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chartsheets/sheet12.xml" ContentType="application/vnd.openxmlformats-officedocument.spreadsheetml.chartsheet+xml"/>
  <Override PartName="/xl/chartsheets/sheet13.xml" ContentType="application/vnd.openxmlformats-officedocument.spreadsheetml.chartsheet+xml"/>
  <Override PartName="/xl/chartsheets/sheet14.xml" ContentType="application/vnd.openxmlformats-officedocument.spreadsheetml.chartsheet+xml"/>
  <Override PartName="/xl/chartsheets/sheet15.xml" ContentType="application/vnd.openxmlformats-officedocument.spreadsheetml.chartsheet+xml"/>
  <Override PartName="/xl/chartsheets/sheet16.xml" ContentType="application/vnd.openxmlformats-officedocument.spreadsheetml.chartsheet+xml"/>
  <Override PartName="/xl/chartsheets/sheet17.xml" ContentType="application/vnd.openxmlformats-officedocument.spreadsheetml.chart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Override PartName="/xl/comments1.xml" ContentType="application/vnd.openxmlformats-officedocument.spreadsheetml.comments+xml"/>
  <Override PartName="/xl/drawings/drawing12.xml" ContentType="application/vnd.openxmlformats-officedocument.drawing+xml"/>
  <Override PartName="/xl/charts/chart12.xml" ContentType="application/vnd.openxmlformats-officedocument.drawingml.chart+xml"/>
  <Override PartName="/xl/drawings/drawing13.xml" ContentType="application/vnd.openxmlformats-officedocument.drawingml.chartshapes+xml"/>
  <Override PartName="/xl/drawings/drawing14.xml" ContentType="application/vnd.openxmlformats-officedocument.drawing+xml"/>
  <Override PartName="/xl/charts/chart13.xml" ContentType="application/vnd.openxmlformats-officedocument.drawingml.chart+xml"/>
  <Override PartName="/xl/drawings/drawing15.xml" ContentType="application/vnd.openxmlformats-officedocument.drawingml.chartshapes+xml"/>
  <Override PartName="/xl/drawings/drawing16.xml" ContentType="application/vnd.openxmlformats-officedocument.drawing+xml"/>
  <Override PartName="/xl/charts/chart14.xml" ContentType="application/vnd.openxmlformats-officedocument.drawingml.chart+xml"/>
  <Override PartName="/xl/drawings/drawing17.xml" ContentType="application/vnd.openxmlformats-officedocument.drawingml.chartshapes+xml"/>
  <Override PartName="/xl/drawings/drawing18.xml" ContentType="application/vnd.openxmlformats-officedocument.drawing+xml"/>
  <Override PartName="/xl/charts/chart15.xml" ContentType="application/vnd.openxmlformats-officedocument.drawingml.chart+xml"/>
  <Override PartName="/xl/drawings/drawing19.xml" ContentType="application/vnd.openxmlformats-officedocument.drawingml.chartshapes+xml"/>
  <Override PartName="/xl/drawings/drawing20.xml" ContentType="application/vnd.openxmlformats-officedocument.drawing+xml"/>
  <Override PartName="/xl/charts/chart16.xml" ContentType="application/vnd.openxmlformats-officedocument.drawingml.chart+xml"/>
  <Override PartName="/xl/drawings/drawing21.xml" ContentType="application/vnd.openxmlformats-officedocument.drawingml.chartshapes+xml"/>
  <Override PartName="/xl/drawings/drawing22.xml" ContentType="application/vnd.openxmlformats-officedocument.drawing+xml"/>
  <Override PartName="/xl/charts/chart17.xml" ContentType="application/vnd.openxmlformats-officedocument.drawingml.chart+xml"/>
  <Override PartName="/xl/drawings/drawing2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C:\EPARepos\InputFiles\Sources\"/>
    </mc:Choice>
  </mc:AlternateContent>
  <xr:revisionPtr revIDLastSave="0" documentId="13_ncr:1_{31B0FFCE-6D5F-4EFA-9C9E-89844F26F2B5}" xr6:coauthVersionLast="45" xr6:coauthVersionMax="45" xr10:uidLastSave="{00000000-0000-0000-0000-000000000000}"/>
  <bookViews>
    <workbookView xWindow="-120" yWindow="-120" windowWidth="29040" windowHeight="15840" tabRatio="522" xr2:uid="{00000000-000D-0000-FFFF-FFFF00000000}"/>
  </bookViews>
  <sheets>
    <sheet name="Outstanding Issues" sheetId="27" r:id="rId1"/>
    <sheet name="Revisions" sheetId="33" r:id="rId2"/>
    <sheet name="Notes and Assumptions" sheetId="31" r:id="rId3"/>
    <sheet name="Knobs" sheetId="32" r:id="rId4"/>
    <sheet name="Lumped Costs" sheetId="22" r:id="rId5"/>
    <sheet name="Cost Equations" sheetId="20" r:id="rId6"/>
    <sheet name="Summary" sheetId="13" r:id="rId7"/>
    <sheet name="S&amp;A Cost Chart" sheetId="36" r:id="rId8"/>
    <sheet name="Decon Cost Chart" sheetId="37" r:id="rId9"/>
    <sheet name="Overall Cost Chart" sheetId="38" r:id="rId10"/>
    <sheet name="Daily Waste Generation Chart" sheetId="39" r:id="rId11"/>
    <sheet name="Liquid Waste Distribution Chart" sheetId="44" r:id="rId12"/>
    <sheet name="Solid Waste Distribution Chart" sheetId="40" r:id="rId13"/>
    <sheet name="Solid Waste Category Chart" sheetId="41" r:id="rId14"/>
    <sheet name="Liquid Waste Category Chart" sheetId="43" r:id="rId15"/>
    <sheet name="Waste Cost Dist Chart - H" sheetId="52" r:id="rId16"/>
    <sheet name="Waste Cost Dist Chart - M" sheetId="53" r:id="rId17"/>
    <sheet name="Waste Cost Dist Chart - L" sheetId="54" r:id="rId18"/>
    <sheet name="Purchase Orders" sheetId="29" r:id="rId19"/>
    <sheet name="Waste Summary" sheetId="26" r:id="rId20"/>
    <sheet name="Waste" sheetId="3" r:id="rId21"/>
    <sheet name="Daily Waste Generation" sheetId="14" r:id="rId22"/>
    <sheet name="Resource Tracker Sampling Data" sheetId="6" r:id="rId23"/>
    <sheet name="Waste Cost" sheetId="28" r:id="rId24"/>
    <sheet name="Numbers of Samples" sheetId="21" r:id="rId25"/>
    <sheet name="Time Per Sample" sheetId="25" r:id="rId26"/>
    <sheet name="Room Sample Time" sheetId="5" r:id="rId27"/>
    <sheet name="Room Sample Box Prep Time" sheetId="8" r:id="rId28"/>
    <sheet name="Resource Tracker Decon Data" sheetId="9" r:id="rId29"/>
    <sheet name="ClO2 Fume Activity" sheetId="4" r:id="rId30"/>
    <sheet name="Decon Line Ops" sheetId="7" r:id="rId31"/>
    <sheet name="Entry Team Decon Line Time" sheetId="2" r:id="rId32"/>
    <sheet name="Analytical Costs" sheetId="19" r:id="rId33"/>
    <sheet name="Team Entries" sheetId="23" r:id="rId34"/>
    <sheet name="Activities" sheetId="12" r:id="rId35"/>
    <sheet name="Daily Activity List" sheetId="10" r:id="rId36"/>
    <sheet name="Team Makeup" sheetId="11" r:id="rId37"/>
    <sheet name="Entry Team Prep Time" sheetId="1" r:id="rId38"/>
    <sheet name="AB Building Refit" sheetId="34" r:id="rId39"/>
    <sheet name="Lab-UT" sheetId="17" r:id="rId40"/>
    <sheet name="QC" sheetId="35" r:id="rId41"/>
    <sheet name="Round X" sheetId="45" r:id="rId42"/>
    <sheet name="RoundX - VHP - Cost vs Rooms" sheetId="49" state="hidden" r:id="rId43"/>
    <sheet name="RoundX - AB - Cost vs Rooms" sheetId="47" state="hidden" r:id="rId44"/>
    <sheet name="RoundX - CLO2 - Cost vs Rooms" sheetId="48" state="hidden" r:id="rId45"/>
    <sheet name="RoundX - Sampling Cost vs Rooms" sheetId="46" state="hidden" r:id="rId46"/>
    <sheet name="RoundX - Samples Per Room" sheetId="50" state="hidden" r:id="rId47"/>
    <sheet name="RoundX - Waste Management" sheetId="51" state="hidden" r:id="rId48"/>
    <sheet name="Template" sheetId="18" r:id="rId49"/>
  </sheets>
  <definedNames>
    <definedName name="_xlnm._FilterDatabase" localSheetId="2" hidden="1">'Notes and Assumptions'!$A$1:$B$21</definedName>
    <definedName name="_xlnm._FilterDatabase" localSheetId="0" hidden="1">'Outstanding Issues'!$A$1:$E$10</definedName>
    <definedName name="_xlnm._FilterDatabase" localSheetId="1" hidden="1">Revisions!$A$1:$B$13</definedName>
    <definedName name="AB_decon_fixed_costs">'Cost Equations'!$I$16</definedName>
    <definedName name="AB_material_cost">'Cost Equations'!$J$16</definedName>
    <definedName name="aggressive_air_sampling_folks">'Team Makeup'!$M$19</definedName>
    <definedName name="aggressive_air_sampling_team_labor_rate">'Team Makeup'!$N$19</definedName>
    <definedName name="aggressive_air_sampling_team_members">'Team Makeup'!$K$19</definedName>
    <definedName name="aggressive_air_sampling_teams">'Team Makeup'!$L$19</definedName>
    <definedName name="airfare">Knobs!$B$18</definedName>
    <definedName name="analytical_cost_aggressiveair">'Analytical Costs'!$M$10</definedName>
    <definedName name="analytical_cost_epawipes">'Analytical Costs'!$N$10</definedName>
    <definedName name="analytical_cost_HEPA">'Analytical Costs'!$J$10</definedName>
    <definedName name="analytical_cost_llnlwipes">'Analytical Costs'!$O$10</definedName>
    <definedName name="analytical_cost_spongestick">'Analytical Costs'!$K$10</definedName>
    <definedName name="analytical_cost_swab">'Analytical Costs'!$L$10</definedName>
    <definedName name="analytical_cost_waste_sample">'Analytical Costs'!$M$13</definedName>
    <definedName name="analytical_cost_water_sample">'Analytical Costs'!$M$14</definedName>
    <definedName name="arcadis_sample_kit_prep_folks">'Team Makeup'!$M$18</definedName>
    <definedName name="arcadis_sample_kit_prep_team_labor_rate">'Team Makeup'!$N$18</definedName>
    <definedName name="arcadis_sample_kit_prep_team_members">'Team Makeup'!$K$18</definedName>
    <definedName name="arcadis_sample_kit_prep_teams">'Team Makeup'!$L$18</definedName>
    <definedName name="Average_Area_Per_Room_ft2">Knobs!$B$39</definedName>
    <definedName name="average_entry_team_decon_line_time">Summary!$B$14</definedName>
    <definedName name="average_entry_team_prep_time">Summary!$B$6</definedName>
    <definedName name="Average_Entry_Time">'Team Entries'!$M$36</definedName>
    <definedName name="BOTE_Amortization_Period">Knobs!$B$9</definedName>
    <definedName name="broom_folks">'Team Makeup'!$M$13</definedName>
    <definedName name="broom_team_labor_rate">'Team Makeup'!$N$13</definedName>
    <definedName name="broom_team_members">'Team Makeup'!$K$13</definedName>
    <definedName name="broom_teams">'Team Makeup'!$L$13</definedName>
    <definedName name="building_upfit_folks">'Team Makeup'!$M$20</definedName>
    <definedName name="building_upfit_team_labor_rate">'Team Makeup'!$N$20</definedName>
    <definedName name="building_upfit_team_members">'Team Makeup'!$K$20</definedName>
    <definedName name="building_upfit_teams">'Team Makeup'!$L$20</definedName>
    <definedName name="building_volume">Knobs!$B$40</definedName>
    <definedName name="command_folks">'Team Makeup'!$M$23</definedName>
    <definedName name="command_team_labor_rate">'Team Makeup'!$N$23</definedName>
    <definedName name="command_team_members">'Team Makeup'!$K$23</definedName>
    <definedName name="command_teams">'Team Makeup'!$L$23</definedName>
    <definedName name="Contract_with_Sabre">'Lumped Costs'!$B$3</definedName>
    <definedName name="Contract_with_Steris">'Lumped Costs'!$B$2</definedName>
    <definedName name="data_analysis_folks">'Team Makeup'!$M$16</definedName>
    <definedName name="data_analysis_team_labor_rate">'Team Makeup'!$N$16</definedName>
    <definedName name="data_analysis_team_members">'Team Makeup'!$K$16</definedName>
    <definedName name="data_analysis_teams">'Team Makeup'!$L$16</definedName>
    <definedName name="day_length">Knobs!$B$13</definedName>
    <definedName name="decon_b_folks">'Team Makeup'!$M$7</definedName>
    <definedName name="decon_c_folks">'Team Makeup'!$M$4</definedName>
    <definedName name="decon_line_ops_folks">'Team Makeup'!$M$8</definedName>
    <definedName name="decon_line_ops_team_labor_rate">'Team Makeup'!$N$8</definedName>
    <definedName name="decon_line_ops_team_members">'Team Makeup'!$K$8</definedName>
    <definedName name="decon_line_ops_teams">'Team Makeup'!$L$8</definedName>
    <definedName name="decon_team_b_labor_rate">'Team Makeup'!$N$7</definedName>
    <definedName name="decon_team_b_members">'Team Makeup'!$K$7</definedName>
    <definedName name="decon_team_c_labor_rate">'Team Makeup'!$N$4</definedName>
    <definedName name="decon_team_c_members">'Team Makeup'!$K$4</definedName>
    <definedName name="decon_teams_b">'Team Makeup'!$L$7</definedName>
    <definedName name="decon_teams_c">'Team Makeup'!$L$4</definedName>
    <definedName name="epa_purchasing_team_folks">'Team Makeup'!$M$28</definedName>
    <definedName name="epa_purchasing_team_labor_rate">'Team Makeup'!$N$28</definedName>
    <definedName name="epa_purchasing_team_members">'Team Makeup'!$K$28</definedName>
    <definedName name="epa_purchasing_teams">'Team Makeup'!$L$28</definedName>
    <definedName name="Equipment_Amortization_Period">Knobs!$B$8</definedName>
    <definedName name="expenses">Knobs!$B$21</definedName>
    <definedName name="floor_height">Knobs!$B$38</definedName>
    <definedName name="health_and_safety_folks">'Team Makeup'!$M$21</definedName>
    <definedName name="health_and_safety_team_labor_rate">'Team Makeup'!$N$21</definedName>
    <definedName name="health_and_safety_team_members">'Team Makeup'!$K$21</definedName>
    <definedName name="health_and_safety_teams">'Team Makeup'!$L$21</definedName>
    <definedName name="inl_equipment_purchase_folks">'Team Makeup'!$M$26</definedName>
    <definedName name="inl_equipment_purchase_team_labor_rate">'Team Makeup'!$N$26</definedName>
    <definedName name="inl_equipment_purchase_team_members">'Team Makeup'!$K$26</definedName>
    <definedName name="inl_equipment_purchase_teams">'Team Makeup'!$L$26</definedName>
    <definedName name="instrumentation_folks">'Team Makeup'!$M$9</definedName>
    <definedName name="instrumentation_team_labor_rate">'Team Makeup'!$N$9</definedName>
    <definedName name="instrumentation_team_members">'Team Makeup'!$K$9</definedName>
    <definedName name="lab_analyst_folks">'Team Makeup'!$M$12</definedName>
    <definedName name="lab_analyst_team_labor_rate">'Team Makeup'!$N$12</definedName>
    <definedName name="lab_analyst_team_members">'Team Makeup'!$K$12</definedName>
    <definedName name="lab_analyst_teams">'Team Makeup'!$L$12</definedName>
    <definedName name="liquid_waste_disposal_cost_H">'Waste Cost'!$H$25</definedName>
    <definedName name="liquid_waste_disposal_cost_L">'Waste Cost'!$H$27</definedName>
    <definedName name="liquid_waste_disposal_cost_M">'Waste Cost'!$H$26</definedName>
    <definedName name="liquid_waste_transportation_cost_H">'Waste Cost'!$H$32</definedName>
    <definedName name="liquid_waste_transportation_cost_L">'Waste Cost'!$H$30</definedName>
    <definedName name="liquid_waste_transportation_cost_M">'Waste Cost'!$H$31</definedName>
    <definedName name="liquid_waste_truck_capacity">'Waste Cost'!$B$20</definedName>
    <definedName name="lodging">Knobs!$B$20</definedName>
    <definedName name="max_entry_time">'Team Entries'!$O$36</definedName>
    <definedName name="neptune_stats_analysis_folks">'Team Makeup'!$M$15</definedName>
    <definedName name="neptune_stats_analysis_labor_rate">'Team Makeup'!$N$15</definedName>
    <definedName name="neptune_stats_analysis_team_members">'Team Makeup'!$K$15</definedName>
    <definedName name="neptune_stats_teams">'Team Makeup'!$L$15</definedName>
    <definedName name="number_aggressiveair_samples">'Numbers of Samples'!$E$8</definedName>
    <definedName name="number_epawipe_samples">'Numbers of Samples'!$E$4</definedName>
    <definedName name="number_HEPA_samples">'Numbers of Samples'!$E$2</definedName>
    <definedName name="number_llnlwipe_samples">'Numbers of Samples'!$E$5</definedName>
    <definedName name="number_of_floors">Knobs!$B$37</definedName>
    <definedName name="number_samples">'Numbers of Samples'!$E$9</definedName>
    <definedName name="number_spongestick_samples">'Numbers of Samples'!$E$3</definedName>
    <definedName name="number_swab_samples">'Numbers of Samples'!$E$6</definedName>
    <definedName name="osc_folks">'Team Makeup'!$M$24</definedName>
    <definedName name="osc_labor_rate">'Team Makeup'!$N$24</definedName>
    <definedName name="osc_team_members">'Team Makeup'!$K$24</definedName>
    <definedName name="osc_teams">'Team Makeup'!$L$24</definedName>
    <definedName name="pnnl_stats_analysis_folks">'Team Makeup'!$M$14</definedName>
    <definedName name="pnnl_stats_analysis_team_labor_rate">'Team Makeup'!$N$14</definedName>
    <definedName name="pnnl_stats_analysis_team_members">'Team Makeup'!$K$14</definedName>
    <definedName name="pnnl_stats_analysis_teams">'Team Makeup'!$L$14</definedName>
    <definedName name="pnnl_vsp_folks">'Team Makeup'!$M$17</definedName>
    <definedName name="pnnl_vsp_team_labor_rate">'Team Makeup'!$N$17</definedName>
    <definedName name="pnnl_vsp_team_members">'Team Makeup'!$K$17</definedName>
    <definedName name="pnnl_vsp_teams">'Team Makeup'!$L$17</definedName>
    <definedName name="Post_Entry_Rest_Period">Knobs!$B$15</definedName>
    <definedName name="_xlnm.Print_Area" localSheetId="38">'AB Building Refit'!$A$1:$X$28</definedName>
    <definedName name="_xlnm.Print_Area" localSheetId="34">Activities!$A$1:$M$13</definedName>
    <definedName name="_xlnm.Print_Area" localSheetId="32">'Analytical Costs'!$A$1:$Q$14</definedName>
    <definedName name="_xlnm.Print_Area" localSheetId="29">'ClO2 Fume Activity'!$A$1:$G$6</definedName>
    <definedName name="_xlnm.Print_Area" localSheetId="5">'Cost Equations'!$A$1:$Z$37</definedName>
    <definedName name="_xlnm.Print_Area" localSheetId="35">'Daily Activity List'!$A$1:$B$33</definedName>
    <definedName name="_xlnm.Print_Area" localSheetId="21">'Daily Waste Generation'!$A$1:$D$33</definedName>
    <definedName name="_xlnm.Print_Area" localSheetId="30">'Decon Line Ops'!$A$1:$O$21</definedName>
    <definedName name="_xlnm.Print_Area" localSheetId="31">'Entry Team Decon Line Time'!$A$1:$W$63</definedName>
    <definedName name="_xlnm.Print_Area" localSheetId="37">'Entry Team Prep Time'!$A$1:$T$26</definedName>
    <definedName name="_xlnm.Print_Area" localSheetId="3">Knobs!$A$1:$H$45</definedName>
    <definedName name="_xlnm.Print_Area" localSheetId="39">'Lab-UT'!$A$1:$M$48</definedName>
    <definedName name="_xlnm.Print_Area" localSheetId="4">'Lumped Costs'!$A$1:$U$46</definedName>
    <definedName name="_xlnm.Print_Area" localSheetId="2">'Notes and Assumptions'!$A$1:$B$29</definedName>
    <definedName name="_xlnm.Print_Area" localSheetId="24">'Numbers of Samples'!$A$1:$E$9</definedName>
    <definedName name="_xlnm.Print_Area" localSheetId="0">'Outstanding Issues'!$A$1:$E$8</definedName>
    <definedName name="_xlnm.Print_Area" localSheetId="18">'Purchase Orders'!$A$1:$AJ$76</definedName>
    <definedName name="_xlnm.Print_Area" localSheetId="40">QC!$A$1:$B$13</definedName>
    <definedName name="_xlnm.Print_Area" localSheetId="28">'Resource Tracker Decon Data'!$A$1:$K$34</definedName>
    <definedName name="_xlnm.Print_Area" localSheetId="22">'Resource Tracker Sampling Data'!$A$1:$V$273</definedName>
    <definedName name="_xlnm.Print_Area" localSheetId="1">Revisions!$A$1:$B$63</definedName>
    <definedName name="_xlnm.Print_Area" localSheetId="27">'Room Sample Box Prep Time'!$A$1:$F$8</definedName>
    <definedName name="_xlnm.Print_Area" localSheetId="26">'Room Sample Time'!$A$1:$AL$135</definedName>
    <definedName name="_xlnm.Print_Area" localSheetId="41">'Round X'!$A$1:$DO$28</definedName>
    <definedName name="_xlnm.Print_Area" localSheetId="6">Summary!$A$1:$J$70</definedName>
    <definedName name="_xlnm.Print_Area" localSheetId="33">'Team Entries'!$A$1:$O$42</definedName>
    <definedName name="_xlnm.Print_Area" localSheetId="36">'Team Makeup'!$A$1:$P$30</definedName>
    <definedName name="_xlnm.Print_Area" localSheetId="25">'Time Per Sample'!$A$9:$D$17</definedName>
    <definedName name="_xlnm.Print_Area" localSheetId="20">Waste!$A$1:$H$354</definedName>
    <definedName name="_xlnm.Print_Area" localSheetId="23">'Waste Cost'!$A$1:$L$85</definedName>
    <definedName name="_xlnm.Print_Area" localSheetId="19">'Waste Summary'!$A$1:$K$214</definedName>
    <definedName name="_xlnm.Print_Titles" localSheetId="29">'ClO2 Fume Activity'!$1:$1</definedName>
    <definedName name="_xlnm.Print_Titles" localSheetId="35">'Daily Activity List'!$1:$1</definedName>
    <definedName name="_xlnm.Print_Titles" localSheetId="21">'Daily Waste Generation'!$1:$1</definedName>
    <definedName name="_xlnm.Print_Titles" localSheetId="30">'Decon Line Ops'!$1:$1</definedName>
    <definedName name="_xlnm.Print_Titles" localSheetId="31">'Entry Team Decon Line Time'!$1:$1</definedName>
    <definedName name="_xlnm.Print_Titles" localSheetId="37">'Entry Team Prep Time'!$1:$1</definedName>
    <definedName name="_xlnm.Print_Titles" localSheetId="4">'Lumped Costs'!$A:$A,'Lumped Costs'!$1:$1</definedName>
    <definedName name="_xlnm.Print_Titles" localSheetId="18">'Purchase Orders'!$A:$B,'Purchase Orders'!$1:$1</definedName>
    <definedName name="_xlnm.Print_Titles" localSheetId="28">'Resource Tracker Decon Data'!$1:$1</definedName>
    <definedName name="_xlnm.Print_Titles" localSheetId="22">'Resource Tracker Sampling Data'!$1:$1</definedName>
    <definedName name="_xlnm.Print_Titles" localSheetId="27">'Room Sample Box Prep Time'!$1:$1</definedName>
    <definedName name="_xlnm.Print_Titles" localSheetId="26">'Room Sample Time'!$1:$1</definedName>
    <definedName name="_xlnm.Print_Titles" localSheetId="6">Summary!$1:$1</definedName>
    <definedName name="_xlnm.Print_Titles" localSheetId="36">'Team Makeup'!$1:$1</definedName>
    <definedName name="_xlnm.Print_Titles" localSheetId="20">Waste!$1:$1</definedName>
    <definedName name="_xlnm.Print_Titles" localSheetId="19">'Waste Summary'!$1:$1</definedName>
    <definedName name="refit_cost_labor_per_ft2">'AB Building Refit'!$I$28</definedName>
    <definedName name="refit_cost_mailroom_fixed">'AB Building Refit'!$H$26</definedName>
    <definedName name="refit_cost_mailroom_per_ft2">'AB Building Refit'!$I$26</definedName>
    <definedName name="refit_cost_office_fixed">'AB Building Refit'!$H$24</definedName>
    <definedName name="refit_cost_office_per_ft2">'AB Building Refit'!$I$24</definedName>
    <definedName name="refit_cost_residential_fixed">'AB Building Refit'!$H$25</definedName>
    <definedName name="refit_cost_residential_per_ft2">'AB Building Refit'!$I$25</definedName>
    <definedName name="refit_cost_shop_fixed">'AB Building Refit'!$H$27</definedName>
    <definedName name="refit_cost_shop_per_ft2">'AB Building Refit'!$I$27</definedName>
    <definedName name="regulatory_coordination_folks">'Team Makeup'!$M$25</definedName>
    <definedName name="regulatory_coordination_team_labor_rate">'Team Makeup'!$N$25</definedName>
    <definedName name="regulatory_coordination_team_members">'Team Makeup'!$K$25</definedName>
    <definedName name="regulatory_coordination_teams">'Team Makeup'!$L$25</definedName>
    <definedName name="removal_b_folks">'Team Makeup'!$M$5</definedName>
    <definedName name="removal_c_folks">'Team Makeup'!$M$6</definedName>
    <definedName name="removal_team_b_labor_rate">'Team Makeup'!$N$5</definedName>
    <definedName name="removal_team_b_members">'Team Makeup'!$K$5</definedName>
    <definedName name="removal_team_c_labor_rate">'Team Makeup'!$N$6</definedName>
    <definedName name="removal_team_c_members">'Team Makeup'!$K$6</definedName>
    <definedName name="removal_teams_b">'Team Makeup'!$L$5</definedName>
    <definedName name="removal_teams_c">'Team Makeup'!$L$6</definedName>
    <definedName name="rental_car">Knobs!$B$19</definedName>
    <definedName name="room_sample_box_prep_folks">'Team Makeup'!$M$27</definedName>
    <definedName name="room_sample_box_prep_labor_rate">'Team Makeup'!$N$27</definedName>
    <definedName name="room_sample_box_prep_members">'Team Makeup'!$K$27</definedName>
    <definedName name="room_sample_box_prep_teams">'Team Makeup'!$L$27</definedName>
    <definedName name="rooms_per_floor">Knobs!$B$36</definedName>
    <definedName name="Round_2_Replacement_Costs">'AB Building Refit'!$V$22</definedName>
    <definedName name="round1_aggressiveair_sample_team_entries">'Team Entries'!$H$36</definedName>
    <definedName name="round1_aggressiveair_samples">'Numbers of Samples'!$B$8</definedName>
    <definedName name="round1_charsamplingdays">Knobs!$B$24</definedName>
    <definedName name="round1_clearancesamplingdays">Knobs!$B$26</definedName>
    <definedName name="round1_decon_contractor_entries">'Team Entries'!$E$36</definedName>
    <definedName name="round1_decon_liquid_waste_per_ft2">Summary!$C$78</definedName>
    <definedName name="round1_decon_solid_waste_per_ft2">Summary!$B$78</definedName>
    <definedName name="round1_decon_team_entries">'Team Entries'!$D$36</definedName>
    <definedName name="round1_decondays">Knobs!$B$25</definedName>
    <definedName name="round1_epawipe_samples">'Numbers of Samples'!$B$4</definedName>
    <definedName name="round1_HEPA_samples">'Numbers of Samples'!$B$2</definedName>
    <definedName name="round1_llnlwipe_samples">'Numbers of Samples'!$B$5</definedName>
    <definedName name="round1_removal_team_entries">'Team Entries'!$F$36</definedName>
    <definedName name="round1_safety_team_entries">'Team Entries'!$J$36</definedName>
    <definedName name="round1_sample_team_entries">'Team Entries'!$C$36</definedName>
    <definedName name="round1_sampling_liquid_waste_per_ft2">Summary!$C$73</definedName>
    <definedName name="round1_sampling_solid_waste_per_ft2">Summary!$B$73</definedName>
    <definedName name="round1_spongestick_samples">'Numbers of Samples'!$B$3</definedName>
    <definedName name="round1_swab_samples">'Numbers of Samples'!$B$6</definedName>
    <definedName name="round1_waste_decon_fraction">Summary!$G$65</definedName>
    <definedName name="round1_waste_sampling_fraction">Summary!$F$65</definedName>
    <definedName name="round2_aggressiveair_sample_team_entries">'Team Entries'!$H$37</definedName>
    <definedName name="round2_aggressiveair_samples">'Numbers of Samples'!$C$8</definedName>
    <definedName name="round2_charsamplingdays">Knobs!$B$27</definedName>
    <definedName name="round2_clearancesamplingdays">Knobs!$B$29</definedName>
    <definedName name="round2_decon_contractor_entries">'Team Entries'!$E$37</definedName>
    <definedName name="round2_decon_liquid_waste_per_ft2">Summary!$C$79</definedName>
    <definedName name="round2_decon_solid_waste_per_ft2">Summary!$B$79</definedName>
    <definedName name="round2_decon_team_entries">'Team Entries'!$D$37</definedName>
    <definedName name="round2_decondays">Knobs!$B$28</definedName>
    <definedName name="round2_epawipe_samples">'Numbers of Samples'!$C$4</definedName>
    <definedName name="round2_HEPA_samples">'Numbers of Samples'!$C$2</definedName>
    <definedName name="round2_llnlwipe_samples">'Numbers of Samples'!$C$5</definedName>
    <definedName name="round2_refit_labor_hours">'AB Building Refit'!$C$22</definedName>
    <definedName name="round2_removal_team_entries">'Team Entries'!$F$37</definedName>
    <definedName name="round2_safety_team_entries">'Team Entries'!$J$37</definedName>
    <definedName name="round2_sample_team_entries">'Team Entries'!$C$37</definedName>
    <definedName name="round2_sampling_liquid_waste_per_ft2">Summary!$C$74</definedName>
    <definedName name="round2_sampling_solid_waste_per_ft2">Summary!$B$74</definedName>
    <definedName name="round2_spongestick_samples">'Numbers of Samples'!$C$3</definedName>
    <definedName name="round2_swab_samples">'Numbers of Samples'!$C$6</definedName>
    <definedName name="round2_waste_decon_fraction">Summary!$G$66</definedName>
    <definedName name="round2_waste_sampling_fraction">Summary!$F$66</definedName>
    <definedName name="round3_aggressiveair_sample_team_entries">'Team Entries'!$H$38</definedName>
    <definedName name="round3_aggressiveair_samples">'Numbers of Samples'!$D$8</definedName>
    <definedName name="round3_charsamplingdays">Knobs!$B$30</definedName>
    <definedName name="round3_clearancesamplingdays">Knobs!$B$32</definedName>
    <definedName name="round3_decon_contractor_entries">'Team Entries'!$E$38</definedName>
    <definedName name="round3_decon_liquid_waste_per_ft2">Summary!$C$80</definedName>
    <definedName name="round3_decon_solid_waste_per_ft2">Summary!$B$80</definedName>
    <definedName name="round3_decon_team_entries">'Team Entries'!$D$38</definedName>
    <definedName name="round3_decondays">Knobs!$B$31</definedName>
    <definedName name="round3_epawipe_samples">'Numbers of Samples'!$D$4</definedName>
    <definedName name="round3_HEPA_samples">'Numbers of Samples'!$D$2</definedName>
    <definedName name="round3_llnlwipe_samples">'Numbers of Samples'!$D$5</definedName>
    <definedName name="round3_removal_team_entries">'Team Entries'!$F$38</definedName>
    <definedName name="round3_safety_team_entries">'Team Entries'!$J$38</definedName>
    <definedName name="round3_sample_team_entries">'Team Entries'!$C$38</definedName>
    <definedName name="round3_sampling_liquid_waste_per_ft2">Summary!$C$75</definedName>
    <definedName name="round3_sampling_solid_waste_per_ft2">Summary!$B$75</definedName>
    <definedName name="round3_spongestick_samples">'Numbers of Samples'!$D$3</definedName>
    <definedName name="round3_swab_samples">'Numbers of Samples'!$D$6</definedName>
    <definedName name="round3_waste_decon_fraction">Summary!$G$67</definedName>
    <definedName name="round3_waste_sampling_fraction">Summary!$F$67</definedName>
    <definedName name="sabre_mobilization">Summary!$G$85</definedName>
    <definedName name="sabre_per_ft2">Summary!$H$85</definedName>
    <definedName name="sample_box_prep_time">Summary!$B$17</definedName>
    <definedName name="sample_packaging_folks">'Team Makeup'!$M$10</definedName>
    <definedName name="sample_packaging_team_labor_rate">'Team Makeup'!$N$10</definedName>
    <definedName name="sample_packaging_team_members">'Team Makeup'!$K$10</definedName>
    <definedName name="sample_packaging_teams">'Team Makeup'!$L$10</definedName>
    <definedName name="sampling_folks">'Team Makeup'!$M$3</definedName>
    <definedName name="sampling_team_labor_rate">'Team Makeup'!$N$3</definedName>
    <definedName name="sampling_team_members">'Team Makeup'!$K$3</definedName>
    <definedName name="sampling_teams">'Team Makeup'!$L$3</definedName>
    <definedName name="sd_analytical_cost_aggressiveair">'Analytical Costs'!$M$11</definedName>
    <definedName name="sd_analytical_cost_epawipes">'Analytical Costs'!$N$11</definedName>
    <definedName name="sd_analytical_cost_HEPA">'Analytical Costs'!$J$11</definedName>
    <definedName name="sd_analytical_cost_llnlwipes">'Analytical Costs'!$O$11</definedName>
    <definedName name="sd_analytical_cost_spongestick">'Analytical Costs'!$K$11</definedName>
    <definedName name="sd_analytical_cost_swab">'Analytical Costs'!$L$11</definedName>
    <definedName name="sd_entry_team_decon_line_time">Summary!$C$14</definedName>
    <definedName name="sd_entry_team_prep_time">Summary!$C$6</definedName>
    <definedName name="sd_entry_time">'Team Entries'!$N$36</definedName>
    <definedName name="sd_time_aggressiveair">'Time Per Sample'!$C$17</definedName>
    <definedName name="sd_time_HEPA">'Time Per Sample'!$C$14</definedName>
    <definedName name="sd_time_spongestick">'Time Per Sample'!$C$13</definedName>
    <definedName name="sd_time_swab">'Time Per Sample'!$C$15</definedName>
    <definedName name="sd_time_wipe">'Time Per Sample'!$C$16</definedName>
    <definedName name="solid_waste_disposal_cost_H">'Waste Cost'!$D$25</definedName>
    <definedName name="solid_waste_disposal_cost_L">'Waste Cost'!$D$27</definedName>
    <definedName name="solid_waste_disposal_cost_M">'Waste Cost'!$D$26</definedName>
    <definedName name="solid_waste_packaging_cost_per_lb">'Waste Cost'!$B$21</definedName>
    <definedName name="solid_waste_transportation_cost_H">'Waste Cost'!$D$32</definedName>
    <definedName name="solid_waste_transportation_cost_L">'Waste Cost'!$D$30</definedName>
    <definedName name="solid_waste_transportation_cost_M">'Waste Cost'!$D$31</definedName>
    <definedName name="solid_waste_truck_capacity">'Waste Cost'!$B$19</definedName>
    <definedName name="square_feet_per_floor">Knobs!$B$35</definedName>
    <definedName name="steris_mobilization">Summary!$G$83</definedName>
    <definedName name="steris_per_ft2">Summary!$H$83</definedName>
    <definedName name="time_aggressiveair">'Time Per Sample'!$D$17</definedName>
    <definedName name="time_HEPA">'Time Per Sample'!$D$14</definedName>
    <definedName name="time_spongestick">'Time Per Sample'!$D$13</definedName>
    <definedName name="time_swab">'Time Per Sample'!$D$15</definedName>
    <definedName name="time_wastesample">'Time Per Sample'!$D$19</definedName>
    <definedName name="time_watersample">'Time Per Sample'!$D$18</definedName>
    <definedName name="time_wipe">'Time Per Sample'!$D$16</definedName>
    <definedName name="Total_Decon_Removal_Team_Entries">'Team Entries'!$C$42</definedName>
    <definedName name="Total_Sampling_Team_Entries">'Team Entries'!$C$41</definedName>
    <definedName name="waste_fixed_cost">'Waste Cost'!$D$9</definedName>
    <definedName name="waste_handling_folks">'Team Makeup'!$M$11</definedName>
    <definedName name="waste_handling_team_labor_rate">'Team Makeup'!$N$11</definedName>
    <definedName name="waste_handling_team_members">'Team Makeup'!$K$11</definedName>
    <definedName name="waste_handling_teams">'Team Makeup'!$L$11</definedName>
    <definedName name="waste_knob">Knobs!$B$2</definedName>
    <definedName name="waste_samples_per_100_lb">Knobs!$B$44</definedName>
    <definedName name="waste_sampling_team_folks">'Team Makeup'!$M$29</definedName>
    <definedName name="waste_sampling_team_labor_rate">'Team Makeup'!$N$29</definedName>
    <definedName name="waste_sampling_team_members">'Team Makeup'!$K$29</definedName>
    <definedName name="waste_sampling_teams">'Team Makeup'!$L$29</definedName>
    <definedName name="water_samples_per_55_gal">Knobs!$B$45</definedName>
    <definedName name="water_sampling_team_folks">'Team Makeup'!$M$30</definedName>
    <definedName name="water_sampling_team_labor_rate">'Team Makeup'!$N$30</definedName>
    <definedName name="water_sampling_team_members">'Team Makeup'!$K$30</definedName>
    <definedName name="water_sampling_teams">'Team Makeup'!$L$30</definedName>
    <definedName name="writing_folks">'Team Makeup'!$M$22</definedName>
    <definedName name="writing_team_labor_rate">'Team Makeup'!$N$22</definedName>
    <definedName name="writing_team_members">'Team Makeup'!$K$22</definedName>
    <definedName name="writing_teams">'Team Makeup'!$L$22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 i="25" l="1"/>
  <c r="D18" i="25"/>
  <c r="T75" i="29"/>
  <c r="U75" i="29"/>
  <c r="V75" i="29"/>
  <c r="W75" i="29"/>
  <c r="X75" i="29"/>
  <c r="Y75" i="29"/>
  <c r="Z75" i="29"/>
  <c r="AA75" i="29"/>
  <c r="AB75" i="29"/>
  <c r="AC75" i="29"/>
  <c r="AD75" i="29"/>
  <c r="AE75" i="29"/>
  <c r="AG75" i="29"/>
  <c r="AH75" i="29"/>
  <c r="AI75" i="29"/>
  <c r="N29" i="11"/>
  <c r="N30" i="11"/>
  <c r="K29" i="11"/>
  <c r="M29" i="11" s="1"/>
  <c r="K30" i="11"/>
  <c r="M30" i="11" s="1"/>
  <c r="D19" i="25"/>
  <c r="H5" i="45"/>
  <c r="I5" i="45"/>
  <c r="J5" i="45"/>
  <c r="K5" i="45"/>
  <c r="L5" i="45" s="1"/>
  <c r="BA5" i="45"/>
  <c r="BF5" i="45" s="1"/>
  <c r="BS5" i="45"/>
  <c r="BX5" i="45" s="1"/>
  <c r="CZ5" i="45"/>
  <c r="H6" i="45"/>
  <c r="I6" i="45"/>
  <c r="J6" i="45"/>
  <c r="K6" i="45"/>
  <c r="L6" i="45" s="1"/>
  <c r="BA6" i="45"/>
  <c r="BF6" i="45" s="1"/>
  <c r="BS6" i="45"/>
  <c r="BX6" i="45" s="1"/>
  <c r="CZ6" i="45"/>
  <c r="H7" i="45"/>
  <c r="I7" i="45"/>
  <c r="J7" i="45"/>
  <c r="K7" i="45"/>
  <c r="L7" i="45"/>
  <c r="BA7" i="45"/>
  <c r="BF7" i="45" s="1"/>
  <c r="BS7" i="45"/>
  <c r="BX7" i="45" s="1"/>
  <c r="CZ7" i="45"/>
  <c r="H8" i="45"/>
  <c r="I8" i="45"/>
  <c r="J8" i="45"/>
  <c r="K8" i="45"/>
  <c r="L8" i="45" s="1"/>
  <c r="BA8" i="45"/>
  <c r="BF8" i="45" s="1"/>
  <c r="BS8" i="45"/>
  <c r="BX8" i="45" s="1"/>
  <c r="CZ8" i="45"/>
  <c r="H9" i="45"/>
  <c r="I9" i="45"/>
  <c r="J9" i="45"/>
  <c r="K9" i="45"/>
  <c r="L9" i="45" s="1"/>
  <c r="BA9" i="45"/>
  <c r="BF9" i="45" s="1"/>
  <c r="BS9" i="45"/>
  <c r="BX9" i="45"/>
  <c r="CZ9" i="45"/>
  <c r="H10" i="45"/>
  <c r="I10" i="45"/>
  <c r="J10" i="45"/>
  <c r="L10" i="45" s="1"/>
  <c r="K10" i="45"/>
  <c r="BA10" i="45"/>
  <c r="BF10" i="45" s="1"/>
  <c r="BS10" i="45"/>
  <c r="BX10" i="45" s="1"/>
  <c r="CZ10" i="45"/>
  <c r="H11" i="45"/>
  <c r="I11" i="45"/>
  <c r="J11" i="45"/>
  <c r="K11" i="45"/>
  <c r="L11" i="45" s="1"/>
  <c r="BA11" i="45"/>
  <c r="BF11" i="45" s="1"/>
  <c r="BS11" i="45"/>
  <c r="BX11" i="45" s="1"/>
  <c r="CZ11" i="45"/>
  <c r="H12" i="45"/>
  <c r="I12" i="45"/>
  <c r="J12" i="45"/>
  <c r="K12" i="45"/>
  <c r="L12" i="45"/>
  <c r="BA12" i="45"/>
  <c r="BF12" i="45" s="1"/>
  <c r="BS12" i="45"/>
  <c r="BX12" i="45" s="1"/>
  <c r="CZ12" i="45"/>
  <c r="H13" i="45"/>
  <c r="I13" i="45"/>
  <c r="J13" i="45"/>
  <c r="L13" i="45" s="1"/>
  <c r="K13" i="45"/>
  <c r="BA13" i="45"/>
  <c r="BF13" i="45" s="1"/>
  <c r="BS13" i="45"/>
  <c r="BX13" i="45" s="1"/>
  <c r="CZ13" i="45"/>
  <c r="H14" i="45"/>
  <c r="I14" i="45"/>
  <c r="J14" i="45"/>
  <c r="K14" i="45"/>
  <c r="L14" i="45" s="1"/>
  <c r="BA14" i="45"/>
  <c r="BF14" i="45" s="1"/>
  <c r="BS14" i="45"/>
  <c r="BX14" i="45" s="1"/>
  <c r="CZ14" i="45"/>
  <c r="H15" i="45"/>
  <c r="I15" i="45"/>
  <c r="J15" i="45"/>
  <c r="K15" i="45"/>
  <c r="L15" i="45"/>
  <c r="BA15" i="45"/>
  <c r="BF15" i="45"/>
  <c r="BS15" i="45"/>
  <c r="BX15" i="45" s="1"/>
  <c r="CZ15" i="45"/>
  <c r="H16" i="45"/>
  <c r="I16" i="45"/>
  <c r="J16" i="45"/>
  <c r="K16" i="45"/>
  <c r="L16" i="45" s="1"/>
  <c r="BA16" i="45"/>
  <c r="BF16" i="45" s="1"/>
  <c r="BS16" i="45"/>
  <c r="BX16" i="45" s="1"/>
  <c r="CZ16" i="45"/>
  <c r="H17" i="45"/>
  <c r="I17" i="45"/>
  <c r="J17" i="45"/>
  <c r="K17" i="45"/>
  <c r="L17" i="45"/>
  <c r="BA17" i="45"/>
  <c r="BF17" i="45" s="1"/>
  <c r="BS17" i="45"/>
  <c r="BX17" i="45" s="1"/>
  <c r="CZ17" i="45"/>
  <c r="H18" i="45"/>
  <c r="I18" i="45"/>
  <c r="J18" i="45"/>
  <c r="K18" i="45"/>
  <c r="L18" i="45" s="1"/>
  <c r="BA18" i="45"/>
  <c r="BF18" i="45" s="1"/>
  <c r="BS18" i="45"/>
  <c r="BX18" i="45" s="1"/>
  <c r="CZ18" i="45"/>
  <c r="H19" i="45"/>
  <c r="I19" i="45"/>
  <c r="J19" i="45"/>
  <c r="K19" i="45"/>
  <c r="L19" i="45" s="1"/>
  <c r="BA19" i="45"/>
  <c r="BF19" i="45" s="1"/>
  <c r="BS19" i="45"/>
  <c r="BX19" i="45" s="1"/>
  <c r="CZ19" i="45"/>
  <c r="H20" i="45"/>
  <c r="I20" i="45"/>
  <c r="J20" i="45"/>
  <c r="K20" i="45"/>
  <c r="L20" i="45"/>
  <c r="BA20" i="45"/>
  <c r="BF20" i="45" s="1"/>
  <c r="BS20" i="45"/>
  <c r="BX20" i="45" s="1"/>
  <c r="CZ20" i="45"/>
  <c r="H21" i="45"/>
  <c r="I21" i="45"/>
  <c r="J21" i="45"/>
  <c r="K21" i="45"/>
  <c r="L21" i="45" s="1"/>
  <c r="BA21" i="45"/>
  <c r="BF21" i="45" s="1"/>
  <c r="BS21" i="45"/>
  <c r="BX21" i="45" s="1"/>
  <c r="CZ21" i="45"/>
  <c r="H22" i="45"/>
  <c r="I22" i="45"/>
  <c r="J22" i="45"/>
  <c r="K22" i="45"/>
  <c r="L22" i="45" s="1"/>
  <c r="BA22" i="45"/>
  <c r="BF22" i="45" s="1"/>
  <c r="BS22" i="45"/>
  <c r="BX22" i="45" s="1"/>
  <c r="CZ22" i="45"/>
  <c r="H23" i="45"/>
  <c r="I23" i="45"/>
  <c r="J23" i="45"/>
  <c r="K23" i="45"/>
  <c r="L23" i="45"/>
  <c r="BA23" i="45"/>
  <c r="BF23" i="45" s="1"/>
  <c r="BS23" i="45"/>
  <c r="BX23" i="45" s="1"/>
  <c r="CZ23" i="45"/>
  <c r="H24" i="45"/>
  <c r="I24" i="45"/>
  <c r="J24" i="45"/>
  <c r="K24" i="45"/>
  <c r="L24" i="45" s="1"/>
  <c r="BA24" i="45"/>
  <c r="BF24" i="45" s="1"/>
  <c r="BS24" i="45"/>
  <c r="BX24" i="45" s="1"/>
  <c r="CZ24" i="45"/>
  <c r="H25" i="45"/>
  <c r="I25" i="45"/>
  <c r="J25" i="45"/>
  <c r="K25" i="45"/>
  <c r="L25" i="45" s="1"/>
  <c r="BA25" i="45"/>
  <c r="BF25" i="45" s="1"/>
  <c r="BS25" i="45"/>
  <c r="BX25" i="45" s="1"/>
  <c r="CZ25" i="45"/>
  <c r="H26" i="45"/>
  <c r="I26" i="45"/>
  <c r="J26" i="45"/>
  <c r="K26" i="45"/>
  <c r="L26" i="45"/>
  <c r="BA26" i="45"/>
  <c r="BF26" i="45" s="1"/>
  <c r="BS26" i="45"/>
  <c r="BX26" i="45" s="1"/>
  <c r="CZ26" i="45"/>
  <c r="H27" i="45"/>
  <c r="I27" i="45"/>
  <c r="J27" i="45"/>
  <c r="K27" i="45"/>
  <c r="L27" i="45" s="1"/>
  <c r="BA27" i="45"/>
  <c r="BF27" i="45" s="1"/>
  <c r="BS27" i="45"/>
  <c r="BX27" i="45" s="1"/>
  <c r="CZ27" i="45"/>
  <c r="H28" i="45"/>
  <c r="I28" i="45"/>
  <c r="J28" i="45"/>
  <c r="K28" i="45"/>
  <c r="L28" i="45" s="1"/>
  <c r="BA28" i="45"/>
  <c r="BF28" i="45" s="1"/>
  <c r="BS28" i="45"/>
  <c r="BX28" i="45" s="1"/>
  <c r="CZ28" i="45"/>
  <c r="CZ4" i="45"/>
  <c r="BS4" i="45"/>
  <c r="BX4" i="45" s="1"/>
  <c r="BA4" i="45"/>
  <c r="BF4" i="45" s="1"/>
  <c r="K4" i="45"/>
  <c r="J4" i="45"/>
  <c r="I4" i="45"/>
  <c r="H4" i="45"/>
  <c r="B3" i="45"/>
  <c r="K3" i="45" s="1"/>
  <c r="V5" i="34"/>
  <c r="V6" i="34"/>
  <c r="V7" i="34"/>
  <c r="V8" i="34"/>
  <c r="V9" i="34"/>
  <c r="V10" i="34"/>
  <c r="V11" i="34"/>
  <c r="V12" i="34"/>
  <c r="V13" i="34"/>
  <c r="V14" i="34"/>
  <c r="V15" i="34"/>
  <c r="V16" i="34"/>
  <c r="V17" i="34"/>
  <c r="V18" i="34"/>
  <c r="V19" i="34"/>
  <c r="V4" i="34"/>
  <c r="F85" i="13"/>
  <c r="H85" i="13" s="1"/>
  <c r="F83" i="13"/>
  <c r="H83" i="13" s="1"/>
  <c r="T79" i="29"/>
  <c r="U79" i="29"/>
  <c r="V79" i="29"/>
  <c r="W79" i="29"/>
  <c r="X79" i="29"/>
  <c r="Y79" i="29"/>
  <c r="Z79" i="29"/>
  <c r="AA79" i="29"/>
  <c r="AC79" i="29"/>
  <c r="AD79" i="29"/>
  <c r="AE79" i="29"/>
  <c r="AF79" i="29"/>
  <c r="AG79" i="29"/>
  <c r="AH79" i="29"/>
  <c r="AI79" i="29"/>
  <c r="B79" i="29"/>
  <c r="AB79" i="29" s="1"/>
  <c r="B85" i="13"/>
  <c r="B83" i="13"/>
  <c r="T78" i="29"/>
  <c r="U78" i="29"/>
  <c r="V78" i="29"/>
  <c r="W78" i="29"/>
  <c r="X78" i="29"/>
  <c r="Y78" i="29"/>
  <c r="Z78" i="29"/>
  <c r="AA78" i="29"/>
  <c r="AC78" i="29"/>
  <c r="AD78" i="29"/>
  <c r="AE78" i="29"/>
  <c r="AF78" i="29"/>
  <c r="AG78" i="29"/>
  <c r="AH78" i="29"/>
  <c r="AI78" i="29"/>
  <c r="B78" i="29"/>
  <c r="AB78" i="29" s="1"/>
  <c r="B77" i="29"/>
  <c r="AI77" i="29"/>
  <c r="AH77" i="29"/>
  <c r="AG77" i="29"/>
  <c r="AF77" i="29"/>
  <c r="AE77" i="29"/>
  <c r="AD77" i="29"/>
  <c r="AC77" i="29"/>
  <c r="AB77" i="29"/>
  <c r="AA77" i="29"/>
  <c r="Z77" i="29"/>
  <c r="Y77" i="29"/>
  <c r="X77" i="29"/>
  <c r="W77" i="29"/>
  <c r="V77" i="29"/>
  <c r="U77" i="29"/>
  <c r="T77" i="29"/>
  <c r="J352" i="3"/>
  <c r="K352" i="3"/>
  <c r="L352" i="3"/>
  <c r="M352" i="3"/>
  <c r="N352" i="3"/>
  <c r="O352" i="3"/>
  <c r="P352" i="3"/>
  <c r="Q352" i="3"/>
  <c r="R352" i="3"/>
  <c r="S352" i="3"/>
  <c r="T352" i="3"/>
  <c r="U352" i="3"/>
  <c r="V352" i="3"/>
  <c r="X352" i="3"/>
  <c r="Y352" i="3"/>
  <c r="Z352" i="3"/>
  <c r="AA352" i="3"/>
  <c r="AB352" i="3"/>
  <c r="AC352" i="3"/>
  <c r="AD352" i="3"/>
  <c r="AE352" i="3"/>
  <c r="AF352" i="3"/>
  <c r="AG352" i="3"/>
  <c r="AH352" i="3"/>
  <c r="AI352" i="3"/>
  <c r="AJ352" i="3"/>
  <c r="AL352" i="3"/>
  <c r="AM352" i="3"/>
  <c r="AN352" i="3"/>
  <c r="AO352" i="3"/>
  <c r="AP352" i="3"/>
  <c r="AQ352" i="3"/>
  <c r="AR352" i="3"/>
  <c r="AS352" i="3"/>
  <c r="AT352" i="3"/>
  <c r="AU352" i="3"/>
  <c r="AV352" i="3"/>
  <c r="AW352" i="3"/>
  <c r="AX352" i="3"/>
  <c r="AZ352" i="3"/>
  <c r="BA352" i="3"/>
  <c r="BB352" i="3"/>
  <c r="BC352" i="3"/>
  <c r="BD352" i="3"/>
  <c r="BE352" i="3"/>
  <c r="BF352" i="3"/>
  <c r="BG352" i="3"/>
  <c r="BH352" i="3"/>
  <c r="BI352" i="3"/>
  <c r="BJ352" i="3"/>
  <c r="BK352" i="3"/>
  <c r="BL352" i="3"/>
  <c r="BN352" i="3"/>
  <c r="BO352" i="3"/>
  <c r="BP352" i="3"/>
  <c r="BQ352" i="3"/>
  <c r="BR352" i="3"/>
  <c r="BS352" i="3"/>
  <c r="BT352" i="3"/>
  <c r="BU352" i="3"/>
  <c r="BV352" i="3"/>
  <c r="BW352" i="3"/>
  <c r="BX352" i="3"/>
  <c r="BY352" i="3"/>
  <c r="BZ352" i="3"/>
  <c r="CP352" i="3"/>
  <c r="CQ352" i="3"/>
  <c r="CR352" i="3"/>
  <c r="CS352" i="3"/>
  <c r="CT352" i="3"/>
  <c r="CU352" i="3"/>
  <c r="CV352" i="3"/>
  <c r="CW352" i="3"/>
  <c r="CX352" i="3"/>
  <c r="CY352" i="3"/>
  <c r="CZ352" i="3"/>
  <c r="DA352" i="3"/>
  <c r="DB352" i="3"/>
  <c r="DD352" i="3"/>
  <c r="DE352" i="3"/>
  <c r="DF352" i="3"/>
  <c r="DG352" i="3"/>
  <c r="DH352" i="3"/>
  <c r="DI352" i="3"/>
  <c r="DJ352" i="3"/>
  <c r="DK352" i="3"/>
  <c r="DL352" i="3"/>
  <c r="DM352" i="3"/>
  <c r="DN352" i="3"/>
  <c r="DO352" i="3"/>
  <c r="DP352" i="3"/>
  <c r="DR352" i="3"/>
  <c r="DS352" i="3"/>
  <c r="DT352" i="3"/>
  <c r="DU352" i="3"/>
  <c r="DV352" i="3"/>
  <c r="DW352" i="3"/>
  <c r="DX352" i="3"/>
  <c r="DY352" i="3"/>
  <c r="DZ352" i="3"/>
  <c r="EA352" i="3"/>
  <c r="EB352" i="3"/>
  <c r="EC352" i="3"/>
  <c r="ED352" i="3"/>
  <c r="EF352" i="3"/>
  <c r="EG352" i="3"/>
  <c r="EH352" i="3"/>
  <c r="EI352" i="3"/>
  <c r="EJ352" i="3"/>
  <c r="EK352" i="3"/>
  <c r="EL352" i="3"/>
  <c r="EM352" i="3"/>
  <c r="EN352" i="3"/>
  <c r="EO352" i="3"/>
  <c r="EP352" i="3"/>
  <c r="EQ352" i="3"/>
  <c r="ER352" i="3"/>
  <c r="ET352" i="3"/>
  <c r="EU352" i="3"/>
  <c r="EV352" i="3"/>
  <c r="EW352" i="3"/>
  <c r="EX352" i="3"/>
  <c r="EY352" i="3"/>
  <c r="EZ352" i="3"/>
  <c r="FA352" i="3"/>
  <c r="FB352" i="3"/>
  <c r="FC352" i="3"/>
  <c r="FD352" i="3"/>
  <c r="FE352" i="3"/>
  <c r="FF352" i="3"/>
  <c r="FH352" i="3"/>
  <c r="FI352" i="3"/>
  <c r="FJ352" i="3"/>
  <c r="FK352" i="3"/>
  <c r="FL352" i="3"/>
  <c r="FM352" i="3"/>
  <c r="FN352" i="3"/>
  <c r="FO352" i="3"/>
  <c r="FP352" i="3"/>
  <c r="FQ352" i="3"/>
  <c r="FR352" i="3"/>
  <c r="FS352" i="3"/>
  <c r="FT352" i="3"/>
  <c r="FV352" i="3"/>
  <c r="FW352" i="3"/>
  <c r="FX352" i="3"/>
  <c r="FY352" i="3"/>
  <c r="FZ352" i="3"/>
  <c r="GA352" i="3"/>
  <c r="GB352" i="3"/>
  <c r="GC352" i="3"/>
  <c r="GD352" i="3"/>
  <c r="GE352" i="3"/>
  <c r="GF352" i="3"/>
  <c r="GG352" i="3"/>
  <c r="GH352" i="3"/>
  <c r="GJ352" i="3"/>
  <c r="GK352" i="3"/>
  <c r="GL352" i="3"/>
  <c r="GM352" i="3"/>
  <c r="GN352" i="3"/>
  <c r="GO352" i="3"/>
  <c r="GP352" i="3"/>
  <c r="GQ352" i="3"/>
  <c r="GR352" i="3"/>
  <c r="GS352" i="3"/>
  <c r="GT352" i="3"/>
  <c r="GU352" i="3"/>
  <c r="GV352" i="3"/>
  <c r="GX352" i="3"/>
  <c r="GY352" i="3"/>
  <c r="GZ352" i="3"/>
  <c r="HA352" i="3"/>
  <c r="HB352" i="3"/>
  <c r="HC352" i="3"/>
  <c r="HD352" i="3"/>
  <c r="HE352" i="3"/>
  <c r="HF352" i="3"/>
  <c r="HG352" i="3"/>
  <c r="HH352" i="3"/>
  <c r="HI352" i="3"/>
  <c r="HJ352" i="3"/>
  <c r="J353" i="3"/>
  <c r="K353" i="3"/>
  <c r="L353" i="3"/>
  <c r="M353" i="3"/>
  <c r="N353" i="3"/>
  <c r="O353" i="3"/>
  <c r="P353" i="3"/>
  <c r="Q353" i="3"/>
  <c r="R353" i="3"/>
  <c r="S353" i="3"/>
  <c r="T353" i="3"/>
  <c r="U353" i="3"/>
  <c r="V353" i="3"/>
  <c r="X353" i="3"/>
  <c r="Y353" i="3"/>
  <c r="Z353" i="3"/>
  <c r="AA353" i="3"/>
  <c r="AB353" i="3"/>
  <c r="AC353" i="3"/>
  <c r="AD353" i="3"/>
  <c r="AE353" i="3"/>
  <c r="AF353" i="3"/>
  <c r="AG353" i="3"/>
  <c r="AH353" i="3"/>
  <c r="AI353" i="3"/>
  <c r="AJ353" i="3"/>
  <c r="AL353" i="3"/>
  <c r="AM353" i="3"/>
  <c r="AN353" i="3"/>
  <c r="AO353" i="3"/>
  <c r="AP353" i="3"/>
  <c r="AQ353" i="3"/>
  <c r="AR353" i="3"/>
  <c r="AS353" i="3"/>
  <c r="AT353" i="3"/>
  <c r="AU353" i="3"/>
  <c r="AV353" i="3"/>
  <c r="AW353" i="3"/>
  <c r="AX353" i="3"/>
  <c r="AZ353" i="3"/>
  <c r="BA353" i="3"/>
  <c r="BB353" i="3"/>
  <c r="BC353" i="3"/>
  <c r="BD353" i="3"/>
  <c r="BE353" i="3"/>
  <c r="BF353" i="3"/>
  <c r="BG353" i="3"/>
  <c r="BH353" i="3"/>
  <c r="BI353" i="3"/>
  <c r="BJ353" i="3"/>
  <c r="BK353" i="3"/>
  <c r="BL353" i="3"/>
  <c r="BN353" i="3"/>
  <c r="BO353" i="3"/>
  <c r="BP353" i="3"/>
  <c r="BQ353" i="3"/>
  <c r="BR353" i="3"/>
  <c r="BS353" i="3"/>
  <c r="BT353" i="3"/>
  <c r="BU353" i="3"/>
  <c r="BV353" i="3"/>
  <c r="BW353" i="3"/>
  <c r="BX353" i="3"/>
  <c r="BY353" i="3"/>
  <c r="BZ353" i="3"/>
  <c r="CB353" i="3"/>
  <c r="CC353" i="3"/>
  <c r="CD353" i="3"/>
  <c r="CE353" i="3"/>
  <c r="CF353" i="3"/>
  <c r="CG353" i="3"/>
  <c r="CH353" i="3"/>
  <c r="CI353" i="3"/>
  <c r="CJ353" i="3"/>
  <c r="CK353" i="3"/>
  <c r="CL353" i="3"/>
  <c r="CM353" i="3"/>
  <c r="CN353" i="3"/>
  <c r="CP353" i="3"/>
  <c r="CQ353" i="3"/>
  <c r="CR353" i="3"/>
  <c r="CS353" i="3"/>
  <c r="CT353" i="3"/>
  <c r="CU353" i="3"/>
  <c r="CV353" i="3"/>
  <c r="CW353" i="3"/>
  <c r="CX353" i="3"/>
  <c r="CY353" i="3"/>
  <c r="CZ353" i="3"/>
  <c r="DA353" i="3"/>
  <c r="DB353" i="3"/>
  <c r="DR353" i="3"/>
  <c r="DS353" i="3"/>
  <c r="DT353" i="3"/>
  <c r="DU353" i="3"/>
  <c r="DV353" i="3"/>
  <c r="DW353" i="3"/>
  <c r="DX353" i="3"/>
  <c r="DY353" i="3"/>
  <c r="DZ353" i="3"/>
  <c r="EA353" i="3"/>
  <c r="EB353" i="3"/>
  <c r="EC353" i="3"/>
  <c r="ED353" i="3"/>
  <c r="EF353" i="3"/>
  <c r="EG353" i="3"/>
  <c r="EH353" i="3"/>
  <c r="EI353" i="3"/>
  <c r="EJ353" i="3"/>
  <c r="EK353" i="3"/>
  <c r="EL353" i="3"/>
  <c r="EM353" i="3"/>
  <c r="EN353" i="3"/>
  <c r="EO353" i="3"/>
  <c r="EP353" i="3"/>
  <c r="EQ353" i="3"/>
  <c r="ER353" i="3"/>
  <c r="ET353" i="3"/>
  <c r="EU353" i="3"/>
  <c r="EV353" i="3"/>
  <c r="EW353" i="3"/>
  <c r="EX353" i="3"/>
  <c r="EY353" i="3"/>
  <c r="EZ353" i="3"/>
  <c r="FA353" i="3"/>
  <c r="FB353" i="3"/>
  <c r="FC353" i="3"/>
  <c r="FD353" i="3"/>
  <c r="FE353" i="3"/>
  <c r="FF353" i="3"/>
  <c r="FH353" i="3"/>
  <c r="FI353" i="3"/>
  <c r="FJ353" i="3"/>
  <c r="FK353" i="3"/>
  <c r="FL353" i="3"/>
  <c r="FM353" i="3"/>
  <c r="FN353" i="3"/>
  <c r="FO353" i="3"/>
  <c r="FP353" i="3"/>
  <c r="FQ353" i="3"/>
  <c r="FR353" i="3"/>
  <c r="FS353" i="3"/>
  <c r="FT353" i="3"/>
  <c r="FV353" i="3"/>
  <c r="FW353" i="3"/>
  <c r="FX353" i="3"/>
  <c r="FY353" i="3"/>
  <c r="FZ353" i="3"/>
  <c r="GA353" i="3"/>
  <c r="GB353" i="3"/>
  <c r="GC353" i="3"/>
  <c r="GD353" i="3"/>
  <c r="GE353" i="3"/>
  <c r="GF353" i="3"/>
  <c r="GG353" i="3"/>
  <c r="GH353" i="3"/>
  <c r="GJ353" i="3"/>
  <c r="GK353" i="3"/>
  <c r="GL353" i="3"/>
  <c r="GM353" i="3"/>
  <c r="GN353" i="3"/>
  <c r="GO353" i="3"/>
  <c r="GP353" i="3"/>
  <c r="GQ353" i="3"/>
  <c r="GR353" i="3"/>
  <c r="GS353" i="3"/>
  <c r="GT353" i="3"/>
  <c r="GU353" i="3"/>
  <c r="GV353" i="3"/>
  <c r="GX353" i="3"/>
  <c r="GY353" i="3"/>
  <c r="GZ353" i="3"/>
  <c r="HA353" i="3"/>
  <c r="HB353" i="3"/>
  <c r="HC353" i="3"/>
  <c r="HD353" i="3"/>
  <c r="HE353" i="3"/>
  <c r="HF353" i="3"/>
  <c r="HG353" i="3"/>
  <c r="HH353" i="3"/>
  <c r="HI353" i="3"/>
  <c r="HJ353" i="3"/>
  <c r="J354" i="3"/>
  <c r="K354" i="3"/>
  <c r="L354" i="3"/>
  <c r="M354" i="3"/>
  <c r="N354" i="3"/>
  <c r="O354" i="3"/>
  <c r="P354" i="3"/>
  <c r="Q354" i="3"/>
  <c r="R354" i="3"/>
  <c r="S354" i="3"/>
  <c r="T354" i="3"/>
  <c r="U354" i="3"/>
  <c r="V354" i="3"/>
  <c r="X354" i="3"/>
  <c r="Y354" i="3"/>
  <c r="Z354" i="3"/>
  <c r="AA354" i="3"/>
  <c r="AB354" i="3"/>
  <c r="AC354" i="3"/>
  <c r="AD354" i="3"/>
  <c r="AE354" i="3"/>
  <c r="AF354" i="3"/>
  <c r="AG354" i="3"/>
  <c r="AH354" i="3"/>
  <c r="AI354" i="3"/>
  <c r="AJ354" i="3"/>
  <c r="AL354" i="3"/>
  <c r="AM354" i="3"/>
  <c r="AN354" i="3"/>
  <c r="AO354" i="3"/>
  <c r="AP354" i="3"/>
  <c r="AQ354" i="3"/>
  <c r="AR354" i="3"/>
  <c r="AS354" i="3"/>
  <c r="AT354" i="3"/>
  <c r="AU354" i="3"/>
  <c r="AV354" i="3"/>
  <c r="AW354" i="3"/>
  <c r="AX354" i="3"/>
  <c r="AZ354" i="3"/>
  <c r="BA354" i="3"/>
  <c r="BB354" i="3"/>
  <c r="BC354" i="3"/>
  <c r="BD354" i="3"/>
  <c r="BE354" i="3"/>
  <c r="BF354" i="3"/>
  <c r="BG354" i="3"/>
  <c r="BH354" i="3"/>
  <c r="BI354" i="3"/>
  <c r="BJ354" i="3"/>
  <c r="BK354" i="3"/>
  <c r="BL354" i="3"/>
  <c r="BN354" i="3"/>
  <c r="BO354" i="3"/>
  <c r="BP354" i="3"/>
  <c r="BQ354" i="3"/>
  <c r="BR354" i="3"/>
  <c r="BS354" i="3"/>
  <c r="BT354" i="3"/>
  <c r="BU354" i="3"/>
  <c r="BV354" i="3"/>
  <c r="BW354" i="3"/>
  <c r="BX354" i="3"/>
  <c r="BY354" i="3"/>
  <c r="BZ354" i="3"/>
  <c r="CB354" i="3"/>
  <c r="CC354" i="3"/>
  <c r="CD354" i="3"/>
  <c r="CE354" i="3"/>
  <c r="CF354" i="3"/>
  <c r="CG354" i="3"/>
  <c r="CH354" i="3"/>
  <c r="CI354" i="3"/>
  <c r="CJ354" i="3"/>
  <c r="CK354" i="3"/>
  <c r="CL354" i="3"/>
  <c r="CM354" i="3"/>
  <c r="CN354" i="3"/>
  <c r="CP354" i="3"/>
  <c r="CQ354" i="3"/>
  <c r="CR354" i="3"/>
  <c r="CS354" i="3"/>
  <c r="CT354" i="3"/>
  <c r="CU354" i="3"/>
  <c r="CV354" i="3"/>
  <c r="CW354" i="3"/>
  <c r="CX354" i="3"/>
  <c r="CY354" i="3"/>
  <c r="CZ354" i="3"/>
  <c r="DA354" i="3"/>
  <c r="DB354" i="3"/>
  <c r="DD354" i="3"/>
  <c r="DE354" i="3"/>
  <c r="DF354" i="3"/>
  <c r="DG354" i="3"/>
  <c r="DH354" i="3"/>
  <c r="DI354" i="3"/>
  <c r="DJ354" i="3"/>
  <c r="DK354" i="3"/>
  <c r="DL354" i="3"/>
  <c r="DM354" i="3"/>
  <c r="DN354" i="3"/>
  <c r="DO354" i="3"/>
  <c r="DP354" i="3"/>
  <c r="DR354" i="3"/>
  <c r="DS354" i="3"/>
  <c r="DT354" i="3"/>
  <c r="DU354" i="3"/>
  <c r="DV354" i="3"/>
  <c r="DW354" i="3"/>
  <c r="DX354" i="3"/>
  <c r="DY354" i="3"/>
  <c r="DZ354" i="3"/>
  <c r="EA354" i="3"/>
  <c r="EB354" i="3"/>
  <c r="EC354" i="3"/>
  <c r="ED354" i="3"/>
  <c r="ET354" i="3"/>
  <c r="EU354" i="3"/>
  <c r="EV354" i="3"/>
  <c r="EW354" i="3"/>
  <c r="EX354" i="3"/>
  <c r="EY354" i="3"/>
  <c r="EZ354" i="3"/>
  <c r="FA354" i="3"/>
  <c r="FB354" i="3"/>
  <c r="FC354" i="3"/>
  <c r="FD354" i="3"/>
  <c r="FE354" i="3"/>
  <c r="FF354" i="3"/>
  <c r="FH354" i="3"/>
  <c r="FI354" i="3"/>
  <c r="FJ354" i="3"/>
  <c r="FK354" i="3"/>
  <c r="FL354" i="3"/>
  <c r="FM354" i="3"/>
  <c r="FN354" i="3"/>
  <c r="FO354" i="3"/>
  <c r="FP354" i="3"/>
  <c r="FQ354" i="3"/>
  <c r="FR354" i="3"/>
  <c r="FS354" i="3"/>
  <c r="FT354" i="3"/>
  <c r="FV354" i="3"/>
  <c r="FW354" i="3"/>
  <c r="FX354" i="3"/>
  <c r="FY354" i="3"/>
  <c r="FZ354" i="3"/>
  <c r="GA354" i="3"/>
  <c r="GB354" i="3"/>
  <c r="GC354" i="3"/>
  <c r="GD354" i="3"/>
  <c r="GE354" i="3"/>
  <c r="GF354" i="3"/>
  <c r="GG354" i="3"/>
  <c r="GH354" i="3"/>
  <c r="GJ354" i="3"/>
  <c r="GK354" i="3"/>
  <c r="GL354" i="3"/>
  <c r="GM354" i="3"/>
  <c r="GN354" i="3"/>
  <c r="GO354" i="3"/>
  <c r="GP354" i="3"/>
  <c r="GQ354" i="3"/>
  <c r="GR354" i="3"/>
  <c r="GS354" i="3"/>
  <c r="GT354" i="3"/>
  <c r="GU354" i="3"/>
  <c r="GV354" i="3"/>
  <c r="GX354" i="3"/>
  <c r="GY354" i="3"/>
  <c r="GZ354" i="3"/>
  <c r="HA354" i="3"/>
  <c r="HB354" i="3"/>
  <c r="HC354" i="3"/>
  <c r="HD354" i="3"/>
  <c r="HE354" i="3"/>
  <c r="HF354" i="3"/>
  <c r="HG354" i="3"/>
  <c r="HH354" i="3"/>
  <c r="HI354" i="3"/>
  <c r="HJ354" i="3"/>
  <c r="E353" i="3"/>
  <c r="E354" i="3"/>
  <c r="E352" i="3"/>
  <c r="E14" i="35"/>
  <c r="F6" i="35"/>
  <c r="AJ79" i="29" l="1"/>
  <c r="AJ77" i="29"/>
  <c r="AJ78" i="29"/>
  <c r="V20" i="34"/>
  <c r="H24" i="34"/>
  <c r="H26" i="34"/>
  <c r="H27" i="34"/>
  <c r="H25" i="34"/>
  <c r="L4" i="45"/>
  <c r="I3" i="45"/>
  <c r="J3" i="45"/>
  <c r="G83" i="13"/>
  <c r="G85" i="13"/>
  <c r="AD3" i="29"/>
  <c r="AE3" i="29"/>
  <c r="AF3" i="29"/>
  <c r="AG3" i="29"/>
  <c r="AH3" i="29"/>
  <c r="AI3" i="29"/>
  <c r="AD4" i="29"/>
  <c r="AE4" i="29"/>
  <c r="AF4" i="29"/>
  <c r="AG4" i="29"/>
  <c r="AH4" i="29"/>
  <c r="AI4" i="29"/>
  <c r="AD5" i="29"/>
  <c r="AE5" i="29"/>
  <c r="AF5" i="29"/>
  <c r="AG5" i="29"/>
  <c r="AH5" i="29"/>
  <c r="AI5" i="29"/>
  <c r="AD6" i="29"/>
  <c r="AE6" i="29"/>
  <c r="AF6" i="29"/>
  <c r="AG6" i="29"/>
  <c r="AH6" i="29"/>
  <c r="AI6" i="29"/>
  <c r="AD7" i="29"/>
  <c r="AE7" i="29"/>
  <c r="AF7" i="29"/>
  <c r="AG7" i="29"/>
  <c r="AH7" i="29"/>
  <c r="AI7" i="29"/>
  <c r="AD8" i="29"/>
  <c r="AE8" i="29"/>
  <c r="AF8" i="29"/>
  <c r="AG8" i="29"/>
  <c r="AH8" i="29"/>
  <c r="AI8" i="29"/>
  <c r="AD9" i="29"/>
  <c r="AE9" i="29"/>
  <c r="AF9" i="29"/>
  <c r="AG9" i="29"/>
  <c r="AH9" i="29"/>
  <c r="AI9" i="29"/>
  <c r="AD10" i="29"/>
  <c r="AE10" i="29"/>
  <c r="AF10" i="29"/>
  <c r="AG10" i="29"/>
  <c r="AH10" i="29"/>
  <c r="AI10" i="29"/>
  <c r="AD11" i="29"/>
  <c r="AE11" i="29"/>
  <c r="AF11" i="29"/>
  <c r="AG11" i="29"/>
  <c r="AH11" i="29"/>
  <c r="AI11" i="29"/>
  <c r="AD12" i="29"/>
  <c r="AE12" i="29"/>
  <c r="AF12" i="29"/>
  <c r="AG12" i="29"/>
  <c r="AH12" i="29"/>
  <c r="AI12" i="29"/>
  <c r="AD13" i="29"/>
  <c r="AE13" i="29"/>
  <c r="AF13" i="29"/>
  <c r="AG13" i="29"/>
  <c r="AH13" i="29"/>
  <c r="AI13" i="29"/>
  <c r="AD14" i="29"/>
  <c r="AE14" i="29"/>
  <c r="AF14" i="29"/>
  <c r="AG14" i="29"/>
  <c r="AH14" i="29"/>
  <c r="AI14" i="29"/>
  <c r="AD15" i="29"/>
  <c r="AE15" i="29"/>
  <c r="AF15" i="29"/>
  <c r="AG15" i="29"/>
  <c r="AH15" i="29"/>
  <c r="AI15" i="29"/>
  <c r="AD16" i="29"/>
  <c r="AE16" i="29"/>
  <c r="AF16" i="29"/>
  <c r="AG16" i="29"/>
  <c r="AH16" i="29"/>
  <c r="AI16" i="29"/>
  <c r="AD17" i="29"/>
  <c r="AE17" i="29"/>
  <c r="AF17" i="29"/>
  <c r="AG17" i="29"/>
  <c r="AH17" i="29"/>
  <c r="AI17" i="29"/>
  <c r="AD18" i="29"/>
  <c r="AE18" i="29"/>
  <c r="AF18" i="29"/>
  <c r="AG18" i="29"/>
  <c r="AH18" i="29"/>
  <c r="AI18" i="29"/>
  <c r="AD19" i="29"/>
  <c r="AE19" i="29"/>
  <c r="AF19" i="29"/>
  <c r="AG19" i="29"/>
  <c r="AH19" i="29"/>
  <c r="AI19" i="29"/>
  <c r="AD20" i="29"/>
  <c r="AE20" i="29"/>
  <c r="AF20" i="29"/>
  <c r="AG20" i="29"/>
  <c r="AH20" i="29"/>
  <c r="AI20" i="29"/>
  <c r="AD21" i="29"/>
  <c r="AE21" i="29"/>
  <c r="AF21" i="29"/>
  <c r="AG21" i="29"/>
  <c r="AH21" i="29"/>
  <c r="AI21" i="29"/>
  <c r="AD22" i="29"/>
  <c r="AE22" i="29"/>
  <c r="AF22" i="29"/>
  <c r="AG22" i="29"/>
  <c r="AH22" i="29"/>
  <c r="AI22" i="29"/>
  <c r="AD23" i="29"/>
  <c r="AE23" i="29"/>
  <c r="AF23" i="29"/>
  <c r="AG23" i="29"/>
  <c r="AH23" i="29"/>
  <c r="AI23" i="29"/>
  <c r="AD24" i="29"/>
  <c r="AE24" i="29"/>
  <c r="AF24" i="29"/>
  <c r="AG24" i="29"/>
  <c r="AH24" i="29"/>
  <c r="AI24" i="29"/>
  <c r="AD25" i="29"/>
  <c r="AE25" i="29"/>
  <c r="AF25" i="29"/>
  <c r="AG25" i="29"/>
  <c r="AH25" i="29"/>
  <c r="AI25" i="29"/>
  <c r="AD26" i="29"/>
  <c r="AE26" i="29"/>
  <c r="AF26" i="29"/>
  <c r="AG26" i="29"/>
  <c r="AH26" i="29"/>
  <c r="AI26" i="29"/>
  <c r="AD27" i="29"/>
  <c r="AE27" i="29"/>
  <c r="AF27" i="29"/>
  <c r="AG27" i="29"/>
  <c r="AH27" i="29"/>
  <c r="AI27" i="29"/>
  <c r="AD28" i="29"/>
  <c r="AE28" i="29"/>
  <c r="AF28" i="29"/>
  <c r="AG28" i="29"/>
  <c r="AH28" i="29"/>
  <c r="AI28" i="29"/>
  <c r="AD29" i="29"/>
  <c r="AE29" i="29"/>
  <c r="AF29" i="29"/>
  <c r="AG29" i="29"/>
  <c r="AH29" i="29"/>
  <c r="AI29" i="29"/>
  <c r="AD30" i="29"/>
  <c r="AE30" i="29"/>
  <c r="AF30" i="29"/>
  <c r="AG30" i="29"/>
  <c r="AH30" i="29"/>
  <c r="AI30" i="29"/>
  <c r="AD31" i="29"/>
  <c r="AE31" i="29"/>
  <c r="AF31" i="29"/>
  <c r="AG31" i="29"/>
  <c r="AH31" i="29"/>
  <c r="AI31" i="29"/>
  <c r="AD32" i="29"/>
  <c r="AE32" i="29"/>
  <c r="AF32" i="29"/>
  <c r="AG32" i="29"/>
  <c r="AH32" i="29"/>
  <c r="AI32" i="29"/>
  <c r="AD33" i="29"/>
  <c r="AE33" i="29"/>
  <c r="AF33" i="29"/>
  <c r="AG33" i="29"/>
  <c r="AH33" i="29"/>
  <c r="AI33" i="29"/>
  <c r="AD34" i="29"/>
  <c r="AE34" i="29"/>
  <c r="AF34" i="29"/>
  <c r="AG34" i="29"/>
  <c r="AH34" i="29"/>
  <c r="AI34" i="29"/>
  <c r="AD35" i="29"/>
  <c r="AE35" i="29"/>
  <c r="AF35" i="29"/>
  <c r="AG35" i="29"/>
  <c r="AH35" i="29"/>
  <c r="AI35" i="29"/>
  <c r="AD36" i="29"/>
  <c r="AE36" i="29"/>
  <c r="AF36" i="29"/>
  <c r="AG36" i="29"/>
  <c r="AH36" i="29"/>
  <c r="AI36" i="29"/>
  <c r="AD37" i="29"/>
  <c r="AE37" i="29"/>
  <c r="AF37" i="29"/>
  <c r="AG37" i="29"/>
  <c r="AH37" i="29"/>
  <c r="AI37" i="29"/>
  <c r="AD38" i="29"/>
  <c r="AE38" i="29"/>
  <c r="AF38" i="29"/>
  <c r="AG38" i="29"/>
  <c r="AH38" i="29"/>
  <c r="AI38" i="29"/>
  <c r="AD39" i="29"/>
  <c r="AE39" i="29"/>
  <c r="AF39" i="29"/>
  <c r="AG39" i="29"/>
  <c r="AH39" i="29"/>
  <c r="AI39" i="29"/>
  <c r="AD40" i="29"/>
  <c r="AE40" i="29"/>
  <c r="AF40" i="29"/>
  <c r="AG40" i="29"/>
  <c r="AH40" i="29"/>
  <c r="AI40" i="29"/>
  <c r="AD41" i="29"/>
  <c r="AE41" i="29"/>
  <c r="AF41" i="29"/>
  <c r="AG41" i="29"/>
  <c r="AH41" i="29"/>
  <c r="AI41" i="29"/>
  <c r="AD42" i="29"/>
  <c r="AE42" i="29"/>
  <c r="AF42" i="29"/>
  <c r="AG42" i="29"/>
  <c r="AH42" i="29"/>
  <c r="AI42" i="29"/>
  <c r="AD43" i="29"/>
  <c r="AE43" i="29"/>
  <c r="AF43" i="29"/>
  <c r="AG43" i="29"/>
  <c r="AH43" i="29"/>
  <c r="AI43" i="29"/>
  <c r="AD44" i="29"/>
  <c r="AE44" i="29"/>
  <c r="AF44" i="29"/>
  <c r="AG44" i="29"/>
  <c r="AH44" i="29"/>
  <c r="AI44" i="29"/>
  <c r="AD45" i="29"/>
  <c r="AE45" i="29"/>
  <c r="AF45" i="29"/>
  <c r="AG45" i="29"/>
  <c r="AH45" i="29"/>
  <c r="AI45" i="29"/>
  <c r="AD46" i="29"/>
  <c r="AE46" i="29"/>
  <c r="AF46" i="29"/>
  <c r="AG46" i="29"/>
  <c r="AH46" i="29"/>
  <c r="AI46" i="29"/>
  <c r="AD47" i="29"/>
  <c r="AE47" i="29"/>
  <c r="AF47" i="29"/>
  <c r="AG47" i="29"/>
  <c r="AH47" i="29"/>
  <c r="AI47" i="29"/>
  <c r="AD48" i="29"/>
  <c r="AE48" i="29"/>
  <c r="AF48" i="29"/>
  <c r="AG48" i="29"/>
  <c r="AH48" i="29"/>
  <c r="AI48" i="29"/>
  <c r="AD49" i="29"/>
  <c r="AE49" i="29"/>
  <c r="AF49" i="29"/>
  <c r="AG49" i="29"/>
  <c r="AH49" i="29"/>
  <c r="AI49" i="29"/>
  <c r="AD50" i="29"/>
  <c r="AE50" i="29"/>
  <c r="AF50" i="29"/>
  <c r="AG50" i="29"/>
  <c r="AH50" i="29"/>
  <c r="AI50" i="29"/>
  <c r="AD51" i="29"/>
  <c r="AE51" i="29"/>
  <c r="AF51" i="29"/>
  <c r="AG51" i="29"/>
  <c r="AH51" i="29"/>
  <c r="AI51" i="29"/>
  <c r="AD52" i="29"/>
  <c r="AE52" i="29"/>
  <c r="AF52" i="29"/>
  <c r="AG52" i="29"/>
  <c r="AH52" i="29"/>
  <c r="AI52" i="29"/>
  <c r="AD53" i="29"/>
  <c r="AE53" i="29"/>
  <c r="AF53" i="29"/>
  <c r="AG53" i="29"/>
  <c r="AH53" i="29"/>
  <c r="AI53" i="29"/>
  <c r="AD54" i="29"/>
  <c r="AE54" i="29"/>
  <c r="AF54" i="29"/>
  <c r="AG54" i="29"/>
  <c r="AH54" i="29"/>
  <c r="AI54" i="29"/>
  <c r="AD55" i="29"/>
  <c r="AE55" i="29"/>
  <c r="AF55" i="29"/>
  <c r="AG55" i="29"/>
  <c r="AH55" i="29"/>
  <c r="AI55" i="29"/>
  <c r="AD56" i="29"/>
  <c r="AE56" i="29"/>
  <c r="AF56" i="29"/>
  <c r="AG56" i="29"/>
  <c r="AH56" i="29"/>
  <c r="AI56" i="29"/>
  <c r="AD57" i="29"/>
  <c r="AE57" i="29"/>
  <c r="AF57" i="29"/>
  <c r="AG57" i="29"/>
  <c r="AH57" i="29"/>
  <c r="AI57" i="29"/>
  <c r="AD58" i="29"/>
  <c r="AE58" i="29"/>
  <c r="AF58" i="29"/>
  <c r="AG58" i="29"/>
  <c r="AH58" i="29"/>
  <c r="AI58" i="29"/>
  <c r="AD59" i="29"/>
  <c r="AE59" i="29"/>
  <c r="AF59" i="29"/>
  <c r="AG59" i="29"/>
  <c r="AH59" i="29"/>
  <c r="AI59" i="29"/>
  <c r="AD60" i="29"/>
  <c r="AE60" i="29"/>
  <c r="AF60" i="29"/>
  <c r="AG60" i="29"/>
  <c r="AH60" i="29"/>
  <c r="AI60" i="29"/>
  <c r="AD61" i="29"/>
  <c r="AE61" i="29"/>
  <c r="AF61" i="29"/>
  <c r="AG61" i="29"/>
  <c r="AH61" i="29"/>
  <c r="AI61" i="29"/>
  <c r="AD62" i="29"/>
  <c r="AE62" i="29"/>
  <c r="AF62" i="29"/>
  <c r="AG62" i="29"/>
  <c r="AH62" i="29"/>
  <c r="AI62" i="29"/>
  <c r="AD63" i="29"/>
  <c r="AE63" i="29"/>
  <c r="AF63" i="29"/>
  <c r="AG63" i="29"/>
  <c r="AH63" i="29"/>
  <c r="AI63" i="29"/>
  <c r="AD64" i="29"/>
  <c r="AE64" i="29"/>
  <c r="AF64" i="29"/>
  <c r="AG64" i="29"/>
  <c r="AH64" i="29"/>
  <c r="AI64" i="29"/>
  <c r="AD65" i="29"/>
  <c r="AE65" i="29"/>
  <c r="AF65" i="29"/>
  <c r="AG65" i="29"/>
  <c r="AH65" i="29"/>
  <c r="AI65" i="29"/>
  <c r="AD66" i="29"/>
  <c r="AE66" i="29"/>
  <c r="AF66" i="29"/>
  <c r="AG66" i="29"/>
  <c r="AH66" i="29"/>
  <c r="AI66" i="29"/>
  <c r="AD67" i="29"/>
  <c r="AE67" i="29"/>
  <c r="AF67" i="29"/>
  <c r="AG67" i="29"/>
  <c r="AH67" i="29"/>
  <c r="AI67" i="29"/>
  <c r="AD68" i="29"/>
  <c r="AE68" i="29"/>
  <c r="AF68" i="29"/>
  <c r="AG68" i="29"/>
  <c r="AH68" i="29"/>
  <c r="AI68" i="29"/>
  <c r="AD69" i="29"/>
  <c r="AE69" i="29"/>
  <c r="AF69" i="29"/>
  <c r="AG69" i="29"/>
  <c r="AH69" i="29"/>
  <c r="AI69" i="29"/>
  <c r="AD70" i="29"/>
  <c r="AE70" i="29"/>
  <c r="AF70" i="29"/>
  <c r="AG70" i="29"/>
  <c r="AH70" i="29"/>
  <c r="AI70" i="29"/>
  <c r="AE71" i="29"/>
  <c r="AF71" i="29"/>
  <c r="AG71" i="29"/>
  <c r="AH71" i="29"/>
  <c r="AI71" i="29"/>
  <c r="AE72" i="29"/>
  <c r="AF72" i="29"/>
  <c r="AG72" i="29"/>
  <c r="AH72" i="29"/>
  <c r="AI72" i="29"/>
  <c r="AD73" i="29"/>
  <c r="AE73" i="29"/>
  <c r="AF73" i="29"/>
  <c r="AG73" i="29"/>
  <c r="AI73" i="29"/>
  <c r="AD74" i="29"/>
  <c r="AE74" i="29"/>
  <c r="AF74" i="29"/>
  <c r="AG74" i="29"/>
  <c r="AH74" i="29"/>
  <c r="AI74" i="29"/>
  <c r="AD76" i="29"/>
  <c r="AE76" i="29"/>
  <c r="AF76" i="29"/>
  <c r="AG76" i="29"/>
  <c r="AH76" i="29"/>
  <c r="AI76" i="29"/>
  <c r="AE2" i="29"/>
  <c r="AF2" i="29"/>
  <c r="AG2" i="29"/>
  <c r="AH2" i="29"/>
  <c r="AI2" i="29"/>
  <c r="B73" i="29"/>
  <c r="AH73" i="29" s="1"/>
  <c r="V47" i="22"/>
  <c r="W47" i="22"/>
  <c r="X47" i="22"/>
  <c r="Y47" i="22"/>
  <c r="Z47" i="22"/>
  <c r="AA47" i="22"/>
  <c r="AB47" i="22"/>
  <c r="AC47" i="22"/>
  <c r="AD47" i="22"/>
  <c r="AE47" i="22"/>
  <c r="AG47" i="22"/>
  <c r="AH47" i="22"/>
  <c r="AI47" i="22"/>
  <c r="AJ47" i="22"/>
  <c r="AK47" i="22"/>
  <c r="AL47" i="22"/>
  <c r="AM47" i="22"/>
  <c r="W48" i="22"/>
  <c r="X48" i="22"/>
  <c r="Y48" i="22"/>
  <c r="Z48" i="22"/>
  <c r="AA48" i="22"/>
  <c r="AB48" i="22"/>
  <c r="AC48" i="22"/>
  <c r="AD48" i="22"/>
  <c r="AE48" i="22"/>
  <c r="AF48" i="22"/>
  <c r="AG48" i="22"/>
  <c r="AH48" i="22"/>
  <c r="AI48" i="22"/>
  <c r="AJ48" i="22"/>
  <c r="AK48" i="22"/>
  <c r="AL48" i="22"/>
  <c r="AM48" i="22"/>
  <c r="V49" i="22"/>
  <c r="W49" i="22"/>
  <c r="X49" i="22"/>
  <c r="Y49" i="22"/>
  <c r="Z49" i="22"/>
  <c r="AA49" i="22"/>
  <c r="AB49" i="22"/>
  <c r="AC49" i="22"/>
  <c r="AD49" i="22"/>
  <c r="AE49" i="22"/>
  <c r="AF49" i="22"/>
  <c r="AG49" i="22"/>
  <c r="AI49" i="22"/>
  <c r="AJ49" i="22"/>
  <c r="AK49" i="22"/>
  <c r="AL49" i="22"/>
  <c r="AM49" i="22"/>
  <c r="V50" i="22"/>
  <c r="W50" i="22"/>
  <c r="X50" i="22"/>
  <c r="Y50" i="22"/>
  <c r="Z50" i="22"/>
  <c r="AA50" i="22"/>
  <c r="AB50" i="22"/>
  <c r="AC50" i="22"/>
  <c r="AD50" i="22"/>
  <c r="AE50" i="22"/>
  <c r="AG50" i="22"/>
  <c r="AH50" i="22"/>
  <c r="AI50" i="22"/>
  <c r="AJ50" i="22"/>
  <c r="AK50" i="22"/>
  <c r="AL50" i="22"/>
  <c r="AM50" i="22"/>
  <c r="V51" i="22"/>
  <c r="W51" i="22"/>
  <c r="X51" i="22"/>
  <c r="Y51" i="22"/>
  <c r="Z51" i="22"/>
  <c r="AA51" i="22"/>
  <c r="AB51" i="22"/>
  <c r="AC51" i="22"/>
  <c r="AD51" i="22"/>
  <c r="AE51" i="22"/>
  <c r="AF51" i="22"/>
  <c r="AG51" i="22"/>
  <c r="AH51" i="22"/>
  <c r="AI51" i="22"/>
  <c r="AJ51" i="22"/>
  <c r="AK51" i="22"/>
  <c r="AL51" i="22"/>
  <c r="AM51" i="22"/>
  <c r="V52" i="22"/>
  <c r="W52" i="22"/>
  <c r="X52" i="22"/>
  <c r="Y52" i="22"/>
  <c r="Z52" i="22"/>
  <c r="AA52" i="22"/>
  <c r="AB52" i="22"/>
  <c r="AC52" i="22"/>
  <c r="AD52" i="22"/>
  <c r="AE52" i="22"/>
  <c r="AF52" i="22"/>
  <c r="AG52" i="22"/>
  <c r="AH52" i="22"/>
  <c r="AI52" i="22"/>
  <c r="AJ52" i="22"/>
  <c r="AK52" i="22"/>
  <c r="AL52" i="22"/>
  <c r="AM52" i="22"/>
  <c r="A67" i="13"/>
  <c r="A66" i="13"/>
  <c r="A65" i="13"/>
  <c r="J20" i="34"/>
  <c r="K20" i="34"/>
  <c r="I20" i="34"/>
  <c r="G211" i="26"/>
  <c r="G210" i="26"/>
  <c r="G209" i="26"/>
  <c r="G208" i="26"/>
  <c r="G207" i="26"/>
  <c r="G206" i="26"/>
  <c r="G205" i="26"/>
  <c r="G204" i="26"/>
  <c r="G203" i="26"/>
  <c r="G202" i="26"/>
  <c r="G201" i="26"/>
  <c r="G200" i="26"/>
  <c r="G199" i="26"/>
  <c r="G197" i="26"/>
  <c r="G196" i="26"/>
  <c r="G195" i="26"/>
  <c r="G194" i="26"/>
  <c r="G193" i="26"/>
  <c r="G192" i="26"/>
  <c r="G191" i="26"/>
  <c r="G190" i="26"/>
  <c r="G189" i="26"/>
  <c r="G188" i="26"/>
  <c r="G187" i="26"/>
  <c r="G186" i="26"/>
  <c r="G185" i="26"/>
  <c r="G183" i="26"/>
  <c r="G182" i="26"/>
  <c r="G181" i="26"/>
  <c r="G180" i="26"/>
  <c r="G179" i="26"/>
  <c r="G178" i="26"/>
  <c r="G177" i="26"/>
  <c r="G176" i="26"/>
  <c r="G175" i="26"/>
  <c r="G174" i="26"/>
  <c r="G173" i="26"/>
  <c r="G172" i="26"/>
  <c r="G171" i="26"/>
  <c r="G169" i="26"/>
  <c r="G168" i="26"/>
  <c r="G167" i="26"/>
  <c r="G166" i="26"/>
  <c r="G165" i="26"/>
  <c r="G164" i="26"/>
  <c r="G163" i="26"/>
  <c r="G162" i="26"/>
  <c r="G161" i="26"/>
  <c r="G160" i="26"/>
  <c r="G159" i="26"/>
  <c r="G158" i="26"/>
  <c r="G157" i="26"/>
  <c r="G155" i="26"/>
  <c r="G154" i="26"/>
  <c r="G153" i="26"/>
  <c r="G152" i="26"/>
  <c r="G151" i="26"/>
  <c r="G150" i="26"/>
  <c r="G149" i="26"/>
  <c r="G148" i="26"/>
  <c r="G147" i="26"/>
  <c r="G146" i="26"/>
  <c r="G145" i="26"/>
  <c r="G144" i="26"/>
  <c r="G143" i="26"/>
  <c r="G141" i="26"/>
  <c r="G140" i="26"/>
  <c r="G139" i="26"/>
  <c r="G138" i="26"/>
  <c r="G137" i="26"/>
  <c r="G136" i="26"/>
  <c r="G135" i="26"/>
  <c r="G134" i="26"/>
  <c r="G133" i="26"/>
  <c r="G132" i="26"/>
  <c r="G131" i="26"/>
  <c r="G130" i="26"/>
  <c r="G129" i="26"/>
  <c r="G127" i="26"/>
  <c r="G126" i="26"/>
  <c r="G125" i="26"/>
  <c r="G124" i="26"/>
  <c r="G123" i="26"/>
  <c r="G122" i="26"/>
  <c r="G121" i="26"/>
  <c r="G120" i="26"/>
  <c r="G119" i="26"/>
  <c r="G118" i="26"/>
  <c r="G117" i="26"/>
  <c r="G116" i="26"/>
  <c r="G115" i="26"/>
  <c r="G113" i="26"/>
  <c r="G112" i="26"/>
  <c r="G111" i="26"/>
  <c r="G110" i="26"/>
  <c r="G109" i="26"/>
  <c r="G108" i="26"/>
  <c r="G107" i="26"/>
  <c r="G106" i="26"/>
  <c r="G105" i="26"/>
  <c r="G104" i="26"/>
  <c r="G103" i="26"/>
  <c r="G102" i="26"/>
  <c r="G101" i="26"/>
  <c r="G99" i="26"/>
  <c r="G98" i="26"/>
  <c r="G97" i="26"/>
  <c r="G96" i="26"/>
  <c r="G95" i="26"/>
  <c r="G94" i="26"/>
  <c r="G93" i="26"/>
  <c r="G92" i="26"/>
  <c r="G91" i="26"/>
  <c r="G90" i="26"/>
  <c r="G89" i="26"/>
  <c r="G88" i="26"/>
  <c r="G87" i="26"/>
  <c r="G85" i="26"/>
  <c r="G84" i="26"/>
  <c r="G83" i="26"/>
  <c r="G82" i="26"/>
  <c r="G81" i="26"/>
  <c r="G80" i="26"/>
  <c r="G79" i="26"/>
  <c r="G78" i="26"/>
  <c r="G77" i="26"/>
  <c r="G76" i="26"/>
  <c r="G75" i="26"/>
  <c r="G74" i="26"/>
  <c r="G73" i="26"/>
  <c r="G71" i="26"/>
  <c r="G70" i="26"/>
  <c r="G69" i="26"/>
  <c r="G68" i="26"/>
  <c r="G67" i="26"/>
  <c r="G66" i="26"/>
  <c r="G65" i="26"/>
  <c r="G64" i="26"/>
  <c r="G63" i="26"/>
  <c r="G62" i="26"/>
  <c r="G61" i="26"/>
  <c r="G60" i="26"/>
  <c r="G59" i="26"/>
  <c r="G57" i="26"/>
  <c r="G56" i="26"/>
  <c r="G55" i="26"/>
  <c r="G54" i="26"/>
  <c r="G53" i="26"/>
  <c r="G52" i="26"/>
  <c r="G51" i="26"/>
  <c r="G50" i="26"/>
  <c r="G49" i="26"/>
  <c r="G48" i="26"/>
  <c r="G47" i="26"/>
  <c r="G46" i="26"/>
  <c r="G45" i="26"/>
  <c r="G43" i="26"/>
  <c r="G42" i="26"/>
  <c r="G41" i="26"/>
  <c r="G40" i="26"/>
  <c r="G39" i="26"/>
  <c r="G38" i="26"/>
  <c r="G37" i="26"/>
  <c r="G36" i="26"/>
  <c r="G35" i="26"/>
  <c r="G34" i="26"/>
  <c r="G33" i="26"/>
  <c r="G32" i="26"/>
  <c r="G31" i="26"/>
  <c r="G29" i="26"/>
  <c r="G28" i="26"/>
  <c r="G27" i="26"/>
  <c r="G26" i="26"/>
  <c r="G25" i="26"/>
  <c r="G24" i="26"/>
  <c r="G23" i="26"/>
  <c r="G22" i="26"/>
  <c r="G21" i="26"/>
  <c r="G20" i="26"/>
  <c r="G19" i="26"/>
  <c r="G18" i="26"/>
  <c r="G17" i="26"/>
  <c r="G15" i="26"/>
  <c r="G3" i="26"/>
  <c r="F211" i="26"/>
  <c r="F209" i="26"/>
  <c r="F208" i="26"/>
  <c r="F203" i="26"/>
  <c r="F201" i="26"/>
  <c r="F200" i="26"/>
  <c r="F199" i="26"/>
  <c r="F197" i="26"/>
  <c r="F195" i="26"/>
  <c r="F194" i="26"/>
  <c r="F189" i="26"/>
  <c r="F187" i="26"/>
  <c r="F186" i="26"/>
  <c r="F185" i="26"/>
  <c r="F183" i="26"/>
  <c r="F181" i="26"/>
  <c r="F180" i="26"/>
  <c r="F175" i="26"/>
  <c r="F173" i="26"/>
  <c r="F172" i="26"/>
  <c r="F171" i="26"/>
  <c r="F169" i="26"/>
  <c r="F167" i="26"/>
  <c r="F166" i="26"/>
  <c r="F161" i="26"/>
  <c r="F159" i="26"/>
  <c r="F158" i="26"/>
  <c r="F157" i="26"/>
  <c r="F155" i="26"/>
  <c r="F153" i="26"/>
  <c r="F152" i="26"/>
  <c r="F147" i="26"/>
  <c r="F145" i="26"/>
  <c r="F144" i="26"/>
  <c r="F143" i="26"/>
  <c r="F141" i="26"/>
  <c r="F139" i="26"/>
  <c r="F138" i="26"/>
  <c r="F133" i="26"/>
  <c r="F131" i="26"/>
  <c r="F130" i="26"/>
  <c r="F129" i="26"/>
  <c r="F127" i="26"/>
  <c r="F125" i="26"/>
  <c r="F124" i="26"/>
  <c r="F119" i="26"/>
  <c r="F117" i="26"/>
  <c r="F116" i="26"/>
  <c r="F115" i="26"/>
  <c r="F113" i="26"/>
  <c r="F111" i="26"/>
  <c r="F110" i="26"/>
  <c r="F105" i="26"/>
  <c r="F103" i="26"/>
  <c r="F102" i="26"/>
  <c r="F101" i="26"/>
  <c r="F99" i="26"/>
  <c r="F97" i="26"/>
  <c r="F96" i="26"/>
  <c r="F91" i="26"/>
  <c r="F89" i="26"/>
  <c r="F88" i="26"/>
  <c r="F87" i="26"/>
  <c r="F85" i="26"/>
  <c r="F83" i="26"/>
  <c r="F82" i="26"/>
  <c r="F77" i="26"/>
  <c r="F75" i="26"/>
  <c r="F74" i="26"/>
  <c r="F73" i="26"/>
  <c r="F71" i="26"/>
  <c r="F70" i="26"/>
  <c r="F69" i="26"/>
  <c r="F68" i="26"/>
  <c r="F67" i="26"/>
  <c r="F66" i="26"/>
  <c r="F65" i="26"/>
  <c r="F64" i="26"/>
  <c r="F63" i="26"/>
  <c r="F62" i="26"/>
  <c r="F61" i="26"/>
  <c r="F60" i="26"/>
  <c r="F59" i="26"/>
  <c r="F57" i="26"/>
  <c r="F55" i="26"/>
  <c r="F54" i="26"/>
  <c r="F49" i="26"/>
  <c r="F47" i="26"/>
  <c r="F46" i="26"/>
  <c r="F45" i="26"/>
  <c r="F43" i="26"/>
  <c r="F42" i="26"/>
  <c r="F41" i="26"/>
  <c r="F40" i="26"/>
  <c r="F39" i="26"/>
  <c r="F38" i="26"/>
  <c r="F37" i="26"/>
  <c r="F36" i="26"/>
  <c r="F35" i="26"/>
  <c r="F34" i="26"/>
  <c r="F33" i="26"/>
  <c r="F32" i="26"/>
  <c r="F31" i="26"/>
  <c r="F29" i="26"/>
  <c r="F28" i="26"/>
  <c r="F27" i="26"/>
  <c r="F26" i="26"/>
  <c r="F25" i="26"/>
  <c r="F24" i="26"/>
  <c r="F23" i="26"/>
  <c r="F22" i="26"/>
  <c r="F21" i="26"/>
  <c r="F20" i="26"/>
  <c r="F19" i="26"/>
  <c r="F18" i="26"/>
  <c r="F17" i="26"/>
  <c r="F15" i="26"/>
  <c r="F14" i="26"/>
  <c r="F13" i="26"/>
  <c r="F12" i="26"/>
  <c r="F11" i="26"/>
  <c r="F10" i="26"/>
  <c r="F9" i="26"/>
  <c r="F8" i="26"/>
  <c r="F7" i="26"/>
  <c r="F6" i="26"/>
  <c r="F5" i="26"/>
  <c r="F4" i="26"/>
  <c r="F3" i="26"/>
  <c r="E211" i="26"/>
  <c r="E210" i="26"/>
  <c r="E207" i="26"/>
  <c r="E206" i="26"/>
  <c r="E205" i="26"/>
  <c r="E204" i="26"/>
  <c r="E202" i="26"/>
  <c r="E199" i="26"/>
  <c r="E197" i="26"/>
  <c r="E196" i="26"/>
  <c r="E193" i="26"/>
  <c r="E192" i="26"/>
  <c r="E191" i="26"/>
  <c r="E190" i="26"/>
  <c r="E188" i="26"/>
  <c r="E185" i="26"/>
  <c r="E183" i="26"/>
  <c r="E182" i="26"/>
  <c r="E179" i="26"/>
  <c r="E178" i="26"/>
  <c r="E177" i="26"/>
  <c r="E176" i="26"/>
  <c r="E174" i="26"/>
  <c r="E171" i="26"/>
  <c r="E169" i="26"/>
  <c r="E168" i="26"/>
  <c r="E165" i="26"/>
  <c r="E164" i="26"/>
  <c r="E163" i="26"/>
  <c r="E162" i="26"/>
  <c r="E160" i="26"/>
  <c r="E157" i="26"/>
  <c r="E155" i="26"/>
  <c r="E154" i="26"/>
  <c r="E151" i="26"/>
  <c r="E150" i="26"/>
  <c r="E149" i="26"/>
  <c r="E148" i="26"/>
  <c r="E146" i="26"/>
  <c r="E143" i="26"/>
  <c r="E141" i="26"/>
  <c r="E140" i="26"/>
  <c r="E137" i="26"/>
  <c r="E136" i="26"/>
  <c r="E135" i="26"/>
  <c r="E134" i="26"/>
  <c r="E132" i="26"/>
  <c r="E129" i="26"/>
  <c r="E127" i="26"/>
  <c r="E126" i="26"/>
  <c r="E123" i="26"/>
  <c r="E122" i="26"/>
  <c r="E121" i="26"/>
  <c r="E120" i="26"/>
  <c r="E118" i="26"/>
  <c r="E115" i="26"/>
  <c r="E113" i="26"/>
  <c r="E112" i="26"/>
  <c r="E109" i="26"/>
  <c r="E108" i="26"/>
  <c r="E107" i="26"/>
  <c r="E106" i="26"/>
  <c r="E104" i="26"/>
  <c r="E101" i="26"/>
  <c r="E99" i="26"/>
  <c r="E98" i="26"/>
  <c r="E95" i="26"/>
  <c r="E94" i="26"/>
  <c r="E93" i="26"/>
  <c r="E92" i="26"/>
  <c r="E90" i="26"/>
  <c r="E87" i="26"/>
  <c r="E85" i="26"/>
  <c r="E84" i="26"/>
  <c r="E81" i="26"/>
  <c r="E80" i="26"/>
  <c r="E79" i="26"/>
  <c r="E78" i="26"/>
  <c r="E76" i="26"/>
  <c r="E73" i="26"/>
  <c r="E71" i="26"/>
  <c r="E70" i="26"/>
  <c r="E69" i="26"/>
  <c r="E68" i="26"/>
  <c r="E67" i="26"/>
  <c r="E66" i="26"/>
  <c r="E65" i="26"/>
  <c r="E64" i="26"/>
  <c r="E63" i="26"/>
  <c r="E62" i="26"/>
  <c r="E61" i="26"/>
  <c r="E60" i="26"/>
  <c r="E59" i="26"/>
  <c r="E57" i="26"/>
  <c r="E56" i="26"/>
  <c r="E53" i="26"/>
  <c r="E52" i="26"/>
  <c r="E51" i="26"/>
  <c r="E50" i="26"/>
  <c r="E48" i="26"/>
  <c r="E45" i="26"/>
  <c r="E43" i="26"/>
  <c r="E42" i="26"/>
  <c r="E41" i="26"/>
  <c r="E40" i="26"/>
  <c r="E39" i="26"/>
  <c r="E38" i="26"/>
  <c r="E37" i="26"/>
  <c r="E36" i="26"/>
  <c r="E35" i="26"/>
  <c r="E34" i="26"/>
  <c r="E33" i="26"/>
  <c r="E32" i="26"/>
  <c r="E31" i="26"/>
  <c r="E29" i="26"/>
  <c r="E28" i="26"/>
  <c r="E27" i="26"/>
  <c r="E26" i="26"/>
  <c r="E25" i="26"/>
  <c r="E24" i="26"/>
  <c r="E23" i="26"/>
  <c r="E22" i="26"/>
  <c r="E21" i="26"/>
  <c r="E20" i="26"/>
  <c r="E19" i="26"/>
  <c r="E18" i="26"/>
  <c r="E17" i="26"/>
  <c r="E15" i="26"/>
  <c r="E14" i="26"/>
  <c r="E13" i="26"/>
  <c r="E12" i="26"/>
  <c r="E11" i="26"/>
  <c r="E10" i="26"/>
  <c r="E9" i="26"/>
  <c r="E8" i="26"/>
  <c r="E7" i="26"/>
  <c r="E6" i="26"/>
  <c r="E5" i="26"/>
  <c r="E4" i="26"/>
  <c r="E3" i="26"/>
  <c r="D210" i="26"/>
  <c r="D209" i="26"/>
  <c r="D208" i="26"/>
  <c r="D207" i="26"/>
  <c r="D206" i="26"/>
  <c r="D205" i="26"/>
  <c r="D204" i="26"/>
  <c r="D203" i="26"/>
  <c r="D202" i="26"/>
  <c r="D201" i="26"/>
  <c r="D200" i="26"/>
  <c r="D196" i="26"/>
  <c r="D195" i="26"/>
  <c r="D194" i="26"/>
  <c r="D193" i="26"/>
  <c r="D192" i="26"/>
  <c r="D191" i="26"/>
  <c r="D190" i="26"/>
  <c r="D189" i="26"/>
  <c r="D188" i="26"/>
  <c r="D187" i="26"/>
  <c r="D186" i="26"/>
  <c r="D182" i="26"/>
  <c r="D181" i="26"/>
  <c r="D180" i="26"/>
  <c r="D179" i="26"/>
  <c r="D178" i="26"/>
  <c r="D177" i="26"/>
  <c r="D176" i="26"/>
  <c r="D175" i="26"/>
  <c r="D174" i="26"/>
  <c r="D173" i="26"/>
  <c r="D172" i="26"/>
  <c r="D168" i="26"/>
  <c r="D167" i="26"/>
  <c r="D166" i="26"/>
  <c r="D165" i="26"/>
  <c r="D164" i="26"/>
  <c r="D163" i="26"/>
  <c r="D162" i="26"/>
  <c r="D161" i="26"/>
  <c r="D160" i="26"/>
  <c r="D159" i="26"/>
  <c r="D158" i="26"/>
  <c r="D154" i="26"/>
  <c r="D153" i="26"/>
  <c r="D152" i="26"/>
  <c r="D151" i="26"/>
  <c r="D150" i="26"/>
  <c r="D149" i="26"/>
  <c r="D148" i="26"/>
  <c r="D147" i="26"/>
  <c r="D146" i="26"/>
  <c r="D145" i="26"/>
  <c r="D144" i="26"/>
  <c r="D140" i="26"/>
  <c r="D139" i="26"/>
  <c r="D138" i="26"/>
  <c r="D137" i="26"/>
  <c r="D136" i="26"/>
  <c r="D135" i="26"/>
  <c r="D134" i="26"/>
  <c r="D133" i="26"/>
  <c r="D132" i="26"/>
  <c r="D131" i="26"/>
  <c r="D130" i="26"/>
  <c r="D126" i="26"/>
  <c r="D125" i="26"/>
  <c r="D124" i="26"/>
  <c r="D123" i="26"/>
  <c r="D122" i="26"/>
  <c r="D121" i="26"/>
  <c r="D120" i="26"/>
  <c r="D119" i="26"/>
  <c r="D118" i="26"/>
  <c r="D117" i="26"/>
  <c r="D116" i="26"/>
  <c r="D112" i="26"/>
  <c r="D111" i="26"/>
  <c r="D110" i="26"/>
  <c r="D109" i="26"/>
  <c r="D108" i="26"/>
  <c r="D107" i="26"/>
  <c r="D106" i="26"/>
  <c r="D105" i="26"/>
  <c r="D104" i="26"/>
  <c r="D103" i="26"/>
  <c r="D102" i="26"/>
  <c r="D98" i="26"/>
  <c r="D97" i="26"/>
  <c r="D96" i="26"/>
  <c r="D95" i="26"/>
  <c r="D94" i="26"/>
  <c r="D93" i="26"/>
  <c r="D92" i="26"/>
  <c r="D91" i="26"/>
  <c r="D90" i="26"/>
  <c r="D89" i="26"/>
  <c r="D88" i="26"/>
  <c r="D84" i="26"/>
  <c r="D83" i="26"/>
  <c r="D82" i="26"/>
  <c r="D81" i="26"/>
  <c r="D80" i="26"/>
  <c r="D79" i="26"/>
  <c r="D78" i="26"/>
  <c r="D77" i="26"/>
  <c r="D76" i="26"/>
  <c r="D75" i="26"/>
  <c r="D74" i="26"/>
  <c r="D71" i="26"/>
  <c r="D70" i="26"/>
  <c r="D69" i="26"/>
  <c r="D68" i="26"/>
  <c r="D67" i="26"/>
  <c r="D66" i="26"/>
  <c r="D65" i="26"/>
  <c r="D64" i="26"/>
  <c r="D63" i="26"/>
  <c r="D62" i="26"/>
  <c r="D61" i="26"/>
  <c r="D60" i="26"/>
  <c r="D59" i="26"/>
  <c r="D56" i="26"/>
  <c r="D55" i="26"/>
  <c r="D54" i="26"/>
  <c r="D53" i="26"/>
  <c r="D52" i="26"/>
  <c r="D51" i="26"/>
  <c r="D50" i="26"/>
  <c r="D49" i="26"/>
  <c r="D48" i="26"/>
  <c r="D47" i="26"/>
  <c r="D46" i="26"/>
  <c r="D29" i="26"/>
  <c r="D28" i="26"/>
  <c r="D27" i="26"/>
  <c r="D26" i="26"/>
  <c r="D25" i="26"/>
  <c r="D24" i="26"/>
  <c r="D23" i="26"/>
  <c r="D22" i="26"/>
  <c r="D21" i="26"/>
  <c r="D20" i="26"/>
  <c r="D19" i="26"/>
  <c r="D18" i="26"/>
  <c r="D17" i="26"/>
  <c r="D14" i="26"/>
  <c r="D13" i="26"/>
  <c r="D12" i="26"/>
  <c r="D11" i="26"/>
  <c r="D10" i="26"/>
  <c r="D9" i="26"/>
  <c r="D8" i="26"/>
  <c r="D7" i="26"/>
  <c r="D6" i="26"/>
  <c r="D5" i="26"/>
  <c r="D4" i="26"/>
  <c r="B72" i="29"/>
  <c r="AD72" i="29" s="1"/>
  <c r="B71" i="29"/>
  <c r="AD71" i="29" s="1"/>
  <c r="V46" i="22"/>
  <c r="W46" i="22"/>
  <c r="X46" i="22"/>
  <c r="Y46" i="22"/>
  <c r="Z46" i="22"/>
  <c r="AA46" i="22"/>
  <c r="AB46" i="22"/>
  <c r="AC46" i="22"/>
  <c r="AD46" i="22"/>
  <c r="AE46" i="22"/>
  <c r="AG46" i="22"/>
  <c r="AH46" i="22"/>
  <c r="AI46" i="22"/>
  <c r="AJ46" i="22"/>
  <c r="AK46" i="22"/>
  <c r="AL46" i="22"/>
  <c r="AM46" i="22"/>
  <c r="K28" i="11"/>
  <c r="M28" i="11" s="1"/>
  <c r="N28" i="11"/>
  <c r="B46" i="22" s="1"/>
  <c r="AF46" i="22" s="1"/>
  <c r="U2" i="34"/>
  <c r="AC45" i="22"/>
  <c r="AC44" i="22"/>
  <c r="AC43" i="22"/>
  <c r="AC42" i="22"/>
  <c r="AC24" i="22"/>
  <c r="AC23" i="22"/>
  <c r="AC22" i="22"/>
  <c r="AC21" i="22"/>
  <c r="AC19" i="22"/>
  <c r="AC18" i="22"/>
  <c r="AC17" i="22"/>
  <c r="AC16" i="22"/>
  <c r="AC15" i="22"/>
  <c r="AC14" i="22"/>
  <c r="AC13" i="22"/>
  <c r="AC12" i="22"/>
  <c r="AC11" i="22"/>
  <c r="AC10" i="22"/>
  <c r="AC9" i="22"/>
  <c r="AC8" i="22"/>
  <c r="AC7" i="22"/>
  <c r="AC6" i="22"/>
  <c r="AC5" i="22"/>
  <c r="AC4" i="22"/>
  <c r="AC3" i="22"/>
  <c r="AC2" i="22"/>
  <c r="AD45" i="22"/>
  <c r="AD44" i="22"/>
  <c r="AD41" i="22"/>
  <c r="AD40" i="22"/>
  <c r="AD24" i="22"/>
  <c r="AD23" i="22"/>
  <c r="AD22" i="22"/>
  <c r="AD21" i="22"/>
  <c r="AD19" i="22"/>
  <c r="AD18" i="22"/>
  <c r="AD17" i="22"/>
  <c r="AD16" i="22"/>
  <c r="AD15" i="22"/>
  <c r="AD14" i="22"/>
  <c r="AD13" i="22"/>
  <c r="AD12" i="22"/>
  <c r="AD11" i="22"/>
  <c r="AD10" i="22"/>
  <c r="AD9" i="22"/>
  <c r="AD8" i="22"/>
  <c r="AD7" i="22"/>
  <c r="AD6" i="22"/>
  <c r="AD5" i="22"/>
  <c r="AD4" i="22"/>
  <c r="AD3" i="22"/>
  <c r="AD2" i="22"/>
  <c r="AE43" i="22"/>
  <c r="AE42" i="22"/>
  <c r="AE41" i="22"/>
  <c r="AE40" i="22"/>
  <c r="AE24" i="22"/>
  <c r="AE23" i="22"/>
  <c r="AE22" i="22"/>
  <c r="AE21" i="22"/>
  <c r="AE19" i="22"/>
  <c r="AE18" i="22"/>
  <c r="AE17" i="22"/>
  <c r="AE16" i="22"/>
  <c r="AE15" i="22"/>
  <c r="AE14" i="22"/>
  <c r="AE13" i="22"/>
  <c r="AE12" i="22"/>
  <c r="AE11" i="22"/>
  <c r="AE10" i="22"/>
  <c r="AE9" i="22"/>
  <c r="AE8" i="22"/>
  <c r="AE7" i="22"/>
  <c r="AE6" i="22"/>
  <c r="AE5" i="22"/>
  <c r="AE4" i="22"/>
  <c r="AE3" i="22"/>
  <c r="AE2" i="22"/>
  <c r="Z4" i="20"/>
  <c r="W4" i="20"/>
  <c r="T4" i="20"/>
  <c r="Q4" i="20"/>
  <c r="N4" i="20"/>
  <c r="K4" i="20"/>
  <c r="B17" i="25"/>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2" i="2"/>
  <c r="V40" i="22"/>
  <c r="W40" i="22"/>
  <c r="X40" i="22"/>
  <c r="Y40" i="22"/>
  <c r="Z40" i="22"/>
  <c r="AA40" i="22"/>
  <c r="AB40" i="22"/>
  <c r="AG40" i="22"/>
  <c r="AH40" i="22"/>
  <c r="AI40" i="22"/>
  <c r="AJ40" i="22"/>
  <c r="AK40" i="22"/>
  <c r="AL40" i="22"/>
  <c r="AM40" i="22"/>
  <c r="V41" i="22"/>
  <c r="W41" i="22"/>
  <c r="X41" i="22"/>
  <c r="Y41" i="22"/>
  <c r="Z41" i="22"/>
  <c r="AA41" i="22"/>
  <c r="AB41" i="22"/>
  <c r="AG41" i="22"/>
  <c r="AH41" i="22"/>
  <c r="AI41" i="22"/>
  <c r="AJ41" i="22"/>
  <c r="AK41" i="22"/>
  <c r="AL41" i="22"/>
  <c r="AM41" i="22"/>
  <c r="V42" i="22"/>
  <c r="W42" i="22"/>
  <c r="X42" i="22"/>
  <c r="Y42" i="22"/>
  <c r="Z42" i="22"/>
  <c r="AA42" i="22"/>
  <c r="AB42" i="22"/>
  <c r="AG42" i="22"/>
  <c r="AH42" i="22"/>
  <c r="AI42" i="22"/>
  <c r="AJ42" i="22"/>
  <c r="AK42" i="22"/>
  <c r="AL42" i="22"/>
  <c r="AM42" i="22"/>
  <c r="V43" i="22"/>
  <c r="W43" i="22"/>
  <c r="X43" i="22"/>
  <c r="Y43" i="22"/>
  <c r="Z43" i="22"/>
  <c r="AA43" i="22"/>
  <c r="AB43" i="22"/>
  <c r="AG43" i="22"/>
  <c r="AH43" i="22"/>
  <c r="AI43" i="22"/>
  <c r="AJ43" i="22"/>
  <c r="AK43" i="22"/>
  <c r="AL43" i="22"/>
  <c r="AM43" i="22"/>
  <c r="V44" i="22"/>
  <c r="W44" i="22"/>
  <c r="X44" i="22"/>
  <c r="Y44" i="22"/>
  <c r="Z44" i="22"/>
  <c r="AA44" i="22"/>
  <c r="AB44" i="22"/>
  <c r="AG44" i="22"/>
  <c r="AH44" i="22"/>
  <c r="AI44" i="22"/>
  <c r="AJ44" i="22"/>
  <c r="AK44" i="22"/>
  <c r="AL44" i="22"/>
  <c r="AM44" i="22"/>
  <c r="V45" i="22"/>
  <c r="W45" i="22"/>
  <c r="X45" i="22"/>
  <c r="Y45" i="22"/>
  <c r="Z45" i="22"/>
  <c r="AA45" i="22"/>
  <c r="AB45" i="22"/>
  <c r="AG45" i="22"/>
  <c r="AH45" i="22"/>
  <c r="AI45" i="22"/>
  <c r="AJ45" i="22"/>
  <c r="AK45" i="22"/>
  <c r="AL45" i="22"/>
  <c r="AM45" i="22"/>
  <c r="F5" i="8"/>
  <c r="K27" i="11"/>
  <c r="M27" i="11"/>
  <c r="N27" i="11"/>
  <c r="V31" i="22"/>
  <c r="W31" i="22"/>
  <c r="X31" i="22"/>
  <c r="Y31" i="22"/>
  <c r="Z31" i="22"/>
  <c r="AA31" i="22"/>
  <c r="AB31" i="22"/>
  <c r="AG31" i="22"/>
  <c r="AH31" i="22"/>
  <c r="AI31" i="22"/>
  <c r="AJ31" i="22"/>
  <c r="AK31" i="22"/>
  <c r="AL31" i="22"/>
  <c r="AM31" i="22"/>
  <c r="V32" i="22"/>
  <c r="W32" i="22"/>
  <c r="X32" i="22"/>
  <c r="Y32" i="22"/>
  <c r="Z32" i="22"/>
  <c r="AA32" i="22"/>
  <c r="AB32" i="22"/>
  <c r="AG32" i="22"/>
  <c r="AH32" i="22"/>
  <c r="AI32" i="22"/>
  <c r="AJ32" i="22"/>
  <c r="AK32" i="22"/>
  <c r="AL32" i="22"/>
  <c r="AM32" i="22"/>
  <c r="V33" i="22"/>
  <c r="W33" i="22"/>
  <c r="X33" i="22"/>
  <c r="Y33" i="22"/>
  <c r="Z33" i="22"/>
  <c r="AA33" i="22"/>
  <c r="AB33" i="22"/>
  <c r="AG33" i="22"/>
  <c r="AH33" i="22"/>
  <c r="AI33" i="22"/>
  <c r="AJ33" i="22"/>
  <c r="AK33" i="22"/>
  <c r="AL33" i="22"/>
  <c r="AM33" i="22"/>
  <c r="V34" i="22"/>
  <c r="W34" i="22"/>
  <c r="X34" i="22"/>
  <c r="Y34" i="22"/>
  <c r="Z34" i="22"/>
  <c r="AA34" i="22"/>
  <c r="AB34" i="22"/>
  <c r="AG34" i="22"/>
  <c r="AH34" i="22"/>
  <c r="AI34" i="22"/>
  <c r="AJ34" i="22"/>
  <c r="AK34" i="22"/>
  <c r="AL34" i="22"/>
  <c r="AM34" i="22"/>
  <c r="V35" i="22"/>
  <c r="W35" i="22"/>
  <c r="X35" i="22"/>
  <c r="Y35" i="22"/>
  <c r="Z35" i="22"/>
  <c r="AA35" i="22"/>
  <c r="AB35" i="22"/>
  <c r="AG35" i="22"/>
  <c r="AH35" i="22"/>
  <c r="AI35" i="22"/>
  <c r="AJ35" i="22"/>
  <c r="AK35" i="22"/>
  <c r="AL35" i="22"/>
  <c r="AM35" i="22"/>
  <c r="V36" i="22"/>
  <c r="W36" i="22"/>
  <c r="X36" i="22"/>
  <c r="Y36" i="22"/>
  <c r="Z36" i="22"/>
  <c r="AA36" i="22"/>
  <c r="AB36" i="22"/>
  <c r="AG36" i="22"/>
  <c r="AH36" i="22"/>
  <c r="AI36" i="22"/>
  <c r="AJ36" i="22"/>
  <c r="AK36" i="22"/>
  <c r="AL36" i="22"/>
  <c r="AM36" i="22"/>
  <c r="V37" i="22"/>
  <c r="W37" i="22"/>
  <c r="X37" i="22"/>
  <c r="Y37" i="22"/>
  <c r="Z37" i="22"/>
  <c r="AA37" i="22"/>
  <c r="AB37" i="22"/>
  <c r="AG37" i="22"/>
  <c r="AH37" i="22"/>
  <c r="AI37" i="22"/>
  <c r="AJ37" i="22"/>
  <c r="AK37" i="22"/>
  <c r="AL37" i="22"/>
  <c r="AM37" i="22"/>
  <c r="V38" i="22"/>
  <c r="W38" i="22"/>
  <c r="X38" i="22"/>
  <c r="Y38" i="22"/>
  <c r="Z38" i="22"/>
  <c r="AA38" i="22"/>
  <c r="AB38" i="22"/>
  <c r="AG38" i="22"/>
  <c r="AH38" i="22"/>
  <c r="AI38" i="22"/>
  <c r="AJ38" i="22"/>
  <c r="AK38" i="22"/>
  <c r="AL38" i="22"/>
  <c r="AM38" i="22"/>
  <c r="V39" i="22"/>
  <c r="W39" i="22"/>
  <c r="X39" i="22"/>
  <c r="Y39" i="22"/>
  <c r="Z39" i="22"/>
  <c r="AA39" i="22"/>
  <c r="AB39" i="22"/>
  <c r="AG39" i="22"/>
  <c r="AH39" i="22"/>
  <c r="AI39" i="22"/>
  <c r="AJ39" i="22"/>
  <c r="AK39" i="22"/>
  <c r="AL39" i="22"/>
  <c r="AM39" i="22"/>
  <c r="AF38" i="22"/>
  <c r="AF34" i="22"/>
  <c r="AE20" i="22"/>
  <c r="M9" i="23"/>
  <c r="V25" i="22"/>
  <c r="W25" i="22"/>
  <c r="X25" i="22"/>
  <c r="Y25" i="22"/>
  <c r="Z25" i="22"/>
  <c r="AA25" i="22"/>
  <c r="AB25" i="22"/>
  <c r="AG25" i="22"/>
  <c r="AH25" i="22"/>
  <c r="AI25" i="22"/>
  <c r="AJ25" i="22"/>
  <c r="AK25" i="22"/>
  <c r="AL25" i="22"/>
  <c r="AM25" i="22"/>
  <c r="V26" i="22"/>
  <c r="W26" i="22"/>
  <c r="X26" i="22"/>
  <c r="Y26" i="22"/>
  <c r="Z26" i="22"/>
  <c r="AA26" i="22"/>
  <c r="AB26" i="22"/>
  <c r="AG26" i="22"/>
  <c r="AH26" i="22"/>
  <c r="AI26" i="22"/>
  <c r="AJ26" i="22"/>
  <c r="AK26" i="22"/>
  <c r="AL26" i="22"/>
  <c r="AM26" i="22"/>
  <c r="V27" i="22"/>
  <c r="W27" i="22"/>
  <c r="X27" i="22"/>
  <c r="Y27" i="22"/>
  <c r="Z27" i="22"/>
  <c r="AA27" i="22"/>
  <c r="AB27" i="22"/>
  <c r="AG27" i="22"/>
  <c r="AH27" i="22"/>
  <c r="AI27" i="22"/>
  <c r="AJ27" i="22"/>
  <c r="AK27" i="22"/>
  <c r="AL27" i="22"/>
  <c r="AM27" i="22"/>
  <c r="V28" i="22"/>
  <c r="W28" i="22"/>
  <c r="X28" i="22"/>
  <c r="Y28" i="22"/>
  <c r="Z28" i="22"/>
  <c r="AA28" i="22"/>
  <c r="AB28" i="22"/>
  <c r="AG28" i="22"/>
  <c r="AH28" i="22"/>
  <c r="AI28" i="22"/>
  <c r="AJ28" i="22"/>
  <c r="AK28" i="22"/>
  <c r="AL28" i="22"/>
  <c r="AM28" i="22"/>
  <c r="V29" i="22"/>
  <c r="W29" i="22"/>
  <c r="X29" i="22"/>
  <c r="Y29" i="22"/>
  <c r="Z29" i="22"/>
  <c r="AA29" i="22"/>
  <c r="AB29" i="22"/>
  <c r="AG29" i="22"/>
  <c r="AH29" i="22"/>
  <c r="AI29" i="22"/>
  <c r="AJ29" i="22"/>
  <c r="AK29" i="22"/>
  <c r="AL29" i="22"/>
  <c r="AM29" i="22"/>
  <c r="V30" i="22"/>
  <c r="W30" i="22"/>
  <c r="X30" i="22"/>
  <c r="Y30" i="22"/>
  <c r="Z30" i="22"/>
  <c r="AA30" i="22"/>
  <c r="AB30" i="22"/>
  <c r="AG30" i="22"/>
  <c r="AH30" i="22"/>
  <c r="AI30" i="22"/>
  <c r="AJ30" i="22"/>
  <c r="AK30" i="22"/>
  <c r="AL30" i="22"/>
  <c r="AM30" i="22"/>
  <c r="B41" i="32"/>
  <c r="B40" i="32"/>
  <c r="B39" i="32"/>
  <c r="C5" i="45" l="1"/>
  <c r="C6" i="45"/>
  <c r="C7" i="45"/>
  <c r="C8" i="45"/>
  <c r="C9" i="45"/>
  <c r="C10" i="45"/>
  <c r="C11" i="45"/>
  <c r="C12" i="45"/>
  <c r="C13" i="45"/>
  <c r="C14" i="45"/>
  <c r="C15" i="45"/>
  <c r="C16" i="45"/>
  <c r="C17" i="45"/>
  <c r="C18" i="45"/>
  <c r="C19" i="45"/>
  <c r="C20" i="45"/>
  <c r="C21" i="45"/>
  <c r="C22" i="45"/>
  <c r="C23" i="45"/>
  <c r="C24" i="45"/>
  <c r="C25" i="45"/>
  <c r="C26" i="45"/>
  <c r="C27" i="45"/>
  <c r="C28" i="45"/>
  <c r="C4" i="45"/>
  <c r="C3" i="45"/>
  <c r="D3" i="45" s="1"/>
  <c r="L3" i="45"/>
  <c r="BT19" i="45"/>
  <c r="BT23" i="45"/>
  <c r="BT27" i="45"/>
  <c r="BT4" i="45"/>
  <c r="BT20" i="45"/>
  <c r="BT24" i="45"/>
  <c r="BT28" i="45"/>
  <c r="BT17" i="45"/>
  <c r="BT21" i="45"/>
  <c r="BT25" i="45"/>
  <c r="BT5" i="45"/>
  <c r="BT6" i="45"/>
  <c r="BT7" i="45"/>
  <c r="BT8" i="45"/>
  <c r="BT9" i="45"/>
  <c r="BT10" i="45"/>
  <c r="BT11" i="45"/>
  <c r="BT12" i="45"/>
  <c r="BT13" i="45"/>
  <c r="BT14" i="45"/>
  <c r="BT15" i="45"/>
  <c r="BT16" i="45"/>
  <c r="BT18" i="45"/>
  <c r="BT22" i="45"/>
  <c r="BT26" i="45"/>
  <c r="BB11" i="45"/>
  <c r="BB10" i="45"/>
  <c r="BB9" i="45"/>
  <c r="BB17" i="45"/>
  <c r="BB18" i="45"/>
  <c r="BB19" i="45"/>
  <c r="BB20" i="45"/>
  <c r="BB21" i="45"/>
  <c r="BB22" i="45"/>
  <c r="BB23" i="45"/>
  <c r="BB24" i="45"/>
  <c r="BB25" i="45"/>
  <c r="BB26" i="45"/>
  <c r="BB27" i="45"/>
  <c r="BB28" i="45"/>
  <c r="BB8" i="45"/>
  <c r="BB16" i="45"/>
  <c r="BB7" i="45"/>
  <c r="BB15" i="45"/>
  <c r="BB6" i="45"/>
  <c r="BB14" i="45"/>
  <c r="BB5" i="45"/>
  <c r="BB13" i="45"/>
  <c r="BB12" i="45"/>
  <c r="BB4" i="45"/>
  <c r="A78" i="13"/>
  <c r="A83" i="13" s="1"/>
  <c r="A73" i="13"/>
  <c r="A79" i="13"/>
  <c r="A84" i="13" s="1"/>
  <c r="A74" i="13"/>
  <c r="A80" i="13"/>
  <c r="A85" i="13" s="1"/>
  <c r="A75" i="13"/>
  <c r="AN52" i="22"/>
  <c r="AN51" i="22"/>
  <c r="AN46" i="22"/>
  <c r="AC20" i="22"/>
  <c r="AC27" i="22"/>
  <c r="AC28" i="22"/>
  <c r="AC29" i="22"/>
  <c r="AC30" i="22"/>
  <c r="AC32" i="22"/>
  <c r="AC33" i="22"/>
  <c r="AC35" i="22"/>
  <c r="AC36" i="22"/>
  <c r="AC38" i="22"/>
  <c r="AC39" i="22"/>
  <c r="AD20" i="22"/>
  <c r="AD25" i="22"/>
  <c r="AD26" i="22"/>
  <c r="AD29" i="22"/>
  <c r="AD30" i="22"/>
  <c r="AD31" i="22"/>
  <c r="AD33" i="22"/>
  <c r="AD34" i="22"/>
  <c r="AD36" i="22"/>
  <c r="AD37" i="22"/>
  <c r="AD39" i="22"/>
  <c r="AE31" i="22"/>
  <c r="AE32" i="22"/>
  <c r="AE34" i="22"/>
  <c r="AE35" i="22"/>
  <c r="AE37" i="22"/>
  <c r="AE38" i="22"/>
  <c r="R19" i="5"/>
  <c r="S19" i="5"/>
  <c r="T19" i="5"/>
  <c r="U19" i="5"/>
  <c r="V19" i="5"/>
  <c r="W19" i="5"/>
  <c r="X19" i="5"/>
  <c r="Y19" i="5"/>
  <c r="Z19" i="5"/>
  <c r="AA19" i="5"/>
  <c r="AB19" i="5"/>
  <c r="AC19" i="5"/>
  <c r="AD19" i="5"/>
  <c r="AE19" i="5"/>
  <c r="AF19" i="5"/>
  <c r="AG19" i="5"/>
  <c r="AH19" i="5"/>
  <c r="AI19" i="5"/>
  <c r="AJ19" i="5"/>
  <c r="AK19" i="5"/>
  <c r="R20" i="5"/>
  <c r="T20" i="5"/>
  <c r="U20" i="5"/>
  <c r="V20" i="5"/>
  <c r="W20" i="5"/>
  <c r="X20" i="5"/>
  <c r="Y20" i="5"/>
  <c r="Z20" i="5"/>
  <c r="AA20" i="5"/>
  <c r="AB20" i="5"/>
  <c r="AC20" i="5"/>
  <c r="AD20" i="5"/>
  <c r="AE20" i="5"/>
  <c r="AF20" i="5"/>
  <c r="AG20" i="5"/>
  <c r="AH20" i="5"/>
  <c r="AI20" i="5"/>
  <c r="AJ20" i="5"/>
  <c r="AK20" i="5"/>
  <c r="AL20" i="5"/>
  <c r="R21" i="5"/>
  <c r="S21" i="5"/>
  <c r="U21" i="5"/>
  <c r="V21" i="5"/>
  <c r="W21" i="5"/>
  <c r="X21" i="5"/>
  <c r="Y21" i="5"/>
  <c r="Z21" i="5"/>
  <c r="AA21" i="5"/>
  <c r="AB21" i="5"/>
  <c r="AC21" i="5"/>
  <c r="AD21" i="5"/>
  <c r="AE21" i="5"/>
  <c r="AF21" i="5"/>
  <c r="AG21" i="5"/>
  <c r="AH21" i="5"/>
  <c r="AI21" i="5"/>
  <c r="AJ21" i="5"/>
  <c r="AK21" i="5"/>
  <c r="AL21" i="5"/>
  <c r="R22" i="5"/>
  <c r="S22" i="5"/>
  <c r="T22" i="5"/>
  <c r="V22" i="5"/>
  <c r="W22" i="5"/>
  <c r="X22" i="5"/>
  <c r="Y22" i="5"/>
  <c r="Z22" i="5"/>
  <c r="AA22" i="5"/>
  <c r="AB22" i="5"/>
  <c r="AC22" i="5"/>
  <c r="AD22" i="5"/>
  <c r="AE22" i="5"/>
  <c r="AF22" i="5"/>
  <c r="AG22" i="5"/>
  <c r="AH22" i="5"/>
  <c r="AI22" i="5"/>
  <c r="AJ22" i="5"/>
  <c r="AK22" i="5"/>
  <c r="AL22" i="5"/>
  <c r="R23" i="5"/>
  <c r="S23" i="5"/>
  <c r="T23" i="5"/>
  <c r="U23" i="5"/>
  <c r="W23" i="5"/>
  <c r="X23" i="5"/>
  <c r="Y23" i="5"/>
  <c r="Z23" i="5"/>
  <c r="AA23" i="5"/>
  <c r="AB23" i="5"/>
  <c r="AC23" i="5"/>
  <c r="AD23" i="5"/>
  <c r="AE23" i="5"/>
  <c r="AF23" i="5"/>
  <c r="AG23" i="5"/>
  <c r="AH23" i="5"/>
  <c r="AI23" i="5"/>
  <c r="AJ23" i="5"/>
  <c r="AK23" i="5"/>
  <c r="AL23" i="5"/>
  <c r="S24" i="5"/>
  <c r="T24" i="5"/>
  <c r="U24" i="5"/>
  <c r="V24" i="5"/>
  <c r="W24" i="5"/>
  <c r="X24" i="5"/>
  <c r="Y24" i="5"/>
  <c r="Z24" i="5"/>
  <c r="AA24" i="5"/>
  <c r="AB24" i="5"/>
  <c r="AC24" i="5"/>
  <c r="AD24" i="5"/>
  <c r="AE24" i="5"/>
  <c r="AF24" i="5"/>
  <c r="AG24" i="5"/>
  <c r="AH24" i="5"/>
  <c r="AI24" i="5"/>
  <c r="AJ24" i="5"/>
  <c r="AK24" i="5"/>
  <c r="AL24" i="5"/>
  <c r="R25" i="5"/>
  <c r="S25" i="5"/>
  <c r="U25" i="5"/>
  <c r="V25" i="5"/>
  <c r="W25" i="5"/>
  <c r="X25" i="5"/>
  <c r="Y25" i="5"/>
  <c r="Z25" i="5"/>
  <c r="AA25" i="5"/>
  <c r="AB25" i="5"/>
  <c r="AC25" i="5"/>
  <c r="AD25" i="5"/>
  <c r="AE25" i="5"/>
  <c r="AF25" i="5"/>
  <c r="AG25" i="5"/>
  <c r="AH25" i="5"/>
  <c r="AI25" i="5"/>
  <c r="AJ25" i="5"/>
  <c r="AK25" i="5"/>
  <c r="AL25" i="5"/>
  <c r="R26" i="5"/>
  <c r="S26" i="5"/>
  <c r="T26" i="5"/>
  <c r="V26" i="5"/>
  <c r="W26" i="5"/>
  <c r="X26" i="5"/>
  <c r="Y26" i="5"/>
  <c r="Z26" i="5"/>
  <c r="AA26" i="5"/>
  <c r="AB26" i="5"/>
  <c r="AC26" i="5"/>
  <c r="AD26" i="5"/>
  <c r="AE26" i="5"/>
  <c r="AF26" i="5"/>
  <c r="AG26" i="5"/>
  <c r="AH26" i="5"/>
  <c r="AI26" i="5"/>
  <c r="AJ26" i="5"/>
  <c r="AK26" i="5"/>
  <c r="AL26" i="5"/>
  <c r="R27" i="5"/>
  <c r="S27" i="5"/>
  <c r="T27" i="5"/>
  <c r="U27" i="5"/>
  <c r="W27" i="5"/>
  <c r="X27" i="5"/>
  <c r="Y27" i="5"/>
  <c r="Z27" i="5"/>
  <c r="AA27" i="5"/>
  <c r="AB27" i="5"/>
  <c r="AC27" i="5"/>
  <c r="AD27" i="5"/>
  <c r="AE27" i="5"/>
  <c r="AF27" i="5"/>
  <c r="AG27" i="5"/>
  <c r="AH27" i="5"/>
  <c r="AI27" i="5"/>
  <c r="AJ27" i="5"/>
  <c r="AK27" i="5"/>
  <c r="AL27" i="5"/>
  <c r="R28" i="5"/>
  <c r="S28" i="5"/>
  <c r="T28" i="5"/>
  <c r="U28" i="5"/>
  <c r="V28" i="5"/>
  <c r="X28" i="5"/>
  <c r="Y28" i="5"/>
  <c r="Z28" i="5"/>
  <c r="AA28" i="5"/>
  <c r="AB28" i="5"/>
  <c r="AC28" i="5"/>
  <c r="AD28" i="5"/>
  <c r="AE28" i="5"/>
  <c r="AF28" i="5"/>
  <c r="AG28" i="5"/>
  <c r="AH28" i="5"/>
  <c r="AI28" i="5"/>
  <c r="AJ28" i="5"/>
  <c r="AK28" i="5"/>
  <c r="AL28" i="5"/>
  <c r="R29" i="5"/>
  <c r="S29" i="5"/>
  <c r="T29" i="5"/>
  <c r="U29" i="5"/>
  <c r="V29" i="5"/>
  <c r="W29" i="5"/>
  <c r="Y29" i="5"/>
  <c r="Z29" i="5"/>
  <c r="AA29" i="5"/>
  <c r="AB29" i="5"/>
  <c r="AC29" i="5"/>
  <c r="AD29" i="5"/>
  <c r="AE29" i="5"/>
  <c r="AF29" i="5"/>
  <c r="AG29" i="5"/>
  <c r="AH29" i="5"/>
  <c r="AI29" i="5"/>
  <c r="AJ29" i="5"/>
  <c r="AK29" i="5"/>
  <c r="AL29" i="5"/>
  <c r="R30" i="5"/>
  <c r="S30" i="5"/>
  <c r="T30" i="5"/>
  <c r="U30" i="5"/>
  <c r="V30" i="5"/>
  <c r="W30" i="5"/>
  <c r="X30" i="5"/>
  <c r="Z30" i="5"/>
  <c r="AA30" i="5"/>
  <c r="AB30" i="5"/>
  <c r="AC30" i="5"/>
  <c r="AD30" i="5"/>
  <c r="AE30" i="5"/>
  <c r="AF30" i="5"/>
  <c r="AG30" i="5"/>
  <c r="AH30" i="5"/>
  <c r="AI30" i="5"/>
  <c r="AJ30" i="5"/>
  <c r="AK30" i="5"/>
  <c r="AL30" i="5"/>
  <c r="R31" i="5"/>
  <c r="S31" i="5"/>
  <c r="T31" i="5"/>
  <c r="U31" i="5"/>
  <c r="V31" i="5"/>
  <c r="W31" i="5"/>
  <c r="X31" i="5"/>
  <c r="Y31" i="5"/>
  <c r="AA31" i="5"/>
  <c r="AB31" i="5"/>
  <c r="AC31" i="5"/>
  <c r="AD31" i="5"/>
  <c r="AE31" i="5"/>
  <c r="AF31" i="5"/>
  <c r="AG31" i="5"/>
  <c r="AH31" i="5"/>
  <c r="AI31" i="5"/>
  <c r="AJ31" i="5"/>
  <c r="AK31" i="5"/>
  <c r="AL31" i="5"/>
  <c r="R32" i="5"/>
  <c r="S32" i="5"/>
  <c r="T32" i="5"/>
  <c r="U32" i="5"/>
  <c r="V32" i="5"/>
  <c r="W32" i="5"/>
  <c r="X32" i="5"/>
  <c r="Y32" i="5"/>
  <c r="Z32" i="5"/>
  <c r="AB32" i="5"/>
  <c r="AC32" i="5"/>
  <c r="AD32" i="5"/>
  <c r="AE32" i="5"/>
  <c r="AF32" i="5"/>
  <c r="AG32" i="5"/>
  <c r="AH32" i="5"/>
  <c r="AI32" i="5"/>
  <c r="AJ32" i="5"/>
  <c r="AK32" i="5"/>
  <c r="AL32" i="5"/>
  <c r="R33" i="5"/>
  <c r="S33" i="5"/>
  <c r="T33" i="5"/>
  <c r="U33" i="5"/>
  <c r="V33" i="5"/>
  <c r="W33" i="5"/>
  <c r="X33" i="5"/>
  <c r="Y33" i="5"/>
  <c r="Z33" i="5"/>
  <c r="AA33" i="5"/>
  <c r="AC33" i="5"/>
  <c r="AD33" i="5"/>
  <c r="AE33" i="5"/>
  <c r="AF33" i="5"/>
  <c r="AG33" i="5"/>
  <c r="AH33" i="5"/>
  <c r="AI33" i="5"/>
  <c r="AJ33" i="5"/>
  <c r="AK33" i="5"/>
  <c r="AL33" i="5"/>
  <c r="R34" i="5"/>
  <c r="S34" i="5"/>
  <c r="T34" i="5"/>
  <c r="U34" i="5"/>
  <c r="V34" i="5"/>
  <c r="W34" i="5"/>
  <c r="X34" i="5"/>
  <c r="Y34" i="5"/>
  <c r="Z34" i="5"/>
  <c r="AA34" i="5"/>
  <c r="AB34" i="5"/>
  <c r="AD34" i="5"/>
  <c r="AE34" i="5"/>
  <c r="AF34" i="5"/>
  <c r="AG34" i="5"/>
  <c r="AH34" i="5"/>
  <c r="AI34" i="5"/>
  <c r="AJ34" i="5"/>
  <c r="AK34" i="5"/>
  <c r="AL34" i="5"/>
  <c r="R35" i="5"/>
  <c r="S35" i="5"/>
  <c r="T35" i="5"/>
  <c r="U35" i="5"/>
  <c r="V35" i="5"/>
  <c r="W35" i="5"/>
  <c r="X35" i="5"/>
  <c r="Y35" i="5"/>
  <c r="Z35" i="5"/>
  <c r="AA35" i="5"/>
  <c r="AB35" i="5"/>
  <c r="AC35" i="5"/>
  <c r="AE35" i="5"/>
  <c r="AF35" i="5"/>
  <c r="AG35" i="5"/>
  <c r="AH35" i="5"/>
  <c r="AI35" i="5"/>
  <c r="AJ35" i="5"/>
  <c r="AK35" i="5"/>
  <c r="AL35" i="5"/>
  <c r="R36" i="5"/>
  <c r="S36" i="5"/>
  <c r="T36" i="5"/>
  <c r="U36" i="5"/>
  <c r="V36" i="5"/>
  <c r="W36" i="5"/>
  <c r="X36" i="5"/>
  <c r="Y36" i="5"/>
  <c r="Z36" i="5"/>
  <c r="AA36" i="5"/>
  <c r="AB36" i="5"/>
  <c r="AC36" i="5"/>
  <c r="AD36" i="5"/>
  <c r="AF36" i="5"/>
  <c r="AG36" i="5"/>
  <c r="AH36" i="5"/>
  <c r="AI36" i="5"/>
  <c r="AJ36" i="5"/>
  <c r="AK36" i="5"/>
  <c r="AL36" i="5"/>
  <c r="R37" i="5"/>
  <c r="S37" i="5"/>
  <c r="T37" i="5"/>
  <c r="U37" i="5"/>
  <c r="V37" i="5"/>
  <c r="W37" i="5"/>
  <c r="X37" i="5"/>
  <c r="Y37" i="5"/>
  <c r="Z37" i="5"/>
  <c r="AA37" i="5"/>
  <c r="AB37" i="5"/>
  <c r="AC37" i="5"/>
  <c r="AD37" i="5"/>
  <c r="AE37" i="5"/>
  <c r="AG37" i="5"/>
  <c r="AH37" i="5"/>
  <c r="AI37" i="5"/>
  <c r="AJ37" i="5"/>
  <c r="AK37" i="5"/>
  <c r="AL37" i="5"/>
  <c r="R38" i="5"/>
  <c r="S38" i="5"/>
  <c r="T38" i="5"/>
  <c r="U38" i="5"/>
  <c r="V38" i="5"/>
  <c r="W38" i="5"/>
  <c r="X38" i="5"/>
  <c r="Y38" i="5"/>
  <c r="Z38" i="5"/>
  <c r="AA38" i="5"/>
  <c r="AB38" i="5"/>
  <c r="AC38" i="5"/>
  <c r="AD38" i="5"/>
  <c r="AE38" i="5"/>
  <c r="AF38" i="5"/>
  <c r="AH38" i="5"/>
  <c r="AI38" i="5"/>
  <c r="AJ38" i="5"/>
  <c r="AK38" i="5"/>
  <c r="AL38" i="5"/>
  <c r="R39" i="5"/>
  <c r="S39" i="5"/>
  <c r="T39" i="5"/>
  <c r="U39" i="5"/>
  <c r="V39" i="5"/>
  <c r="W39" i="5"/>
  <c r="X39" i="5"/>
  <c r="Y39" i="5"/>
  <c r="Z39" i="5"/>
  <c r="AA39" i="5"/>
  <c r="AB39" i="5"/>
  <c r="AC39" i="5"/>
  <c r="AD39" i="5"/>
  <c r="AE39" i="5"/>
  <c r="AF39" i="5"/>
  <c r="AG39" i="5"/>
  <c r="AI39" i="5"/>
  <c r="AJ39" i="5"/>
  <c r="AK39" i="5"/>
  <c r="AL39" i="5"/>
  <c r="R40" i="5"/>
  <c r="S40" i="5"/>
  <c r="T40" i="5"/>
  <c r="U40" i="5"/>
  <c r="V40" i="5"/>
  <c r="W40" i="5"/>
  <c r="X40" i="5"/>
  <c r="Y40" i="5"/>
  <c r="Z40" i="5"/>
  <c r="AA40" i="5"/>
  <c r="AB40" i="5"/>
  <c r="AC40" i="5"/>
  <c r="AD40" i="5"/>
  <c r="AE40" i="5"/>
  <c r="AF40" i="5"/>
  <c r="AG40" i="5"/>
  <c r="AH40" i="5"/>
  <c r="AJ40" i="5"/>
  <c r="AK40" i="5"/>
  <c r="AL40" i="5"/>
  <c r="R41" i="5"/>
  <c r="S41" i="5"/>
  <c r="T41" i="5"/>
  <c r="U41" i="5"/>
  <c r="V41" i="5"/>
  <c r="W41" i="5"/>
  <c r="X41" i="5"/>
  <c r="Y41" i="5"/>
  <c r="Z41" i="5"/>
  <c r="AA41" i="5"/>
  <c r="AB41" i="5"/>
  <c r="AC41" i="5"/>
  <c r="AD41" i="5"/>
  <c r="AE41" i="5"/>
  <c r="AF41" i="5"/>
  <c r="AG41" i="5"/>
  <c r="AH41" i="5"/>
  <c r="AI41" i="5"/>
  <c r="AJ41" i="5"/>
  <c r="AL41" i="5"/>
  <c r="R42" i="5"/>
  <c r="S42" i="5"/>
  <c r="T42" i="5"/>
  <c r="U42" i="5"/>
  <c r="V42" i="5"/>
  <c r="W42" i="5"/>
  <c r="X42" i="5"/>
  <c r="Y42" i="5"/>
  <c r="Z42" i="5"/>
  <c r="AA42" i="5"/>
  <c r="AB42" i="5"/>
  <c r="AC42" i="5"/>
  <c r="AD42" i="5"/>
  <c r="AE42" i="5"/>
  <c r="AF42" i="5"/>
  <c r="AG42" i="5"/>
  <c r="AH42" i="5"/>
  <c r="AI42" i="5"/>
  <c r="AJ42" i="5"/>
  <c r="AK42" i="5"/>
  <c r="R43" i="5"/>
  <c r="S43" i="5"/>
  <c r="T43" i="5"/>
  <c r="U43" i="5"/>
  <c r="V43" i="5"/>
  <c r="W43" i="5"/>
  <c r="X43" i="5"/>
  <c r="Y43" i="5"/>
  <c r="Z43" i="5"/>
  <c r="AA43" i="5"/>
  <c r="AB43" i="5"/>
  <c r="AC43" i="5"/>
  <c r="AD43" i="5"/>
  <c r="AE43" i="5"/>
  <c r="AF43" i="5"/>
  <c r="AG43" i="5"/>
  <c r="AH43" i="5"/>
  <c r="AI43" i="5"/>
  <c r="AJ43" i="5"/>
  <c r="AK43" i="5"/>
  <c r="R44" i="5"/>
  <c r="T44" i="5"/>
  <c r="U44" i="5"/>
  <c r="V44" i="5"/>
  <c r="W44" i="5"/>
  <c r="X44" i="5"/>
  <c r="Y44" i="5"/>
  <c r="Z44" i="5"/>
  <c r="AA44" i="5"/>
  <c r="AB44" i="5"/>
  <c r="AC44" i="5"/>
  <c r="AD44" i="5"/>
  <c r="AE44" i="5"/>
  <c r="AF44" i="5"/>
  <c r="AG44" i="5"/>
  <c r="AH44" i="5"/>
  <c r="AI44" i="5"/>
  <c r="AJ44" i="5"/>
  <c r="AK44" i="5"/>
  <c r="AL44" i="5"/>
  <c r="R45" i="5"/>
  <c r="S45" i="5"/>
  <c r="T45" i="5"/>
  <c r="V45" i="5"/>
  <c r="W45" i="5"/>
  <c r="X45" i="5"/>
  <c r="Y45" i="5"/>
  <c r="Z45" i="5"/>
  <c r="AA45" i="5"/>
  <c r="AB45" i="5"/>
  <c r="AC45" i="5"/>
  <c r="AD45" i="5"/>
  <c r="AE45" i="5"/>
  <c r="AF45" i="5"/>
  <c r="AG45" i="5"/>
  <c r="AH45" i="5"/>
  <c r="AI45" i="5"/>
  <c r="AJ45" i="5"/>
  <c r="AK45" i="5"/>
  <c r="AL45" i="5"/>
  <c r="R46" i="5"/>
  <c r="S46" i="5"/>
  <c r="T46" i="5"/>
  <c r="U46" i="5"/>
  <c r="W46" i="5"/>
  <c r="X46" i="5"/>
  <c r="Y46" i="5"/>
  <c r="Z46" i="5"/>
  <c r="AA46" i="5"/>
  <c r="AB46" i="5"/>
  <c r="AC46" i="5"/>
  <c r="AD46" i="5"/>
  <c r="AE46" i="5"/>
  <c r="AF46" i="5"/>
  <c r="AG46" i="5"/>
  <c r="AH46" i="5"/>
  <c r="AI46" i="5"/>
  <c r="AJ46" i="5"/>
  <c r="AK46" i="5"/>
  <c r="AL46" i="5"/>
  <c r="R47" i="5"/>
  <c r="S47" i="5"/>
  <c r="T47" i="5"/>
  <c r="U47" i="5"/>
  <c r="V47" i="5"/>
  <c r="W47" i="5"/>
  <c r="X47" i="5"/>
  <c r="Y47" i="5"/>
  <c r="Z47" i="5"/>
  <c r="AA47" i="5"/>
  <c r="AB47" i="5"/>
  <c r="AC47" i="5"/>
  <c r="AD47" i="5"/>
  <c r="AE47" i="5"/>
  <c r="AF47" i="5"/>
  <c r="AG47" i="5"/>
  <c r="AH47" i="5"/>
  <c r="AI47" i="5"/>
  <c r="AJ47" i="5"/>
  <c r="AL47" i="5"/>
  <c r="S48" i="5"/>
  <c r="T48" i="5"/>
  <c r="U48" i="5"/>
  <c r="V48" i="5"/>
  <c r="W48" i="5"/>
  <c r="X48" i="5"/>
  <c r="Y48" i="5"/>
  <c r="Z48" i="5"/>
  <c r="AA48" i="5"/>
  <c r="AB48" i="5"/>
  <c r="AC48" i="5"/>
  <c r="AD48" i="5"/>
  <c r="AE48" i="5"/>
  <c r="AF48" i="5"/>
  <c r="AG48" i="5"/>
  <c r="AH48" i="5"/>
  <c r="AI48" i="5"/>
  <c r="AJ48" i="5"/>
  <c r="AK48" i="5"/>
  <c r="AL48" i="5"/>
  <c r="R49" i="5"/>
  <c r="T49" i="5"/>
  <c r="U49" i="5"/>
  <c r="V49" i="5"/>
  <c r="W49" i="5"/>
  <c r="X49" i="5"/>
  <c r="Y49" i="5"/>
  <c r="Z49" i="5"/>
  <c r="AA49" i="5"/>
  <c r="AB49" i="5"/>
  <c r="AC49" i="5"/>
  <c r="AD49" i="5"/>
  <c r="AE49" i="5"/>
  <c r="AF49" i="5"/>
  <c r="AG49" i="5"/>
  <c r="AH49" i="5"/>
  <c r="AI49" i="5"/>
  <c r="AJ49" i="5"/>
  <c r="AK49" i="5"/>
  <c r="AL49" i="5"/>
  <c r="R50" i="5"/>
  <c r="S50" i="5"/>
  <c r="U50" i="5"/>
  <c r="V50" i="5"/>
  <c r="W50" i="5"/>
  <c r="X50" i="5"/>
  <c r="Y50" i="5"/>
  <c r="Z50" i="5"/>
  <c r="AA50" i="5"/>
  <c r="AB50" i="5"/>
  <c r="AC50" i="5"/>
  <c r="AD50" i="5"/>
  <c r="AE50" i="5"/>
  <c r="AF50" i="5"/>
  <c r="AG50" i="5"/>
  <c r="AH50" i="5"/>
  <c r="AI50" i="5"/>
  <c r="AJ50" i="5"/>
  <c r="AK50" i="5"/>
  <c r="AL50" i="5"/>
  <c r="R51" i="5"/>
  <c r="S51" i="5"/>
  <c r="T51" i="5"/>
  <c r="V51" i="5"/>
  <c r="W51" i="5"/>
  <c r="X51" i="5"/>
  <c r="Y51" i="5"/>
  <c r="Z51" i="5"/>
  <c r="AA51" i="5"/>
  <c r="AB51" i="5"/>
  <c r="AC51" i="5"/>
  <c r="AD51" i="5"/>
  <c r="AE51" i="5"/>
  <c r="AF51" i="5"/>
  <c r="AG51" i="5"/>
  <c r="AH51" i="5"/>
  <c r="AI51" i="5"/>
  <c r="AJ51" i="5"/>
  <c r="AK51" i="5"/>
  <c r="AL51" i="5"/>
  <c r="R52" i="5"/>
  <c r="S52" i="5"/>
  <c r="T52" i="5"/>
  <c r="V52" i="5"/>
  <c r="W52" i="5"/>
  <c r="X52" i="5"/>
  <c r="Y52" i="5"/>
  <c r="Z52" i="5"/>
  <c r="AA52" i="5"/>
  <c r="AB52" i="5"/>
  <c r="AC52" i="5"/>
  <c r="AD52" i="5"/>
  <c r="AE52" i="5"/>
  <c r="AF52" i="5"/>
  <c r="AG52" i="5"/>
  <c r="AH52" i="5"/>
  <c r="AI52" i="5"/>
  <c r="AJ52" i="5"/>
  <c r="AK52" i="5"/>
  <c r="AL52" i="5"/>
  <c r="R53" i="5"/>
  <c r="S53" i="5"/>
  <c r="T53" i="5"/>
  <c r="U53" i="5"/>
  <c r="W53" i="5"/>
  <c r="X53" i="5"/>
  <c r="Y53" i="5"/>
  <c r="Z53" i="5"/>
  <c r="AA53" i="5"/>
  <c r="AB53" i="5"/>
  <c r="AC53" i="5"/>
  <c r="AD53" i="5"/>
  <c r="AE53" i="5"/>
  <c r="AF53" i="5"/>
  <c r="AG53" i="5"/>
  <c r="AH53" i="5"/>
  <c r="AI53" i="5"/>
  <c r="AJ53" i="5"/>
  <c r="AK53" i="5"/>
  <c r="AL53" i="5"/>
  <c r="R54" i="5"/>
  <c r="S54" i="5"/>
  <c r="T54" i="5"/>
  <c r="U54" i="5"/>
  <c r="V54" i="5"/>
  <c r="X54" i="5"/>
  <c r="Y54" i="5"/>
  <c r="Z54" i="5"/>
  <c r="AA54" i="5"/>
  <c r="AB54" i="5"/>
  <c r="AC54" i="5"/>
  <c r="AD54" i="5"/>
  <c r="AE54" i="5"/>
  <c r="AF54" i="5"/>
  <c r="AG54" i="5"/>
  <c r="AH54" i="5"/>
  <c r="AI54" i="5"/>
  <c r="AJ54" i="5"/>
  <c r="AK54" i="5"/>
  <c r="AL54" i="5"/>
  <c r="R55" i="5"/>
  <c r="S55" i="5"/>
  <c r="T55" i="5"/>
  <c r="U55" i="5"/>
  <c r="V55" i="5"/>
  <c r="W55" i="5"/>
  <c r="Y55" i="5"/>
  <c r="Z55" i="5"/>
  <c r="AA55" i="5"/>
  <c r="AB55" i="5"/>
  <c r="AC55" i="5"/>
  <c r="AD55" i="5"/>
  <c r="AE55" i="5"/>
  <c r="AF55" i="5"/>
  <c r="AG55" i="5"/>
  <c r="AH55" i="5"/>
  <c r="AI55" i="5"/>
  <c r="AJ55" i="5"/>
  <c r="AK55" i="5"/>
  <c r="AL55" i="5"/>
  <c r="R56" i="5"/>
  <c r="S56" i="5"/>
  <c r="T56" i="5"/>
  <c r="U56" i="5"/>
  <c r="V56" i="5"/>
  <c r="W56" i="5"/>
  <c r="X56" i="5"/>
  <c r="Z56" i="5"/>
  <c r="AA56" i="5"/>
  <c r="AB56" i="5"/>
  <c r="AC56" i="5"/>
  <c r="AD56" i="5"/>
  <c r="AE56" i="5"/>
  <c r="AF56" i="5"/>
  <c r="AG56" i="5"/>
  <c r="AH56" i="5"/>
  <c r="AI56" i="5"/>
  <c r="AJ56" i="5"/>
  <c r="AK56" i="5"/>
  <c r="AL56" i="5"/>
  <c r="R57" i="5"/>
  <c r="S57" i="5"/>
  <c r="T57" i="5"/>
  <c r="U57" i="5"/>
  <c r="V57" i="5"/>
  <c r="W57" i="5"/>
  <c r="X57" i="5"/>
  <c r="Y57" i="5"/>
  <c r="AA57" i="5"/>
  <c r="AB57" i="5"/>
  <c r="AC57" i="5"/>
  <c r="AD57" i="5"/>
  <c r="AE57" i="5"/>
  <c r="AF57" i="5"/>
  <c r="AG57" i="5"/>
  <c r="AH57" i="5"/>
  <c r="AI57" i="5"/>
  <c r="AJ57" i="5"/>
  <c r="AK57" i="5"/>
  <c r="AL57" i="5"/>
  <c r="R58" i="5"/>
  <c r="S58" i="5"/>
  <c r="T58" i="5"/>
  <c r="U58" i="5"/>
  <c r="V58" i="5"/>
  <c r="W58" i="5"/>
  <c r="X58" i="5"/>
  <c r="Y58" i="5"/>
  <c r="Z58" i="5"/>
  <c r="AB58" i="5"/>
  <c r="AC58" i="5"/>
  <c r="AD58" i="5"/>
  <c r="AE58" i="5"/>
  <c r="AF58" i="5"/>
  <c r="AG58" i="5"/>
  <c r="AH58" i="5"/>
  <c r="AI58" i="5"/>
  <c r="AJ58" i="5"/>
  <c r="AK58" i="5"/>
  <c r="AL58" i="5"/>
  <c r="R59" i="5"/>
  <c r="S59" i="5"/>
  <c r="T59" i="5"/>
  <c r="U59" i="5"/>
  <c r="V59" i="5"/>
  <c r="W59" i="5"/>
  <c r="X59" i="5"/>
  <c r="Y59" i="5"/>
  <c r="Z59" i="5"/>
  <c r="AA59" i="5"/>
  <c r="AC59" i="5"/>
  <c r="AD59" i="5"/>
  <c r="AE59" i="5"/>
  <c r="AF59" i="5"/>
  <c r="AG59" i="5"/>
  <c r="AH59" i="5"/>
  <c r="AI59" i="5"/>
  <c r="AJ59" i="5"/>
  <c r="AK59" i="5"/>
  <c r="AL59" i="5"/>
  <c r="R60" i="5"/>
  <c r="S60" i="5"/>
  <c r="T60" i="5"/>
  <c r="U60" i="5"/>
  <c r="V60" i="5"/>
  <c r="W60" i="5"/>
  <c r="X60" i="5"/>
  <c r="Y60" i="5"/>
  <c r="Z60" i="5"/>
  <c r="AA60" i="5"/>
  <c r="AB60" i="5"/>
  <c r="AD60" i="5"/>
  <c r="AE60" i="5"/>
  <c r="AF60" i="5"/>
  <c r="AG60" i="5"/>
  <c r="AH60" i="5"/>
  <c r="AI60" i="5"/>
  <c r="AJ60" i="5"/>
  <c r="AK60" i="5"/>
  <c r="AL60" i="5"/>
  <c r="R61" i="5"/>
  <c r="S61" i="5"/>
  <c r="T61" i="5"/>
  <c r="U61" i="5"/>
  <c r="V61" i="5"/>
  <c r="W61" i="5"/>
  <c r="X61" i="5"/>
  <c r="Y61" i="5"/>
  <c r="Z61" i="5"/>
  <c r="AA61" i="5"/>
  <c r="AB61" i="5"/>
  <c r="AC61" i="5"/>
  <c r="AE61" i="5"/>
  <c r="AF61" i="5"/>
  <c r="AG61" i="5"/>
  <c r="AH61" i="5"/>
  <c r="AI61" i="5"/>
  <c r="AJ61" i="5"/>
  <c r="AK61" i="5"/>
  <c r="AL61" i="5"/>
  <c r="R62" i="5"/>
  <c r="S62" i="5"/>
  <c r="T62" i="5"/>
  <c r="U62" i="5"/>
  <c r="V62" i="5"/>
  <c r="W62" i="5"/>
  <c r="X62" i="5"/>
  <c r="Y62" i="5"/>
  <c r="Z62" i="5"/>
  <c r="AA62" i="5"/>
  <c r="AB62" i="5"/>
  <c r="AC62" i="5"/>
  <c r="AD62" i="5"/>
  <c r="AF62" i="5"/>
  <c r="AG62" i="5"/>
  <c r="AH62" i="5"/>
  <c r="AI62" i="5"/>
  <c r="AJ62" i="5"/>
  <c r="AK62" i="5"/>
  <c r="AL62" i="5"/>
  <c r="R63" i="5"/>
  <c r="S63" i="5"/>
  <c r="T63" i="5"/>
  <c r="U63" i="5"/>
  <c r="V63" i="5"/>
  <c r="W63" i="5"/>
  <c r="X63" i="5"/>
  <c r="Y63" i="5"/>
  <c r="Z63" i="5"/>
  <c r="AA63" i="5"/>
  <c r="AB63" i="5"/>
  <c r="AC63" i="5"/>
  <c r="AD63" i="5"/>
  <c r="AE63" i="5"/>
  <c r="AG63" i="5"/>
  <c r="AH63" i="5"/>
  <c r="AI63" i="5"/>
  <c r="AJ63" i="5"/>
  <c r="AK63" i="5"/>
  <c r="AL63" i="5"/>
  <c r="R64" i="5"/>
  <c r="S64" i="5"/>
  <c r="T64" i="5"/>
  <c r="U64" i="5"/>
  <c r="V64" i="5"/>
  <c r="W64" i="5"/>
  <c r="X64" i="5"/>
  <c r="Y64" i="5"/>
  <c r="Z64" i="5"/>
  <c r="AA64" i="5"/>
  <c r="AB64" i="5"/>
  <c r="AC64" i="5"/>
  <c r="AD64" i="5"/>
  <c r="AE64" i="5"/>
  <c r="AF64" i="5"/>
  <c r="AH64" i="5"/>
  <c r="AI64" i="5"/>
  <c r="AJ64" i="5"/>
  <c r="AK64" i="5"/>
  <c r="AL64" i="5"/>
  <c r="R65" i="5"/>
  <c r="S65" i="5"/>
  <c r="T65" i="5"/>
  <c r="U65" i="5"/>
  <c r="V65" i="5"/>
  <c r="W65" i="5"/>
  <c r="X65" i="5"/>
  <c r="Y65" i="5"/>
  <c r="Z65" i="5"/>
  <c r="AA65" i="5"/>
  <c r="AB65" i="5"/>
  <c r="AC65" i="5"/>
  <c r="AD65" i="5"/>
  <c r="AE65" i="5"/>
  <c r="AF65" i="5"/>
  <c r="AG65" i="5"/>
  <c r="AI65" i="5"/>
  <c r="AJ65" i="5"/>
  <c r="AK65" i="5"/>
  <c r="AL65" i="5"/>
  <c r="R66" i="5"/>
  <c r="S66" i="5"/>
  <c r="T66" i="5"/>
  <c r="U66" i="5"/>
  <c r="V66" i="5"/>
  <c r="W66" i="5"/>
  <c r="X66" i="5"/>
  <c r="Y66" i="5"/>
  <c r="Z66" i="5"/>
  <c r="AA66" i="5"/>
  <c r="AB66" i="5"/>
  <c r="AC66" i="5"/>
  <c r="AD66" i="5"/>
  <c r="AE66" i="5"/>
  <c r="AF66" i="5"/>
  <c r="AG66" i="5"/>
  <c r="AH66" i="5"/>
  <c r="AJ66" i="5"/>
  <c r="AK66" i="5"/>
  <c r="AL66" i="5"/>
  <c r="R67" i="5"/>
  <c r="S67" i="5"/>
  <c r="T67" i="5"/>
  <c r="U67" i="5"/>
  <c r="V67" i="5"/>
  <c r="W67" i="5"/>
  <c r="X67" i="5"/>
  <c r="Y67" i="5"/>
  <c r="Z67" i="5"/>
  <c r="AA67" i="5"/>
  <c r="AB67" i="5"/>
  <c r="AC67" i="5"/>
  <c r="AD67" i="5"/>
  <c r="AE67" i="5"/>
  <c r="AF67" i="5"/>
  <c r="AG67" i="5"/>
  <c r="AH67" i="5"/>
  <c r="AI67" i="5"/>
  <c r="AJ67" i="5"/>
  <c r="AL67" i="5"/>
  <c r="R68" i="5"/>
  <c r="S68" i="5"/>
  <c r="T68" i="5"/>
  <c r="U68" i="5"/>
  <c r="V68" i="5"/>
  <c r="W68" i="5"/>
  <c r="X68" i="5"/>
  <c r="Y68" i="5"/>
  <c r="Z68" i="5"/>
  <c r="AA68" i="5"/>
  <c r="AB68" i="5"/>
  <c r="AC68" i="5"/>
  <c r="AD68" i="5"/>
  <c r="AE68" i="5"/>
  <c r="AF68" i="5"/>
  <c r="AG68" i="5"/>
  <c r="AH68" i="5"/>
  <c r="AJ68" i="5"/>
  <c r="AK68" i="5"/>
  <c r="AL68" i="5"/>
  <c r="S69" i="5"/>
  <c r="T69" i="5"/>
  <c r="U69" i="5"/>
  <c r="V69" i="5"/>
  <c r="W69" i="5"/>
  <c r="X69" i="5"/>
  <c r="Y69" i="5"/>
  <c r="Z69" i="5"/>
  <c r="AA69" i="5"/>
  <c r="AB69" i="5"/>
  <c r="AC69" i="5"/>
  <c r="AD69" i="5"/>
  <c r="AE69" i="5"/>
  <c r="AF69" i="5"/>
  <c r="AG69" i="5"/>
  <c r="AH69" i="5"/>
  <c r="AI69" i="5"/>
  <c r="AJ69" i="5"/>
  <c r="AK69" i="5"/>
  <c r="AL69" i="5"/>
  <c r="R70" i="5"/>
  <c r="T70" i="5"/>
  <c r="U70" i="5"/>
  <c r="V70" i="5"/>
  <c r="W70" i="5"/>
  <c r="X70" i="5"/>
  <c r="Y70" i="5"/>
  <c r="Z70" i="5"/>
  <c r="AA70" i="5"/>
  <c r="AB70" i="5"/>
  <c r="AC70" i="5"/>
  <c r="AD70" i="5"/>
  <c r="AE70" i="5"/>
  <c r="AF70" i="5"/>
  <c r="AG70" i="5"/>
  <c r="AH70" i="5"/>
  <c r="AI70" i="5"/>
  <c r="AJ70" i="5"/>
  <c r="AK70" i="5"/>
  <c r="AL70" i="5"/>
  <c r="R71" i="5"/>
  <c r="S71" i="5"/>
  <c r="U71" i="5"/>
  <c r="V71" i="5"/>
  <c r="W71" i="5"/>
  <c r="X71" i="5"/>
  <c r="Y71" i="5"/>
  <c r="Z71" i="5"/>
  <c r="AA71" i="5"/>
  <c r="AB71" i="5"/>
  <c r="AC71" i="5"/>
  <c r="AD71" i="5"/>
  <c r="AE71" i="5"/>
  <c r="AF71" i="5"/>
  <c r="AG71" i="5"/>
  <c r="AH71" i="5"/>
  <c r="AI71" i="5"/>
  <c r="AJ71" i="5"/>
  <c r="AK71" i="5"/>
  <c r="AL71" i="5"/>
  <c r="R72" i="5"/>
  <c r="S72" i="5"/>
  <c r="T72" i="5"/>
  <c r="V72" i="5"/>
  <c r="W72" i="5"/>
  <c r="X72" i="5"/>
  <c r="Y72" i="5"/>
  <c r="Z72" i="5"/>
  <c r="AA72" i="5"/>
  <c r="AB72" i="5"/>
  <c r="AC72" i="5"/>
  <c r="AD72" i="5"/>
  <c r="AE72" i="5"/>
  <c r="AF72" i="5"/>
  <c r="AG72" i="5"/>
  <c r="AH72" i="5"/>
  <c r="AI72" i="5"/>
  <c r="AJ72" i="5"/>
  <c r="AK72" i="5"/>
  <c r="AL72" i="5"/>
  <c r="R73" i="5"/>
  <c r="S73" i="5"/>
  <c r="T73" i="5"/>
  <c r="U73" i="5"/>
  <c r="W73" i="5"/>
  <c r="X73" i="5"/>
  <c r="Y73" i="5"/>
  <c r="Z73" i="5"/>
  <c r="AA73" i="5"/>
  <c r="AB73" i="5"/>
  <c r="AC73" i="5"/>
  <c r="AD73" i="5"/>
  <c r="AE73" i="5"/>
  <c r="AF73" i="5"/>
  <c r="AG73" i="5"/>
  <c r="AH73" i="5"/>
  <c r="AI73" i="5"/>
  <c r="AJ73" i="5"/>
  <c r="AK73" i="5"/>
  <c r="AL73" i="5"/>
  <c r="R74" i="5"/>
  <c r="S74" i="5"/>
  <c r="T74" i="5"/>
  <c r="U74" i="5"/>
  <c r="V74" i="5"/>
  <c r="X74" i="5"/>
  <c r="Y74" i="5"/>
  <c r="Z74" i="5"/>
  <c r="AA74" i="5"/>
  <c r="AB74" i="5"/>
  <c r="AC74" i="5"/>
  <c r="AD74" i="5"/>
  <c r="AE74" i="5"/>
  <c r="AF74" i="5"/>
  <c r="AG74" i="5"/>
  <c r="AH74" i="5"/>
  <c r="AI74" i="5"/>
  <c r="AJ74" i="5"/>
  <c r="AK74" i="5"/>
  <c r="AL74" i="5"/>
  <c r="R75" i="5"/>
  <c r="S75" i="5"/>
  <c r="T75" i="5"/>
  <c r="U75" i="5"/>
  <c r="V75" i="5"/>
  <c r="W75" i="5"/>
  <c r="Y75" i="5"/>
  <c r="Z75" i="5"/>
  <c r="AA75" i="5"/>
  <c r="AB75" i="5"/>
  <c r="AC75" i="5"/>
  <c r="AD75" i="5"/>
  <c r="AE75" i="5"/>
  <c r="AF75" i="5"/>
  <c r="AG75" i="5"/>
  <c r="AH75" i="5"/>
  <c r="AI75" i="5"/>
  <c r="AJ75" i="5"/>
  <c r="AK75" i="5"/>
  <c r="AL75" i="5"/>
  <c r="R76" i="5"/>
  <c r="S76" i="5"/>
  <c r="T76" i="5"/>
  <c r="U76" i="5"/>
  <c r="V76" i="5"/>
  <c r="W76" i="5"/>
  <c r="X76" i="5"/>
  <c r="Z76" i="5"/>
  <c r="AA76" i="5"/>
  <c r="AB76" i="5"/>
  <c r="AC76" i="5"/>
  <c r="AD76" i="5"/>
  <c r="AE76" i="5"/>
  <c r="AF76" i="5"/>
  <c r="AG76" i="5"/>
  <c r="AH76" i="5"/>
  <c r="AI76" i="5"/>
  <c r="AJ76" i="5"/>
  <c r="AK76" i="5"/>
  <c r="AL76" i="5"/>
  <c r="R77" i="5"/>
  <c r="S77" i="5"/>
  <c r="T77" i="5"/>
  <c r="U77" i="5"/>
  <c r="V77" i="5"/>
  <c r="W77" i="5"/>
  <c r="X77" i="5"/>
  <c r="Y77" i="5"/>
  <c r="AA77" i="5"/>
  <c r="AB77" i="5"/>
  <c r="AC77" i="5"/>
  <c r="AD77" i="5"/>
  <c r="AE77" i="5"/>
  <c r="AF77" i="5"/>
  <c r="AG77" i="5"/>
  <c r="AH77" i="5"/>
  <c r="AI77" i="5"/>
  <c r="AJ77" i="5"/>
  <c r="AK77" i="5"/>
  <c r="AL77" i="5"/>
  <c r="R78" i="5"/>
  <c r="S78" i="5"/>
  <c r="T78" i="5"/>
  <c r="U78" i="5"/>
  <c r="V78" i="5"/>
  <c r="W78" i="5"/>
  <c r="X78" i="5"/>
  <c r="Y78" i="5"/>
  <c r="Z78" i="5"/>
  <c r="AB78" i="5"/>
  <c r="AC78" i="5"/>
  <c r="AD78" i="5"/>
  <c r="AE78" i="5"/>
  <c r="AF78" i="5"/>
  <c r="AG78" i="5"/>
  <c r="AH78" i="5"/>
  <c r="AI78" i="5"/>
  <c r="AJ78" i="5"/>
  <c r="AK78" i="5"/>
  <c r="AL78" i="5"/>
  <c r="R79" i="5"/>
  <c r="S79" i="5"/>
  <c r="T79" i="5"/>
  <c r="U79" i="5"/>
  <c r="V79" i="5"/>
  <c r="W79" i="5"/>
  <c r="X79" i="5"/>
  <c r="Y79" i="5"/>
  <c r="Z79" i="5"/>
  <c r="AA79" i="5"/>
  <c r="AC79" i="5"/>
  <c r="AD79" i="5"/>
  <c r="AE79" i="5"/>
  <c r="AF79" i="5"/>
  <c r="AG79" i="5"/>
  <c r="AH79" i="5"/>
  <c r="AI79" i="5"/>
  <c r="AJ79" i="5"/>
  <c r="AK79" i="5"/>
  <c r="AL79" i="5"/>
  <c r="R80" i="5"/>
  <c r="S80" i="5"/>
  <c r="T80" i="5"/>
  <c r="U80" i="5"/>
  <c r="V80" i="5"/>
  <c r="W80" i="5"/>
  <c r="X80" i="5"/>
  <c r="Y80" i="5"/>
  <c r="Z80" i="5"/>
  <c r="AA80" i="5"/>
  <c r="AB80" i="5"/>
  <c r="AD80" i="5"/>
  <c r="AE80" i="5"/>
  <c r="AF80" i="5"/>
  <c r="AG80" i="5"/>
  <c r="AH80" i="5"/>
  <c r="AI80" i="5"/>
  <c r="AJ80" i="5"/>
  <c r="AK80" i="5"/>
  <c r="AL80" i="5"/>
  <c r="R81" i="5"/>
  <c r="S81" i="5"/>
  <c r="T81" i="5"/>
  <c r="U81" i="5"/>
  <c r="V81" i="5"/>
  <c r="W81" i="5"/>
  <c r="X81" i="5"/>
  <c r="Y81" i="5"/>
  <c r="Z81" i="5"/>
  <c r="AA81" i="5"/>
  <c r="AB81" i="5"/>
  <c r="AC81" i="5"/>
  <c r="AE81" i="5"/>
  <c r="AF81" i="5"/>
  <c r="AG81" i="5"/>
  <c r="AH81" i="5"/>
  <c r="AI81" i="5"/>
  <c r="AJ81" i="5"/>
  <c r="AK81" i="5"/>
  <c r="AL81" i="5"/>
  <c r="R82" i="5"/>
  <c r="S82" i="5"/>
  <c r="T82" i="5"/>
  <c r="U82" i="5"/>
  <c r="V82" i="5"/>
  <c r="W82" i="5"/>
  <c r="X82" i="5"/>
  <c r="Y82" i="5"/>
  <c r="Z82" i="5"/>
  <c r="AA82" i="5"/>
  <c r="AB82" i="5"/>
  <c r="AC82" i="5"/>
  <c r="AD82" i="5"/>
  <c r="AF82" i="5"/>
  <c r="AG82" i="5"/>
  <c r="AH82" i="5"/>
  <c r="AI82" i="5"/>
  <c r="AJ82" i="5"/>
  <c r="AK82" i="5"/>
  <c r="AL82" i="5"/>
  <c r="R83" i="5"/>
  <c r="S83" i="5"/>
  <c r="T83" i="5"/>
  <c r="U83" i="5"/>
  <c r="V83" i="5"/>
  <c r="W83" i="5"/>
  <c r="X83" i="5"/>
  <c r="Y83" i="5"/>
  <c r="Z83" i="5"/>
  <c r="AA83" i="5"/>
  <c r="AB83" i="5"/>
  <c r="AC83" i="5"/>
  <c r="AD83" i="5"/>
  <c r="AE83" i="5"/>
  <c r="AG83" i="5"/>
  <c r="AH83" i="5"/>
  <c r="AI83" i="5"/>
  <c r="AJ83" i="5"/>
  <c r="AK83" i="5"/>
  <c r="AL83" i="5"/>
  <c r="R84" i="5"/>
  <c r="S84" i="5"/>
  <c r="T84" i="5"/>
  <c r="U84" i="5"/>
  <c r="V84" i="5"/>
  <c r="W84" i="5"/>
  <c r="X84" i="5"/>
  <c r="Y84" i="5"/>
  <c r="Z84" i="5"/>
  <c r="AA84" i="5"/>
  <c r="AB84" i="5"/>
  <c r="AC84" i="5"/>
  <c r="AD84" i="5"/>
  <c r="AE84" i="5"/>
  <c r="AF84" i="5"/>
  <c r="AH84" i="5"/>
  <c r="AI84" i="5"/>
  <c r="AJ84" i="5"/>
  <c r="AK84" i="5"/>
  <c r="AL84" i="5"/>
  <c r="R85" i="5"/>
  <c r="S85" i="5"/>
  <c r="T85" i="5"/>
  <c r="U85" i="5"/>
  <c r="V85" i="5"/>
  <c r="W85" i="5"/>
  <c r="X85" i="5"/>
  <c r="Y85" i="5"/>
  <c r="Z85" i="5"/>
  <c r="AA85" i="5"/>
  <c r="AB85" i="5"/>
  <c r="AC85" i="5"/>
  <c r="AD85" i="5"/>
  <c r="AE85" i="5"/>
  <c r="AF85" i="5"/>
  <c r="AG85" i="5"/>
  <c r="AI85" i="5"/>
  <c r="AJ85" i="5"/>
  <c r="AK85" i="5"/>
  <c r="AL85" i="5"/>
  <c r="R86" i="5"/>
  <c r="S86" i="5"/>
  <c r="T86" i="5"/>
  <c r="U86" i="5"/>
  <c r="V86" i="5"/>
  <c r="W86" i="5"/>
  <c r="X86" i="5"/>
  <c r="Y86" i="5"/>
  <c r="Z86" i="5"/>
  <c r="AA86" i="5"/>
  <c r="AB86" i="5"/>
  <c r="AC86" i="5"/>
  <c r="AD86" i="5"/>
  <c r="AE86" i="5"/>
  <c r="AF86" i="5"/>
  <c r="AG86" i="5"/>
  <c r="AH86" i="5"/>
  <c r="AI86" i="5"/>
  <c r="AJ86" i="5"/>
  <c r="AL86" i="5"/>
  <c r="R87" i="5"/>
  <c r="S87" i="5"/>
  <c r="T87" i="5"/>
  <c r="U87" i="5"/>
  <c r="V87" i="5"/>
  <c r="W87" i="5"/>
  <c r="X87" i="5"/>
  <c r="Y87" i="5"/>
  <c r="Z87" i="5"/>
  <c r="AA87" i="5"/>
  <c r="AB87" i="5"/>
  <c r="AC87" i="5"/>
  <c r="AD87" i="5"/>
  <c r="AE87" i="5"/>
  <c r="AF87" i="5"/>
  <c r="AG87" i="5"/>
  <c r="AH87" i="5"/>
  <c r="AI87" i="5"/>
  <c r="AJ87" i="5"/>
  <c r="AK87" i="5"/>
  <c r="R88" i="5"/>
  <c r="S88" i="5"/>
  <c r="T88" i="5"/>
  <c r="U88" i="5"/>
  <c r="V88" i="5"/>
  <c r="W88" i="5"/>
  <c r="X88" i="5"/>
  <c r="Y88" i="5"/>
  <c r="Z88" i="5"/>
  <c r="AA88" i="5"/>
  <c r="AB88" i="5"/>
  <c r="AC88" i="5"/>
  <c r="AD88" i="5"/>
  <c r="AE88" i="5"/>
  <c r="AF88" i="5"/>
  <c r="AG88" i="5"/>
  <c r="AH88" i="5"/>
  <c r="AI88" i="5"/>
  <c r="AJ88" i="5"/>
  <c r="AL88" i="5"/>
  <c r="R89" i="5"/>
  <c r="S89" i="5"/>
  <c r="T89" i="5"/>
  <c r="V89" i="5"/>
  <c r="W89" i="5"/>
  <c r="X89" i="5"/>
  <c r="Y89" i="5"/>
  <c r="Z89" i="5"/>
  <c r="AA89" i="5"/>
  <c r="AB89" i="5"/>
  <c r="AC89" i="5"/>
  <c r="AD89" i="5"/>
  <c r="AE89" i="5"/>
  <c r="AF89" i="5"/>
  <c r="AG89" i="5"/>
  <c r="AH89" i="5"/>
  <c r="AI89" i="5"/>
  <c r="AJ89" i="5"/>
  <c r="AK89" i="5"/>
  <c r="AL89" i="5"/>
  <c r="R90" i="5"/>
  <c r="S90" i="5"/>
  <c r="T90" i="5"/>
  <c r="U90" i="5"/>
  <c r="W90" i="5"/>
  <c r="X90" i="5"/>
  <c r="Y90" i="5"/>
  <c r="Z90" i="5"/>
  <c r="AA90" i="5"/>
  <c r="AB90" i="5"/>
  <c r="AC90" i="5"/>
  <c r="AD90" i="5"/>
  <c r="AE90" i="5"/>
  <c r="AF90" i="5"/>
  <c r="AG90" i="5"/>
  <c r="AH90" i="5"/>
  <c r="AI90" i="5"/>
  <c r="AJ90" i="5"/>
  <c r="AK90" i="5"/>
  <c r="AL90" i="5"/>
  <c r="R91" i="5"/>
  <c r="S91" i="5"/>
  <c r="T91" i="5"/>
  <c r="U91" i="5"/>
  <c r="V91" i="5"/>
  <c r="W91" i="5"/>
  <c r="X91" i="5"/>
  <c r="Y91" i="5"/>
  <c r="Z91" i="5"/>
  <c r="AA91" i="5"/>
  <c r="AB91" i="5"/>
  <c r="AC91" i="5"/>
  <c r="AD91" i="5"/>
  <c r="AE91" i="5"/>
  <c r="AF91" i="5"/>
  <c r="AG91" i="5"/>
  <c r="AH91" i="5"/>
  <c r="AJ91" i="5"/>
  <c r="AK91" i="5"/>
  <c r="AL91" i="5"/>
  <c r="S92" i="5"/>
  <c r="T92" i="5"/>
  <c r="U92" i="5"/>
  <c r="V92" i="5"/>
  <c r="W92" i="5"/>
  <c r="X92" i="5"/>
  <c r="Y92" i="5"/>
  <c r="Z92" i="5"/>
  <c r="AA92" i="5"/>
  <c r="AB92" i="5"/>
  <c r="AC92" i="5"/>
  <c r="AD92" i="5"/>
  <c r="AE92" i="5"/>
  <c r="AF92" i="5"/>
  <c r="AG92" i="5"/>
  <c r="AH92" i="5"/>
  <c r="AI92" i="5"/>
  <c r="AJ92" i="5"/>
  <c r="AK92" i="5"/>
  <c r="AL92" i="5"/>
  <c r="R93" i="5"/>
  <c r="T93" i="5"/>
  <c r="U93" i="5"/>
  <c r="V93" i="5"/>
  <c r="W93" i="5"/>
  <c r="X93" i="5"/>
  <c r="Y93" i="5"/>
  <c r="Z93" i="5"/>
  <c r="AA93" i="5"/>
  <c r="AB93" i="5"/>
  <c r="AC93" i="5"/>
  <c r="AD93" i="5"/>
  <c r="AE93" i="5"/>
  <c r="AF93" i="5"/>
  <c r="AG93" i="5"/>
  <c r="AH93" i="5"/>
  <c r="AI93" i="5"/>
  <c r="AJ93" i="5"/>
  <c r="AK93" i="5"/>
  <c r="AL93" i="5"/>
  <c r="R94" i="5"/>
  <c r="S94" i="5"/>
  <c r="U94" i="5"/>
  <c r="V94" i="5"/>
  <c r="W94" i="5"/>
  <c r="X94" i="5"/>
  <c r="Y94" i="5"/>
  <c r="Z94" i="5"/>
  <c r="AA94" i="5"/>
  <c r="AB94" i="5"/>
  <c r="AC94" i="5"/>
  <c r="AD94" i="5"/>
  <c r="AE94" i="5"/>
  <c r="AF94" i="5"/>
  <c r="AG94" i="5"/>
  <c r="AH94" i="5"/>
  <c r="AI94" i="5"/>
  <c r="AJ94" i="5"/>
  <c r="AK94" i="5"/>
  <c r="AL94" i="5"/>
  <c r="R95" i="5"/>
  <c r="S95" i="5"/>
  <c r="T95" i="5"/>
  <c r="V95" i="5"/>
  <c r="W95" i="5"/>
  <c r="X95" i="5"/>
  <c r="Y95" i="5"/>
  <c r="Z95" i="5"/>
  <c r="AA95" i="5"/>
  <c r="AB95" i="5"/>
  <c r="AC95" i="5"/>
  <c r="AD95" i="5"/>
  <c r="AE95" i="5"/>
  <c r="AF95" i="5"/>
  <c r="AG95" i="5"/>
  <c r="AH95" i="5"/>
  <c r="AI95" i="5"/>
  <c r="AJ95" i="5"/>
  <c r="AK95" i="5"/>
  <c r="AL95" i="5"/>
  <c r="R96" i="5"/>
  <c r="S96" i="5"/>
  <c r="T96" i="5"/>
  <c r="U96" i="5"/>
  <c r="W96" i="5"/>
  <c r="X96" i="5"/>
  <c r="Y96" i="5"/>
  <c r="Z96" i="5"/>
  <c r="AA96" i="5"/>
  <c r="AB96" i="5"/>
  <c r="AC96" i="5"/>
  <c r="AD96" i="5"/>
  <c r="AE96" i="5"/>
  <c r="AF96" i="5"/>
  <c r="AG96" i="5"/>
  <c r="AH96" i="5"/>
  <c r="AI96" i="5"/>
  <c r="AJ96" i="5"/>
  <c r="AK96" i="5"/>
  <c r="AL96" i="5"/>
  <c r="R97" i="5"/>
  <c r="S97" i="5"/>
  <c r="T97" i="5"/>
  <c r="U97" i="5"/>
  <c r="V97" i="5"/>
  <c r="X97" i="5"/>
  <c r="Y97" i="5"/>
  <c r="Z97" i="5"/>
  <c r="AA97" i="5"/>
  <c r="AB97" i="5"/>
  <c r="AC97" i="5"/>
  <c r="AD97" i="5"/>
  <c r="AE97" i="5"/>
  <c r="AF97" i="5"/>
  <c r="AG97" i="5"/>
  <c r="AH97" i="5"/>
  <c r="AI97" i="5"/>
  <c r="AJ97" i="5"/>
  <c r="AK97" i="5"/>
  <c r="AL97" i="5"/>
  <c r="R98" i="5"/>
  <c r="S98" i="5"/>
  <c r="T98" i="5"/>
  <c r="U98" i="5"/>
  <c r="V98" i="5"/>
  <c r="W98" i="5"/>
  <c r="Y98" i="5"/>
  <c r="Z98" i="5"/>
  <c r="AA98" i="5"/>
  <c r="AB98" i="5"/>
  <c r="AC98" i="5"/>
  <c r="AD98" i="5"/>
  <c r="AE98" i="5"/>
  <c r="AF98" i="5"/>
  <c r="AG98" i="5"/>
  <c r="AH98" i="5"/>
  <c r="AI98" i="5"/>
  <c r="AJ98" i="5"/>
  <c r="AK98" i="5"/>
  <c r="AL98" i="5"/>
  <c r="R99" i="5"/>
  <c r="S99" i="5"/>
  <c r="T99" i="5"/>
  <c r="U99" i="5"/>
  <c r="V99" i="5"/>
  <c r="W99" i="5"/>
  <c r="X99" i="5"/>
  <c r="Z99" i="5"/>
  <c r="AA99" i="5"/>
  <c r="AB99" i="5"/>
  <c r="AC99" i="5"/>
  <c r="AD99" i="5"/>
  <c r="AE99" i="5"/>
  <c r="AF99" i="5"/>
  <c r="AG99" i="5"/>
  <c r="AH99" i="5"/>
  <c r="AI99" i="5"/>
  <c r="AJ99" i="5"/>
  <c r="AK99" i="5"/>
  <c r="AL99" i="5"/>
  <c r="R100" i="5"/>
  <c r="S100" i="5"/>
  <c r="T100" i="5"/>
  <c r="U100" i="5"/>
  <c r="V100" i="5"/>
  <c r="W100" i="5"/>
  <c r="X100" i="5"/>
  <c r="Y100" i="5"/>
  <c r="AA100" i="5"/>
  <c r="AB100" i="5"/>
  <c r="AC100" i="5"/>
  <c r="AD100" i="5"/>
  <c r="AE100" i="5"/>
  <c r="AF100" i="5"/>
  <c r="AG100" i="5"/>
  <c r="AH100" i="5"/>
  <c r="AI100" i="5"/>
  <c r="AJ100" i="5"/>
  <c r="AK100" i="5"/>
  <c r="AL100" i="5"/>
  <c r="R101" i="5"/>
  <c r="S101" i="5"/>
  <c r="T101" i="5"/>
  <c r="U101" i="5"/>
  <c r="V101" i="5"/>
  <c r="W101" i="5"/>
  <c r="X101" i="5"/>
  <c r="Y101" i="5"/>
  <c r="Z101" i="5"/>
  <c r="AA101" i="5"/>
  <c r="AB101" i="5"/>
  <c r="AC101" i="5"/>
  <c r="AD101" i="5"/>
  <c r="AE101" i="5"/>
  <c r="AF101" i="5"/>
  <c r="AG101" i="5"/>
  <c r="AH101" i="5"/>
  <c r="AI101" i="5"/>
  <c r="AJ101" i="5"/>
  <c r="AL101" i="5"/>
  <c r="R102" i="5"/>
  <c r="S102" i="5"/>
  <c r="T102" i="5"/>
  <c r="U102" i="5"/>
  <c r="V102" i="5"/>
  <c r="W102" i="5"/>
  <c r="X102" i="5"/>
  <c r="Y102" i="5"/>
  <c r="Z102" i="5"/>
  <c r="AB102" i="5"/>
  <c r="AC102" i="5"/>
  <c r="AD102" i="5"/>
  <c r="AE102" i="5"/>
  <c r="AF102" i="5"/>
  <c r="AG102" i="5"/>
  <c r="AH102" i="5"/>
  <c r="AI102" i="5"/>
  <c r="AJ102" i="5"/>
  <c r="AK102" i="5"/>
  <c r="AL102" i="5"/>
  <c r="R103" i="5"/>
  <c r="S103" i="5"/>
  <c r="T103" i="5"/>
  <c r="U103" i="5"/>
  <c r="V103" i="5"/>
  <c r="W103" i="5"/>
  <c r="X103" i="5"/>
  <c r="Y103" i="5"/>
  <c r="Z103" i="5"/>
  <c r="AA103" i="5"/>
  <c r="AC103" i="5"/>
  <c r="AD103" i="5"/>
  <c r="AE103" i="5"/>
  <c r="AF103" i="5"/>
  <c r="AG103" i="5"/>
  <c r="AH103" i="5"/>
  <c r="AI103" i="5"/>
  <c r="AJ103" i="5"/>
  <c r="AK103" i="5"/>
  <c r="AL103" i="5"/>
  <c r="R104" i="5"/>
  <c r="S104" i="5"/>
  <c r="T104" i="5"/>
  <c r="U104" i="5"/>
  <c r="V104" i="5"/>
  <c r="W104" i="5"/>
  <c r="X104" i="5"/>
  <c r="Y104" i="5"/>
  <c r="Z104" i="5"/>
  <c r="AA104" i="5"/>
  <c r="AB104" i="5"/>
  <c r="AD104" i="5"/>
  <c r="AE104" i="5"/>
  <c r="AF104" i="5"/>
  <c r="AG104" i="5"/>
  <c r="AH104" i="5"/>
  <c r="AI104" i="5"/>
  <c r="AJ104" i="5"/>
  <c r="AK104" i="5"/>
  <c r="AL104" i="5"/>
  <c r="R105" i="5"/>
  <c r="S105" i="5"/>
  <c r="T105" i="5"/>
  <c r="U105" i="5"/>
  <c r="V105" i="5"/>
  <c r="W105" i="5"/>
  <c r="X105" i="5"/>
  <c r="Y105" i="5"/>
  <c r="Z105" i="5"/>
  <c r="AA105" i="5"/>
  <c r="AB105" i="5"/>
  <c r="AC105" i="5"/>
  <c r="AE105" i="5"/>
  <c r="AF105" i="5"/>
  <c r="AG105" i="5"/>
  <c r="AH105" i="5"/>
  <c r="AI105" i="5"/>
  <c r="AJ105" i="5"/>
  <c r="AK105" i="5"/>
  <c r="AL105" i="5"/>
  <c r="R106" i="5"/>
  <c r="S106" i="5"/>
  <c r="T106" i="5"/>
  <c r="U106" i="5"/>
  <c r="V106" i="5"/>
  <c r="W106" i="5"/>
  <c r="X106" i="5"/>
  <c r="Y106" i="5"/>
  <c r="Z106" i="5"/>
  <c r="AA106" i="5"/>
  <c r="AB106" i="5"/>
  <c r="AC106" i="5"/>
  <c r="AD106" i="5"/>
  <c r="AF106" i="5"/>
  <c r="AG106" i="5"/>
  <c r="AH106" i="5"/>
  <c r="AI106" i="5"/>
  <c r="AJ106" i="5"/>
  <c r="AK106" i="5"/>
  <c r="AL106" i="5"/>
  <c r="R107" i="5"/>
  <c r="S107" i="5"/>
  <c r="T107" i="5"/>
  <c r="U107" i="5"/>
  <c r="V107" i="5"/>
  <c r="W107" i="5"/>
  <c r="X107" i="5"/>
  <c r="Y107" i="5"/>
  <c r="Z107" i="5"/>
  <c r="AA107" i="5"/>
  <c r="AB107" i="5"/>
  <c r="AC107" i="5"/>
  <c r="AD107" i="5"/>
  <c r="AE107" i="5"/>
  <c r="AG107" i="5"/>
  <c r="AH107" i="5"/>
  <c r="AI107" i="5"/>
  <c r="AJ107" i="5"/>
  <c r="AK107" i="5"/>
  <c r="AL107" i="5"/>
  <c r="R108" i="5"/>
  <c r="S108" i="5"/>
  <c r="T108" i="5"/>
  <c r="U108" i="5"/>
  <c r="V108" i="5"/>
  <c r="W108" i="5"/>
  <c r="X108" i="5"/>
  <c r="Y108" i="5"/>
  <c r="Z108" i="5"/>
  <c r="AA108" i="5"/>
  <c r="AB108" i="5"/>
  <c r="AC108" i="5"/>
  <c r="AD108" i="5"/>
  <c r="AE108" i="5"/>
  <c r="AF108" i="5"/>
  <c r="AH108" i="5"/>
  <c r="AI108" i="5"/>
  <c r="AJ108" i="5"/>
  <c r="AK108" i="5"/>
  <c r="AL108" i="5"/>
  <c r="R109" i="5"/>
  <c r="S109" i="5"/>
  <c r="T109" i="5"/>
  <c r="U109" i="5"/>
  <c r="V109" i="5"/>
  <c r="W109" i="5"/>
  <c r="X109" i="5"/>
  <c r="Y109" i="5"/>
  <c r="Z109" i="5"/>
  <c r="AA109" i="5"/>
  <c r="AB109" i="5"/>
  <c r="AC109" i="5"/>
  <c r="AD109" i="5"/>
  <c r="AE109" i="5"/>
  <c r="AF109" i="5"/>
  <c r="AG109" i="5"/>
  <c r="AI109" i="5"/>
  <c r="AJ109" i="5"/>
  <c r="AK109" i="5"/>
  <c r="AL109" i="5"/>
  <c r="R110" i="5"/>
  <c r="S110" i="5"/>
  <c r="T110" i="5"/>
  <c r="U110" i="5"/>
  <c r="V110" i="5"/>
  <c r="W110" i="5"/>
  <c r="X110" i="5"/>
  <c r="Y110" i="5"/>
  <c r="Z110" i="5"/>
  <c r="AA110" i="5"/>
  <c r="AB110" i="5"/>
  <c r="AC110" i="5"/>
  <c r="AD110" i="5"/>
  <c r="AE110" i="5"/>
  <c r="AF110" i="5"/>
  <c r="AG110" i="5"/>
  <c r="AH110" i="5"/>
  <c r="AI110" i="5"/>
  <c r="AJ110" i="5"/>
  <c r="AK110" i="5"/>
  <c r="R111" i="5"/>
  <c r="S111" i="5"/>
  <c r="T111" i="5"/>
  <c r="U111" i="5"/>
  <c r="V111" i="5"/>
  <c r="W111" i="5"/>
  <c r="X111" i="5"/>
  <c r="Y111" i="5"/>
  <c r="Z111" i="5"/>
  <c r="AA111" i="5"/>
  <c r="AB111" i="5"/>
  <c r="AC111" i="5"/>
  <c r="AD111" i="5"/>
  <c r="AE111" i="5"/>
  <c r="AF111" i="5"/>
  <c r="AG111" i="5"/>
  <c r="AH111" i="5"/>
  <c r="AJ111" i="5"/>
  <c r="AK111" i="5"/>
  <c r="AL111" i="5"/>
  <c r="S112" i="5"/>
  <c r="T112" i="5"/>
  <c r="U112" i="5"/>
  <c r="V112" i="5"/>
  <c r="W112" i="5"/>
  <c r="X112" i="5"/>
  <c r="Y112" i="5"/>
  <c r="Z112" i="5"/>
  <c r="AA112" i="5"/>
  <c r="AB112" i="5"/>
  <c r="AC112" i="5"/>
  <c r="AD112" i="5"/>
  <c r="AE112" i="5"/>
  <c r="AF112" i="5"/>
  <c r="AG112" i="5"/>
  <c r="AH112" i="5"/>
  <c r="AI112" i="5"/>
  <c r="AJ112" i="5"/>
  <c r="AK112" i="5"/>
  <c r="AL112" i="5"/>
  <c r="R113" i="5"/>
  <c r="T113" i="5"/>
  <c r="U113" i="5"/>
  <c r="V113" i="5"/>
  <c r="W113" i="5"/>
  <c r="X113" i="5"/>
  <c r="Y113" i="5"/>
  <c r="Z113" i="5"/>
  <c r="AA113" i="5"/>
  <c r="AB113" i="5"/>
  <c r="AC113" i="5"/>
  <c r="AD113" i="5"/>
  <c r="AE113" i="5"/>
  <c r="AF113" i="5"/>
  <c r="AG113" i="5"/>
  <c r="AH113" i="5"/>
  <c r="AI113" i="5"/>
  <c r="AJ113" i="5"/>
  <c r="AK113" i="5"/>
  <c r="AL113" i="5"/>
  <c r="R114" i="5"/>
  <c r="S114" i="5"/>
  <c r="U114" i="5"/>
  <c r="V114" i="5"/>
  <c r="W114" i="5"/>
  <c r="X114" i="5"/>
  <c r="Y114" i="5"/>
  <c r="Z114" i="5"/>
  <c r="AA114" i="5"/>
  <c r="AB114" i="5"/>
  <c r="AC114" i="5"/>
  <c r="AD114" i="5"/>
  <c r="AE114" i="5"/>
  <c r="AF114" i="5"/>
  <c r="AG114" i="5"/>
  <c r="AH114" i="5"/>
  <c r="AI114" i="5"/>
  <c r="AJ114" i="5"/>
  <c r="AK114" i="5"/>
  <c r="AL114" i="5"/>
  <c r="R115" i="5"/>
  <c r="S115" i="5"/>
  <c r="T115" i="5"/>
  <c r="V115" i="5"/>
  <c r="W115" i="5"/>
  <c r="X115" i="5"/>
  <c r="Y115" i="5"/>
  <c r="Z115" i="5"/>
  <c r="AA115" i="5"/>
  <c r="AB115" i="5"/>
  <c r="AC115" i="5"/>
  <c r="AD115" i="5"/>
  <c r="AE115" i="5"/>
  <c r="AF115" i="5"/>
  <c r="AG115" i="5"/>
  <c r="AH115" i="5"/>
  <c r="AI115" i="5"/>
  <c r="AJ115" i="5"/>
  <c r="AK115" i="5"/>
  <c r="AL115" i="5"/>
  <c r="R116" i="5"/>
  <c r="S116" i="5"/>
  <c r="T116" i="5"/>
  <c r="U116" i="5"/>
  <c r="W116" i="5"/>
  <c r="X116" i="5"/>
  <c r="Y116" i="5"/>
  <c r="Z116" i="5"/>
  <c r="AA116" i="5"/>
  <c r="AB116" i="5"/>
  <c r="AC116" i="5"/>
  <c r="AD116" i="5"/>
  <c r="AE116" i="5"/>
  <c r="AF116" i="5"/>
  <c r="AG116" i="5"/>
  <c r="AH116" i="5"/>
  <c r="AI116" i="5"/>
  <c r="AJ116" i="5"/>
  <c r="AK116" i="5"/>
  <c r="AL116" i="5"/>
  <c r="R117" i="5"/>
  <c r="S117" i="5"/>
  <c r="T117" i="5"/>
  <c r="U117" i="5"/>
  <c r="V117" i="5"/>
  <c r="X117" i="5"/>
  <c r="Y117" i="5"/>
  <c r="Z117" i="5"/>
  <c r="AA117" i="5"/>
  <c r="AB117" i="5"/>
  <c r="AC117" i="5"/>
  <c r="AD117" i="5"/>
  <c r="AE117" i="5"/>
  <c r="AF117" i="5"/>
  <c r="AG117" i="5"/>
  <c r="AH117" i="5"/>
  <c r="AI117" i="5"/>
  <c r="AJ117" i="5"/>
  <c r="AK117" i="5"/>
  <c r="AL117" i="5"/>
  <c r="R118" i="5"/>
  <c r="S118" i="5"/>
  <c r="T118" i="5"/>
  <c r="U118" i="5"/>
  <c r="V118" i="5"/>
  <c r="W118" i="5"/>
  <c r="Y118" i="5"/>
  <c r="Z118" i="5"/>
  <c r="AA118" i="5"/>
  <c r="AB118" i="5"/>
  <c r="AC118" i="5"/>
  <c r="AD118" i="5"/>
  <c r="AE118" i="5"/>
  <c r="AF118" i="5"/>
  <c r="AG118" i="5"/>
  <c r="AH118" i="5"/>
  <c r="AI118" i="5"/>
  <c r="AJ118" i="5"/>
  <c r="AK118" i="5"/>
  <c r="AL118" i="5"/>
  <c r="R119" i="5"/>
  <c r="S119" i="5"/>
  <c r="T119" i="5"/>
  <c r="U119" i="5"/>
  <c r="V119" i="5"/>
  <c r="W119" i="5"/>
  <c r="X119" i="5"/>
  <c r="Z119" i="5"/>
  <c r="AA119" i="5"/>
  <c r="AB119" i="5"/>
  <c r="AC119" i="5"/>
  <c r="AD119" i="5"/>
  <c r="AE119" i="5"/>
  <c r="AF119" i="5"/>
  <c r="AG119" i="5"/>
  <c r="AH119" i="5"/>
  <c r="AI119" i="5"/>
  <c r="AJ119" i="5"/>
  <c r="AK119" i="5"/>
  <c r="AL119" i="5"/>
  <c r="R120" i="5"/>
  <c r="S120" i="5"/>
  <c r="T120" i="5"/>
  <c r="U120" i="5"/>
  <c r="V120" i="5"/>
  <c r="W120" i="5"/>
  <c r="X120" i="5"/>
  <c r="Y120" i="5"/>
  <c r="AA120" i="5"/>
  <c r="AB120" i="5"/>
  <c r="AC120" i="5"/>
  <c r="AD120" i="5"/>
  <c r="AE120" i="5"/>
  <c r="AF120" i="5"/>
  <c r="AG120" i="5"/>
  <c r="AH120" i="5"/>
  <c r="AI120" i="5"/>
  <c r="AJ120" i="5"/>
  <c r="AK120" i="5"/>
  <c r="AL120" i="5"/>
  <c r="R121" i="5"/>
  <c r="S121" i="5"/>
  <c r="T121" i="5"/>
  <c r="U121" i="5"/>
  <c r="V121" i="5"/>
  <c r="W121" i="5"/>
  <c r="X121" i="5"/>
  <c r="Y121" i="5"/>
  <c r="Z121" i="5"/>
  <c r="AA121" i="5"/>
  <c r="AB121" i="5"/>
  <c r="AC121" i="5"/>
  <c r="AD121" i="5"/>
  <c r="AE121" i="5"/>
  <c r="AF121" i="5"/>
  <c r="AG121" i="5"/>
  <c r="AH121" i="5"/>
  <c r="AI121" i="5"/>
  <c r="AJ121" i="5"/>
  <c r="AL121" i="5"/>
  <c r="R122" i="5"/>
  <c r="S122" i="5"/>
  <c r="T122" i="5"/>
  <c r="U122" i="5"/>
  <c r="V122" i="5"/>
  <c r="W122" i="5"/>
  <c r="X122" i="5"/>
  <c r="Y122" i="5"/>
  <c r="Z122" i="5"/>
  <c r="AA122" i="5"/>
  <c r="AB122" i="5"/>
  <c r="AC122" i="5"/>
  <c r="AD122" i="5"/>
  <c r="AE122" i="5"/>
  <c r="AF122" i="5"/>
  <c r="AG122" i="5"/>
  <c r="AH122" i="5"/>
  <c r="AI122" i="5"/>
  <c r="AJ122" i="5"/>
  <c r="AL122" i="5"/>
  <c r="R123" i="5"/>
  <c r="S123" i="5"/>
  <c r="T123" i="5"/>
  <c r="U123" i="5"/>
  <c r="V123" i="5"/>
  <c r="W123" i="5"/>
  <c r="X123" i="5"/>
  <c r="Y123" i="5"/>
  <c r="Z123" i="5"/>
  <c r="AB123" i="5"/>
  <c r="AC123" i="5"/>
  <c r="AD123" i="5"/>
  <c r="AE123" i="5"/>
  <c r="AF123" i="5"/>
  <c r="AG123" i="5"/>
  <c r="AH123" i="5"/>
  <c r="AI123" i="5"/>
  <c r="AJ123" i="5"/>
  <c r="AK123" i="5"/>
  <c r="AL123" i="5"/>
  <c r="R124" i="5"/>
  <c r="S124" i="5"/>
  <c r="T124" i="5"/>
  <c r="U124" i="5"/>
  <c r="V124" i="5"/>
  <c r="W124" i="5"/>
  <c r="X124" i="5"/>
  <c r="Y124" i="5"/>
  <c r="Z124" i="5"/>
  <c r="AA124" i="5"/>
  <c r="AC124" i="5"/>
  <c r="AD124" i="5"/>
  <c r="AE124" i="5"/>
  <c r="AF124" i="5"/>
  <c r="AG124" i="5"/>
  <c r="AH124" i="5"/>
  <c r="AI124" i="5"/>
  <c r="AJ124" i="5"/>
  <c r="AK124" i="5"/>
  <c r="AL124" i="5"/>
  <c r="R125" i="5"/>
  <c r="S125" i="5"/>
  <c r="T125" i="5"/>
  <c r="U125" i="5"/>
  <c r="V125" i="5"/>
  <c r="W125" i="5"/>
  <c r="X125" i="5"/>
  <c r="Y125" i="5"/>
  <c r="Z125" i="5"/>
  <c r="AA125" i="5"/>
  <c r="AB125" i="5"/>
  <c r="AD125" i="5"/>
  <c r="AE125" i="5"/>
  <c r="AF125" i="5"/>
  <c r="AG125" i="5"/>
  <c r="AH125" i="5"/>
  <c r="AI125" i="5"/>
  <c r="AJ125" i="5"/>
  <c r="AK125" i="5"/>
  <c r="AL125" i="5"/>
  <c r="R126" i="5"/>
  <c r="S126" i="5"/>
  <c r="T126" i="5"/>
  <c r="U126" i="5"/>
  <c r="V126" i="5"/>
  <c r="W126" i="5"/>
  <c r="X126" i="5"/>
  <c r="Y126" i="5"/>
  <c r="Z126" i="5"/>
  <c r="AA126" i="5"/>
  <c r="AB126" i="5"/>
  <c r="AC126" i="5"/>
  <c r="AE126" i="5"/>
  <c r="AF126" i="5"/>
  <c r="AG126" i="5"/>
  <c r="AH126" i="5"/>
  <c r="AI126" i="5"/>
  <c r="AJ126" i="5"/>
  <c r="AK126" i="5"/>
  <c r="AL126" i="5"/>
  <c r="R127" i="5"/>
  <c r="S127" i="5"/>
  <c r="T127" i="5"/>
  <c r="U127" i="5"/>
  <c r="V127" i="5"/>
  <c r="W127" i="5"/>
  <c r="X127" i="5"/>
  <c r="Y127" i="5"/>
  <c r="Z127" i="5"/>
  <c r="AA127" i="5"/>
  <c r="AB127" i="5"/>
  <c r="AC127" i="5"/>
  <c r="AD127" i="5"/>
  <c r="AF127" i="5"/>
  <c r="AG127" i="5"/>
  <c r="AH127" i="5"/>
  <c r="AI127" i="5"/>
  <c r="AJ127" i="5"/>
  <c r="AK127" i="5"/>
  <c r="AL127" i="5"/>
  <c r="R128" i="5"/>
  <c r="S128" i="5"/>
  <c r="T128" i="5"/>
  <c r="U128" i="5"/>
  <c r="V128" i="5"/>
  <c r="W128" i="5"/>
  <c r="X128" i="5"/>
  <c r="Y128" i="5"/>
  <c r="Z128" i="5"/>
  <c r="AA128" i="5"/>
  <c r="AB128" i="5"/>
  <c r="AC128" i="5"/>
  <c r="AD128" i="5"/>
  <c r="AE128" i="5"/>
  <c r="AG128" i="5"/>
  <c r="AH128" i="5"/>
  <c r="AI128" i="5"/>
  <c r="AJ128" i="5"/>
  <c r="AK128" i="5"/>
  <c r="AL128" i="5"/>
  <c r="R129" i="5"/>
  <c r="S129" i="5"/>
  <c r="T129" i="5"/>
  <c r="U129" i="5"/>
  <c r="V129" i="5"/>
  <c r="W129" i="5"/>
  <c r="X129" i="5"/>
  <c r="Y129" i="5"/>
  <c r="Z129" i="5"/>
  <c r="AA129" i="5"/>
  <c r="AB129" i="5"/>
  <c r="AC129" i="5"/>
  <c r="AD129" i="5"/>
  <c r="AE129" i="5"/>
  <c r="AF129" i="5"/>
  <c r="AH129" i="5"/>
  <c r="AI129" i="5"/>
  <c r="AJ129" i="5"/>
  <c r="AK129" i="5"/>
  <c r="AL129" i="5"/>
  <c r="R130" i="5"/>
  <c r="S130" i="5"/>
  <c r="T130" i="5"/>
  <c r="U130" i="5"/>
  <c r="V130" i="5"/>
  <c r="W130" i="5"/>
  <c r="X130" i="5"/>
  <c r="Y130" i="5"/>
  <c r="Z130" i="5"/>
  <c r="AA130" i="5"/>
  <c r="AB130" i="5"/>
  <c r="AC130" i="5"/>
  <c r="AD130" i="5"/>
  <c r="AE130" i="5"/>
  <c r="AF130" i="5"/>
  <c r="AG130" i="5"/>
  <c r="AI130" i="5"/>
  <c r="AJ130" i="5"/>
  <c r="AK130" i="5"/>
  <c r="AL130" i="5"/>
  <c r="R131" i="5"/>
  <c r="S131" i="5"/>
  <c r="T131" i="5"/>
  <c r="U131" i="5"/>
  <c r="V131" i="5"/>
  <c r="W131" i="5"/>
  <c r="X131" i="5"/>
  <c r="Y131" i="5"/>
  <c r="Z131" i="5"/>
  <c r="AA131" i="5"/>
  <c r="AB131" i="5"/>
  <c r="AC131" i="5"/>
  <c r="AD131" i="5"/>
  <c r="AE131" i="5"/>
  <c r="AF131" i="5"/>
  <c r="AG131" i="5"/>
  <c r="AH131" i="5"/>
  <c r="AI131" i="5"/>
  <c r="AJ131" i="5"/>
  <c r="AK131" i="5"/>
  <c r="R132" i="5"/>
  <c r="S132" i="5"/>
  <c r="T132" i="5"/>
  <c r="U132" i="5"/>
  <c r="V132" i="5"/>
  <c r="W132" i="5"/>
  <c r="X132" i="5"/>
  <c r="Y132" i="5"/>
  <c r="Z132" i="5"/>
  <c r="AA132" i="5"/>
  <c r="AB132" i="5"/>
  <c r="AC132" i="5"/>
  <c r="AD132" i="5"/>
  <c r="AE132" i="5"/>
  <c r="AF132" i="5"/>
  <c r="AG132" i="5"/>
  <c r="AH132" i="5"/>
  <c r="AI132" i="5"/>
  <c r="AJ132" i="5"/>
  <c r="AK132" i="5"/>
  <c r="R133" i="5"/>
  <c r="S133" i="5"/>
  <c r="T133" i="5"/>
  <c r="U133" i="5"/>
  <c r="V133" i="5"/>
  <c r="W133" i="5"/>
  <c r="X133" i="5"/>
  <c r="Y133" i="5"/>
  <c r="Z133" i="5"/>
  <c r="AA133" i="5"/>
  <c r="AB133" i="5"/>
  <c r="AC133" i="5"/>
  <c r="AD133" i="5"/>
  <c r="AE133" i="5"/>
  <c r="AF133" i="5"/>
  <c r="AG133" i="5"/>
  <c r="AH133" i="5"/>
  <c r="AI133" i="5"/>
  <c r="AJ133" i="5"/>
  <c r="AK133" i="5"/>
  <c r="R134" i="5"/>
  <c r="S134" i="5"/>
  <c r="T134" i="5"/>
  <c r="V134" i="5"/>
  <c r="W134" i="5"/>
  <c r="X134" i="5"/>
  <c r="Y134" i="5"/>
  <c r="Z134" i="5"/>
  <c r="AA134" i="5"/>
  <c r="AB134" i="5"/>
  <c r="AC134" i="5"/>
  <c r="AD134" i="5"/>
  <c r="AE134" i="5"/>
  <c r="AF134" i="5"/>
  <c r="AG134" i="5"/>
  <c r="AH134" i="5"/>
  <c r="AI134" i="5"/>
  <c r="AJ134" i="5"/>
  <c r="AK134" i="5"/>
  <c r="AL134" i="5"/>
  <c r="R135" i="5"/>
  <c r="S135" i="5"/>
  <c r="T135" i="5"/>
  <c r="U135" i="5"/>
  <c r="W135" i="5"/>
  <c r="X135" i="5"/>
  <c r="Y135" i="5"/>
  <c r="Z135" i="5"/>
  <c r="AA135" i="5"/>
  <c r="AB135" i="5"/>
  <c r="AC135" i="5"/>
  <c r="AD135" i="5"/>
  <c r="AE135" i="5"/>
  <c r="AF135" i="5"/>
  <c r="AG135" i="5"/>
  <c r="AH135" i="5"/>
  <c r="AI135" i="5"/>
  <c r="AJ135" i="5"/>
  <c r="AK135" i="5"/>
  <c r="AL135" i="5"/>
  <c r="D4" i="45" l="1"/>
  <c r="BU4" i="45"/>
  <c r="DA4" i="45"/>
  <c r="BC4" i="45"/>
  <c r="D28" i="45"/>
  <c r="DA28" i="45"/>
  <c r="BU28" i="45"/>
  <c r="BC28" i="45"/>
  <c r="D27" i="45"/>
  <c r="DA27" i="45"/>
  <c r="BU27" i="45"/>
  <c r="BC27" i="45"/>
  <c r="D26" i="45"/>
  <c r="DA26" i="45"/>
  <c r="BU26" i="45"/>
  <c r="BC26" i="45"/>
  <c r="D25" i="45"/>
  <c r="DA25" i="45"/>
  <c r="BU25" i="45"/>
  <c r="BC25" i="45"/>
  <c r="D24" i="45"/>
  <c r="DA24" i="45"/>
  <c r="BU24" i="45"/>
  <c r="BC24" i="45"/>
  <c r="D23" i="45"/>
  <c r="DA23" i="45"/>
  <c r="BU23" i="45"/>
  <c r="BC23" i="45"/>
  <c r="D22" i="45"/>
  <c r="DA22" i="45"/>
  <c r="BU22" i="45"/>
  <c r="BC22" i="45"/>
  <c r="D21" i="45"/>
  <c r="BC21" i="45"/>
  <c r="BU21" i="45"/>
  <c r="DA21" i="45"/>
  <c r="D20" i="45"/>
  <c r="DA20" i="45"/>
  <c r="BU20" i="45"/>
  <c r="BC20" i="45"/>
  <c r="D19" i="45"/>
  <c r="DA19" i="45"/>
  <c r="BU19" i="45"/>
  <c r="BC19" i="45"/>
  <c r="D18" i="45"/>
  <c r="DA18" i="45"/>
  <c r="BU18" i="45"/>
  <c r="BC18" i="45"/>
  <c r="D17" i="45"/>
  <c r="DA17" i="45"/>
  <c r="BU17" i="45"/>
  <c r="BC17" i="45"/>
  <c r="D16" i="45"/>
  <c r="BC16" i="45"/>
  <c r="BU16" i="45"/>
  <c r="DA16" i="45"/>
  <c r="D15" i="45"/>
  <c r="BC15" i="45"/>
  <c r="DA15" i="45"/>
  <c r="BU15" i="45"/>
  <c r="D14" i="45"/>
  <c r="BC14" i="45"/>
  <c r="DA14" i="45"/>
  <c r="BU14" i="45"/>
  <c r="D13" i="45"/>
  <c r="BC13" i="45"/>
  <c r="DA13" i="45"/>
  <c r="BU13" i="45"/>
  <c r="D12" i="45"/>
  <c r="BC12" i="45"/>
  <c r="DA12" i="45"/>
  <c r="BU12" i="45"/>
  <c r="D11" i="45"/>
  <c r="BC11" i="45"/>
  <c r="DA11" i="45"/>
  <c r="BU11" i="45"/>
  <c r="D10" i="45"/>
  <c r="BC10" i="45"/>
  <c r="DA10" i="45"/>
  <c r="BU10" i="45"/>
  <c r="D9" i="45"/>
  <c r="BC9" i="45"/>
  <c r="BU9" i="45"/>
  <c r="DA9" i="45"/>
  <c r="D8" i="45"/>
  <c r="BC8" i="45"/>
  <c r="BU8" i="45"/>
  <c r="DA8" i="45"/>
  <c r="D7" i="45"/>
  <c r="BC7" i="45"/>
  <c r="BU7" i="45"/>
  <c r="DA7" i="45"/>
  <c r="D6" i="45"/>
  <c r="BC6" i="45"/>
  <c r="BU6" i="45"/>
  <c r="DA6" i="45"/>
  <c r="D5" i="45"/>
  <c r="BC5" i="45"/>
  <c r="BU5" i="45"/>
  <c r="DA5" i="45"/>
  <c r="T2" i="34"/>
  <c r="R20" i="34"/>
  <c r="Q20" i="34"/>
  <c r="P20" i="34"/>
  <c r="O20" i="34"/>
  <c r="N20" i="34"/>
  <c r="M20" i="34"/>
  <c r="L20" i="34"/>
  <c r="E19" i="34"/>
  <c r="E18" i="34"/>
  <c r="E17" i="34"/>
  <c r="E16" i="34"/>
  <c r="E15" i="34"/>
  <c r="E14" i="34"/>
  <c r="E13" i="34"/>
  <c r="E12" i="34"/>
  <c r="E11" i="34"/>
  <c r="E10" i="34"/>
  <c r="E9" i="34"/>
  <c r="E8" i="34"/>
  <c r="E7" i="34"/>
  <c r="E6" i="34"/>
  <c r="E5" i="34"/>
  <c r="E4" i="34"/>
  <c r="B14" i="19"/>
  <c r="K4" i="11"/>
  <c r="M4" i="11" s="1"/>
  <c r="B2" i="35" s="1"/>
  <c r="K5" i="11"/>
  <c r="M5" i="11" s="1"/>
  <c r="K6" i="11"/>
  <c r="M6" i="11" s="1"/>
  <c r="K7" i="11"/>
  <c r="K8" i="11"/>
  <c r="M8" i="11" s="1"/>
  <c r="B9" i="35" s="1"/>
  <c r="K9" i="11"/>
  <c r="M9" i="11" s="1"/>
  <c r="K10" i="11"/>
  <c r="M10" i="11" s="1"/>
  <c r="K11" i="11"/>
  <c r="M11" i="11" s="1"/>
  <c r="K12" i="11"/>
  <c r="M12" i="11" s="1"/>
  <c r="K13" i="11"/>
  <c r="M13" i="11" s="1"/>
  <c r="K14" i="11"/>
  <c r="M14" i="11" s="1"/>
  <c r="K15" i="11"/>
  <c r="M15" i="11" s="1"/>
  <c r="K16" i="11"/>
  <c r="M16" i="11" s="1"/>
  <c r="K17" i="11"/>
  <c r="M17" i="11" s="1"/>
  <c r="K18" i="11"/>
  <c r="M18" i="11" s="1"/>
  <c r="K19" i="11"/>
  <c r="M19" i="11" s="1"/>
  <c r="K20" i="11"/>
  <c r="M20" i="11" s="1"/>
  <c r="K21" i="11"/>
  <c r="M21" i="11" s="1"/>
  <c r="K22" i="11"/>
  <c r="M22" i="11" s="1"/>
  <c r="K23" i="11"/>
  <c r="M23" i="11" s="1"/>
  <c r="K24" i="11"/>
  <c r="M24" i="11" s="1"/>
  <c r="K25" i="11"/>
  <c r="M25" i="11" s="1"/>
  <c r="K26" i="11"/>
  <c r="M26" i="11" s="1"/>
  <c r="AK3" i="22"/>
  <c r="AL3" i="22"/>
  <c r="AM3" i="22"/>
  <c r="AK4" i="22"/>
  <c r="AL4" i="22"/>
  <c r="AM4" i="22"/>
  <c r="AK5" i="22"/>
  <c r="AL5" i="22"/>
  <c r="AM5" i="22"/>
  <c r="AK6" i="22"/>
  <c r="AL6" i="22"/>
  <c r="AM6" i="22"/>
  <c r="AK7" i="22"/>
  <c r="AL7" i="22"/>
  <c r="AM7" i="22"/>
  <c r="AK8" i="22"/>
  <c r="AL8" i="22"/>
  <c r="AM8" i="22"/>
  <c r="AK9" i="22"/>
  <c r="AL9" i="22"/>
  <c r="AM9" i="22"/>
  <c r="AK10" i="22"/>
  <c r="AL10" i="22"/>
  <c r="AM10" i="22"/>
  <c r="AK11" i="22"/>
  <c r="AL11" i="22"/>
  <c r="AM11" i="22"/>
  <c r="AK12" i="22"/>
  <c r="AL12" i="22"/>
  <c r="AM12" i="22"/>
  <c r="AK13" i="22"/>
  <c r="AL13" i="22"/>
  <c r="AM13" i="22"/>
  <c r="AK14" i="22"/>
  <c r="AL14" i="22"/>
  <c r="AM14" i="22"/>
  <c r="AK15" i="22"/>
  <c r="AL15" i="22"/>
  <c r="AM15" i="22"/>
  <c r="AK16" i="22"/>
  <c r="AL16" i="22"/>
  <c r="AM16" i="22"/>
  <c r="AK17" i="22"/>
  <c r="AL17" i="22"/>
  <c r="AM17" i="22"/>
  <c r="AK18" i="22"/>
  <c r="AL18" i="22"/>
  <c r="AM18" i="22"/>
  <c r="AK19" i="22"/>
  <c r="AL19" i="22"/>
  <c r="AM19" i="22"/>
  <c r="AK20" i="22"/>
  <c r="AL20" i="22"/>
  <c r="AM20" i="22"/>
  <c r="AK21" i="22"/>
  <c r="AL21" i="22"/>
  <c r="AM21" i="22"/>
  <c r="AL22" i="22"/>
  <c r="AM22" i="22"/>
  <c r="AK23" i="22"/>
  <c r="AM23" i="22"/>
  <c r="AK24" i="22"/>
  <c r="AL24" i="22"/>
  <c r="AK2" i="22"/>
  <c r="AL2" i="22"/>
  <c r="AM2" i="22"/>
  <c r="AJ24" i="22"/>
  <c r="AI24" i="22"/>
  <c r="AH24" i="22"/>
  <c r="AG24" i="22"/>
  <c r="AF24" i="22"/>
  <c r="AB24" i="22"/>
  <c r="AA24" i="22"/>
  <c r="Z24" i="22"/>
  <c r="Y24" i="22"/>
  <c r="X24" i="22"/>
  <c r="W24" i="22"/>
  <c r="V24" i="22"/>
  <c r="AJ23" i="22"/>
  <c r="AI23" i="22"/>
  <c r="AH23" i="22"/>
  <c r="AG23" i="22"/>
  <c r="AF23" i="22"/>
  <c r="AB23" i="22"/>
  <c r="AA23" i="22"/>
  <c r="Z23" i="22"/>
  <c r="Y23" i="22"/>
  <c r="X23" i="22"/>
  <c r="W23" i="22"/>
  <c r="V23" i="22"/>
  <c r="AJ22" i="22"/>
  <c r="AI22" i="22"/>
  <c r="AH22" i="22"/>
  <c r="AG22" i="22"/>
  <c r="AF22" i="22"/>
  <c r="AB22" i="22"/>
  <c r="AA22" i="22"/>
  <c r="Z22" i="22"/>
  <c r="Y22" i="22"/>
  <c r="X22" i="22"/>
  <c r="W22" i="22"/>
  <c r="V22" i="22"/>
  <c r="AJ21" i="22"/>
  <c r="AI21" i="22"/>
  <c r="AG21" i="22"/>
  <c r="AF21" i="22"/>
  <c r="AB21" i="22"/>
  <c r="AA21" i="22"/>
  <c r="Z21" i="22"/>
  <c r="Y21" i="22"/>
  <c r="X21" i="22"/>
  <c r="W21" i="22"/>
  <c r="V21" i="22"/>
  <c r="AJ20" i="22"/>
  <c r="AI20" i="22"/>
  <c r="AH20" i="22"/>
  <c r="AG20" i="22"/>
  <c r="AB20" i="22"/>
  <c r="AA20" i="22"/>
  <c r="Z20" i="22"/>
  <c r="Y20" i="22"/>
  <c r="X20" i="22"/>
  <c r="W20" i="22"/>
  <c r="V20" i="22"/>
  <c r="AJ19" i="22"/>
  <c r="AI19" i="22"/>
  <c r="AH19" i="22"/>
  <c r="AG19" i="22"/>
  <c r="AF19" i="22"/>
  <c r="AB19" i="22"/>
  <c r="AA19" i="22"/>
  <c r="Z19" i="22"/>
  <c r="Y19" i="22"/>
  <c r="X19" i="22"/>
  <c r="W19" i="22"/>
  <c r="AI18" i="22"/>
  <c r="AH18" i="22"/>
  <c r="AG18" i="22"/>
  <c r="AF18" i="22"/>
  <c r="AB18" i="22"/>
  <c r="AA18" i="22"/>
  <c r="Z18" i="22"/>
  <c r="Y18" i="22"/>
  <c r="X18" i="22"/>
  <c r="W18" i="22"/>
  <c r="V18" i="22"/>
  <c r="AJ17" i="22"/>
  <c r="AI17" i="22"/>
  <c r="AH17" i="22"/>
  <c r="AG17" i="22"/>
  <c r="AB17" i="22"/>
  <c r="AA17" i="22"/>
  <c r="Z17" i="22"/>
  <c r="Y17" i="22"/>
  <c r="X17" i="22"/>
  <c r="W17" i="22"/>
  <c r="V17" i="22"/>
  <c r="AI16" i="22"/>
  <c r="AH16" i="22"/>
  <c r="AG16" i="22"/>
  <c r="AF16" i="22"/>
  <c r="AB16" i="22"/>
  <c r="AA16" i="22"/>
  <c r="Z16" i="22"/>
  <c r="Y16" i="22"/>
  <c r="X16" i="22"/>
  <c r="W16" i="22"/>
  <c r="V16" i="22"/>
  <c r="AJ15" i="22"/>
  <c r="AI15" i="22"/>
  <c r="AH15" i="22"/>
  <c r="AG15" i="22"/>
  <c r="AF15" i="22"/>
  <c r="AB15" i="22"/>
  <c r="AA15" i="22"/>
  <c r="Z15" i="22"/>
  <c r="Y15" i="22"/>
  <c r="X15" i="22"/>
  <c r="W15" i="22"/>
  <c r="V15" i="22"/>
  <c r="AJ14" i="22"/>
  <c r="AI14" i="22"/>
  <c r="AH14" i="22"/>
  <c r="AG14" i="22"/>
  <c r="AF14" i="22"/>
  <c r="AB14" i="22"/>
  <c r="AA14" i="22"/>
  <c r="Z14" i="22"/>
  <c r="Y14" i="22"/>
  <c r="X14" i="22"/>
  <c r="W14" i="22"/>
  <c r="V14" i="22"/>
  <c r="AJ13" i="22"/>
  <c r="AI13" i="22"/>
  <c r="AH13" i="22"/>
  <c r="AG13" i="22"/>
  <c r="AF13" i="22"/>
  <c r="AB13" i="22"/>
  <c r="AA13" i="22"/>
  <c r="Z13" i="22"/>
  <c r="Y13" i="22"/>
  <c r="X13" i="22"/>
  <c r="W13" i="22"/>
  <c r="V13" i="22"/>
  <c r="AJ12" i="22"/>
  <c r="AI12" i="22"/>
  <c r="AH12" i="22"/>
  <c r="AG12" i="22"/>
  <c r="AF12" i="22"/>
  <c r="AB12" i="22"/>
  <c r="AA12" i="22"/>
  <c r="Z12" i="22"/>
  <c r="Y12" i="22"/>
  <c r="X12" i="22"/>
  <c r="W12" i="22"/>
  <c r="V12" i="22"/>
  <c r="AJ11" i="22"/>
  <c r="AI11" i="22"/>
  <c r="AH11" i="22"/>
  <c r="AG11" i="22"/>
  <c r="AF11" i="22"/>
  <c r="AB11" i="22"/>
  <c r="AA11" i="22"/>
  <c r="Z11" i="22"/>
  <c r="Y11" i="22"/>
  <c r="X11" i="22"/>
  <c r="W11" i="22"/>
  <c r="V11" i="22"/>
  <c r="AJ10" i="22"/>
  <c r="AI10" i="22"/>
  <c r="AH10" i="22"/>
  <c r="AG10" i="22"/>
  <c r="AF10" i="22"/>
  <c r="AB10" i="22"/>
  <c r="AA10" i="22"/>
  <c r="Z10" i="22"/>
  <c r="Y10" i="22"/>
  <c r="X10" i="22"/>
  <c r="W10" i="22"/>
  <c r="V10" i="22"/>
  <c r="AJ9" i="22"/>
  <c r="AI9" i="22"/>
  <c r="AH9" i="22"/>
  <c r="AG9" i="22"/>
  <c r="AF9" i="22"/>
  <c r="AB9" i="22"/>
  <c r="AA9" i="22"/>
  <c r="Z9" i="22"/>
  <c r="Y9" i="22"/>
  <c r="X9" i="22"/>
  <c r="W9" i="22"/>
  <c r="V9" i="22"/>
  <c r="AJ8" i="22"/>
  <c r="AI8" i="22"/>
  <c r="AH8" i="22"/>
  <c r="AG8" i="22"/>
  <c r="AF8" i="22"/>
  <c r="AB8" i="22"/>
  <c r="AA8" i="22"/>
  <c r="Z8" i="22"/>
  <c r="Y8" i="22"/>
  <c r="X8" i="22"/>
  <c r="W8" i="22"/>
  <c r="V8" i="22"/>
  <c r="AJ7" i="22"/>
  <c r="AI7" i="22"/>
  <c r="AH7" i="22"/>
  <c r="AG7" i="22"/>
  <c r="AF7" i="22"/>
  <c r="AB7" i="22"/>
  <c r="AA7" i="22"/>
  <c r="Z7" i="22"/>
  <c r="Y7" i="22"/>
  <c r="X7" i="22"/>
  <c r="W7" i="22"/>
  <c r="V7" i="22"/>
  <c r="AJ6" i="22"/>
  <c r="AI6" i="22"/>
  <c r="AH6" i="22"/>
  <c r="AG6" i="22"/>
  <c r="AF6" i="22"/>
  <c r="AB6" i="22"/>
  <c r="AA6" i="22"/>
  <c r="Z6" i="22"/>
  <c r="Y6" i="22"/>
  <c r="X6" i="22"/>
  <c r="W6" i="22"/>
  <c r="V6" i="22"/>
  <c r="AJ5" i="22"/>
  <c r="AI5" i="22"/>
  <c r="AG5" i="22"/>
  <c r="AF5" i="22"/>
  <c r="AB5" i="22"/>
  <c r="AA5" i="22"/>
  <c r="Z5" i="22"/>
  <c r="Y5" i="22"/>
  <c r="X5" i="22"/>
  <c r="W5" i="22"/>
  <c r="V5" i="22"/>
  <c r="AJ4" i="22"/>
  <c r="AI4" i="22"/>
  <c r="AH4" i="22"/>
  <c r="AF4" i="22"/>
  <c r="AB4" i="22"/>
  <c r="AA4" i="22"/>
  <c r="Z4" i="22"/>
  <c r="Y4" i="22"/>
  <c r="X4" i="22"/>
  <c r="W4" i="22"/>
  <c r="V4" i="22"/>
  <c r="AJ3" i="22"/>
  <c r="AI3" i="22"/>
  <c r="AH3" i="22"/>
  <c r="AG3" i="22"/>
  <c r="AF3" i="22"/>
  <c r="AB3" i="22"/>
  <c r="AA3" i="22"/>
  <c r="Z3" i="22"/>
  <c r="Y3" i="22"/>
  <c r="X3" i="22"/>
  <c r="W3" i="22"/>
  <c r="V3" i="22"/>
  <c r="AJ2" i="22"/>
  <c r="AI2" i="22"/>
  <c r="AH2" i="22"/>
  <c r="AG2" i="22"/>
  <c r="AF2" i="22"/>
  <c r="AB2" i="22"/>
  <c r="AA2" i="22"/>
  <c r="Z2" i="22"/>
  <c r="Y2" i="22"/>
  <c r="X2" i="22"/>
  <c r="W2" i="22"/>
  <c r="V2" i="22"/>
  <c r="N23" i="11"/>
  <c r="K3" i="11"/>
  <c r="M3" i="11" s="1"/>
  <c r="T76" i="29"/>
  <c r="U76" i="29"/>
  <c r="V76" i="29"/>
  <c r="W76" i="29"/>
  <c r="X76" i="29"/>
  <c r="Y76" i="29"/>
  <c r="Z76" i="29"/>
  <c r="AA76" i="29"/>
  <c r="AB76" i="29"/>
  <c r="AC76" i="29"/>
  <c r="E3" i="21"/>
  <c r="E4" i="21"/>
  <c r="E5" i="21"/>
  <c r="E6" i="21"/>
  <c r="E7" i="21"/>
  <c r="E8" i="21"/>
  <c r="E2" i="21"/>
  <c r="F46" i="5"/>
  <c r="V46" i="5" s="1"/>
  <c r="F47" i="5"/>
  <c r="AK47" i="5" s="1"/>
  <c r="F89" i="5"/>
  <c r="U89" i="5" s="1"/>
  <c r="F90" i="5"/>
  <c r="V90" i="5" s="1"/>
  <c r="T74" i="29"/>
  <c r="U74" i="29"/>
  <c r="V74" i="29"/>
  <c r="W74" i="29"/>
  <c r="X74" i="29"/>
  <c r="Y74" i="29"/>
  <c r="Z74" i="29"/>
  <c r="AA74" i="29"/>
  <c r="AC74" i="29"/>
  <c r="G1" i="28"/>
  <c r="T3" i="29"/>
  <c r="U3" i="29"/>
  <c r="V3" i="29"/>
  <c r="W3" i="29"/>
  <c r="X3" i="29"/>
  <c r="Y3" i="29"/>
  <c r="Z3" i="29"/>
  <c r="AA3" i="29"/>
  <c r="AB3" i="29"/>
  <c r="AC3" i="29"/>
  <c r="T4" i="29"/>
  <c r="U4" i="29"/>
  <c r="V4" i="29"/>
  <c r="W4" i="29"/>
  <c r="X4" i="29"/>
  <c r="Y4" i="29"/>
  <c r="Z4" i="29"/>
  <c r="AA4" i="29"/>
  <c r="AB4" i="29"/>
  <c r="AC4" i="29"/>
  <c r="T5" i="29"/>
  <c r="U5" i="29"/>
  <c r="V5" i="29"/>
  <c r="W5" i="29"/>
  <c r="X5" i="29"/>
  <c r="Y5" i="29"/>
  <c r="Z5" i="29"/>
  <c r="AA5" i="29"/>
  <c r="AB5" i="29"/>
  <c r="AC5" i="29"/>
  <c r="T6" i="29"/>
  <c r="U6" i="29"/>
  <c r="V6" i="29"/>
  <c r="W6" i="29"/>
  <c r="X6" i="29"/>
  <c r="Y6" i="29"/>
  <c r="Z6" i="29"/>
  <c r="AA6" i="29"/>
  <c r="AB6" i="29"/>
  <c r="AC6" i="29"/>
  <c r="T7" i="29"/>
  <c r="U7" i="29"/>
  <c r="V7" i="29"/>
  <c r="W7" i="29"/>
  <c r="X7" i="29"/>
  <c r="Y7" i="29"/>
  <c r="Z7" i="29"/>
  <c r="AA7" i="29"/>
  <c r="AB7" i="29"/>
  <c r="AC7" i="29"/>
  <c r="T8" i="29"/>
  <c r="U8" i="29"/>
  <c r="V8" i="29"/>
  <c r="W8" i="29"/>
  <c r="X8" i="29"/>
  <c r="Y8" i="29"/>
  <c r="Z8" i="29"/>
  <c r="AA8" i="29"/>
  <c r="AB8" i="29"/>
  <c r="AC8" i="29"/>
  <c r="T9" i="29"/>
  <c r="U9" i="29"/>
  <c r="V9" i="29"/>
  <c r="W9" i="29"/>
  <c r="X9" i="29"/>
  <c r="Y9" i="29"/>
  <c r="Z9" i="29"/>
  <c r="AA9" i="29"/>
  <c r="AB9" i="29"/>
  <c r="AC9" i="29"/>
  <c r="T10" i="29"/>
  <c r="U10" i="29"/>
  <c r="V10" i="29"/>
  <c r="W10" i="29"/>
  <c r="X10" i="29"/>
  <c r="Y10" i="29"/>
  <c r="Z10" i="29"/>
  <c r="AA10" i="29"/>
  <c r="AB10" i="29"/>
  <c r="AC10" i="29"/>
  <c r="T11" i="29"/>
  <c r="U11" i="29"/>
  <c r="V11" i="29"/>
  <c r="W11" i="29"/>
  <c r="X11" i="29"/>
  <c r="Y11" i="29"/>
  <c r="Z11" i="29"/>
  <c r="AA11" i="29"/>
  <c r="AB11" i="29"/>
  <c r="AC11" i="29"/>
  <c r="T12" i="29"/>
  <c r="U12" i="29"/>
  <c r="V12" i="29"/>
  <c r="W12" i="29"/>
  <c r="X12" i="29"/>
  <c r="Y12" i="29"/>
  <c r="Z12" i="29"/>
  <c r="AA12" i="29"/>
  <c r="AB12" i="29"/>
  <c r="AC12" i="29"/>
  <c r="T13" i="29"/>
  <c r="U13" i="29"/>
  <c r="V13" i="29"/>
  <c r="W13" i="29"/>
  <c r="X13" i="29"/>
  <c r="Y13" i="29"/>
  <c r="Z13" i="29"/>
  <c r="AA13" i="29"/>
  <c r="AB13" i="29"/>
  <c r="AC13" i="29"/>
  <c r="T14" i="29"/>
  <c r="U14" i="29"/>
  <c r="V14" i="29"/>
  <c r="W14" i="29"/>
  <c r="X14" i="29"/>
  <c r="Y14" i="29"/>
  <c r="Z14" i="29"/>
  <c r="AA14" i="29"/>
  <c r="AB14" i="29"/>
  <c r="AC14" i="29"/>
  <c r="T15" i="29"/>
  <c r="U15" i="29"/>
  <c r="V15" i="29"/>
  <c r="W15" i="29"/>
  <c r="X15" i="29"/>
  <c r="Y15" i="29"/>
  <c r="Z15" i="29"/>
  <c r="AA15" i="29"/>
  <c r="AB15" i="29"/>
  <c r="AC15" i="29"/>
  <c r="T16" i="29"/>
  <c r="U16" i="29"/>
  <c r="V16" i="29"/>
  <c r="W16" i="29"/>
  <c r="X16" i="29"/>
  <c r="Y16" i="29"/>
  <c r="Z16" i="29"/>
  <c r="AA16" i="29"/>
  <c r="AB16" i="29"/>
  <c r="AC16" i="29"/>
  <c r="T17" i="29"/>
  <c r="U17" i="29"/>
  <c r="V17" i="29"/>
  <c r="W17" i="29"/>
  <c r="X17" i="29"/>
  <c r="Y17" i="29"/>
  <c r="Z17" i="29"/>
  <c r="AA17" i="29"/>
  <c r="AB17" i="29"/>
  <c r="AC17" i="29"/>
  <c r="T18" i="29"/>
  <c r="U18" i="29"/>
  <c r="V18" i="29"/>
  <c r="W18" i="29"/>
  <c r="X18" i="29"/>
  <c r="Y18" i="29"/>
  <c r="Z18" i="29"/>
  <c r="AA18" i="29"/>
  <c r="AB18" i="29"/>
  <c r="AC18" i="29"/>
  <c r="T19" i="29"/>
  <c r="U19" i="29"/>
  <c r="V19" i="29"/>
  <c r="W19" i="29"/>
  <c r="X19" i="29"/>
  <c r="Y19" i="29"/>
  <c r="Z19" i="29"/>
  <c r="AA19" i="29"/>
  <c r="AB19" i="29"/>
  <c r="AC19" i="29"/>
  <c r="T20" i="29"/>
  <c r="U20" i="29"/>
  <c r="V20" i="29"/>
  <c r="W20" i="29"/>
  <c r="X20" i="29"/>
  <c r="Y20" i="29"/>
  <c r="Z20" i="29"/>
  <c r="AA20" i="29"/>
  <c r="AB20" i="29"/>
  <c r="AC20" i="29"/>
  <c r="T21" i="29"/>
  <c r="U21" i="29"/>
  <c r="V21" i="29"/>
  <c r="W21" i="29"/>
  <c r="X21" i="29"/>
  <c r="Y21" i="29"/>
  <c r="Z21" i="29"/>
  <c r="AA21" i="29"/>
  <c r="AB21" i="29"/>
  <c r="AC21" i="29"/>
  <c r="T22" i="29"/>
  <c r="U22" i="29"/>
  <c r="V22" i="29"/>
  <c r="W22" i="29"/>
  <c r="X22" i="29"/>
  <c r="Y22" i="29"/>
  <c r="Z22" i="29"/>
  <c r="AA22" i="29"/>
  <c r="AB22" i="29"/>
  <c r="AC22" i="29"/>
  <c r="T23" i="29"/>
  <c r="U23" i="29"/>
  <c r="V23" i="29"/>
  <c r="W23" i="29"/>
  <c r="X23" i="29"/>
  <c r="Y23" i="29"/>
  <c r="Z23" i="29"/>
  <c r="AA23" i="29"/>
  <c r="AB23" i="29"/>
  <c r="AC23" i="29"/>
  <c r="T24" i="29"/>
  <c r="U24" i="29"/>
  <c r="V24" i="29"/>
  <c r="W24" i="29"/>
  <c r="X24" i="29"/>
  <c r="Y24" i="29"/>
  <c r="Z24" i="29"/>
  <c r="AA24" i="29"/>
  <c r="AB24" i="29"/>
  <c r="AC24" i="29"/>
  <c r="T25" i="29"/>
  <c r="U25" i="29"/>
  <c r="V25" i="29"/>
  <c r="W25" i="29"/>
  <c r="X25" i="29"/>
  <c r="Y25" i="29"/>
  <c r="Z25" i="29"/>
  <c r="AA25" i="29"/>
  <c r="AB25" i="29"/>
  <c r="AC25" i="29"/>
  <c r="T26" i="29"/>
  <c r="U26" i="29"/>
  <c r="V26" i="29"/>
  <c r="W26" i="29"/>
  <c r="X26" i="29"/>
  <c r="Y26" i="29"/>
  <c r="Z26" i="29"/>
  <c r="AA26" i="29"/>
  <c r="AB26" i="29"/>
  <c r="AC26" i="29"/>
  <c r="T27" i="29"/>
  <c r="U27" i="29"/>
  <c r="W27" i="29"/>
  <c r="X27" i="29"/>
  <c r="Y27" i="29"/>
  <c r="Z27" i="29"/>
  <c r="AA27" i="29"/>
  <c r="AB27" i="29"/>
  <c r="AC27" i="29"/>
  <c r="T28" i="29"/>
  <c r="U28" i="29"/>
  <c r="V28" i="29"/>
  <c r="W28" i="29"/>
  <c r="Y28" i="29"/>
  <c r="Z28" i="29"/>
  <c r="AA28" i="29"/>
  <c r="AB28" i="29"/>
  <c r="AC28" i="29"/>
  <c r="T29" i="29"/>
  <c r="U29" i="29"/>
  <c r="V29" i="29"/>
  <c r="W29" i="29"/>
  <c r="X29" i="29"/>
  <c r="Y29" i="29"/>
  <c r="Z29" i="29"/>
  <c r="AA29" i="29"/>
  <c r="AB29" i="29"/>
  <c r="AC29" i="29"/>
  <c r="T30" i="29"/>
  <c r="U30" i="29"/>
  <c r="W30" i="29"/>
  <c r="X30" i="29"/>
  <c r="Y30" i="29"/>
  <c r="Z30" i="29"/>
  <c r="AA30" i="29"/>
  <c r="AB30" i="29"/>
  <c r="AC30" i="29"/>
  <c r="T31" i="29"/>
  <c r="U31" i="29"/>
  <c r="V31" i="29"/>
  <c r="X31" i="29"/>
  <c r="Y31" i="29"/>
  <c r="Z31" i="29"/>
  <c r="AA31" i="29"/>
  <c r="AB31" i="29"/>
  <c r="AC31" i="29"/>
  <c r="T32" i="29"/>
  <c r="U32" i="29"/>
  <c r="W32" i="29"/>
  <c r="X32" i="29"/>
  <c r="Y32" i="29"/>
  <c r="Z32" i="29"/>
  <c r="AA32" i="29"/>
  <c r="AB32" i="29"/>
  <c r="AC32" i="29"/>
  <c r="T33" i="29"/>
  <c r="U33" i="29"/>
  <c r="V33" i="29"/>
  <c r="X33" i="29"/>
  <c r="Y33" i="29"/>
  <c r="Z33" i="29"/>
  <c r="AA33" i="29"/>
  <c r="AB33" i="29"/>
  <c r="AC33" i="29"/>
  <c r="T34" i="29"/>
  <c r="U34" i="29"/>
  <c r="V34" i="29"/>
  <c r="W34" i="29"/>
  <c r="Y34" i="29"/>
  <c r="Z34" i="29"/>
  <c r="AA34" i="29"/>
  <c r="AB34" i="29"/>
  <c r="AC34" i="29"/>
  <c r="T35" i="29"/>
  <c r="U35" i="29"/>
  <c r="V35" i="29"/>
  <c r="W35" i="29"/>
  <c r="X35" i="29"/>
  <c r="Y35" i="29"/>
  <c r="Z35" i="29"/>
  <c r="AA35" i="29"/>
  <c r="AB35" i="29"/>
  <c r="AC35" i="29"/>
  <c r="T36" i="29"/>
  <c r="U36" i="29"/>
  <c r="V36" i="29"/>
  <c r="W36" i="29"/>
  <c r="X36" i="29"/>
  <c r="Y36" i="29"/>
  <c r="Z36" i="29"/>
  <c r="AA36" i="29"/>
  <c r="AB36" i="29"/>
  <c r="AC36" i="29"/>
  <c r="T37" i="29"/>
  <c r="U37" i="29"/>
  <c r="V37" i="29"/>
  <c r="W37" i="29"/>
  <c r="X37" i="29"/>
  <c r="Y37" i="29"/>
  <c r="Z37" i="29"/>
  <c r="AA37" i="29"/>
  <c r="AB37" i="29"/>
  <c r="AC37" i="29"/>
  <c r="T38" i="29"/>
  <c r="U38" i="29"/>
  <c r="V38" i="29"/>
  <c r="W38" i="29"/>
  <c r="X38" i="29"/>
  <c r="Y38" i="29"/>
  <c r="Z38" i="29"/>
  <c r="AA38" i="29"/>
  <c r="AB38" i="29"/>
  <c r="AC38" i="29"/>
  <c r="T39" i="29"/>
  <c r="U39" i="29"/>
  <c r="W39" i="29"/>
  <c r="X39" i="29"/>
  <c r="Y39" i="29"/>
  <c r="Z39" i="29"/>
  <c r="AA39" i="29"/>
  <c r="AB39" i="29"/>
  <c r="AC39" i="29"/>
  <c r="T40" i="29"/>
  <c r="U40" i="29"/>
  <c r="V40" i="29"/>
  <c r="X40" i="29"/>
  <c r="Y40" i="29"/>
  <c r="Z40" i="29"/>
  <c r="AA40" i="29"/>
  <c r="AB40" i="29"/>
  <c r="AC40" i="29"/>
  <c r="T41" i="29"/>
  <c r="U41" i="29"/>
  <c r="V41" i="29"/>
  <c r="W41" i="29"/>
  <c r="Y41" i="29"/>
  <c r="Z41" i="29"/>
  <c r="AA41" i="29"/>
  <c r="AB41" i="29"/>
  <c r="AC41" i="29"/>
  <c r="T42" i="29"/>
  <c r="U42" i="29"/>
  <c r="V42" i="29"/>
  <c r="W42" i="29"/>
  <c r="X42" i="29"/>
  <c r="Z42" i="29"/>
  <c r="AA42" i="29"/>
  <c r="AB42" i="29"/>
  <c r="AC42" i="29"/>
  <c r="T43" i="29"/>
  <c r="U43" i="29"/>
  <c r="V43" i="29"/>
  <c r="W43" i="29"/>
  <c r="X43" i="29"/>
  <c r="Y43" i="29"/>
  <c r="AA43" i="29"/>
  <c r="AB43" i="29"/>
  <c r="AC43" i="29"/>
  <c r="T44" i="29"/>
  <c r="U44" i="29"/>
  <c r="V44" i="29"/>
  <c r="W44" i="29"/>
  <c r="X44" i="29"/>
  <c r="Y44" i="29"/>
  <c r="Z44" i="29"/>
  <c r="AA44" i="29"/>
  <c r="AB44" i="29"/>
  <c r="AC44" i="29"/>
  <c r="T45" i="29"/>
  <c r="U45" i="29"/>
  <c r="V45" i="29"/>
  <c r="W45" i="29"/>
  <c r="X45" i="29"/>
  <c r="Y45" i="29"/>
  <c r="Z45" i="29"/>
  <c r="AA45" i="29"/>
  <c r="AB45" i="29"/>
  <c r="AC45" i="29"/>
  <c r="T46" i="29"/>
  <c r="U46" i="29"/>
  <c r="V46" i="29"/>
  <c r="W46" i="29"/>
  <c r="X46" i="29"/>
  <c r="Y46" i="29"/>
  <c r="Z46" i="29"/>
  <c r="AA46" i="29"/>
  <c r="AB46" i="29"/>
  <c r="AC46" i="29"/>
  <c r="T47" i="29"/>
  <c r="U47" i="29"/>
  <c r="V47" i="29"/>
  <c r="W47" i="29"/>
  <c r="X47" i="29"/>
  <c r="Y47" i="29"/>
  <c r="Z47" i="29"/>
  <c r="AA47" i="29"/>
  <c r="AB47" i="29"/>
  <c r="AC47" i="29"/>
  <c r="T48" i="29"/>
  <c r="U48" i="29"/>
  <c r="V48" i="29"/>
  <c r="W48" i="29"/>
  <c r="X48" i="29"/>
  <c r="Y48" i="29"/>
  <c r="Z48" i="29"/>
  <c r="AA48" i="29"/>
  <c r="AB48" i="29"/>
  <c r="AC48" i="29"/>
  <c r="T49" i="29"/>
  <c r="U49" i="29"/>
  <c r="V49" i="29"/>
  <c r="W49" i="29"/>
  <c r="X49" i="29"/>
  <c r="Y49" i="29"/>
  <c r="Z49" i="29"/>
  <c r="AA49" i="29"/>
  <c r="AB49" i="29"/>
  <c r="AC49" i="29"/>
  <c r="T50" i="29"/>
  <c r="U50" i="29"/>
  <c r="V50" i="29"/>
  <c r="W50" i="29"/>
  <c r="X50" i="29"/>
  <c r="Y50" i="29"/>
  <c r="Z50" i="29"/>
  <c r="AA50" i="29"/>
  <c r="AB50" i="29"/>
  <c r="AC50" i="29"/>
  <c r="T51" i="29"/>
  <c r="U51" i="29"/>
  <c r="V51" i="29"/>
  <c r="W51" i="29"/>
  <c r="X51" i="29"/>
  <c r="Y51" i="29"/>
  <c r="Z51" i="29"/>
  <c r="AA51" i="29"/>
  <c r="AB51" i="29"/>
  <c r="AC51" i="29"/>
  <c r="T52" i="29"/>
  <c r="U52" i="29"/>
  <c r="V52" i="29"/>
  <c r="W52" i="29"/>
  <c r="X52" i="29"/>
  <c r="Y52" i="29"/>
  <c r="Z52" i="29"/>
  <c r="AA52" i="29"/>
  <c r="AB52" i="29"/>
  <c r="AC52" i="29"/>
  <c r="T53" i="29"/>
  <c r="U53" i="29"/>
  <c r="V53" i="29"/>
  <c r="W53" i="29"/>
  <c r="X53" i="29"/>
  <c r="Y53" i="29"/>
  <c r="Z53" i="29"/>
  <c r="AA53" i="29"/>
  <c r="AB53" i="29"/>
  <c r="AC53" i="29"/>
  <c r="T54" i="29"/>
  <c r="U54" i="29"/>
  <c r="V54" i="29"/>
  <c r="X54" i="29"/>
  <c r="Y54" i="29"/>
  <c r="Z54" i="29"/>
  <c r="AA54" i="29"/>
  <c r="AB54" i="29"/>
  <c r="AC54" i="29"/>
  <c r="T55" i="29"/>
  <c r="U55" i="29"/>
  <c r="V55" i="29"/>
  <c r="W55" i="29"/>
  <c r="Y55" i="29"/>
  <c r="Z55" i="29"/>
  <c r="AA55" i="29"/>
  <c r="AB55" i="29"/>
  <c r="AC55" i="29"/>
  <c r="T56" i="29"/>
  <c r="U56" i="29"/>
  <c r="V56" i="29"/>
  <c r="W56" i="29"/>
  <c r="X56" i="29"/>
  <c r="Y56" i="29"/>
  <c r="Z56" i="29"/>
  <c r="AA56" i="29"/>
  <c r="AB56" i="29"/>
  <c r="AC56" i="29"/>
  <c r="T57" i="29"/>
  <c r="U57" i="29"/>
  <c r="V57" i="29"/>
  <c r="W57" i="29"/>
  <c r="X57" i="29"/>
  <c r="Y57" i="29"/>
  <c r="Z57" i="29"/>
  <c r="AA57" i="29"/>
  <c r="AB57" i="29"/>
  <c r="AC57" i="29"/>
  <c r="T58" i="29"/>
  <c r="U58" i="29"/>
  <c r="V58" i="29"/>
  <c r="W58" i="29"/>
  <c r="X58" i="29"/>
  <c r="Y58" i="29"/>
  <c r="Z58" i="29"/>
  <c r="AA58" i="29"/>
  <c r="AB58" i="29"/>
  <c r="AC58" i="29"/>
  <c r="T59" i="29"/>
  <c r="U59" i="29"/>
  <c r="W59" i="29"/>
  <c r="X59" i="29"/>
  <c r="Y59" i="29"/>
  <c r="Z59" i="29"/>
  <c r="AA59" i="29"/>
  <c r="AB59" i="29"/>
  <c r="AC59" i="29"/>
  <c r="T60" i="29"/>
  <c r="U60" i="29"/>
  <c r="V60" i="29"/>
  <c r="X60" i="29"/>
  <c r="Y60" i="29"/>
  <c r="Z60" i="29"/>
  <c r="AA60" i="29"/>
  <c r="AB60" i="29"/>
  <c r="AC60" i="29"/>
  <c r="T61" i="29"/>
  <c r="U61" i="29"/>
  <c r="V61" i="29"/>
  <c r="W61" i="29"/>
  <c r="Y61" i="29"/>
  <c r="Z61" i="29"/>
  <c r="AA61" i="29"/>
  <c r="AB61" i="29"/>
  <c r="AC61" i="29"/>
  <c r="T62" i="29"/>
  <c r="U62" i="29"/>
  <c r="V62" i="29"/>
  <c r="W62" i="29"/>
  <c r="X62" i="29"/>
  <c r="Z62" i="29"/>
  <c r="AA62" i="29"/>
  <c r="AB62" i="29"/>
  <c r="AC62" i="29"/>
  <c r="T63" i="29"/>
  <c r="U63" i="29"/>
  <c r="V63" i="29"/>
  <c r="W63" i="29"/>
  <c r="X63" i="29"/>
  <c r="Y63" i="29"/>
  <c r="AA63" i="29"/>
  <c r="AB63" i="29"/>
  <c r="AC63" i="29"/>
  <c r="T64" i="29"/>
  <c r="U64" i="29"/>
  <c r="V64" i="29"/>
  <c r="W64" i="29"/>
  <c r="X64" i="29"/>
  <c r="Y64" i="29"/>
  <c r="Z64" i="29"/>
  <c r="AA64" i="29"/>
  <c r="AB64" i="29"/>
  <c r="AC64" i="29"/>
  <c r="T65" i="29"/>
  <c r="U65" i="29"/>
  <c r="V65" i="29"/>
  <c r="W65" i="29"/>
  <c r="X65" i="29"/>
  <c r="Y65" i="29"/>
  <c r="Z65" i="29"/>
  <c r="AA65" i="29"/>
  <c r="AB65" i="29"/>
  <c r="AC65" i="29"/>
  <c r="T66" i="29"/>
  <c r="U66" i="29"/>
  <c r="V66" i="29"/>
  <c r="W66" i="29"/>
  <c r="X66" i="29"/>
  <c r="Y66" i="29"/>
  <c r="Z66" i="29"/>
  <c r="AA66" i="29"/>
  <c r="AB66" i="29"/>
  <c r="AC66" i="29"/>
  <c r="T67" i="29"/>
  <c r="U67" i="29"/>
  <c r="V67" i="29"/>
  <c r="W67" i="29"/>
  <c r="X67" i="29"/>
  <c r="Y67" i="29"/>
  <c r="Z67" i="29"/>
  <c r="AA67" i="29"/>
  <c r="AB67" i="29"/>
  <c r="AC67" i="29"/>
  <c r="T68" i="29"/>
  <c r="U68" i="29"/>
  <c r="V68" i="29"/>
  <c r="W68" i="29"/>
  <c r="X68" i="29"/>
  <c r="Y68" i="29"/>
  <c r="Z68" i="29"/>
  <c r="AA68" i="29"/>
  <c r="AB68" i="29"/>
  <c r="AC68" i="29"/>
  <c r="U69" i="29"/>
  <c r="V69" i="29"/>
  <c r="W69" i="29"/>
  <c r="X69" i="29"/>
  <c r="Y69" i="29"/>
  <c r="Z69" i="29"/>
  <c r="AA69" i="29"/>
  <c r="AB69" i="29"/>
  <c r="AC69" i="29"/>
  <c r="T70" i="29"/>
  <c r="U70" i="29"/>
  <c r="V70" i="29"/>
  <c r="W70" i="29"/>
  <c r="X70" i="29"/>
  <c r="Y70" i="29"/>
  <c r="Z70" i="29"/>
  <c r="AA70" i="29"/>
  <c r="AB70" i="29"/>
  <c r="AC70" i="29"/>
  <c r="T71" i="29"/>
  <c r="U71" i="29"/>
  <c r="V71" i="29"/>
  <c r="W71" i="29"/>
  <c r="X71" i="29"/>
  <c r="Y71" i="29"/>
  <c r="Z71" i="29"/>
  <c r="AA71" i="29"/>
  <c r="AB71" i="29"/>
  <c r="AC71" i="29"/>
  <c r="T72" i="29"/>
  <c r="U72" i="29"/>
  <c r="V72" i="29"/>
  <c r="W72" i="29"/>
  <c r="X72" i="29"/>
  <c r="Y72" i="29"/>
  <c r="Z72" i="29"/>
  <c r="AA72" i="29"/>
  <c r="AB72" i="29"/>
  <c r="AC72" i="29"/>
  <c r="T73" i="29"/>
  <c r="U73" i="29"/>
  <c r="V73" i="29"/>
  <c r="W73" i="29"/>
  <c r="X73" i="29"/>
  <c r="Y73" i="29"/>
  <c r="Z73" i="29"/>
  <c r="AA73" i="29"/>
  <c r="AB73" i="29"/>
  <c r="AC73" i="29"/>
  <c r="U2" i="29"/>
  <c r="V2" i="29"/>
  <c r="W2" i="29"/>
  <c r="X2" i="29"/>
  <c r="Y2" i="29"/>
  <c r="Z2" i="29"/>
  <c r="AA2" i="29"/>
  <c r="AB2" i="29"/>
  <c r="AC2" i="29"/>
  <c r="AD2" i="29"/>
  <c r="Q7" i="19"/>
  <c r="Q8" i="19" s="1"/>
  <c r="N2" i="19" s="1"/>
  <c r="Q3" i="19"/>
  <c r="Q4" i="19" s="1"/>
  <c r="O2" i="19" s="1"/>
  <c r="B21" i="22"/>
  <c r="AH21" i="22" s="1"/>
  <c r="B18" i="22"/>
  <c r="AJ18" i="22" s="1"/>
  <c r="B17" i="22"/>
  <c r="AF17" i="22" s="1"/>
  <c r="B16" i="22"/>
  <c r="AJ16" i="22" s="1"/>
  <c r="T2" i="29"/>
  <c r="B4" i="22"/>
  <c r="AG4" i="22" s="1"/>
  <c r="N26" i="11"/>
  <c r="B63" i="29"/>
  <c r="Z63" i="29" s="1"/>
  <c r="B62" i="29"/>
  <c r="Y62" i="29" s="1"/>
  <c r="B61" i="29"/>
  <c r="X61" i="29" s="1"/>
  <c r="B60" i="29"/>
  <c r="W60" i="29" s="1"/>
  <c r="B59" i="29"/>
  <c r="V59" i="29" s="1"/>
  <c r="B55" i="29"/>
  <c r="X55" i="29" s="1"/>
  <c r="B54" i="29"/>
  <c r="W54" i="29" s="1"/>
  <c r="B43" i="29"/>
  <c r="Z43" i="29" s="1"/>
  <c r="B42" i="29"/>
  <c r="Y42" i="29" s="1"/>
  <c r="B41" i="29"/>
  <c r="X41" i="29" s="1"/>
  <c r="B40" i="29"/>
  <c r="W40" i="29" s="1"/>
  <c r="B39" i="29"/>
  <c r="V39" i="29" s="1"/>
  <c r="B34" i="29"/>
  <c r="X34" i="29" s="1"/>
  <c r="B33" i="29"/>
  <c r="W33" i="29" s="1"/>
  <c r="B32" i="29"/>
  <c r="V32" i="29" s="1"/>
  <c r="B31" i="29"/>
  <c r="W31" i="29" s="1"/>
  <c r="B30" i="29"/>
  <c r="V30" i="29" s="1"/>
  <c r="B28" i="29"/>
  <c r="X28" i="29" s="1"/>
  <c r="B27" i="29"/>
  <c r="V27" i="29" s="1"/>
  <c r="E9" i="21" l="1"/>
  <c r="AJ2" i="29"/>
  <c r="AN6" i="22"/>
  <c r="AN7" i="22"/>
  <c r="AN9" i="22"/>
  <c r="AN10" i="22"/>
  <c r="AN12" i="22"/>
  <c r="AN14" i="22"/>
  <c r="AN15" i="22"/>
  <c r="B19" i="22"/>
  <c r="V19" i="22" s="1"/>
  <c r="M7" i="11"/>
  <c r="T4" i="34"/>
  <c r="E20" i="34"/>
  <c r="U4" i="34"/>
  <c r="S5" i="34"/>
  <c r="U5" i="34"/>
  <c r="U6" i="34"/>
  <c r="T6" i="34"/>
  <c r="S6" i="34"/>
  <c r="S7" i="34"/>
  <c r="U7" i="34"/>
  <c r="T7" i="34"/>
  <c r="S8" i="34"/>
  <c r="U8" i="34"/>
  <c r="S9" i="34"/>
  <c r="U9" i="34"/>
  <c r="U10" i="34"/>
  <c r="T10" i="34"/>
  <c r="S10" i="34"/>
  <c r="S11" i="34"/>
  <c r="U11" i="34"/>
  <c r="T11" i="34"/>
  <c r="T12" i="34"/>
  <c r="U12" i="34"/>
  <c r="S13" i="34"/>
  <c r="U13" i="34"/>
  <c r="U14" i="34"/>
  <c r="T14" i="34"/>
  <c r="S14" i="34"/>
  <c r="S15" i="34"/>
  <c r="U15" i="34"/>
  <c r="T15" i="34"/>
  <c r="S16" i="34"/>
  <c r="U16" i="34"/>
  <c r="S17" i="34"/>
  <c r="U17" i="34"/>
  <c r="S18" i="34"/>
  <c r="U18" i="34"/>
  <c r="T18" i="34"/>
  <c r="S19" i="34"/>
  <c r="U19" i="34"/>
  <c r="W5" i="34"/>
  <c r="W6" i="34"/>
  <c r="X6" i="34" s="1"/>
  <c r="W7" i="34"/>
  <c r="X7" i="34" s="1"/>
  <c r="W8" i="34"/>
  <c r="X8" i="34" s="1"/>
  <c r="W9" i="34"/>
  <c r="X9" i="34" s="1"/>
  <c r="W10" i="34"/>
  <c r="W11" i="34"/>
  <c r="W12" i="34"/>
  <c r="X12" i="34" s="1"/>
  <c r="W13" i="34"/>
  <c r="X13" i="34" s="1"/>
  <c r="W14" i="34"/>
  <c r="X14" i="34" s="1"/>
  <c r="W15" i="34"/>
  <c r="X15" i="34" s="1"/>
  <c r="W16" i="34"/>
  <c r="X16" i="34" s="1"/>
  <c r="W17" i="34"/>
  <c r="X17" i="34" s="1"/>
  <c r="W18" i="34"/>
  <c r="X18" i="34" s="1"/>
  <c r="W19" i="34"/>
  <c r="X19" i="34" s="1"/>
  <c r="W4" i="34"/>
  <c r="AN8" i="22"/>
  <c r="AN11" i="22"/>
  <c r="AN13" i="22"/>
  <c r="AN19" i="22"/>
  <c r="AJ73" i="29"/>
  <c r="AJ72" i="29"/>
  <c r="AJ71" i="29"/>
  <c r="AJ70" i="29"/>
  <c r="Q12" i="19"/>
  <c r="I2" i="19" s="1"/>
  <c r="I10" i="19" s="1"/>
  <c r="AJ68" i="29"/>
  <c r="AJ67" i="29"/>
  <c r="AJ66" i="29"/>
  <c r="AJ65" i="29"/>
  <c r="AJ64" i="29"/>
  <c r="AJ63" i="29"/>
  <c r="AJ62" i="29"/>
  <c r="AJ61" i="29"/>
  <c r="AJ60" i="29"/>
  <c r="AJ59" i="29"/>
  <c r="AJ58" i="29"/>
  <c r="AJ57" i="29"/>
  <c r="AJ56" i="29"/>
  <c r="AJ55" i="29"/>
  <c r="AJ54" i="29"/>
  <c r="AJ53" i="29"/>
  <c r="AJ52" i="29"/>
  <c r="AJ51" i="29"/>
  <c r="AJ50" i="29"/>
  <c r="AJ49" i="29"/>
  <c r="AJ48" i="29"/>
  <c r="AJ47" i="29"/>
  <c r="AJ46" i="29"/>
  <c r="AJ45" i="29"/>
  <c r="AJ44" i="29"/>
  <c r="AJ43" i="29"/>
  <c r="AJ42" i="29"/>
  <c r="AJ41" i="29"/>
  <c r="AJ40" i="29"/>
  <c r="AJ39" i="29"/>
  <c r="AJ38" i="29"/>
  <c r="AJ37" i="29"/>
  <c r="AJ36" i="29"/>
  <c r="AJ35" i="29"/>
  <c r="AJ34" i="29"/>
  <c r="AJ33" i="29"/>
  <c r="AJ32" i="29"/>
  <c r="AJ31" i="29"/>
  <c r="AJ30" i="29"/>
  <c r="AJ29" i="29"/>
  <c r="AJ28" i="29"/>
  <c r="AJ27" i="29"/>
  <c r="AJ26" i="29"/>
  <c r="AJ25" i="29"/>
  <c r="AJ24" i="29"/>
  <c r="AJ23" i="29"/>
  <c r="AJ22" i="29"/>
  <c r="AJ21" i="29"/>
  <c r="AJ20" i="29"/>
  <c r="AJ19" i="29"/>
  <c r="AJ18" i="29"/>
  <c r="AJ17" i="29"/>
  <c r="AJ16" i="29"/>
  <c r="AJ15" i="29"/>
  <c r="AJ14" i="29"/>
  <c r="AJ13" i="29"/>
  <c r="AJ12" i="29"/>
  <c r="AJ11" i="29"/>
  <c r="AJ10" i="29"/>
  <c r="AJ9" i="29"/>
  <c r="AJ8" i="29"/>
  <c r="AJ7" i="29"/>
  <c r="AJ6" i="29"/>
  <c r="AJ5" i="29"/>
  <c r="AJ4" i="29"/>
  <c r="AJ3" i="29"/>
  <c r="AJ76" i="29"/>
  <c r="AN16" i="22"/>
  <c r="AN2" i="22"/>
  <c r="AN3" i="22"/>
  <c r="AN18" i="22"/>
  <c r="AN17" i="22"/>
  <c r="AN21" i="22"/>
  <c r="AN4" i="22"/>
  <c r="T19" i="34"/>
  <c r="B69" i="29"/>
  <c r="T69" i="29" s="1"/>
  <c r="O10" i="19"/>
  <c r="T3" i="20" s="1"/>
  <c r="N10" i="19"/>
  <c r="Q3" i="20" s="1"/>
  <c r="S4" i="34"/>
  <c r="T9" i="34"/>
  <c r="S12" i="34"/>
  <c r="T17" i="34"/>
  <c r="T8" i="34"/>
  <c r="T16" i="34"/>
  <c r="T5" i="34"/>
  <c r="T13" i="34"/>
  <c r="I18" i="20"/>
  <c r="F25" i="20" s="1"/>
  <c r="I14" i="20"/>
  <c r="F23" i="20" s="1"/>
  <c r="N6" i="11"/>
  <c r="N7" i="11"/>
  <c r="I32" i="28"/>
  <c r="H32" i="28"/>
  <c r="I31" i="28"/>
  <c r="H31" i="28"/>
  <c r="I30" i="28"/>
  <c r="H30" i="28"/>
  <c r="G31" i="28"/>
  <c r="G32" i="28"/>
  <c r="G30" i="28"/>
  <c r="E30" i="28"/>
  <c r="E31" i="28"/>
  <c r="E32" i="28"/>
  <c r="D32" i="28"/>
  <c r="D31" i="28"/>
  <c r="D30" i="28"/>
  <c r="C31" i="28"/>
  <c r="C32" i="28"/>
  <c r="C30" i="28"/>
  <c r="F31" i="28"/>
  <c r="F32" i="28"/>
  <c r="F30" i="28"/>
  <c r="B31" i="28"/>
  <c r="B32" i="28"/>
  <c r="B30" i="28"/>
  <c r="B12" i="28"/>
  <c r="F26" i="28" s="1"/>
  <c r="B11" i="28"/>
  <c r="E26" i="28" s="1"/>
  <c r="F33" i="13"/>
  <c r="G33" i="13"/>
  <c r="G34" i="28" s="1"/>
  <c r="H33" i="13"/>
  <c r="H34" i="28" s="1"/>
  <c r="I33" i="13"/>
  <c r="K211" i="26"/>
  <c r="J211" i="26"/>
  <c r="I211" i="26"/>
  <c r="H211" i="26"/>
  <c r="K210" i="26"/>
  <c r="J210" i="26"/>
  <c r="I210" i="26"/>
  <c r="H210" i="26"/>
  <c r="K209" i="26"/>
  <c r="J209" i="26"/>
  <c r="I209" i="26"/>
  <c r="H209" i="26"/>
  <c r="K208" i="26"/>
  <c r="J208" i="26"/>
  <c r="I208" i="26"/>
  <c r="H208" i="26"/>
  <c r="K207" i="26"/>
  <c r="J207" i="26"/>
  <c r="I207" i="26"/>
  <c r="H207" i="26"/>
  <c r="K206" i="26"/>
  <c r="J206" i="26"/>
  <c r="I206" i="26"/>
  <c r="H206" i="26"/>
  <c r="K205" i="26"/>
  <c r="J205" i="26"/>
  <c r="I205" i="26"/>
  <c r="H205" i="26"/>
  <c r="K204" i="26"/>
  <c r="J204" i="26"/>
  <c r="I204" i="26"/>
  <c r="H204" i="26"/>
  <c r="K203" i="26"/>
  <c r="J203" i="26"/>
  <c r="I203" i="26"/>
  <c r="H203" i="26"/>
  <c r="K202" i="26"/>
  <c r="J202" i="26"/>
  <c r="I202" i="26"/>
  <c r="H202" i="26"/>
  <c r="K201" i="26"/>
  <c r="J201" i="26"/>
  <c r="I201" i="26"/>
  <c r="H201" i="26"/>
  <c r="K200" i="26"/>
  <c r="J200" i="26"/>
  <c r="I200" i="26"/>
  <c r="H200" i="26"/>
  <c r="K199" i="26"/>
  <c r="J199" i="26"/>
  <c r="I199" i="26"/>
  <c r="H199" i="26"/>
  <c r="K197" i="26"/>
  <c r="J197" i="26"/>
  <c r="I197" i="26"/>
  <c r="H197" i="26"/>
  <c r="K196" i="26"/>
  <c r="J196" i="26"/>
  <c r="I196" i="26"/>
  <c r="H196" i="26"/>
  <c r="K195" i="26"/>
  <c r="J195" i="26"/>
  <c r="I195" i="26"/>
  <c r="H195" i="26"/>
  <c r="K194" i="26"/>
  <c r="J194" i="26"/>
  <c r="I194" i="26"/>
  <c r="H194" i="26"/>
  <c r="K193" i="26"/>
  <c r="J193" i="26"/>
  <c r="I193" i="26"/>
  <c r="H193" i="26"/>
  <c r="K192" i="26"/>
  <c r="J192" i="26"/>
  <c r="I192" i="26"/>
  <c r="H192" i="26"/>
  <c r="K191" i="26"/>
  <c r="J191" i="26"/>
  <c r="I191" i="26"/>
  <c r="H191" i="26"/>
  <c r="K190" i="26"/>
  <c r="J190" i="26"/>
  <c r="I190" i="26"/>
  <c r="H190" i="26"/>
  <c r="K189" i="26"/>
  <c r="J189" i="26"/>
  <c r="I189" i="26"/>
  <c r="H189" i="26"/>
  <c r="K188" i="26"/>
  <c r="J188" i="26"/>
  <c r="I188" i="26"/>
  <c r="H188" i="26"/>
  <c r="K187" i="26"/>
  <c r="J187" i="26"/>
  <c r="I187" i="26"/>
  <c r="H187" i="26"/>
  <c r="K186" i="26"/>
  <c r="J186" i="26"/>
  <c r="I186" i="26"/>
  <c r="H186" i="26"/>
  <c r="K185" i="26"/>
  <c r="J185" i="26"/>
  <c r="I185" i="26"/>
  <c r="H185" i="26"/>
  <c r="K183" i="26"/>
  <c r="J183" i="26"/>
  <c r="I183" i="26"/>
  <c r="H183" i="26"/>
  <c r="K182" i="26"/>
  <c r="J182" i="26"/>
  <c r="I182" i="26"/>
  <c r="H182" i="26"/>
  <c r="K181" i="26"/>
  <c r="J181" i="26"/>
  <c r="I181" i="26"/>
  <c r="H181" i="26"/>
  <c r="K180" i="26"/>
  <c r="J180" i="26"/>
  <c r="I180" i="26"/>
  <c r="H180" i="26"/>
  <c r="K179" i="26"/>
  <c r="J179" i="26"/>
  <c r="I179" i="26"/>
  <c r="H179" i="26"/>
  <c r="K178" i="26"/>
  <c r="J178" i="26"/>
  <c r="I178" i="26"/>
  <c r="H178" i="26"/>
  <c r="K177" i="26"/>
  <c r="J177" i="26"/>
  <c r="I177" i="26"/>
  <c r="H177" i="26"/>
  <c r="K176" i="26"/>
  <c r="J176" i="26"/>
  <c r="I176" i="26"/>
  <c r="H176" i="26"/>
  <c r="K175" i="26"/>
  <c r="J175" i="26"/>
  <c r="I175" i="26"/>
  <c r="H175" i="26"/>
  <c r="K174" i="26"/>
  <c r="J174" i="26"/>
  <c r="I174" i="26"/>
  <c r="H174" i="26"/>
  <c r="K173" i="26"/>
  <c r="J173" i="26"/>
  <c r="I173" i="26"/>
  <c r="H173" i="26"/>
  <c r="K172" i="26"/>
  <c r="J172" i="26"/>
  <c r="I172" i="26"/>
  <c r="H172" i="26"/>
  <c r="K171" i="26"/>
  <c r="J171" i="26"/>
  <c r="I171" i="26"/>
  <c r="H171" i="26"/>
  <c r="K169" i="26"/>
  <c r="J169" i="26"/>
  <c r="I169" i="26"/>
  <c r="H169" i="26"/>
  <c r="K168" i="26"/>
  <c r="J168" i="26"/>
  <c r="I168" i="26"/>
  <c r="H168" i="26"/>
  <c r="K167" i="26"/>
  <c r="J167" i="26"/>
  <c r="I167" i="26"/>
  <c r="H167" i="26"/>
  <c r="K166" i="26"/>
  <c r="J166" i="26"/>
  <c r="I166" i="26"/>
  <c r="H166" i="26"/>
  <c r="K165" i="26"/>
  <c r="J165" i="26"/>
  <c r="I165" i="26"/>
  <c r="H165" i="26"/>
  <c r="K164" i="26"/>
  <c r="J164" i="26"/>
  <c r="I164" i="26"/>
  <c r="H164" i="26"/>
  <c r="K163" i="26"/>
  <c r="J163" i="26"/>
  <c r="I163" i="26"/>
  <c r="H163" i="26"/>
  <c r="K162" i="26"/>
  <c r="J162" i="26"/>
  <c r="I162" i="26"/>
  <c r="H162" i="26"/>
  <c r="K161" i="26"/>
  <c r="J161" i="26"/>
  <c r="I161" i="26"/>
  <c r="H161" i="26"/>
  <c r="K160" i="26"/>
  <c r="J160" i="26"/>
  <c r="I160" i="26"/>
  <c r="H160" i="26"/>
  <c r="K159" i="26"/>
  <c r="J159" i="26"/>
  <c r="I159" i="26"/>
  <c r="H159" i="26"/>
  <c r="K158" i="26"/>
  <c r="J158" i="26"/>
  <c r="I158" i="26"/>
  <c r="H158" i="26"/>
  <c r="K157" i="26"/>
  <c r="J157" i="26"/>
  <c r="I157" i="26"/>
  <c r="H157" i="26"/>
  <c r="K155" i="26"/>
  <c r="J155" i="26"/>
  <c r="I155" i="26"/>
  <c r="H155" i="26"/>
  <c r="K154" i="26"/>
  <c r="J154" i="26"/>
  <c r="I154" i="26"/>
  <c r="H154" i="26"/>
  <c r="K153" i="26"/>
  <c r="J153" i="26"/>
  <c r="I153" i="26"/>
  <c r="H153" i="26"/>
  <c r="K152" i="26"/>
  <c r="J152" i="26"/>
  <c r="I152" i="26"/>
  <c r="H152" i="26"/>
  <c r="K151" i="26"/>
  <c r="J151" i="26"/>
  <c r="I151" i="26"/>
  <c r="H151" i="26"/>
  <c r="K150" i="26"/>
  <c r="J150" i="26"/>
  <c r="I150" i="26"/>
  <c r="H150" i="26"/>
  <c r="K149" i="26"/>
  <c r="J149" i="26"/>
  <c r="I149" i="26"/>
  <c r="H149" i="26"/>
  <c r="K148" i="26"/>
  <c r="J148" i="26"/>
  <c r="I148" i="26"/>
  <c r="H148" i="26"/>
  <c r="K147" i="26"/>
  <c r="J147" i="26"/>
  <c r="I147" i="26"/>
  <c r="H147" i="26"/>
  <c r="K146" i="26"/>
  <c r="J146" i="26"/>
  <c r="I146" i="26"/>
  <c r="H146" i="26"/>
  <c r="K145" i="26"/>
  <c r="J145" i="26"/>
  <c r="I145" i="26"/>
  <c r="H145" i="26"/>
  <c r="K144" i="26"/>
  <c r="J144" i="26"/>
  <c r="I144" i="26"/>
  <c r="H144" i="26"/>
  <c r="K143" i="26"/>
  <c r="J143" i="26"/>
  <c r="I143" i="26"/>
  <c r="H143" i="26"/>
  <c r="K141" i="26"/>
  <c r="J141" i="26"/>
  <c r="I141" i="26"/>
  <c r="H141" i="26"/>
  <c r="K140" i="26"/>
  <c r="J140" i="26"/>
  <c r="I140" i="26"/>
  <c r="H140" i="26"/>
  <c r="K139" i="26"/>
  <c r="J139" i="26"/>
  <c r="I139" i="26"/>
  <c r="H139" i="26"/>
  <c r="K138" i="26"/>
  <c r="J138" i="26"/>
  <c r="I138" i="26"/>
  <c r="H138" i="26"/>
  <c r="K137" i="26"/>
  <c r="J137" i="26"/>
  <c r="I137" i="26"/>
  <c r="H137" i="26"/>
  <c r="K136" i="26"/>
  <c r="J136" i="26"/>
  <c r="I136" i="26"/>
  <c r="H136" i="26"/>
  <c r="K135" i="26"/>
  <c r="J135" i="26"/>
  <c r="I135" i="26"/>
  <c r="H135" i="26"/>
  <c r="K134" i="26"/>
  <c r="J134" i="26"/>
  <c r="I134" i="26"/>
  <c r="H134" i="26"/>
  <c r="K133" i="26"/>
  <c r="J133" i="26"/>
  <c r="I133" i="26"/>
  <c r="H133" i="26"/>
  <c r="K132" i="26"/>
  <c r="J132" i="26"/>
  <c r="I132" i="26"/>
  <c r="H132" i="26"/>
  <c r="K131" i="26"/>
  <c r="J131" i="26"/>
  <c r="I131" i="26"/>
  <c r="H131" i="26"/>
  <c r="K130" i="26"/>
  <c r="J130" i="26"/>
  <c r="I130" i="26"/>
  <c r="H130" i="26"/>
  <c r="K129" i="26"/>
  <c r="J129" i="26"/>
  <c r="I129" i="26"/>
  <c r="H129" i="26"/>
  <c r="K127" i="26"/>
  <c r="J127" i="26"/>
  <c r="I127" i="26"/>
  <c r="H127" i="26"/>
  <c r="K126" i="26"/>
  <c r="J126" i="26"/>
  <c r="I126" i="26"/>
  <c r="H126" i="26"/>
  <c r="K125" i="26"/>
  <c r="J125" i="26"/>
  <c r="I125" i="26"/>
  <c r="H125" i="26"/>
  <c r="K124" i="26"/>
  <c r="J124" i="26"/>
  <c r="I124" i="26"/>
  <c r="H124" i="26"/>
  <c r="K123" i="26"/>
  <c r="J123" i="26"/>
  <c r="I123" i="26"/>
  <c r="H123" i="26"/>
  <c r="K122" i="26"/>
  <c r="J122" i="26"/>
  <c r="I122" i="26"/>
  <c r="H122" i="26"/>
  <c r="K121" i="26"/>
  <c r="J121" i="26"/>
  <c r="I121" i="26"/>
  <c r="H121" i="26"/>
  <c r="K120" i="26"/>
  <c r="J120" i="26"/>
  <c r="I120" i="26"/>
  <c r="H120" i="26"/>
  <c r="K119" i="26"/>
  <c r="J119" i="26"/>
  <c r="I119" i="26"/>
  <c r="H119" i="26"/>
  <c r="K118" i="26"/>
  <c r="J118" i="26"/>
  <c r="I118" i="26"/>
  <c r="H118" i="26"/>
  <c r="K117" i="26"/>
  <c r="J117" i="26"/>
  <c r="I117" i="26"/>
  <c r="H117" i="26"/>
  <c r="K116" i="26"/>
  <c r="J116" i="26"/>
  <c r="I116" i="26"/>
  <c r="H116" i="26"/>
  <c r="K115" i="26"/>
  <c r="J115" i="26"/>
  <c r="I115" i="26"/>
  <c r="H115" i="26"/>
  <c r="K113" i="26"/>
  <c r="J113" i="26"/>
  <c r="I113" i="26"/>
  <c r="H113" i="26"/>
  <c r="K112" i="26"/>
  <c r="J112" i="26"/>
  <c r="I112" i="26"/>
  <c r="H112" i="26"/>
  <c r="K111" i="26"/>
  <c r="J111" i="26"/>
  <c r="I111" i="26"/>
  <c r="H111" i="26"/>
  <c r="K110" i="26"/>
  <c r="J110" i="26"/>
  <c r="I110" i="26"/>
  <c r="H110" i="26"/>
  <c r="K109" i="26"/>
  <c r="J109" i="26"/>
  <c r="I109" i="26"/>
  <c r="H109" i="26"/>
  <c r="K108" i="26"/>
  <c r="J108" i="26"/>
  <c r="I108" i="26"/>
  <c r="H108" i="26"/>
  <c r="K107" i="26"/>
  <c r="J107" i="26"/>
  <c r="I107" i="26"/>
  <c r="H107" i="26"/>
  <c r="K106" i="26"/>
  <c r="J106" i="26"/>
  <c r="I106" i="26"/>
  <c r="H106" i="26"/>
  <c r="K105" i="26"/>
  <c r="J105" i="26"/>
  <c r="I105" i="26"/>
  <c r="H105" i="26"/>
  <c r="K104" i="26"/>
  <c r="J104" i="26"/>
  <c r="I104" i="26"/>
  <c r="H104" i="26"/>
  <c r="K103" i="26"/>
  <c r="J103" i="26"/>
  <c r="I103" i="26"/>
  <c r="H103" i="26"/>
  <c r="K102" i="26"/>
  <c r="J102" i="26"/>
  <c r="I102" i="26"/>
  <c r="H102" i="26"/>
  <c r="K101" i="26"/>
  <c r="J101" i="26"/>
  <c r="I101" i="26"/>
  <c r="H101" i="26"/>
  <c r="K99" i="26"/>
  <c r="J99" i="26"/>
  <c r="I99" i="26"/>
  <c r="H99" i="26"/>
  <c r="K98" i="26"/>
  <c r="J98" i="26"/>
  <c r="I98" i="26"/>
  <c r="H98" i="26"/>
  <c r="K97" i="26"/>
  <c r="J97" i="26"/>
  <c r="I97" i="26"/>
  <c r="H97" i="26"/>
  <c r="K96" i="26"/>
  <c r="J96" i="26"/>
  <c r="I96" i="26"/>
  <c r="H96" i="26"/>
  <c r="K95" i="26"/>
  <c r="J95" i="26"/>
  <c r="I95" i="26"/>
  <c r="H95" i="26"/>
  <c r="K94" i="26"/>
  <c r="J94" i="26"/>
  <c r="I94" i="26"/>
  <c r="H94" i="26"/>
  <c r="K93" i="26"/>
  <c r="J93" i="26"/>
  <c r="I93" i="26"/>
  <c r="H93" i="26"/>
  <c r="K92" i="26"/>
  <c r="J92" i="26"/>
  <c r="I92" i="26"/>
  <c r="H92" i="26"/>
  <c r="K91" i="26"/>
  <c r="J91" i="26"/>
  <c r="I91" i="26"/>
  <c r="H91" i="26"/>
  <c r="K90" i="26"/>
  <c r="J90" i="26"/>
  <c r="I90" i="26"/>
  <c r="H90" i="26"/>
  <c r="K89" i="26"/>
  <c r="J89" i="26"/>
  <c r="I89" i="26"/>
  <c r="H89" i="26"/>
  <c r="K88" i="26"/>
  <c r="J88" i="26"/>
  <c r="I88" i="26"/>
  <c r="H88" i="26"/>
  <c r="K87" i="26"/>
  <c r="J87" i="26"/>
  <c r="I87" i="26"/>
  <c r="H87" i="26"/>
  <c r="K85" i="26"/>
  <c r="J85" i="26"/>
  <c r="I85" i="26"/>
  <c r="H85" i="26"/>
  <c r="K84" i="26"/>
  <c r="J84" i="26"/>
  <c r="I84" i="26"/>
  <c r="H84" i="26"/>
  <c r="K83" i="26"/>
  <c r="J83" i="26"/>
  <c r="I83" i="26"/>
  <c r="H83" i="26"/>
  <c r="K82" i="26"/>
  <c r="J82" i="26"/>
  <c r="I82" i="26"/>
  <c r="H82" i="26"/>
  <c r="K81" i="26"/>
  <c r="J81" i="26"/>
  <c r="I81" i="26"/>
  <c r="H81" i="26"/>
  <c r="K80" i="26"/>
  <c r="J80" i="26"/>
  <c r="I80" i="26"/>
  <c r="H80" i="26"/>
  <c r="K79" i="26"/>
  <c r="J79" i="26"/>
  <c r="I79" i="26"/>
  <c r="H79" i="26"/>
  <c r="K78" i="26"/>
  <c r="J78" i="26"/>
  <c r="I78" i="26"/>
  <c r="H78" i="26"/>
  <c r="K77" i="26"/>
  <c r="J77" i="26"/>
  <c r="I77" i="26"/>
  <c r="H77" i="26"/>
  <c r="K76" i="26"/>
  <c r="J76" i="26"/>
  <c r="I76" i="26"/>
  <c r="H76" i="26"/>
  <c r="K75" i="26"/>
  <c r="J75" i="26"/>
  <c r="I75" i="26"/>
  <c r="H75" i="26"/>
  <c r="K74" i="26"/>
  <c r="J74" i="26"/>
  <c r="I74" i="26"/>
  <c r="H74" i="26"/>
  <c r="K73" i="26"/>
  <c r="J73" i="26"/>
  <c r="I73" i="26"/>
  <c r="H73" i="26"/>
  <c r="K71" i="26"/>
  <c r="J71" i="26"/>
  <c r="I71" i="26"/>
  <c r="K70" i="26"/>
  <c r="I70" i="26"/>
  <c r="H70" i="26"/>
  <c r="K69" i="26"/>
  <c r="I69" i="26"/>
  <c r="H69" i="26"/>
  <c r="K68" i="26"/>
  <c r="I68" i="26"/>
  <c r="H68" i="26"/>
  <c r="K67" i="26"/>
  <c r="I67" i="26"/>
  <c r="H67" i="26"/>
  <c r="K66" i="26"/>
  <c r="I66" i="26"/>
  <c r="H66" i="26"/>
  <c r="K65" i="26"/>
  <c r="I65" i="26"/>
  <c r="H65" i="26"/>
  <c r="K64" i="26"/>
  <c r="I64" i="26"/>
  <c r="H64" i="26"/>
  <c r="K63" i="26"/>
  <c r="I63" i="26"/>
  <c r="H63" i="26"/>
  <c r="K62" i="26"/>
  <c r="I62" i="26"/>
  <c r="H62" i="26"/>
  <c r="K61" i="26"/>
  <c r="I61" i="26"/>
  <c r="H61" i="26"/>
  <c r="K60" i="26"/>
  <c r="I60" i="26"/>
  <c r="H60" i="26"/>
  <c r="K59" i="26"/>
  <c r="J59" i="26"/>
  <c r="I59" i="26"/>
  <c r="K57" i="26"/>
  <c r="J57" i="26"/>
  <c r="I57" i="26"/>
  <c r="H57" i="26"/>
  <c r="K56" i="26"/>
  <c r="J56" i="26"/>
  <c r="I56" i="26"/>
  <c r="H56" i="26"/>
  <c r="K55" i="26"/>
  <c r="J55" i="26"/>
  <c r="I55" i="26"/>
  <c r="H55" i="26"/>
  <c r="K54" i="26"/>
  <c r="J54" i="26"/>
  <c r="I54" i="26"/>
  <c r="H54" i="26"/>
  <c r="K53" i="26"/>
  <c r="J53" i="26"/>
  <c r="I53" i="26"/>
  <c r="H53" i="26"/>
  <c r="K52" i="26"/>
  <c r="J52" i="26"/>
  <c r="I52" i="26"/>
  <c r="H52" i="26"/>
  <c r="K51" i="26"/>
  <c r="J51" i="26"/>
  <c r="I51" i="26"/>
  <c r="H51" i="26"/>
  <c r="K50" i="26"/>
  <c r="J50" i="26"/>
  <c r="I50" i="26"/>
  <c r="H50" i="26"/>
  <c r="K49" i="26"/>
  <c r="J49" i="26"/>
  <c r="I49" i="26"/>
  <c r="H49" i="26"/>
  <c r="K48" i="26"/>
  <c r="J48" i="26"/>
  <c r="I48" i="26"/>
  <c r="H48" i="26"/>
  <c r="K47" i="26"/>
  <c r="J47" i="26"/>
  <c r="I47" i="26"/>
  <c r="H47" i="26"/>
  <c r="K46" i="26"/>
  <c r="J46" i="26"/>
  <c r="I46" i="26"/>
  <c r="H46" i="26"/>
  <c r="K45" i="26"/>
  <c r="J45" i="26"/>
  <c r="I45" i="26"/>
  <c r="H45" i="26"/>
  <c r="K43" i="26"/>
  <c r="J43" i="26"/>
  <c r="I43" i="26"/>
  <c r="H43" i="26"/>
  <c r="K42" i="26"/>
  <c r="J42" i="26"/>
  <c r="I42" i="26"/>
  <c r="H42" i="26"/>
  <c r="K41" i="26"/>
  <c r="J41" i="26"/>
  <c r="I41" i="26"/>
  <c r="H41" i="26"/>
  <c r="K40" i="26"/>
  <c r="J40" i="26"/>
  <c r="I40" i="26"/>
  <c r="H40" i="26"/>
  <c r="K39" i="26"/>
  <c r="J39" i="26"/>
  <c r="I39" i="26"/>
  <c r="H39" i="26"/>
  <c r="K38" i="26"/>
  <c r="J38" i="26"/>
  <c r="I38" i="26"/>
  <c r="H38" i="26"/>
  <c r="K37" i="26"/>
  <c r="J37" i="26"/>
  <c r="I37" i="26"/>
  <c r="H37" i="26"/>
  <c r="K36" i="26"/>
  <c r="J36" i="26"/>
  <c r="I36" i="26"/>
  <c r="H36" i="26"/>
  <c r="K35" i="26"/>
  <c r="J35" i="26"/>
  <c r="I35" i="26"/>
  <c r="H35" i="26"/>
  <c r="K34" i="26"/>
  <c r="J34" i="26"/>
  <c r="I34" i="26"/>
  <c r="H34" i="26"/>
  <c r="K33" i="26"/>
  <c r="J33" i="26"/>
  <c r="I33" i="26"/>
  <c r="H33" i="26"/>
  <c r="K32" i="26"/>
  <c r="J32" i="26"/>
  <c r="I32" i="26"/>
  <c r="H32" i="26"/>
  <c r="K31" i="26"/>
  <c r="J31" i="26"/>
  <c r="I31" i="26"/>
  <c r="H31" i="26"/>
  <c r="K29" i="26"/>
  <c r="J29" i="26"/>
  <c r="I29" i="26"/>
  <c r="J28" i="26"/>
  <c r="I28" i="26"/>
  <c r="H28" i="26"/>
  <c r="J27" i="26"/>
  <c r="I27" i="26"/>
  <c r="H27" i="26"/>
  <c r="J26" i="26"/>
  <c r="I26" i="26"/>
  <c r="H26" i="26"/>
  <c r="J25" i="26"/>
  <c r="I25" i="26"/>
  <c r="H25" i="26"/>
  <c r="J24" i="26"/>
  <c r="I24" i="26"/>
  <c r="H24" i="26"/>
  <c r="J23" i="26"/>
  <c r="I23" i="26"/>
  <c r="H23" i="26"/>
  <c r="J22" i="26"/>
  <c r="I22" i="26"/>
  <c r="H22" i="26"/>
  <c r="J21" i="26"/>
  <c r="I21" i="26"/>
  <c r="H21" i="26"/>
  <c r="J20" i="26"/>
  <c r="I20" i="26"/>
  <c r="H20" i="26"/>
  <c r="J19" i="26"/>
  <c r="I19" i="26"/>
  <c r="H19" i="26"/>
  <c r="J18" i="26"/>
  <c r="I18" i="26"/>
  <c r="H18" i="26"/>
  <c r="K17" i="26"/>
  <c r="J17" i="26"/>
  <c r="I17" i="26"/>
  <c r="H4" i="26"/>
  <c r="I4" i="26"/>
  <c r="J4" i="26"/>
  <c r="K4" i="26"/>
  <c r="H5" i="26"/>
  <c r="I5" i="26"/>
  <c r="J5" i="26"/>
  <c r="K5" i="26"/>
  <c r="H6" i="26"/>
  <c r="I6" i="26"/>
  <c r="J6" i="26"/>
  <c r="K6" i="26"/>
  <c r="H7" i="26"/>
  <c r="I7" i="26"/>
  <c r="J7" i="26"/>
  <c r="K7" i="26"/>
  <c r="H8" i="26"/>
  <c r="I8" i="26"/>
  <c r="J8" i="26"/>
  <c r="K8" i="26"/>
  <c r="H9" i="26"/>
  <c r="I9" i="26"/>
  <c r="J9" i="26"/>
  <c r="K9" i="26"/>
  <c r="H10" i="26"/>
  <c r="I10" i="26"/>
  <c r="J10" i="26"/>
  <c r="K10" i="26"/>
  <c r="H11" i="26"/>
  <c r="I11" i="26"/>
  <c r="J11" i="26"/>
  <c r="K11" i="26"/>
  <c r="H12" i="26"/>
  <c r="I12" i="26"/>
  <c r="J12" i="26"/>
  <c r="K12" i="26"/>
  <c r="H13" i="26"/>
  <c r="I13" i="26"/>
  <c r="J13" i="26"/>
  <c r="K13" i="26"/>
  <c r="H14" i="26"/>
  <c r="I14" i="26"/>
  <c r="J14" i="26"/>
  <c r="K14" i="26"/>
  <c r="H15" i="26"/>
  <c r="I15" i="26"/>
  <c r="J15" i="26"/>
  <c r="K15" i="26"/>
  <c r="K3" i="26"/>
  <c r="J3" i="26"/>
  <c r="I3" i="26"/>
  <c r="H3" i="26"/>
  <c r="F132" i="5"/>
  <c r="AL132" i="5" s="1"/>
  <c r="F133" i="5"/>
  <c r="AL133" i="5" s="1"/>
  <c r="F122" i="5"/>
  <c r="AK122" i="5" s="1"/>
  <c r="F121" i="5"/>
  <c r="AK121" i="5" s="1"/>
  <c r="F123" i="5"/>
  <c r="AA123" i="5" s="1"/>
  <c r="F124" i="5"/>
  <c r="AB124" i="5" s="1"/>
  <c r="F125" i="5"/>
  <c r="AC125" i="5" s="1"/>
  <c r="F126" i="5"/>
  <c r="AD126" i="5" s="1"/>
  <c r="F127" i="5"/>
  <c r="AE127" i="5" s="1"/>
  <c r="F128" i="5"/>
  <c r="AF128" i="5" s="1"/>
  <c r="F129" i="5"/>
  <c r="AG129" i="5" s="1"/>
  <c r="F130" i="5"/>
  <c r="AH130" i="5" s="1"/>
  <c r="F131" i="5"/>
  <c r="AL131" i="5" s="1"/>
  <c r="F134" i="5"/>
  <c r="U134" i="5" s="1"/>
  <c r="F135" i="5"/>
  <c r="V135" i="5" s="1"/>
  <c r="F113" i="5"/>
  <c r="S113" i="5" s="1"/>
  <c r="F114" i="5"/>
  <c r="T114" i="5" s="1"/>
  <c r="F115" i="5"/>
  <c r="U115" i="5" s="1"/>
  <c r="F116" i="5"/>
  <c r="V116" i="5" s="1"/>
  <c r="F117" i="5"/>
  <c r="W117" i="5" s="1"/>
  <c r="F118" i="5"/>
  <c r="X118" i="5" s="1"/>
  <c r="F119" i="5"/>
  <c r="Y119" i="5" s="1"/>
  <c r="F120" i="5"/>
  <c r="Z120" i="5" s="1"/>
  <c r="F112" i="5"/>
  <c r="R112" i="5" s="1"/>
  <c r="F111" i="5"/>
  <c r="AI111" i="5" s="1"/>
  <c r="A24" i="13"/>
  <c r="B24" i="13"/>
  <c r="C24" i="13"/>
  <c r="A21" i="13"/>
  <c r="A22" i="13"/>
  <c r="A23" i="13"/>
  <c r="A20" i="13"/>
  <c r="B19" i="28"/>
  <c r="A36" i="28"/>
  <c r="A42" i="28" s="1"/>
  <c r="A47" i="28" s="1"/>
  <c r="A52" i="28" s="1"/>
  <c r="A58" i="28" s="1"/>
  <c r="A63" i="28" s="1"/>
  <c r="A68" i="28" s="1"/>
  <c r="A73" i="28" s="1"/>
  <c r="A79" i="28" s="1"/>
  <c r="A84" i="28" s="1"/>
  <c r="A37" i="28"/>
  <c r="A43" i="28" s="1"/>
  <c r="A48" i="28" s="1"/>
  <c r="A53" i="28" s="1"/>
  <c r="A59" i="28" s="1"/>
  <c r="A64" i="28" s="1"/>
  <c r="A69" i="28" s="1"/>
  <c r="A74" i="28" s="1"/>
  <c r="A80" i="28" s="1"/>
  <c r="A85" i="28" s="1"/>
  <c r="A35" i="28"/>
  <c r="A41" i="28" s="1"/>
  <c r="A46" i="28" s="1"/>
  <c r="A51" i="28" s="1"/>
  <c r="A57" i="28" s="1"/>
  <c r="A62" i="28" s="1"/>
  <c r="A67" i="28" s="1"/>
  <c r="A72" i="28" s="1"/>
  <c r="A78" i="28" s="1"/>
  <c r="A83" i="28" s="1"/>
  <c r="N25" i="11"/>
  <c r="C8" i="28" s="1"/>
  <c r="D8" i="28" s="1"/>
  <c r="N24" i="11"/>
  <c r="N22" i="11"/>
  <c r="C7" i="28" s="1"/>
  <c r="D7" i="28" s="1"/>
  <c r="C33" i="13"/>
  <c r="C34" i="28" s="1"/>
  <c r="D33" i="13"/>
  <c r="D34" i="28" s="1"/>
  <c r="E33" i="13"/>
  <c r="E34" i="28" s="1"/>
  <c r="F34" i="28"/>
  <c r="I34" i="28"/>
  <c r="B33" i="13"/>
  <c r="B34" i="28" s="1"/>
  <c r="A198" i="26"/>
  <c r="A184" i="26"/>
  <c r="A170" i="26"/>
  <c r="A156" i="26"/>
  <c r="A142" i="26"/>
  <c r="A128" i="26"/>
  <c r="A114" i="26"/>
  <c r="A100" i="26"/>
  <c r="A86" i="26"/>
  <c r="A72" i="26"/>
  <c r="A58" i="26"/>
  <c r="A44" i="26"/>
  <c r="A30" i="26"/>
  <c r="A16" i="26"/>
  <c r="A2" i="26"/>
  <c r="A7" i="25"/>
  <c r="B49" i="22" l="1"/>
  <c r="AH49" i="22" s="1"/>
  <c r="AN49" i="22" s="1"/>
  <c r="E5" i="35"/>
  <c r="X4" i="34"/>
  <c r="I24" i="34"/>
  <c r="X11" i="34"/>
  <c r="I26" i="34"/>
  <c r="X10" i="34"/>
  <c r="I27" i="34"/>
  <c r="X5" i="34"/>
  <c r="I25" i="34"/>
  <c r="U20" i="34"/>
  <c r="B5" i="22"/>
  <c r="E2" i="35"/>
  <c r="Q11" i="19"/>
  <c r="AJ69" i="29"/>
  <c r="T20" i="34"/>
  <c r="S20" i="34"/>
  <c r="C3" i="28"/>
  <c r="D3" i="28" s="1"/>
  <c r="C2" i="28"/>
  <c r="D2" i="28" s="1"/>
  <c r="C4" i="28"/>
  <c r="D4" i="28" s="1"/>
  <c r="C5" i="28"/>
  <c r="D5" i="28" s="1"/>
  <c r="C6" i="28"/>
  <c r="D6" i="28" s="1"/>
  <c r="E46" i="13"/>
  <c r="G40" i="13"/>
  <c r="F39" i="13"/>
  <c r="D38" i="13"/>
  <c r="F43" i="13"/>
  <c r="H34" i="13"/>
  <c r="G42" i="13"/>
  <c r="F41" i="13"/>
  <c r="G34" i="13"/>
  <c r="D46" i="13"/>
  <c r="G41" i="13"/>
  <c r="F40" i="13"/>
  <c r="E34" i="13"/>
  <c r="G39" i="13"/>
  <c r="F38" i="13"/>
  <c r="F45" i="13"/>
  <c r="D36" i="13"/>
  <c r="D56" i="13" s="1"/>
  <c r="D34" i="13"/>
  <c r="D61" i="13" s="1"/>
  <c r="G46" i="13"/>
  <c r="D44" i="13"/>
  <c r="D60" i="13" s="1"/>
  <c r="G38" i="13"/>
  <c r="F37" i="13"/>
  <c r="H46" i="13"/>
  <c r="G45" i="13"/>
  <c r="F44" i="13"/>
  <c r="F60" i="13" s="1"/>
  <c r="D43" i="13"/>
  <c r="G37" i="13"/>
  <c r="F36" i="13"/>
  <c r="F56" i="13" s="1"/>
  <c r="D35" i="13"/>
  <c r="I46" i="13"/>
  <c r="G44" i="13"/>
  <c r="G60" i="13" s="1"/>
  <c r="G36" i="13"/>
  <c r="G56" i="13" s="1"/>
  <c r="F35" i="13"/>
  <c r="I34" i="13"/>
  <c r="G43" i="13"/>
  <c r="F42" i="13"/>
  <c r="G35" i="13"/>
  <c r="F25" i="28"/>
  <c r="B25" i="28"/>
  <c r="F27" i="28"/>
  <c r="E27" i="28"/>
  <c r="I25" i="28"/>
  <c r="D27" i="28"/>
  <c r="I26" i="28"/>
  <c r="C26" i="28"/>
  <c r="D26" i="28"/>
  <c r="I27" i="28"/>
  <c r="C27" i="28"/>
  <c r="D25" i="28"/>
  <c r="H27" i="28"/>
  <c r="C25" i="28"/>
  <c r="G26" i="28"/>
  <c r="H26" i="28"/>
  <c r="G27" i="28"/>
  <c r="H25" i="28"/>
  <c r="B26" i="28"/>
  <c r="G25" i="28"/>
  <c r="E25" i="28"/>
  <c r="B27" i="28"/>
  <c r="C46" i="13"/>
  <c r="C39" i="13"/>
  <c r="C40" i="13"/>
  <c r="C34" i="13"/>
  <c r="C42" i="13"/>
  <c r="C45" i="13"/>
  <c r="C37" i="13"/>
  <c r="C41" i="13"/>
  <c r="A6" i="25"/>
  <c r="G57" i="13" l="1"/>
  <c r="G59" i="13"/>
  <c r="X20" i="34"/>
  <c r="V22" i="34" s="1"/>
  <c r="D30" i="20" s="1"/>
  <c r="E61" i="13"/>
  <c r="C61" i="13"/>
  <c r="G58" i="13"/>
  <c r="G55" i="13"/>
  <c r="F57" i="13"/>
  <c r="D9" i="28"/>
  <c r="B80" i="28" s="1"/>
  <c r="C58" i="13"/>
  <c r="F59" i="13"/>
  <c r="H61" i="13"/>
  <c r="G61" i="13"/>
  <c r="I61" i="13"/>
  <c r="F58" i="13"/>
  <c r="F55" i="13"/>
  <c r="A5" i="25"/>
  <c r="B78" i="28" l="1"/>
  <c r="B79" i="28"/>
  <c r="A4" i="25"/>
  <c r="A3" i="25" l="1"/>
  <c r="A2" i="25" l="1"/>
  <c r="D36" i="23" l="1"/>
  <c r="E36" i="23"/>
  <c r="F36" i="23"/>
  <c r="G36" i="23"/>
  <c r="H36" i="23"/>
  <c r="I36" i="23"/>
  <c r="J36" i="23"/>
  <c r="K36" i="23"/>
  <c r="L36" i="23"/>
  <c r="D37" i="23"/>
  <c r="E37" i="23"/>
  <c r="F37" i="23"/>
  <c r="G37" i="23"/>
  <c r="H37" i="23"/>
  <c r="I37" i="23"/>
  <c r="J37" i="23"/>
  <c r="K37" i="23"/>
  <c r="L37" i="23"/>
  <c r="D38" i="23"/>
  <c r="E38" i="23"/>
  <c r="F38" i="23"/>
  <c r="G38" i="23"/>
  <c r="H38" i="23"/>
  <c r="I38" i="23"/>
  <c r="J38" i="23"/>
  <c r="K38" i="23"/>
  <c r="L38" i="23"/>
  <c r="C38" i="23"/>
  <c r="C37" i="23"/>
  <c r="C36" i="23"/>
  <c r="M32" i="23"/>
  <c r="M28" i="23"/>
  <c r="M27" i="23"/>
  <c r="M26" i="23"/>
  <c r="M22" i="23"/>
  <c r="M21" i="23"/>
  <c r="M17" i="23"/>
  <c r="M16" i="23"/>
  <c r="N5" i="11"/>
  <c r="M15" i="23"/>
  <c r="M14" i="23"/>
  <c r="M12" i="23"/>
  <c r="M11" i="23"/>
  <c r="M8" i="23"/>
  <c r="M7" i="23"/>
  <c r="M6" i="23"/>
  <c r="M5" i="23"/>
  <c r="M4" i="23"/>
  <c r="M3" i="23"/>
  <c r="N21" i="11"/>
  <c r="N19" i="11"/>
  <c r="X4" i="20" s="1"/>
  <c r="N20" i="11"/>
  <c r="A3" i="23"/>
  <c r="A4" i="23"/>
  <c r="A5" i="23"/>
  <c r="A6" i="23"/>
  <c r="A7" i="23"/>
  <c r="A8" i="23"/>
  <c r="A9" i="23"/>
  <c r="A10" i="23"/>
  <c r="B10" i="23"/>
  <c r="A11" i="23"/>
  <c r="A12" i="23"/>
  <c r="A13" i="23"/>
  <c r="A14" i="23"/>
  <c r="A15" i="23"/>
  <c r="A16" i="23"/>
  <c r="A17" i="23"/>
  <c r="A18" i="23"/>
  <c r="B18" i="23"/>
  <c r="A19" i="23"/>
  <c r="A20" i="23"/>
  <c r="A21" i="23"/>
  <c r="A22" i="23"/>
  <c r="A23" i="23"/>
  <c r="B23" i="23"/>
  <c r="A24" i="23"/>
  <c r="B24" i="23"/>
  <c r="A25" i="23"/>
  <c r="A26" i="23"/>
  <c r="A27" i="23"/>
  <c r="A28" i="23"/>
  <c r="A29" i="23"/>
  <c r="A30" i="23"/>
  <c r="A31" i="23"/>
  <c r="A32" i="23"/>
  <c r="A33" i="23"/>
  <c r="A2" i="23"/>
  <c r="N18" i="11"/>
  <c r="N17" i="11"/>
  <c r="N16" i="11"/>
  <c r="B48" i="22" s="1"/>
  <c r="V48" i="22" s="1"/>
  <c r="N15" i="11"/>
  <c r="N14" i="11"/>
  <c r="B50" i="22" s="1"/>
  <c r="AF50" i="22" s="1"/>
  <c r="AN50" i="22" s="1"/>
  <c r="N4" i="11"/>
  <c r="N8" i="11"/>
  <c r="N9" i="11"/>
  <c r="N10" i="11"/>
  <c r="N11" i="11"/>
  <c r="B21" i="28" s="1"/>
  <c r="N12" i="11"/>
  <c r="M14" i="19" s="1"/>
  <c r="N13" i="11"/>
  <c r="N3" i="11"/>
  <c r="E31" i="20"/>
  <c r="F37" i="20" s="1"/>
  <c r="E29" i="20"/>
  <c r="F35" i="20" s="1"/>
  <c r="K29" i="17"/>
  <c r="C35" i="17" s="1"/>
  <c r="J29" i="17"/>
  <c r="C34" i="17" s="1"/>
  <c r="I29" i="17"/>
  <c r="C33" i="17" s="1"/>
  <c r="H29" i="17"/>
  <c r="C46" i="17" s="1"/>
  <c r="G29" i="17"/>
  <c r="C47" i="17" s="1"/>
  <c r="F29" i="17"/>
  <c r="C43" i="17" s="1"/>
  <c r="E29" i="17"/>
  <c r="C44" i="17" s="1"/>
  <c r="D29" i="17"/>
  <c r="C40" i="17" s="1"/>
  <c r="C29" i="17"/>
  <c r="B29" i="17"/>
  <c r="C32" i="17" s="1"/>
  <c r="C36" i="17" s="1"/>
  <c r="C39" i="23" l="1"/>
  <c r="C41" i="17"/>
  <c r="C37" i="17"/>
  <c r="C38" i="17" s="1"/>
  <c r="C42" i="17"/>
  <c r="C45" i="17"/>
  <c r="C48" i="17"/>
  <c r="B47" i="22"/>
  <c r="AF47" i="22" s="1"/>
  <c r="AN47" i="22" s="1"/>
  <c r="B30" i="22"/>
  <c r="AE30" i="22" s="1"/>
  <c r="B29" i="22"/>
  <c r="AE29" i="22" s="1"/>
  <c r="B28" i="22"/>
  <c r="B27" i="22"/>
  <c r="B26" i="22"/>
  <c r="B25" i="22"/>
  <c r="B33" i="22"/>
  <c r="B32" i="22"/>
  <c r="B31" i="22"/>
  <c r="B38" i="22"/>
  <c r="AD38" i="22" s="1"/>
  <c r="AN38" i="22" s="1"/>
  <c r="B34" i="22"/>
  <c r="AC34" i="22" s="1"/>
  <c r="AN34" i="22" s="1"/>
  <c r="B39" i="22"/>
  <c r="B37" i="22"/>
  <c r="B36" i="22"/>
  <c r="B35" i="22"/>
  <c r="B20" i="22"/>
  <c r="AF20" i="22" s="1"/>
  <c r="AN48" i="22"/>
  <c r="Q10" i="19"/>
  <c r="H2" i="19" s="1"/>
  <c r="H10" i="19" s="1"/>
  <c r="C23" i="34"/>
  <c r="DB5" i="45"/>
  <c r="DB6" i="45"/>
  <c r="DB7" i="45"/>
  <c r="DB8" i="45"/>
  <c r="DB9" i="45"/>
  <c r="DB10" i="45"/>
  <c r="DB11" i="45"/>
  <c r="DB12" i="45"/>
  <c r="DB13" i="45"/>
  <c r="DB14" i="45"/>
  <c r="DB15" i="45"/>
  <c r="DB16" i="45"/>
  <c r="DB17" i="45"/>
  <c r="DB18" i="45"/>
  <c r="DB19" i="45"/>
  <c r="DB20" i="45"/>
  <c r="DB21" i="45"/>
  <c r="DB22" i="45"/>
  <c r="DB23" i="45"/>
  <c r="DB24" i="45"/>
  <c r="DB25" i="45"/>
  <c r="DB26" i="45"/>
  <c r="DB27" i="45"/>
  <c r="DB28" i="45"/>
  <c r="DB4" i="45"/>
  <c r="B24" i="22"/>
  <c r="B23" i="22"/>
  <c r="B22" i="22"/>
  <c r="N37" i="23"/>
  <c r="N38" i="23"/>
  <c r="N36" i="23"/>
  <c r="M36" i="23"/>
  <c r="CP5" i="45" s="1"/>
  <c r="CR5" i="45" s="1"/>
  <c r="CT5" i="45" s="1"/>
  <c r="M38" i="23"/>
  <c r="M37" i="23"/>
  <c r="BV5" i="45"/>
  <c r="BW5" i="45" s="1"/>
  <c r="BY5" i="45" s="1"/>
  <c r="CE5" i="45" s="1"/>
  <c r="BV6" i="45"/>
  <c r="BW6" i="45" s="1"/>
  <c r="BY6" i="45" s="1"/>
  <c r="CE6" i="45" s="1"/>
  <c r="BV7" i="45"/>
  <c r="BW7" i="45" s="1"/>
  <c r="BY7" i="45" s="1"/>
  <c r="CE7" i="45" s="1"/>
  <c r="BV8" i="45"/>
  <c r="BW8" i="45" s="1"/>
  <c r="BY8" i="45" s="1"/>
  <c r="CE8" i="45" s="1"/>
  <c r="BV9" i="45"/>
  <c r="BW9" i="45" s="1"/>
  <c r="BY9" i="45" s="1"/>
  <c r="CE9" i="45" s="1"/>
  <c r="BV10" i="45"/>
  <c r="BW10" i="45" s="1"/>
  <c r="BY10" i="45" s="1"/>
  <c r="CE10" i="45" s="1"/>
  <c r="BV11" i="45"/>
  <c r="BW11" i="45" s="1"/>
  <c r="BY11" i="45" s="1"/>
  <c r="CE11" i="45" s="1"/>
  <c r="BV12" i="45"/>
  <c r="BW12" i="45" s="1"/>
  <c r="BY12" i="45" s="1"/>
  <c r="CE12" i="45" s="1"/>
  <c r="BV13" i="45"/>
  <c r="BW13" i="45" s="1"/>
  <c r="BY13" i="45" s="1"/>
  <c r="CE13" i="45" s="1"/>
  <c r="BV14" i="45"/>
  <c r="BW14" i="45" s="1"/>
  <c r="BY14" i="45" s="1"/>
  <c r="CE14" i="45" s="1"/>
  <c r="BV15" i="45"/>
  <c r="BW15" i="45" s="1"/>
  <c r="BY15" i="45" s="1"/>
  <c r="CE15" i="45" s="1"/>
  <c r="BV16" i="45"/>
  <c r="BW16" i="45" s="1"/>
  <c r="BY16" i="45" s="1"/>
  <c r="CE16" i="45" s="1"/>
  <c r="BV17" i="45"/>
  <c r="BW17" i="45" s="1"/>
  <c r="BY17" i="45" s="1"/>
  <c r="CE17" i="45" s="1"/>
  <c r="BV18" i="45"/>
  <c r="BW18" i="45" s="1"/>
  <c r="BY18" i="45" s="1"/>
  <c r="CE18" i="45" s="1"/>
  <c r="BV19" i="45"/>
  <c r="BW19" i="45" s="1"/>
  <c r="BY19" i="45" s="1"/>
  <c r="CE19" i="45" s="1"/>
  <c r="BV20" i="45"/>
  <c r="BW20" i="45" s="1"/>
  <c r="BY20" i="45" s="1"/>
  <c r="CE20" i="45" s="1"/>
  <c r="BV21" i="45"/>
  <c r="BW21" i="45" s="1"/>
  <c r="BY21" i="45" s="1"/>
  <c r="CE21" i="45" s="1"/>
  <c r="BV22" i="45"/>
  <c r="BW22" i="45" s="1"/>
  <c r="BY22" i="45" s="1"/>
  <c r="CE22" i="45" s="1"/>
  <c r="BV23" i="45"/>
  <c r="BW23" i="45" s="1"/>
  <c r="BY23" i="45" s="1"/>
  <c r="CE23" i="45" s="1"/>
  <c r="BV24" i="45"/>
  <c r="BW24" i="45" s="1"/>
  <c r="BY24" i="45" s="1"/>
  <c r="CE24" i="45" s="1"/>
  <c r="BV25" i="45"/>
  <c r="BW25" i="45" s="1"/>
  <c r="BY25" i="45" s="1"/>
  <c r="CE25" i="45" s="1"/>
  <c r="BV26" i="45"/>
  <c r="BW26" i="45" s="1"/>
  <c r="BY26" i="45" s="1"/>
  <c r="CE26" i="45" s="1"/>
  <c r="BV27" i="45"/>
  <c r="BW27" i="45" s="1"/>
  <c r="BY27" i="45" s="1"/>
  <c r="CE27" i="45" s="1"/>
  <c r="BV28" i="45"/>
  <c r="BW28" i="45" s="1"/>
  <c r="BY28" i="45" s="1"/>
  <c r="CE28" i="45" s="1"/>
  <c r="BV4" i="45"/>
  <c r="BW4" i="45" s="1"/>
  <c r="BY4" i="45" s="1"/>
  <c r="CE4" i="45" s="1"/>
  <c r="CP6" i="45"/>
  <c r="CR6" i="45" s="1"/>
  <c r="CT6" i="45" s="1"/>
  <c r="CP7" i="45"/>
  <c r="CR7" i="45" s="1"/>
  <c r="CT7" i="45" s="1"/>
  <c r="CP8" i="45"/>
  <c r="CR8" i="45" s="1"/>
  <c r="CT8" i="45" s="1"/>
  <c r="CP9" i="45"/>
  <c r="CR9" i="45" s="1"/>
  <c r="CT9" i="45" s="1"/>
  <c r="CP10" i="45"/>
  <c r="CR10" i="45" s="1"/>
  <c r="CT10" i="45" s="1"/>
  <c r="CP13" i="45"/>
  <c r="CR13" i="45" s="1"/>
  <c r="CT13" i="45" s="1"/>
  <c r="CP15" i="45"/>
  <c r="CR15" i="45" s="1"/>
  <c r="CT15" i="45" s="1"/>
  <c r="CP16" i="45"/>
  <c r="CR16" i="45" s="1"/>
  <c r="CT16" i="45" s="1"/>
  <c r="CP18" i="45"/>
  <c r="CR18" i="45" s="1"/>
  <c r="CT18" i="45" s="1"/>
  <c r="CP19" i="45"/>
  <c r="CR19" i="45" s="1"/>
  <c r="CT19" i="45" s="1"/>
  <c r="CP20" i="45"/>
  <c r="CR20" i="45" s="1"/>
  <c r="CT20" i="45" s="1"/>
  <c r="CP21" i="45"/>
  <c r="CR21" i="45" s="1"/>
  <c r="CT21" i="45" s="1"/>
  <c r="CP22" i="45"/>
  <c r="CR22" i="45" s="1"/>
  <c r="CT22" i="45" s="1"/>
  <c r="CP25" i="45"/>
  <c r="CR25" i="45" s="1"/>
  <c r="CT25" i="45" s="1"/>
  <c r="CP27" i="45"/>
  <c r="CR27" i="45" s="1"/>
  <c r="CT27" i="45" s="1"/>
  <c r="CP28" i="45"/>
  <c r="CR28" i="45" s="1"/>
  <c r="CT28" i="45" s="1"/>
  <c r="B4" i="35"/>
  <c r="CQ5" i="45"/>
  <c r="CS5" i="45" s="1"/>
  <c r="CU5" i="45" s="1"/>
  <c r="CQ6" i="45"/>
  <c r="CS6" i="45" s="1"/>
  <c r="CU6" i="45" s="1"/>
  <c r="CQ7" i="45"/>
  <c r="CS7" i="45" s="1"/>
  <c r="CU7" i="45" s="1"/>
  <c r="CQ8" i="45"/>
  <c r="CS8" i="45" s="1"/>
  <c r="CU8" i="45" s="1"/>
  <c r="CQ11" i="45"/>
  <c r="CS11" i="45" s="1"/>
  <c r="CU11" i="45" s="1"/>
  <c r="CQ13" i="45"/>
  <c r="CS13" i="45" s="1"/>
  <c r="CU13" i="45" s="1"/>
  <c r="CQ14" i="45"/>
  <c r="CS14" i="45" s="1"/>
  <c r="CU14" i="45" s="1"/>
  <c r="CQ16" i="45"/>
  <c r="CS16" i="45" s="1"/>
  <c r="CU16" i="45" s="1"/>
  <c r="CQ17" i="45"/>
  <c r="CS17" i="45" s="1"/>
  <c r="CU17" i="45" s="1"/>
  <c r="CQ18" i="45"/>
  <c r="CS18" i="45" s="1"/>
  <c r="CU18" i="45" s="1"/>
  <c r="CQ19" i="45"/>
  <c r="CS19" i="45" s="1"/>
  <c r="CU19" i="45" s="1"/>
  <c r="CQ20" i="45"/>
  <c r="CS20" i="45" s="1"/>
  <c r="CU20" i="45" s="1"/>
  <c r="CQ23" i="45"/>
  <c r="CS23" i="45" s="1"/>
  <c r="CU23" i="45" s="1"/>
  <c r="CQ25" i="45"/>
  <c r="CS25" i="45" s="1"/>
  <c r="CU25" i="45" s="1"/>
  <c r="CQ26" i="45"/>
  <c r="CS26" i="45" s="1"/>
  <c r="CU26" i="45" s="1"/>
  <c r="CQ28" i="45"/>
  <c r="CS28" i="45" s="1"/>
  <c r="CU28" i="45" s="1"/>
  <c r="CQ4" i="45"/>
  <c r="CS4" i="45" s="1"/>
  <c r="CU4" i="45" s="1"/>
  <c r="B3" i="35"/>
  <c r="L39" i="23"/>
  <c r="K39" i="23"/>
  <c r="J39" i="23"/>
  <c r="I39" i="23"/>
  <c r="G39" i="23"/>
  <c r="F39" i="23"/>
  <c r="BD5" i="45"/>
  <c r="BE5" i="45" s="1"/>
  <c r="BG5" i="45" s="1"/>
  <c r="BM5" i="45" s="1"/>
  <c r="BD6" i="45"/>
  <c r="BE6" i="45" s="1"/>
  <c r="BG6" i="45" s="1"/>
  <c r="BM6" i="45" s="1"/>
  <c r="BD7" i="45"/>
  <c r="BE7" i="45" s="1"/>
  <c r="BG7" i="45" s="1"/>
  <c r="BM7" i="45" s="1"/>
  <c r="BD8" i="45"/>
  <c r="BE8" i="45" s="1"/>
  <c r="BG8" i="45" s="1"/>
  <c r="BM8" i="45" s="1"/>
  <c r="BD9" i="45"/>
  <c r="BE9" i="45" s="1"/>
  <c r="BG9" i="45" s="1"/>
  <c r="BM9" i="45" s="1"/>
  <c r="BD10" i="45"/>
  <c r="BE10" i="45" s="1"/>
  <c r="BG10" i="45" s="1"/>
  <c r="BM10" i="45" s="1"/>
  <c r="BD11" i="45"/>
  <c r="BE11" i="45" s="1"/>
  <c r="BG11" i="45" s="1"/>
  <c r="BM11" i="45" s="1"/>
  <c r="BD12" i="45"/>
  <c r="BE12" i="45" s="1"/>
  <c r="BG12" i="45" s="1"/>
  <c r="BM12" i="45" s="1"/>
  <c r="BD13" i="45"/>
  <c r="BE13" i="45" s="1"/>
  <c r="BG13" i="45" s="1"/>
  <c r="BM13" i="45" s="1"/>
  <c r="BD14" i="45"/>
  <c r="BE14" i="45" s="1"/>
  <c r="BG14" i="45" s="1"/>
  <c r="BM14" i="45" s="1"/>
  <c r="BD15" i="45"/>
  <c r="BE15" i="45" s="1"/>
  <c r="BG15" i="45" s="1"/>
  <c r="BM15" i="45" s="1"/>
  <c r="BD16" i="45"/>
  <c r="BE16" i="45" s="1"/>
  <c r="BG16" i="45" s="1"/>
  <c r="BM16" i="45" s="1"/>
  <c r="BD17" i="45"/>
  <c r="BE17" i="45" s="1"/>
  <c r="BG17" i="45" s="1"/>
  <c r="BM17" i="45" s="1"/>
  <c r="BD18" i="45"/>
  <c r="BE18" i="45" s="1"/>
  <c r="BG18" i="45" s="1"/>
  <c r="BM18" i="45" s="1"/>
  <c r="BD19" i="45"/>
  <c r="BE19" i="45" s="1"/>
  <c r="BG19" i="45" s="1"/>
  <c r="BM19" i="45" s="1"/>
  <c r="BD20" i="45"/>
  <c r="BE20" i="45" s="1"/>
  <c r="BG20" i="45" s="1"/>
  <c r="BM20" i="45" s="1"/>
  <c r="BD21" i="45"/>
  <c r="BE21" i="45" s="1"/>
  <c r="BG21" i="45" s="1"/>
  <c r="BM21" i="45" s="1"/>
  <c r="BD22" i="45"/>
  <c r="BE22" i="45" s="1"/>
  <c r="BG22" i="45" s="1"/>
  <c r="BM22" i="45" s="1"/>
  <c r="BD23" i="45"/>
  <c r="BE23" i="45" s="1"/>
  <c r="BG23" i="45" s="1"/>
  <c r="BM23" i="45" s="1"/>
  <c r="BD24" i="45"/>
  <c r="BE24" i="45" s="1"/>
  <c r="BG24" i="45" s="1"/>
  <c r="BM24" i="45" s="1"/>
  <c r="BD25" i="45"/>
  <c r="BE25" i="45" s="1"/>
  <c r="BG25" i="45" s="1"/>
  <c r="BM25" i="45" s="1"/>
  <c r="BD26" i="45"/>
  <c r="BE26" i="45" s="1"/>
  <c r="BG26" i="45" s="1"/>
  <c r="BM26" i="45" s="1"/>
  <c r="BD27" i="45"/>
  <c r="BE27" i="45" s="1"/>
  <c r="BG27" i="45" s="1"/>
  <c r="BM27" i="45" s="1"/>
  <c r="BD28" i="45"/>
  <c r="BE28" i="45" s="1"/>
  <c r="BG28" i="45" s="1"/>
  <c r="BM28" i="45" s="1"/>
  <c r="BD4" i="45"/>
  <c r="BE4" i="45" s="1"/>
  <c r="BG4" i="45" s="1"/>
  <c r="BM4" i="45" s="1"/>
  <c r="E39" i="23"/>
  <c r="D39" i="23"/>
  <c r="C42" i="23" s="1"/>
  <c r="C30" i="20"/>
  <c r="E30" i="20" s="1"/>
  <c r="F36" i="20" s="1"/>
  <c r="I28" i="34"/>
  <c r="AN20" i="22"/>
  <c r="AF30" i="22"/>
  <c r="AN30" i="22" s="1"/>
  <c r="AF29" i="22"/>
  <c r="AN29" i="22" s="1"/>
  <c r="AF28" i="22"/>
  <c r="AF27" i="22"/>
  <c r="AF26" i="22"/>
  <c r="AF25" i="22"/>
  <c r="AH5" i="22"/>
  <c r="AN5" i="22" s="1"/>
  <c r="AM24" i="22"/>
  <c r="AL23" i="22"/>
  <c r="AK22" i="22"/>
  <c r="C35" i="20" s="1"/>
  <c r="H39" i="23"/>
  <c r="C40" i="23" s="1"/>
  <c r="B10" i="35" s="1"/>
  <c r="X338" i="3"/>
  <c r="Y338" i="3"/>
  <c r="Z338" i="3"/>
  <c r="AA338" i="3"/>
  <c r="AB338" i="3"/>
  <c r="AC338" i="3"/>
  <c r="AD338" i="3"/>
  <c r="AE338" i="3"/>
  <c r="AF338" i="3"/>
  <c r="AG338" i="3"/>
  <c r="AH338" i="3"/>
  <c r="AI338" i="3"/>
  <c r="AJ338" i="3"/>
  <c r="AL338" i="3"/>
  <c r="AM338" i="3"/>
  <c r="AN338" i="3"/>
  <c r="AO338" i="3"/>
  <c r="AP338" i="3"/>
  <c r="AQ338" i="3"/>
  <c r="AR338" i="3"/>
  <c r="AS338" i="3"/>
  <c r="AT338" i="3"/>
  <c r="AU338" i="3"/>
  <c r="AV338" i="3"/>
  <c r="AW338" i="3"/>
  <c r="AX338" i="3"/>
  <c r="AZ338" i="3"/>
  <c r="BA338" i="3"/>
  <c r="BB338" i="3"/>
  <c r="BC338" i="3"/>
  <c r="BD338" i="3"/>
  <c r="BE338" i="3"/>
  <c r="BF338" i="3"/>
  <c r="BG338" i="3"/>
  <c r="BH338" i="3"/>
  <c r="BI338" i="3"/>
  <c r="BJ338" i="3"/>
  <c r="BK338" i="3"/>
  <c r="BL338" i="3"/>
  <c r="BN338" i="3"/>
  <c r="BO338" i="3"/>
  <c r="BP338" i="3"/>
  <c r="BQ338" i="3"/>
  <c r="BR338" i="3"/>
  <c r="BS338" i="3"/>
  <c r="BT338" i="3"/>
  <c r="BU338" i="3"/>
  <c r="BV338" i="3"/>
  <c r="BW338" i="3"/>
  <c r="BX338" i="3"/>
  <c r="BY338" i="3"/>
  <c r="BZ338" i="3"/>
  <c r="CB338" i="3"/>
  <c r="CC338" i="3"/>
  <c r="CD338" i="3"/>
  <c r="CE338" i="3"/>
  <c r="CF338" i="3"/>
  <c r="CG338" i="3"/>
  <c r="CH338" i="3"/>
  <c r="CI338" i="3"/>
  <c r="CJ338" i="3"/>
  <c r="CK338" i="3"/>
  <c r="CL338" i="3"/>
  <c r="CM338" i="3"/>
  <c r="CN338" i="3"/>
  <c r="CP338" i="3"/>
  <c r="CQ338" i="3"/>
  <c r="CR338" i="3"/>
  <c r="CS338" i="3"/>
  <c r="CT338" i="3"/>
  <c r="CU338" i="3"/>
  <c r="CV338" i="3"/>
  <c r="CW338" i="3"/>
  <c r="CX338" i="3"/>
  <c r="CY338" i="3"/>
  <c r="CZ338" i="3"/>
  <c r="DA338" i="3"/>
  <c r="DB338" i="3"/>
  <c r="DD338" i="3"/>
  <c r="DE338" i="3"/>
  <c r="DF338" i="3"/>
  <c r="DG338" i="3"/>
  <c r="DH338" i="3"/>
  <c r="DI338" i="3"/>
  <c r="DJ338" i="3"/>
  <c r="DK338" i="3"/>
  <c r="DL338" i="3"/>
  <c r="DM338" i="3"/>
  <c r="DN338" i="3"/>
  <c r="DO338" i="3"/>
  <c r="DP338" i="3"/>
  <c r="DR338" i="3"/>
  <c r="DS338" i="3"/>
  <c r="DT338" i="3"/>
  <c r="DU338" i="3"/>
  <c r="DV338" i="3"/>
  <c r="DW338" i="3"/>
  <c r="DX338" i="3"/>
  <c r="DY338" i="3"/>
  <c r="DZ338" i="3"/>
  <c r="EA338" i="3"/>
  <c r="EB338" i="3"/>
  <c r="EC338" i="3"/>
  <c r="ED338" i="3"/>
  <c r="EF338" i="3"/>
  <c r="EG338" i="3"/>
  <c r="EH338" i="3"/>
  <c r="EI338" i="3"/>
  <c r="EJ338" i="3"/>
  <c r="EK338" i="3"/>
  <c r="EL338" i="3"/>
  <c r="EM338" i="3"/>
  <c r="EN338" i="3"/>
  <c r="EO338" i="3"/>
  <c r="EP338" i="3"/>
  <c r="EQ338" i="3"/>
  <c r="ER338" i="3"/>
  <c r="ET338" i="3"/>
  <c r="EU338" i="3"/>
  <c r="EV338" i="3"/>
  <c r="EW338" i="3"/>
  <c r="EX338" i="3"/>
  <c r="EY338" i="3"/>
  <c r="EZ338" i="3"/>
  <c r="FA338" i="3"/>
  <c r="FB338" i="3"/>
  <c r="FC338" i="3"/>
  <c r="FD338" i="3"/>
  <c r="FE338" i="3"/>
  <c r="FF338" i="3"/>
  <c r="FH338" i="3"/>
  <c r="FI338" i="3"/>
  <c r="FJ338" i="3"/>
  <c r="FK338" i="3"/>
  <c r="FL338" i="3"/>
  <c r="FM338" i="3"/>
  <c r="FN338" i="3"/>
  <c r="FO338" i="3"/>
  <c r="FP338" i="3"/>
  <c r="FQ338" i="3"/>
  <c r="FR338" i="3"/>
  <c r="FS338" i="3"/>
  <c r="FT338" i="3"/>
  <c r="FV338" i="3"/>
  <c r="FW338" i="3"/>
  <c r="FX338" i="3"/>
  <c r="FY338" i="3"/>
  <c r="FZ338" i="3"/>
  <c r="GA338" i="3"/>
  <c r="GB338" i="3"/>
  <c r="GC338" i="3"/>
  <c r="GD338" i="3"/>
  <c r="GE338" i="3"/>
  <c r="GF338" i="3"/>
  <c r="GG338" i="3"/>
  <c r="GH338" i="3"/>
  <c r="GJ338" i="3"/>
  <c r="GK338" i="3"/>
  <c r="GL338" i="3"/>
  <c r="GM338" i="3"/>
  <c r="GN338" i="3"/>
  <c r="GO338" i="3"/>
  <c r="GP338" i="3"/>
  <c r="GQ338" i="3"/>
  <c r="GR338" i="3"/>
  <c r="GS338" i="3"/>
  <c r="GT338" i="3"/>
  <c r="GU338" i="3"/>
  <c r="GV338" i="3"/>
  <c r="GX338" i="3"/>
  <c r="GY338" i="3"/>
  <c r="GZ338" i="3"/>
  <c r="HA338" i="3"/>
  <c r="HB338" i="3"/>
  <c r="HC338" i="3"/>
  <c r="HD338" i="3"/>
  <c r="HE338" i="3"/>
  <c r="HF338" i="3"/>
  <c r="HG338" i="3"/>
  <c r="HH338" i="3"/>
  <c r="HI338" i="3"/>
  <c r="HJ338" i="3"/>
  <c r="J339" i="3"/>
  <c r="K339" i="3"/>
  <c r="L339" i="3"/>
  <c r="M339" i="3"/>
  <c r="N339" i="3"/>
  <c r="O339" i="3"/>
  <c r="P339" i="3"/>
  <c r="Q339" i="3"/>
  <c r="R339" i="3"/>
  <c r="S339" i="3"/>
  <c r="T339" i="3"/>
  <c r="U339" i="3"/>
  <c r="V339" i="3"/>
  <c r="X339" i="3"/>
  <c r="Y339" i="3"/>
  <c r="Z339" i="3"/>
  <c r="AA339" i="3"/>
  <c r="AB339" i="3"/>
  <c r="AC339" i="3"/>
  <c r="AD339" i="3"/>
  <c r="AE339" i="3"/>
  <c r="AF339" i="3"/>
  <c r="AG339" i="3"/>
  <c r="AH339" i="3"/>
  <c r="AI339" i="3"/>
  <c r="AJ339" i="3"/>
  <c r="AL339" i="3"/>
  <c r="AM339" i="3"/>
  <c r="AN339" i="3"/>
  <c r="AO339" i="3"/>
  <c r="AP339" i="3"/>
  <c r="AQ339" i="3"/>
  <c r="AR339" i="3"/>
  <c r="AS339" i="3"/>
  <c r="AT339" i="3"/>
  <c r="AU339" i="3"/>
  <c r="AV339" i="3"/>
  <c r="AW339" i="3"/>
  <c r="AX339" i="3"/>
  <c r="BN339" i="3"/>
  <c r="BO339" i="3"/>
  <c r="BP339" i="3"/>
  <c r="BQ339" i="3"/>
  <c r="BR339" i="3"/>
  <c r="BS339" i="3"/>
  <c r="BT339" i="3"/>
  <c r="BU339" i="3"/>
  <c r="BV339" i="3"/>
  <c r="BW339" i="3"/>
  <c r="BX339" i="3"/>
  <c r="BY339" i="3"/>
  <c r="BZ339" i="3"/>
  <c r="CB339" i="3"/>
  <c r="CC339" i="3"/>
  <c r="CD339" i="3"/>
  <c r="CE339" i="3"/>
  <c r="CF339" i="3"/>
  <c r="CG339" i="3"/>
  <c r="CH339" i="3"/>
  <c r="CI339" i="3"/>
  <c r="CJ339" i="3"/>
  <c r="CK339" i="3"/>
  <c r="CL339" i="3"/>
  <c r="CM339" i="3"/>
  <c r="CN339" i="3"/>
  <c r="CP339" i="3"/>
  <c r="CQ339" i="3"/>
  <c r="CR339" i="3"/>
  <c r="CS339" i="3"/>
  <c r="CT339" i="3"/>
  <c r="CU339" i="3"/>
  <c r="CV339" i="3"/>
  <c r="CW339" i="3"/>
  <c r="CX339" i="3"/>
  <c r="CY339" i="3"/>
  <c r="CZ339" i="3"/>
  <c r="DA339" i="3"/>
  <c r="DB339" i="3"/>
  <c r="DD339" i="3"/>
  <c r="DE339" i="3"/>
  <c r="DF339" i="3"/>
  <c r="DG339" i="3"/>
  <c r="DH339" i="3"/>
  <c r="DI339" i="3"/>
  <c r="DJ339" i="3"/>
  <c r="DK339" i="3"/>
  <c r="DL339" i="3"/>
  <c r="DM339" i="3"/>
  <c r="DN339" i="3"/>
  <c r="DO339" i="3"/>
  <c r="DP339" i="3"/>
  <c r="DR339" i="3"/>
  <c r="DS339" i="3"/>
  <c r="DT339" i="3"/>
  <c r="DU339" i="3"/>
  <c r="DV339" i="3"/>
  <c r="DW339" i="3"/>
  <c r="DX339" i="3"/>
  <c r="DY339" i="3"/>
  <c r="DZ339" i="3"/>
  <c r="EA339" i="3"/>
  <c r="EB339" i="3"/>
  <c r="EC339" i="3"/>
  <c r="ED339" i="3"/>
  <c r="EF339" i="3"/>
  <c r="EG339" i="3"/>
  <c r="EH339" i="3"/>
  <c r="EI339" i="3"/>
  <c r="EJ339" i="3"/>
  <c r="EK339" i="3"/>
  <c r="EL339" i="3"/>
  <c r="EM339" i="3"/>
  <c r="EN339" i="3"/>
  <c r="EO339" i="3"/>
  <c r="EP339" i="3"/>
  <c r="EQ339" i="3"/>
  <c r="ER339" i="3"/>
  <c r="ET339" i="3"/>
  <c r="EU339" i="3"/>
  <c r="EV339" i="3"/>
  <c r="EW339" i="3"/>
  <c r="EX339" i="3"/>
  <c r="EY339" i="3"/>
  <c r="EZ339" i="3"/>
  <c r="FA339" i="3"/>
  <c r="FB339" i="3"/>
  <c r="FC339" i="3"/>
  <c r="FD339" i="3"/>
  <c r="FE339" i="3"/>
  <c r="FF339" i="3"/>
  <c r="FH339" i="3"/>
  <c r="FI339" i="3"/>
  <c r="FJ339" i="3"/>
  <c r="FK339" i="3"/>
  <c r="FL339" i="3"/>
  <c r="FM339" i="3"/>
  <c r="FN339" i="3"/>
  <c r="FO339" i="3"/>
  <c r="FP339" i="3"/>
  <c r="FQ339" i="3"/>
  <c r="FR339" i="3"/>
  <c r="FS339" i="3"/>
  <c r="FT339" i="3"/>
  <c r="FV339" i="3"/>
  <c r="FW339" i="3"/>
  <c r="FX339" i="3"/>
  <c r="FY339" i="3"/>
  <c r="FZ339" i="3"/>
  <c r="GA339" i="3"/>
  <c r="GB339" i="3"/>
  <c r="GC339" i="3"/>
  <c r="GD339" i="3"/>
  <c r="GE339" i="3"/>
  <c r="GF339" i="3"/>
  <c r="GG339" i="3"/>
  <c r="GH339" i="3"/>
  <c r="GJ339" i="3"/>
  <c r="GK339" i="3"/>
  <c r="GL339" i="3"/>
  <c r="GM339" i="3"/>
  <c r="GN339" i="3"/>
  <c r="GO339" i="3"/>
  <c r="GP339" i="3"/>
  <c r="GQ339" i="3"/>
  <c r="GR339" i="3"/>
  <c r="GS339" i="3"/>
  <c r="GT339" i="3"/>
  <c r="GU339" i="3"/>
  <c r="GV339" i="3"/>
  <c r="GX339" i="3"/>
  <c r="GY339" i="3"/>
  <c r="GZ339" i="3"/>
  <c r="HA339" i="3"/>
  <c r="HB339" i="3"/>
  <c r="HC339" i="3"/>
  <c r="HD339" i="3"/>
  <c r="HE339" i="3"/>
  <c r="HF339" i="3"/>
  <c r="HG339" i="3"/>
  <c r="HH339" i="3"/>
  <c r="HI339" i="3"/>
  <c r="HJ339" i="3"/>
  <c r="J340" i="3"/>
  <c r="K340" i="3"/>
  <c r="L340" i="3"/>
  <c r="M340" i="3"/>
  <c r="N340" i="3"/>
  <c r="O340" i="3"/>
  <c r="P340" i="3"/>
  <c r="Q340" i="3"/>
  <c r="R340" i="3"/>
  <c r="S340" i="3"/>
  <c r="T340" i="3"/>
  <c r="U340" i="3"/>
  <c r="V340" i="3"/>
  <c r="X340" i="3"/>
  <c r="Y340" i="3"/>
  <c r="Z340" i="3"/>
  <c r="AA340" i="3"/>
  <c r="AB340" i="3"/>
  <c r="AC340" i="3"/>
  <c r="AD340" i="3"/>
  <c r="AE340" i="3"/>
  <c r="AF340" i="3"/>
  <c r="AG340" i="3"/>
  <c r="AH340" i="3"/>
  <c r="AI340" i="3"/>
  <c r="AJ340" i="3"/>
  <c r="AL340" i="3"/>
  <c r="AM340" i="3"/>
  <c r="AN340" i="3"/>
  <c r="AO340" i="3"/>
  <c r="AP340" i="3"/>
  <c r="AQ340" i="3"/>
  <c r="AR340" i="3"/>
  <c r="AS340" i="3"/>
  <c r="AT340" i="3"/>
  <c r="AU340" i="3"/>
  <c r="AV340" i="3"/>
  <c r="AW340" i="3"/>
  <c r="AX340" i="3"/>
  <c r="BN340" i="3"/>
  <c r="BO340" i="3"/>
  <c r="BP340" i="3"/>
  <c r="BQ340" i="3"/>
  <c r="BR340" i="3"/>
  <c r="BS340" i="3"/>
  <c r="BT340" i="3"/>
  <c r="BU340" i="3"/>
  <c r="BV340" i="3"/>
  <c r="BW340" i="3"/>
  <c r="BX340" i="3"/>
  <c r="BY340" i="3"/>
  <c r="BZ340" i="3"/>
  <c r="CB340" i="3"/>
  <c r="CC340" i="3"/>
  <c r="CD340" i="3"/>
  <c r="CE340" i="3"/>
  <c r="CF340" i="3"/>
  <c r="CG340" i="3"/>
  <c r="CH340" i="3"/>
  <c r="CI340" i="3"/>
  <c r="CJ340" i="3"/>
  <c r="CK340" i="3"/>
  <c r="CL340" i="3"/>
  <c r="CM340" i="3"/>
  <c r="CN340" i="3"/>
  <c r="CP340" i="3"/>
  <c r="CQ340" i="3"/>
  <c r="CR340" i="3"/>
  <c r="CS340" i="3"/>
  <c r="CT340" i="3"/>
  <c r="CU340" i="3"/>
  <c r="CV340" i="3"/>
  <c r="CW340" i="3"/>
  <c r="CX340" i="3"/>
  <c r="CY340" i="3"/>
  <c r="CZ340" i="3"/>
  <c r="DA340" i="3"/>
  <c r="DB340" i="3"/>
  <c r="DD340" i="3"/>
  <c r="DE340" i="3"/>
  <c r="DF340" i="3"/>
  <c r="DG340" i="3"/>
  <c r="DH340" i="3"/>
  <c r="DI340" i="3"/>
  <c r="DJ340" i="3"/>
  <c r="DK340" i="3"/>
  <c r="DL340" i="3"/>
  <c r="DM340" i="3"/>
  <c r="DN340" i="3"/>
  <c r="DO340" i="3"/>
  <c r="DP340" i="3"/>
  <c r="DR340" i="3"/>
  <c r="DS340" i="3"/>
  <c r="DT340" i="3"/>
  <c r="DU340" i="3"/>
  <c r="DV340" i="3"/>
  <c r="DW340" i="3"/>
  <c r="DX340" i="3"/>
  <c r="DY340" i="3"/>
  <c r="DZ340" i="3"/>
  <c r="EA340" i="3"/>
  <c r="EB340" i="3"/>
  <c r="EC340" i="3"/>
  <c r="ED340" i="3"/>
  <c r="EF340" i="3"/>
  <c r="EG340" i="3"/>
  <c r="EH340" i="3"/>
  <c r="EI340" i="3"/>
  <c r="EJ340" i="3"/>
  <c r="EK340" i="3"/>
  <c r="EL340" i="3"/>
  <c r="EM340" i="3"/>
  <c r="EN340" i="3"/>
  <c r="EO340" i="3"/>
  <c r="EP340" i="3"/>
  <c r="EQ340" i="3"/>
  <c r="ER340" i="3"/>
  <c r="ET340" i="3"/>
  <c r="EU340" i="3"/>
  <c r="EV340" i="3"/>
  <c r="EW340" i="3"/>
  <c r="EX340" i="3"/>
  <c r="EY340" i="3"/>
  <c r="EZ340" i="3"/>
  <c r="FA340" i="3"/>
  <c r="FB340" i="3"/>
  <c r="FC340" i="3"/>
  <c r="FD340" i="3"/>
  <c r="FE340" i="3"/>
  <c r="FF340" i="3"/>
  <c r="FH340" i="3"/>
  <c r="FI340" i="3"/>
  <c r="FJ340" i="3"/>
  <c r="FK340" i="3"/>
  <c r="FL340" i="3"/>
  <c r="FM340" i="3"/>
  <c r="FN340" i="3"/>
  <c r="FO340" i="3"/>
  <c r="FP340" i="3"/>
  <c r="FQ340" i="3"/>
  <c r="FR340" i="3"/>
  <c r="FS340" i="3"/>
  <c r="FT340" i="3"/>
  <c r="FV340" i="3"/>
  <c r="FW340" i="3"/>
  <c r="FX340" i="3"/>
  <c r="FY340" i="3"/>
  <c r="FZ340" i="3"/>
  <c r="GA340" i="3"/>
  <c r="GB340" i="3"/>
  <c r="GC340" i="3"/>
  <c r="GD340" i="3"/>
  <c r="GE340" i="3"/>
  <c r="GF340" i="3"/>
  <c r="GG340" i="3"/>
  <c r="GH340" i="3"/>
  <c r="GJ340" i="3"/>
  <c r="GK340" i="3"/>
  <c r="GL340" i="3"/>
  <c r="GM340" i="3"/>
  <c r="GN340" i="3"/>
  <c r="GO340" i="3"/>
  <c r="GP340" i="3"/>
  <c r="GQ340" i="3"/>
  <c r="GR340" i="3"/>
  <c r="GS340" i="3"/>
  <c r="GT340" i="3"/>
  <c r="GU340" i="3"/>
  <c r="GV340" i="3"/>
  <c r="GX340" i="3"/>
  <c r="GY340" i="3"/>
  <c r="GZ340" i="3"/>
  <c r="HA340" i="3"/>
  <c r="HB340" i="3"/>
  <c r="HC340" i="3"/>
  <c r="HD340" i="3"/>
  <c r="HE340" i="3"/>
  <c r="HF340" i="3"/>
  <c r="HG340" i="3"/>
  <c r="HH340" i="3"/>
  <c r="HI340" i="3"/>
  <c r="HJ340" i="3"/>
  <c r="J341" i="3"/>
  <c r="K341" i="3"/>
  <c r="L341" i="3"/>
  <c r="M341" i="3"/>
  <c r="N341" i="3"/>
  <c r="O341" i="3"/>
  <c r="P341" i="3"/>
  <c r="Q341" i="3"/>
  <c r="R341" i="3"/>
  <c r="S341" i="3"/>
  <c r="T341" i="3"/>
  <c r="U341" i="3"/>
  <c r="V341" i="3"/>
  <c r="X341" i="3"/>
  <c r="Y341" i="3"/>
  <c r="Z341" i="3"/>
  <c r="AA341" i="3"/>
  <c r="AB341" i="3"/>
  <c r="AC341" i="3"/>
  <c r="AD341" i="3"/>
  <c r="AE341" i="3"/>
  <c r="AF341" i="3"/>
  <c r="AG341" i="3"/>
  <c r="AH341" i="3"/>
  <c r="AI341" i="3"/>
  <c r="AJ341" i="3"/>
  <c r="AL341" i="3"/>
  <c r="AM341" i="3"/>
  <c r="AN341" i="3"/>
  <c r="AO341" i="3"/>
  <c r="AP341" i="3"/>
  <c r="AQ341" i="3"/>
  <c r="AR341" i="3"/>
  <c r="AS341" i="3"/>
  <c r="AT341" i="3"/>
  <c r="AU341" i="3"/>
  <c r="AV341" i="3"/>
  <c r="AW341" i="3"/>
  <c r="AX341" i="3"/>
  <c r="BN341" i="3"/>
  <c r="BO341" i="3"/>
  <c r="BP341" i="3"/>
  <c r="BQ341" i="3"/>
  <c r="BR341" i="3"/>
  <c r="BS341" i="3"/>
  <c r="BT341" i="3"/>
  <c r="BU341" i="3"/>
  <c r="BV341" i="3"/>
  <c r="BW341" i="3"/>
  <c r="BX341" i="3"/>
  <c r="BY341" i="3"/>
  <c r="BZ341" i="3"/>
  <c r="CB341" i="3"/>
  <c r="CC341" i="3"/>
  <c r="CD341" i="3"/>
  <c r="CE341" i="3"/>
  <c r="CF341" i="3"/>
  <c r="CG341" i="3"/>
  <c r="CH341" i="3"/>
  <c r="CI341" i="3"/>
  <c r="CJ341" i="3"/>
  <c r="CK341" i="3"/>
  <c r="CL341" i="3"/>
  <c r="CM341" i="3"/>
  <c r="CN341" i="3"/>
  <c r="CP341" i="3"/>
  <c r="CQ341" i="3"/>
  <c r="CR341" i="3"/>
  <c r="CS341" i="3"/>
  <c r="CT341" i="3"/>
  <c r="CU341" i="3"/>
  <c r="CV341" i="3"/>
  <c r="CW341" i="3"/>
  <c r="CX341" i="3"/>
  <c r="CY341" i="3"/>
  <c r="CZ341" i="3"/>
  <c r="DA341" i="3"/>
  <c r="DB341" i="3"/>
  <c r="DD341" i="3"/>
  <c r="DE341" i="3"/>
  <c r="DF341" i="3"/>
  <c r="DG341" i="3"/>
  <c r="DH341" i="3"/>
  <c r="DI341" i="3"/>
  <c r="DJ341" i="3"/>
  <c r="DK341" i="3"/>
  <c r="DL341" i="3"/>
  <c r="DM341" i="3"/>
  <c r="DN341" i="3"/>
  <c r="DO341" i="3"/>
  <c r="DP341" i="3"/>
  <c r="DR341" i="3"/>
  <c r="DS341" i="3"/>
  <c r="DT341" i="3"/>
  <c r="DU341" i="3"/>
  <c r="DV341" i="3"/>
  <c r="DW341" i="3"/>
  <c r="DX341" i="3"/>
  <c r="DY341" i="3"/>
  <c r="DZ341" i="3"/>
  <c r="EA341" i="3"/>
  <c r="EB341" i="3"/>
  <c r="EC341" i="3"/>
  <c r="ED341" i="3"/>
  <c r="EF341" i="3"/>
  <c r="EG341" i="3"/>
  <c r="EH341" i="3"/>
  <c r="EI341" i="3"/>
  <c r="EJ341" i="3"/>
  <c r="EK341" i="3"/>
  <c r="EL341" i="3"/>
  <c r="EM341" i="3"/>
  <c r="EN341" i="3"/>
  <c r="EO341" i="3"/>
  <c r="EP341" i="3"/>
  <c r="EQ341" i="3"/>
  <c r="ER341" i="3"/>
  <c r="ET341" i="3"/>
  <c r="EU341" i="3"/>
  <c r="EV341" i="3"/>
  <c r="EW341" i="3"/>
  <c r="EX341" i="3"/>
  <c r="EY341" i="3"/>
  <c r="EZ341" i="3"/>
  <c r="FA341" i="3"/>
  <c r="FB341" i="3"/>
  <c r="FC341" i="3"/>
  <c r="FD341" i="3"/>
  <c r="FE341" i="3"/>
  <c r="FF341" i="3"/>
  <c r="FH341" i="3"/>
  <c r="FI341" i="3"/>
  <c r="FJ341" i="3"/>
  <c r="FK341" i="3"/>
  <c r="FL341" i="3"/>
  <c r="FM341" i="3"/>
  <c r="FN341" i="3"/>
  <c r="FO341" i="3"/>
  <c r="FP341" i="3"/>
  <c r="FQ341" i="3"/>
  <c r="FR341" i="3"/>
  <c r="FS341" i="3"/>
  <c r="FT341" i="3"/>
  <c r="FV341" i="3"/>
  <c r="FW341" i="3"/>
  <c r="FX341" i="3"/>
  <c r="FY341" i="3"/>
  <c r="FZ341" i="3"/>
  <c r="GA341" i="3"/>
  <c r="GB341" i="3"/>
  <c r="GC341" i="3"/>
  <c r="GD341" i="3"/>
  <c r="GE341" i="3"/>
  <c r="GF341" i="3"/>
  <c r="GG341" i="3"/>
  <c r="GH341" i="3"/>
  <c r="GJ341" i="3"/>
  <c r="GK341" i="3"/>
  <c r="GL341" i="3"/>
  <c r="GM341" i="3"/>
  <c r="GN341" i="3"/>
  <c r="GO341" i="3"/>
  <c r="GP341" i="3"/>
  <c r="GQ341" i="3"/>
  <c r="GR341" i="3"/>
  <c r="GS341" i="3"/>
  <c r="GT341" i="3"/>
  <c r="GU341" i="3"/>
  <c r="GV341" i="3"/>
  <c r="GX341" i="3"/>
  <c r="GY341" i="3"/>
  <c r="GZ341" i="3"/>
  <c r="HA341" i="3"/>
  <c r="HB341" i="3"/>
  <c r="HC341" i="3"/>
  <c r="HD341" i="3"/>
  <c r="HE341" i="3"/>
  <c r="HF341" i="3"/>
  <c r="HG341" i="3"/>
  <c r="HH341" i="3"/>
  <c r="HI341" i="3"/>
  <c r="HJ341" i="3"/>
  <c r="J342" i="3"/>
  <c r="K342" i="3"/>
  <c r="L342" i="3"/>
  <c r="M342" i="3"/>
  <c r="N342" i="3"/>
  <c r="O342" i="3"/>
  <c r="P342" i="3"/>
  <c r="Q342" i="3"/>
  <c r="R342" i="3"/>
  <c r="S342" i="3"/>
  <c r="T342" i="3"/>
  <c r="U342" i="3"/>
  <c r="V342" i="3"/>
  <c r="X342" i="3"/>
  <c r="Y342" i="3"/>
  <c r="Z342" i="3"/>
  <c r="AA342" i="3"/>
  <c r="AB342" i="3"/>
  <c r="AC342" i="3"/>
  <c r="AD342" i="3"/>
  <c r="AE342" i="3"/>
  <c r="AF342" i="3"/>
  <c r="AG342" i="3"/>
  <c r="AH342" i="3"/>
  <c r="AI342" i="3"/>
  <c r="AJ342" i="3"/>
  <c r="AL342" i="3"/>
  <c r="AM342" i="3"/>
  <c r="AN342" i="3"/>
  <c r="AO342" i="3"/>
  <c r="AP342" i="3"/>
  <c r="AQ342" i="3"/>
  <c r="AR342" i="3"/>
  <c r="AS342" i="3"/>
  <c r="AT342" i="3"/>
  <c r="AU342" i="3"/>
  <c r="AV342" i="3"/>
  <c r="AW342" i="3"/>
  <c r="AX342" i="3"/>
  <c r="BN342" i="3"/>
  <c r="BO342" i="3"/>
  <c r="BP342" i="3"/>
  <c r="BQ342" i="3"/>
  <c r="BR342" i="3"/>
  <c r="BS342" i="3"/>
  <c r="BT342" i="3"/>
  <c r="BU342" i="3"/>
  <c r="BV342" i="3"/>
  <c r="BW342" i="3"/>
  <c r="BX342" i="3"/>
  <c r="BY342" i="3"/>
  <c r="BZ342" i="3"/>
  <c r="CB342" i="3"/>
  <c r="CC342" i="3"/>
  <c r="CD342" i="3"/>
  <c r="CE342" i="3"/>
  <c r="CF342" i="3"/>
  <c r="CG342" i="3"/>
  <c r="CH342" i="3"/>
  <c r="CI342" i="3"/>
  <c r="CJ342" i="3"/>
  <c r="CK342" i="3"/>
  <c r="CL342" i="3"/>
  <c r="CM342" i="3"/>
  <c r="CN342" i="3"/>
  <c r="CP342" i="3"/>
  <c r="CQ342" i="3"/>
  <c r="CR342" i="3"/>
  <c r="CS342" i="3"/>
  <c r="CT342" i="3"/>
  <c r="CU342" i="3"/>
  <c r="CV342" i="3"/>
  <c r="CW342" i="3"/>
  <c r="CX342" i="3"/>
  <c r="CY342" i="3"/>
  <c r="CZ342" i="3"/>
  <c r="DA342" i="3"/>
  <c r="DB342" i="3"/>
  <c r="DD342" i="3"/>
  <c r="DE342" i="3"/>
  <c r="DF342" i="3"/>
  <c r="DG342" i="3"/>
  <c r="DH342" i="3"/>
  <c r="DI342" i="3"/>
  <c r="DJ342" i="3"/>
  <c r="DK342" i="3"/>
  <c r="DL342" i="3"/>
  <c r="DM342" i="3"/>
  <c r="DN342" i="3"/>
  <c r="DO342" i="3"/>
  <c r="DP342" i="3"/>
  <c r="DR342" i="3"/>
  <c r="DS342" i="3"/>
  <c r="DT342" i="3"/>
  <c r="DU342" i="3"/>
  <c r="DV342" i="3"/>
  <c r="DW342" i="3"/>
  <c r="DX342" i="3"/>
  <c r="DY342" i="3"/>
  <c r="DZ342" i="3"/>
  <c r="EA342" i="3"/>
  <c r="EB342" i="3"/>
  <c r="EC342" i="3"/>
  <c r="ED342" i="3"/>
  <c r="EF342" i="3"/>
  <c r="EG342" i="3"/>
  <c r="EH342" i="3"/>
  <c r="EI342" i="3"/>
  <c r="EJ342" i="3"/>
  <c r="EK342" i="3"/>
  <c r="EL342" i="3"/>
  <c r="EM342" i="3"/>
  <c r="EN342" i="3"/>
  <c r="EO342" i="3"/>
  <c r="EP342" i="3"/>
  <c r="EQ342" i="3"/>
  <c r="ER342" i="3"/>
  <c r="ET342" i="3"/>
  <c r="EU342" i="3"/>
  <c r="EV342" i="3"/>
  <c r="EW342" i="3"/>
  <c r="EX342" i="3"/>
  <c r="EY342" i="3"/>
  <c r="EZ342" i="3"/>
  <c r="FA342" i="3"/>
  <c r="FB342" i="3"/>
  <c r="FC342" i="3"/>
  <c r="FD342" i="3"/>
  <c r="FE342" i="3"/>
  <c r="FF342" i="3"/>
  <c r="FH342" i="3"/>
  <c r="FI342" i="3"/>
  <c r="FJ342" i="3"/>
  <c r="FK342" i="3"/>
  <c r="FL342" i="3"/>
  <c r="FM342" i="3"/>
  <c r="FN342" i="3"/>
  <c r="FO342" i="3"/>
  <c r="FP342" i="3"/>
  <c r="FQ342" i="3"/>
  <c r="FR342" i="3"/>
  <c r="FS342" i="3"/>
  <c r="FT342" i="3"/>
  <c r="FV342" i="3"/>
  <c r="FW342" i="3"/>
  <c r="FX342" i="3"/>
  <c r="FY342" i="3"/>
  <c r="FZ342" i="3"/>
  <c r="GA342" i="3"/>
  <c r="GB342" i="3"/>
  <c r="GC342" i="3"/>
  <c r="GD342" i="3"/>
  <c r="GE342" i="3"/>
  <c r="GF342" i="3"/>
  <c r="GG342" i="3"/>
  <c r="GH342" i="3"/>
  <c r="GJ342" i="3"/>
  <c r="GK342" i="3"/>
  <c r="GL342" i="3"/>
  <c r="GM342" i="3"/>
  <c r="GN342" i="3"/>
  <c r="GO342" i="3"/>
  <c r="GP342" i="3"/>
  <c r="GQ342" i="3"/>
  <c r="GR342" i="3"/>
  <c r="GS342" i="3"/>
  <c r="GT342" i="3"/>
  <c r="GU342" i="3"/>
  <c r="GV342" i="3"/>
  <c r="GX342" i="3"/>
  <c r="GY342" i="3"/>
  <c r="GZ342" i="3"/>
  <c r="HA342" i="3"/>
  <c r="HB342" i="3"/>
  <c r="HC342" i="3"/>
  <c r="HD342" i="3"/>
  <c r="HE342" i="3"/>
  <c r="HF342" i="3"/>
  <c r="HG342" i="3"/>
  <c r="HH342" i="3"/>
  <c r="HI342" i="3"/>
  <c r="HJ342" i="3"/>
  <c r="J343" i="3"/>
  <c r="K343" i="3"/>
  <c r="L343" i="3"/>
  <c r="M343" i="3"/>
  <c r="N343" i="3"/>
  <c r="O343" i="3"/>
  <c r="P343" i="3"/>
  <c r="Q343" i="3"/>
  <c r="R343" i="3"/>
  <c r="S343" i="3"/>
  <c r="T343" i="3"/>
  <c r="U343" i="3"/>
  <c r="V343" i="3"/>
  <c r="X343" i="3"/>
  <c r="Y343" i="3"/>
  <c r="Z343" i="3"/>
  <c r="AA343" i="3"/>
  <c r="AB343" i="3"/>
  <c r="AC343" i="3"/>
  <c r="AD343" i="3"/>
  <c r="AE343" i="3"/>
  <c r="AF343" i="3"/>
  <c r="AG343" i="3"/>
  <c r="AH343" i="3"/>
  <c r="AI343" i="3"/>
  <c r="AJ343" i="3"/>
  <c r="AL343" i="3"/>
  <c r="AM343" i="3"/>
  <c r="AN343" i="3"/>
  <c r="AO343" i="3"/>
  <c r="AP343" i="3"/>
  <c r="AQ343" i="3"/>
  <c r="AR343" i="3"/>
  <c r="AS343" i="3"/>
  <c r="AT343" i="3"/>
  <c r="AU343" i="3"/>
  <c r="AV343" i="3"/>
  <c r="AW343" i="3"/>
  <c r="AX343" i="3"/>
  <c r="BN343" i="3"/>
  <c r="BO343" i="3"/>
  <c r="BP343" i="3"/>
  <c r="BQ343" i="3"/>
  <c r="BR343" i="3"/>
  <c r="BS343" i="3"/>
  <c r="BT343" i="3"/>
  <c r="BU343" i="3"/>
  <c r="BV343" i="3"/>
  <c r="BW343" i="3"/>
  <c r="BX343" i="3"/>
  <c r="BY343" i="3"/>
  <c r="BZ343" i="3"/>
  <c r="CB343" i="3"/>
  <c r="CC343" i="3"/>
  <c r="CD343" i="3"/>
  <c r="CE343" i="3"/>
  <c r="CF343" i="3"/>
  <c r="CG343" i="3"/>
  <c r="CH343" i="3"/>
  <c r="CI343" i="3"/>
  <c r="CJ343" i="3"/>
  <c r="CK343" i="3"/>
  <c r="CL343" i="3"/>
  <c r="CM343" i="3"/>
  <c r="CN343" i="3"/>
  <c r="CP343" i="3"/>
  <c r="CQ343" i="3"/>
  <c r="CR343" i="3"/>
  <c r="CS343" i="3"/>
  <c r="CT343" i="3"/>
  <c r="CU343" i="3"/>
  <c r="CV343" i="3"/>
  <c r="CW343" i="3"/>
  <c r="CX343" i="3"/>
  <c r="CY343" i="3"/>
  <c r="CZ343" i="3"/>
  <c r="DA343" i="3"/>
  <c r="DB343" i="3"/>
  <c r="DD343" i="3"/>
  <c r="DE343" i="3"/>
  <c r="DF343" i="3"/>
  <c r="DG343" i="3"/>
  <c r="DH343" i="3"/>
  <c r="DI343" i="3"/>
  <c r="DJ343" i="3"/>
  <c r="DK343" i="3"/>
  <c r="DL343" i="3"/>
  <c r="DM343" i="3"/>
  <c r="DN343" i="3"/>
  <c r="DO343" i="3"/>
  <c r="DP343" i="3"/>
  <c r="DR343" i="3"/>
  <c r="DS343" i="3"/>
  <c r="DT343" i="3"/>
  <c r="DU343" i="3"/>
  <c r="DV343" i="3"/>
  <c r="DW343" i="3"/>
  <c r="DX343" i="3"/>
  <c r="DY343" i="3"/>
  <c r="DZ343" i="3"/>
  <c r="EA343" i="3"/>
  <c r="EB343" i="3"/>
  <c r="EC343" i="3"/>
  <c r="ED343" i="3"/>
  <c r="EF343" i="3"/>
  <c r="EG343" i="3"/>
  <c r="EH343" i="3"/>
  <c r="EI343" i="3"/>
  <c r="EJ343" i="3"/>
  <c r="EK343" i="3"/>
  <c r="EL343" i="3"/>
  <c r="EM343" i="3"/>
  <c r="EN343" i="3"/>
  <c r="EO343" i="3"/>
  <c r="EP343" i="3"/>
  <c r="EQ343" i="3"/>
  <c r="ER343" i="3"/>
  <c r="ET343" i="3"/>
  <c r="EU343" i="3"/>
  <c r="EV343" i="3"/>
  <c r="EW343" i="3"/>
  <c r="EX343" i="3"/>
  <c r="EY343" i="3"/>
  <c r="EZ343" i="3"/>
  <c r="FA343" i="3"/>
  <c r="FB343" i="3"/>
  <c r="FC343" i="3"/>
  <c r="FD343" i="3"/>
  <c r="FE343" i="3"/>
  <c r="FF343" i="3"/>
  <c r="FH343" i="3"/>
  <c r="FI343" i="3"/>
  <c r="FJ343" i="3"/>
  <c r="FK343" i="3"/>
  <c r="FL343" i="3"/>
  <c r="FM343" i="3"/>
  <c r="FN343" i="3"/>
  <c r="FO343" i="3"/>
  <c r="FP343" i="3"/>
  <c r="FQ343" i="3"/>
  <c r="FR343" i="3"/>
  <c r="FS343" i="3"/>
  <c r="FT343" i="3"/>
  <c r="FV343" i="3"/>
  <c r="FW343" i="3"/>
  <c r="FX343" i="3"/>
  <c r="FY343" i="3"/>
  <c r="FZ343" i="3"/>
  <c r="GA343" i="3"/>
  <c r="GB343" i="3"/>
  <c r="GC343" i="3"/>
  <c r="GD343" i="3"/>
  <c r="GE343" i="3"/>
  <c r="GF343" i="3"/>
  <c r="GG343" i="3"/>
  <c r="GH343" i="3"/>
  <c r="GJ343" i="3"/>
  <c r="GK343" i="3"/>
  <c r="GL343" i="3"/>
  <c r="GM343" i="3"/>
  <c r="GN343" i="3"/>
  <c r="GO343" i="3"/>
  <c r="GP343" i="3"/>
  <c r="GQ343" i="3"/>
  <c r="GR343" i="3"/>
  <c r="GS343" i="3"/>
  <c r="GT343" i="3"/>
  <c r="GU343" i="3"/>
  <c r="GV343" i="3"/>
  <c r="GX343" i="3"/>
  <c r="GY343" i="3"/>
  <c r="GZ343" i="3"/>
  <c r="HA343" i="3"/>
  <c r="HB343" i="3"/>
  <c r="HC343" i="3"/>
  <c r="HD343" i="3"/>
  <c r="HE343" i="3"/>
  <c r="HF343" i="3"/>
  <c r="HG343" i="3"/>
  <c r="HH343" i="3"/>
  <c r="HI343" i="3"/>
  <c r="HJ343" i="3"/>
  <c r="J344" i="3"/>
  <c r="K344" i="3"/>
  <c r="L344" i="3"/>
  <c r="M344" i="3"/>
  <c r="N344" i="3"/>
  <c r="O344" i="3"/>
  <c r="P344" i="3"/>
  <c r="Q344" i="3"/>
  <c r="R344" i="3"/>
  <c r="S344" i="3"/>
  <c r="T344" i="3"/>
  <c r="U344" i="3"/>
  <c r="V344" i="3"/>
  <c r="X344" i="3"/>
  <c r="Y344" i="3"/>
  <c r="Z344" i="3"/>
  <c r="AA344" i="3"/>
  <c r="AB344" i="3"/>
  <c r="AC344" i="3"/>
  <c r="AD344" i="3"/>
  <c r="AE344" i="3"/>
  <c r="AF344" i="3"/>
  <c r="AG344" i="3"/>
  <c r="AH344" i="3"/>
  <c r="AI344" i="3"/>
  <c r="AJ344" i="3"/>
  <c r="AL344" i="3"/>
  <c r="AM344" i="3"/>
  <c r="AN344" i="3"/>
  <c r="AO344" i="3"/>
  <c r="AP344" i="3"/>
  <c r="AQ344" i="3"/>
  <c r="AR344" i="3"/>
  <c r="AS344" i="3"/>
  <c r="AT344" i="3"/>
  <c r="AU344" i="3"/>
  <c r="AV344" i="3"/>
  <c r="AW344" i="3"/>
  <c r="AX344" i="3"/>
  <c r="BN344" i="3"/>
  <c r="BO344" i="3"/>
  <c r="BP344" i="3"/>
  <c r="BQ344" i="3"/>
  <c r="BR344" i="3"/>
  <c r="BS344" i="3"/>
  <c r="BT344" i="3"/>
  <c r="BU344" i="3"/>
  <c r="BV344" i="3"/>
  <c r="BW344" i="3"/>
  <c r="BX344" i="3"/>
  <c r="BY344" i="3"/>
  <c r="BZ344" i="3"/>
  <c r="CB344" i="3"/>
  <c r="CC344" i="3"/>
  <c r="CD344" i="3"/>
  <c r="CE344" i="3"/>
  <c r="CF344" i="3"/>
  <c r="CG344" i="3"/>
  <c r="CH344" i="3"/>
  <c r="CI344" i="3"/>
  <c r="CJ344" i="3"/>
  <c r="CK344" i="3"/>
  <c r="CL344" i="3"/>
  <c r="CM344" i="3"/>
  <c r="CN344" i="3"/>
  <c r="CP344" i="3"/>
  <c r="CQ344" i="3"/>
  <c r="CR344" i="3"/>
  <c r="CS344" i="3"/>
  <c r="CT344" i="3"/>
  <c r="CU344" i="3"/>
  <c r="CV344" i="3"/>
  <c r="CW344" i="3"/>
  <c r="CX344" i="3"/>
  <c r="CY344" i="3"/>
  <c r="CZ344" i="3"/>
  <c r="DA344" i="3"/>
  <c r="DB344" i="3"/>
  <c r="DD344" i="3"/>
  <c r="DE344" i="3"/>
  <c r="DF344" i="3"/>
  <c r="DG344" i="3"/>
  <c r="DH344" i="3"/>
  <c r="DI344" i="3"/>
  <c r="DJ344" i="3"/>
  <c r="DK344" i="3"/>
  <c r="DL344" i="3"/>
  <c r="DM344" i="3"/>
  <c r="DN344" i="3"/>
  <c r="DO344" i="3"/>
  <c r="DP344" i="3"/>
  <c r="DR344" i="3"/>
  <c r="DS344" i="3"/>
  <c r="DT344" i="3"/>
  <c r="DU344" i="3"/>
  <c r="DV344" i="3"/>
  <c r="DW344" i="3"/>
  <c r="DX344" i="3"/>
  <c r="DY344" i="3"/>
  <c r="DZ344" i="3"/>
  <c r="EA344" i="3"/>
  <c r="EB344" i="3"/>
  <c r="EC344" i="3"/>
  <c r="ED344" i="3"/>
  <c r="EF344" i="3"/>
  <c r="EG344" i="3"/>
  <c r="EH344" i="3"/>
  <c r="EI344" i="3"/>
  <c r="EJ344" i="3"/>
  <c r="EK344" i="3"/>
  <c r="EL344" i="3"/>
  <c r="EM344" i="3"/>
  <c r="EN344" i="3"/>
  <c r="EO344" i="3"/>
  <c r="EP344" i="3"/>
  <c r="EQ344" i="3"/>
  <c r="ER344" i="3"/>
  <c r="ET344" i="3"/>
  <c r="EU344" i="3"/>
  <c r="EV344" i="3"/>
  <c r="EW344" i="3"/>
  <c r="EX344" i="3"/>
  <c r="EY344" i="3"/>
  <c r="EZ344" i="3"/>
  <c r="FA344" i="3"/>
  <c r="FB344" i="3"/>
  <c r="FC344" i="3"/>
  <c r="FD344" i="3"/>
  <c r="FE344" i="3"/>
  <c r="FF344" i="3"/>
  <c r="FH344" i="3"/>
  <c r="FI344" i="3"/>
  <c r="FJ344" i="3"/>
  <c r="FK344" i="3"/>
  <c r="FL344" i="3"/>
  <c r="FM344" i="3"/>
  <c r="FN344" i="3"/>
  <c r="FO344" i="3"/>
  <c r="FP344" i="3"/>
  <c r="FQ344" i="3"/>
  <c r="FR344" i="3"/>
  <c r="FS344" i="3"/>
  <c r="FT344" i="3"/>
  <c r="FV344" i="3"/>
  <c r="FW344" i="3"/>
  <c r="FX344" i="3"/>
  <c r="FY344" i="3"/>
  <c r="FZ344" i="3"/>
  <c r="GA344" i="3"/>
  <c r="GB344" i="3"/>
  <c r="GC344" i="3"/>
  <c r="GD344" i="3"/>
  <c r="GE344" i="3"/>
  <c r="GF344" i="3"/>
  <c r="GG344" i="3"/>
  <c r="GH344" i="3"/>
  <c r="GJ344" i="3"/>
  <c r="GK344" i="3"/>
  <c r="GL344" i="3"/>
  <c r="GM344" i="3"/>
  <c r="GN344" i="3"/>
  <c r="GO344" i="3"/>
  <c r="GP344" i="3"/>
  <c r="GQ344" i="3"/>
  <c r="GR344" i="3"/>
  <c r="GS344" i="3"/>
  <c r="GT344" i="3"/>
  <c r="GU344" i="3"/>
  <c r="GV344" i="3"/>
  <c r="GX344" i="3"/>
  <c r="GY344" i="3"/>
  <c r="GZ344" i="3"/>
  <c r="HA344" i="3"/>
  <c r="HB344" i="3"/>
  <c r="HC344" i="3"/>
  <c r="HD344" i="3"/>
  <c r="HE344" i="3"/>
  <c r="HF344" i="3"/>
  <c r="HG344" i="3"/>
  <c r="HH344" i="3"/>
  <c r="HI344" i="3"/>
  <c r="HJ344" i="3"/>
  <c r="J345" i="3"/>
  <c r="K345" i="3"/>
  <c r="L345" i="3"/>
  <c r="M345" i="3"/>
  <c r="N345" i="3"/>
  <c r="O345" i="3"/>
  <c r="P345" i="3"/>
  <c r="Q345" i="3"/>
  <c r="R345" i="3"/>
  <c r="S345" i="3"/>
  <c r="T345" i="3"/>
  <c r="U345" i="3"/>
  <c r="V345" i="3"/>
  <c r="X345" i="3"/>
  <c r="Y345" i="3"/>
  <c r="Z345" i="3"/>
  <c r="AA345" i="3"/>
  <c r="AB345" i="3"/>
  <c r="AC345" i="3"/>
  <c r="AD345" i="3"/>
  <c r="AE345" i="3"/>
  <c r="AF345" i="3"/>
  <c r="AG345" i="3"/>
  <c r="AH345" i="3"/>
  <c r="AI345" i="3"/>
  <c r="AJ345" i="3"/>
  <c r="AL345" i="3"/>
  <c r="AM345" i="3"/>
  <c r="AN345" i="3"/>
  <c r="AO345" i="3"/>
  <c r="AP345" i="3"/>
  <c r="AQ345" i="3"/>
  <c r="AR345" i="3"/>
  <c r="AS345" i="3"/>
  <c r="AT345" i="3"/>
  <c r="AU345" i="3"/>
  <c r="AV345" i="3"/>
  <c r="AW345" i="3"/>
  <c r="AX345" i="3"/>
  <c r="BN345" i="3"/>
  <c r="BO345" i="3"/>
  <c r="BP345" i="3"/>
  <c r="BQ345" i="3"/>
  <c r="BR345" i="3"/>
  <c r="BS345" i="3"/>
  <c r="BT345" i="3"/>
  <c r="BU345" i="3"/>
  <c r="BV345" i="3"/>
  <c r="BW345" i="3"/>
  <c r="BX345" i="3"/>
  <c r="BY345" i="3"/>
  <c r="BZ345" i="3"/>
  <c r="CB345" i="3"/>
  <c r="CC345" i="3"/>
  <c r="CD345" i="3"/>
  <c r="CE345" i="3"/>
  <c r="CF345" i="3"/>
  <c r="CG345" i="3"/>
  <c r="CH345" i="3"/>
  <c r="CI345" i="3"/>
  <c r="CJ345" i="3"/>
  <c r="CK345" i="3"/>
  <c r="CL345" i="3"/>
  <c r="CM345" i="3"/>
  <c r="CN345" i="3"/>
  <c r="CP345" i="3"/>
  <c r="CQ345" i="3"/>
  <c r="CR345" i="3"/>
  <c r="CS345" i="3"/>
  <c r="CT345" i="3"/>
  <c r="CU345" i="3"/>
  <c r="CV345" i="3"/>
  <c r="CW345" i="3"/>
  <c r="CX345" i="3"/>
  <c r="CY345" i="3"/>
  <c r="CZ345" i="3"/>
  <c r="DA345" i="3"/>
  <c r="DB345" i="3"/>
  <c r="DD345" i="3"/>
  <c r="DE345" i="3"/>
  <c r="DF345" i="3"/>
  <c r="DG345" i="3"/>
  <c r="DH345" i="3"/>
  <c r="DI345" i="3"/>
  <c r="DJ345" i="3"/>
  <c r="DK345" i="3"/>
  <c r="DL345" i="3"/>
  <c r="DM345" i="3"/>
  <c r="DN345" i="3"/>
  <c r="DO345" i="3"/>
  <c r="DP345" i="3"/>
  <c r="DR345" i="3"/>
  <c r="DS345" i="3"/>
  <c r="DT345" i="3"/>
  <c r="DU345" i="3"/>
  <c r="DV345" i="3"/>
  <c r="DW345" i="3"/>
  <c r="DX345" i="3"/>
  <c r="DY345" i="3"/>
  <c r="DZ345" i="3"/>
  <c r="EA345" i="3"/>
  <c r="EB345" i="3"/>
  <c r="EC345" i="3"/>
  <c r="ED345" i="3"/>
  <c r="EF345" i="3"/>
  <c r="EG345" i="3"/>
  <c r="EH345" i="3"/>
  <c r="EI345" i="3"/>
  <c r="EJ345" i="3"/>
  <c r="EK345" i="3"/>
  <c r="EL345" i="3"/>
  <c r="EM345" i="3"/>
  <c r="EN345" i="3"/>
  <c r="EO345" i="3"/>
  <c r="EP345" i="3"/>
  <c r="EQ345" i="3"/>
  <c r="ER345" i="3"/>
  <c r="ET345" i="3"/>
  <c r="EU345" i="3"/>
  <c r="EV345" i="3"/>
  <c r="EW345" i="3"/>
  <c r="EX345" i="3"/>
  <c r="EY345" i="3"/>
  <c r="EZ345" i="3"/>
  <c r="FA345" i="3"/>
  <c r="FB345" i="3"/>
  <c r="FC345" i="3"/>
  <c r="FD345" i="3"/>
  <c r="FE345" i="3"/>
  <c r="FF345" i="3"/>
  <c r="FH345" i="3"/>
  <c r="FI345" i="3"/>
  <c r="FJ345" i="3"/>
  <c r="FK345" i="3"/>
  <c r="FL345" i="3"/>
  <c r="FM345" i="3"/>
  <c r="FN345" i="3"/>
  <c r="FO345" i="3"/>
  <c r="FP345" i="3"/>
  <c r="FQ345" i="3"/>
  <c r="FR345" i="3"/>
  <c r="FS345" i="3"/>
  <c r="FT345" i="3"/>
  <c r="FV345" i="3"/>
  <c r="FW345" i="3"/>
  <c r="FX345" i="3"/>
  <c r="FY345" i="3"/>
  <c r="FZ345" i="3"/>
  <c r="GA345" i="3"/>
  <c r="GB345" i="3"/>
  <c r="GC345" i="3"/>
  <c r="GD345" i="3"/>
  <c r="GE345" i="3"/>
  <c r="GF345" i="3"/>
  <c r="GG345" i="3"/>
  <c r="GH345" i="3"/>
  <c r="GJ345" i="3"/>
  <c r="GK345" i="3"/>
  <c r="GL345" i="3"/>
  <c r="GM345" i="3"/>
  <c r="GN345" i="3"/>
  <c r="GO345" i="3"/>
  <c r="GP345" i="3"/>
  <c r="GQ345" i="3"/>
  <c r="GR345" i="3"/>
  <c r="GS345" i="3"/>
  <c r="GT345" i="3"/>
  <c r="GU345" i="3"/>
  <c r="GV345" i="3"/>
  <c r="GX345" i="3"/>
  <c r="GY345" i="3"/>
  <c r="GZ345" i="3"/>
  <c r="HA345" i="3"/>
  <c r="HB345" i="3"/>
  <c r="HC345" i="3"/>
  <c r="HD345" i="3"/>
  <c r="HE345" i="3"/>
  <c r="HF345" i="3"/>
  <c r="HG345" i="3"/>
  <c r="HH345" i="3"/>
  <c r="HI345" i="3"/>
  <c r="HJ345" i="3"/>
  <c r="J346" i="3"/>
  <c r="K346" i="3"/>
  <c r="L346" i="3"/>
  <c r="M346" i="3"/>
  <c r="N346" i="3"/>
  <c r="O346" i="3"/>
  <c r="P346" i="3"/>
  <c r="Q346" i="3"/>
  <c r="R346" i="3"/>
  <c r="S346" i="3"/>
  <c r="T346" i="3"/>
  <c r="U346" i="3"/>
  <c r="V346" i="3"/>
  <c r="X346" i="3"/>
  <c r="Y346" i="3"/>
  <c r="Z346" i="3"/>
  <c r="AA346" i="3"/>
  <c r="AB346" i="3"/>
  <c r="AC346" i="3"/>
  <c r="AD346" i="3"/>
  <c r="AE346" i="3"/>
  <c r="AF346" i="3"/>
  <c r="AG346" i="3"/>
  <c r="AH346" i="3"/>
  <c r="AI346" i="3"/>
  <c r="AJ346" i="3"/>
  <c r="AL346" i="3"/>
  <c r="AM346" i="3"/>
  <c r="AN346" i="3"/>
  <c r="AO346" i="3"/>
  <c r="AP346" i="3"/>
  <c r="AQ346" i="3"/>
  <c r="AR346" i="3"/>
  <c r="AS346" i="3"/>
  <c r="AT346" i="3"/>
  <c r="AU346" i="3"/>
  <c r="AV346" i="3"/>
  <c r="AW346" i="3"/>
  <c r="AX346" i="3"/>
  <c r="BN346" i="3"/>
  <c r="BO346" i="3"/>
  <c r="BP346" i="3"/>
  <c r="BQ346" i="3"/>
  <c r="BR346" i="3"/>
  <c r="BS346" i="3"/>
  <c r="BT346" i="3"/>
  <c r="BU346" i="3"/>
  <c r="BV346" i="3"/>
  <c r="BW346" i="3"/>
  <c r="BX346" i="3"/>
  <c r="BY346" i="3"/>
  <c r="BZ346" i="3"/>
  <c r="CB346" i="3"/>
  <c r="CC346" i="3"/>
  <c r="CD346" i="3"/>
  <c r="CE346" i="3"/>
  <c r="CF346" i="3"/>
  <c r="CG346" i="3"/>
  <c r="CH346" i="3"/>
  <c r="CI346" i="3"/>
  <c r="CJ346" i="3"/>
  <c r="CK346" i="3"/>
  <c r="CL346" i="3"/>
  <c r="CM346" i="3"/>
  <c r="CN346" i="3"/>
  <c r="CP346" i="3"/>
  <c r="CQ346" i="3"/>
  <c r="CR346" i="3"/>
  <c r="CS346" i="3"/>
  <c r="CT346" i="3"/>
  <c r="CU346" i="3"/>
  <c r="CV346" i="3"/>
  <c r="CW346" i="3"/>
  <c r="CX346" i="3"/>
  <c r="CY346" i="3"/>
  <c r="CZ346" i="3"/>
  <c r="DA346" i="3"/>
  <c r="DB346" i="3"/>
  <c r="DD346" i="3"/>
  <c r="DE346" i="3"/>
  <c r="DF346" i="3"/>
  <c r="DG346" i="3"/>
  <c r="DH346" i="3"/>
  <c r="DI346" i="3"/>
  <c r="DJ346" i="3"/>
  <c r="DK346" i="3"/>
  <c r="DL346" i="3"/>
  <c r="DM346" i="3"/>
  <c r="DN346" i="3"/>
  <c r="DO346" i="3"/>
  <c r="DP346" i="3"/>
  <c r="DR346" i="3"/>
  <c r="DS346" i="3"/>
  <c r="DT346" i="3"/>
  <c r="DU346" i="3"/>
  <c r="DV346" i="3"/>
  <c r="DW346" i="3"/>
  <c r="DX346" i="3"/>
  <c r="DY346" i="3"/>
  <c r="DZ346" i="3"/>
  <c r="EA346" i="3"/>
  <c r="EB346" i="3"/>
  <c r="EC346" i="3"/>
  <c r="ED346" i="3"/>
  <c r="EF346" i="3"/>
  <c r="EG346" i="3"/>
  <c r="EH346" i="3"/>
  <c r="EI346" i="3"/>
  <c r="EJ346" i="3"/>
  <c r="EK346" i="3"/>
  <c r="EL346" i="3"/>
  <c r="EM346" i="3"/>
  <c r="EN346" i="3"/>
  <c r="EO346" i="3"/>
  <c r="EP346" i="3"/>
  <c r="EQ346" i="3"/>
  <c r="ER346" i="3"/>
  <c r="ET346" i="3"/>
  <c r="EU346" i="3"/>
  <c r="EV346" i="3"/>
  <c r="EW346" i="3"/>
  <c r="EX346" i="3"/>
  <c r="EY346" i="3"/>
  <c r="EZ346" i="3"/>
  <c r="FA346" i="3"/>
  <c r="FB346" i="3"/>
  <c r="FC346" i="3"/>
  <c r="FD346" i="3"/>
  <c r="FE346" i="3"/>
  <c r="FF346" i="3"/>
  <c r="FH346" i="3"/>
  <c r="FI346" i="3"/>
  <c r="FJ346" i="3"/>
  <c r="FK346" i="3"/>
  <c r="FL346" i="3"/>
  <c r="FM346" i="3"/>
  <c r="FN346" i="3"/>
  <c r="FO346" i="3"/>
  <c r="FP346" i="3"/>
  <c r="FQ346" i="3"/>
  <c r="FR346" i="3"/>
  <c r="FS346" i="3"/>
  <c r="FT346" i="3"/>
  <c r="FV346" i="3"/>
  <c r="FW346" i="3"/>
  <c r="FX346" i="3"/>
  <c r="FY346" i="3"/>
  <c r="FZ346" i="3"/>
  <c r="GA346" i="3"/>
  <c r="GB346" i="3"/>
  <c r="GC346" i="3"/>
  <c r="GD346" i="3"/>
  <c r="GE346" i="3"/>
  <c r="GF346" i="3"/>
  <c r="GG346" i="3"/>
  <c r="GH346" i="3"/>
  <c r="GJ346" i="3"/>
  <c r="GK346" i="3"/>
  <c r="GL346" i="3"/>
  <c r="GM346" i="3"/>
  <c r="GN346" i="3"/>
  <c r="GO346" i="3"/>
  <c r="GP346" i="3"/>
  <c r="GQ346" i="3"/>
  <c r="GR346" i="3"/>
  <c r="GS346" i="3"/>
  <c r="GT346" i="3"/>
  <c r="GU346" i="3"/>
  <c r="GV346" i="3"/>
  <c r="GX346" i="3"/>
  <c r="GY346" i="3"/>
  <c r="GZ346" i="3"/>
  <c r="HA346" i="3"/>
  <c r="HB346" i="3"/>
  <c r="HC346" i="3"/>
  <c r="HD346" i="3"/>
  <c r="HE346" i="3"/>
  <c r="HF346" i="3"/>
  <c r="HG346" i="3"/>
  <c r="HH346" i="3"/>
  <c r="HI346" i="3"/>
  <c r="HJ346" i="3"/>
  <c r="J347" i="3"/>
  <c r="K347" i="3"/>
  <c r="L347" i="3"/>
  <c r="M347" i="3"/>
  <c r="N347" i="3"/>
  <c r="O347" i="3"/>
  <c r="P347" i="3"/>
  <c r="Q347" i="3"/>
  <c r="R347" i="3"/>
  <c r="S347" i="3"/>
  <c r="T347" i="3"/>
  <c r="U347" i="3"/>
  <c r="V347" i="3"/>
  <c r="X347" i="3"/>
  <c r="Y347" i="3"/>
  <c r="Z347" i="3"/>
  <c r="AA347" i="3"/>
  <c r="AB347" i="3"/>
  <c r="AC347" i="3"/>
  <c r="AD347" i="3"/>
  <c r="AE347" i="3"/>
  <c r="AF347" i="3"/>
  <c r="AG347" i="3"/>
  <c r="AH347" i="3"/>
  <c r="AI347" i="3"/>
  <c r="AJ347" i="3"/>
  <c r="AL347" i="3"/>
  <c r="AM347" i="3"/>
  <c r="AN347" i="3"/>
  <c r="AO347" i="3"/>
  <c r="AP347" i="3"/>
  <c r="AQ347" i="3"/>
  <c r="AR347" i="3"/>
  <c r="AS347" i="3"/>
  <c r="AT347" i="3"/>
  <c r="AU347" i="3"/>
  <c r="AV347" i="3"/>
  <c r="AW347" i="3"/>
  <c r="AX347" i="3"/>
  <c r="BN347" i="3"/>
  <c r="BO347" i="3"/>
  <c r="BP347" i="3"/>
  <c r="BQ347" i="3"/>
  <c r="BR347" i="3"/>
  <c r="BS347" i="3"/>
  <c r="BT347" i="3"/>
  <c r="BU347" i="3"/>
  <c r="BV347" i="3"/>
  <c r="BW347" i="3"/>
  <c r="BX347" i="3"/>
  <c r="BY347" i="3"/>
  <c r="BZ347" i="3"/>
  <c r="CB347" i="3"/>
  <c r="CC347" i="3"/>
  <c r="CD347" i="3"/>
  <c r="CE347" i="3"/>
  <c r="CF347" i="3"/>
  <c r="CG347" i="3"/>
  <c r="CH347" i="3"/>
  <c r="CI347" i="3"/>
  <c r="CJ347" i="3"/>
  <c r="CK347" i="3"/>
  <c r="CL347" i="3"/>
  <c r="CM347" i="3"/>
  <c r="CN347" i="3"/>
  <c r="CP347" i="3"/>
  <c r="CQ347" i="3"/>
  <c r="CR347" i="3"/>
  <c r="CS347" i="3"/>
  <c r="CT347" i="3"/>
  <c r="CU347" i="3"/>
  <c r="CV347" i="3"/>
  <c r="CW347" i="3"/>
  <c r="CX347" i="3"/>
  <c r="CY347" i="3"/>
  <c r="CZ347" i="3"/>
  <c r="DA347" i="3"/>
  <c r="DB347" i="3"/>
  <c r="DD347" i="3"/>
  <c r="DE347" i="3"/>
  <c r="DF347" i="3"/>
  <c r="DG347" i="3"/>
  <c r="DH347" i="3"/>
  <c r="DI347" i="3"/>
  <c r="DJ347" i="3"/>
  <c r="DK347" i="3"/>
  <c r="DL347" i="3"/>
  <c r="DM347" i="3"/>
  <c r="DN347" i="3"/>
  <c r="DO347" i="3"/>
  <c r="DP347" i="3"/>
  <c r="DR347" i="3"/>
  <c r="DS347" i="3"/>
  <c r="DT347" i="3"/>
  <c r="DU347" i="3"/>
  <c r="DV347" i="3"/>
  <c r="DW347" i="3"/>
  <c r="DX347" i="3"/>
  <c r="DY347" i="3"/>
  <c r="DZ347" i="3"/>
  <c r="EA347" i="3"/>
  <c r="EB347" i="3"/>
  <c r="EC347" i="3"/>
  <c r="ED347" i="3"/>
  <c r="EF347" i="3"/>
  <c r="EG347" i="3"/>
  <c r="EH347" i="3"/>
  <c r="EI347" i="3"/>
  <c r="EJ347" i="3"/>
  <c r="EK347" i="3"/>
  <c r="EL347" i="3"/>
  <c r="EM347" i="3"/>
  <c r="EN347" i="3"/>
  <c r="EO347" i="3"/>
  <c r="EP347" i="3"/>
  <c r="EQ347" i="3"/>
  <c r="ER347" i="3"/>
  <c r="ET347" i="3"/>
  <c r="EU347" i="3"/>
  <c r="EV347" i="3"/>
  <c r="EW347" i="3"/>
  <c r="EX347" i="3"/>
  <c r="EY347" i="3"/>
  <c r="EZ347" i="3"/>
  <c r="FA347" i="3"/>
  <c r="FB347" i="3"/>
  <c r="FC347" i="3"/>
  <c r="FD347" i="3"/>
  <c r="FE347" i="3"/>
  <c r="FF347" i="3"/>
  <c r="FH347" i="3"/>
  <c r="FI347" i="3"/>
  <c r="FJ347" i="3"/>
  <c r="FK347" i="3"/>
  <c r="FL347" i="3"/>
  <c r="FM347" i="3"/>
  <c r="FN347" i="3"/>
  <c r="FO347" i="3"/>
  <c r="FP347" i="3"/>
  <c r="FQ347" i="3"/>
  <c r="FR347" i="3"/>
  <c r="FS347" i="3"/>
  <c r="FT347" i="3"/>
  <c r="FV347" i="3"/>
  <c r="FW347" i="3"/>
  <c r="FX347" i="3"/>
  <c r="FY347" i="3"/>
  <c r="FZ347" i="3"/>
  <c r="GA347" i="3"/>
  <c r="GB347" i="3"/>
  <c r="GC347" i="3"/>
  <c r="GD347" i="3"/>
  <c r="GE347" i="3"/>
  <c r="GF347" i="3"/>
  <c r="GG347" i="3"/>
  <c r="GH347" i="3"/>
  <c r="GJ347" i="3"/>
  <c r="GK347" i="3"/>
  <c r="GL347" i="3"/>
  <c r="GM347" i="3"/>
  <c r="GN347" i="3"/>
  <c r="GO347" i="3"/>
  <c r="GP347" i="3"/>
  <c r="GQ347" i="3"/>
  <c r="GR347" i="3"/>
  <c r="GS347" i="3"/>
  <c r="GT347" i="3"/>
  <c r="GU347" i="3"/>
  <c r="GV347" i="3"/>
  <c r="GX347" i="3"/>
  <c r="GY347" i="3"/>
  <c r="GZ347" i="3"/>
  <c r="HA347" i="3"/>
  <c r="HB347" i="3"/>
  <c r="HC347" i="3"/>
  <c r="HD347" i="3"/>
  <c r="HE347" i="3"/>
  <c r="HF347" i="3"/>
  <c r="HG347" i="3"/>
  <c r="HH347" i="3"/>
  <c r="HI347" i="3"/>
  <c r="HJ347" i="3"/>
  <c r="J348" i="3"/>
  <c r="K348" i="3"/>
  <c r="L348" i="3"/>
  <c r="M348" i="3"/>
  <c r="N348" i="3"/>
  <c r="O348" i="3"/>
  <c r="P348" i="3"/>
  <c r="Q348" i="3"/>
  <c r="R348" i="3"/>
  <c r="S348" i="3"/>
  <c r="T348" i="3"/>
  <c r="U348" i="3"/>
  <c r="V348" i="3"/>
  <c r="X348" i="3"/>
  <c r="Y348" i="3"/>
  <c r="Z348" i="3"/>
  <c r="AA348" i="3"/>
  <c r="AB348" i="3"/>
  <c r="AC348" i="3"/>
  <c r="AD348" i="3"/>
  <c r="AE348" i="3"/>
  <c r="AF348" i="3"/>
  <c r="AG348" i="3"/>
  <c r="AH348" i="3"/>
  <c r="AI348" i="3"/>
  <c r="AJ348" i="3"/>
  <c r="AL348" i="3"/>
  <c r="AM348" i="3"/>
  <c r="AN348" i="3"/>
  <c r="AO348" i="3"/>
  <c r="AP348" i="3"/>
  <c r="AQ348" i="3"/>
  <c r="AR348" i="3"/>
  <c r="AS348" i="3"/>
  <c r="AT348" i="3"/>
  <c r="AU348" i="3"/>
  <c r="AV348" i="3"/>
  <c r="AW348" i="3"/>
  <c r="AX348" i="3"/>
  <c r="BN348" i="3"/>
  <c r="BO348" i="3"/>
  <c r="BP348" i="3"/>
  <c r="BQ348" i="3"/>
  <c r="BR348" i="3"/>
  <c r="BS348" i="3"/>
  <c r="BT348" i="3"/>
  <c r="BU348" i="3"/>
  <c r="BV348" i="3"/>
  <c r="BW348" i="3"/>
  <c r="BX348" i="3"/>
  <c r="BY348" i="3"/>
  <c r="BZ348" i="3"/>
  <c r="CB348" i="3"/>
  <c r="CC348" i="3"/>
  <c r="CD348" i="3"/>
  <c r="CE348" i="3"/>
  <c r="CF348" i="3"/>
  <c r="CG348" i="3"/>
  <c r="CH348" i="3"/>
  <c r="CI348" i="3"/>
  <c r="CJ348" i="3"/>
  <c r="CK348" i="3"/>
  <c r="CL348" i="3"/>
  <c r="CM348" i="3"/>
  <c r="CN348" i="3"/>
  <c r="CP348" i="3"/>
  <c r="CQ348" i="3"/>
  <c r="CR348" i="3"/>
  <c r="CS348" i="3"/>
  <c r="CT348" i="3"/>
  <c r="CU348" i="3"/>
  <c r="CV348" i="3"/>
  <c r="CW348" i="3"/>
  <c r="CX348" i="3"/>
  <c r="CY348" i="3"/>
  <c r="CZ348" i="3"/>
  <c r="DA348" i="3"/>
  <c r="DB348" i="3"/>
  <c r="DD348" i="3"/>
  <c r="DE348" i="3"/>
  <c r="DF348" i="3"/>
  <c r="DG348" i="3"/>
  <c r="DH348" i="3"/>
  <c r="DI348" i="3"/>
  <c r="DJ348" i="3"/>
  <c r="DK348" i="3"/>
  <c r="DL348" i="3"/>
  <c r="DM348" i="3"/>
  <c r="DN348" i="3"/>
  <c r="DO348" i="3"/>
  <c r="DP348" i="3"/>
  <c r="DR348" i="3"/>
  <c r="DS348" i="3"/>
  <c r="DT348" i="3"/>
  <c r="DU348" i="3"/>
  <c r="DV348" i="3"/>
  <c r="DW348" i="3"/>
  <c r="DX348" i="3"/>
  <c r="DY348" i="3"/>
  <c r="DZ348" i="3"/>
  <c r="EA348" i="3"/>
  <c r="EB348" i="3"/>
  <c r="EC348" i="3"/>
  <c r="ED348" i="3"/>
  <c r="EF348" i="3"/>
  <c r="EG348" i="3"/>
  <c r="EH348" i="3"/>
  <c r="EI348" i="3"/>
  <c r="EJ348" i="3"/>
  <c r="EK348" i="3"/>
  <c r="EL348" i="3"/>
  <c r="EM348" i="3"/>
  <c r="EN348" i="3"/>
  <c r="EO348" i="3"/>
  <c r="EP348" i="3"/>
  <c r="EQ348" i="3"/>
  <c r="ER348" i="3"/>
  <c r="ET348" i="3"/>
  <c r="EU348" i="3"/>
  <c r="EV348" i="3"/>
  <c r="EW348" i="3"/>
  <c r="EX348" i="3"/>
  <c r="EY348" i="3"/>
  <c r="EZ348" i="3"/>
  <c r="FA348" i="3"/>
  <c r="FB348" i="3"/>
  <c r="FC348" i="3"/>
  <c r="FD348" i="3"/>
  <c r="FE348" i="3"/>
  <c r="FF348" i="3"/>
  <c r="FH348" i="3"/>
  <c r="FI348" i="3"/>
  <c r="FJ348" i="3"/>
  <c r="FK348" i="3"/>
  <c r="FL348" i="3"/>
  <c r="FM348" i="3"/>
  <c r="FN348" i="3"/>
  <c r="FO348" i="3"/>
  <c r="FP348" i="3"/>
  <c r="FQ348" i="3"/>
  <c r="FR348" i="3"/>
  <c r="FS348" i="3"/>
  <c r="FT348" i="3"/>
  <c r="FV348" i="3"/>
  <c r="FW348" i="3"/>
  <c r="FX348" i="3"/>
  <c r="FY348" i="3"/>
  <c r="FZ348" i="3"/>
  <c r="GA348" i="3"/>
  <c r="GB348" i="3"/>
  <c r="GC348" i="3"/>
  <c r="GD348" i="3"/>
  <c r="GE348" i="3"/>
  <c r="GF348" i="3"/>
  <c r="GG348" i="3"/>
  <c r="GH348" i="3"/>
  <c r="GJ348" i="3"/>
  <c r="GK348" i="3"/>
  <c r="GL348" i="3"/>
  <c r="GM348" i="3"/>
  <c r="GN348" i="3"/>
  <c r="GO348" i="3"/>
  <c r="GP348" i="3"/>
  <c r="GQ348" i="3"/>
  <c r="GR348" i="3"/>
  <c r="GS348" i="3"/>
  <c r="GT348" i="3"/>
  <c r="GU348" i="3"/>
  <c r="GV348" i="3"/>
  <c r="GX348" i="3"/>
  <c r="GY348" i="3"/>
  <c r="GZ348" i="3"/>
  <c r="HA348" i="3"/>
  <c r="HB348" i="3"/>
  <c r="HC348" i="3"/>
  <c r="HD348" i="3"/>
  <c r="HE348" i="3"/>
  <c r="HF348" i="3"/>
  <c r="HG348" i="3"/>
  <c r="HH348" i="3"/>
  <c r="HI348" i="3"/>
  <c r="HJ348" i="3"/>
  <c r="J349" i="3"/>
  <c r="K349" i="3"/>
  <c r="L349" i="3"/>
  <c r="M349" i="3"/>
  <c r="N349" i="3"/>
  <c r="O349" i="3"/>
  <c r="P349" i="3"/>
  <c r="Q349" i="3"/>
  <c r="R349" i="3"/>
  <c r="S349" i="3"/>
  <c r="T349" i="3"/>
  <c r="U349" i="3"/>
  <c r="V349" i="3"/>
  <c r="X349" i="3"/>
  <c r="Y349" i="3"/>
  <c r="Z349" i="3"/>
  <c r="AA349" i="3"/>
  <c r="AB349" i="3"/>
  <c r="AC349" i="3"/>
  <c r="AD349" i="3"/>
  <c r="AE349" i="3"/>
  <c r="AF349" i="3"/>
  <c r="AG349" i="3"/>
  <c r="AH349" i="3"/>
  <c r="AI349" i="3"/>
  <c r="AJ349" i="3"/>
  <c r="AL349" i="3"/>
  <c r="AM349" i="3"/>
  <c r="AN349" i="3"/>
  <c r="AO349" i="3"/>
  <c r="AP349" i="3"/>
  <c r="AQ349" i="3"/>
  <c r="AR349" i="3"/>
  <c r="AS349" i="3"/>
  <c r="AT349" i="3"/>
  <c r="AU349" i="3"/>
  <c r="AV349" i="3"/>
  <c r="AW349" i="3"/>
  <c r="AX349" i="3"/>
  <c r="BN349" i="3"/>
  <c r="BO349" i="3"/>
  <c r="BP349" i="3"/>
  <c r="BQ349" i="3"/>
  <c r="BR349" i="3"/>
  <c r="BS349" i="3"/>
  <c r="BT349" i="3"/>
  <c r="BU349" i="3"/>
  <c r="BV349" i="3"/>
  <c r="BW349" i="3"/>
  <c r="BX349" i="3"/>
  <c r="BY349" i="3"/>
  <c r="BZ349" i="3"/>
  <c r="CB349" i="3"/>
  <c r="CC349" i="3"/>
  <c r="CD349" i="3"/>
  <c r="CE349" i="3"/>
  <c r="CF349" i="3"/>
  <c r="CG349" i="3"/>
  <c r="CH349" i="3"/>
  <c r="CI349" i="3"/>
  <c r="CJ349" i="3"/>
  <c r="CK349" i="3"/>
  <c r="CL349" i="3"/>
  <c r="CM349" i="3"/>
  <c r="CN349" i="3"/>
  <c r="CP349" i="3"/>
  <c r="CQ349" i="3"/>
  <c r="CR349" i="3"/>
  <c r="CS349" i="3"/>
  <c r="CT349" i="3"/>
  <c r="CU349" i="3"/>
  <c r="CV349" i="3"/>
  <c r="CW349" i="3"/>
  <c r="CX349" i="3"/>
  <c r="CY349" i="3"/>
  <c r="CZ349" i="3"/>
  <c r="DA349" i="3"/>
  <c r="DB349" i="3"/>
  <c r="DD349" i="3"/>
  <c r="DE349" i="3"/>
  <c r="DF349" i="3"/>
  <c r="DG349" i="3"/>
  <c r="DH349" i="3"/>
  <c r="DI349" i="3"/>
  <c r="DJ349" i="3"/>
  <c r="DK349" i="3"/>
  <c r="DL349" i="3"/>
  <c r="DM349" i="3"/>
  <c r="DN349" i="3"/>
  <c r="DO349" i="3"/>
  <c r="DP349" i="3"/>
  <c r="DR349" i="3"/>
  <c r="DS349" i="3"/>
  <c r="DT349" i="3"/>
  <c r="DU349" i="3"/>
  <c r="DV349" i="3"/>
  <c r="DW349" i="3"/>
  <c r="DX349" i="3"/>
  <c r="DY349" i="3"/>
  <c r="DZ349" i="3"/>
  <c r="EA349" i="3"/>
  <c r="EB349" i="3"/>
  <c r="EC349" i="3"/>
  <c r="ED349" i="3"/>
  <c r="EF349" i="3"/>
  <c r="EG349" i="3"/>
  <c r="EH349" i="3"/>
  <c r="EI349" i="3"/>
  <c r="EJ349" i="3"/>
  <c r="EK349" i="3"/>
  <c r="EL349" i="3"/>
  <c r="EM349" i="3"/>
  <c r="EN349" i="3"/>
  <c r="EO349" i="3"/>
  <c r="EP349" i="3"/>
  <c r="EQ349" i="3"/>
  <c r="ER349" i="3"/>
  <c r="ET349" i="3"/>
  <c r="EU349" i="3"/>
  <c r="EV349" i="3"/>
  <c r="EW349" i="3"/>
  <c r="EX349" i="3"/>
  <c r="EY349" i="3"/>
  <c r="EZ349" i="3"/>
  <c r="FA349" i="3"/>
  <c r="FB349" i="3"/>
  <c r="FC349" i="3"/>
  <c r="FD349" i="3"/>
  <c r="FE349" i="3"/>
  <c r="FF349" i="3"/>
  <c r="FH349" i="3"/>
  <c r="FI349" i="3"/>
  <c r="FJ349" i="3"/>
  <c r="FK349" i="3"/>
  <c r="FL349" i="3"/>
  <c r="FM349" i="3"/>
  <c r="FN349" i="3"/>
  <c r="FO349" i="3"/>
  <c r="FP349" i="3"/>
  <c r="FQ349" i="3"/>
  <c r="FR349" i="3"/>
  <c r="FS349" i="3"/>
  <c r="FT349" i="3"/>
  <c r="FV349" i="3"/>
  <c r="FW349" i="3"/>
  <c r="FX349" i="3"/>
  <c r="FY349" i="3"/>
  <c r="FZ349" i="3"/>
  <c r="GA349" i="3"/>
  <c r="GB349" i="3"/>
  <c r="GC349" i="3"/>
  <c r="GD349" i="3"/>
  <c r="GE349" i="3"/>
  <c r="GF349" i="3"/>
  <c r="GG349" i="3"/>
  <c r="GH349" i="3"/>
  <c r="GJ349" i="3"/>
  <c r="GK349" i="3"/>
  <c r="GL349" i="3"/>
  <c r="GM349" i="3"/>
  <c r="GN349" i="3"/>
  <c r="GO349" i="3"/>
  <c r="GP349" i="3"/>
  <c r="GQ349" i="3"/>
  <c r="GR349" i="3"/>
  <c r="GS349" i="3"/>
  <c r="GT349" i="3"/>
  <c r="GU349" i="3"/>
  <c r="GV349" i="3"/>
  <c r="GX349" i="3"/>
  <c r="GY349" i="3"/>
  <c r="GZ349" i="3"/>
  <c r="HA349" i="3"/>
  <c r="HB349" i="3"/>
  <c r="HC349" i="3"/>
  <c r="HD349" i="3"/>
  <c r="HE349" i="3"/>
  <c r="HF349" i="3"/>
  <c r="HG349" i="3"/>
  <c r="HH349" i="3"/>
  <c r="HI349" i="3"/>
  <c r="HJ349" i="3"/>
  <c r="J350" i="3"/>
  <c r="K350" i="3"/>
  <c r="L350" i="3"/>
  <c r="M350" i="3"/>
  <c r="N350" i="3"/>
  <c r="O350" i="3"/>
  <c r="P350" i="3"/>
  <c r="Q350" i="3"/>
  <c r="R350" i="3"/>
  <c r="S350" i="3"/>
  <c r="T350" i="3"/>
  <c r="U350" i="3"/>
  <c r="V350" i="3"/>
  <c r="X350" i="3"/>
  <c r="Y350" i="3"/>
  <c r="Z350" i="3"/>
  <c r="AA350" i="3"/>
  <c r="AB350" i="3"/>
  <c r="AC350" i="3"/>
  <c r="AD350" i="3"/>
  <c r="AE350" i="3"/>
  <c r="AF350" i="3"/>
  <c r="AG350" i="3"/>
  <c r="AH350" i="3"/>
  <c r="AI350" i="3"/>
  <c r="AJ350" i="3"/>
  <c r="AL350" i="3"/>
  <c r="AM350" i="3"/>
  <c r="AN350" i="3"/>
  <c r="AO350" i="3"/>
  <c r="AP350" i="3"/>
  <c r="AQ350" i="3"/>
  <c r="AR350" i="3"/>
  <c r="AS350" i="3"/>
  <c r="AT350" i="3"/>
  <c r="AU350" i="3"/>
  <c r="AV350" i="3"/>
  <c r="AW350" i="3"/>
  <c r="AX350" i="3"/>
  <c r="BN350" i="3"/>
  <c r="BO350" i="3"/>
  <c r="BP350" i="3"/>
  <c r="BQ350" i="3"/>
  <c r="BR350" i="3"/>
  <c r="BS350" i="3"/>
  <c r="BT350" i="3"/>
  <c r="BU350" i="3"/>
  <c r="BV350" i="3"/>
  <c r="BW350" i="3"/>
  <c r="BX350" i="3"/>
  <c r="BY350" i="3"/>
  <c r="BZ350" i="3"/>
  <c r="CB350" i="3"/>
  <c r="CC350" i="3"/>
  <c r="CD350" i="3"/>
  <c r="CE350" i="3"/>
  <c r="CF350" i="3"/>
  <c r="CG350" i="3"/>
  <c r="CH350" i="3"/>
  <c r="CI350" i="3"/>
  <c r="CJ350" i="3"/>
  <c r="CK350" i="3"/>
  <c r="CL350" i="3"/>
  <c r="CM350" i="3"/>
  <c r="CN350" i="3"/>
  <c r="CP350" i="3"/>
  <c r="CQ350" i="3"/>
  <c r="CR350" i="3"/>
  <c r="CS350" i="3"/>
  <c r="CT350" i="3"/>
  <c r="CU350" i="3"/>
  <c r="CV350" i="3"/>
  <c r="CW350" i="3"/>
  <c r="CX350" i="3"/>
  <c r="CY350" i="3"/>
  <c r="CZ350" i="3"/>
  <c r="DA350" i="3"/>
  <c r="DB350" i="3"/>
  <c r="DD350" i="3"/>
  <c r="DE350" i="3"/>
  <c r="DF350" i="3"/>
  <c r="DG350" i="3"/>
  <c r="DH350" i="3"/>
  <c r="DI350" i="3"/>
  <c r="DJ350" i="3"/>
  <c r="DK350" i="3"/>
  <c r="DL350" i="3"/>
  <c r="DM350" i="3"/>
  <c r="DN350" i="3"/>
  <c r="DO350" i="3"/>
  <c r="DP350" i="3"/>
  <c r="DR350" i="3"/>
  <c r="DS350" i="3"/>
  <c r="DT350" i="3"/>
  <c r="DU350" i="3"/>
  <c r="DV350" i="3"/>
  <c r="DW350" i="3"/>
  <c r="DX350" i="3"/>
  <c r="DY350" i="3"/>
  <c r="DZ350" i="3"/>
  <c r="EA350" i="3"/>
  <c r="EB350" i="3"/>
  <c r="EC350" i="3"/>
  <c r="ED350" i="3"/>
  <c r="EF350" i="3"/>
  <c r="EG350" i="3"/>
  <c r="EH350" i="3"/>
  <c r="EI350" i="3"/>
  <c r="EJ350" i="3"/>
  <c r="EK350" i="3"/>
  <c r="EL350" i="3"/>
  <c r="EM350" i="3"/>
  <c r="EN350" i="3"/>
  <c r="EO350" i="3"/>
  <c r="EP350" i="3"/>
  <c r="EQ350" i="3"/>
  <c r="ER350" i="3"/>
  <c r="ET350" i="3"/>
  <c r="EU350" i="3"/>
  <c r="EV350" i="3"/>
  <c r="EW350" i="3"/>
  <c r="EX350" i="3"/>
  <c r="EY350" i="3"/>
  <c r="EZ350" i="3"/>
  <c r="FA350" i="3"/>
  <c r="FB350" i="3"/>
  <c r="FC350" i="3"/>
  <c r="FD350" i="3"/>
  <c r="FE350" i="3"/>
  <c r="FF350" i="3"/>
  <c r="FH350" i="3"/>
  <c r="FI350" i="3"/>
  <c r="FJ350" i="3"/>
  <c r="FK350" i="3"/>
  <c r="FL350" i="3"/>
  <c r="FM350" i="3"/>
  <c r="FN350" i="3"/>
  <c r="FO350" i="3"/>
  <c r="FP350" i="3"/>
  <c r="FQ350" i="3"/>
  <c r="FR350" i="3"/>
  <c r="FS350" i="3"/>
  <c r="FT350" i="3"/>
  <c r="FV350" i="3"/>
  <c r="FW350" i="3"/>
  <c r="FX350" i="3"/>
  <c r="FY350" i="3"/>
  <c r="FZ350" i="3"/>
  <c r="GA350" i="3"/>
  <c r="GB350" i="3"/>
  <c r="GC350" i="3"/>
  <c r="GD350" i="3"/>
  <c r="GE350" i="3"/>
  <c r="GF350" i="3"/>
  <c r="GG350" i="3"/>
  <c r="GH350" i="3"/>
  <c r="GJ350" i="3"/>
  <c r="GK350" i="3"/>
  <c r="GL350" i="3"/>
  <c r="GM350" i="3"/>
  <c r="GN350" i="3"/>
  <c r="GO350" i="3"/>
  <c r="GP350" i="3"/>
  <c r="GQ350" i="3"/>
  <c r="GR350" i="3"/>
  <c r="GS350" i="3"/>
  <c r="GT350" i="3"/>
  <c r="GU350" i="3"/>
  <c r="GV350" i="3"/>
  <c r="GX350" i="3"/>
  <c r="GY350" i="3"/>
  <c r="GZ350" i="3"/>
  <c r="HA350" i="3"/>
  <c r="HB350" i="3"/>
  <c r="HC350" i="3"/>
  <c r="HD350" i="3"/>
  <c r="HE350" i="3"/>
  <c r="HF350" i="3"/>
  <c r="HG350" i="3"/>
  <c r="HH350" i="3"/>
  <c r="HI350" i="3"/>
  <c r="HJ350" i="3"/>
  <c r="J351" i="3"/>
  <c r="K351" i="3"/>
  <c r="L351" i="3"/>
  <c r="M351" i="3"/>
  <c r="N351" i="3"/>
  <c r="O351" i="3"/>
  <c r="P351" i="3"/>
  <c r="Q351" i="3"/>
  <c r="R351" i="3"/>
  <c r="S351" i="3"/>
  <c r="T351" i="3"/>
  <c r="U351" i="3"/>
  <c r="V351" i="3"/>
  <c r="X351" i="3"/>
  <c r="Y351" i="3"/>
  <c r="Z351" i="3"/>
  <c r="AA351" i="3"/>
  <c r="AB351" i="3"/>
  <c r="AC351" i="3"/>
  <c r="AD351" i="3"/>
  <c r="AE351" i="3"/>
  <c r="AF351" i="3"/>
  <c r="AG351" i="3"/>
  <c r="AH351" i="3"/>
  <c r="AI351" i="3"/>
  <c r="AJ351" i="3"/>
  <c r="AL351" i="3"/>
  <c r="AM351" i="3"/>
  <c r="AN351" i="3"/>
  <c r="AO351" i="3"/>
  <c r="AP351" i="3"/>
  <c r="AQ351" i="3"/>
  <c r="AR351" i="3"/>
  <c r="AS351" i="3"/>
  <c r="AT351" i="3"/>
  <c r="AU351" i="3"/>
  <c r="AV351" i="3"/>
  <c r="AW351" i="3"/>
  <c r="AX351" i="3"/>
  <c r="BN351" i="3"/>
  <c r="BO351" i="3"/>
  <c r="BP351" i="3"/>
  <c r="BQ351" i="3"/>
  <c r="BR351" i="3"/>
  <c r="BS351" i="3"/>
  <c r="BT351" i="3"/>
  <c r="BU351" i="3"/>
  <c r="BV351" i="3"/>
  <c r="BW351" i="3"/>
  <c r="BX351" i="3"/>
  <c r="BY351" i="3"/>
  <c r="BZ351" i="3"/>
  <c r="CB351" i="3"/>
  <c r="CC351" i="3"/>
  <c r="CD351" i="3"/>
  <c r="CE351" i="3"/>
  <c r="CF351" i="3"/>
  <c r="CG351" i="3"/>
  <c r="CH351" i="3"/>
  <c r="CI351" i="3"/>
  <c r="CJ351" i="3"/>
  <c r="CK351" i="3"/>
  <c r="CL351" i="3"/>
  <c r="CM351" i="3"/>
  <c r="CN351" i="3"/>
  <c r="CP351" i="3"/>
  <c r="CQ351" i="3"/>
  <c r="CR351" i="3"/>
  <c r="CS351" i="3"/>
  <c r="CT351" i="3"/>
  <c r="CU351" i="3"/>
  <c r="CV351" i="3"/>
  <c r="CW351" i="3"/>
  <c r="CX351" i="3"/>
  <c r="CY351" i="3"/>
  <c r="CZ351" i="3"/>
  <c r="DA351" i="3"/>
  <c r="DB351" i="3"/>
  <c r="DD351" i="3"/>
  <c r="DE351" i="3"/>
  <c r="DF351" i="3"/>
  <c r="DG351" i="3"/>
  <c r="DH351" i="3"/>
  <c r="DI351" i="3"/>
  <c r="DJ351" i="3"/>
  <c r="DK351" i="3"/>
  <c r="DL351" i="3"/>
  <c r="DM351" i="3"/>
  <c r="DN351" i="3"/>
  <c r="DO351" i="3"/>
  <c r="DP351" i="3"/>
  <c r="DR351" i="3"/>
  <c r="DS351" i="3"/>
  <c r="DT351" i="3"/>
  <c r="DU351" i="3"/>
  <c r="DV351" i="3"/>
  <c r="DW351" i="3"/>
  <c r="DX351" i="3"/>
  <c r="DY351" i="3"/>
  <c r="DZ351" i="3"/>
  <c r="EA351" i="3"/>
  <c r="EB351" i="3"/>
  <c r="EC351" i="3"/>
  <c r="ED351" i="3"/>
  <c r="EF351" i="3"/>
  <c r="EG351" i="3"/>
  <c r="EH351" i="3"/>
  <c r="EI351" i="3"/>
  <c r="EJ351" i="3"/>
  <c r="EK351" i="3"/>
  <c r="EL351" i="3"/>
  <c r="EM351" i="3"/>
  <c r="EN351" i="3"/>
  <c r="EO351" i="3"/>
  <c r="EP351" i="3"/>
  <c r="EQ351" i="3"/>
  <c r="ER351" i="3"/>
  <c r="ET351" i="3"/>
  <c r="EU351" i="3"/>
  <c r="EV351" i="3"/>
  <c r="EW351" i="3"/>
  <c r="EX351" i="3"/>
  <c r="EY351" i="3"/>
  <c r="EZ351" i="3"/>
  <c r="FA351" i="3"/>
  <c r="FB351" i="3"/>
  <c r="FC351" i="3"/>
  <c r="FD351" i="3"/>
  <c r="FE351" i="3"/>
  <c r="FF351" i="3"/>
  <c r="FH351" i="3"/>
  <c r="FI351" i="3"/>
  <c r="FJ351" i="3"/>
  <c r="FK351" i="3"/>
  <c r="FL351" i="3"/>
  <c r="FM351" i="3"/>
  <c r="FN351" i="3"/>
  <c r="FO351" i="3"/>
  <c r="FP351" i="3"/>
  <c r="FQ351" i="3"/>
  <c r="FR351" i="3"/>
  <c r="FS351" i="3"/>
  <c r="FT351" i="3"/>
  <c r="FV351" i="3"/>
  <c r="FW351" i="3"/>
  <c r="FX351" i="3"/>
  <c r="FY351" i="3"/>
  <c r="FZ351" i="3"/>
  <c r="GA351" i="3"/>
  <c r="GB351" i="3"/>
  <c r="GC351" i="3"/>
  <c r="GD351" i="3"/>
  <c r="GE351" i="3"/>
  <c r="GF351" i="3"/>
  <c r="GG351" i="3"/>
  <c r="GH351" i="3"/>
  <c r="GJ351" i="3"/>
  <c r="GK351" i="3"/>
  <c r="GL351" i="3"/>
  <c r="GM351" i="3"/>
  <c r="GN351" i="3"/>
  <c r="GO351" i="3"/>
  <c r="GP351" i="3"/>
  <c r="GQ351" i="3"/>
  <c r="GR351" i="3"/>
  <c r="GS351" i="3"/>
  <c r="GT351" i="3"/>
  <c r="GU351" i="3"/>
  <c r="GV351" i="3"/>
  <c r="GX351" i="3"/>
  <c r="GY351" i="3"/>
  <c r="GZ351" i="3"/>
  <c r="HA351" i="3"/>
  <c r="HB351" i="3"/>
  <c r="HC351" i="3"/>
  <c r="HD351" i="3"/>
  <c r="HE351" i="3"/>
  <c r="HF351" i="3"/>
  <c r="HG351" i="3"/>
  <c r="HH351" i="3"/>
  <c r="HI351" i="3"/>
  <c r="HJ351" i="3"/>
  <c r="C2" i="14"/>
  <c r="C3" i="14"/>
  <c r="C4" i="14"/>
  <c r="C5" i="14"/>
  <c r="C6" i="14"/>
  <c r="C7" i="14"/>
  <c r="C8" i="14"/>
  <c r="C9" i="14"/>
  <c r="C11" i="14"/>
  <c r="C12" i="14"/>
  <c r="C13" i="14"/>
  <c r="C14" i="14"/>
  <c r="C15" i="14"/>
  <c r="C16" i="14"/>
  <c r="C19" i="14"/>
  <c r="C22" i="14"/>
  <c r="C25" i="14"/>
  <c r="C26" i="14"/>
  <c r="C27" i="14"/>
  <c r="C33" i="14"/>
  <c r="D10" i="14"/>
  <c r="D18" i="14"/>
  <c r="D23" i="14"/>
  <c r="D24" i="14"/>
  <c r="B33" i="14"/>
  <c r="B27" i="14"/>
  <c r="B26" i="14"/>
  <c r="B25" i="14"/>
  <c r="B22" i="14"/>
  <c r="B20" i="14"/>
  <c r="B21" i="14"/>
  <c r="B16" i="14"/>
  <c r="B15" i="14"/>
  <c r="B19" i="14"/>
  <c r="B17" i="14"/>
  <c r="B14" i="14"/>
  <c r="B13" i="14"/>
  <c r="B12" i="14"/>
  <c r="B11" i="14"/>
  <c r="B9" i="14"/>
  <c r="B8" i="14"/>
  <c r="B7" i="14"/>
  <c r="B6" i="14"/>
  <c r="B5" i="14"/>
  <c r="B4" i="14"/>
  <c r="B3" i="14"/>
  <c r="B2" i="14"/>
  <c r="CQ24" i="45" l="1"/>
  <c r="CS24" i="45" s="1"/>
  <c r="CU24" i="45" s="1"/>
  <c r="CQ12" i="45"/>
  <c r="CS12" i="45" s="1"/>
  <c r="CU12" i="45" s="1"/>
  <c r="CX12" i="45" s="1"/>
  <c r="CP26" i="45"/>
  <c r="CR26" i="45" s="1"/>
  <c r="CT26" i="45" s="1"/>
  <c r="CX26" i="45" s="1"/>
  <c r="CP14" i="45"/>
  <c r="CR14" i="45" s="1"/>
  <c r="CT14" i="45" s="1"/>
  <c r="CQ22" i="45"/>
  <c r="CS22" i="45" s="1"/>
  <c r="CU22" i="45" s="1"/>
  <c r="CQ10" i="45"/>
  <c r="CS10" i="45" s="1"/>
  <c r="CU10" i="45" s="1"/>
  <c r="CP24" i="45"/>
  <c r="CR24" i="45" s="1"/>
  <c r="CT24" i="45" s="1"/>
  <c r="CP12" i="45"/>
  <c r="CR12" i="45" s="1"/>
  <c r="CT12" i="45" s="1"/>
  <c r="CQ21" i="45"/>
  <c r="CS21" i="45" s="1"/>
  <c r="CU21" i="45" s="1"/>
  <c r="CX21" i="45" s="1"/>
  <c r="CQ9" i="45"/>
  <c r="CS9" i="45" s="1"/>
  <c r="CU9" i="45" s="1"/>
  <c r="CP23" i="45"/>
  <c r="CR23" i="45" s="1"/>
  <c r="CT23" i="45" s="1"/>
  <c r="CX23" i="45" s="1"/>
  <c r="CP11" i="45"/>
  <c r="CR11" i="45" s="1"/>
  <c r="CT11" i="45" s="1"/>
  <c r="CX11" i="45" s="1"/>
  <c r="C41" i="23"/>
  <c r="B74" i="29" s="1"/>
  <c r="AB74" i="29" s="1"/>
  <c r="AJ74" i="29" s="1"/>
  <c r="CQ27" i="45"/>
  <c r="CS27" i="45" s="1"/>
  <c r="CU27" i="45" s="1"/>
  <c r="CX27" i="45" s="1"/>
  <c r="CQ15" i="45"/>
  <c r="CS15" i="45" s="1"/>
  <c r="CU15" i="45" s="1"/>
  <c r="CX15" i="45" s="1"/>
  <c r="CP4" i="45"/>
  <c r="CR4" i="45" s="1"/>
  <c r="CT4" i="45" s="1"/>
  <c r="CP17" i="45"/>
  <c r="CR17" i="45" s="1"/>
  <c r="CT17" i="45" s="1"/>
  <c r="Y3" i="20"/>
  <c r="J3" i="20"/>
  <c r="M3" i="20"/>
  <c r="S3" i="20"/>
  <c r="P3" i="20"/>
  <c r="B75" i="29"/>
  <c r="AF75" i="29" s="1"/>
  <c r="CX4" i="45"/>
  <c r="CX28" i="45"/>
  <c r="CX25" i="45"/>
  <c r="CX24" i="45"/>
  <c r="CX22" i="45"/>
  <c r="CX20" i="45"/>
  <c r="CX19" i="45"/>
  <c r="CX18" i="45"/>
  <c r="CX17" i="45"/>
  <c r="CX16" i="45"/>
  <c r="CX14" i="45"/>
  <c r="CX13" i="45"/>
  <c r="CX10" i="45"/>
  <c r="CX9" i="45"/>
  <c r="CX8" i="45"/>
  <c r="CX7" i="45"/>
  <c r="CX6" i="45"/>
  <c r="CX5" i="45"/>
  <c r="AB3" i="45"/>
  <c r="E3" i="20"/>
  <c r="H18" i="20"/>
  <c r="H16" i="20"/>
  <c r="H14" i="20"/>
  <c r="G18" i="20"/>
  <c r="G16" i="20"/>
  <c r="G14" i="20"/>
  <c r="H3" i="20"/>
  <c r="H19" i="20"/>
  <c r="H17" i="20"/>
  <c r="H15" i="20"/>
  <c r="G19" i="20"/>
  <c r="G17" i="20"/>
  <c r="G15" i="20"/>
  <c r="H4" i="20"/>
  <c r="E4" i="20"/>
  <c r="AF35" i="22"/>
  <c r="AD35" i="22"/>
  <c r="AN35" i="22" s="1"/>
  <c r="AF36" i="22"/>
  <c r="AE36" i="22"/>
  <c r="AN36" i="22" s="1"/>
  <c r="AF37" i="22"/>
  <c r="AC37" i="22"/>
  <c r="AF39" i="22"/>
  <c r="AE39" i="22"/>
  <c r="AN39" i="22" s="1"/>
  <c r="AF31" i="22"/>
  <c r="AC31" i="22"/>
  <c r="AN31" i="22" s="1"/>
  <c r="AF32" i="22"/>
  <c r="AD32" i="22"/>
  <c r="AN32" i="22" s="1"/>
  <c r="AF33" i="22"/>
  <c r="AE33" i="22"/>
  <c r="AN33" i="22" s="1"/>
  <c r="AE25" i="22"/>
  <c r="AC25" i="22"/>
  <c r="AE26" i="22"/>
  <c r="AC26" i="22"/>
  <c r="AE27" i="22"/>
  <c r="AD27" i="22"/>
  <c r="AE28" i="22"/>
  <c r="AD28" i="22"/>
  <c r="AN28" i="22" s="1"/>
  <c r="G34" i="17"/>
  <c r="D2" i="19" s="1"/>
  <c r="G33" i="17"/>
  <c r="C2" i="19" s="1"/>
  <c r="G32" i="17"/>
  <c r="B2" i="19" s="1"/>
  <c r="DK8" i="45"/>
  <c r="DK16" i="45"/>
  <c r="DK17" i="45"/>
  <c r="DK18" i="45"/>
  <c r="DK19" i="45"/>
  <c r="DK20" i="45"/>
  <c r="DK21" i="45"/>
  <c r="DK22" i="45"/>
  <c r="DK23" i="45"/>
  <c r="DK24" i="45"/>
  <c r="DK25" i="45"/>
  <c r="DK26" i="45"/>
  <c r="DK27" i="45"/>
  <c r="DK28" i="45"/>
  <c r="DK5" i="45"/>
  <c r="DK13" i="45"/>
  <c r="DK7" i="45"/>
  <c r="DK15" i="45"/>
  <c r="DK12" i="45"/>
  <c r="DK9" i="45"/>
  <c r="DK6" i="45"/>
  <c r="DK10" i="45"/>
  <c r="DK14" i="45"/>
  <c r="DK11" i="45"/>
  <c r="DK4" i="45"/>
  <c r="C37" i="20"/>
  <c r="AN24" i="22"/>
  <c r="C36" i="20"/>
  <c r="AN23" i="22"/>
  <c r="AN22" i="22"/>
  <c r="I16" i="20"/>
  <c r="Q216" i="6"/>
  <c r="R216" i="6"/>
  <c r="Q217" i="6"/>
  <c r="R217" i="6"/>
  <c r="Q218" i="6"/>
  <c r="R218" i="6"/>
  <c r="Q219" i="6"/>
  <c r="R219" i="6"/>
  <c r="Q220" i="6"/>
  <c r="R220" i="6"/>
  <c r="Q221" i="6"/>
  <c r="R221" i="6"/>
  <c r="Q222" i="6"/>
  <c r="R222" i="6"/>
  <c r="Q223" i="6"/>
  <c r="R223" i="6"/>
  <c r="Q224" i="6"/>
  <c r="R224" i="6"/>
  <c r="Q225" i="6"/>
  <c r="R225" i="6"/>
  <c r="Q226" i="6"/>
  <c r="R226" i="6"/>
  <c r="Q227" i="6"/>
  <c r="R227" i="6"/>
  <c r="Q228" i="6"/>
  <c r="R228" i="6"/>
  <c r="Q229" i="6"/>
  <c r="R229" i="6"/>
  <c r="Q230" i="6"/>
  <c r="R230" i="6"/>
  <c r="Q231" i="6"/>
  <c r="R231" i="6"/>
  <c r="Q232" i="6"/>
  <c r="R232" i="6"/>
  <c r="Q233" i="6"/>
  <c r="R233" i="6"/>
  <c r="Q234" i="6"/>
  <c r="R234" i="6"/>
  <c r="Q235" i="6"/>
  <c r="R235" i="6"/>
  <c r="Q236" i="6"/>
  <c r="R236" i="6"/>
  <c r="Q237" i="6"/>
  <c r="R237" i="6"/>
  <c r="Q238" i="6"/>
  <c r="R238" i="6"/>
  <c r="Q239" i="6"/>
  <c r="R239" i="6"/>
  <c r="Q240" i="6"/>
  <c r="R240" i="6"/>
  <c r="Q241" i="6"/>
  <c r="R241" i="6"/>
  <c r="Q242" i="6"/>
  <c r="R242" i="6"/>
  <c r="Q243" i="6"/>
  <c r="R243" i="6"/>
  <c r="Q244" i="6"/>
  <c r="R244" i="6"/>
  <c r="Q245" i="6"/>
  <c r="R245" i="6"/>
  <c r="Q246" i="6"/>
  <c r="R246" i="6"/>
  <c r="Q247" i="6"/>
  <c r="R247" i="6"/>
  <c r="Q248" i="6"/>
  <c r="R248" i="6"/>
  <c r="Q249" i="6"/>
  <c r="R249" i="6"/>
  <c r="Q250" i="6"/>
  <c r="R250" i="6"/>
  <c r="Q251" i="6"/>
  <c r="R251" i="6"/>
  <c r="Q252" i="6"/>
  <c r="R252" i="6"/>
  <c r="Q253" i="6"/>
  <c r="R253" i="6"/>
  <c r="Q254" i="6"/>
  <c r="R254" i="6"/>
  <c r="Q255" i="6"/>
  <c r="R255" i="6"/>
  <c r="Q256" i="6"/>
  <c r="R256" i="6"/>
  <c r="Q257" i="6"/>
  <c r="R257" i="6"/>
  <c r="Q258" i="6"/>
  <c r="R258" i="6"/>
  <c r="Q259" i="6"/>
  <c r="R259" i="6"/>
  <c r="Q260" i="6"/>
  <c r="R260" i="6"/>
  <c r="Q261" i="6"/>
  <c r="R261" i="6"/>
  <c r="Q262" i="6"/>
  <c r="R262" i="6"/>
  <c r="Q263" i="6"/>
  <c r="R263" i="6"/>
  <c r="Q264" i="6"/>
  <c r="R264" i="6"/>
  <c r="Q265" i="6"/>
  <c r="R265" i="6"/>
  <c r="Q266" i="6"/>
  <c r="R266" i="6"/>
  <c r="Q267" i="6"/>
  <c r="R267" i="6"/>
  <c r="Q268" i="6"/>
  <c r="R268" i="6"/>
  <c r="Q269" i="6"/>
  <c r="R269" i="6"/>
  <c r="Q270" i="6"/>
  <c r="R270" i="6"/>
  <c r="Q271" i="6"/>
  <c r="R271" i="6"/>
  <c r="Q272" i="6"/>
  <c r="R272" i="6"/>
  <c r="Q273" i="6"/>
  <c r="R273" i="6"/>
  <c r="G9" i="7"/>
  <c r="G17" i="7"/>
  <c r="B26" i="10"/>
  <c r="B11" i="10"/>
  <c r="B11" i="23" s="1"/>
  <c r="J29" i="3"/>
  <c r="K29" i="3"/>
  <c r="L29" i="3"/>
  <c r="M29" i="3"/>
  <c r="N29" i="3"/>
  <c r="O29" i="3"/>
  <c r="P29" i="3"/>
  <c r="Q29" i="3"/>
  <c r="R29" i="3"/>
  <c r="S29" i="3"/>
  <c r="T29" i="3"/>
  <c r="U29" i="3"/>
  <c r="V29" i="3"/>
  <c r="AL29" i="3"/>
  <c r="AM29" i="3"/>
  <c r="AN29" i="3"/>
  <c r="AO29" i="3"/>
  <c r="AP29" i="3"/>
  <c r="AQ29" i="3"/>
  <c r="AR29" i="3"/>
  <c r="AS29" i="3"/>
  <c r="AT29" i="3"/>
  <c r="AU29" i="3"/>
  <c r="AV29" i="3"/>
  <c r="AW29" i="3"/>
  <c r="AX29" i="3"/>
  <c r="AZ29" i="3"/>
  <c r="BA29" i="3"/>
  <c r="BB29" i="3"/>
  <c r="BC29" i="3"/>
  <c r="BD29" i="3"/>
  <c r="BE29" i="3"/>
  <c r="BF29" i="3"/>
  <c r="BG29" i="3"/>
  <c r="BH29" i="3"/>
  <c r="BI29" i="3"/>
  <c r="BJ29" i="3"/>
  <c r="BK29" i="3"/>
  <c r="BL29" i="3"/>
  <c r="BN29" i="3"/>
  <c r="BO29" i="3"/>
  <c r="BP29" i="3"/>
  <c r="BQ29" i="3"/>
  <c r="BR29" i="3"/>
  <c r="BS29" i="3"/>
  <c r="BT29" i="3"/>
  <c r="BU29" i="3"/>
  <c r="BV29" i="3"/>
  <c r="BW29" i="3"/>
  <c r="BX29" i="3"/>
  <c r="BY29" i="3"/>
  <c r="BZ29" i="3"/>
  <c r="CB29" i="3"/>
  <c r="CC29" i="3"/>
  <c r="CD29" i="3"/>
  <c r="CE29" i="3"/>
  <c r="CF29" i="3"/>
  <c r="CG29" i="3"/>
  <c r="CH29" i="3"/>
  <c r="CI29" i="3"/>
  <c r="CJ29" i="3"/>
  <c r="CK29" i="3"/>
  <c r="CL29" i="3"/>
  <c r="CM29" i="3"/>
  <c r="CN29" i="3"/>
  <c r="CP29" i="3"/>
  <c r="CQ29" i="3"/>
  <c r="CR29" i="3"/>
  <c r="CS29" i="3"/>
  <c r="CT29" i="3"/>
  <c r="CU29" i="3"/>
  <c r="CV29" i="3"/>
  <c r="CW29" i="3"/>
  <c r="CX29" i="3"/>
  <c r="CY29" i="3"/>
  <c r="CZ29" i="3"/>
  <c r="DA29" i="3"/>
  <c r="DB29" i="3"/>
  <c r="DD29" i="3"/>
  <c r="DE29" i="3"/>
  <c r="DF29" i="3"/>
  <c r="DG29" i="3"/>
  <c r="DH29" i="3"/>
  <c r="DI29" i="3"/>
  <c r="DJ29" i="3"/>
  <c r="DK29" i="3"/>
  <c r="DL29" i="3"/>
  <c r="DM29" i="3"/>
  <c r="DN29" i="3"/>
  <c r="DO29" i="3"/>
  <c r="DP29" i="3"/>
  <c r="DR29" i="3"/>
  <c r="DS29" i="3"/>
  <c r="DT29" i="3"/>
  <c r="DU29" i="3"/>
  <c r="DV29" i="3"/>
  <c r="DW29" i="3"/>
  <c r="DX29" i="3"/>
  <c r="DY29" i="3"/>
  <c r="DZ29" i="3"/>
  <c r="EA29" i="3"/>
  <c r="EB29" i="3"/>
  <c r="EC29" i="3"/>
  <c r="ED29" i="3"/>
  <c r="EF29" i="3"/>
  <c r="EG29" i="3"/>
  <c r="EH29" i="3"/>
  <c r="EI29" i="3"/>
  <c r="EJ29" i="3"/>
  <c r="EK29" i="3"/>
  <c r="EL29" i="3"/>
  <c r="EM29" i="3"/>
  <c r="EN29" i="3"/>
  <c r="EO29" i="3"/>
  <c r="EP29" i="3"/>
  <c r="EQ29" i="3"/>
  <c r="ER29" i="3"/>
  <c r="ET29" i="3"/>
  <c r="EU29" i="3"/>
  <c r="EV29" i="3"/>
  <c r="EW29" i="3"/>
  <c r="EX29" i="3"/>
  <c r="EY29" i="3"/>
  <c r="EZ29" i="3"/>
  <c r="FA29" i="3"/>
  <c r="FB29" i="3"/>
  <c r="FC29" i="3"/>
  <c r="FD29" i="3"/>
  <c r="FE29" i="3"/>
  <c r="FF29" i="3"/>
  <c r="FH29" i="3"/>
  <c r="FI29" i="3"/>
  <c r="FJ29" i="3"/>
  <c r="FK29" i="3"/>
  <c r="FL29" i="3"/>
  <c r="FM29" i="3"/>
  <c r="FN29" i="3"/>
  <c r="FO29" i="3"/>
  <c r="FP29" i="3"/>
  <c r="FQ29" i="3"/>
  <c r="FR29" i="3"/>
  <c r="FS29" i="3"/>
  <c r="FT29" i="3"/>
  <c r="FV29" i="3"/>
  <c r="FW29" i="3"/>
  <c r="FX29" i="3"/>
  <c r="FY29" i="3"/>
  <c r="FZ29" i="3"/>
  <c r="GA29" i="3"/>
  <c r="GB29" i="3"/>
  <c r="GC29" i="3"/>
  <c r="GD29" i="3"/>
  <c r="GE29" i="3"/>
  <c r="GF29" i="3"/>
  <c r="GG29" i="3"/>
  <c r="GH29" i="3"/>
  <c r="GJ29" i="3"/>
  <c r="GK29" i="3"/>
  <c r="GL29" i="3"/>
  <c r="GM29" i="3"/>
  <c r="GN29" i="3"/>
  <c r="GO29" i="3"/>
  <c r="GP29" i="3"/>
  <c r="GQ29" i="3"/>
  <c r="GR29" i="3"/>
  <c r="GS29" i="3"/>
  <c r="GT29" i="3"/>
  <c r="GU29" i="3"/>
  <c r="GV29" i="3"/>
  <c r="GX29" i="3"/>
  <c r="GY29" i="3"/>
  <c r="GZ29" i="3"/>
  <c r="HA29" i="3"/>
  <c r="HB29" i="3"/>
  <c r="HC29" i="3"/>
  <c r="HD29" i="3"/>
  <c r="HE29" i="3"/>
  <c r="HF29" i="3"/>
  <c r="HG29" i="3"/>
  <c r="HH29" i="3"/>
  <c r="HI29" i="3"/>
  <c r="HJ29" i="3"/>
  <c r="X30" i="3"/>
  <c r="Y30" i="3"/>
  <c r="Z30" i="3"/>
  <c r="AA30" i="3"/>
  <c r="AB30" i="3"/>
  <c r="AC30" i="3"/>
  <c r="AD30" i="3"/>
  <c r="AE30" i="3"/>
  <c r="AF30" i="3"/>
  <c r="AG30" i="3"/>
  <c r="AH30" i="3"/>
  <c r="AI30" i="3"/>
  <c r="AJ30" i="3"/>
  <c r="AL30" i="3"/>
  <c r="AM30" i="3"/>
  <c r="AN30" i="3"/>
  <c r="AO30" i="3"/>
  <c r="AP30" i="3"/>
  <c r="AQ30" i="3"/>
  <c r="AR30" i="3"/>
  <c r="AS30" i="3"/>
  <c r="AT30" i="3"/>
  <c r="AU30" i="3"/>
  <c r="AV30" i="3"/>
  <c r="AW30" i="3"/>
  <c r="AX30" i="3"/>
  <c r="AZ30" i="3"/>
  <c r="BA30" i="3"/>
  <c r="BB30" i="3"/>
  <c r="BC30" i="3"/>
  <c r="BD30" i="3"/>
  <c r="BE30" i="3"/>
  <c r="BF30" i="3"/>
  <c r="BG30" i="3"/>
  <c r="BH30" i="3"/>
  <c r="BI30" i="3"/>
  <c r="BJ30" i="3"/>
  <c r="BK30" i="3"/>
  <c r="BL30" i="3"/>
  <c r="BN30" i="3"/>
  <c r="BO30" i="3"/>
  <c r="BP30" i="3"/>
  <c r="BQ30" i="3"/>
  <c r="BR30" i="3"/>
  <c r="BS30" i="3"/>
  <c r="BT30" i="3"/>
  <c r="BU30" i="3"/>
  <c r="BV30" i="3"/>
  <c r="BW30" i="3"/>
  <c r="BX30" i="3"/>
  <c r="BY30" i="3"/>
  <c r="BZ30" i="3"/>
  <c r="CB30" i="3"/>
  <c r="CC30" i="3"/>
  <c r="CD30" i="3"/>
  <c r="CE30" i="3"/>
  <c r="CF30" i="3"/>
  <c r="CG30" i="3"/>
  <c r="CH30" i="3"/>
  <c r="CI30" i="3"/>
  <c r="CJ30" i="3"/>
  <c r="CK30" i="3"/>
  <c r="CL30" i="3"/>
  <c r="CM30" i="3"/>
  <c r="CN30" i="3"/>
  <c r="CP30" i="3"/>
  <c r="CQ30" i="3"/>
  <c r="CR30" i="3"/>
  <c r="CS30" i="3"/>
  <c r="CT30" i="3"/>
  <c r="CU30" i="3"/>
  <c r="CV30" i="3"/>
  <c r="CW30" i="3"/>
  <c r="CX30" i="3"/>
  <c r="CY30" i="3"/>
  <c r="CZ30" i="3"/>
  <c r="DA30" i="3"/>
  <c r="DB30" i="3"/>
  <c r="DD30" i="3"/>
  <c r="DE30" i="3"/>
  <c r="DF30" i="3"/>
  <c r="DG30" i="3"/>
  <c r="DH30" i="3"/>
  <c r="DI30" i="3"/>
  <c r="DJ30" i="3"/>
  <c r="DK30" i="3"/>
  <c r="DL30" i="3"/>
  <c r="DM30" i="3"/>
  <c r="DN30" i="3"/>
  <c r="DO30" i="3"/>
  <c r="DP30" i="3"/>
  <c r="DR30" i="3"/>
  <c r="DS30" i="3"/>
  <c r="DT30" i="3"/>
  <c r="DU30" i="3"/>
  <c r="DV30" i="3"/>
  <c r="DW30" i="3"/>
  <c r="DX30" i="3"/>
  <c r="DY30" i="3"/>
  <c r="DZ30" i="3"/>
  <c r="EA30" i="3"/>
  <c r="EB30" i="3"/>
  <c r="EC30" i="3"/>
  <c r="ED30" i="3"/>
  <c r="EF30" i="3"/>
  <c r="EG30" i="3"/>
  <c r="EH30" i="3"/>
  <c r="EI30" i="3"/>
  <c r="EJ30" i="3"/>
  <c r="EK30" i="3"/>
  <c r="EL30" i="3"/>
  <c r="EM30" i="3"/>
  <c r="EN30" i="3"/>
  <c r="EO30" i="3"/>
  <c r="EP30" i="3"/>
  <c r="EQ30" i="3"/>
  <c r="ER30" i="3"/>
  <c r="ET30" i="3"/>
  <c r="EU30" i="3"/>
  <c r="EV30" i="3"/>
  <c r="EW30" i="3"/>
  <c r="EX30" i="3"/>
  <c r="EY30" i="3"/>
  <c r="EZ30" i="3"/>
  <c r="FA30" i="3"/>
  <c r="FB30" i="3"/>
  <c r="FC30" i="3"/>
  <c r="FD30" i="3"/>
  <c r="FE30" i="3"/>
  <c r="FF30" i="3"/>
  <c r="FH30" i="3"/>
  <c r="FI30" i="3"/>
  <c r="FJ30" i="3"/>
  <c r="FK30" i="3"/>
  <c r="FL30" i="3"/>
  <c r="FM30" i="3"/>
  <c r="FN30" i="3"/>
  <c r="FO30" i="3"/>
  <c r="FP30" i="3"/>
  <c r="FQ30" i="3"/>
  <c r="FR30" i="3"/>
  <c r="FS30" i="3"/>
  <c r="FT30" i="3"/>
  <c r="FV30" i="3"/>
  <c r="FW30" i="3"/>
  <c r="FX30" i="3"/>
  <c r="FY30" i="3"/>
  <c r="FZ30" i="3"/>
  <c r="GA30" i="3"/>
  <c r="GB30" i="3"/>
  <c r="GC30" i="3"/>
  <c r="GD30" i="3"/>
  <c r="GE30" i="3"/>
  <c r="GF30" i="3"/>
  <c r="GG30" i="3"/>
  <c r="GH30" i="3"/>
  <c r="GJ30" i="3"/>
  <c r="GK30" i="3"/>
  <c r="GL30" i="3"/>
  <c r="GM30" i="3"/>
  <c r="GN30" i="3"/>
  <c r="GO30" i="3"/>
  <c r="GP30" i="3"/>
  <c r="GQ30" i="3"/>
  <c r="GR30" i="3"/>
  <c r="GS30" i="3"/>
  <c r="GT30" i="3"/>
  <c r="GU30" i="3"/>
  <c r="GV30" i="3"/>
  <c r="GX30" i="3"/>
  <c r="GY30" i="3"/>
  <c r="GZ30" i="3"/>
  <c r="HA30" i="3"/>
  <c r="HB30" i="3"/>
  <c r="HC30" i="3"/>
  <c r="HD30" i="3"/>
  <c r="HE30" i="3"/>
  <c r="HF30" i="3"/>
  <c r="HG30" i="3"/>
  <c r="HH30" i="3"/>
  <c r="HI30" i="3"/>
  <c r="HJ30" i="3"/>
  <c r="X31" i="3"/>
  <c r="Y31" i="3"/>
  <c r="Z31" i="3"/>
  <c r="AA31" i="3"/>
  <c r="AB31" i="3"/>
  <c r="AC31" i="3"/>
  <c r="AD31" i="3"/>
  <c r="AE31" i="3"/>
  <c r="AF31" i="3"/>
  <c r="AG31" i="3"/>
  <c r="AH31" i="3"/>
  <c r="AI31" i="3"/>
  <c r="AJ31" i="3"/>
  <c r="AL31" i="3"/>
  <c r="AM31" i="3"/>
  <c r="AN31" i="3"/>
  <c r="AO31" i="3"/>
  <c r="AP31" i="3"/>
  <c r="AQ31" i="3"/>
  <c r="AR31" i="3"/>
  <c r="AS31" i="3"/>
  <c r="AT31" i="3"/>
  <c r="AU31" i="3"/>
  <c r="AV31" i="3"/>
  <c r="AW31" i="3"/>
  <c r="AX31" i="3"/>
  <c r="AZ31" i="3"/>
  <c r="BA31" i="3"/>
  <c r="BB31" i="3"/>
  <c r="BC31" i="3"/>
  <c r="BD31" i="3"/>
  <c r="BE31" i="3"/>
  <c r="BF31" i="3"/>
  <c r="BG31" i="3"/>
  <c r="BH31" i="3"/>
  <c r="BI31" i="3"/>
  <c r="BJ31" i="3"/>
  <c r="BK31" i="3"/>
  <c r="BL31" i="3"/>
  <c r="BN31" i="3"/>
  <c r="BO31" i="3"/>
  <c r="BP31" i="3"/>
  <c r="BQ31" i="3"/>
  <c r="BR31" i="3"/>
  <c r="BS31" i="3"/>
  <c r="BT31" i="3"/>
  <c r="BU31" i="3"/>
  <c r="BV31" i="3"/>
  <c r="BW31" i="3"/>
  <c r="BX31" i="3"/>
  <c r="BY31" i="3"/>
  <c r="BZ31" i="3"/>
  <c r="CB31" i="3"/>
  <c r="CC31" i="3"/>
  <c r="CD31" i="3"/>
  <c r="CE31" i="3"/>
  <c r="CF31" i="3"/>
  <c r="CG31" i="3"/>
  <c r="CH31" i="3"/>
  <c r="CI31" i="3"/>
  <c r="CJ31" i="3"/>
  <c r="CK31" i="3"/>
  <c r="CL31" i="3"/>
  <c r="CM31" i="3"/>
  <c r="CN31" i="3"/>
  <c r="CP31" i="3"/>
  <c r="CQ31" i="3"/>
  <c r="CR31" i="3"/>
  <c r="CS31" i="3"/>
  <c r="CT31" i="3"/>
  <c r="CU31" i="3"/>
  <c r="CV31" i="3"/>
  <c r="CW31" i="3"/>
  <c r="CX31" i="3"/>
  <c r="CY31" i="3"/>
  <c r="CZ31" i="3"/>
  <c r="DA31" i="3"/>
  <c r="DB31" i="3"/>
  <c r="DD31" i="3"/>
  <c r="DE31" i="3"/>
  <c r="DF31" i="3"/>
  <c r="DG31" i="3"/>
  <c r="DH31" i="3"/>
  <c r="DI31" i="3"/>
  <c r="DJ31" i="3"/>
  <c r="DK31" i="3"/>
  <c r="DL31" i="3"/>
  <c r="DM31" i="3"/>
  <c r="DN31" i="3"/>
  <c r="DO31" i="3"/>
  <c r="DP31" i="3"/>
  <c r="DR31" i="3"/>
  <c r="DS31" i="3"/>
  <c r="DT31" i="3"/>
  <c r="DU31" i="3"/>
  <c r="DV31" i="3"/>
  <c r="DW31" i="3"/>
  <c r="DX31" i="3"/>
  <c r="DY31" i="3"/>
  <c r="DZ31" i="3"/>
  <c r="EA31" i="3"/>
  <c r="EB31" i="3"/>
  <c r="EC31" i="3"/>
  <c r="ED31" i="3"/>
  <c r="EF31" i="3"/>
  <c r="EG31" i="3"/>
  <c r="EH31" i="3"/>
  <c r="EI31" i="3"/>
  <c r="EJ31" i="3"/>
  <c r="EK31" i="3"/>
  <c r="EL31" i="3"/>
  <c r="EM31" i="3"/>
  <c r="EN31" i="3"/>
  <c r="EO31" i="3"/>
  <c r="EP31" i="3"/>
  <c r="EQ31" i="3"/>
  <c r="ER31" i="3"/>
  <c r="ET31" i="3"/>
  <c r="EU31" i="3"/>
  <c r="EV31" i="3"/>
  <c r="EW31" i="3"/>
  <c r="EX31" i="3"/>
  <c r="EY31" i="3"/>
  <c r="EZ31" i="3"/>
  <c r="FA31" i="3"/>
  <c r="FB31" i="3"/>
  <c r="FC31" i="3"/>
  <c r="FD31" i="3"/>
  <c r="FE31" i="3"/>
  <c r="FF31" i="3"/>
  <c r="FH31" i="3"/>
  <c r="FI31" i="3"/>
  <c r="FJ31" i="3"/>
  <c r="FK31" i="3"/>
  <c r="FL31" i="3"/>
  <c r="FM31" i="3"/>
  <c r="FN31" i="3"/>
  <c r="FO31" i="3"/>
  <c r="FP31" i="3"/>
  <c r="FQ31" i="3"/>
  <c r="FR31" i="3"/>
  <c r="FS31" i="3"/>
  <c r="FT31" i="3"/>
  <c r="FV31" i="3"/>
  <c r="FW31" i="3"/>
  <c r="FX31" i="3"/>
  <c r="FY31" i="3"/>
  <c r="FZ31" i="3"/>
  <c r="GA31" i="3"/>
  <c r="GB31" i="3"/>
  <c r="GC31" i="3"/>
  <c r="GD31" i="3"/>
  <c r="GE31" i="3"/>
  <c r="GF31" i="3"/>
  <c r="GG31" i="3"/>
  <c r="GH31" i="3"/>
  <c r="GJ31" i="3"/>
  <c r="GK31" i="3"/>
  <c r="GL31" i="3"/>
  <c r="GM31" i="3"/>
  <c r="GN31" i="3"/>
  <c r="GO31" i="3"/>
  <c r="GP31" i="3"/>
  <c r="GQ31" i="3"/>
  <c r="GR31" i="3"/>
  <c r="GS31" i="3"/>
  <c r="GT31" i="3"/>
  <c r="GU31" i="3"/>
  <c r="GV31" i="3"/>
  <c r="GX31" i="3"/>
  <c r="GY31" i="3"/>
  <c r="GZ31" i="3"/>
  <c r="HA31" i="3"/>
  <c r="HB31" i="3"/>
  <c r="HC31" i="3"/>
  <c r="HD31" i="3"/>
  <c r="HE31" i="3"/>
  <c r="HF31" i="3"/>
  <c r="HG31" i="3"/>
  <c r="HH31" i="3"/>
  <c r="HI31" i="3"/>
  <c r="HJ31" i="3"/>
  <c r="X32" i="3"/>
  <c r="Y32" i="3"/>
  <c r="Z32" i="3"/>
  <c r="AA32" i="3"/>
  <c r="AB32" i="3"/>
  <c r="AC32" i="3"/>
  <c r="AD32" i="3"/>
  <c r="AE32" i="3"/>
  <c r="AF32" i="3"/>
  <c r="AG32" i="3"/>
  <c r="AH32" i="3"/>
  <c r="AI32" i="3"/>
  <c r="AJ32" i="3"/>
  <c r="AL32" i="3"/>
  <c r="AM32" i="3"/>
  <c r="AN32" i="3"/>
  <c r="AO32" i="3"/>
  <c r="AP32" i="3"/>
  <c r="AQ32" i="3"/>
  <c r="AR32" i="3"/>
  <c r="AS32" i="3"/>
  <c r="AT32" i="3"/>
  <c r="AU32" i="3"/>
  <c r="AV32" i="3"/>
  <c r="AW32" i="3"/>
  <c r="AX32" i="3"/>
  <c r="AZ32" i="3"/>
  <c r="BA32" i="3"/>
  <c r="BB32" i="3"/>
  <c r="BC32" i="3"/>
  <c r="BD32" i="3"/>
  <c r="BE32" i="3"/>
  <c r="BF32" i="3"/>
  <c r="BG32" i="3"/>
  <c r="BH32" i="3"/>
  <c r="BI32" i="3"/>
  <c r="BJ32" i="3"/>
  <c r="BK32" i="3"/>
  <c r="BL32" i="3"/>
  <c r="BN32" i="3"/>
  <c r="BO32" i="3"/>
  <c r="BP32" i="3"/>
  <c r="BQ32" i="3"/>
  <c r="BR32" i="3"/>
  <c r="BS32" i="3"/>
  <c r="BT32" i="3"/>
  <c r="BU32" i="3"/>
  <c r="BV32" i="3"/>
  <c r="BW32" i="3"/>
  <c r="BX32" i="3"/>
  <c r="BY32" i="3"/>
  <c r="BZ32" i="3"/>
  <c r="CB32" i="3"/>
  <c r="CC32" i="3"/>
  <c r="CD32" i="3"/>
  <c r="CE32" i="3"/>
  <c r="CF32" i="3"/>
  <c r="CG32" i="3"/>
  <c r="CH32" i="3"/>
  <c r="CI32" i="3"/>
  <c r="CJ32" i="3"/>
  <c r="CK32" i="3"/>
  <c r="CL32" i="3"/>
  <c r="CM32" i="3"/>
  <c r="CN32" i="3"/>
  <c r="CP32" i="3"/>
  <c r="CQ32" i="3"/>
  <c r="CR32" i="3"/>
  <c r="CS32" i="3"/>
  <c r="CT32" i="3"/>
  <c r="CU32" i="3"/>
  <c r="CV32" i="3"/>
  <c r="CW32" i="3"/>
  <c r="CX32" i="3"/>
  <c r="CY32" i="3"/>
  <c r="CZ32" i="3"/>
  <c r="DA32" i="3"/>
  <c r="DB32" i="3"/>
  <c r="DD32" i="3"/>
  <c r="DE32" i="3"/>
  <c r="DF32" i="3"/>
  <c r="DG32" i="3"/>
  <c r="DH32" i="3"/>
  <c r="DI32" i="3"/>
  <c r="DJ32" i="3"/>
  <c r="DK32" i="3"/>
  <c r="DL32" i="3"/>
  <c r="DM32" i="3"/>
  <c r="DN32" i="3"/>
  <c r="DO32" i="3"/>
  <c r="DP32" i="3"/>
  <c r="DR32" i="3"/>
  <c r="DS32" i="3"/>
  <c r="DT32" i="3"/>
  <c r="DU32" i="3"/>
  <c r="DV32" i="3"/>
  <c r="DW32" i="3"/>
  <c r="DX32" i="3"/>
  <c r="DY32" i="3"/>
  <c r="DZ32" i="3"/>
  <c r="EA32" i="3"/>
  <c r="EB32" i="3"/>
  <c r="EC32" i="3"/>
  <c r="ED32" i="3"/>
  <c r="EF32" i="3"/>
  <c r="EG32" i="3"/>
  <c r="EH32" i="3"/>
  <c r="EI32" i="3"/>
  <c r="EJ32" i="3"/>
  <c r="EK32" i="3"/>
  <c r="EL32" i="3"/>
  <c r="EM32" i="3"/>
  <c r="EN32" i="3"/>
  <c r="EO32" i="3"/>
  <c r="EP32" i="3"/>
  <c r="EQ32" i="3"/>
  <c r="ER32" i="3"/>
  <c r="ET32" i="3"/>
  <c r="EU32" i="3"/>
  <c r="EV32" i="3"/>
  <c r="EW32" i="3"/>
  <c r="EX32" i="3"/>
  <c r="EY32" i="3"/>
  <c r="EZ32" i="3"/>
  <c r="FA32" i="3"/>
  <c r="FB32" i="3"/>
  <c r="FC32" i="3"/>
  <c r="FD32" i="3"/>
  <c r="FE32" i="3"/>
  <c r="FF32" i="3"/>
  <c r="FH32" i="3"/>
  <c r="FI32" i="3"/>
  <c r="FJ32" i="3"/>
  <c r="FK32" i="3"/>
  <c r="FL32" i="3"/>
  <c r="FM32" i="3"/>
  <c r="FN32" i="3"/>
  <c r="FO32" i="3"/>
  <c r="FP32" i="3"/>
  <c r="FQ32" i="3"/>
  <c r="FR32" i="3"/>
  <c r="FS32" i="3"/>
  <c r="FT32" i="3"/>
  <c r="FV32" i="3"/>
  <c r="FW32" i="3"/>
  <c r="FX32" i="3"/>
  <c r="FY32" i="3"/>
  <c r="FZ32" i="3"/>
  <c r="GA32" i="3"/>
  <c r="GB32" i="3"/>
  <c r="GC32" i="3"/>
  <c r="GD32" i="3"/>
  <c r="GE32" i="3"/>
  <c r="GF32" i="3"/>
  <c r="GG32" i="3"/>
  <c r="GH32" i="3"/>
  <c r="GJ32" i="3"/>
  <c r="GK32" i="3"/>
  <c r="GL32" i="3"/>
  <c r="GM32" i="3"/>
  <c r="GN32" i="3"/>
  <c r="GO32" i="3"/>
  <c r="GP32" i="3"/>
  <c r="GQ32" i="3"/>
  <c r="GR32" i="3"/>
  <c r="GS32" i="3"/>
  <c r="GT32" i="3"/>
  <c r="GU32" i="3"/>
  <c r="GV32" i="3"/>
  <c r="GX32" i="3"/>
  <c r="GY32" i="3"/>
  <c r="GZ32" i="3"/>
  <c r="HA32" i="3"/>
  <c r="HB32" i="3"/>
  <c r="HC32" i="3"/>
  <c r="HD32" i="3"/>
  <c r="HE32" i="3"/>
  <c r="HF32" i="3"/>
  <c r="HG32" i="3"/>
  <c r="HH32" i="3"/>
  <c r="HI32" i="3"/>
  <c r="HJ32" i="3"/>
  <c r="X33" i="3"/>
  <c r="Y33" i="3"/>
  <c r="Z33" i="3"/>
  <c r="AA33" i="3"/>
  <c r="AB33" i="3"/>
  <c r="AC33" i="3"/>
  <c r="AD33" i="3"/>
  <c r="AE33" i="3"/>
  <c r="AF33" i="3"/>
  <c r="AG33" i="3"/>
  <c r="AH33" i="3"/>
  <c r="AI33" i="3"/>
  <c r="AJ33" i="3"/>
  <c r="AL33" i="3"/>
  <c r="AM33" i="3"/>
  <c r="AN33" i="3"/>
  <c r="AO33" i="3"/>
  <c r="AP33" i="3"/>
  <c r="AQ33" i="3"/>
  <c r="AR33" i="3"/>
  <c r="AS33" i="3"/>
  <c r="AT33" i="3"/>
  <c r="AU33" i="3"/>
  <c r="AV33" i="3"/>
  <c r="AW33" i="3"/>
  <c r="AX33" i="3"/>
  <c r="AZ33" i="3"/>
  <c r="BA33" i="3"/>
  <c r="BB33" i="3"/>
  <c r="BC33" i="3"/>
  <c r="BD33" i="3"/>
  <c r="BE33" i="3"/>
  <c r="BF33" i="3"/>
  <c r="BG33" i="3"/>
  <c r="BH33" i="3"/>
  <c r="BI33" i="3"/>
  <c r="BJ33" i="3"/>
  <c r="BK33" i="3"/>
  <c r="BL33" i="3"/>
  <c r="BN33" i="3"/>
  <c r="BO33" i="3"/>
  <c r="BP33" i="3"/>
  <c r="BQ33" i="3"/>
  <c r="BR33" i="3"/>
  <c r="BS33" i="3"/>
  <c r="BT33" i="3"/>
  <c r="BU33" i="3"/>
  <c r="BV33" i="3"/>
  <c r="BW33" i="3"/>
  <c r="BX33" i="3"/>
  <c r="BY33" i="3"/>
  <c r="BZ33" i="3"/>
  <c r="CB33" i="3"/>
  <c r="CC33" i="3"/>
  <c r="CD33" i="3"/>
  <c r="CE33" i="3"/>
  <c r="CF33" i="3"/>
  <c r="CG33" i="3"/>
  <c r="CH33" i="3"/>
  <c r="CI33" i="3"/>
  <c r="CJ33" i="3"/>
  <c r="CK33" i="3"/>
  <c r="CL33" i="3"/>
  <c r="CM33" i="3"/>
  <c r="CN33" i="3"/>
  <c r="CP33" i="3"/>
  <c r="CQ33" i="3"/>
  <c r="CR33" i="3"/>
  <c r="CS33" i="3"/>
  <c r="CT33" i="3"/>
  <c r="CU33" i="3"/>
  <c r="CV33" i="3"/>
  <c r="CW33" i="3"/>
  <c r="CX33" i="3"/>
  <c r="CY33" i="3"/>
  <c r="CZ33" i="3"/>
  <c r="DA33" i="3"/>
  <c r="DB33" i="3"/>
  <c r="DD33" i="3"/>
  <c r="DE33" i="3"/>
  <c r="DF33" i="3"/>
  <c r="DG33" i="3"/>
  <c r="DH33" i="3"/>
  <c r="DI33" i="3"/>
  <c r="DJ33" i="3"/>
  <c r="DK33" i="3"/>
  <c r="DL33" i="3"/>
  <c r="DM33" i="3"/>
  <c r="DN33" i="3"/>
  <c r="DO33" i="3"/>
  <c r="DP33" i="3"/>
  <c r="DR33" i="3"/>
  <c r="DS33" i="3"/>
  <c r="DT33" i="3"/>
  <c r="DU33" i="3"/>
  <c r="DV33" i="3"/>
  <c r="DW33" i="3"/>
  <c r="DX33" i="3"/>
  <c r="DY33" i="3"/>
  <c r="DZ33" i="3"/>
  <c r="EA33" i="3"/>
  <c r="EB33" i="3"/>
  <c r="EC33" i="3"/>
  <c r="ED33" i="3"/>
  <c r="EF33" i="3"/>
  <c r="EG33" i="3"/>
  <c r="EH33" i="3"/>
  <c r="EI33" i="3"/>
  <c r="EJ33" i="3"/>
  <c r="EK33" i="3"/>
  <c r="EL33" i="3"/>
  <c r="EM33" i="3"/>
  <c r="EN33" i="3"/>
  <c r="EO33" i="3"/>
  <c r="EP33" i="3"/>
  <c r="EQ33" i="3"/>
  <c r="ER33" i="3"/>
  <c r="ET33" i="3"/>
  <c r="EU33" i="3"/>
  <c r="EV33" i="3"/>
  <c r="EW33" i="3"/>
  <c r="EX33" i="3"/>
  <c r="EY33" i="3"/>
  <c r="EZ33" i="3"/>
  <c r="FA33" i="3"/>
  <c r="FB33" i="3"/>
  <c r="FC33" i="3"/>
  <c r="FD33" i="3"/>
  <c r="FE33" i="3"/>
  <c r="FF33" i="3"/>
  <c r="FH33" i="3"/>
  <c r="FI33" i="3"/>
  <c r="FJ33" i="3"/>
  <c r="FK33" i="3"/>
  <c r="FL33" i="3"/>
  <c r="FM33" i="3"/>
  <c r="FN33" i="3"/>
  <c r="FO33" i="3"/>
  <c r="FP33" i="3"/>
  <c r="FQ33" i="3"/>
  <c r="FR33" i="3"/>
  <c r="FS33" i="3"/>
  <c r="FT33" i="3"/>
  <c r="FV33" i="3"/>
  <c r="FW33" i="3"/>
  <c r="FX33" i="3"/>
  <c r="FY33" i="3"/>
  <c r="FZ33" i="3"/>
  <c r="GA33" i="3"/>
  <c r="GB33" i="3"/>
  <c r="GC33" i="3"/>
  <c r="GD33" i="3"/>
  <c r="GE33" i="3"/>
  <c r="GF33" i="3"/>
  <c r="GG33" i="3"/>
  <c r="GH33" i="3"/>
  <c r="GJ33" i="3"/>
  <c r="GK33" i="3"/>
  <c r="GL33" i="3"/>
  <c r="GM33" i="3"/>
  <c r="GN33" i="3"/>
  <c r="GO33" i="3"/>
  <c r="GP33" i="3"/>
  <c r="GQ33" i="3"/>
  <c r="GR33" i="3"/>
  <c r="GS33" i="3"/>
  <c r="GT33" i="3"/>
  <c r="GU33" i="3"/>
  <c r="GV33" i="3"/>
  <c r="GX33" i="3"/>
  <c r="GY33" i="3"/>
  <c r="GZ33" i="3"/>
  <c r="HA33" i="3"/>
  <c r="HB33" i="3"/>
  <c r="HC33" i="3"/>
  <c r="HD33" i="3"/>
  <c r="HE33" i="3"/>
  <c r="HF33" i="3"/>
  <c r="HG33" i="3"/>
  <c r="HH33" i="3"/>
  <c r="HI33" i="3"/>
  <c r="HJ33" i="3"/>
  <c r="X34" i="3"/>
  <c r="Y34" i="3"/>
  <c r="Z34" i="3"/>
  <c r="AA34" i="3"/>
  <c r="AB34" i="3"/>
  <c r="AC34" i="3"/>
  <c r="AD34" i="3"/>
  <c r="AE34" i="3"/>
  <c r="AF34" i="3"/>
  <c r="AG34" i="3"/>
  <c r="AH34" i="3"/>
  <c r="AI34" i="3"/>
  <c r="AJ34" i="3"/>
  <c r="AL34" i="3"/>
  <c r="AM34" i="3"/>
  <c r="AN34" i="3"/>
  <c r="AO34" i="3"/>
  <c r="AP34" i="3"/>
  <c r="AQ34" i="3"/>
  <c r="AR34" i="3"/>
  <c r="AS34" i="3"/>
  <c r="AT34" i="3"/>
  <c r="AU34" i="3"/>
  <c r="AV34" i="3"/>
  <c r="AW34" i="3"/>
  <c r="AX34" i="3"/>
  <c r="AZ34" i="3"/>
  <c r="BA34" i="3"/>
  <c r="BB34" i="3"/>
  <c r="BC34" i="3"/>
  <c r="BD34" i="3"/>
  <c r="BE34" i="3"/>
  <c r="BF34" i="3"/>
  <c r="BG34" i="3"/>
  <c r="BH34" i="3"/>
  <c r="BI34" i="3"/>
  <c r="BJ34" i="3"/>
  <c r="BK34" i="3"/>
  <c r="BL34" i="3"/>
  <c r="BN34" i="3"/>
  <c r="BO34" i="3"/>
  <c r="BP34" i="3"/>
  <c r="BQ34" i="3"/>
  <c r="BR34" i="3"/>
  <c r="BS34" i="3"/>
  <c r="BT34" i="3"/>
  <c r="BU34" i="3"/>
  <c r="BV34" i="3"/>
  <c r="BW34" i="3"/>
  <c r="BX34" i="3"/>
  <c r="BY34" i="3"/>
  <c r="BZ34" i="3"/>
  <c r="CB34" i="3"/>
  <c r="CC34" i="3"/>
  <c r="CD34" i="3"/>
  <c r="CE34" i="3"/>
  <c r="CF34" i="3"/>
  <c r="CG34" i="3"/>
  <c r="CH34" i="3"/>
  <c r="CI34" i="3"/>
  <c r="CJ34" i="3"/>
  <c r="CK34" i="3"/>
  <c r="CL34" i="3"/>
  <c r="CM34" i="3"/>
  <c r="CN34" i="3"/>
  <c r="CP34" i="3"/>
  <c r="CQ34" i="3"/>
  <c r="CR34" i="3"/>
  <c r="CS34" i="3"/>
  <c r="CT34" i="3"/>
  <c r="CU34" i="3"/>
  <c r="CV34" i="3"/>
  <c r="CW34" i="3"/>
  <c r="CX34" i="3"/>
  <c r="CY34" i="3"/>
  <c r="CZ34" i="3"/>
  <c r="DA34" i="3"/>
  <c r="DB34" i="3"/>
  <c r="DD34" i="3"/>
  <c r="DE34" i="3"/>
  <c r="DF34" i="3"/>
  <c r="DG34" i="3"/>
  <c r="DH34" i="3"/>
  <c r="DI34" i="3"/>
  <c r="DJ34" i="3"/>
  <c r="DK34" i="3"/>
  <c r="DL34" i="3"/>
  <c r="DM34" i="3"/>
  <c r="DN34" i="3"/>
  <c r="DO34" i="3"/>
  <c r="DP34" i="3"/>
  <c r="DR34" i="3"/>
  <c r="DS34" i="3"/>
  <c r="DT34" i="3"/>
  <c r="DU34" i="3"/>
  <c r="DV34" i="3"/>
  <c r="DW34" i="3"/>
  <c r="DX34" i="3"/>
  <c r="DY34" i="3"/>
  <c r="DZ34" i="3"/>
  <c r="EA34" i="3"/>
  <c r="EB34" i="3"/>
  <c r="EC34" i="3"/>
  <c r="ED34" i="3"/>
  <c r="EF34" i="3"/>
  <c r="EG34" i="3"/>
  <c r="EH34" i="3"/>
  <c r="EI34" i="3"/>
  <c r="EJ34" i="3"/>
  <c r="EK34" i="3"/>
  <c r="EL34" i="3"/>
  <c r="EM34" i="3"/>
  <c r="EN34" i="3"/>
  <c r="EO34" i="3"/>
  <c r="EP34" i="3"/>
  <c r="EQ34" i="3"/>
  <c r="ER34" i="3"/>
  <c r="ET34" i="3"/>
  <c r="EU34" i="3"/>
  <c r="EV34" i="3"/>
  <c r="EW34" i="3"/>
  <c r="EX34" i="3"/>
  <c r="EY34" i="3"/>
  <c r="EZ34" i="3"/>
  <c r="FA34" i="3"/>
  <c r="FB34" i="3"/>
  <c r="FC34" i="3"/>
  <c r="FD34" i="3"/>
  <c r="FE34" i="3"/>
  <c r="FF34" i="3"/>
  <c r="FH34" i="3"/>
  <c r="FI34" i="3"/>
  <c r="FJ34" i="3"/>
  <c r="FK34" i="3"/>
  <c r="FL34" i="3"/>
  <c r="FM34" i="3"/>
  <c r="FN34" i="3"/>
  <c r="FO34" i="3"/>
  <c r="FP34" i="3"/>
  <c r="FQ34" i="3"/>
  <c r="FR34" i="3"/>
  <c r="FS34" i="3"/>
  <c r="FT34" i="3"/>
  <c r="FV34" i="3"/>
  <c r="FW34" i="3"/>
  <c r="FX34" i="3"/>
  <c r="FY34" i="3"/>
  <c r="FZ34" i="3"/>
  <c r="GA34" i="3"/>
  <c r="GB34" i="3"/>
  <c r="GC34" i="3"/>
  <c r="GD34" i="3"/>
  <c r="GE34" i="3"/>
  <c r="GF34" i="3"/>
  <c r="GG34" i="3"/>
  <c r="GH34" i="3"/>
  <c r="GJ34" i="3"/>
  <c r="GK34" i="3"/>
  <c r="GL34" i="3"/>
  <c r="GM34" i="3"/>
  <c r="GN34" i="3"/>
  <c r="GO34" i="3"/>
  <c r="GP34" i="3"/>
  <c r="GQ34" i="3"/>
  <c r="GR34" i="3"/>
  <c r="GS34" i="3"/>
  <c r="GT34" i="3"/>
  <c r="GU34" i="3"/>
  <c r="GV34" i="3"/>
  <c r="GX34" i="3"/>
  <c r="GY34" i="3"/>
  <c r="GZ34" i="3"/>
  <c r="HA34" i="3"/>
  <c r="HB34" i="3"/>
  <c r="HC34" i="3"/>
  <c r="HD34" i="3"/>
  <c r="HE34" i="3"/>
  <c r="HF34" i="3"/>
  <c r="HG34" i="3"/>
  <c r="HH34" i="3"/>
  <c r="HI34" i="3"/>
  <c r="HJ34" i="3"/>
  <c r="J35" i="3"/>
  <c r="K35" i="3"/>
  <c r="L35" i="3"/>
  <c r="M35" i="3"/>
  <c r="N35" i="3"/>
  <c r="O35" i="3"/>
  <c r="P35" i="3"/>
  <c r="Q35" i="3"/>
  <c r="R35" i="3"/>
  <c r="S35" i="3"/>
  <c r="T35" i="3"/>
  <c r="U35" i="3"/>
  <c r="V35" i="3"/>
  <c r="X35" i="3"/>
  <c r="Y35" i="3"/>
  <c r="Z35" i="3"/>
  <c r="AA35" i="3"/>
  <c r="AB35" i="3"/>
  <c r="AC35" i="3"/>
  <c r="AD35" i="3"/>
  <c r="AE35" i="3"/>
  <c r="AF35" i="3"/>
  <c r="AG35" i="3"/>
  <c r="AH35" i="3"/>
  <c r="AI35" i="3"/>
  <c r="AJ35" i="3"/>
  <c r="AZ35" i="3"/>
  <c r="BA35" i="3"/>
  <c r="BB35" i="3"/>
  <c r="BC35" i="3"/>
  <c r="BD35" i="3"/>
  <c r="BE35" i="3"/>
  <c r="BF35" i="3"/>
  <c r="BG35" i="3"/>
  <c r="BH35" i="3"/>
  <c r="BI35" i="3"/>
  <c r="BJ35" i="3"/>
  <c r="BK35" i="3"/>
  <c r="BL35" i="3"/>
  <c r="BN35" i="3"/>
  <c r="BO35" i="3"/>
  <c r="BP35" i="3"/>
  <c r="BQ35" i="3"/>
  <c r="BR35" i="3"/>
  <c r="BS35" i="3"/>
  <c r="BT35" i="3"/>
  <c r="BU35" i="3"/>
  <c r="BV35" i="3"/>
  <c r="BW35" i="3"/>
  <c r="BX35" i="3"/>
  <c r="BY35" i="3"/>
  <c r="BZ35" i="3"/>
  <c r="CB35" i="3"/>
  <c r="CC35" i="3"/>
  <c r="CD35" i="3"/>
  <c r="CE35" i="3"/>
  <c r="CF35" i="3"/>
  <c r="CG35" i="3"/>
  <c r="CH35" i="3"/>
  <c r="CI35" i="3"/>
  <c r="CJ35" i="3"/>
  <c r="CK35" i="3"/>
  <c r="CL35" i="3"/>
  <c r="CM35" i="3"/>
  <c r="CN35" i="3"/>
  <c r="CP35" i="3"/>
  <c r="CQ35" i="3"/>
  <c r="CR35" i="3"/>
  <c r="CS35" i="3"/>
  <c r="CT35" i="3"/>
  <c r="CU35" i="3"/>
  <c r="CV35" i="3"/>
  <c r="CW35" i="3"/>
  <c r="CX35" i="3"/>
  <c r="CY35" i="3"/>
  <c r="CZ35" i="3"/>
  <c r="DA35" i="3"/>
  <c r="DB35" i="3"/>
  <c r="DD35" i="3"/>
  <c r="DE35" i="3"/>
  <c r="DF35" i="3"/>
  <c r="DG35" i="3"/>
  <c r="DH35" i="3"/>
  <c r="DI35" i="3"/>
  <c r="DJ35" i="3"/>
  <c r="DK35" i="3"/>
  <c r="DL35" i="3"/>
  <c r="DM35" i="3"/>
  <c r="DN35" i="3"/>
  <c r="DO35" i="3"/>
  <c r="DP35" i="3"/>
  <c r="DR35" i="3"/>
  <c r="DS35" i="3"/>
  <c r="DT35" i="3"/>
  <c r="DU35" i="3"/>
  <c r="DV35" i="3"/>
  <c r="DW35" i="3"/>
  <c r="DX35" i="3"/>
  <c r="DY35" i="3"/>
  <c r="DZ35" i="3"/>
  <c r="EA35" i="3"/>
  <c r="EB35" i="3"/>
  <c r="EC35" i="3"/>
  <c r="ED35" i="3"/>
  <c r="EF35" i="3"/>
  <c r="EG35" i="3"/>
  <c r="EH35" i="3"/>
  <c r="EI35" i="3"/>
  <c r="EJ35" i="3"/>
  <c r="EK35" i="3"/>
  <c r="EL35" i="3"/>
  <c r="EM35" i="3"/>
  <c r="EN35" i="3"/>
  <c r="EO35" i="3"/>
  <c r="EP35" i="3"/>
  <c r="EQ35" i="3"/>
  <c r="ER35" i="3"/>
  <c r="ET35" i="3"/>
  <c r="EU35" i="3"/>
  <c r="EV35" i="3"/>
  <c r="EW35" i="3"/>
  <c r="EX35" i="3"/>
  <c r="EY35" i="3"/>
  <c r="EZ35" i="3"/>
  <c r="FA35" i="3"/>
  <c r="FB35" i="3"/>
  <c r="FC35" i="3"/>
  <c r="FD35" i="3"/>
  <c r="FE35" i="3"/>
  <c r="FF35" i="3"/>
  <c r="FH35" i="3"/>
  <c r="FI35" i="3"/>
  <c r="FJ35" i="3"/>
  <c r="FK35" i="3"/>
  <c r="FL35" i="3"/>
  <c r="FM35" i="3"/>
  <c r="FN35" i="3"/>
  <c r="FO35" i="3"/>
  <c r="FP35" i="3"/>
  <c r="FQ35" i="3"/>
  <c r="FR35" i="3"/>
  <c r="FS35" i="3"/>
  <c r="FT35" i="3"/>
  <c r="FV35" i="3"/>
  <c r="FW35" i="3"/>
  <c r="FX35" i="3"/>
  <c r="FY35" i="3"/>
  <c r="FZ35" i="3"/>
  <c r="GA35" i="3"/>
  <c r="GB35" i="3"/>
  <c r="GC35" i="3"/>
  <c r="GD35" i="3"/>
  <c r="GE35" i="3"/>
  <c r="GF35" i="3"/>
  <c r="GG35" i="3"/>
  <c r="GH35" i="3"/>
  <c r="GJ35" i="3"/>
  <c r="GK35" i="3"/>
  <c r="GL35" i="3"/>
  <c r="GM35" i="3"/>
  <c r="GN35" i="3"/>
  <c r="GO35" i="3"/>
  <c r="GP35" i="3"/>
  <c r="GQ35" i="3"/>
  <c r="GR35" i="3"/>
  <c r="GS35" i="3"/>
  <c r="GT35" i="3"/>
  <c r="GU35" i="3"/>
  <c r="GV35" i="3"/>
  <c r="GX35" i="3"/>
  <c r="GY35" i="3"/>
  <c r="GZ35" i="3"/>
  <c r="HA35" i="3"/>
  <c r="HB35" i="3"/>
  <c r="HC35" i="3"/>
  <c r="HD35" i="3"/>
  <c r="HE35" i="3"/>
  <c r="HF35" i="3"/>
  <c r="HG35" i="3"/>
  <c r="HH35" i="3"/>
  <c r="HI35" i="3"/>
  <c r="HJ35" i="3"/>
  <c r="X36" i="3"/>
  <c r="Y36" i="3"/>
  <c r="Z36" i="3"/>
  <c r="AA36" i="3"/>
  <c r="AB36" i="3"/>
  <c r="AC36" i="3"/>
  <c r="AD36" i="3"/>
  <c r="AE36" i="3"/>
  <c r="AF36" i="3"/>
  <c r="AG36" i="3"/>
  <c r="AH36" i="3"/>
  <c r="AI36" i="3"/>
  <c r="AJ36" i="3"/>
  <c r="AL36" i="3"/>
  <c r="AM36" i="3"/>
  <c r="AN36" i="3"/>
  <c r="AO36" i="3"/>
  <c r="AP36" i="3"/>
  <c r="AQ36" i="3"/>
  <c r="AR36" i="3"/>
  <c r="AS36" i="3"/>
  <c r="AT36" i="3"/>
  <c r="AU36" i="3"/>
  <c r="AV36" i="3"/>
  <c r="AW36" i="3"/>
  <c r="AX36" i="3"/>
  <c r="AZ36" i="3"/>
  <c r="BA36" i="3"/>
  <c r="BB36" i="3"/>
  <c r="BC36" i="3"/>
  <c r="BD36" i="3"/>
  <c r="BE36" i="3"/>
  <c r="BF36" i="3"/>
  <c r="BG36" i="3"/>
  <c r="BH36" i="3"/>
  <c r="BI36" i="3"/>
  <c r="BJ36" i="3"/>
  <c r="BK36" i="3"/>
  <c r="BL36" i="3"/>
  <c r="BN36" i="3"/>
  <c r="BO36" i="3"/>
  <c r="BP36" i="3"/>
  <c r="BQ36" i="3"/>
  <c r="BR36" i="3"/>
  <c r="BS36" i="3"/>
  <c r="BT36" i="3"/>
  <c r="BU36" i="3"/>
  <c r="BV36" i="3"/>
  <c r="BW36" i="3"/>
  <c r="BX36" i="3"/>
  <c r="BY36" i="3"/>
  <c r="BZ36" i="3"/>
  <c r="CB36" i="3"/>
  <c r="CC36" i="3"/>
  <c r="CD36" i="3"/>
  <c r="CE36" i="3"/>
  <c r="CF36" i="3"/>
  <c r="CG36" i="3"/>
  <c r="CH36" i="3"/>
  <c r="CI36" i="3"/>
  <c r="CJ36" i="3"/>
  <c r="CK36" i="3"/>
  <c r="CL36" i="3"/>
  <c r="CM36" i="3"/>
  <c r="CN36" i="3"/>
  <c r="CP36" i="3"/>
  <c r="CQ36" i="3"/>
  <c r="CR36" i="3"/>
  <c r="CS36" i="3"/>
  <c r="CT36" i="3"/>
  <c r="CU36" i="3"/>
  <c r="CV36" i="3"/>
  <c r="CW36" i="3"/>
  <c r="CX36" i="3"/>
  <c r="CY36" i="3"/>
  <c r="CZ36" i="3"/>
  <c r="DA36" i="3"/>
  <c r="DB36" i="3"/>
  <c r="DD36" i="3"/>
  <c r="DE36" i="3"/>
  <c r="DF36" i="3"/>
  <c r="DG36" i="3"/>
  <c r="DH36" i="3"/>
  <c r="DI36" i="3"/>
  <c r="DJ36" i="3"/>
  <c r="DK36" i="3"/>
  <c r="DL36" i="3"/>
  <c r="DM36" i="3"/>
  <c r="DN36" i="3"/>
  <c r="DO36" i="3"/>
  <c r="DP36" i="3"/>
  <c r="DR36" i="3"/>
  <c r="DS36" i="3"/>
  <c r="DT36" i="3"/>
  <c r="DU36" i="3"/>
  <c r="DV36" i="3"/>
  <c r="DW36" i="3"/>
  <c r="DX36" i="3"/>
  <c r="DY36" i="3"/>
  <c r="DZ36" i="3"/>
  <c r="EA36" i="3"/>
  <c r="EB36" i="3"/>
  <c r="EC36" i="3"/>
  <c r="ED36" i="3"/>
  <c r="EF36" i="3"/>
  <c r="EG36" i="3"/>
  <c r="EH36" i="3"/>
  <c r="EI36" i="3"/>
  <c r="EJ36" i="3"/>
  <c r="EK36" i="3"/>
  <c r="EL36" i="3"/>
  <c r="EM36" i="3"/>
  <c r="EN36" i="3"/>
  <c r="EO36" i="3"/>
  <c r="EP36" i="3"/>
  <c r="EQ36" i="3"/>
  <c r="ER36" i="3"/>
  <c r="ET36" i="3"/>
  <c r="EU36" i="3"/>
  <c r="EV36" i="3"/>
  <c r="EW36" i="3"/>
  <c r="EX36" i="3"/>
  <c r="EY36" i="3"/>
  <c r="EZ36" i="3"/>
  <c r="FA36" i="3"/>
  <c r="FB36" i="3"/>
  <c r="FC36" i="3"/>
  <c r="FD36" i="3"/>
  <c r="FE36" i="3"/>
  <c r="FF36" i="3"/>
  <c r="FH36" i="3"/>
  <c r="FI36" i="3"/>
  <c r="FJ36" i="3"/>
  <c r="FK36" i="3"/>
  <c r="FL36" i="3"/>
  <c r="FM36" i="3"/>
  <c r="FN36" i="3"/>
  <c r="FO36" i="3"/>
  <c r="FP36" i="3"/>
  <c r="FQ36" i="3"/>
  <c r="FR36" i="3"/>
  <c r="FS36" i="3"/>
  <c r="FT36" i="3"/>
  <c r="FV36" i="3"/>
  <c r="FW36" i="3"/>
  <c r="FX36" i="3"/>
  <c r="FY36" i="3"/>
  <c r="FZ36" i="3"/>
  <c r="GA36" i="3"/>
  <c r="GB36" i="3"/>
  <c r="GC36" i="3"/>
  <c r="GD36" i="3"/>
  <c r="GE36" i="3"/>
  <c r="GF36" i="3"/>
  <c r="GG36" i="3"/>
  <c r="GH36" i="3"/>
  <c r="GJ36" i="3"/>
  <c r="GK36" i="3"/>
  <c r="GL36" i="3"/>
  <c r="GM36" i="3"/>
  <c r="GN36" i="3"/>
  <c r="GO36" i="3"/>
  <c r="GP36" i="3"/>
  <c r="GQ36" i="3"/>
  <c r="GR36" i="3"/>
  <c r="GS36" i="3"/>
  <c r="GT36" i="3"/>
  <c r="GU36" i="3"/>
  <c r="GV36" i="3"/>
  <c r="GX36" i="3"/>
  <c r="GY36" i="3"/>
  <c r="GZ36" i="3"/>
  <c r="HA36" i="3"/>
  <c r="HB36" i="3"/>
  <c r="HC36" i="3"/>
  <c r="HD36" i="3"/>
  <c r="HE36" i="3"/>
  <c r="HF36" i="3"/>
  <c r="HG36" i="3"/>
  <c r="HH36" i="3"/>
  <c r="HI36" i="3"/>
  <c r="HJ36" i="3"/>
  <c r="X37" i="3"/>
  <c r="Y37" i="3"/>
  <c r="Z37" i="3"/>
  <c r="AA37" i="3"/>
  <c r="AB37" i="3"/>
  <c r="AC37" i="3"/>
  <c r="AD37" i="3"/>
  <c r="AE37" i="3"/>
  <c r="AF37" i="3"/>
  <c r="AG37" i="3"/>
  <c r="AH37" i="3"/>
  <c r="AI37" i="3"/>
  <c r="AJ37" i="3"/>
  <c r="AL37" i="3"/>
  <c r="AM37" i="3"/>
  <c r="AN37" i="3"/>
  <c r="AO37" i="3"/>
  <c r="AP37" i="3"/>
  <c r="AQ37" i="3"/>
  <c r="AR37" i="3"/>
  <c r="AS37" i="3"/>
  <c r="AT37" i="3"/>
  <c r="AU37" i="3"/>
  <c r="AV37" i="3"/>
  <c r="AW37" i="3"/>
  <c r="AX37" i="3"/>
  <c r="AZ37" i="3"/>
  <c r="BA37" i="3"/>
  <c r="BB37" i="3"/>
  <c r="BC37" i="3"/>
  <c r="BD37" i="3"/>
  <c r="BE37" i="3"/>
  <c r="BF37" i="3"/>
  <c r="BG37" i="3"/>
  <c r="BH37" i="3"/>
  <c r="BI37" i="3"/>
  <c r="BJ37" i="3"/>
  <c r="BK37" i="3"/>
  <c r="BL37" i="3"/>
  <c r="BN37" i="3"/>
  <c r="BO37" i="3"/>
  <c r="BP37" i="3"/>
  <c r="BQ37" i="3"/>
  <c r="BR37" i="3"/>
  <c r="BS37" i="3"/>
  <c r="BT37" i="3"/>
  <c r="BU37" i="3"/>
  <c r="BV37" i="3"/>
  <c r="BW37" i="3"/>
  <c r="BX37" i="3"/>
  <c r="BY37" i="3"/>
  <c r="BZ37" i="3"/>
  <c r="CB37" i="3"/>
  <c r="CC37" i="3"/>
  <c r="CD37" i="3"/>
  <c r="CE37" i="3"/>
  <c r="CF37" i="3"/>
  <c r="CG37" i="3"/>
  <c r="CH37" i="3"/>
  <c r="CI37" i="3"/>
  <c r="CJ37" i="3"/>
  <c r="CK37" i="3"/>
  <c r="CL37" i="3"/>
  <c r="CM37" i="3"/>
  <c r="CN37" i="3"/>
  <c r="CP37" i="3"/>
  <c r="CQ37" i="3"/>
  <c r="CR37" i="3"/>
  <c r="CS37" i="3"/>
  <c r="CT37" i="3"/>
  <c r="CU37" i="3"/>
  <c r="CV37" i="3"/>
  <c r="CW37" i="3"/>
  <c r="CX37" i="3"/>
  <c r="CY37" i="3"/>
  <c r="CZ37" i="3"/>
  <c r="DA37" i="3"/>
  <c r="DB37" i="3"/>
  <c r="DD37" i="3"/>
  <c r="DE37" i="3"/>
  <c r="DF37" i="3"/>
  <c r="DG37" i="3"/>
  <c r="DH37" i="3"/>
  <c r="DI37" i="3"/>
  <c r="DJ37" i="3"/>
  <c r="DK37" i="3"/>
  <c r="DL37" i="3"/>
  <c r="DM37" i="3"/>
  <c r="DN37" i="3"/>
  <c r="DO37" i="3"/>
  <c r="DP37" i="3"/>
  <c r="DR37" i="3"/>
  <c r="DS37" i="3"/>
  <c r="DT37" i="3"/>
  <c r="DU37" i="3"/>
  <c r="DV37" i="3"/>
  <c r="DW37" i="3"/>
  <c r="DX37" i="3"/>
  <c r="DY37" i="3"/>
  <c r="DZ37" i="3"/>
  <c r="EA37" i="3"/>
  <c r="EB37" i="3"/>
  <c r="EC37" i="3"/>
  <c r="ED37" i="3"/>
  <c r="EF37" i="3"/>
  <c r="EG37" i="3"/>
  <c r="EH37" i="3"/>
  <c r="EI37" i="3"/>
  <c r="EJ37" i="3"/>
  <c r="EK37" i="3"/>
  <c r="EL37" i="3"/>
  <c r="EM37" i="3"/>
  <c r="EN37" i="3"/>
  <c r="EO37" i="3"/>
  <c r="EP37" i="3"/>
  <c r="EQ37" i="3"/>
  <c r="ER37" i="3"/>
  <c r="ET37" i="3"/>
  <c r="EU37" i="3"/>
  <c r="EV37" i="3"/>
  <c r="EW37" i="3"/>
  <c r="EX37" i="3"/>
  <c r="EY37" i="3"/>
  <c r="EZ37" i="3"/>
  <c r="FA37" i="3"/>
  <c r="FB37" i="3"/>
  <c r="FC37" i="3"/>
  <c r="FD37" i="3"/>
  <c r="FE37" i="3"/>
  <c r="FF37" i="3"/>
  <c r="FH37" i="3"/>
  <c r="FI37" i="3"/>
  <c r="FJ37" i="3"/>
  <c r="FK37" i="3"/>
  <c r="FL37" i="3"/>
  <c r="FM37" i="3"/>
  <c r="FN37" i="3"/>
  <c r="FO37" i="3"/>
  <c r="FP37" i="3"/>
  <c r="FQ37" i="3"/>
  <c r="FR37" i="3"/>
  <c r="FS37" i="3"/>
  <c r="FT37" i="3"/>
  <c r="FV37" i="3"/>
  <c r="FW37" i="3"/>
  <c r="FX37" i="3"/>
  <c r="FY37" i="3"/>
  <c r="FZ37" i="3"/>
  <c r="GA37" i="3"/>
  <c r="GB37" i="3"/>
  <c r="GC37" i="3"/>
  <c r="GD37" i="3"/>
  <c r="GE37" i="3"/>
  <c r="GF37" i="3"/>
  <c r="GG37" i="3"/>
  <c r="GH37" i="3"/>
  <c r="GJ37" i="3"/>
  <c r="GK37" i="3"/>
  <c r="GL37" i="3"/>
  <c r="GM37" i="3"/>
  <c r="GN37" i="3"/>
  <c r="GO37" i="3"/>
  <c r="GP37" i="3"/>
  <c r="GQ37" i="3"/>
  <c r="GR37" i="3"/>
  <c r="GS37" i="3"/>
  <c r="GT37" i="3"/>
  <c r="GU37" i="3"/>
  <c r="GV37" i="3"/>
  <c r="GX37" i="3"/>
  <c r="GY37" i="3"/>
  <c r="GZ37" i="3"/>
  <c r="HA37" i="3"/>
  <c r="HB37" i="3"/>
  <c r="HC37" i="3"/>
  <c r="HD37" i="3"/>
  <c r="HE37" i="3"/>
  <c r="HF37" i="3"/>
  <c r="HG37" i="3"/>
  <c r="HH37" i="3"/>
  <c r="HI37" i="3"/>
  <c r="HJ37" i="3"/>
  <c r="X38" i="3"/>
  <c r="Y38" i="3"/>
  <c r="Z38" i="3"/>
  <c r="AA38" i="3"/>
  <c r="AB38" i="3"/>
  <c r="AC38" i="3"/>
  <c r="AD38" i="3"/>
  <c r="AE38" i="3"/>
  <c r="AF38" i="3"/>
  <c r="AG38" i="3"/>
  <c r="AH38" i="3"/>
  <c r="AI38" i="3"/>
  <c r="AJ38" i="3"/>
  <c r="AL38" i="3"/>
  <c r="AM38" i="3"/>
  <c r="AN38" i="3"/>
  <c r="AO38" i="3"/>
  <c r="AP38" i="3"/>
  <c r="AQ38" i="3"/>
  <c r="AR38" i="3"/>
  <c r="AS38" i="3"/>
  <c r="AT38" i="3"/>
  <c r="AU38" i="3"/>
  <c r="AV38" i="3"/>
  <c r="AW38" i="3"/>
  <c r="AX38" i="3"/>
  <c r="AZ38" i="3"/>
  <c r="BA38" i="3"/>
  <c r="BB38" i="3"/>
  <c r="BC38" i="3"/>
  <c r="BD38" i="3"/>
  <c r="BE38" i="3"/>
  <c r="BF38" i="3"/>
  <c r="BG38" i="3"/>
  <c r="BH38" i="3"/>
  <c r="BI38" i="3"/>
  <c r="BJ38" i="3"/>
  <c r="BK38" i="3"/>
  <c r="BL38" i="3"/>
  <c r="BN38" i="3"/>
  <c r="BO38" i="3"/>
  <c r="BP38" i="3"/>
  <c r="BQ38" i="3"/>
  <c r="BR38" i="3"/>
  <c r="BS38" i="3"/>
  <c r="BT38" i="3"/>
  <c r="BU38" i="3"/>
  <c r="BV38" i="3"/>
  <c r="BW38" i="3"/>
  <c r="BX38" i="3"/>
  <c r="BY38" i="3"/>
  <c r="BZ38" i="3"/>
  <c r="CB38" i="3"/>
  <c r="CC38" i="3"/>
  <c r="CD38" i="3"/>
  <c r="CE38" i="3"/>
  <c r="CF38" i="3"/>
  <c r="CG38" i="3"/>
  <c r="CH38" i="3"/>
  <c r="CI38" i="3"/>
  <c r="CJ38" i="3"/>
  <c r="CK38" i="3"/>
  <c r="CL38" i="3"/>
  <c r="CM38" i="3"/>
  <c r="CN38" i="3"/>
  <c r="CP38" i="3"/>
  <c r="CQ38" i="3"/>
  <c r="CR38" i="3"/>
  <c r="CS38" i="3"/>
  <c r="CT38" i="3"/>
  <c r="CU38" i="3"/>
  <c r="CV38" i="3"/>
  <c r="CW38" i="3"/>
  <c r="CX38" i="3"/>
  <c r="CY38" i="3"/>
  <c r="CZ38" i="3"/>
  <c r="DA38" i="3"/>
  <c r="DB38" i="3"/>
  <c r="DD38" i="3"/>
  <c r="DE38" i="3"/>
  <c r="DF38" i="3"/>
  <c r="DG38" i="3"/>
  <c r="DH38" i="3"/>
  <c r="DI38" i="3"/>
  <c r="DJ38" i="3"/>
  <c r="DK38" i="3"/>
  <c r="DL38" i="3"/>
  <c r="DM38" i="3"/>
  <c r="DN38" i="3"/>
  <c r="DO38" i="3"/>
  <c r="DP38" i="3"/>
  <c r="DR38" i="3"/>
  <c r="DS38" i="3"/>
  <c r="DT38" i="3"/>
  <c r="DU38" i="3"/>
  <c r="DV38" i="3"/>
  <c r="DW38" i="3"/>
  <c r="DX38" i="3"/>
  <c r="DY38" i="3"/>
  <c r="DZ38" i="3"/>
  <c r="EA38" i="3"/>
  <c r="EB38" i="3"/>
  <c r="EC38" i="3"/>
  <c r="ED38" i="3"/>
  <c r="EF38" i="3"/>
  <c r="EG38" i="3"/>
  <c r="EH38" i="3"/>
  <c r="EI38" i="3"/>
  <c r="EJ38" i="3"/>
  <c r="EK38" i="3"/>
  <c r="EL38" i="3"/>
  <c r="EM38" i="3"/>
  <c r="EN38" i="3"/>
  <c r="EO38" i="3"/>
  <c r="EP38" i="3"/>
  <c r="EQ38" i="3"/>
  <c r="ER38" i="3"/>
  <c r="ET38" i="3"/>
  <c r="EU38" i="3"/>
  <c r="EV38" i="3"/>
  <c r="EW38" i="3"/>
  <c r="EX38" i="3"/>
  <c r="EY38" i="3"/>
  <c r="EZ38" i="3"/>
  <c r="FA38" i="3"/>
  <c r="FB38" i="3"/>
  <c r="FC38" i="3"/>
  <c r="FD38" i="3"/>
  <c r="FE38" i="3"/>
  <c r="FF38" i="3"/>
  <c r="FH38" i="3"/>
  <c r="FI38" i="3"/>
  <c r="FJ38" i="3"/>
  <c r="FK38" i="3"/>
  <c r="FL38" i="3"/>
  <c r="FM38" i="3"/>
  <c r="FN38" i="3"/>
  <c r="FO38" i="3"/>
  <c r="FP38" i="3"/>
  <c r="FQ38" i="3"/>
  <c r="FR38" i="3"/>
  <c r="FS38" i="3"/>
  <c r="FT38" i="3"/>
  <c r="FV38" i="3"/>
  <c r="FW38" i="3"/>
  <c r="FX38" i="3"/>
  <c r="FY38" i="3"/>
  <c r="FZ38" i="3"/>
  <c r="GA38" i="3"/>
  <c r="GB38" i="3"/>
  <c r="GC38" i="3"/>
  <c r="GD38" i="3"/>
  <c r="GE38" i="3"/>
  <c r="GF38" i="3"/>
  <c r="GG38" i="3"/>
  <c r="GH38" i="3"/>
  <c r="GJ38" i="3"/>
  <c r="GK38" i="3"/>
  <c r="GL38" i="3"/>
  <c r="GM38" i="3"/>
  <c r="GN38" i="3"/>
  <c r="GO38" i="3"/>
  <c r="GP38" i="3"/>
  <c r="GQ38" i="3"/>
  <c r="GR38" i="3"/>
  <c r="GS38" i="3"/>
  <c r="GT38" i="3"/>
  <c r="GU38" i="3"/>
  <c r="GV38" i="3"/>
  <c r="GX38" i="3"/>
  <c r="GY38" i="3"/>
  <c r="GZ38" i="3"/>
  <c r="HA38" i="3"/>
  <c r="HB38" i="3"/>
  <c r="HC38" i="3"/>
  <c r="HD38" i="3"/>
  <c r="HE38" i="3"/>
  <c r="HF38" i="3"/>
  <c r="HG38" i="3"/>
  <c r="HH38" i="3"/>
  <c r="HI38" i="3"/>
  <c r="HJ38" i="3"/>
  <c r="X39" i="3"/>
  <c r="Y39" i="3"/>
  <c r="Z39" i="3"/>
  <c r="AA39" i="3"/>
  <c r="AB39" i="3"/>
  <c r="AC39" i="3"/>
  <c r="AD39" i="3"/>
  <c r="AE39" i="3"/>
  <c r="AF39" i="3"/>
  <c r="AG39" i="3"/>
  <c r="AH39" i="3"/>
  <c r="AI39" i="3"/>
  <c r="AJ39" i="3"/>
  <c r="AL39" i="3"/>
  <c r="AM39" i="3"/>
  <c r="AN39" i="3"/>
  <c r="AO39" i="3"/>
  <c r="AP39" i="3"/>
  <c r="AQ39" i="3"/>
  <c r="AR39" i="3"/>
  <c r="AS39" i="3"/>
  <c r="AT39" i="3"/>
  <c r="AU39" i="3"/>
  <c r="AV39" i="3"/>
  <c r="AW39" i="3"/>
  <c r="AX39" i="3"/>
  <c r="AZ39" i="3"/>
  <c r="BA39" i="3"/>
  <c r="BB39" i="3"/>
  <c r="BC39" i="3"/>
  <c r="BD39" i="3"/>
  <c r="BE39" i="3"/>
  <c r="BF39" i="3"/>
  <c r="BG39" i="3"/>
  <c r="BH39" i="3"/>
  <c r="BI39" i="3"/>
  <c r="BJ39" i="3"/>
  <c r="BK39" i="3"/>
  <c r="BL39" i="3"/>
  <c r="BN39" i="3"/>
  <c r="BO39" i="3"/>
  <c r="BP39" i="3"/>
  <c r="BQ39" i="3"/>
  <c r="BR39" i="3"/>
  <c r="BS39" i="3"/>
  <c r="BT39" i="3"/>
  <c r="BU39" i="3"/>
  <c r="BV39" i="3"/>
  <c r="BW39" i="3"/>
  <c r="BX39" i="3"/>
  <c r="BY39" i="3"/>
  <c r="BZ39" i="3"/>
  <c r="CB39" i="3"/>
  <c r="CC39" i="3"/>
  <c r="CD39" i="3"/>
  <c r="CE39" i="3"/>
  <c r="CF39" i="3"/>
  <c r="CG39" i="3"/>
  <c r="CH39" i="3"/>
  <c r="CI39" i="3"/>
  <c r="CJ39" i="3"/>
  <c r="CK39" i="3"/>
  <c r="CL39" i="3"/>
  <c r="CM39" i="3"/>
  <c r="CN39" i="3"/>
  <c r="CP39" i="3"/>
  <c r="CQ39" i="3"/>
  <c r="CR39" i="3"/>
  <c r="CS39" i="3"/>
  <c r="CT39" i="3"/>
  <c r="CU39" i="3"/>
  <c r="CV39" i="3"/>
  <c r="CW39" i="3"/>
  <c r="CX39" i="3"/>
  <c r="CY39" i="3"/>
  <c r="CZ39" i="3"/>
  <c r="DA39" i="3"/>
  <c r="DB39" i="3"/>
  <c r="DD39" i="3"/>
  <c r="DE39" i="3"/>
  <c r="DF39" i="3"/>
  <c r="DG39" i="3"/>
  <c r="DH39" i="3"/>
  <c r="DI39" i="3"/>
  <c r="DJ39" i="3"/>
  <c r="DK39" i="3"/>
  <c r="DL39" i="3"/>
  <c r="DM39" i="3"/>
  <c r="DN39" i="3"/>
  <c r="DO39" i="3"/>
  <c r="DP39" i="3"/>
  <c r="DR39" i="3"/>
  <c r="DS39" i="3"/>
  <c r="DT39" i="3"/>
  <c r="DU39" i="3"/>
  <c r="DV39" i="3"/>
  <c r="DW39" i="3"/>
  <c r="DX39" i="3"/>
  <c r="DY39" i="3"/>
  <c r="DZ39" i="3"/>
  <c r="EA39" i="3"/>
  <c r="EB39" i="3"/>
  <c r="EC39" i="3"/>
  <c r="ED39" i="3"/>
  <c r="EF39" i="3"/>
  <c r="EG39" i="3"/>
  <c r="EH39" i="3"/>
  <c r="EI39" i="3"/>
  <c r="EJ39" i="3"/>
  <c r="EK39" i="3"/>
  <c r="EL39" i="3"/>
  <c r="EM39" i="3"/>
  <c r="EN39" i="3"/>
  <c r="EO39" i="3"/>
  <c r="EP39" i="3"/>
  <c r="EQ39" i="3"/>
  <c r="ER39" i="3"/>
  <c r="ET39" i="3"/>
  <c r="EU39" i="3"/>
  <c r="EV39" i="3"/>
  <c r="EW39" i="3"/>
  <c r="EX39" i="3"/>
  <c r="EY39" i="3"/>
  <c r="EZ39" i="3"/>
  <c r="FA39" i="3"/>
  <c r="FB39" i="3"/>
  <c r="FC39" i="3"/>
  <c r="FD39" i="3"/>
  <c r="FE39" i="3"/>
  <c r="FF39" i="3"/>
  <c r="FH39" i="3"/>
  <c r="FI39" i="3"/>
  <c r="FJ39" i="3"/>
  <c r="FK39" i="3"/>
  <c r="FL39" i="3"/>
  <c r="FM39" i="3"/>
  <c r="FN39" i="3"/>
  <c r="FO39" i="3"/>
  <c r="FP39" i="3"/>
  <c r="FQ39" i="3"/>
  <c r="FR39" i="3"/>
  <c r="FS39" i="3"/>
  <c r="FT39" i="3"/>
  <c r="FV39" i="3"/>
  <c r="FW39" i="3"/>
  <c r="FX39" i="3"/>
  <c r="FY39" i="3"/>
  <c r="FZ39" i="3"/>
  <c r="GA39" i="3"/>
  <c r="GB39" i="3"/>
  <c r="GC39" i="3"/>
  <c r="GD39" i="3"/>
  <c r="GE39" i="3"/>
  <c r="GF39" i="3"/>
  <c r="GG39" i="3"/>
  <c r="GH39" i="3"/>
  <c r="GJ39" i="3"/>
  <c r="GK39" i="3"/>
  <c r="GL39" i="3"/>
  <c r="GM39" i="3"/>
  <c r="GN39" i="3"/>
  <c r="GO39" i="3"/>
  <c r="GP39" i="3"/>
  <c r="GQ39" i="3"/>
  <c r="GR39" i="3"/>
  <c r="GS39" i="3"/>
  <c r="GT39" i="3"/>
  <c r="GU39" i="3"/>
  <c r="GV39" i="3"/>
  <c r="GX39" i="3"/>
  <c r="GY39" i="3"/>
  <c r="GZ39" i="3"/>
  <c r="HA39" i="3"/>
  <c r="HB39" i="3"/>
  <c r="HC39" i="3"/>
  <c r="HD39" i="3"/>
  <c r="HE39" i="3"/>
  <c r="HF39" i="3"/>
  <c r="HG39" i="3"/>
  <c r="HH39" i="3"/>
  <c r="HI39" i="3"/>
  <c r="HJ39" i="3"/>
  <c r="X40" i="3"/>
  <c r="Y40" i="3"/>
  <c r="Z40" i="3"/>
  <c r="AA40" i="3"/>
  <c r="AB40" i="3"/>
  <c r="AC40" i="3"/>
  <c r="AD40" i="3"/>
  <c r="AE40" i="3"/>
  <c r="AF40" i="3"/>
  <c r="AG40" i="3"/>
  <c r="AH40" i="3"/>
  <c r="AI40" i="3"/>
  <c r="AJ40" i="3"/>
  <c r="AL40" i="3"/>
  <c r="AM40" i="3"/>
  <c r="AN40" i="3"/>
  <c r="AO40" i="3"/>
  <c r="AP40" i="3"/>
  <c r="AQ40" i="3"/>
  <c r="AR40" i="3"/>
  <c r="AS40" i="3"/>
  <c r="AT40" i="3"/>
  <c r="AU40" i="3"/>
  <c r="AV40" i="3"/>
  <c r="AW40" i="3"/>
  <c r="AX40" i="3"/>
  <c r="AZ40" i="3"/>
  <c r="BA40" i="3"/>
  <c r="BB40" i="3"/>
  <c r="BC40" i="3"/>
  <c r="BD40" i="3"/>
  <c r="BE40" i="3"/>
  <c r="BF40" i="3"/>
  <c r="BG40" i="3"/>
  <c r="BH40" i="3"/>
  <c r="BI40" i="3"/>
  <c r="BJ40" i="3"/>
  <c r="BK40" i="3"/>
  <c r="BL40" i="3"/>
  <c r="BN40" i="3"/>
  <c r="BO40" i="3"/>
  <c r="BP40" i="3"/>
  <c r="BQ40" i="3"/>
  <c r="BR40" i="3"/>
  <c r="BS40" i="3"/>
  <c r="BT40" i="3"/>
  <c r="BU40" i="3"/>
  <c r="BV40" i="3"/>
  <c r="BW40" i="3"/>
  <c r="BX40" i="3"/>
  <c r="BY40" i="3"/>
  <c r="BZ40" i="3"/>
  <c r="CB40" i="3"/>
  <c r="CC40" i="3"/>
  <c r="CD40" i="3"/>
  <c r="CE40" i="3"/>
  <c r="CF40" i="3"/>
  <c r="CG40" i="3"/>
  <c r="CH40" i="3"/>
  <c r="CI40" i="3"/>
  <c r="CJ40" i="3"/>
  <c r="CK40" i="3"/>
  <c r="CL40" i="3"/>
  <c r="CM40" i="3"/>
  <c r="CN40" i="3"/>
  <c r="CP40" i="3"/>
  <c r="CQ40" i="3"/>
  <c r="CR40" i="3"/>
  <c r="CS40" i="3"/>
  <c r="CT40" i="3"/>
  <c r="CU40" i="3"/>
  <c r="CV40" i="3"/>
  <c r="CW40" i="3"/>
  <c r="CX40" i="3"/>
  <c r="CY40" i="3"/>
  <c r="CZ40" i="3"/>
  <c r="DA40" i="3"/>
  <c r="DB40" i="3"/>
  <c r="DD40" i="3"/>
  <c r="DE40" i="3"/>
  <c r="DF40" i="3"/>
  <c r="DG40" i="3"/>
  <c r="DH40" i="3"/>
  <c r="DI40" i="3"/>
  <c r="DJ40" i="3"/>
  <c r="DK40" i="3"/>
  <c r="DL40" i="3"/>
  <c r="DM40" i="3"/>
  <c r="DN40" i="3"/>
  <c r="DO40" i="3"/>
  <c r="DP40" i="3"/>
  <c r="DR40" i="3"/>
  <c r="DS40" i="3"/>
  <c r="DT40" i="3"/>
  <c r="DU40" i="3"/>
  <c r="DV40" i="3"/>
  <c r="DW40" i="3"/>
  <c r="DX40" i="3"/>
  <c r="DY40" i="3"/>
  <c r="DZ40" i="3"/>
  <c r="EA40" i="3"/>
  <c r="EB40" i="3"/>
  <c r="EC40" i="3"/>
  <c r="ED40" i="3"/>
  <c r="EF40" i="3"/>
  <c r="EG40" i="3"/>
  <c r="EH40" i="3"/>
  <c r="EI40" i="3"/>
  <c r="EJ40" i="3"/>
  <c r="EK40" i="3"/>
  <c r="EL40" i="3"/>
  <c r="EM40" i="3"/>
  <c r="EN40" i="3"/>
  <c r="EO40" i="3"/>
  <c r="EP40" i="3"/>
  <c r="EQ40" i="3"/>
  <c r="ER40" i="3"/>
  <c r="ET40" i="3"/>
  <c r="EU40" i="3"/>
  <c r="EV40" i="3"/>
  <c r="EW40" i="3"/>
  <c r="EX40" i="3"/>
  <c r="EY40" i="3"/>
  <c r="EZ40" i="3"/>
  <c r="FA40" i="3"/>
  <c r="FB40" i="3"/>
  <c r="FC40" i="3"/>
  <c r="FD40" i="3"/>
  <c r="FE40" i="3"/>
  <c r="FF40" i="3"/>
  <c r="FH40" i="3"/>
  <c r="FI40" i="3"/>
  <c r="FJ40" i="3"/>
  <c r="FK40" i="3"/>
  <c r="FL40" i="3"/>
  <c r="FM40" i="3"/>
  <c r="FN40" i="3"/>
  <c r="FO40" i="3"/>
  <c r="FP40" i="3"/>
  <c r="FQ40" i="3"/>
  <c r="FR40" i="3"/>
  <c r="FS40" i="3"/>
  <c r="FT40" i="3"/>
  <c r="FV40" i="3"/>
  <c r="FW40" i="3"/>
  <c r="FX40" i="3"/>
  <c r="FY40" i="3"/>
  <c r="FZ40" i="3"/>
  <c r="GA40" i="3"/>
  <c r="GB40" i="3"/>
  <c r="GC40" i="3"/>
  <c r="GD40" i="3"/>
  <c r="GE40" i="3"/>
  <c r="GF40" i="3"/>
  <c r="GG40" i="3"/>
  <c r="GH40" i="3"/>
  <c r="GJ40" i="3"/>
  <c r="GK40" i="3"/>
  <c r="GL40" i="3"/>
  <c r="GM40" i="3"/>
  <c r="GN40" i="3"/>
  <c r="GO40" i="3"/>
  <c r="GP40" i="3"/>
  <c r="GQ40" i="3"/>
  <c r="GR40" i="3"/>
  <c r="GS40" i="3"/>
  <c r="GT40" i="3"/>
  <c r="GU40" i="3"/>
  <c r="GV40" i="3"/>
  <c r="GX40" i="3"/>
  <c r="GY40" i="3"/>
  <c r="GZ40" i="3"/>
  <c r="HA40" i="3"/>
  <c r="HB40" i="3"/>
  <c r="HC40" i="3"/>
  <c r="HD40" i="3"/>
  <c r="HE40" i="3"/>
  <c r="HF40" i="3"/>
  <c r="HG40" i="3"/>
  <c r="HH40" i="3"/>
  <c r="HI40" i="3"/>
  <c r="HJ40" i="3"/>
  <c r="X41" i="3"/>
  <c r="Y41" i="3"/>
  <c r="Z41" i="3"/>
  <c r="AA41" i="3"/>
  <c r="AB41" i="3"/>
  <c r="AC41" i="3"/>
  <c r="AD41" i="3"/>
  <c r="AE41" i="3"/>
  <c r="AF41" i="3"/>
  <c r="AG41" i="3"/>
  <c r="AH41" i="3"/>
  <c r="AI41" i="3"/>
  <c r="AJ41" i="3"/>
  <c r="AL41" i="3"/>
  <c r="AM41" i="3"/>
  <c r="AN41" i="3"/>
  <c r="AO41" i="3"/>
  <c r="AP41" i="3"/>
  <c r="AQ41" i="3"/>
  <c r="AR41" i="3"/>
  <c r="AS41" i="3"/>
  <c r="AT41" i="3"/>
  <c r="AU41" i="3"/>
  <c r="AV41" i="3"/>
  <c r="AW41" i="3"/>
  <c r="AX41" i="3"/>
  <c r="AZ41" i="3"/>
  <c r="BA41" i="3"/>
  <c r="BB41" i="3"/>
  <c r="BC41" i="3"/>
  <c r="BD41" i="3"/>
  <c r="BE41" i="3"/>
  <c r="BF41" i="3"/>
  <c r="BG41" i="3"/>
  <c r="BH41" i="3"/>
  <c r="BI41" i="3"/>
  <c r="BJ41" i="3"/>
  <c r="BK41" i="3"/>
  <c r="BL41" i="3"/>
  <c r="BN41" i="3"/>
  <c r="BO41" i="3"/>
  <c r="BP41" i="3"/>
  <c r="BQ41" i="3"/>
  <c r="BR41" i="3"/>
  <c r="BS41" i="3"/>
  <c r="BT41" i="3"/>
  <c r="BU41" i="3"/>
  <c r="BV41" i="3"/>
  <c r="BW41" i="3"/>
  <c r="BX41" i="3"/>
  <c r="BY41" i="3"/>
  <c r="BZ41" i="3"/>
  <c r="CB41" i="3"/>
  <c r="CC41" i="3"/>
  <c r="CD41" i="3"/>
  <c r="CE41" i="3"/>
  <c r="CF41" i="3"/>
  <c r="CG41" i="3"/>
  <c r="CH41" i="3"/>
  <c r="CI41" i="3"/>
  <c r="CJ41" i="3"/>
  <c r="CK41" i="3"/>
  <c r="CL41" i="3"/>
  <c r="CM41" i="3"/>
  <c r="CN41" i="3"/>
  <c r="CP41" i="3"/>
  <c r="CQ41" i="3"/>
  <c r="CR41" i="3"/>
  <c r="CS41" i="3"/>
  <c r="CT41" i="3"/>
  <c r="CU41" i="3"/>
  <c r="CV41" i="3"/>
  <c r="CW41" i="3"/>
  <c r="CX41" i="3"/>
  <c r="CY41" i="3"/>
  <c r="CZ41" i="3"/>
  <c r="DA41" i="3"/>
  <c r="DB41" i="3"/>
  <c r="DD41" i="3"/>
  <c r="DE41" i="3"/>
  <c r="DF41" i="3"/>
  <c r="DG41" i="3"/>
  <c r="DH41" i="3"/>
  <c r="DI41" i="3"/>
  <c r="DJ41" i="3"/>
  <c r="DK41" i="3"/>
  <c r="DL41" i="3"/>
  <c r="DM41" i="3"/>
  <c r="DN41" i="3"/>
  <c r="DO41" i="3"/>
  <c r="DP41" i="3"/>
  <c r="DR41" i="3"/>
  <c r="DS41" i="3"/>
  <c r="DT41" i="3"/>
  <c r="DU41" i="3"/>
  <c r="DV41" i="3"/>
  <c r="DW41" i="3"/>
  <c r="DX41" i="3"/>
  <c r="DY41" i="3"/>
  <c r="DZ41" i="3"/>
  <c r="EA41" i="3"/>
  <c r="EB41" i="3"/>
  <c r="EC41" i="3"/>
  <c r="ED41" i="3"/>
  <c r="EF41" i="3"/>
  <c r="EG41" i="3"/>
  <c r="EH41" i="3"/>
  <c r="EI41" i="3"/>
  <c r="EJ41" i="3"/>
  <c r="EK41" i="3"/>
  <c r="EL41" i="3"/>
  <c r="EM41" i="3"/>
  <c r="EN41" i="3"/>
  <c r="EO41" i="3"/>
  <c r="EP41" i="3"/>
  <c r="EQ41" i="3"/>
  <c r="ER41" i="3"/>
  <c r="ET41" i="3"/>
  <c r="EU41" i="3"/>
  <c r="EV41" i="3"/>
  <c r="EW41" i="3"/>
  <c r="EX41" i="3"/>
  <c r="EY41" i="3"/>
  <c r="EZ41" i="3"/>
  <c r="FA41" i="3"/>
  <c r="FB41" i="3"/>
  <c r="FC41" i="3"/>
  <c r="FD41" i="3"/>
  <c r="FE41" i="3"/>
  <c r="FF41" i="3"/>
  <c r="FH41" i="3"/>
  <c r="FI41" i="3"/>
  <c r="FJ41" i="3"/>
  <c r="FK41" i="3"/>
  <c r="FL41" i="3"/>
  <c r="FM41" i="3"/>
  <c r="FN41" i="3"/>
  <c r="FO41" i="3"/>
  <c r="FP41" i="3"/>
  <c r="FQ41" i="3"/>
  <c r="FR41" i="3"/>
  <c r="FS41" i="3"/>
  <c r="FT41" i="3"/>
  <c r="FV41" i="3"/>
  <c r="FW41" i="3"/>
  <c r="FX41" i="3"/>
  <c r="FY41" i="3"/>
  <c r="FZ41" i="3"/>
  <c r="GA41" i="3"/>
  <c r="GB41" i="3"/>
  <c r="GC41" i="3"/>
  <c r="GD41" i="3"/>
  <c r="GE41" i="3"/>
  <c r="GF41" i="3"/>
  <c r="GG41" i="3"/>
  <c r="GH41" i="3"/>
  <c r="GJ41" i="3"/>
  <c r="GK41" i="3"/>
  <c r="GL41" i="3"/>
  <c r="GM41" i="3"/>
  <c r="GN41" i="3"/>
  <c r="GO41" i="3"/>
  <c r="GP41" i="3"/>
  <c r="GQ41" i="3"/>
  <c r="GR41" i="3"/>
  <c r="GS41" i="3"/>
  <c r="GT41" i="3"/>
  <c r="GU41" i="3"/>
  <c r="GV41" i="3"/>
  <c r="GX41" i="3"/>
  <c r="GY41" i="3"/>
  <c r="GZ41" i="3"/>
  <c r="HA41" i="3"/>
  <c r="HB41" i="3"/>
  <c r="HC41" i="3"/>
  <c r="HD41" i="3"/>
  <c r="HE41" i="3"/>
  <c r="HF41" i="3"/>
  <c r="HG41" i="3"/>
  <c r="HH41" i="3"/>
  <c r="HI41" i="3"/>
  <c r="HJ41" i="3"/>
  <c r="X42" i="3"/>
  <c r="Y42" i="3"/>
  <c r="Z42" i="3"/>
  <c r="AA42" i="3"/>
  <c r="AB42" i="3"/>
  <c r="AC42" i="3"/>
  <c r="AD42" i="3"/>
  <c r="AE42" i="3"/>
  <c r="AF42" i="3"/>
  <c r="AG42" i="3"/>
  <c r="AH42" i="3"/>
  <c r="AI42" i="3"/>
  <c r="AJ42" i="3"/>
  <c r="AL42" i="3"/>
  <c r="AM42" i="3"/>
  <c r="AN42" i="3"/>
  <c r="AO42" i="3"/>
  <c r="AP42" i="3"/>
  <c r="AQ42" i="3"/>
  <c r="AR42" i="3"/>
  <c r="AS42" i="3"/>
  <c r="AT42" i="3"/>
  <c r="AU42" i="3"/>
  <c r="AV42" i="3"/>
  <c r="AW42" i="3"/>
  <c r="AX42" i="3"/>
  <c r="AZ42" i="3"/>
  <c r="BA42" i="3"/>
  <c r="BB42" i="3"/>
  <c r="BC42" i="3"/>
  <c r="BD42" i="3"/>
  <c r="BE42" i="3"/>
  <c r="BF42" i="3"/>
  <c r="BG42" i="3"/>
  <c r="BH42" i="3"/>
  <c r="BI42" i="3"/>
  <c r="BJ42" i="3"/>
  <c r="BK42" i="3"/>
  <c r="BL42" i="3"/>
  <c r="BN42" i="3"/>
  <c r="BO42" i="3"/>
  <c r="BP42" i="3"/>
  <c r="BQ42" i="3"/>
  <c r="BR42" i="3"/>
  <c r="BS42" i="3"/>
  <c r="BT42" i="3"/>
  <c r="BU42" i="3"/>
  <c r="BV42" i="3"/>
  <c r="BW42" i="3"/>
  <c r="BX42" i="3"/>
  <c r="BY42" i="3"/>
  <c r="BZ42" i="3"/>
  <c r="CB42" i="3"/>
  <c r="CC42" i="3"/>
  <c r="CD42" i="3"/>
  <c r="CE42" i="3"/>
  <c r="CF42" i="3"/>
  <c r="CG42" i="3"/>
  <c r="CH42" i="3"/>
  <c r="CI42" i="3"/>
  <c r="CJ42" i="3"/>
  <c r="CK42" i="3"/>
  <c r="CL42" i="3"/>
  <c r="CM42" i="3"/>
  <c r="CN42" i="3"/>
  <c r="CP42" i="3"/>
  <c r="CQ42" i="3"/>
  <c r="CR42" i="3"/>
  <c r="CS42" i="3"/>
  <c r="CT42" i="3"/>
  <c r="CU42" i="3"/>
  <c r="CV42" i="3"/>
  <c r="CW42" i="3"/>
  <c r="CX42" i="3"/>
  <c r="CY42" i="3"/>
  <c r="CZ42" i="3"/>
  <c r="DA42" i="3"/>
  <c r="DB42" i="3"/>
  <c r="DD42" i="3"/>
  <c r="DE42" i="3"/>
  <c r="DF42" i="3"/>
  <c r="DG42" i="3"/>
  <c r="DH42" i="3"/>
  <c r="DI42" i="3"/>
  <c r="DJ42" i="3"/>
  <c r="DK42" i="3"/>
  <c r="DL42" i="3"/>
  <c r="DM42" i="3"/>
  <c r="DN42" i="3"/>
  <c r="DO42" i="3"/>
  <c r="DP42" i="3"/>
  <c r="DR42" i="3"/>
  <c r="DS42" i="3"/>
  <c r="DT42" i="3"/>
  <c r="DU42" i="3"/>
  <c r="DV42" i="3"/>
  <c r="DW42" i="3"/>
  <c r="DX42" i="3"/>
  <c r="DY42" i="3"/>
  <c r="DZ42" i="3"/>
  <c r="EA42" i="3"/>
  <c r="EB42" i="3"/>
  <c r="EC42" i="3"/>
  <c r="ED42" i="3"/>
  <c r="EF42" i="3"/>
  <c r="EG42" i="3"/>
  <c r="EH42" i="3"/>
  <c r="EI42" i="3"/>
  <c r="EJ42" i="3"/>
  <c r="EK42" i="3"/>
  <c r="EL42" i="3"/>
  <c r="EM42" i="3"/>
  <c r="EN42" i="3"/>
  <c r="EO42" i="3"/>
  <c r="EP42" i="3"/>
  <c r="EQ42" i="3"/>
  <c r="ER42" i="3"/>
  <c r="ET42" i="3"/>
  <c r="EU42" i="3"/>
  <c r="EV42" i="3"/>
  <c r="EW42" i="3"/>
  <c r="EX42" i="3"/>
  <c r="EY42" i="3"/>
  <c r="EZ42" i="3"/>
  <c r="FA42" i="3"/>
  <c r="FB42" i="3"/>
  <c r="FC42" i="3"/>
  <c r="FD42" i="3"/>
  <c r="FE42" i="3"/>
  <c r="FF42" i="3"/>
  <c r="FH42" i="3"/>
  <c r="FI42" i="3"/>
  <c r="FJ42" i="3"/>
  <c r="FK42" i="3"/>
  <c r="FL42" i="3"/>
  <c r="FM42" i="3"/>
  <c r="FN42" i="3"/>
  <c r="FO42" i="3"/>
  <c r="FP42" i="3"/>
  <c r="FQ42" i="3"/>
  <c r="FR42" i="3"/>
  <c r="FS42" i="3"/>
  <c r="FT42" i="3"/>
  <c r="FV42" i="3"/>
  <c r="FW42" i="3"/>
  <c r="FX42" i="3"/>
  <c r="FY42" i="3"/>
  <c r="FZ42" i="3"/>
  <c r="GA42" i="3"/>
  <c r="GB42" i="3"/>
  <c r="GC42" i="3"/>
  <c r="GD42" i="3"/>
  <c r="GE42" i="3"/>
  <c r="GF42" i="3"/>
  <c r="GG42" i="3"/>
  <c r="GH42" i="3"/>
  <c r="GJ42" i="3"/>
  <c r="GK42" i="3"/>
  <c r="GL42" i="3"/>
  <c r="GM42" i="3"/>
  <c r="GN42" i="3"/>
  <c r="GO42" i="3"/>
  <c r="GP42" i="3"/>
  <c r="GQ42" i="3"/>
  <c r="GR42" i="3"/>
  <c r="GS42" i="3"/>
  <c r="GT42" i="3"/>
  <c r="GU42" i="3"/>
  <c r="GV42" i="3"/>
  <c r="GX42" i="3"/>
  <c r="GY42" i="3"/>
  <c r="GZ42" i="3"/>
  <c r="HA42" i="3"/>
  <c r="HB42" i="3"/>
  <c r="HC42" i="3"/>
  <c r="HD42" i="3"/>
  <c r="HE42" i="3"/>
  <c r="HF42" i="3"/>
  <c r="HG42" i="3"/>
  <c r="HH42" i="3"/>
  <c r="HI42" i="3"/>
  <c r="HJ42" i="3"/>
  <c r="X43" i="3"/>
  <c r="Y43" i="3"/>
  <c r="Z43" i="3"/>
  <c r="AA43" i="3"/>
  <c r="AB43" i="3"/>
  <c r="AC43" i="3"/>
  <c r="AD43" i="3"/>
  <c r="AE43" i="3"/>
  <c r="AF43" i="3"/>
  <c r="AG43" i="3"/>
  <c r="AH43" i="3"/>
  <c r="AI43" i="3"/>
  <c r="AJ43" i="3"/>
  <c r="AL43" i="3"/>
  <c r="AM43" i="3"/>
  <c r="AN43" i="3"/>
  <c r="AO43" i="3"/>
  <c r="AP43" i="3"/>
  <c r="AQ43" i="3"/>
  <c r="AR43" i="3"/>
  <c r="AS43" i="3"/>
  <c r="AT43" i="3"/>
  <c r="AU43" i="3"/>
  <c r="AV43" i="3"/>
  <c r="AW43" i="3"/>
  <c r="AX43" i="3"/>
  <c r="AZ43" i="3"/>
  <c r="BA43" i="3"/>
  <c r="BB43" i="3"/>
  <c r="BC43" i="3"/>
  <c r="BD43" i="3"/>
  <c r="BE43" i="3"/>
  <c r="BF43" i="3"/>
  <c r="BG43" i="3"/>
  <c r="BH43" i="3"/>
  <c r="BI43" i="3"/>
  <c r="BJ43" i="3"/>
  <c r="BK43" i="3"/>
  <c r="BL43" i="3"/>
  <c r="BN43" i="3"/>
  <c r="BO43" i="3"/>
  <c r="BP43" i="3"/>
  <c r="BQ43" i="3"/>
  <c r="BR43" i="3"/>
  <c r="BS43" i="3"/>
  <c r="BT43" i="3"/>
  <c r="BU43" i="3"/>
  <c r="BV43" i="3"/>
  <c r="BW43" i="3"/>
  <c r="BX43" i="3"/>
  <c r="BY43" i="3"/>
  <c r="BZ43" i="3"/>
  <c r="CB43" i="3"/>
  <c r="CC43" i="3"/>
  <c r="CD43" i="3"/>
  <c r="CE43" i="3"/>
  <c r="CF43" i="3"/>
  <c r="CG43" i="3"/>
  <c r="CH43" i="3"/>
  <c r="CI43" i="3"/>
  <c r="CJ43" i="3"/>
  <c r="CK43" i="3"/>
  <c r="CL43" i="3"/>
  <c r="CM43" i="3"/>
  <c r="CN43" i="3"/>
  <c r="CP43" i="3"/>
  <c r="CQ43" i="3"/>
  <c r="CR43" i="3"/>
  <c r="CS43" i="3"/>
  <c r="CT43" i="3"/>
  <c r="CU43" i="3"/>
  <c r="CV43" i="3"/>
  <c r="CW43" i="3"/>
  <c r="CX43" i="3"/>
  <c r="CY43" i="3"/>
  <c r="CZ43" i="3"/>
  <c r="DA43" i="3"/>
  <c r="DB43" i="3"/>
  <c r="DD43" i="3"/>
  <c r="DE43" i="3"/>
  <c r="DF43" i="3"/>
  <c r="DG43" i="3"/>
  <c r="DH43" i="3"/>
  <c r="DI43" i="3"/>
  <c r="DJ43" i="3"/>
  <c r="DK43" i="3"/>
  <c r="DL43" i="3"/>
  <c r="DM43" i="3"/>
  <c r="DN43" i="3"/>
  <c r="DO43" i="3"/>
  <c r="DP43" i="3"/>
  <c r="DR43" i="3"/>
  <c r="DS43" i="3"/>
  <c r="DT43" i="3"/>
  <c r="DU43" i="3"/>
  <c r="DV43" i="3"/>
  <c r="DW43" i="3"/>
  <c r="DX43" i="3"/>
  <c r="DY43" i="3"/>
  <c r="DZ43" i="3"/>
  <c r="EA43" i="3"/>
  <c r="EB43" i="3"/>
  <c r="EC43" i="3"/>
  <c r="ED43" i="3"/>
  <c r="EF43" i="3"/>
  <c r="EG43" i="3"/>
  <c r="EH43" i="3"/>
  <c r="EI43" i="3"/>
  <c r="EJ43" i="3"/>
  <c r="EK43" i="3"/>
  <c r="EL43" i="3"/>
  <c r="EM43" i="3"/>
  <c r="EN43" i="3"/>
  <c r="EO43" i="3"/>
  <c r="EP43" i="3"/>
  <c r="EQ43" i="3"/>
  <c r="ER43" i="3"/>
  <c r="ET43" i="3"/>
  <c r="EU43" i="3"/>
  <c r="EV43" i="3"/>
  <c r="EW43" i="3"/>
  <c r="EX43" i="3"/>
  <c r="EY43" i="3"/>
  <c r="EZ43" i="3"/>
  <c r="FA43" i="3"/>
  <c r="FB43" i="3"/>
  <c r="FC43" i="3"/>
  <c r="FD43" i="3"/>
  <c r="FE43" i="3"/>
  <c r="FF43" i="3"/>
  <c r="FH43" i="3"/>
  <c r="FI43" i="3"/>
  <c r="FJ43" i="3"/>
  <c r="FK43" i="3"/>
  <c r="FL43" i="3"/>
  <c r="FM43" i="3"/>
  <c r="FN43" i="3"/>
  <c r="FO43" i="3"/>
  <c r="FP43" i="3"/>
  <c r="FQ43" i="3"/>
  <c r="FR43" i="3"/>
  <c r="FS43" i="3"/>
  <c r="FT43" i="3"/>
  <c r="FV43" i="3"/>
  <c r="FW43" i="3"/>
  <c r="FX43" i="3"/>
  <c r="FY43" i="3"/>
  <c r="FZ43" i="3"/>
  <c r="GA43" i="3"/>
  <c r="GB43" i="3"/>
  <c r="GC43" i="3"/>
  <c r="GD43" i="3"/>
  <c r="GE43" i="3"/>
  <c r="GF43" i="3"/>
  <c r="GG43" i="3"/>
  <c r="GH43" i="3"/>
  <c r="GJ43" i="3"/>
  <c r="GK43" i="3"/>
  <c r="GL43" i="3"/>
  <c r="GM43" i="3"/>
  <c r="GN43" i="3"/>
  <c r="GO43" i="3"/>
  <c r="GP43" i="3"/>
  <c r="GQ43" i="3"/>
  <c r="GR43" i="3"/>
  <c r="GS43" i="3"/>
  <c r="GT43" i="3"/>
  <c r="GU43" i="3"/>
  <c r="GV43" i="3"/>
  <c r="GX43" i="3"/>
  <c r="GY43" i="3"/>
  <c r="GZ43" i="3"/>
  <c r="HA43" i="3"/>
  <c r="HB43" i="3"/>
  <c r="HC43" i="3"/>
  <c r="HD43" i="3"/>
  <c r="HE43" i="3"/>
  <c r="HF43" i="3"/>
  <c r="HG43" i="3"/>
  <c r="HH43" i="3"/>
  <c r="HI43" i="3"/>
  <c r="HJ43" i="3"/>
  <c r="X44" i="3"/>
  <c r="Y44" i="3"/>
  <c r="Z44" i="3"/>
  <c r="AA44" i="3"/>
  <c r="AB44" i="3"/>
  <c r="AC44" i="3"/>
  <c r="AD44" i="3"/>
  <c r="AE44" i="3"/>
  <c r="AF44" i="3"/>
  <c r="AG44" i="3"/>
  <c r="AH44" i="3"/>
  <c r="AI44" i="3"/>
  <c r="AJ44" i="3"/>
  <c r="AL44" i="3"/>
  <c r="AM44" i="3"/>
  <c r="AN44" i="3"/>
  <c r="AO44" i="3"/>
  <c r="AP44" i="3"/>
  <c r="AQ44" i="3"/>
  <c r="AR44" i="3"/>
  <c r="AS44" i="3"/>
  <c r="AT44" i="3"/>
  <c r="AU44" i="3"/>
  <c r="AV44" i="3"/>
  <c r="AW44" i="3"/>
  <c r="AX44" i="3"/>
  <c r="AZ44" i="3"/>
  <c r="BA44" i="3"/>
  <c r="BB44" i="3"/>
  <c r="BC44" i="3"/>
  <c r="BD44" i="3"/>
  <c r="BE44" i="3"/>
  <c r="BF44" i="3"/>
  <c r="BG44" i="3"/>
  <c r="BH44" i="3"/>
  <c r="BI44" i="3"/>
  <c r="BJ44" i="3"/>
  <c r="BK44" i="3"/>
  <c r="BL44" i="3"/>
  <c r="BN44" i="3"/>
  <c r="BO44" i="3"/>
  <c r="BP44" i="3"/>
  <c r="BQ44" i="3"/>
  <c r="BR44" i="3"/>
  <c r="BS44" i="3"/>
  <c r="BT44" i="3"/>
  <c r="BU44" i="3"/>
  <c r="BV44" i="3"/>
  <c r="BW44" i="3"/>
  <c r="BX44" i="3"/>
  <c r="BY44" i="3"/>
  <c r="BZ44" i="3"/>
  <c r="CB44" i="3"/>
  <c r="CC44" i="3"/>
  <c r="CD44" i="3"/>
  <c r="CE44" i="3"/>
  <c r="CF44" i="3"/>
  <c r="CG44" i="3"/>
  <c r="CH44" i="3"/>
  <c r="CI44" i="3"/>
  <c r="CJ44" i="3"/>
  <c r="CK44" i="3"/>
  <c r="CL44" i="3"/>
  <c r="CM44" i="3"/>
  <c r="CN44" i="3"/>
  <c r="CP44" i="3"/>
  <c r="CQ44" i="3"/>
  <c r="CR44" i="3"/>
  <c r="CS44" i="3"/>
  <c r="CT44" i="3"/>
  <c r="CU44" i="3"/>
  <c r="CV44" i="3"/>
  <c r="CW44" i="3"/>
  <c r="CX44" i="3"/>
  <c r="CY44" i="3"/>
  <c r="CZ44" i="3"/>
  <c r="DA44" i="3"/>
  <c r="DB44" i="3"/>
  <c r="DD44" i="3"/>
  <c r="DE44" i="3"/>
  <c r="DF44" i="3"/>
  <c r="DG44" i="3"/>
  <c r="DH44" i="3"/>
  <c r="DI44" i="3"/>
  <c r="DJ44" i="3"/>
  <c r="DK44" i="3"/>
  <c r="DL44" i="3"/>
  <c r="DM44" i="3"/>
  <c r="DN44" i="3"/>
  <c r="DO44" i="3"/>
  <c r="DP44" i="3"/>
  <c r="DR44" i="3"/>
  <c r="DS44" i="3"/>
  <c r="DT44" i="3"/>
  <c r="DU44" i="3"/>
  <c r="DV44" i="3"/>
  <c r="DW44" i="3"/>
  <c r="DX44" i="3"/>
  <c r="DY44" i="3"/>
  <c r="DZ44" i="3"/>
  <c r="EA44" i="3"/>
  <c r="EB44" i="3"/>
  <c r="EC44" i="3"/>
  <c r="ED44" i="3"/>
  <c r="EF44" i="3"/>
  <c r="EG44" i="3"/>
  <c r="EH44" i="3"/>
  <c r="EI44" i="3"/>
  <c r="EJ44" i="3"/>
  <c r="EK44" i="3"/>
  <c r="EL44" i="3"/>
  <c r="EM44" i="3"/>
  <c r="EN44" i="3"/>
  <c r="EO44" i="3"/>
  <c r="EP44" i="3"/>
  <c r="EQ44" i="3"/>
  <c r="ER44" i="3"/>
  <c r="ET44" i="3"/>
  <c r="EU44" i="3"/>
  <c r="EV44" i="3"/>
  <c r="EW44" i="3"/>
  <c r="EX44" i="3"/>
  <c r="EY44" i="3"/>
  <c r="EZ44" i="3"/>
  <c r="FA44" i="3"/>
  <c r="FB44" i="3"/>
  <c r="FC44" i="3"/>
  <c r="FD44" i="3"/>
  <c r="FE44" i="3"/>
  <c r="FF44" i="3"/>
  <c r="FH44" i="3"/>
  <c r="FI44" i="3"/>
  <c r="FJ44" i="3"/>
  <c r="FK44" i="3"/>
  <c r="FL44" i="3"/>
  <c r="FM44" i="3"/>
  <c r="FN44" i="3"/>
  <c r="FO44" i="3"/>
  <c r="FP44" i="3"/>
  <c r="FQ44" i="3"/>
  <c r="FR44" i="3"/>
  <c r="FS44" i="3"/>
  <c r="FT44" i="3"/>
  <c r="FV44" i="3"/>
  <c r="FW44" i="3"/>
  <c r="FX44" i="3"/>
  <c r="FY44" i="3"/>
  <c r="FZ44" i="3"/>
  <c r="GA44" i="3"/>
  <c r="GB44" i="3"/>
  <c r="GC44" i="3"/>
  <c r="GD44" i="3"/>
  <c r="GE44" i="3"/>
  <c r="GF44" i="3"/>
  <c r="GG44" i="3"/>
  <c r="GH44" i="3"/>
  <c r="GJ44" i="3"/>
  <c r="GK44" i="3"/>
  <c r="GL44" i="3"/>
  <c r="GM44" i="3"/>
  <c r="GN44" i="3"/>
  <c r="GO44" i="3"/>
  <c r="GP44" i="3"/>
  <c r="GQ44" i="3"/>
  <c r="GR44" i="3"/>
  <c r="GS44" i="3"/>
  <c r="GT44" i="3"/>
  <c r="GU44" i="3"/>
  <c r="GV44" i="3"/>
  <c r="GX44" i="3"/>
  <c r="GY44" i="3"/>
  <c r="GZ44" i="3"/>
  <c r="HA44" i="3"/>
  <c r="HB44" i="3"/>
  <c r="HC44" i="3"/>
  <c r="HD44" i="3"/>
  <c r="HE44" i="3"/>
  <c r="HF44" i="3"/>
  <c r="HG44" i="3"/>
  <c r="HH44" i="3"/>
  <c r="HI44" i="3"/>
  <c r="HJ44" i="3"/>
  <c r="X45" i="3"/>
  <c r="Y45" i="3"/>
  <c r="Z45" i="3"/>
  <c r="AA45" i="3"/>
  <c r="AB45" i="3"/>
  <c r="AC45" i="3"/>
  <c r="AD45" i="3"/>
  <c r="AE45" i="3"/>
  <c r="AF45" i="3"/>
  <c r="AG45" i="3"/>
  <c r="AH45" i="3"/>
  <c r="AI45" i="3"/>
  <c r="AJ45" i="3"/>
  <c r="AL45" i="3"/>
  <c r="AM45" i="3"/>
  <c r="AN45" i="3"/>
  <c r="AO45" i="3"/>
  <c r="AP45" i="3"/>
  <c r="AQ45" i="3"/>
  <c r="AR45" i="3"/>
  <c r="AS45" i="3"/>
  <c r="AT45" i="3"/>
  <c r="AU45" i="3"/>
  <c r="AV45" i="3"/>
  <c r="AW45" i="3"/>
  <c r="AX45" i="3"/>
  <c r="AZ45" i="3"/>
  <c r="BA45" i="3"/>
  <c r="BB45" i="3"/>
  <c r="BC45" i="3"/>
  <c r="BD45" i="3"/>
  <c r="BE45" i="3"/>
  <c r="BF45" i="3"/>
  <c r="BG45" i="3"/>
  <c r="BH45" i="3"/>
  <c r="BI45" i="3"/>
  <c r="BJ45" i="3"/>
  <c r="BK45" i="3"/>
  <c r="BL45" i="3"/>
  <c r="BN45" i="3"/>
  <c r="BO45" i="3"/>
  <c r="BP45" i="3"/>
  <c r="BQ45" i="3"/>
  <c r="BR45" i="3"/>
  <c r="BS45" i="3"/>
  <c r="BT45" i="3"/>
  <c r="BU45" i="3"/>
  <c r="BV45" i="3"/>
  <c r="BW45" i="3"/>
  <c r="BX45" i="3"/>
  <c r="BY45" i="3"/>
  <c r="BZ45" i="3"/>
  <c r="CB45" i="3"/>
  <c r="CC45" i="3"/>
  <c r="CD45" i="3"/>
  <c r="CE45" i="3"/>
  <c r="CF45" i="3"/>
  <c r="CG45" i="3"/>
  <c r="CH45" i="3"/>
  <c r="CI45" i="3"/>
  <c r="CJ45" i="3"/>
  <c r="CK45" i="3"/>
  <c r="CL45" i="3"/>
  <c r="CM45" i="3"/>
  <c r="CN45" i="3"/>
  <c r="CP45" i="3"/>
  <c r="CQ45" i="3"/>
  <c r="CR45" i="3"/>
  <c r="CS45" i="3"/>
  <c r="CT45" i="3"/>
  <c r="CU45" i="3"/>
  <c r="CV45" i="3"/>
  <c r="CW45" i="3"/>
  <c r="CX45" i="3"/>
  <c r="CY45" i="3"/>
  <c r="CZ45" i="3"/>
  <c r="DA45" i="3"/>
  <c r="DB45" i="3"/>
  <c r="DD45" i="3"/>
  <c r="DE45" i="3"/>
  <c r="DF45" i="3"/>
  <c r="DG45" i="3"/>
  <c r="DH45" i="3"/>
  <c r="DI45" i="3"/>
  <c r="DJ45" i="3"/>
  <c r="DK45" i="3"/>
  <c r="DL45" i="3"/>
  <c r="DM45" i="3"/>
  <c r="DN45" i="3"/>
  <c r="DO45" i="3"/>
  <c r="DP45" i="3"/>
  <c r="DR45" i="3"/>
  <c r="DS45" i="3"/>
  <c r="DT45" i="3"/>
  <c r="DU45" i="3"/>
  <c r="DV45" i="3"/>
  <c r="DW45" i="3"/>
  <c r="DX45" i="3"/>
  <c r="DY45" i="3"/>
  <c r="DZ45" i="3"/>
  <c r="EA45" i="3"/>
  <c r="EB45" i="3"/>
  <c r="EC45" i="3"/>
  <c r="ED45" i="3"/>
  <c r="EF45" i="3"/>
  <c r="EG45" i="3"/>
  <c r="EH45" i="3"/>
  <c r="EI45" i="3"/>
  <c r="EJ45" i="3"/>
  <c r="EK45" i="3"/>
  <c r="EL45" i="3"/>
  <c r="EM45" i="3"/>
  <c r="EN45" i="3"/>
  <c r="EO45" i="3"/>
  <c r="EP45" i="3"/>
  <c r="EQ45" i="3"/>
  <c r="ER45" i="3"/>
  <c r="ET45" i="3"/>
  <c r="EU45" i="3"/>
  <c r="EV45" i="3"/>
  <c r="EW45" i="3"/>
  <c r="EX45" i="3"/>
  <c r="EY45" i="3"/>
  <c r="EZ45" i="3"/>
  <c r="FA45" i="3"/>
  <c r="FB45" i="3"/>
  <c r="FC45" i="3"/>
  <c r="FD45" i="3"/>
  <c r="FE45" i="3"/>
  <c r="FF45" i="3"/>
  <c r="FH45" i="3"/>
  <c r="FI45" i="3"/>
  <c r="FJ45" i="3"/>
  <c r="FK45" i="3"/>
  <c r="FL45" i="3"/>
  <c r="FM45" i="3"/>
  <c r="FN45" i="3"/>
  <c r="FO45" i="3"/>
  <c r="FP45" i="3"/>
  <c r="FQ45" i="3"/>
  <c r="FR45" i="3"/>
  <c r="FS45" i="3"/>
  <c r="FT45" i="3"/>
  <c r="FV45" i="3"/>
  <c r="FW45" i="3"/>
  <c r="FX45" i="3"/>
  <c r="FY45" i="3"/>
  <c r="FZ45" i="3"/>
  <c r="GA45" i="3"/>
  <c r="GB45" i="3"/>
  <c r="GC45" i="3"/>
  <c r="GD45" i="3"/>
  <c r="GE45" i="3"/>
  <c r="GF45" i="3"/>
  <c r="GG45" i="3"/>
  <c r="GH45" i="3"/>
  <c r="GJ45" i="3"/>
  <c r="GK45" i="3"/>
  <c r="GL45" i="3"/>
  <c r="GM45" i="3"/>
  <c r="GN45" i="3"/>
  <c r="GO45" i="3"/>
  <c r="GP45" i="3"/>
  <c r="GQ45" i="3"/>
  <c r="GR45" i="3"/>
  <c r="GS45" i="3"/>
  <c r="GT45" i="3"/>
  <c r="GU45" i="3"/>
  <c r="GV45" i="3"/>
  <c r="GX45" i="3"/>
  <c r="GY45" i="3"/>
  <c r="GZ45" i="3"/>
  <c r="HA45" i="3"/>
  <c r="HB45" i="3"/>
  <c r="HC45" i="3"/>
  <c r="HD45" i="3"/>
  <c r="HE45" i="3"/>
  <c r="HF45" i="3"/>
  <c r="HG45" i="3"/>
  <c r="HH45" i="3"/>
  <c r="HI45" i="3"/>
  <c r="HJ45" i="3"/>
  <c r="X46" i="3"/>
  <c r="Y46" i="3"/>
  <c r="Z46" i="3"/>
  <c r="AA46" i="3"/>
  <c r="AB46" i="3"/>
  <c r="AC46" i="3"/>
  <c r="AD46" i="3"/>
  <c r="AE46" i="3"/>
  <c r="AF46" i="3"/>
  <c r="AG46" i="3"/>
  <c r="AH46" i="3"/>
  <c r="AI46" i="3"/>
  <c r="AJ46" i="3"/>
  <c r="AL46" i="3"/>
  <c r="AM46" i="3"/>
  <c r="AN46" i="3"/>
  <c r="AO46" i="3"/>
  <c r="AP46" i="3"/>
  <c r="AQ46" i="3"/>
  <c r="AR46" i="3"/>
  <c r="AS46" i="3"/>
  <c r="AT46" i="3"/>
  <c r="AU46" i="3"/>
  <c r="AV46" i="3"/>
  <c r="AW46" i="3"/>
  <c r="AX46" i="3"/>
  <c r="AZ46" i="3"/>
  <c r="BA46" i="3"/>
  <c r="BB46" i="3"/>
  <c r="BC46" i="3"/>
  <c r="BD46" i="3"/>
  <c r="BE46" i="3"/>
  <c r="BF46" i="3"/>
  <c r="BG46" i="3"/>
  <c r="BH46" i="3"/>
  <c r="BI46" i="3"/>
  <c r="BJ46" i="3"/>
  <c r="BK46" i="3"/>
  <c r="BL46" i="3"/>
  <c r="BN46" i="3"/>
  <c r="BO46" i="3"/>
  <c r="BP46" i="3"/>
  <c r="BQ46" i="3"/>
  <c r="BR46" i="3"/>
  <c r="BS46" i="3"/>
  <c r="BT46" i="3"/>
  <c r="BU46" i="3"/>
  <c r="BV46" i="3"/>
  <c r="BW46" i="3"/>
  <c r="BX46" i="3"/>
  <c r="BY46" i="3"/>
  <c r="BZ46" i="3"/>
  <c r="CB46" i="3"/>
  <c r="CC46" i="3"/>
  <c r="CD46" i="3"/>
  <c r="CE46" i="3"/>
  <c r="CF46" i="3"/>
  <c r="CG46" i="3"/>
  <c r="CH46" i="3"/>
  <c r="CI46" i="3"/>
  <c r="CJ46" i="3"/>
  <c r="CK46" i="3"/>
  <c r="CL46" i="3"/>
  <c r="CM46" i="3"/>
  <c r="CN46" i="3"/>
  <c r="CP46" i="3"/>
  <c r="CQ46" i="3"/>
  <c r="CR46" i="3"/>
  <c r="CS46" i="3"/>
  <c r="CT46" i="3"/>
  <c r="CU46" i="3"/>
  <c r="CV46" i="3"/>
  <c r="CW46" i="3"/>
  <c r="CX46" i="3"/>
  <c r="CY46" i="3"/>
  <c r="CZ46" i="3"/>
  <c r="DA46" i="3"/>
  <c r="DB46" i="3"/>
  <c r="DD46" i="3"/>
  <c r="DE46" i="3"/>
  <c r="DF46" i="3"/>
  <c r="DG46" i="3"/>
  <c r="DH46" i="3"/>
  <c r="DI46" i="3"/>
  <c r="DJ46" i="3"/>
  <c r="DK46" i="3"/>
  <c r="DL46" i="3"/>
  <c r="DM46" i="3"/>
  <c r="DN46" i="3"/>
  <c r="DO46" i="3"/>
  <c r="DP46" i="3"/>
  <c r="DR46" i="3"/>
  <c r="DS46" i="3"/>
  <c r="DT46" i="3"/>
  <c r="DU46" i="3"/>
  <c r="DV46" i="3"/>
  <c r="DW46" i="3"/>
  <c r="DX46" i="3"/>
  <c r="DY46" i="3"/>
  <c r="DZ46" i="3"/>
  <c r="EA46" i="3"/>
  <c r="EB46" i="3"/>
  <c r="EC46" i="3"/>
  <c r="ED46" i="3"/>
  <c r="EF46" i="3"/>
  <c r="EG46" i="3"/>
  <c r="EH46" i="3"/>
  <c r="EI46" i="3"/>
  <c r="EJ46" i="3"/>
  <c r="EK46" i="3"/>
  <c r="EL46" i="3"/>
  <c r="EM46" i="3"/>
  <c r="EN46" i="3"/>
  <c r="EO46" i="3"/>
  <c r="EP46" i="3"/>
  <c r="EQ46" i="3"/>
  <c r="ER46" i="3"/>
  <c r="ET46" i="3"/>
  <c r="EU46" i="3"/>
  <c r="EV46" i="3"/>
  <c r="EW46" i="3"/>
  <c r="EX46" i="3"/>
  <c r="EY46" i="3"/>
  <c r="EZ46" i="3"/>
  <c r="FA46" i="3"/>
  <c r="FB46" i="3"/>
  <c r="FC46" i="3"/>
  <c r="FD46" i="3"/>
  <c r="FE46" i="3"/>
  <c r="FF46" i="3"/>
  <c r="FH46" i="3"/>
  <c r="FI46" i="3"/>
  <c r="FJ46" i="3"/>
  <c r="FK46" i="3"/>
  <c r="FL46" i="3"/>
  <c r="FM46" i="3"/>
  <c r="FN46" i="3"/>
  <c r="FO46" i="3"/>
  <c r="FP46" i="3"/>
  <c r="FQ46" i="3"/>
  <c r="FR46" i="3"/>
  <c r="FS46" i="3"/>
  <c r="FT46" i="3"/>
  <c r="FV46" i="3"/>
  <c r="FW46" i="3"/>
  <c r="FX46" i="3"/>
  <c r="FY46" i="3"/>
  <c r="FZ46" i="3"/>
  <c r="GA46" i="3"/>
  <c r="GB46" i="3"/>
  <c r="GC46" i="3"/>
  <c r="GD46" i="3"/>
  <c r="GE46" i="3"/>
  <c r="GF46" i="3"/>
  <c r="GG46" i="3"/>
  <c r="GH46" i="3"/>
  <c r="GJ46" i="3"/>
  <c r="GK46" i="3"/>
  <c r="GL46" i="3"/>
  <c r="GM46" i="3"/>
  <c r="GN46" i="3"/>
  <c r="GO46" i="3"/>
  <c r="GP46" i="3"/>
  <c r="GQ46" i="3"/>
  <c r="GR46" i="3"/>
  <c r="GS46" i="3"/>
  <c r="GT46" i="3"/>
  <c r="GU46" i="3"/>
  <c r="GV46" i="3"/>
  <c r="GX46" i="3"/>
  <c r="GY46" i="3"/>
  <c r="GZ46" i="3"/>
  <c r="HA46" i="3"/>
  <c r="HB46" i="3"/>
  <c r="HC46" i="3"/>
  <c r="HD46" i="3"/>
  <c r="HE46" i="3"/>
  <c r="HF46" i="3"/>
  <c r="HG46" i="3"/>
  <c r="HH46" i="3"/>
  <c r="HI46" i="3"/>
  <c r="HJ46" i="3"/>
  <c r="X47" i="3"/>
  <c r="Y47" i="3"/>
  <c r="Z47" i="3"/>
  <c r="AA47" i="3"/>
  <c r="AB47" i="3"/>
  <c r="AC47" i="3"/>
  <c r="AD47" i="3"/>
  <c r="AE47" i="3"/>
  <c r="AF47" i="3"/>
  <c r="AG47" i="3"/>
  <c r="AH47" i="3"/>
  <c r="AI47" i="3"/>
  <c r="AJ47" i="3"/>
  <c r="AL47" i="3"/>
  <c r="AM47" i="3"/>
  <c r="AN47" i="3"/>
  <c r="AO47" i="3"/>
  <c r="AP47" i="3"/>
  <c r="AQ47" i="3"/>
  <c r="AR47" i="3"/>
  <c r="AS47" i="3"/>
  <c r="AT47" i="3"/>
  <c r="AU47" i="3"/>
  <c r="AV47" i="3"/>
  <c r="AW47" i="3"/>
  <c r="AX47" i="3"/>
  <c r="AZ47" i="3"/>
  <c r="BA47" i="3"/>
  <c r="BB47" i="3"/>
  <c r="BC47" i="3"/>
  <c r="BD47" i="3"/>
  <c r="BE47" i="3"/>
  <c r="BF47" i="3"/>
  <c r="BG47" i="3"/>
  <c r="BH47" i="3"/>
  <c r="BI47" i="3"/>
  <c r="BJ47" i="3"/>
  <c r="BK47" i="3"/>
  <c r="BL47" i="3"/>
  <c r="BN47" i="3"/>
  <c r="BO47" i="3"/>
  <c r="BP47" i="3"/>
  <c r="BQ47" i="3"/>
  <c r="BR47" i="3"/>
  <c r="BS47" i="3"/>
  <c r="BT47" i="3"/>
  <c r="BU47" i="3"/>
  <c r="BV47" i="3"/>
  <c r="BW47" i="3"/>
  <c r="BX47" i="3"/>
  <c r="BY47" i="3"/>
  <c r="BZ47" i="3"/>
  <c r="CB47" i="3"/>
  <c r="CC47" i="3"/>
  <c r="CD47" i="3"/>
  <c r="CE47" i="3"/>
  <c r="CF47" i="3"/>
  <c r="CG47" i="3"/>
  <c r="CH47" i="3"/>
  <c r="CI47" i="3"/>
  <c r="CJ47" i="3"/>
  <c r="CK47" i="3"/>
  <c r="CL47" i="3"/>
  <c r="CM47" i="3"/>
  <c r="CN47" i="3"/>
  <c r="CP47" i="3"/>
  <c r="CQ47" i="3"/>
  <c r="CR47" i="3"/>
  <c r="CS47" i="3"/>
  <c r="CT47" i="3"/>
  <c r="CU47" i="3"/>
  <c r="CV47" i="3"/>
  <c r="CW47" i="3"/>
  <c r="CX47" i="3"/>
  <c r="CY47" i="3"/>
  <c r="CZ47" i="3"/>
  <c r="DA47" i="3"/>
  <c r="DB47" i="3"/>
  <c r="DD47" i="3"/>
  <c r="DE47" i="3"/>
  <c r="DF47" i="3"/>
  <c r="DG47" i="3"/>
  <c r="DH47" i="3"/>
  <c r="DI47" i="3"/>
  <c r="DJ47" i="3"/>
  <c r="DK47" i="3"/>
  <c r="DL47" i="3"/>
  <c r="DM47" i="3"/>
  <c r="DN47" i="3"/>
  <c r="DO47" i="3"/>
  <c r="DP47" i="3"/>
  <c r="DR47" i="3"/>
  <c r="DS47" i="3"/>
  <c r="DT47" i="3"/>
  <c r="DU47" i="3"/>
  <c r="DV47" i="3"/>
  <c r="DW47" i="3"/>
  <c r="DX47" i="3"/>
  <c r="DY47" i="3"/>
  <c r="DZ47" i="3"/>
  <c r="EA47" i="3"/>
  <c r="EB47" i="3"/>
  <c r="EC47" i="3"/>
  <c r="ED47" i="3"/>
  <c r="EF47" i="3"/>
  <c r="EG47" i="3"/>
  <c r="EH47" i="3"/>
  <c r="EI47" i="3"/>
  <c r="EJ47" i="3"/>
  <c r="EK47" i="3"/>
  <c r="EL47" i="3"/>
  <c r="EM47" i="3"/>
  <c r="EN47" i="3"/>
  <c r="EO47" i="3"/>
  <c r="EP47" i="3"/>
  <c r="EQ47" i="3"/>
  <c r="ER47" i="3"/>
  <c r="ET47" i="3"/>
  <c r="EU47" i="3"/>
  <c r="EV47" i="3"/>
  <c r="EW47" i="3"/>
  <c r="EX47" i="3"/>
  <c r="EY47" i="3"/>
  <c r="EZ47" i="3"/>
  <c r="FA47" i="3"/>
  <c r="FB47" i="3"/>
  <c r="FC47" i="3"/>
  <c r="FD47" i="3"/>
  <c r="FE47" i="3"/>
  <c r="FF47" i="3"/>
  <c r="FH47" i="3"/>
  <c r="FI47" i="3"/>
  <c r="FJ47" i="3"/>
  <c r="FK47" i="3"/>
  <c r="FL47" i="3"/>
  <c r="FM47" i="3"/>
  <c r="FN47" i="3"/>
  <c r="FO47" i="3"/>
  <c r="FP47" i="3"/>
  <c r="FQ47" i="3"/>
  <c r="FR47" i="3"/>
  <c r="FS47" i="3"/>
  <c r="FT47" i="3"/>
  <c r="FV47" i="3"/>
  <c r="FW47" i="3"/>
  <c r="FX47" i="3"/>
  <c r="FY47" i="3"/>
  <c r="FZ47" i="3"/>
  <c r="GA47" i="3"/>
  <c r="GB47" i="3"/>
  <c r="GC47" i="3"/>
  <c r="GD47" i="3"/>
  <c r="GE47" i="3"/>
  <c r="GF47" i="3"/>
  <c r="GG47" i="3"/>
  <c r="GH47" i="3"/>
  <c r="GJ47" i="3"/>
  <c r="GK47" i="3"/>
  <c r="GL47" i="3"/>
  <c r="GM47" i="3"/>
  <c r="GN47" i="3"/>
  <c r="GO47" i="3"/>
  <c r="GP47" i="3"/>
  <c r="GQ47" i="3"/>
  <c r="GR47" i="3"/>
  <c r="GS47" i="3"/>
  <c r="GT47" i="3"/>
  <c r="GU47" i="3"/>
  <c r="GV47" i="3"/>
  <c r="GX47" i="3"/>
  <c r="GY47" i="3"/>
  <c r="GZ47" i="3"/>
  <c r="HA47" i="3"/>
  <c r="HB47" i="3"/>
  <c r="HC47" i="3"/>
  <c r="HD47" i="3"/>
  <c r="HE47" i="3"/>
  <c r="HF47" i="3"/>
  <c r="HG47" i="3"/>
  <c r="HH47" i="3"/>
  <c r="HI47" i="3"/>
  <c r="HJ47" i="3"/>
  <c r="X48" i="3"/>
  <c r="Y48" i="3"/>
  <c r="Z48" i="3"/>
  <c r="AA48" i="3"/>
  <c r="AB48" i="3"/>
  <c r="AC48" i="3"/>
  <c r="AD48" i="3"/>
  <c r="AE48" i="3"/>
  <c r="AF48" i="3"/>
  <c r="AG48" i="3"/>
  <c r="AH48" i="3"/>
  <c r="AI48" i="3"/>
  <c r="AJ48" i="3"/>
  <c r="AL48" i="3"/>
  <c r="AM48" i="3"/>
  <c r="AN48" i="3"/>
  <c r="AO48" i="3"/>
  <c r="AP48" i="3"/>
  <c r="AQ48" i="3"/>
  <c r="AR48" i="3"/>
  <c r="AS48" i="3"/>
  <c r="AT48" i="3"/>
  <c r="AU48" i="3"/>
  <c r="AV48" i="3"/>
  <c r="AW48" i="3"/>
  <c r="AX48" i="3"/>
  <c r="AZ48" i="3"/>
  <c r="BA48" i="3"/>
  <c r="BB48" i="3"/>
  <c r="BC48" i="3"/>
  <c r="BD48" i="3"/>
  <c r="BE48" i="3"/>
  <c r="BF48" i="3"/>
  <c r="BG48" i="3"/>
  <c r="BH48" i="3"/>
  <c r="BI48" i="3"/>
  <c r="BJ48" i="3"/>
  <c r="BK48" i="3"/>
  <c r="BL48" i="3"/>
  <c r="BN48" i="3"/>
  <c r="BO48" i="3"/>
  <c r="BP48" i="3"/>
  <c r="BQ48" i="3"/>
  <c r="BR48" i="3"/>
  <c r="BS48" i="3"/>
  <c r="BT48" i="3"/>
  <c r="BU48" i="3"/>
  <c r="BV48" i="3"/>
  <c r="BW48" i="3"/>
  <c r="BX48" i="3"/>
  <c r="BY48" i="3"/>
  <c r="BZ48" i="3"/>
  <c r="CB48" i="3"/>
  <c r="CC48" i="3"/>
  <c r="CD48" i="3"/>
  <c r="CE48" i="3"/>
  <c r="CF48" i="3"/>
  <c r="CG48" i="3"/>
  <c r="CH48" i="3"/>
  <c r="CI48" i="3"/>
  <c r="CJ48" i="3"/>
  <c r="CK48" i="3"/>
  <c r="CL48" i="3"/>
  <c r="CM48" i="3"/>
  <c r="CN48" i="3"/>
  <c r="CP48" i="3"/>
  <c r="CQ48" i="3"/>
  <c r="CR48" i="3"/>
  <c r="CS48" i="3"/>
  <c r="CT48" i="3"/>
  <c r="CU48" i="3"/>
  <c r="CV48" i="3"/>
  <c r="CW48" i="3"/>
  <c r="CX48" i="3"/>
  <c r="CY48" i="3"/>
  <c r="CZ48" i="3"/>
  <c r="DA48" i="3"/>
  <c r="DB48" i="3"/>
  <c r="DD48" i="3"/>
  <c r="DE48" i="3"/>
  <c r="DF48" i="3"/>
  <c r="DG48" i="3"/>
  <c r="DH48" i="3"/>
  <c r="DI48" i="3"/>
  <c r="DJ48" i="3"/>
  <c r="DK48" i="3"/>
  <c r="DL48" i="3"/>
  <c r="DM48" i="3"/>
  <c r="DN48" i="3"/>
  <c r="DO48" i="3"/>
  <c r="DP48" i="3"/>
  <c r="DR48" i="3"/>
  <c r="DS48" i="3"/>
  <c r="DT48" i="3"/>
  <c r="DU48" i="3"/>
  <c r="DV48" i="3"/>
  <c r="DW48" i="3"/>
  <c r="DX48" i="3"/>
  <c r="DY48" i="3"/>
  <c r="DZ48" i="3"/>
  <c r="EA48" i="3"/>
  <c r="EB48" i="3"/>
  <c r="EC48" i="3"/>
  <c r="ED48" i="3"/>
  <c r="EF48" i="3"/>
  <c r="EG48" i="3"/>
  <c r="EH48" i="3"/>
  <c r="EI48" i="3"/>
  <c r="EJ48" i="3"/>
  <c r="EK48" i="3"/>
  <c r="EL48" i="3"/>
  <c r="EM48" i="3"/>
  <c r="EN48" i="3"/>
  <c r="EO48" i="3"/>
  <c r="EP48" i="3"/>
  <c r="EQ48" i="3"/>
  <c r="ER48" i="3"/>
  <c r="ET48" i="3"/>
  <c r="EU48" i="3"/>
  <c r="EV48" i="3"/>
  <c r="EW48" i="3"/>
  <c r="EX48" i="3"/>
  <c r="EY48" i="3"/>
  <c r="EZ48" i="3"/>
  <c r="FA48" i="3"/>
  <c r="FB48" i="3"/>
  <c r="FC48" i="3"/>
  <c r="FD48" i="3"/>
  <c r="FE48" i="3"/>
  <c r="FF48" i="3"/>
  <c r="FH48" i="3"/>
  <c r="FI48" i="3"/>
  <c r="FJ48" i="3"/>
  <c r="FK48" i="3"/>
  <c r="FL48" i="3"/>
  <c r="FM48" i="3"/>
  <c r="FN48" i="3"/>
  <c r="FO48" i="3"/>
  <c r="FP48" i="3"/>
  <c r="FQ48" i="3"/>
  <c r="FR48" i="3"/>
  <c r="FS48" i="3"/>
  <c r="FT48" i="3"/>
  <c r="FV48" i="3"/>
  <c r="FW48" i="3"/>
  <c r="FX48" i="3"/>
  <c r="FY48" i="3"/>
  <c r="FZ48" i="3"/>
  <c r="GA48" i="3"/>
  <c r="GB48" i="3"/>
  <c r="GC48" i="3"/>
  <c r="GD48" i="3"/>
  <c r="GE48" i="3"/>
  <c r="GF48" i="3"/>
  <c r="GG48" i="3"/>
  <c r="GH48" i="3"/>
  <c r="GJ48" i="3"/>
  <c r="GK48" i="3"/>
  <c r="GL48" i="3"/>
  <c r="GM48" i="3"/>
  <c r="GN48" i="3"/>
  <c r="GO48" i="3"/>
  <c r="GP48" i="3"/>
  <c r="GQ48" i="3"/>
  <c r="GR48" i="3"/>
  <c r="GS48" i="3"/>
  <c r="GT48" i="3"/>
  <c r="GU48" i="3"/>
  <c r="GV48" i="3"/>
  <c r="GX48" i="3"/>
  <c r="GY48" i="3"/>
  <c r="GZ48" i="3"/>
  <c r="HA48" i="3"/>
  <c r="HB48" i="3"/>
  <c r="HC48" i="3"/>
  <c r="HD48" i="3"/>
  <c r="HE48" i="3"/>
  <c r="HF48" i="3"/>
  <c r="HG48" i="3"/>
  <c r="HH48" i="3"/>
  <c r="HI48" i="3"/>
  <c r="HJ48" i="3"/>
  <c r="X49" i="3"/>
  <c r="Y49" i="3"/>
  <c r="Z49" i="3"/>
  <c r="AA49" i="3"/>
  <c r="AB49" i="3"/>
  <c r="AC49" i="3"/>
  <c r="AD49" i="3"/>
  <c r="AE49" i="3"/>
  <c r="AF49" i="3"/>
  <c r="AG49" i="3"/>
  <c r="AH49" i="3"/>
  <c r="AI49" i="3"/>
  <c r="AJ49" i="3"/>
  <c r="AL49" i="3"/>
  <c r="AM49" i="3"/>
  <c r="AN49" i="3"/>
  <c r="AO49" i="3"/>
  <c r="AP49" i="3"/>
  <c r="AQ49" i="3"/>
  <c r="AR49" i="3"/>
  <c r="AS49" i="3"/>
  <c r="AT49" i="3"/>
  <c r="AU49" i="3"/>
  <c r="AV49" i="3"/>
  <c r="AW49" i="3"/>
  <c r="AX49" i="3"/>
  <c r="AZ49" i="3"/>
  <c r="BA49" i="3"/>
  <c r="BB49" i="3"/>
  <c r="BC49" i="3"/>
  <c r="BD49" i="3"/>
  <c r="BE49" i="3"/>
  <c r="BF49" i="3"/>
  <c r="BG49" i="3"/>
  <c r="BH49" i="3"/>
  <c r="BI49" i="3"/>
  <c r="BJ49" i="3"/>
  <c r="BK49" i="3"/>
  <c r="BL49" i="3"/>
  <c r="BN49" i="3"/>
  <c r="BO49" i="3"/>
  <c r="BP49" i="3"/>
  <c r="BQ49" i="3"/>
  <c r="BR49" i="3"/>
  <c r="BS49" i="3"/>
  <c r="BT49" i="3"/>
  <c r="BU49" i="3"/>
  <c r="BV49" i="3"/>
  <c r="BW49" i="3"/>
  <c r="BX49" i="3"/>
  <c r="BY49" i="3"/>
  <c r="BZ49" i="3"/>
  <c r="CB49" i="3"/>
  <c r="CC49" i="3"/>
  <c r="CD49" i="3"/>
  <c r="CE49" i="3"/>
  <c r="CF49" i="3"/>
  <c r="CG49" i="3"/>
  <c r="CH49" i="3"/>
  <c r="CI49" i="3"/>
  <c r="CJ49" i="3"/>
  <c r="CK49" i="3"/>
  <c r="CL49" i="3"/>
  <c r="CM49" i="3"/>
  <c r="CN49" i="3"/>
  <c r="CP49" i="3"/>
  <c r="CQ49" i="3"/>
  <c r="CR49" i="3"/>
  <c r="CS49" i="3"/>
  <c r="CT49" i="3"/>
  <c r="CU49" i="3"/>
  <c r="CV49" i="3"/>
  <c r="CW49" i="3"/>
  <c r="CX49" i="3"/>
  <c r="CY49" i="3"/>
  <c r="CZ49" i="3"/>
  <c r="DA49" i="3"/>
  <c r="DB49" i="3"/>
  <c r="DD49" i="3"/>
  <c r="DE49" i="3"/>
  <c r="DF49" i="3"/>
  <c r="DG49" i="3"/>
  <c r="DH49" i="3"/>
  <c r="DI49" i="3"/>
  <c r="DJ49" i="3"/>
  <c r="DK49" i="3"/>
  <c r="DL49" i="3"/>
  <c r="DM49" i="3"/>
  <c r="DN49" i="3"/>
  <c r="DO49" i="3"/>
  <c r="DP49" i="3"/>
  <c r="DR49" i="3"/>
  <c r="DS49" i="3"/>
  <c r="DT49" i="3"/>
  <c r="DU49" i="3"/>
  <c r="DV49" i="3"/>
  <c r="DW49" i="3"/>
  <c r="DX49" i="3"/>
  <c r="DY49" i="3"/>
  <c r="DZ49" i="3"/>
  <c r="EA49" i="3"/>
  <c r="EB49" i="3"/>
  <c r="EC49" i="3"/>
  <c r="ED49" i="3"/>
  <c r="EF49" i="3"/>
  <c r="EG49" i="3"/>
  <c r="EH49" i="3"/>
  <c r="EI49" i="3"/>
  <c r="EJ49" i="3"/>
  <c r="EK49" i="3"/>
  <c r="EL49" i="3"/>
  <c r="EM49" i="3"/>
  <c r="EN49" i="3"/>
  <c r="EO49" i="3"/>
  <c r="EP49" i="3"/>
  <c r="EQ49" i="3"/>
  <c r="ER49" i="3"/>
  <c r="ET49" i="3"/>
  <c r="EU49" i="3"/>
  <c r="EV49" i="3"/>
  <c r="EW49" i="3"/>
  <c r="EX49" i="3"/>
  <c r="EY49" i="3"/>
  <c r="EZ49" i="3"/>
  <c r="FA49" i="3"/>
  <c r="FB49" i="3"/>
  <c r="FC49" i="3"/>
  <c r="FD49" i="3"/>
  <c r="FE49" i="3"/>
  <c r="FF49" i="3"/>
  <c r="FH49" i="3"/>
  <c r="FI49" i="3"/>
  <c r="FJ49" i="3"/>
  <c r="FK49" i="3"/>
  <c r="FL49" i="3"/>
  <c r="FM49" i="3"/>
  <c r="FN49" i="3"/>
  <c r="FO49" i="3"/>
  <c r="FP49" i="3"/>
  <c r="FQ49" i="3"/>
  <c r="FR49" i="3"/>
  <c r="FS49" i="3"/>
  <c r="FT49" i="3"/>
  <c r="FV49" i="3"/>
  <c r="FW49" i="3"/>
  <c r="FX49" i="3"/>
  <c r="FY49" i="3"/>
  <c r="FZ49" i="3"/>
  <c r="GA49" i="3"/>
  <c r="GB49" i="3"/>
  <c r="GC49" i="3"/>
  <c r="GD49" i="3"/>
  <c r="GE49" i="3"/>
  <c r="GF49" i="3"/>
  <c r="GG49" i="3"/>
  <c r="GH49" i="3"/>
  <c r="GJ49" i="3"/>
  <c r="GK49" i="3"/>
  <c r="GL49" i="3"/>
  <c r="GM49" i="3"/>
  <c r="GN49" i="3"/>
  <c r="GO49" i="3"/>
  <c r="GP49" i="3"/>
  <c r="GQ49" i="3"/>
  <c r="GR49" i="3"/>
  <c r="GS49" i="3"/>
  <c r="GT49" i="3"/>
  <c r="GU49" i="3"/>
  <c r="GV49" i="3"/>
  <c r="GX49" i="3"/>
  <c r="GY49" i="3"/>
  <c r="GZ49" i="3"/>
  <c r="HA49" i="3"/>
  <c r="HB49" i="3"/>
  <c r="HC49" i="3"/>
  <c r="HD49" i="3"/>
  <c r="HE49" i="3"/>
  <c r="HF49" i="3"/>
  <c r="HG49" i="3"/>
  <c r="HH49" i="3"/>
  <c r="HI49" i="3"/>
  <c r="HJ49" i="3"/>
  <c r="X50" i="3"/>
  <c r="Y50" i="3"/>
  <c r="Z50" i="3"/>
  <c r="AA50" i="3"/>
  <c r="AB50" i="3"/>
  <c r="AC50" i="3"/>
  <c r="AD50" i="3"/>
  <c r="AE50" i="3"/>
  <c r="AF50" i="3"/>
  <c r="AG50" i="3"/>
  <c r="AH50" i="3"/>
  <c r="AI50" i="3"/>
  <c r="AJ50" i="3"/>
  <c r="AL50" i="3"/>
  <c r="AM50" i="3"/>
  <c r="AN50" i="3"/>
  <c r="AO50" i="3"/>
  <c r="AP50" i="3"/>
  <c r="AQ50" i="3"/>
  <c r="AR50" i="3"/>
  <c r="AS50" i="3"/>
  <c r="AT50" i="3"/>
  <c r="AU50" i="3"/>
  <c r="AV50" i="3"/>
  <c r="AW50" i="3"/>
  <c r="AX50" i="3"/>
  <c r="AZ50" i="3"/>
  <c r="BA50" i="3"/>
  <c r="BB50" i="3"/>
  <c r="BC50" i="3"/>
  <c r="BD50" i="3"/>
  <c r="BE50" i="3"/>
  <c r="BF50" i="3"/>
  <c r="BG50" i="3"/>
  <c r="BH50" i="3"/>
  <c r="BI50" i="3"/>
  <c r="BJ50" i="3"/>
  <c r="BK50" i="3"/>
  <c r="BL50" i="3"/>
  <c r="BN50" i="3"/>
  <c r="BO50" i="3"/>
  <c r="BP50" i="3"/>
  <c r="BQ50" i="3"/>
  <c r="BR50" i="3"/>
  <c r="BS50" i="3"/>
  <c r="BT50" i="3"/>
  <c r="BU50" i="3"/>
  <c r="BV50" i="3"/>
  <c r="BW50" i="3"/>
  <c r="BX50" i="3"/>
  <c r="BY50" i="3"/>
  <c r="BZ50" i="3"/>
  <c r="CB50" i="3"/>
  <c r="CC50" i="3"/>
  <c r="CD50" i="3"/>
  <c r="CE50" i="3"/>
  <c r="CF50" i="3"/>
  <c r="CG50" i="3"/>
  <c r="CH50" i="3"/>
  <c r="CI50" i="3"/>
  <c r="CJ50" i="3"/>
  <c r="CK50" i="3"/>
  <c r="CL50" i="3"/>
  <c r="CM50" i="3"/>
  <c r="CN50" i="3"/>
  <c r="CP50" i="3"/>
  <c r="CQ50" i="3"/>
  <c r="CR50" i="3"/>
  <c r="CS50" i="3"/>
  <c r="CT50" i="3"/>
  <c r="CU50" i="3"/>
  <c r="CV50" i="3"/>
  <c r="CW50" i="3"/>
  <c r="CX50" i="3"/>
  <c r="CY50" i="3"/>
  <c r="CZ50" i="3"/>
  <c r="DA50" i="3"/>
  <c r="DB50" i="3"/>
  <c r="DD50" i="3"/>
  <c r="DE50" i="3"/>
  <c r="DF50" i="3"/>
  <c r="DG50" i="3"/>
  <c r="DH50" i="3"/>
  <c r="DI50" i="3"/>
  <c r="DJ50" i="3"/>
  <c r="DK50" i="3"/>
  <c r="DL50" i="3"/>
  <c r="DM50" i="3"/>
  <c r="DN50" i="3"/>
  <c r="DO50" i="3"/>
  <c r="DP50" i="3"/>
  <c r="DR50" i="3"/>
  <c r="DS50" i="3"/>
  <c r="DT50" i="3"/>
  <c r="DU50" i="3"/>
  <c r="DV50" i="3"/>
  <c r="DW50" i="3"/>
  <c r="DX50" i="3"/>
  <c r="DY50" i="3"/>
  <c r="DZ50" i="3"/>
  <c r="EA50" i="3"/>
  <c r="EB50" i="3"/>
  <c r="EC50" i="3"/>
  <c r="ED50" i="3"/>
  <c r="EF50" i="3"/>
  <c r="EG50" i="3"/>
  <c r="EH50" i="3"/>
  <c r="EI50" i="3"/>
  <c r="EJ50" i="3"/>
  <c r="EK50" i="3"/>
  <c r="EL50" i="3"/>
  <c r="EM50" i="3"/>
  <c r="EN50" i="3"/>
  <c r="EO50" i="3"/>
  <c r="EP50" i="3"/>
  <c r="EQ50" i="3"/>
  <c r="ER50" i="3"/>
  <c r="ET50" i="3"/>
  <c r="EU50" i="3"/>
  <c r="EV50" i="3"/>
  <c r="EW50" i="3"/>
  <c r="EX50" i="3"/>
  <c r="EY50" i="3"/>
  <c r="EZ50" i="3"/>
  <c r="FA50" i="3"/>
  <c r="FB50" i="3"/>
  <c r="FC50" i="3"/>
  <c r="FD50" i="3"/>
  <c r="FE50" i="3"/>
  <c r="FF50" i="3"/>
  <c r="FH50" i="3"/>
  <c r="FI50" i="3"/>
  <c r="FJ50" i="3"/>
  <c r="FK50" i="3"/>
  <c r="FL50" i="3"/>
  <c r="FM50" i="3"/>
  <c r="FN50" i="3"/>
  <c r="FO50" i="3"/>
  <c r="FP50" i="3"/>
  <c r="FQ50" i="3"/>
  <c r="FR50" i="3"/>
  <c r="FS50" i="3"/>
  <c r="FT50" i="3"/>
  <c r="FV50" i="3"/>
  <c r="FW50" i="3"/>
  <c r="FX50" i="3"/>
  <c r="FY50" i="3"/>
  <c r="FZ50" i="3"/>
  <c r="GA50" i="3"/>
  <c r="GB50" i="3"/>
  <c r="GC50" i="3"/>
  <c r="GD50" i="3"/>
  <c r="GE50" i="3"/>
  <c r="GF50" i="3"/>
  <c r="GG50" i="3"/>
  <c r="GH50" i="3"/>
  <c r="GJ50" i="3"/>
  <c r="GK50" i="3"/>
  <c r="GL50" i="3"/>
  <c r="GM50" i="3"/>
  <c r="GN50" i="3"/>
  <c r="GO50" i="3"/>
  <c r="GP50" i="3"/>
  <c r="GQ50" i="3"/>
  <c r="GR50" i="3"/>
  <c r="GS50" i="3"/>
  <c r="GT50" i="3"/>
  <c r="GU50" i="3"/>
  <c r="GV50" i="3"/>
  <c r="GX50" i="3"/>
  <c r="GY50" i="3"/>
  <c r="GZ50" i="3"/>
  <c r="HA50" i="3"/>
  <c r="HB50" i="3"/>
  <c r="HC50" i="3"/>
  <c r="HD50" i="3"/>
  <c r="HE50" i="3"/>
  <c r="HF50" i="3"/>
  <c r="HG50" i="3"/>
  <c r="HH50" i="3"/>
  <c r="HI50" i="3"/>
  <c r="HJ50" i="3"/>
  <c r="J51" i="3"/>
  <c r="K51" i="3"/>
  <c r="L51" i="3"/>
  <c r="M51" i="3"/>
  <c r="N51" i="3"/>
  <c r="O51" i="3"/>
  <c r="P51" i="3"/>
  <c r="Q51" i="3"/>
  <c r="R51" i="3"/>
  <c r="S51" i="3"/>
  <c r="T51" i="3"/>
  <c r="U51" i="3"/>
  <c r="V51" i="3"/>
  <c r="X51" i="3"/>
  <c r="Y51" i="3"/>
  <c r="Z51" i="3"/>
  <c r="AA51" i="3"/>
  <c r="AB51" i="3"/>
  <c r="AC51" i="3"/>
  <c r="AD51" i="3"/>
  <c r="AE51" i="3"/>
  <c r="AF51" i="3"/>
  <c r="AG51" i="3"/>
  <c r="AH51" i="3"/>
  <c r="AI51" i="3"/>
  <c r="AJ51" i="3"/>
  <c r="AZ51" i="3"/>
  <c r="BA51" i="3"/>
  <c r="BB51" i="3"/>
  <c r="BC51" i="3"/>
  <c r="BD51" i="3"/>
  <c r="BE51" i="3"/>
  <c r="BF51" i="3"/>
  <c r="BG51" i="3"/>
  <c r="BH51" i="3"/>
  <c r="BI51" i="3"/>
  <c r="BJ51" i="3"/>
  <c r="BK51" i="3"/>
  <c r="BL51" i="3"/>
  <c r="BN51" i="3"/>
  <c r="BO51" i="3"/>
  <c r="BP51" i="3"/>
  <c r="BQ51" i="3"/>
  <c r="BR51" i="3"/>
  <c r="BS51" i="3"/>
  <c r="BT51" i="3"/>
  <c r="BU51" i="3"/>
  <c r="BV51" i="3"/>
  <c r="BW51" i="3"/>
  <c r="BX51" i="3"/>
  <c r="BY51" i="3"/>
  <c r="BZ51" i="3"/>
  <c r="CB51" i="3"/>
  <c r="CC51" i="3"/>
  <c r="CD51" i="3"/>
  <c r="CE51" i="3"/>
  <c r="CF51" i="3"/>
  <c r="CG51" i="3"/>
  <c r="CH51" i="3"/>
  <c r="CI51" i="3"/>
  <c r="CJ51" i="3"/>
  <c r="CK51" i="3"/>
  <c r="CL51" i="3"/>
  <c r="CM51" i="3"/>
  <c r="CN51" i="3"/>
  <c r="CP51" i="3"/>
  <c r="CQ51" i="3"/>
  <c r="CR51" i="3"/>
  <c r="CS51" i="3"/>
  <c r="CT51" i="3"/>
  <c r="CU51" i="3"/>
  <c r="CV51" i="3"/>
  <c r="CW51" i="3"/>
  <c r="CX51" i="3"/>
  <c r="CY51" i="3"/>
  <c r="CZ51" i="3"/>
  <c r="DA51" i="3"/>
  <c r="DB51" i="3"/>
  <c r="DD51" i="3"/>
  <c r="DE51" i="3"/>
  <c r="DF51" i="3"/>
  <c r="DG51" i="3"/>
  <c r="DH51" i="3"/>
  <c r="DI51" i="3"/>
  <c r="DJ51" i="3"/>
  <c r="DK51" i="3"/>
  <c r="DL51" i="3"/>
  <c r="DM51" i="3"/>
  <c r="DN51" i="3"/>
  <c r="DO51" i="3"/>
  <c r="DP51" i="3"/>
  <c r="DR51" i="3"/>
  <c r="DS51" i="3"/>
  <c r="DT51" i="3"/>
  <c r="DU51" i="3"/>
  <c r="DV51" i="3"/>
  <c r="DW51" i="3"/>
  <c r="DX51" i="3"/>
  <c r="DY51" i="3"/>
  <c r="DZ51" i="3"/>
  <c r="EA51" i="3"/>
  <c r="EB51" i="3"/>
  <c r="EC51" i="3"/>
  <c r="ED51" i="3"/>
  <c r="EF51" i="3"/>
  <c r="EG51" i="3"/>
  <c r="EH51" i="3"/>
  <c r="EI51" i="3"/>
  <c r="EJ51" i="3"/>
  <c r="EK51" i="3"/>
  <c r="EL51" i="3"/>
  <c r="EM51" i="3"/>
  <c r="EN51" i="3"/>
  <c r="EO51" i="3"/>
  <c r="EP51" i="3"/>
  <c r="EQ51" i="3"/>
  <c r="ER51" i="3"/>
  <c r="ET51" i="3"/>
  <c r="EU51" i="3"/>
  <c r="EV51" i="3"/>
  <c r="EW51" i="3"/>
  <c r="EX51" i="3"/>
  <c r="EY51" i="3"/>
  <c r="EZ51" i="3"/>
  <c r="FA51" i="3"/>
  <c r="FB51" i="3"/>
  <c r="FC51" i="3"/>
  <c r="FD51" i="3"/>
  <c r="FE51" i="3"/>
  <c r="FF51" i="3"/>
  <c r="FH51" i="3"/>
  <c r="FI51" i="3"/>
  <c r="FJ51" i="3"/>
  <c r="FK51" i="3"/>
  <c r="FL51" i="3"/>
  <c r="FM51" i="3"/>
  <c r="FN51" i="3"/>
  <c r="FO51" i="3"/>
  <c r="FP51" i="3"/>
  <c r="FQ51" i="3"/>
  <c r="FR51" i="3"/>
  <c r="FS51" i="3"/>
  <c r="FT51" i="3"/>
  <c r="FV51" i="3"/>
  <c r="FW51" i="3"/>
  <c r="FX51" i="3"/>
  <c r="FY51" i="3"/>
  <c r="FZ51" i="3"/>
  <c r="GA51" i="3"/>
  <c r="GB51" i="3"/>
  <c r="GC51" i="3"/>
  <c r="GD51" i="3"/>
  <c r="GE51" i="3"/>
  <c r="GF51" i="3"/>
  <c r="GG51" i="3"/>
  <c r="GH51" i="3"/>
  <c r="GJ51" i="3"/>
  <c r="GK51" i="3"/>
  <c r="GL51" i="3"/>
  <c r="GM51" i="3"/>
  <c r="GN51" i="3"/>
  <c r="GO51" i="3"/>
  <c r="GP51" i="3"/>
  <c r="GQ51" i="3"/>
  <c r="GR51" i="3"/>
  <c r="GS51" i="3"/>
  <c r="GT51" i="3"/>
  <c r="GU51" i="3"/>
  <c r="GV51" i="3"/>
  <c r="GX51" i="3"/>
  <c r="GY51" i="3"/>
  <c r="GZ51" i="3"/>
  <c r="HA51" i="3"/>
  <c r="HB51" i="3"/>
  <c r="HC51" i="3"/>
  <c r="HD51" i="3"/>
  <c r="HE51" i="3"/>
  <c r="HF51" i="3"/>
  <c r="HG51" i="3"/>
  <c r="HH51" i="3"/>
  <c r="HI51" i="3"/>
  <c r="HJ51" i="3"/>
  <c r="J52" i="3"/>
  <c r="K52" i="3"/>
  <c r="L52" i="3"/>
  <c r="M52" i="3"/>
  <c r="N52" i="3"/>
  <c r="O52" i="3"/>
  <c r="P52" i="3"/>
  <c r="Q52" i="3"/>
  <c r="R52" i="3"/>
  <c r="S52" i="3"/>
  <c r="T52" i="3"/>
  <c r="U52" i="3"/>
  <c r="V52" i="3"/>
  <c r="X52" i="3"/>
  <c r="Y52" i="3"/>
  <c r="Z52" i="3"/>
  <c r="AA52" i="3"/>
  <c r="AB52" i="3"/>
  <c r="AC52" i="3"/>
  <c r="AD52" i="3"/>
  <c r="AE52" i="3"/>
  <c r="AF52" i="3"/>
  <c r="AG52" i="3"/>
  <c r="AH52" i="3"/>
  <c r="AI52" i="3"/>
  <c r="AJ52" i="3"/>
  <c r="AZ52" i="3"/>
  <c r="BA52" i="3"/>
  <c r="BB52" i="3"/>
  <c r="BC52" i="3"/>
  <c r="BD52" i="3"/>
  <c r="BE52" i="3"/>
  <c r="BF52" i="3"/>
  <c r="BG52" i="3"/>
  <c r="BH52" i="3"/>
  <c r="BI52" i="3"/>
  <c r="BJ52" i="3"/>
  <c r="BK52" i="3"/>
  <c r="BL52" i="3"/>
  <c r="BN52" i="3"/>
  <c r="BO52" i="3"/>
  <c r="BP52" i="3"/>
  <c r="BQ52" i="3"/>
  <c r="BR52" i="3"/>
  <c r="BS52" i="3"/>
  <c r="BT52" i="3"/>
  <c r="BU52" i="3"/>
  <c r="BV52" i="3"/>
  <c r="BW52" i="3"/>
  <c r="BX52" i="3"/>
  <c r="BY52" i="3"/>
  <c r="BZ52" i="3"/>
  <c r="CB52" i="3"/>
  <c r="CC52" i="3"/>
  <c r="CD52" i="3"/>
  <c r="CE52" i="3"/>
  <c r="CF52" i="3"/>
  <c r="CG52" i="3"/>
  <c r="CH52" i="3"/>
  <c r="CI52" i="3"/>
  <c r="CJ52" i="3"/>
  <c r="CK52" i="3"/>
  <c r="CL52" i="3"/>
  <c r="CM52" i="3"/>
  <c r="CN52" i="3"/>
  <c r="CP52" i="3"/>
  <c r="CQ52" i="3"/>
  <c r="CR52" i="3"/>
  <c r="CS52" i="3"/>
  <c r="CT52" i="3"/>
  <c r="CU52" i="3"/>
  <c r="CV52" i="3"/>
  <c r="CW52" i="3"/>
  <c r="CX52" i="3"/>
  <c r="CY52" i="3"/>
  <c r="CZ52" i="3"/>
  <c r="DA52" i="3"/>
  <c r="DB52" i="3"/>
  <c r="DD52" i="3"/>
  <c r="DE52" i="3"/>
  <c r="DF52" i="3"/>
  <c r="DG52" i="3"/>
  <c r="DH52" i="3"/>
  <c r="DI52" i="3"/>
  <c r="DJ52" i="3"/>
  <c r="DK52" i="3"/>
  <c r="DL52" i="3"/>
  <c r="DM52" i="3"/>
  <c r="DN52" i="3"/>
  <c r="DO52" i="3"/>
  <c r="DP52" i="3"/>
  <c r="DR52" i="3"/>
  <c r="DS52" i="3"/>
  <c r="DT52" i="3"/>
  <c r="DU52" i="3"/>
  <c r="DV52" i="3"/>
  <c r="DW52" i="3"/>
  <c r="DX52" i="3"/>
  <c r="DY52" i="3"/>
  <c r="DZ52" i="3"/>
  <c r="EA52" i="3"/>
  <c r="EB52" i="3"/>
  <c r="EC52" i="3"/>
  <c r="ED52" i="3"/>
  <c r="EF52" i="3"/>
  <c r="EG52" i="3"/>
  <c r="EH52" i="3"/>
  <c r="EI52" i="3"/>
  <c r="EJ52" i="3"/>
  <c r="EK52" i="3"/>
  <c r="EL52" i="3"/>
  <c r="EM52" i="3"/>
  <c r="EN52" i="3"/>
  <c r="EO52" i="3"/>
  <c r="EP52" i="3"/>
  <c r="EQ52" i="3"/>
  <c r="ER52" i="3"/>
  <c r="ET52" i="3"/>
  <c r="EU52" i="3"/>
  <c r="EV52" i="3"/>
  <c r="EW52" i="3"/>
  <c r="EX52" i="3"/>
  <c r="EY52" i="3"/>
  <c r="EZ52" i="3"/>
  <c r="FA52" i="3"/>
  <c r="FB52" i="3"/>
  <c r="FC52" i="3"/>
  <c r="FD52" i="3"/>
  <c r="FE52" i="3"/>
  <c r="FF52" i="3"/>
  <c r="FH52" i="3"/>
  <c r="FI52" i="3"/>
  <c r="FJ52" i="3"/>
  <c r="FK52" i="3"/>
  <c r="FL52" i="3"/>
  <c r="FM52" i="3"/>
  <c r="FN52" i="3"/>
  <c r="FO52" i="3"/>
  <c r="FP52" i="3"/>
  <c r="FQ52" i="3"/>
  <c r="FR52" i="3"/>
  <c r="FS52" i="3"/>
  <c r="FT52" i="3"/>
  <c r="FV52" i="3"/>
  <c r="FW52" i="3"/>
  <c r="FX52" i="3"/>
  <c r="FY52" i="3"/>
  <c r="FZ52" i="3"/>
  <c r="GA52" i="3"/>
  <c r="GB52" i="3"/>
  <c r="GC52" i="3"/>
  <c r="GD52" i="3"/>
  <c r="GE52" i="3"/>
  <c r="GF52" i="3"/>
  <c r="GG52" i="3"/>
  <c r="GH52" i="3"/>
  <c r="GJ52" i="3"/>
  <c r="GK52" i="3"/>
  <c r="GL52" i="3"/>
  <c r="GM52" i="3"/>
  <c r="GN52" i="3"/>
  <c r="GO52" i="3"/>
  <c r="GP52" i="3"/>
  <c r="GQ52" i="3"/>
  <c r="GR52" i="3"/>
  <c r="GS52" i="3"/>
  <c r="GT52" i="3"/>
  <c r="GU52" i="3"/>
  <c r="GV52" i="3"/>
  <c r="GX52" i="3"/>
  <c r="GY52" i="3"/>
  <c r="GZ52" i="3"/>
  <c r="HA52" i="3"/>
  <c r="HB52" i="3"/>
  <c r="HC52" i="3"/>
  <c r="HD52" i="3"/>
  <c r="HE52" i="3"/>
  <c r="HF52" i="3"/>
  <c r="HG52" i="3"/>
  <c r="HH52" i="3"/>
  <c r="HI52" i="3"/>
  <c r="HJ52" i="3"/>
  <c r="J53" i="3"/>
  <c r="K53" i="3"/>
  <c r="L53" i="3"/>
  <c r="M53" i="3"/>
  <c r="N53" i="3"/>
  <c r="O53" i="3"/>
  <c r="P53" i="3"/>
  <c r="Q53" i="3"/>
  <c r="R53" i="3"/>
  <c r="S53" i="3"/>
  <c r="T53" i="3"/>
  <c r="U53" i="3"/>
  <c r="V53" i="3"/>
  <c r="AL53" i="3"/>
  <c r="AM53" i="3"/>
  <c r="AN53" i="3"/>
  <c r="AO53" i="3"/>
  <c r="AP53" i="3"/>
  <c r="AQ53" i="3"/>
  <c r="AR53" i="3"/>
  <c r="AS53" i="3"/>
  <c r="AT53" i="3"/>
  <c r="AU53" i="3"/>
  <c r="AV53" i="3"/>
  <c r="AW53" i="3"/>
  <c r="AX53" i="3"/>
  <c r="AZ53" i="3"/>
  <c r="BA53" i="3"/>
  <c r="BB53" i="3"/>
  <c r="BC53" i="3"/>
  <c r="BD53" i="3"/>
  <c r="BE53" i="3"/>
  <c r="BF53" i="3"/>
  <c r="BG53" i="3"/>
  <c r="BH53" i="3"/>
  <c r="BI53" i="3"/>
  <c r="BJ53" i="3"/>
  <c r="BK53" i="3"/>
  <c r="BL53" i="3"/>
  <c r="BN53" i="3"/>
  <c r="BO53" i="3"/>
  <c r="BP53" i="3"/>
  <c r="BQ53" i="3"/>
  <c r="BR53" i="3"/>
  <c r="BS53" i="3"/>
  <c r="BT53" i="3"/>
  <c r="BU53" i="3"/>
  <c r="BV53" i="3"/>
  <c r="BW53" i="3"/>
  <c r="BX53" i="3"/>
  <c r="BY53" i="3"/>
  <c r="BZ53" i="3"/>
  <c r="CB53" i="3"/>
  <c r="CC53" i="3"/>
  <c r="CD53" i="3"/>
  <c r="CE53" i="3"/>
  <c r="CF53" i="3"/>
  <c r="CG53" i="3"/>
  <c r="CH53" i="3"/>
  <c r="CI53" i="3"/>
  <c r="CJ53" i="3"/>
  <c r="CK53" i="3"/>
  <c r="CL53" i="3"/>
  <c r="CM53" i="3"/>
  <c r="CN53" i="3"/>
  <c r="CP53" i="3"/>
  <c r="CQ53" i="3"/>
  <c r="CR53" i="3"/>
  <c r="CS53" i="3"/>
  <c r="CT53" i="3"/>
  <c r="CU53" i="3"/>
  <c r="CV53" i="3"/>
  <c r="CW53" i="3"/>
  <c r="CX53" i="3"/>
  <c r="CY53" i="3"/>
  <c r="CZ53" i="3"/>
  <c r="DA53" i="3"/>
  <c r="DB53" i="3"/>
  <c r="DD53" i="3"/>
  <c r="DE53" i="3"/>
  <c r="DF53" i="3"/>
  <c r="DG53" i="3"/>
  <c r="DH53" i="3"/>
  <c r="DI53" i="3"/>
  <c r="DJ53" i="3"/>
  <c r="DK53" i="3"/>
  <c r="DL53" i="3"/>
  <c r="DM53" i="3"/>
  <c r="DN53" i="3"/>
  <c r="DO53" i="3"/>
  <c r="DP53" i="3"/>
  <c r="DR53" i="3"/>
  <c r="DS53" i="3"/>
  <c r="DT53" i="3"/>
  <c r="DU53" i="3"/>
  <c r="DV53" i="3"/>
  <c r="DW53" i="3"/>
  <c r="DX53" i="3"/>
  <c r="DY53" i="3"/>
  <c r="DZ53" i="3"/>
  <c r="EA53" i="3"/>
  <c r="EB53" i="3"/>
  <c r="EC53" i="3"/>
  <c r="ED53" i="3"/>
  <c r="EF53" i="3"/>
  <c r="EG53" i="3"/>
  <c r="EH53" i="3"/>
  <c r="EI53" i="3"/>
  <c r="EJ53" i="3"/>
  <c r="EK53" i="3"/>
  <c r="EL53" i="3"/>
  <c r="EM53" i="3"/>
  <c r="EN53" i="3"/>
  <c r="EO53" i="3"/>
  <c r="EP53" i="3"/>
  <c r="EQ53" i="3"/>
  <c r="ER53" i="3"/>
  <c r="ET53" i="3"/>
  <c r="EU53" i="3"/>
  <c r="EV53" i="3"/>
  <c r="EW53" i="3"/>
  <c r="EX53" i="3"/>
  <c r="EY53" i="3"/>
  <c r="EZ53" i="3"/>
  <c r="FA53" i="3"/>
  <c r="FB53" i="3"/>
  <c r="FC53" i="3"/>
  <c r="FD53" i="3"/>
  <c r="FE53" i="3"/>
  <c r="FF53" i="3"/>
  <c r="FH53" i="3"/>
  <c r="FI53" i="3"/>
  <c r="FJ53" i="3"/>
  <c r="FK53" i="3"/>
  <c r="FL53" i="3"/>
  <c r="FM53" i="3"/>
  <c r="FN53" i="3"/>
  <c r="FO53" i="3"/>
  <c r="FP53" i="3"/>
  <c r="FQ53" i="3"/>
  <c r="FR53" i="3"/>
  <c r="FS53" i="3"/>
  <c r="FT53" i="3"/>
  <c r="FV53" i="3"/>
  <c r="FW53" i="3"/>
  <c r="FX53" i="3"/>
  <c r="FY53" i="3"/>
  <c r="FZ53" i="3"/>
  <c r="GA53" i="3"/>
  <c r="GB53" i="3"/>
  <c r="GC53" i="3"/>
  <c r="GD53" i="3"/>
  <c r="GE53" i="3"/>
  <c r="GF53" i="3"/>
  <c r="GG53" i="3"/>
  <c r="GH53" i="3"/>
  <c r="GJ53" i="3"/>
  <c r="GK53" i="3"/>
  <c r="GL53" i="3"/>
  <c r="GM53" i="3"/>
  <c r="GN53" i="3"/>
  <c r="GO53" i="3"/>
  <c r="GP53" i="3"/>
  <c r="GQ53" i="3"/>
  <c r="GR53" i="3"/>
  <c r="GS53" i="3"/>
  <c r="GT53" i="3"/>
  <c r="GU53" i="3"/>
  <c r="GV53" i="3"/>
  <c r="GX53" i="3"/>
  <c r="GY53" i="3"/>
  <c r="GZ53" i="3"/>
  <c r="HA53" i="3"/>
  <c r="HB53" i="3"/>
  <c r="HC53" i="3"/>
  <c r="HD53" i="3"/>
  <c r="HE53" i="3"/>
  <c r="HF53" i="3"/>
  <c r="HG53" i="3"/>
  <c r="HH53" i="3"/>
  <c r="HI53" i="3"/>
  <c r="HJ53" i="3"/>
  <c r="J54" i="3"/>
  <c r="K54" i="3"/>
  <c r="L54" i="3"/>
  <c r="M54" i="3"/>
  <c r="N54" i="3"/>
  <c r="O54" i="3"/>
  <c r="P54" i="3"/>
  <c r="Q54" i="3"/>
  <c r="R54" i="3"/>
  <c r="S54" i="3"/>
  <c r="T54" i="3"/>
  <c r="U54" i="3"/>
  <c r="V54" i="3"/>
  <c r="X54" i="3"/>
  <c r="Y54" i="3"/>
  <c r="Z54" i="3"/>
  <c r="AA54" i="3"/>
  <c r="AB54" i="3"/>
  <c r="AC54" i="3"/>
  <c r="AD54" i="3"/>
  <c r="AE54" i="3"/>
  <c r="AF54" i="3"/>
  <c r="AG54" i="3"/>
  <c r="AH54" i="3"/>
  <c r="AI54" i="3"/>
  <c r="AJ54" i="3"/>
  <c r="AZ54" i="3"/>
  <c r="BA54" i="3"/>
  <c r="BB54" i="3"/>
  <c r="BC54" i="3"/>
  <c r="BD54" i="3"/>
  <c r="BE54" i="3"/>
  <c r="BF54" i="3"/>
  <c r="BG54" i="3"/>
  <c r="BH54" i="3"/>
  <c r="BI54" i="3"/>
  <c r="BJ54" i="3"/>
  <c r="BK54" i="3"/>
  <c r="BL54" i="3"/>
  <c r="BN54" i="3"/>
  <c r="BO54" i="3"/>
  <c r="BP54" i="3"/>
  <c r="BQ54" i="3"/>
  <c r="BR54" i="3"/>
  <c r="BS54" i="3"/>
  <c r="BT54" i="3"/>
  <c r="BU54" i="3"/>
  <c r="BV54" i="3"/>
  <c r="BW54" i="3"/>
  <c r="BX54" i="3"/>
  <c r="BY54" i="3"/>
  <c r="BZ54" i="3"/>
  <c r="CB54" i="3"/>
  <c r="CC54" i="3"/>
  <c r="CD54" i="3"/>
  <c r="CE54" i="3"/>
  <c r="CF54" i="3"/>
  <c r="CG54" i="3"/>
  <c r="CH54" i="3"/>
  <c r="CI54" i="3"/>
  <c r="CJ54" i="3"/>
  <c r="CK54" i="3"/>
  <c r="CL54" i="3"/>
  <c r="CM54" i="3"/>
  <c r="CN54" i="3"/>
  <c r="CP54" i="3"/>
  <c r="CQ54" i="3"/>
  <c r="CR54" i="3"/>
  <c r="CS54" i="3"/>
  <c r="CT54" i="3"/>
  <c r="CU54" i="3"/>
  <c r="CV54" i="3"/>
  <c r="CW54" i="3"/>
  <c r="CX54" i="3"/>
  <c r="CY54" i="3"/>
  <c r="CZ54" i="3"/>
  <c r="DA54" i="3"/>
  <c r="DB54" i="3"/>
  <c r="DD54" i="3"/>
  <c r="DE54" i="3"/>
  <c r="DF54" i="3"/>
  <c r="DG54" i="3"/>
  <c r="DH54" i="3"/>
  <c r="DI54" i="3"/>
  <c r="DJ54" i="3"/>
  <c r="DK54" i="3"/>
  <c r="DL54" i="3"/>
  <c r="DM54" i="3"/>
  <c r="DN54" i="3"/>
  <c r="DO54" i="3"/>
  <c r="DP54" i="3"/>
  <c r="DR54" i="3"/>
  <c r="DS54" i="3"/>
  <c r="DT54" i="3"/>
  <c r="DU54" i="3"/>
  <c r="DV54" i="3"/>
  <c r="DW54" i="3"/>
  <c r="DX54" i="3"/>
  <c r="DY54" i="3"/>
  <c r="DZ54" i="3"/>
  <c r="EA54" i="3"/>
  <c r="EB54" i="3"/>
  <c r="EC54" i="3"/>
  <c r="ED54" i="3"/>
  <c r="EF54" i="3"/>
  <c r="EG54" i="3"/>
  <c r="EH54" i="3"/>
  <c r="EI54" i="3"/>
  <c r="EJ54" i="3"/>
  <c r="EK54" i="3"/>
  <c r="EL54" i="3"/>
  <c r="EM54" i="3"/>
  <c r="EN54" i="3"/>
  <c r="EO54" i="3"/>
  <c r="EP54" i="3"/>
  <c r="EQ54" i="3"/>
  <c r="ER54" i="3"/>
  <c r="ET54" i="3"/>
  <c r="EU54" i="3"/>
  <c r="EV54" i="3"/>
  <c r="EW54" i="3"/>
  <c r="EX54" i="3"/>
  <c r="EY54" i="3"/>
  <c r="EZ54" i="3"/>
  <c r="FA54" i="3"/>
  <c r="FB54" i="3"/>
  <c r="FC54" i="3"/>
  <c r="FD54" i="3"/>
  <c r="FE54" i="3"/>
  <c r="FF54" i="3"/>
  <c r="FH54" i="3"/>
  <c r="FI54" i="3"/>
  <c r="FJ54" i="3"/>
  <c r="FK54" i="3"/>
  <c r="FL54" i="3"/>
  <c r="FM54" i="3"/>
  <c r="FN54" i="3"/>
  <c r="FO54" i="3"/>
  <c r="FP54" i="3"/>
  <c r="FQ54" i="3"/>
  <c r="FR54" i="3"/>
  <c r="FS54" i="3"/>
  <c r="FT54" i="3"/>
  <c r="FV54" i="3"/>
  <c r="FW54" i="3"/>
  <c r="FX54" i="3"/>
  <c r="FY54" i="3"/>
  <c r="FZ54" i="3"/>
  <c r="GA54" i="3"/>
  <c r="GB54" i="3"/>
  <c r="GC54" i="3"/>
  <c r="GD54" i="3"/>
  <c r="GE54" i="3"/>
  <c r="GF54" i="3"/>
  <c r="GG54" i="3"/>
  <c r="GH54" i="3"/>
  <c r="GJ54" i="3"/>
  <c r="GK54" i="3"/>
  <c r="GL54" i="3"/>
  <c r="GM54" i="3"/>
  <c r="GN54" i="3"/>
  <c r="GO54" i="3"/>
  <c r="GP54" i="3"/>
  <c r="GQ54" i="3"/>
  <c r="GR54" i="3"/>
  <c r="GS54" i="3"/>
  <c r="GT54" i="3"/>
  <c r="GU54" i="3"/>
  <c r="GV54" i="3"/>
  <c r="GX54" i="3"/>
  <c r="GY54" i="3"/>
  <c r="GZ54" i="3"/>
  <c r="HA54" i="3"/>
  <c r="HB54" i="3"/>
  <c r="HC54" i="3"/>
  <c r="HD54" i="3"/>
  <c r="HE54" i="3"/>
  <c r="HF54" i="3"/>
  <c r="HG54" i="3"/>
  <c r="HH54" i="3"/>
  <c r="HI54" i="3"/>
  <c r="HJ54" i="3"/>
  <c r="X55" i="3"/>
  <c r="Y55" i="3"/>
  <c r="Z55" i="3"/>
  <c r="AA55" i="3"/>
  <c r="AB55" i="3"/>
  <c r="AC55" i="3"/>
  <c r="AD55" i="3"/>
  <c r="AE55" i="3"/>
  <c r="AF55" i="3"/>
  <c r="AG55" i="3"/>
  <c r="AH55" i="3"/>
  <c r="AI55" i="3"/>
  <c r="AJ55" i="3"/>
  <c r="AL55" i="3"/>
  <c r="AM55" i="3"/>
  <c r="AN55" i="3"/>
  <c r="AO55" i="3"/>
  <c r="AP55" i="3"/>
  <c r="AQ55" i="3"/>
  <c r="AR55" i="3"/>
  <c r="AS55" i="3"/>
  <c r="AT55" i="3"/>
  <c r="AU55" i="3"/>
  <c r="AV55" i="3"/>
  <c r="AW55" i="3"/>
  <c r="AX55" i="3"/>
  <c r="AZ55" i="3"/>
  <c r="BA55" i="3"/>
  <c r="BB55" i="3"/>
  <c r="BC55" i="3"/>
  <c r="BD55" i="3"/>
  <c r="BE55" i="3"/>
  <c r="BF55" i="3"/>
  <c r="BG55" i="3"/>
  <c r="BH55" i="3"/>
  <c r="BI55" i="3"/>
  <c r="BJ55" i="3"/>
  <c r="BK55" i="3"/>
  <c r="BL55" i="3"/>
  <c r="BN55" i="3"/>
  <c r="BO55" i="3"/>
  <c r="BP55" i="3"/>
  <c r="BQ55" i="3"/>
  <c r="BR55" i="3"/>
  <c r="BS55" i="3"/>
  <c r="BT55" i="3"/>
  <c r="BU55" i="3"/>
  <c r="BV55" i="3"/>
  <c r="BW55" i="3"/>
  <c r="BX55" i="3"/>
  <c r="BY55" i="3"/>
  <c r="BZ55" i="3"/>
  <c r="CB55" i="3"/>
  <c r="CC55" i="3"/>
  <c r="CD55" i="3"/>
  <c r="CE55" i="3"/>
  <c r="CF55" i="3"/>
  <c r="CG55" i="3"/>
  <c r="CH55" i="3"/>
  <c r="CI55" i="3"/>
  <c r="CJ55" i="3"/>
  <c r="CK55" i="3"/>
  <c r="CL55" i="3"/>
  <c r="CM55" i="3"/>
  <c r="CN55" i="3"/>
  <c r="CP55" i="3"/>
  <c r="CQ55" i="3"/>
  <c r="CR55" i="3"/>
  <c r="CS55" i="3"/>
  <c r="CT55" i="3"/>
  <c r="CU55" i="3"/>
  <c r="CV55" i="3"/>
  <c r="CW55" i="3"/>
  <c r="CX55" i="3"/>
  <c r="CY55" i="3"/>
  <c r="CZ55" i="3"/>
  <c r="DA55" i="3"/>
  <c r="DB55" i="3"/>
  <c r="DD55" i="3"/>
  <c r="DE55" i="3"/>
  <c r="DF55" i="3"/>
  <c r="DG55" i="3"/>
  <c r="DH55" i="3"/>
  <c r="DI55" i="3"/>
  <c r="DJ55" i="3"/>
  <c r="DK55" i="3"/>
  <c r="DL55" i="3"/>
  <c r="DM55" i="3"/>
  <c r="DN55" i="3"/>
  <c r="DO55" i="3"/>
  <c r="DP55" i="3"/>
  <c r="DR55" i="3"/>
  <c r="DS55" i="3"/>
  <c r="DT55" i="3"/>
  <c r="DU55" i="3"/>
  <c r="DV55" i="3"/>
  <c r="DW55" i="3"/>
  <c r="DX55" i="3"/>
  <c r="DY55" i="3"/>
  <c r="DZ55" i="3"/>
  <c r="EA55" i="3"/>
  <c r="EB55" i="3"/>
  <c r="EC55" i="3"/>
  <c r="ED55" i="3"/>
  <c r="EF55" i="3"/>
  <c r="EG55" i="3"/>
  <c r="EH55" i="3"/>
  <c r="EI55" i="3"/>
  <c r="EJ55" i="3"/>
  <c r="EK55" i="3"/>
  <c r="EL55" i="3"/>
  <c r="EM55" i="3"/>
  <c r="EN55" i="3"/>
  <c r="EO55" i="3"/>
  <c r="EP55" i="3"/>
  <c r="EQ55" i="3"/>
  <c r="ER55" i="3"/>
  <c r="ET55" i="3"/>
  <c r="EU55" i="3"/>
  <c r="EV55" i="3"/>
  <c r="EW55" i="3"/>
  <c r="EX55" i="3"/>
  <c r="EY55" i="3"/>
  <c r="EZ55" i="3"/>
  <c r="FA55" i="3"/>
  <c r="FB55" i="3"/>
  <c r="FC55" i="3"/>
  <c r="FD55" i="3"/>
  <c r="FE55" i="3"/>
  <c r="FF55" i="3"/>
  <c r="FH55" i="3"/>
  <c r="FI55" i="3"/>
  <c r="FJ55" i="3"/>
  <c r="FK55" i="3"/>
  <c r="FL55" i="3"/>
  <c r="FM55" i="3"/>
  <c r="FN55" i="3"/>
  <c r="FO55" i="3"/>
  <c r="FP55" i="3"/>
  <c r="FQ55" i="3"/>
  <c r="FR55" i="3"/>
  <c r="FS55" i="3"/>
  <c r="FT55" i="3"/>
  <c r="FV55" i="3"/>
  <c r="FW55" i="3"/>
  <c r="FX55" i="3"/>
  <c r="FY55" i="3"/>
  <c r="FZ55" i="3"/>
  <c r="GA55" i="3"/>
  <c r="GB55" i="3"/>
  <c r="GC55" i="3"/>
  <c r="GD55" i="3"/>
  <c r="GE55" i="3"/>
  <c r="GF55" i="3"/>
  <c r="GG55" i="3"/>
  <c r="GH55" i="3"/>
  <c r="GJ55" i="3"/>
  <c r="GK55" i="3"/>
  <c r="GL55" i="3"/>
  <c r="GM55" i="3"/>
  <c r="GN55" i="3"/>
  <c r="GO55" i="3"/>
  <c r="GP55" i="3"/>
  <c r="GQ55" i="3"/>
  <c r="GR55" i="3"/>
  <c r="GS55" i="3"/>
  <c r="GT55" i="3"/>
  <c r="GU55" i="3"/>
  <c r="GV55" i="3"/>
  <c r="GX55" i="3"/>
  <c r="GY55" i="3"/>
  <c r="GZ55" i="3"/>
  <c r="HA55" i="3"/>
  <c r="HB55" i="3"/>
  <c r="HC55" i="3"/>
  <c r="HD55" i="3"/>
  <c r="HE55" i="3"/>
  <c r="HF55" i="3"/>
  <c r="HG55" i="3"/>
  <c r="HH55" i="3"/>
  <c r="HI55" i="3"/>
  <c r="HJ55" i="3"/>
  <c r="X56" i="3"/>
  <c r="Y56" i="3"/>
  <c r="Z56" i="3"/>
  <c r="AA56" i="3"/>
  <c r="AB56" i="3"/>
  <c r="AC56" i="3"/>
  <c r="AD56" i="3"/>
  <c r="AE56" i="3"/>
  <c r="AF56" i="3"/>
  <c r="AG56" i="3"/>
  <c r="AH56" i="3"/>
  <c r="AI56" i="3"/>
  <c r="AJ56" i="3"/>
  <c r="AL56" i="3"/>
  <c r="AM56" i="3"/>
  <c r="AN56" i="3"/>
  <c r="AO56" i="3"/>
  <c r="AP56" i="3"/>
  <c r="AQ56" i="3"/>
  <c r="AR56" i="3"/>
  <c r="AS56" i="3"/>
  <c r="AT56" i="3"/>
  <c r="AU56" i="3"/>
  <c r="AV56" i="3"/>
  <c r="AW56" i="3"/>
  <c r="AX56" i="3"/>
  <c r="AZ56" i="3"/>
  <c r="BA56" i="3"/>
  <c r="BB56" i="3"/>
  <c r="BC56" i="3"/>
  <c r="BD56" i="3"/>
  <c r="BE56" i="3"/>
  <c r="BF56" i="3"/>
  <c r="BG56" i="3"/>
  <c r="BH56" i="3"/>
  <c r="BI56" i="3"/>
  <c r="BJ56" i="3"/>
  <c r="BK56" i="3"/>
  <c r="BL56" i="3"/>
  <c r="BN56" i="3"/>
  <c r="BO56" i="3"/>
  <c r="BP56" i="3"/>
  <c r="BQ56" i="3"/>
  <c r="BR56" i="3"/>
  <c r="BS56" i="3"/>
  <c r="BT56" i="3"/>
  <c r="BU56" i="3"/>
  <c r="BV56" i="3"/>
  <c r="BW56" i="3"/>
  <c r="BX56" i="3"/>
  <c r="BY56" i="3"/>
  <c r="BZ56" i="3"/>
  <c r="CB56" i="3"/>
  <c r="CC56" i="3"/>
  <c r="CD56" i="3"/>
  <c r="CE56" i="3"/>
  <c r="CF56" i="3"/>
  <c r="CG56" i="3"/>
  <c r="CH56" i="3"/>
  <c r="CI56" i="3"/>
  <c r="CJ56" i="3"/>
  <c r="CK56" i="3"/>
  <c r="CL56" i="3"/>
  <c r="CM56" i="3"/>
  <c r="CN56" i="3"/>
  <c r="CP56" i="3"/>
  <c r="CQ56" i="3"/>
  <c r="CR56" i="3"/>
  <c r="CS56" i="3"/>
  <c r="CT56" i="3"/>
  <c r="CU56" i="3"/>
  <c r="CV56" i="3"/>
  <c r="CW56" i="3"/>
  <c r="CX56" i="3"/>
  <c r="CY56" i="3"/>
  <c r="CZ56" i="3"/>
  <c r="DA56" i="3"/>
  <c r="DB56" i="3"/>
  <c r="DD56" i="3"/>
  <c r="DE56" i="3"/>
  <c r="DF56" i="3"/>
  <c r="DG56" i="3"/>
  <c r="DH56" i="3"/>
  <c r="DI56" i="3"/>
  <c r="DJ56" i="3"/>
  <c r="DK56" i="3"/>
  <c r="DL56" i="3"/>
  <c r="DM56" i="3"/>
  <c r="DN56" i="3"/>
  <c r="DO56" i="3"/>
  <c r="DP56" i="3"/>
  <c r="DR56" i="3"/>
  <c r="DS56" i="3"/>
  <c r="DT56" i="3"/>
  <c r="DU56" i="3"/>
  <c r="DV56" i="3"/>
  <c r="DW56" i="3"/>
  <c r="DX56" i="3"/>
  <c r="DY56" i="3"/>
  <c r="DZ56" i="3"/>
  <c r="EA56" i="3"/>
  <c r="EB56" i="3"/>
  <c r="EC56" i="3"/>
  <c r="ED56" i="3"/>
  <c r="EF56" i="3"/>
  <c r="EG56" i="3"/>
  <c r="EH56" i="3"/>
  <c r="EI56" i="3"/>
  <c r="EJ56" i="3"/>
  <c r="EK56" i="3"/>
  <c r="EL56" i="3"/>
  <c r="EM56" i="3"/>
  <c r="EN56" i="3"/>
  <c r="EO56" i="3"/>
  <c r="EP56" i="3"/>
  <c r="EQ56" i="3"/>
  <c r="ER56" i="3"/>
  <c r="ET56" i="3"/>
  <c r="EU56" i="3"/>
  <c r="EV56" i="3"/>
  <c r="EW56" i="3"/>
  <c r="EX56" i="3"/>
  <c r="EY56" i="3"/>
  <c r="EZ56" i="3"/>
  <c r="FA56" i="3"/>
  <c r="FB56" i="3"/>
  <c r="FC56" i="3"/>
  <c r="FD56" i="3"/>
  <c r="FE56" i="3"/>
  <c r="FF56" i="3"/>
  <c r="FH56" i="3"/>
  <c r="FI56" i="3"/>
  <c r="FJ56" i="3"/>
  <c r="FK56" i="3"/>
  <c r="FL56" i="3"/>
  <c r="FM56" i="3"/>
  <c r="FN56" i="3"/>
  <c r="FO56" i="3"/>
  <c r="FP56" i="3"/>
  <c r="FQ56" i="3"/>
  <c r="FR56" i="3"/>
  <c r="FS56" i="3"/>
  <c r="FT56" i="3"/>
  <c r="FV56" i="3"/>
  <c r="FW56" i="3"/>
  <c r="FX56" i="3"/>
  <c r="FY56" i="3"/>
  <c r="FZ56" i="3"/>
  <c r="GA56" i="3"/>
  <c r="GB56" i="3"/>
  <c r="GC56" i="3"/>
  <c r="GD56" i="3"/>
  <c r="GE56" i="3"/>
  <c r="GF56" i="3"/>
  <c r="GG56" i="3"/>
  <c r="GH56" i="3"/>
  <c r="GJ56" i="3"/>
  <c r="GK56" i="3"/>
  <c r="GL56" i="3"/>
  <c r="GM56" i="3"/>
  <c r="GN56" i="3"/>
  <c r="GO56" i="3"/>
  <c r="GP56" i="3"/>
  <c r="GQ56" i="3"/>
  <c r="GR56" i="3"/>
  <c r="GS56" i="3"/>
  <c r="GT56" i="3"/>
  <c r="GU56" i="3"/>
  <c r="GV56" i="3"/>
  <c r="GX56" i="3"/>
  <c r="GY56" i="3"/>
  <c r="GZ56" i="3"/>
  <c r="HA56" i="3"/>
  <c r="HB56" i="3"/>
  <c r="HC56" i="3"/>
  <c r="HD56" i="3"/>
  <c r="HE56" i="3"/>
  <c r="HF56" i="3"/>
  <c r="HG56" i="3"/>
  <c r="HH56" i="3"/>
  <c r="HI56" i="3"/>
  <c r="HJ56" i="3"/>
  <c r="J57" i="3"/>
  <c r="K57" i="3"/>
  <c r="L57" i="3"/>
  <c r="M57" i="3"/>
  <c r="N57" i="3"/>
  <c r="O57" i="3"/>
  <c r="P57" i="3"/>
  <c r="Q57" i="3"/>
  <c r="R57" i="3"/>
  <c r="S57" i="3"/>
  <c r="T57" i="3"/>
  <c r="U57" i="3"/>
  <c r="V57" i="3"/>
  <c r="AL57" i="3"/>
  <c r="AM57" i="3"/>
  <c r="AN57" i="3"/>
  <c r="AO57" i="3"/>
  <c r="AP57" i="3"/>
  <c r="AQ57" i="3"/>
  <c r="AR57" i="3"/>
  <c r="AS57" i="3"/>
  <c r="AT57" i="3"/>
  <c r="AU57" i="3"/>
  <c r="AV57" i="3"/>
  <c r="AW57" i="3"/>
  <c r="AX57" i="3"/>
  <c r="AZ57" i="3"/>
  <c r="BA57" i="3"/>
  <c r="BB57" i="3"/>
  <c r="BC57" i="3"/>
  <c r="BD57" i="3"/>
  <c r="BE57" i="3"/>
  <c r="BF57" i="3"/>
  <c r="BG57" i="3"/>
  <c r="BH57" i="3"/>
  <c r="BI57" i="3"/>
  <c r="BJ57" i="3"/>
  <c r="BK57" i="3"/>
  <c r="BL57" i="3"/>
  <c r="BN57" i="3"/>
  <c r="BO57" i="3"/>
  <c r="BP57" i="3"/>
  <c r="BQ57" i="3"/>
  <c r="BR57" i="3"/>
  <c r="BS57" i="3"/>
  <c r="BT57" i="3"/>
  <c r="BU57" i="3"/>
  <c r="BV57" i="3"/>
  <c r="BW57" i="3"/>
  <c r="BX57" i="3"/>
  <c r="BY57" i="3"/>
  <c r="BZ57" i="3"/>
  <c r="CB57" i="3"/>
  <c r="CC57" i="3"/>
  <c r="CD57" i="3"/>
  <c r="CE57" i="3"/>
  <c r="CF57" i="3"/>
  <c r="CG57" i="3"/>
  <c r="CH57" i="3"/>
  <c r="CI57" i="3"/>
  <c r="CJ57" i="3"/>
  <c r="CK57" i="3"/>
  <c r="CL57" i="3"/>
  <c r="CM57" i="3"/>
  <c r="CN57" i="3"/>
  <c r="CP57" i="3"/>
  <c r="CQ57" i="3"/>
  <c r="CR57" i="3"/>
  <c r="CS57" i="3"/>
  <c r="CT57" i="3"/>
  <c r="CU57" i="3"/>
  <c r="CV57" i="3"/>
  <c r="CW57" i="3"/>
  <c r="CX57" i="3"/>
  <c r="CY57" i="3"/>
  <c r="CZ57" i="3"/>
  <c r="DA57" i="3"/>
  <c r="DB57" i="3"/>
  <c r="DD57" i="3"/>
  <c r="DE57" i="3"/>
  <c r="DF57" i="3"/>
  <c r="DG57" i="3"/>
  <c r="DH57" i="3"/>
  <c r="DI57" i="3"/>
  <c r="DJ57" i="3"/>
  <c r="DK57" i="3"/>
  <c r="DL57" i="3"/>
  <c r="DM57" i="3"/>
  <c r="DN57" i="3"/>
  <c r="DO57" i="3"/>
  <c r="DP57" i="3"/>
  <c r="DR57" i="3"/>
  <c r="DS57" i="3"/>
  <c r="DT57" i="3"/>
  <c r="DU57" i="3"/>
  <c r="DV57" i="3"/>
  <c r="DW57" i="3"/>
  <c r="DX57" i="3"/>
  <c r="DY57" i="3"/>
  <c r="DZ57" i="3"/>
  <c r="EA57" i="3"/>
  <c r="EB57" i="3"/>
  <c r="EC57" i="3"/>
  <c r="ED57" i="3"/>
  <c r="EF57" i="3"/>
  <c r="EG57" i="3"/>
  <c r="EH57" i="3"/>
  <c r="EI57" i="3"/>
  <c r="EJ57" i="3"/>
  <c r="EK57" i="3"/>
  <c r="EL57" i="3"/>
  <c r="EM57" i="3"/>
  <c r="EN57" i="3"/>
  <c r="EO57" i="3"/>
  <c r="EP57" i="3"/>
  <c r="EQ57" i="3"/>
  <c r="ER57" i="3"/>
  <c r="ET57" i="3"/>
  <c r="EU57" i="3"/>
  <c r="EV57" i="3"/>
  <c r="EW57" i="3"/>
  <c r="EX57" i="3"/>
  <c r="EY57" i="3"/>
  <c r="EZ57" i="3"/>
  <c r="FA57" i="3"/>
  <c r="FB57" i="3"/>
  <c r="FC57" i="3"/>
  <c r="FD57" i="3"/>
  <c r="FE57" i="3"/>
  <c r="FF57" i="3"/>
  <c r="FH57" i="3"/>
  <c r="FI57" i="3"/>
  <c r="FJ57" i="3"/>
  <c r="FK57" i="3"/>
  <c r="FL57" i="3"/>
  <c r="FM57" i="3"/>
  <c r="FN57" i="3"/>
  <c r="FO57" i="3"/>
  <c r="FP57" i="3"/>
  <c r="FQ57" i="3"/>
  <c r="FR57" i="3"/>
  <c r="FS57" i="3"/>
  <c r="FT57" i="3"/>
  <c r="FV57" i="3"/>
  <c r="FW57" i="3"/>
  <c r="FX57" i="3"/>
  <c r="FY57" i="3"/>
  <c r="FZ57" i="3"/>
  <c r="GA57" i="3"/>
  <c r="GB57" i="3"/>
  <c r="GC57" i="3"/>
  <c r="GD57" i="3"/>
  <c r="GE57" i="3"/>
  <c r="GF57" i="3"/>
  <c r="GG57" i="3"/>
  <c r="GH57" i="3"/>
  <c r="GJ57" i="3"/>
  <c r="GK57" i="3"/>
  <c r="GL57" i="3"/>
  <c r="GM57" i="3"/>
  <c r="GN57" i="3"/>
  <c r="GO57" i="3"/>
  <c r="GP57" i="3"/>
  <c r="GQ57" i="3"/>
  <c r="GR57" i="3"/>
  <c r="GS57" i="3"/>
  <c r="GT57" i="3"/>
  <c r="GU57" i="3"/>
  <c r="GV57" i="3"/>
  <c r="GX57" i="3"/>
  <c r="GY57" i="3"/>
  <c r="GZ57" i="3"/>
  <c r="HA57" i="3"/>
  <c r="HB57" i="3"/>
  <c r="HC57" i="3"/>
  <c r="HD57" i="3"/>
  <c r="HE57" i="3"/>
  <c r="HF57" i="3"/>
  <c r="HG57" i="3"/>
  <c r="HH57" i="3"/>
  <c r="HI57" i="3"/>
  <c r="HJ57" i="3"/>
  <c r="X58" i="3"/>
  <c r="Y58" i="3"/>
  <c r="Z58" i="3"/>
  <c r="AA58" i="3"/>
  <c r="AB58" i="3"/>
  <c r="AC58" i="3"/>
  <c r="AD58" i="3"/>
  <c r="AE58" i="3"/>
  <c r="AF58" i="3"/>
  <c r="AG58" i="3"/>
  <c r="AH58" i="3"/>
  <c r="AI58" i="3"/>
  <c r="AJ58" i="3"/>
  <c r="AL58" i="3"/>
  <c r="AM58" i="3"/>
  <c r="AN58" i="3"/>
  <c r="AO58" i="3"/>
  <c r="AP58" i="3"/>
  <c r="AQ58" i="3"/>
  <c r="AR58" i="3"/>
  <c r="AS58" i="3"/>
  <c r="AT58" i="3"/>
  <c r="AU58" i="3"/>
  <c r="AV58" i="3"/>
  <c r="AW58" i="3"/>
  <c r="AX58" i="3"/>
  <c r="AZ58" i="3"/>
  <c r="BA58" i="3"/>
  <c r="BB58" i="3"/>
  <c r="BC58" i="3"/>
  <c r="BD58" i="3"/>
  <c r="BE58" i="3"/>
  <c r="BF58" i="3"/>
  <c r="BG58" i="3"/>
  <c r="BH58" i="3"/>
  <c r="BI58" i="3"/>
  <c r="BJ58" i="3"/>
  <c r="BK58" i="3"/>
  <c r="BL58" i="3"/>
  <c r="BN58" i="3"/>
  <c r="BO58" i="3"/>
  <c r="BP58" i="3"/>
  <c r="BQ58" i="3"/>
  <c r="BR58" i="3"/>
  <c r="BS58" i="3"/>
  <c r="BT58" i="3"/>
  <c r="BU58" i="3"/>
  <c r="BV58" i="3"/>
  <c r="BW58" i="3"/>
  <c r="BX58" i="3"/>
  <c r="BY58" i="3"/>
  <c r="BZ58" i="3"/>
  <c r="CB58" i="3"/>
  <c r="CC58" i="3"/>
  <c r="CD58" i="3"/>
  <c r="CE58" i="3"/>
  <c r="CF58" i="3"/>
  <c r="CG58" i="3"/>
  <c r="CH58" i="3"/>
  <c r="CI58" i="3"/>
  <c r="CJ58" i="3"/>
  <c r="CK58" i="3"/>
  <c r="CL58" i="3"/>
  <c r="CM58" i="3"/>
  <c r="CN58" i="3"/>
  <c r="CP58" i="3"/>
  <c r="CQ58" i="3"/>
  <c r="CR58" i="3"/>
  <c r="CS58" i="3"/>
  <c r="CT58" i="3"/>
  <c r="CU58" i="3"/>
  <c r="CV58" i="3"/>
  <c r="CW58" i="3"/>
  <c r="CX58" i="3"/>
  <c r="CY58" i="3"/>
  <c r="CZ58" i="3"/>
  <c r="DA58" i="3"/>
  <c r="DB58" i="3"/>
  <c r="DD58" i="3"/>
  <c r="DE58" i="3"/>
  <c r="DF58" i="3"/>
  <c r="DG58" i="3"/>
  <c r="DH58" i="3"/>
  <c r="DI58" i="3"/>
  <c r="DJ58" i="3"/>
  <c r="DK58" i="3"/>
  <c r="DL58" i="3"/>
  <c r="DM58" i="3"/>
  <c r="DN58" i="3"/>
  <c r="DO58" i="3"/>
  <c r="DP58" i="3"/>
  <c r="DR58" i="3"/>
  <c r="DS58" i="3"/>
  <c r="DT58" i="3"/>
  <c r="DU58" i="3"/>
  <c r="DV58" i="3"/>
  <c r="DW58" i="3"/>
  <c r="DX58" i="3"/>
  <c r="DY58" i="3"/>
  <c r="DZ58" i="3"/>
  <c r="EA58" i="3"/>
  <c r="EB58" i="3"/>
  <c r="EC58" i="3"/>
  <c r="ED58" i="3"/>
  <c r="EF58" i="3"/>
  <c r="EG58" i="3"/>
  <c r="EH58" i="3"/>
  <c r="EI58" i="3"/>
  <c r="EJ58" i="3"/>
  <c r="EK58" i="3"/>
  <c r="EL58" i="3"/>
  <c r="EM58" i="3"/>
  <c r="EN58" i="3"/>
  <c r="EO58" i="3"/>
  <c r="EP58" i="3"/>
  <c r="EQ58" i="3"/>
  <c r="ER58" i="3"/>
  <c r="ET58" i="3"/>
  <c r="EU58" i="3"/>
  <c r="EV58" i="3"/>
  <c r="EW58" i="3"/>
  <c r="EX58" i="3"/>
  <c r="EY58" i="3"/>
  <c r="EZ58" i="3"/>
  <c r="FA58" i="3"/>
  <c r="FB58" i="3"/>
  <c r="FC58" i="3"/>
  <c r="FD58" i="3"/>
  <c r="FE58" i="3"/>
  <c r="FF58" i="3"/>
  <c r="FH58" i="3"/>
  <c r="FI58" i="3"/>
  <c r="FJ58" i="3"/>
  <c r="FK58" i="3"/>
  <c r="FL58" i="3"/>
  <c r="FM58" i="3"/>
  <c r="FN58" i="3"/>
  <c r="FO58" i="3"/>
  <c r="FP58" i="3"/>
  <c r="FQ58" i="3"/>
  <c r="FR58" i="3"/>
  <c r="FS58" i="3"/>
  <c r="FT58" i="3"/>
  <c r="FV58" i="3"/>
  <c r="FW58" i="3"/>
  <c r="FX58" i="3"/>
  <c r="FY58" i="3"/>
  <c r="FZ58" i="3"/>
  <c r="GA58" i="3"/>
  <c r="GB58" i="3"/>
  <c r="GC58" i="3"/>
  <c r="GD58" i="3"/>
  <c r="GE58" i="3"/>
  <c r="GF58" i="3"/>
  <c r="GG58" i="3"/>
  <c r="GH58" i="3"/>
  <c r="GJ58" i="3"/>
  <c r="GK58" i="3"/>
  <c r="GL58" i="3"/>
  <c r="GM58" i="3"/>
  <c r="GN58" i="3"/>
  <c r="GO58" i="3"/>
  <c r="GP58" i="3"/>
  <c r="GQ58" i="3"/>
  <c r="GR58" i="3"/>
  <c r="GS58" i="3"/>
  <c r="GT58" i="3"/>
  <c r="GU58" i="3"/>
  <c r="GV58" i="3"/>
  <c r="GX58" i="3"/>
  <c r="GY58" i="3"/>
  <c r="GZ58" i="3"/>
  <c r="HA58" i="3"/>
  <c r="HB58" i="3"/>
  <c r="HC58" i="3"/>
  <c r="HD58" i="3"/>
  <c r="HE58" i="3"/>
  <c r="HF58" i="3"/>
  <c r="HG58" i="3"/>
  <c r="HH58" i="3"/>
  <c r="HI58" i="3"/>
  <c r="HJ58" i="3"/>
  <c r="J59" i="3"/>
  <c r="K59" i="3"/>
  <c r="L59" i="3"/>
  <c r="M59" i="3"/>
  <c r="N59" i="3"/>
  <c r="O59" i="3"/>
  <c r="P59" i="3"/>
  <c r="Q59" i="3"/>
  <c r="R59" i="3"/>
  <c r="S59" i="3"/>
  <c r="T59" i="3"/>
  <c r="U59" i="3"/>
  <c r="V59" i="3"/>
  <c r="AL59" i="3"/>
  <c r="AM59" i="3"/>
  <c r="AN59" i="3"/>
  <c r="AO59" i="3"/>
  <c r="AP59" i="3"/>
  <c r="AQ59" i="3"/>
  <c r="AR59" i="3"/>
  <c r="AS59" i="3"/>
  <c r="AT59" i="3"/>
  <c r="AU59" i="3"/>
  <c r="AV59" i="3"/>
  <c r="AW59" i="3"/>
  <c r="AX59" i="3"/>
  <c r="AZ59" i="3"/>
  <c r="BA59" i="3"/>
  <c r="BB59" i="3"/>
  <c r="BC59" i="3"/>
  <c r="BD59" i="3"/>
  <c r="BE59" i="3"/>
  <c r="BF59" i="3"/>
  <c r="BG59" i="3"/>
  <c r="BH59" i="3"/>
  <c r="BI59" i="3"/>
  <c r="BJ59" i="3"/>
  <c r="BK59" i="3"/>
  <c r="BL59" i="3"/>
  <c r="BN59" i="3"/>
  <c r="BO59" i="3"/>
  <c r="BP59" i="3"/>
  <c r="BQ59" i="3"/>
  <c r="BR59" i="3"/>
  <c r="BS59" i="3"/>
  <c r="BT59" i="3"/>
  <c r="BU59" i="3"/>
  <c r="BV59" i="3"/>
  <c r="BW59" i="3"/>
  <c r="BX59" i="3"/>
  <c r="BY59" i="3"/>
  <c r="BZ59" i="3"/>
  <c r="CB59" i="3"/>
  <c r="CC59" i="3"/>
  <c r="CD59" i="3"/>
  <c r="CE59" i="3"/>
  <c r="CF59" i="3"/>
  <c r="CG59" i="3"/>
  <c r="CH59" i="3"/>
  <c r="CI59" i="3"/>
  <c r="CJ59" i="3"/>
  <c r="CK59" i="3"/>
  <c r="CL59" i="3"/>
  <c r="CM59" i="3"/>
  <c r="CN59" i="3"/>
  <c r="CP59" i="3"/>
  <c r="CQ59" i="3"/>
  <c r="CR59" i="3"/>
  <c r="CS59" i="3"/>
  <c r="CT59" i="3"/>
  <c r="CU59" i="3"/>
  <c r="CV59" i="3"/>
  <c r="CW59" i="3"/>
  <c r="CX59" i="3"/>
  <c r="CY59" i="3"/>
  <c r="CZ59" i="3"/>
  <c r="DA59" i="3"/>
  <c r="DB59" i="3"/>
  <c r="DD59" i="3"/>
  <c r="DE59" i="3"/>
  <c r="DF59" i="3"/>
  <c r="DG59" i="3"/>
  <c r="DH59" i="3"/>
  <c r="DI59" i="3"/>
  <c r="DJ59" i="3"/>
  <c r="DK59" i="3"/>
  <c r="DL59" i="3"/>
  <c r="DM59" i="3"/>
  <c r="DN59" i="3"/>
  <c r="DO59" i="3"/>
  <c r="DP59" i="3"/>
  <c r="DR59" i="3"/>
  <c r="DS59" i="3"/>
  <c r="DT59" i="3"/>
  <c r="DU59" i="3"/>
  <c r="DV59" i="3"/>
  <c r="DW59" i="3"/>
  <c r="DX59" i="3"/>
  <c r="DY59" i="3"/>
  <c r="DZ59" i="3"/>
  <c r="EA59" i="3"/>
  <c r="EB59" i="3"/>
  <c r="EC59" i="3"/>
  <c r="ED59" i="3"/>
  <c r="EF59" i="3"/>
  <c r="EG59" i="3"/>
  <c r="EH59" i="3"/>
  <c r="EI59" i="3"/>
  <c r="EJ59" i="3"/>
  <c r="EK59" i="3"/>
  <c r="EL59" i="3"/>
  <c r="EM59" i="3"/>
  <c r="EN59" i="3"/>
  <c r="EO59" i="3"/>
  <c r="EP59" i="3"/>
  <c r="EQ59" i="3"/>
  <c r="ER59" i="3"/>
  <c r="ET59" i="3"/>
  <c r="EU59" i="3"/>
  <c r="EV59" i="3"/>
  <c r="EW59" i="3"/>
  <c r="EX59" i="3"/>
  <c r="EY59" i="3"/>
  <c r="EZ59" i="3"/>
  <c r="FA59" i="3"/>
  <c r="FB59" i="3"/>
  <c r="FC59" i="3"/>
  <c r="FD59" i="3"/>
  <c r="FE59" i="3"/>
  <c r="FF59" i="3"/>
  <c r="FH59" i="3"/>
  <c r="FI59" i="3"/>
  <c r="FJ59" i="3"/>
  <c r="FK59" i="3"/>
  <c r="FL59" i="3"/>
  <c r="FM59" i="3"/>
  <c r="FN59" i="3"/>
  <c r="FO59" i="3"/>
  <c r="FP59" i="3"/>
  <c r="FQ59" i="3"/>
  <c r="FR59" i="3"/>
  <c r="FS59" i="3"/>
  <c r="FT59" i="3"/>
  <c r="FV59" i="3"/>
  <c r="FW59" i="3"/>
  <c r="FX59" i="3"/>
  <c r="FY59" i="3"/>
  <c r="FZ59" i="3"/>
  <c r="GA59" i="3"/>
  <c r="GB59" i="3"/>
  <c r="GC59" i="3"/>
  <c r="GD59" i="3"/>
  <c r="GE59" i="3"/>
  <c r="GF59" i="3"/>
  <c r="GG59" i="3"/>
  <c r="GH59" i="3"/>
  <c r="GJ59" i="3"/>
  <c r="GK59" i="3"/>
  <c r="GL59" i="3"/>
  <c r="GM59" i="3"/>
  <c r="GN59" i="3"/>
  <c r="GO59" i="3"/>
  <c r="GP59" i="3"/>
  <c r="GQ59" i="3"/>
  <c r="GR59" i="3"/>
  <c r="GS59" i="3"/>
  <c r="GT59" i="3"/>
  <c r="GU59" i="3"/>
  <c r="GV59" i="3"/>
  <c r="GX59" i="3"/>
  <c r="GY59" i="3"/>
  <c r="GZ59" i="3"/>
  <c r="HA59" i="3"/>
  <c r="HB59" i="3"/>
  <c r="HC59" i="3"/>
  <c r="HD59" i="3"/>
  <c r="HE59" i="3"/>
  <c r="HF59" i="3"/>
  <c r="HG59" i="3"/>
  <c r="HH59" i="3"/>
  <c r="HI59" i="3"/>
  <c r="HJ59" i="3"/>
  <c r="X60" i="3"/>
  <c r="Y60" i="3"/>
  <c r="Z60" i="3"/>
  <c r="AA60" i="3"/>
  <c r="AB60" i="3"/>
  <c r="AC60" i="3"/>
  <c r="AD60" i="3"/>
  <c r="AE60" i="3"/>
  <c r="AF60" i="3"/>
  <c r="AG60" i="3"/>
  <c r="AH60" i="3"/>
  <c r="AI60" i="3"/>
  <c r="AJ60" i="3"/>
  <c r="AL60" i="3"/>
  <c r="AM60" i="3"/>
  <c r="AN60" i="3"/>
  <c r="AO60" i="3"/>
  <c r="AP60" i="3"/>
  <c r="AQ60" i="3"/>
  <c r="AR60" i="3"/>
  <c r="AS60" i="3"/>
  <c r="AT60" i="3"/>
  <c r="AU60" i="3"/>
  <c r="AV60" i="3"/>
  <c r="AW60" i="3"/>
  <c r="AX60" i="3"/>
  <c r="AZ60" i="3"/>
  <c r="BA60" i="3"/>
  <c r="BB60" i="3"/>
  <c r="BC60" i="3"/>
  <c r="BD60" i="3"/>
  <c r="BE60" i="3"/>
  <c r="BF60" i="3"/>
  <c r="BG60" i="3"/>
  <c r="BH60" i="3"/>
  <c r="BI60" i="3"/>
  <c r="BJ60" i="3"/>
  <c r="BK60" i="3"/>
  <c r="BL60" i="3"/>
  <c r="BN60" i="3"/>
  <c r="BO60" i="3"/>
  <c r="BP60" i="3"/>
  <c r="BQ60" i="3"/>
  <c r="BR60" i="3"/>
  <c r="BS60" i="3"/>
  <c r="BT60" i="3"/>
  <c r="BU60" i="3"/>
  <c r="BV60" i="3"/>
  <c r="BW60" i="3"/>
  <c r="BX60" i="3"/>
  <c r="BY60" i="3"/>
  <c r="BZ60" i="3"/>
  <c r="CB60" i="3"/>
  <c r="CC60" i="3"/>
  <c r="CD60" i="3"/>
  <c r="CE60" i="3"/>
  <c r="CF60" i="3"/>
  <c r="CG60" i="3"/>
  <c r="CH60" i="3"/>
  <c r="CI60" i="3"/>
  <c r="CJ60" i="3"/>
  <c r="CK60" i="3"/>
  <c r="CL60" i="3"/>
  <c r="CM60" i="3"/>
  <c r="CN60" i="3"/>
  <c r="CP60" i="3"/>
  <c r="CQ60" i="3"/>
  <c r="CR60" i="3"/>
  <c r="CS60" i="3"/>
  <c r="CT60" i="3"/>
  <c r="CU60" i="3"/>
  <c r="CV60" i="3"/>
  <c r="CW60" i="3"/>
  <c r="CX60" i="3"/>
  <c r="CY60" i="3"/>
  <c r="CZ60" i="3"/>
  <c r="DA60" i="3"/>
  <c r="DB60" i="3"/>
  <c r="DD60" i="3"/>
  <c r="DE60" i="3"/>
  <c r="DF60" i="3"/>
  <c r="DG60" i="3"/>
  <c r="DH60" i="3"/>
  <c r="DI60" i="3"/>
  <c r="DJ60" i="3"/>
  <c r="DK60" i="3"/>
  <c r="DL60" i="3"/>
  <c r="DM60" i="3"/>
  <c r="DN60" i="3"/>
  <c r="DO60" i="3"/>
  <c r="DP60" i="3"/>
  <c r="DR60" i="3"/>
  <c r="DS60" i="3"/>
  <c r="DT60" i="3"/>
  <c r="DU60" i="3"/>
  <c r="DV60" i="3"/>
  <c r="DW60" i="3"/>
  <c r="DX60" i="3"/>
  <c r="DY60" i="3"/>
  <c r="DZ60" i="3"/>
  <c r="EA60" i="3"/>
  <c r="EB60" i="3"/>
  <c r="EC60" i="3"/>
  <c r="ED60" i="3"/>
  <c r="EF60" i="3"/>
  <c r="EG60" i="3"/>
  <c r="EH60" i="3"/>
  <c r="EI60" i="3"/>
  <c r="EJ60" i="3"/>
  <c r="EK60" i="3"/>
  <c r="EL60" i="3"/>
  <c r="EM60" i="3"/>
  <c r="EN60" i="3"/>
  <c r="EO60" i="3"/>
  <c r="EP60" i="3"/>
  <c r="EQ60" i="3"/>
  <c r="ER60" i="3"/>
  <c r="ET60" i="3"/>
  <c r="EU60" i="3"/>
  <c r="EV60" i="3"/>
  <c r="EW60" i="3"/>
  <c r="EX60" i="3"/>
  <c r="EY60" i="3"/>
  <c r="EZ60" i="3"/>
  <c r="FA60" i="3"/>
  <c r="FB60" i="3"/>
  <c r="FC60" i="3"/>
  <c r="FD60" i="3"/>
  <c r="FE60" i="3"/>
  <c r="FF60" i="3"/>
  <c r="FH60" i="3"/>
  <c r="FI60" i="3"/>
  <c r="FJ60" i="3"/>
  <c r="FK60" i="3"/>
  <c r="FL60" i="3"/>
  <c r="FM60" i="3"/>
  <c r="FN60" i="3"/>
  <c r="FO60" i="3"/>
  <c r="FP60" i="3"/>
  <c r="FQ60" i="3"/>
  <c r="FR60" i="3"/>
  <c r="FS60" i="3"/>
  <c r="FT60" i="3"/>
  <c r="FV60" i="3"/>
  <c r="FW60" i="3"/>
  <c r="FX60" i="3"/>
  <c r="FY60" i="3"/>
  <c r="FZ60" i="3"/>
  <c r="GA60" i="3"/>
  <c r="GB60" i="3"/>
  <c r="GC60" i="3"/>
  <c r="GD60" i="3"/>
  <c r="GE60" i="3"/>
  <c r="GF60" i="3"/>
  <c r="GG60" i="3"/>
  <c r="GH60" i="3"/>
  <c r="GJ60" i="3"/>
  <c r="GK60" i="3"/>
  <c r="GL60" i="3"/>
  <c r="GM60" i="3"/>
  <c r="GN60" i="3"/>
  <c r="GO60" i="3"/>
  <c r="GP60" i="3"/>
  <c r="GQ60" i="3"/>
  <c r="GR60" i="3"/>
  <c r="GS60" i="3"/>
  <c r="GT60" i="3"/>
  <c r="GU60" i="3"/>
  <c r="GV60" i="3"/>
  <c r="GX60" i="3"/>
  <c r="GY60" i="3"/>
  <c r="GZ60" i="3"/>
  <c r="HA60" i="3"/>
  <c r="HB60" i="3"/>
  <c r="HC60" i="3"/>
  <c r="HD60" i="3"/>
  <c r="HE60" i="3"/>
  <c r="HF60" i="3"/>
  <c r="HG60" i="3"/>
  <c r="HH60" i="3"/>
  <c r="HI60" i="3"/>
  <c r="HJ60" i="3"/>
  <c r="X61" i="3"/>
  <c r="Y61" i="3"/>
  <c r="Z61" i="3"/>
  <c r="AA61" i="3"/>
  <c r="AB61" i="3"/>
  <c r="AC61" i="3"/>
  <c r="AD61" i="3"/>
  <c r="AE61" i="3"/>
  <c r="AF61" i="3"/>
  <c r="AG61" i="3"/>
  <c r="AH61" i="3"/>
  <c r="AI61" i="3"/>
  <c r="AJ61" i="3"/>
  <c r="AL61" i="3"/>
  <c r="AM61" i="3"/>
  <c r="AN61" i="3"/>
  <c r="AO61" i="3"/>
  <c r="AP61" i="3"/>
  <c r="AQ61" i="3"/>
  <c r="AR61" i="3"/>
  <c r="AS61" i="3"/>
  <c r="AT61" i="3"/>
  <c r="AU61" i="3"/>
  <c r="AV61" i="3"/>
  <c r="AW61" i="3"/>
  <c r="AX61" i="3"/>
  <c r="AZ61" i="3"/>
  <c r="BA61" i="3"/>
  <c r="BB61" i="3"/>
  <c r="BC61" i="3"/>
  <c r="BD61" i="3"/>
  <c r="BE61" i="3"/>
  <c r="BF61" i="3"/>
  <c r="BG61" i="3"/>
  <c r="BH61" i="3"/>
  <c r="BI61" i="3"/>
  <c r="BJ61" i="3"/>
  <c r="BK61" i="3"/>
  <c r="BL61" i="3"/>
  <c r="BN61" i="3"/>
  <c r="BO61" i="3"/>
  <c r="BP61" i="3"/>
  <c r="BQ61" i="3"/>
  <c r="BR61" i="3"/>
  <c r="BS61" i="3"/>
  <c r="BT61" i="3"/>
  <c r="BU61" i="3"/>
  <c r="BV61" i="3"/>
  <c r="BW61" i="3"/>
  <c r="BX61" i="3"/>
  <c r="BY61" i="3"/>
  <c r="BZ61" i="3"/>
  <c r="CB61" i="3"/>
  <c r="CC61" i="3"/>
  <c r="CD61" i="3"/>
  <c r="CE61" i="3"/>
  <c r="CF61" i="3"/>
  <c r="CG61" i="3"/>
  <c r="CH61" i="3"/>
  <c r="CI61" i="3"/>
  <c r="CJ61" i="3"/>
  <c r="CK61" i="3"/>
  <c r="CL61" i="3"/>
  <c r="CM61" i="3"/>
  <c r="CN61" i="3"/>
  <c r="CP61" i="3"/>
  <c r="CQ61" i="3"/>
  <c r="CR61" i="3"/>
  <c r="CS61" i="3"/>
  <c r="CT61" i="3"/>
  <c r="CU61" i="3"/>
  <c r="CV61" i="3"/>
  <c r="CW61" i="3"/>
  <c r="CX61" i="3"/>
  <c r="CY61" i="3"/>
  <c r="CZ61" i="3"/>
  <c r="DA61" i="3"/>
  <c r="DB61" i="3"/>
  <c r="DD61" i="3"/>
  <c r="DE61" i="3"/>
  <c r="DF61" i="3"/>
  <c r="DG61" i="3"/>
  <c r="DH61" i="3"/>
  <c r="DI61" i="3"/>
  <c r="DJ61" i="3"/>
  <c r="DK61" i="3"/>
  <c r="DL61" i="3"/>
  <c r="DM61" i="3"/>
  <c r="DN61" i="3"/>
  <c r="DO61" i="3"/>
  <c r="DP61" i="3"/>
  <c r="DR61" i="3"/>
  <c r="DS61" i="3"/>
  <c r="DT61" i="3"/>
  <c r="DU61" i="3"/>
  <c r="DV61" i="3"/>
  <c r="DW61" i="3"/>
  <c r="DX61" i="3"/>
  <c r="DY61" i="3"/>
  <c r="DZ61" i="3"/>
  <c r="EA61" i="3"/>
  <c r="EB61" i="3"/>
  <c r="EC61" i="3"/>
  <c r="ED61" i="3"/>
  <c r="EF61" i="3"/>
  <c r="EG61" i="3"/>
  <c r="EH61" i="3"/>
  <c r="EI61" i="3"/>
  <c r="EJ61" i="3"/>
  <c r="EK61" i="3"/>
  <c r="EL61" i="3"/>
  <c r="EM61" i="3"/>
  <c r="EN61" i="3"/>
  <c r="EO61" i="3"/>
  <c r="EP61" i="3"/>
  <c r="EQ61" i="3"/>
  <c r="ER61" i="3"/>
  <c r="ET61" i="3"/>
  <c r="EU61" i="3"/>
  <c r="EV61" i="3"/>
  <c r="EW61" i="3"/>
  <c r="EX61" i="3"/>
  <c r="EY61" i="3"/>
  <c r="EZ61" i="3"/>
  <c r="FA61" i="3"/>
  <c r="FB61" i="3"/>
  <c r="FC61" i="3"/>
  <c r="FD61" i="3"/>
  <c r="FE61" i="3"/>
  <c r="FF61" i="3"/>
  <c r="FH61" i="3"/>
  <c r="FI61" i="3"/>
  <c r="FJ61" i="3"/>
  <c r="FK61" i="3"/>
  <c r="FL61" i="3"/>
  <c r="FM61" i="3"/>
  <c r="FN61" i="3"/>
  <c r="FO61" i="3"/>
  <c r="FP61" i="3"/>
  <c r="FQ61" i="3"/>
  <c r="FR61" i="3"/>
  <c r="FS61" i="3"/>
  <c r="FT61" i="3"/>
  <c r="FV61" i="3"/>
  <c r="FW61" i="3"/>
  <c r="FX61" i="3"/>
  <c r="FY61" i="3"/>
  <c r="FZ61" i="3"/>
  <c r="GA61" i="3"/>
  <c r="GB61" i="3"/>
  <c r="GC61" i="3"/>
  <c r="GD61" i="3"/>
  <c r="GE61" i="3"/>
  <c r="GF61" i="3"/>
  <c r="GG61" i="3"/>
  <c r="GH61" i="3"/>
  <c r="GJ61" i="3"/>
  <c r="GK61" i="3"/>
  <c r="GL61" i="3"/>
  <c r="GM61" i="3"/>
  <c r="GN61" i="3"/>
  <c r="GO61" i="3"/>
  <c r="GP61" i="3"/>
  <c r="GQ61" i="3"/>
  <c r="GR61" i="3"/>
  <c r="GS61" i="3"/>
  <c r="GT61" i="3"/>
  <c r="GU61" i="3"/>
  <c r="GV61" i="3"/>
  <c r="GX61" i="3"/>
  <c r="GY61" i="3"/>
  <c r="GZ61" i="3"/>
  <c r="HA61" i="3"/>
  <c r="HB61" i="3"/>
  <c r="HC61" i="3"/>
  <c r="HD61" i="3"/>
  <c r="HE61" i="3"/>
  <c r="HF61" i="3"/>
  <c r="HG61" i="3"/>
  <c r="HH61" i="3"/>
  <c r="HI61" i="3"/>
  <c r="HJ61" i="3"/>
  <c r="X62" i="3"/>
  <c r="Y62" i="3"/>
  <c r="Z62" i="3"/>
  <c r="AA62" i="3"/>
  <c r="AB62" i="3"/>
  <c r="AC62" i="3"/>
  <c r="AD62" i="3"/>
  <c r="AE62" i="3"/>
  <c r="AF62" i="3"/>
  <c r="AG62" i="3"/>
  <c r="AH62" i="3"/>
  <c r="AI62" i="3"/>
  <c r="AJ62" i="3"/>
  <c r="AL62" i="3"/>
  <c r="AM62" i="3"/>
  <c r="AN62" i="3"/>
  <c r="AO62" i="3"/>
  <c r="AP62" i="3"/>
  <c r="AQ62" i="3"/>
  <c r="AR62" i="3"/>
  <c r="AS62" i="3"/>
  <c r="AT62" i="3"/>
  <c r="AU62" i="3"/>
  <c r="AV62" i="3"/>
  <c r="AW62" i="3"/>
  <c r="AX62" i="3"/>
  <c r="AZ62" i="3"/>
  <c r="BA62" i="3"/>
  <c r="BB62" i="3"/>
  <c r="BC62" i="3"/>
  <c r="BD62" i="3"/>
  <c r="BE62" i="3"/>
  <c r="BF62" i="3"/>
  <c r="BG62" i="3"/>
  <c r="BH62" i="3"/>
  <c r="BI62" i="3"/>
  <c r="BJ62" i="3"/>
  <c r="BK62" i="3"/>
  <c r="BL62" i="3"/>
  <c r="BN62" i="3"/>
  <c r="BO62" i="3"/>
  <c r="BP62" i="3"/>
  <c r="BQ62" i="3"/>
  <c r="BR62" i="3"/>
  <c r="BS62" i="3"/>
  <c r="BT62" i="3"/>
  <c r="BU62" i="3"/>
  <c r="BV62" i="3"/>
  <c r="BW62" i="3"/>
  <c r="BX62" i="3"/>
  <c r="BY62" i="3"/>
  <c r="BZ62" i="3"/>
  <c r="CB62" i="3"/>
  <c r="CC62" i="3"/>
  <c r="CD62" i="3"/>
  <c r="CE62" i="3"/>
  <c r="CF62" i="3"/>
  <c r="CG62" i="3"/>
  <c r="CH62" i="3"/>
  <c r="CI62" i="3"/>
  <c r="CJ62" i="3"/>
  <c r="CK62" i="3"/>
  <c r="CL62" i="3"/>
  <c r="CM62" i="3"/>
  <c r="CN62" i="3"/>
  <c r="CP62" i="3"/>
  <c r="CQ62" i="3"/>
  <c r="CR62" i="3"/>
  <c r="CS62" i="3"/>
  <c r="CT62" i="3"/>
  <c r="CU62" i="3"/>
  <c r="CV62" i="3"/>
  <c r="CW62" i="3"/>
  <c r="CX62" i="3"/>
  <c r="CY62" i="3"/>
  <c r="CZ62" i="3"/>
  <c r="DA62" i="3"/>
  <c r="DB62" i="3"/>
  <c r="DD62" i="3"/>
  <c r="DE62" i="3"/>
  <c r="DF62" i="3"/>
  <c r="DG62" i="3"/>
  <c r="DH62" i="3"/>
  <c r="DI62" i="3"/>
  <c r="DJ62" i="3"/>
  <c r="DK62" i="3"/>
  <c r="DL62" i="3"/>
  <c r="DM62" i="3"/>
  <c r="DN62" i="3"/>
  <c r="DO62" i="3"/>
  <c r="DP62" i="3"/>
  <c r="DR62" i="3"/>
  <c r="DS62" i="3"/>
  <c r="DT62" i="3"/>
  <c r="DU62" i="3"/>
  <c r="DV62" i="3"/>
  <c r="DW62" i="3"/>
  <c r="DX62" i="3"/>
  <c r="DY62" i="3"/>
  <c r="DZ62" i="3"/>
  <c r="EA62" i="3"/>
  <c r="EB62" i="3"/>
  <c r="EC62" i="3"/>
  <c r="ED62" i="3"/>
  <c r="EF62" i="3"/>
  <c r="EG62" i="3"/>
  <c r="EH62" i="3"/>
  <c r="EI62" i="3"/>
  <c r="EJ62" i="3"/>
  <c r="EK62" i="3"/>
  <c r="EL62" i="3"/>
  <c r="EM62" i="3"/>
  <c r="EN62" i="3"/>
  <c r="EO62" i="3"/>
  <c r="EP62" i="3"/>
  <c r="EQ62" i="3"/>
  <c r="ER62" i="3"/>
  <c r="ET62" i="3"/>
  <c r="EU62" i="3"/>
  <c r="EV62" i="3"/>
  <c r="EW62" i="3"/>
  <c r="EX62" i="3"/>
  <c r="EY62" i="3"/>
  <c r="EZ62" i="3"/>
  <c r="FA62" i="3"/>
  <c r="FB62" i="3"/>
  <c r="FC62" i="3"/>
  <c r="FD62" i="3"/>
  <c r="FE62" i="3"/>
  <c r="FF62" i="3"/>
  <c r="FH62" i="3"/>
  <c r="FI62" i="3"/>
  <c r="FJ62" i="3"/>
  <c r="FK62" i="3"/>
  <c r="FL62" i="3"/>
  <c r="FM62" i="3"/>
  <c r="FN62" i="3"/>
  <c r="FO62" i="3"/>
  <c r="FP62" i="3"/>
  <c r="FQ62" i="3"/>
  <c r="FR62" i="3"/>
  <c r="FS62" i="3"/>
  <c r="FT62" i="3"/>
  <c r="FV62" i="3"/>
  <c r="FW62" i="3"/>
  <c r="FX62" i="3"/>
  <c r="FY62" i="3"/>
  <c r="FZ62" i="3"/>
  <c r="GA62" i="3"/>
  <c r="GB62" i="3"/>
  <c r="GC62" i="3"/>
  <c r="GD62" i="3"/>
  <c r="GE62" i="3"/>
  <c r="GF62" i="3"/>
  <c r="GG62" i="3"/>
  <c r="GH62" i="3"/>
  <c r="GJ62" i="3"/>
  <c r="GK62" i="3"/>
  <c r="GL62" i="3"/>
  <c r="GM62" i="3"/>
  <c r="GN62" i="3"/>
  <c r="GO62" i="3"/>
  <c r="GP62" i="3"/>
  <c r="GQ62" i="3"/>
  <c r="GR62" i="3"/>
  <c r="GS62" i="3"/>
  <c r="GT62" i="3"/>
  <c r="GU62" i="3"/>
  <c r="GV62" i="3"/>
  <c r="GX62" i="3"/>
  <c r="GY62" i="3"/>
  <c r="GZ62" i="3"/>
  <c r="HA62" i="3"/>
  <c r="HB62" i="3"/>
  <c r="HC62" i="3"/>
  <c r="HD62" i="3"/>
  <c r="HE62" i="3"/>
  <c r="HF62" i="3"/>
  <c r="HG62" i="3"/>
  <c r="HH62" i="3"/>
  <c r="HI62" i="3"/>
  <c r="HJ62" i="3"/>
  <c r="X63" i="3"/>
  <c r="Y63" i="3"/>
  <c r="Z63" i="3"/>
  <c r="AA63" i="3"/>
  <c r="AB63" i="3"/>
  <c r="AC63" i="3"/>
  <c r="AD63" i="3"/>
  <c r="AE63" i="3"/>
  <c r="AF63" i="3"/>
  <c r="AG63" i="3"/>
  <c r="AH63" i="3"/>
  <c r="AI63" i="3"/>
  <c r="AJ63" i="3"/>
  <c r="AL63" i="3"/>
  <c r="AM63" i="3"/>
  <c r="AN63" i="3"/>
  <c r="AO63" i="3"/>
  <c r="AP63" i="3"/>
  <c r="AQ63" i="3"/>
  <c r="AR63" i="3"/>
  <c r="AS63" i="3"/>
  <c r="AT63" i="3"/>
  <c r="AU63" i="3"/>
  <c r="AV63" i="3"/>
  <c r="AW63" i="3"/>
  <c r="AX63" i="3"/>
  <c r="AZ63" i="3"/>
  <c r="BA63" i="3"/>
  <c r="BB63" i="3"/>
  <c r="BC63" i="3"/>
  <c r="BD63" i="3"/>
  <c r="BE63" i="3"/>
  <c r="BF63" i="3"/>
  <c r="BG63" i="3"/>
  <c r="BH63" i="3"/>
  <c r="BI63" i="3"/>
  <c r="BJ63" i="3"/>
  <c r="BK63" i="3"/>
  <c r="BL63" i="3"/>
  <c r="BN63" i="3"/>
  <c r="BO63" i="3"/>
  <c r="BP63" i="3"/>
  <c r="BQ63" i="3"/>
  <c r="BR63" i="3"/>
  <c r="BS63" i="3"/>
  <c r="BT63" i="3"/>
  <c r="BU63" i="3"/>
  <c r="BV63" i="3"/>
  <c r="BW63" i="3"/>
  <c r="BX63" i="3"/>
  <c r="BY63" i="3"/>
  <c r="BZ63" i="3"/>
  <c r="CB63" i="3"/>
  <c r="CC63" i="3"/>
  <c r="CD63" i="3"/>
  <c r="CE63" i="3"/>
  <c r="CF63" i="3"/>
  <c r="CG63" i="3"/>
  <c r="CH63" i="3"/>
  <c r="CI63" i="3"/>
  <c r="CJ63" i="3"/>
  <c r="CK63" i="3"/>
  <c r="CL63" i="3"/>
  <c r="CM63" i="3"/>
  <c r="CN63" i="3"/>
  <c r="CP63" i="3"/>
  <c r="CQ63" i="3"/>
  <c r="CR63" i="3"/>
  <c r="CS63" i="3"/>
  <c r="CT63" i="3"/>
  <c r="CU63" i="3"/>
  <c r="CV63" i="3"/>
  <c r="CW63" i="3"/>
  <c r="CX63" i="3"/>
  <c r="CY63" i="3"/>
  <c r="CZ63" i="3"/>
  <c r="DA63" i="3"/>
  <c r="DB63" i="3"/>
  <c r="DD63" i="3"/>
  <c r="DE63" i="3"/>
  <c r="DF63" i="3"/>
  <c r="DG63" i="3"/>
  <c r="DH63" i="3"/>
  <c r="DI63" i="3"/>
  <c r="DJ63" i="3"/>
  <c r="DK63" i="3"/>
  <c r="DL63" i="3"/>
  <c r="DM63" i="3"/>
  <c r="DN63" i="3"/>
  <c r="DO63" i="3"/>
  <c r="DP63" i="3"/>
  <c r="DR63" i="3"/>
  <c r="DS63" i="3"/>
  <c r="DT63" i="3"/>
  <c r="DU63" i="3"/>
  <c r="DV63" i="3"/>
  <c r="DW63" i="3"/>
  <c r="DX63" i="3"/>
  <c r="DY63" i="3"/>
  <c r="DZ63" i="3"/>
  <c r="EA63" i="3"/>
  <c r="EB63" i="3"/>
  <c r="EC63" i="3"/>
  <c r="ED63" i="3"/>
  <c r="EF63" i="3"/>
  <c r="EG63" i="3"/>
  <c r="EH63" i="3"/>
  <c r="EI63" i="3"/>
  <c r="EJ63" i="3"/>
  <c r="EK63" i="3"/>
  <c r="EL63" i="3"/>
  <c r="EM63" i="3"/>
  <c r="EN63" i="3"/>
  <c r="EO63" i="3"/>
  <c r="EP63" i="3"/>
  <c r="EQ63" i="3"/>
  <c r="ER63" i="3"/>
  <c r="ET63" i="3"/>
  <c r="EU63" i="3"/>
  <c r="EV63" i="3"/>
  <c r="EW63" i="3"/>
  <c r="EX63" i="3"/>
  <c r="EY63" i="3"/>
  <c r="EZ63" i="3"/>
  <c r="FA63" i="3"/>
  <c r="FB63" i="3"/>
  <c r="FC63" i="3"/>
  <c r="FD63" i="3"/>
  <c r="FE63" i="3"/>
  <c r="FF63" i="3"/>
  <c r="FH63" i="3"/>
  <c r="FI63" i="3"/>
  <c r="FJ63" i="3"/>
  <c r="FK63" i="3"/>
  <c r="FL63" i="3"/>
  <c r="FM63" i="3"/>
  <c r="FN63" i="3"/>
  <c r="FO63" i="3"/>
  <c r="FP63" i="3"/>
  <c r="FQ63" i="3"/>
  <c r="FR63" i="3"/>
  <c r="FS63" i="3"/>
  <c r="FT63" i="3"/>
  <c r="FV63" i="3"/>
  <c r="FW63" i="3"/>
  <c r="FX63" i="3"/>
  <c r="FY63" i="3"/>
  <c r="FZ63" i="3"/>
  <c r="GA63" i="3"/>
  <c r="GB63" i="3"/>
  <c r="GC63" i="3"/>
  <c r="GD63" i="3"/>
  <c r="GE63" i="3"/>
  <c r="GF63" i="3"/>
  <c r="GG63" i="3"/>
  <c r="GH63" i="3"/>
  <c r="GJ63" i="3"/>
  <c r="GK63" i="3"/>
  <c r="GL63" i="3"/>
  <c r="GM63" i="3"/>
  <c r="GN63" i="3"/>
  <c r="GO63" i="3"/>
  <c r="GP63" i="3"/>
  <c r="GQ63" i="3"/>
  <c r="GR63" i="3"/>
  <c r="GS63" i="3"/>
  <c r="GT63" i="3"/>
  <c r="GU63" i="3"/>
  <c r="GV63" i="3"/>
  <c r="GX63" i="3"/>
  <c r="GY63" i="3"/>
  <c r="GZ63" i="3"/>
  <c r="HA63" i="3"/>
  <c r="HB63" i="3"/>
  <c r="HC63" i="3"/>
  <c r="HD63" i="3"/>
  <c r="HE63" i="3"/>
  <c r="HF63" i="3"/>
  <c r="HG63" i="3"/>
  <c r="HH63" i="3"/>
  <c r="HI63" i="3"/>
  <c r="HJ63" i="3"/>
  <c r="X64" i="3"/>
  <c r="Y64" i="3"/>
  <c r="Z64" i="3"/>
  <c r="AA64" i="3"/>
  <c r="AB64" i="3"/>
  <c r="AC64" i="3"/>
  <c r="AD64" i="3"/>
  <c r="AE64" i="3"/>
  <c r="AF64" i="3"/>
  <c r="AG64" i="3"/>
  <c r="AH64" i="3"/>
  <c r="AI64" i="3"/>
  <c r="AJ64" i="3"/>
  <c r="AL64" i="3"/>
  <c r="AM64" i="3"/>
  <c r="AN64" i="3"/>
  <c r="AO64" i="3"/>
  <c r="AP64" i="3"/>
  <c r="AQ64" i="3"/>
  <c r="AR64" i="3"/>
  <c r="AS64" i="3"/>
  <c r="AT64" i="3"/>
  <c r="AU64" i="3"/>
  <c r="AV64" i="3"/>
  <c r="AW64" i="3"/>
  <c r="AX64" i="3"/>
  <c r="AZ64" i="3"/>
  <c r="BA64" i="3"/>
  <c r="BB64" i="3"/>
  <c r="BC64" i="3"/>
  <c r="BD64" i="3"/>
  <c r="BE64" i="3"/>
  <c r="BF64" i="3"/>
  <c r="BG64" i="3"/>
  <c r="BH64" i="3"/>
  <c r="BI64" i="3"/>
  <c r="BJ64" i="3"/>
  <c r="BK64" i="3"/>
  <c r="BL64" i="3"/>
  <c r="BN64" i="3"/>
  <c r="BO64" i="3"/>
  <c r="BP64" i="3"/>
  <c r="BQ64" i="3"/>
  <c r="BR64" i="3"/>
  <c r="BS64" i="3"/>
  <c r="BT64" i="3"/>
  <c r="BU64" i="3"/>
  <c r="BV64" i="3"/>
  <c r="BW64" i="3"/>
  <c r="BX64" i="3"/>
  <c r="BY64" i="3"/>
  <c r="BZ64" i="3"/>
  <c r="CB64" i="3"/>
  <c r="CC64" i="3"/>
  <c r="CD64" i="3"/>
  <c r="CE64" i="3"/>
  <c r="CF64" i="3"/>
  <c r="CG64" i="3"/>
  <c r="CH64" i="3"/>
  <c r="CI64" i="3"/>
  <c r="CJ64" i="3"/>
  <c r="CK64" i="3"/>
  <c r="CL64" i="3"/>
  <c r="CM64" i="3"/>
  <c r="CN64" i="3"/>
  <c r="CP64" i="3"/>
  <c r="CQ64" i="3"/>
  <c r="CR64" i="3"/>
  <c r="CS64" i="3"/>
  <c r="CT64" i="3"/>
  <c r="CU64" i="3"/>
  <c r="CV64" i="3"/>
  <c r="CW64" i="3"/>
  <c r="CX64" i="3"/>
  <c r="CY64" i="3"/>
  <c r="CZ64" i="3"/>
  <c r="DA64" i="3"/>
  <c r="DB64" i="3"/>
  <c r="DD64" i="3"/>
  <c r="DE64" i="3"/>
  <c r="DF64" i="3"/>
  <c r="DG64" i="3"/>
  <c r="DH64" i="3"/>
  <c r="DI64" i="3"/>
  <c r="DJ64" i="3"/>
  <c r="DK64" i="3"/>
  <c r="DL64" i="3"/>
  <c r="DM64" i="3"/>
  <c r="DN64" i="3"/>
  <c r="DO64" i="3"/>
  <c r="DP64" i="3"/>
  <c r="DR64" i="3"/>
  <c r="DS64" i="3"/>
  <c r="DT64" i="3"/>
  <c r="DU64" i="3"/>
  <c r="DV64" i="3"/>
  <c r="DW64" i="3"/>
  <c r="DX64" i="3"/>
  <c r="DY64" i="3"/>
  <c r="DZ64" i="3"/>
  <c r="EA64" i="3"/>
  <c r="EB64" i="3"/>
  <c r="EC64" i="3"/>
  <c r="ED64" i="3"/>
  <c r="EF64" i="3"/>
  <c r="EG64" i="3"/>
  <c r="EH64" i="3"/>
  <c r="EI64" i="3"/>
  <c r="EJ64" i="3"/>
  <c r="EK64" i="3"/>
  <c r="EL64" i="3"/>
  <c r="EM64" i="3"/>
  <c r="EN64" i="3"/>
  <c r="EO64" i="3"/>
  <c r="EP64" i="3"/>
  <c r="EQ64" i="3"/>
  <c r="ER64" i="3"/>
  <c r="ET64" i="3"/>
  <c r="EU64" i="3"/>
  <c r="EV64" i="3"/>
  <c r="EW64" i="3"/>
  <c r="EX64" i="3"/>
  <c r="EY64" i="3"/>
  <c r="EZ64" i="3"/>
  <c r="FA64" i="3"/>
  <c r="FB64" i="3"/>
  <c r="FC64" i="3"/>
  <c r="FD64" i="3"/>
  <c r="FE64" i="3"/>
  <c r="FF64" i="3"/>
  <c r="FH64" i="3"/>
  <c r="FI64" i="3"/>
  <c r="FJ64" i="3"/>
  <c r="FK64" i="3"/>
  <c r="FL64" i="3"/>
  <c r="FM64" i="3"/>
  <c r="FN64" i="3"/>
  <c r="FO64" i="3"/>
  <c r="FP64" i="3"/>
  <c r="FQ64" i="3"/>
  <c r="FR64" i="3"/>
  <c r="FS64" i="3"/>
  <c r="FT64" i="3"/>
  <c r="FV64" i="3"/>
  <c r="FW64" i="3"/>
  <c r="FX64" i="3"/>
  <c r="FY64" i="3"/>
  <c r="FZ64" i="3"/>
  <c r="GA64" i="3"/>
  <c r="GB64" i="3"/>
  <c r="GC64" i="3"/>
  <c r="GD64" i="3"/>
  <c r="GE64" i="3"/>
  <c r="GF64" i="3"/>
  <c r="GG64" i="3"/>
  <c r="GH64" i="3"/>
  <c r="GJ64" i="3"/>
  <c r="GK64" i="3"/>
  <c r="GL64" i="3"/>
  <c r="GM64" i="3"/>
  <c r="GN64" i="3"/>
  <c r="GO64" i="3"/>
  <c r="GP64" i="3"/>
  <c r="GQ64" i="3"/>
  <c r="GR64" i="3"/>
  <c r="GS64" i="3"/>
  <c r="GT64" i="3"/>
  <c r="GU64" i="3"/>
  <c r="GV64" i="3"/>
  <c r="GX64" i="3"/>
  <c r="GY64" i="3"/>
  <c r="GZ64" i="3"/>
  <c r="HA64" i="3"/>
  <c r="HB64" i="3"/>
  <c r="HC64" i="3"/>
  <c r="HD64" i="3"/>
  <c r="HE64" i="3"/>
  <c r="HF64" i="3"/>
  <c r="HG64" i="3"/>
  <c r="HH64" i="3"/>
  <c r="HI64" i="3"/>
  <c r="HJ64" i="3"/>
  <c r="X65" i="3"/>
  <c r="Y65" i="3"/>
  <c r="Z65" i="3"/>
  <c r="AA65" i="3"/>
  <c r="AB65" i="3"/>
  <c r="AC65" i="3"/>
  <c r="AD65" i="3"/>
  <c r="AE65" i="3"/>
  <c r="AF65" i="3"/>
  <c r="AG65" i="3"/>
  <c r="AH65" i="3"/>
  <c r="AI65" i="3"/>
  <c r="AJ65" i="3"/>
  <c r="AL65" i="3"/>
  <c r="AM65" i="3"/>
  <c r="AN65" i="3"/>
  <c r="AO65" i="3"/>
  <c r="AP65" i="3"/>
  <c r="AQ65" i="3"/>
  <c r="AR65" i="3"/>
  <c r="AS65" i="3"/>
  <c r="AT65" i="3"/>
  <c r="AU65" i="3"/>
  <c r="AV65" i="3"/>
  <c r="AW65" i="3"/>
  <c r="AX65" i="3"/>
  <c r="AZ65" i="3"/>
  <c r="BA65" i="3"/>
  <c r="BB65" i="3"/>
  <c r="BC65" i="3"/>
  <c r="BD65" i="3"/>
  <c r="BE65" i="3"/>
  <c r="BF65" i="3"/>
  <c r="BG65" i="3"/>
  <c r="BH65" i="3"/>
  <c r="BI65" i="3"/>
  <c r="BJ65" i="3"/>
  <c r="BK65" i="3"/>
  <c r="BL65" i="3"/>
  <c r="BN65" i="3"/>
  <c r="BO65" i="3"/>
  <c r="BP65" i="3"/>
  <c r="BQ65" i="3"/>
  <c r="BR65" i="3"/>
  <c r="BS65" i="3"/>
  <c r="BT65" i="3"/>
  <c r="BU65" i="3"/>
  <c r="BV65" i="3"/>
  <c r="BW65" i="3"/>
  <c r="BX65" i="3"/>
  <c r="BY65" i="3"/>
  <c r="BZ65" i="3"/>
  <c r="CB65" i="3"/>
  <c r="CC65" i="3"/>
  <c r="CD65" i="3"/>
  <c r="CE65" i="3"/>
  <c r="CF65" i="3"/>
  <c r="CG65" i="3"/>
  <c r="CH65" i="3"/>
  <c r="CI65" i="3"/>
  <c r="CJ65" i="3"/>
  <c r="CK65" i="3"/>
  <c r="CL65" i="3"/>
  <c r="CM65" i="3"/>
  <c r="CN65" i="3"/>
  <c r="CP65" i="3"/>
  <c r="CQ65" i="3"/>
  <c r="CR65" i="3"/>
  <c r="CS65" i="3"/>
  <c r="CT65" i="3"/>
  <c r="CU65" i="3"/>
  <c r="CV65" i="3"/>
  <c r="CW65" i="3"/>
  <c r="CX65" i="3"/>
  <c r="CY65" i="3"/>
  <c r="CZ65" i="3"/>
  <c r="DA65" i="3"/>
  <c r="DB65" i="3"/>
  <c r="DD65" i="3"/>
  <c r="DE65" i="3"/>
  <c r="DF65" i="3"/>
  <c r="DG65" i="3"/>
  <c r="DH65" i="3"/>
  <c r="DI65" i="3"/>
  <c r="DJ65" i="3"/>
  <c r="DK65" i="3"/>
  <c r="DL65" i="3"/>
  <c r="DM65" i="3"/>
  <c r="DN65" i="3"/>
  <c r="DO65" i="3"/>
  <c r="DP65" i="3"/>
  <c r="DR65" i="3"/>
  <c r="DS65" i="3"/>
  <c r="DT65" i="3"/>
  <c r="DU65" i="3"/>
  <c r="DV65" i="3"/>
  <c r="DW65" i="3"/>
  <c r="DX65" i="3"/>
  <c r="DY65" i="3"/>
  <c r="DZ65" i="3"/>
  <c r="EA65" i="3"/>
  <c r="EB65" i="3"/>
  <c r="EC65" i="3"/>
  <c r="ED65" i="3"/>
  <c r="EF65" i="3"/>
  <c r="EG65" i="3"/>
  <c r="EH65" i="3"/>
  <c r="EI65" i="3"/>
  <c r="EJ65" i="3"/>
  <c r="EK65" i="3"/>
  <c r="EL65" i="3"/>
  <c r="EM65" i="3"/>
  <c r="EN65" i="3"/>
  <c r="EO65" i="3"/>
  <c r="EP65" i="3"/>
  <c r="EQ65" i="3"/>
  <c r="ER65" i="3"/>
  <c r="ET65" i="3"/>
  <c r="EU65" i="3"/>
  <c r="EV65" i="3"/>
  <c r="EW65" i="3"/>
  <c r="EX65" i="3"/>
  <c r="EY65" i="3"/>
  <c r="EZ65" i="3"/>
  <c r="FA65" i="3"/>
  <c r="FB65" i="3"/>
  <c r="FC65" i="3"/>
  <c r="FD65" i="3"/>
  <c r="FE65" i="3"/>
  <c r="FF65" i="3"/>
  <c r="FH65" i="3"/>
  <c r="FI65" i="3"/>
  <c r="FJ65" i="3"/>
  <c r="FK65" i="3"/>
  <c r="FL65" i="3"/>
  <c r="FM65" i="3"/>
  <c r="FN65" i="3"/>
  <c r="FO65" i="3"/>
  <c r="FP65" i="3"/>
  <c r="FQ65" i="3"/>
  <c r="FR65" i="3"/>
  <c r="FS65" i="3"/>
  <c r="FT65" i="3"/>
  <c r="FV65" i="3"/>
  <c r="FW65" i="3"/>
  <c r="FX65" i="3"/>
  <c r="FY65" i="3"/>
  <c r="FZ65" i="3"/>
  <c r="GA65" i="3"/>
  <c r="GB65" i="3"/>
  <c r="GC65" i="3"/>
  <c r="GD65" i="3"/>
  <c r="GE65" i="3"/>
  <c r="GF65" i="3"/>
  <c r="GG65" i="3"/>
  <c r="GH65" i="3"/>
  <c r="GJ65" i="3"/>
  <c r="GK65" i="3"/>
  <c r="GL65" i="3"/>
  <c r="GM65" i="3"/>
  <c r="GN65" i="3"/>
  <c r="GO65" i="3"/>
  <c r="GP65" i="3"/>
  <c r="GQ65" i="3"/>
  <c r="GR65" i="3"/>
  <c r="GS65" i="3"/>
  <c r="GT65" i="3"/>
  <c r="GU65" i="3"/>
  <c r="GV65" i="3"/>
  <c r="GX65" i="3"/>
  <c r="GY65" i="3"/>
  <c r="GZ65" i="3"/>
  <c r="HA65" i="3"/>
  <c r="HB65" i="3"/>
  <c r="HC65" i="3"/>
  <c r="HD65" i="3"/>
  <c r="HE65" i="3"/>
  <c r="HF65" i="3"/>
  <c r="HG65" i="3"/>
  <c r="HH65" i="3"/>
  <c r="HI65" i="3"/>
  <c r="HJ65" i="3"/>
  <c r="X66" i="3"/>
  <c r="Y66" i="3"/>
  <c r="Z66" i="3"/>
  <c r="AA66" i="3"/>
  <c r="AB66" i="3"/>
  <c r="AC66" i="3"/>
  <c r="AD66" i="3"/>
  <c r="AE66" i="3"/>
  <c r="AF66" i="3"/>
  <c r="AG66" i="3"/>
  <c r="AH66" i="3"/>
  <c r="AI66" i="3"/>
  <c r="AJ66" i="3"/>
  <c r="AL66" i="3"/>
  <c r="AM66" i="3"/>
  <c r="AN66" i="3"/>
  <c r="AO66" i="3"/>
  <c r="AP66" i="3"/>
  <c r="AQ66" i="3"/>
  <c r="AR66" i="3"/>
  <c r="AS66" i="3"/>
  <c r="AT66" i="3"/>
  <c r="AU66" i="3"/>
  <c r="AV66" i="3"/>
  <c r="AW66" i="3"/>
  <c r="AX66" i="3"/>
  <c r="AZ66" i="3"/>
  <c r="BA66" i="3"/>
  <c r="BB66" i="3"/>
  <c r="BC66" i="3"/>
  <c r="BD66" i="3"/>
  <c r="BE66" i="3"/>
  <c r="BF66" i="3"/>
  <c r="BG66" i="3"/>
  <c r="BH66" i="3"/>
  <c r="BI66" i="3"/>
  <c r="BJ66" i="3"/>
  <c r="BK66" i="3"/>
  <c r="BL66" i="3"/>
  <c r="BN66" i="3"/>
  <c r="BO66" i="3"/>
  <c r="BP66" i="3"/>
  <c r="BQ66" i="3"/>
  <c r="BR66" i="3"/>
  <c r="BS66" i="3"/>
  <c r="BT66" i="3"/>
  <c r="BU66" i="3"/>
  <c r="BV66" i="3"/>
  <c r="BW66" i="3"/>
  <c r="BX66" i="3"/>
  <c r="BY66" i="3"/>
  <c r="BZ66" i="3"/>
  <c r="CB66" i="3"/>
  <c r="CC66" i="3"/>
  <c r="CD66" i="3"/>
  <c r="CE66" i="3"/>
  <c r="CF66" i="3"/>
  <c r="CG66" i="3"/>
  <c r="CH66" i="3"/>
  <c r="CI66" i="3"/>
  <c r="CJ66" i="3"/>
  <c r="CK66" i="3"/>
  <c r="CL66" i="3"/>
  <c r="CM66" i="3"/>
  <c r="CN66" i="3"/>
  <c r="CP66" i="3"/>
  <c r="CQ66" i="3"/>
  <c r="CR66" i="3"/>
  <c r="CS66" i="3"/>
  <c r="CT66" i="3"/>
  <c r="CU66" i="3"/>
  <c r="CV66" i="3"/>
  <c r="CW66" i="3"/>
  <c r="CX66" i="3"/>
  <c r="CY66" i="3"/>
  <c r="CZ66" i="3"/>
  <c r="DA66" i="3"/>
  <c r="DB66" i="3"/>
  <c r="DD66" i="3"/>
  <c r="DE66" i="3"/>
  <c r="DF66" i="3"/>
  <c r="DG66" i="3"/>
  <c r="DH66" i="3"/>
  <c r="DI66" i="3"/>
  <c r="DJ66" i="3"/>
  <c r="DK66" i="3"/>
  <c r="DL66" i="3"/>
  <c r="DM66" i="3"/>
  <c r="DN66" i="3"/>
  <c r="DO66" i="3"/>
  <c r="DP66" i="3"/>
  <c r="DR66" i="3"/>
  <c r="DS66" i="3"/>
  <c r="DT66" i="3"/>
  <c r="DU66" i="3"/>
  <c r="DV66" i="3"/>
  <c r="DW66" i="3"/>
  <c r="DX66" i="3"/>
  <c r="DY66" i="3"/>
  <c r="DZ66" i="3"/>
  <c r="EA66" i="3"/>
  <c r="EB66" i="3"/>
  <c r="EC66" i="3"/>
  <c r="ED66" i="3"/>
  <c r="EF66" i="3"/>
  <c r="EG66" i="3"/>
  <c r="EH66" i="3"/>
  <c r="EI66" i="3"/>
  <c r="EJ66" i="3"/>
  <c r="EK66" i="3"/>
  <c r="EL66" i="3"/>
  <c r="EM66" i="3"/>
  <c r="EN66" i="3"/>
  <c r="EO66" i="3"/>
  <c r="EP66" i="3"/>
  <c r="EQ66" i="3"/>
  <c r="ER66" i="3"/>
  <c r="ET66" i="3"/>
  <c r="EU66" i="3"/>
  <c r="EV66" i="3"/>
  <c r="EW66" i="3"/>
  <c r="EX66" i="3"/>
  <c r="EY66" i="3"/>
  <c r="EZ66" i="3"/>
  <c r="FA66" i="3"/>
  <c r="FB66" i="3"/>
  <c r="FC66" i="3"/>
  <c r="FD66" i="3"/>
  <c r="FE66" i="3"/>
  <c r="FF66" i="3"/>
  <c r="FH66" i="3"/>
  <c r="FI66" i="3"/>
  <c r="FJ66" i="3"/>
  <c r="FK66" i="3"/>
  <c r="FL66" i="3"/>
  <c r="FM66" i="3"/>
  <c r="FN66" i="3"/>
  <c r="FO66" i="3"/>
  <c r="FP66" i="3"/>
  <c r="FQ66" i="3"/>
  <c r="FR66" i="3"/>
  <c r="FS66" i="3"/>
  <c r="FT66" i="3"/>
  <c r="FV66" i="3"/>
  <c r="FW66" i="3"/>
  <c r="FX66" i="3"/>
  <c r="FY66" i="3"/>
  <c r="FZ66" i="3"/>
  <c r="GA66" i="3"/>
  <c r="GB66" i="3"/>
  <c r="GC66" i="3"/>
  <c r="GD66" i="3"/>
  <c r="GE66" i="3"/>
  <c r="GF66" i="3"/>
  <c r="GG66" i="3"/>
  <c r="GH66" i="3"/>
  <c r="GJ66" i="3"/>
  <c r="GK66" i="3"/>
  <c r="GL66" i="3"/>
  <c r="GM66" i="3"/>
  <c r="GN66" i="3"/>
  <c r="GO66" i="3"/>
  <c r="GP66" i="3"/>
  <c r="GQ66" i="3"/>
  <c r="GR66" i="3"/>
  <c r="GS66" i="3"/>
  <c r="GT66" i="3"/>
  <c r="GU66" i="3"/>
  <c r="GV66" i="3"/>
  <c r="GX66" i="3"/>
  <c r="GY66" i="3"/>
  <c r="GZ66" i="3"/>
  <c r="HA66" i="3"/>
  <c r="HB66" i="3"/>
  <c r="HC66" i="3"/>
  <c r="HD66" i="3"/>
  <c r="HE66" i="3"/>
  <c r="HF66" i="3"/>
  <c r="HG66" i="3"/>
  <c r="HH66" i="3"/>
  <c r="HI66" i="3"/>
  <c r="HJ66" i="3"/>
  <c r="X67" i="3"/>
  <c r="Y67" i="3"/>
  <c r="Z67" i="3"/>
  <c r="AA67" i="3"/>
  <c r="AB67" i="3"/>
  <c r="AC67" i="3"/>
  <c r="AD67" i="3"/>
  <c r="AE67" i="3"/>
  <c r="AF67" i="3"/>
  <c r="AG67" i="3"/>
  <c r="AH67" i="3"/>
  <c r="AI67" i="3"/>
  <c r="AJ67" i="3"/>
  <c r="AL67" i="3"/>
  <c r="AM67" i="3"/>
  <c r="AN67" i="3"/>
  <c r="AO67" i="3"/>
  <c r="AP67" i="3"/>
  <c r="AQ67" i="3"/>
  <c r="AR67" i="3"/>
  <c r="AS67" i="3"/>
  <c r="AT67" i="3"/>
  <c r="AU67" i="3"/>
  <c r="AV67" i="3"/>
  <c r="AW67" i="3"/>
  <c r="AX67" i="3"/>
  <c r="AZ67" i="3"/>
  <c r="BA67" i="3"/>
  <c r="BB67" i="3"/>
  <c r="BC67" i="3"/>
  <c r="BD67" i="3"/>
  <c r="BE67" i="3"/>
  <c r="BF67" i="3"/>
  <c r="BG67" i="3"/>
  <c r="BH67" i="3"/>
  <c r="BI67" i="3"/>
  <c r="BJ67" i="3"/>
  <c r="BK67" i="3"/>
  <c r="BL67" i="3"/>
  <c r="BN67" i="3"/>
  <c r="BO67" i="3"/>
  <c r="BP67" i="3"/>
  <c r="BQ67" i="3"/>
  <c r="BR67" i="3"/>
  <c r="BS67" i="3"/>
  <c r="BT67" i="3"/>
  <c r="BU67" i="3"/>
  <c r="BV67" i="3"/>
  <c r="BW67" i="3"/>
  <c r="BX67" i="3"/>
  <c r="BY67" i="3"/>
  <c r="BZ67" i="3"/>
  <c r="CB67" i="3"/>
  <c r="CC67" i="3"/>
  <c r="CD67" i="3"/>
  <c r="CE67" i="3"/>
  <c r="CF67" i="3"/>
  <c r="CG67" i="3"/>
  <c r="CH67" i="3"/>
  <c r="CI67" i="3"/>
  <c r="CJ67" i="3"/>
  <c r="CK67" i="3"/>
  <c r="CL67" i="3"/>
  <c r="CM67" i="3"/>
  <c r="CN67" i="3"/>
  <c r="CP67" i="3"/>
  <c r="CQ67" i="3"/>
  <c r="CR67" i="3"/>
  <c r="CS67" i="3"/>
  <c r="CT67" i="3"/>
  <c r="CU67" i="3"/>
  <c r="CV67" i="3"/>
  <c r="CW67" i="3"/>
  <c r="CX67" i="3"/>
  <c r="CY67" i="3"/>
  <c r="CZ67" i="3"/>
  <c r="DA67" i="3"/>
  <c r="DB67" i="3"/>
  <c r="DD67" i="3"/>
  <c r="DE67" i="3"/>
  <c r="DF67" i="3"/>
  <c r="DG67" i="3"/>
  <c r="DH67" i="3"/>
  <c r="DI67" i="3"/>
  <c r="DJ67" i="3"/>
  <c r="DK67" i="3"/>
  <c r="DL67" i="3"/>
  <c r="DM67" i="3"/>
  <c r="DN67" i="3"/>
  <c r="DO67" i="3"/>
  <c r="DP67" i="3"/>
  <c r="DR67" i="3"/>
  <c r="DS67" i="3"/>
  <c r="DT67" i="3"/>
  <c r="DU67" i="3"/>
  <c r="DV67" i="3"/>
  <c r="DW67" i="3"/>
  <c r="DX67" i="3"/>
  <c r="DY67" i="3"/>
  <c r="DZ67" i="3"/>
  <c r="EA67" i="3"/>
  <c r="EB67" i="3"/>
  <c r="EC67" i="3"/>
  <c r="ED67" i="3"/>
  <c r="EF67" i="3"/>
  <c r="EG67" i="3"/>
  <c r="EH67" i="3"/>
  <c r="EI67" i="3"/>
  <c r="EJ67" i="3"/>
  <c r="EK67" i="3"/>
  <c r="EL67" i="3"/>
  <c r="EM67" i="3"/>
  <c r="EN67" i="3"/>
  <c r="EO67" i="3"/>
  <c r="EP67" i="3"/>
  <c r="EQ67" i="3"/>
  <c r="ER67" i="3"/>
  <c r="ET67" i="3"/>
  <c r="EU67" i="3"/>
  <c r="EV67" i="3"/>
  <c r="EW67" i="3"/>
  <c r="EX67" i="3"/>
  <c r="EY67" i="3"/>
  <c r="EZ67" i="3"/>
  <c r="FA67" i="3"/>
  <c r="FB67" i="3"/>
  <c r="FC67" i="3"/>
  <c r="FD67" i="3"/>
  <c r="FE67" i="3"/>
  <c r="FF67" i="3"/>
  <c r="FH67" i="3"/>
  <c r="FI67" i="3"/>
  <c r="FJ67" i="3"/>
  <c r="FK67" i="3"/>
  <c r="FL67" i="3"/>
  <c r="FM67" i="3"/>
  <c r="FN67" i="3"/>
  <c r="FO67" i="3"/>
  <c r="FP67" i="3"/>
  <c r="FQ67" i="3"/>
  <c r="FR67" i="3"/>
  <c r="FS67" i="3"/>
  <c r="FT67" i="3"/>
  <c r="FV67" i="3"/>
  <c r="FW67" i="3"/>
  <c r="FX67" i="3"/>
  <c r="FY67" i="3"/>
  <c r="FZ67" i="3"/>
  <c r="GA67" i="3"/>
  <c r="GB67" i="3"/>
  <c r="GC67" i="3"/>
  <c r="GD67" i="3"/>
  <c r="GE67" i="3"/>
  <c r="GF67" i="3"/>
  <c r="GG67" i="3"/>
  <c r="GH67" i="3"/>
  <c r="GJ67" i="3"/>
  <c r="GK67" i="3"/>
  <c r="GL67" i="3"/>
  <c r="GM67" i="3"/>
  <c r="GN67" i="3"/>
  <c r="GO67" i="3"/>
  <c r="GP67" i="3"/>
  <c r="GQ67" i="3"/>
  <c r="GR67" i="3"/>
  <c r="GS67" i="3"/>
  <c r="GT67" i="3"/>
  <c r="GU67" i="3"/>
  <c r="GV67" i="3"/>
  <c r="GX67" i="3"/>
  <c r="GY67" i="3"/>
  <c r="GZ67" i="3"/>
  <c r="HA67" i="3"/>
  <c r="HB67" i="3"/>
  <c r="HC67" i="3"/>
  <c r="HD67" i="3"/>
  <c r="HE67" i="3"/>
  <c r="HF67" i="3"/>
  <c r="HG67" i="3"/>
  <c r="HH67" i="3"/>
  <c r="HI67" i="3"/>
  <c r="HJ67" i="3"/>
  <c r="J68" i="3"/>
  <c r="K68" i="3"/>
  <c r="L68" i="3"/>
  <c r="M68" i="3"/>
  <c r="N68" i="3"/>
  <c r="O68" i="3"/>
  <c r="P68" i="3"/>
  <c r="Q68" i="3"/>
  <c r="R68" i="3"/>
  <c r="S68" i="3"/>
  <c r="T68" i="3"/>
  <c r="U68" i="3"/>
  <c r="V68" i="3"/>
  <c r="X68" i="3"/>
  <c r="Y68" i="3"/>
  <c r="Z68" i="3"/>
  <c r="AA68" i="3"/>
  <c r="AB68" i="3"/>
  <c r="AC68" i="3"/>
  <c r="AD68" i="3"/>
  <c r="AE68" i="3"/>
  <c r="AF68" i="3"/>
  <c r="AG68" i="3"/>
  <c r="AH68" i="3"/>
  <c r="AI68" i="3"/>
  <c r="AJ68" i="3"/>
  <c r="AZ68" i="3"/>
  <c r="BA68" i="3"/>
  <c r="BB68" i="3"/>
  <c r="BC68" i="3"/>
  <c r="BD68" i="3"/>
  <c r="BE68" i="3"/>
  <c r="BF68" i="3"/>
  <c r="BG68" i="3"/>
  <c r="BH68" i="3"/>
  <c r="BI68" i="3"/>
  <c r="BJ68" i="3"/>
  <c r="BK68" i="3"/>
  <c r="BL68" i="3"/>
  <c r="BN68" i="3"/>
  <c r="BO68" i="3"/>
  <c r="BP68" i="3"/>
  <c r="BQ68" i="3"/>
  <c r="BR68" i="3"/>
  <c r="BS68" i="3"/>
  <c r="BT68" i="3"/>
  <c r="BU68" i="3"/>
  <c r="BV68" i="3"/>
  <c r="BW68" i="3"/>
  <c r="BX68" i="3"/>
  <c r="BY68" i="3"/>
  <c r="BZ68" i="3"/>
  <c r="CB68" i="3"/>
  <c r="CC68" i="3"/>
  <c r="CD68" i="3"/>
  <c r="CE68" i="3"/>
  <c r="CF68" i="3"/>
  <c r="CG68" i="3"/>
  <c r="CH68" i="3"/>
  <c r="CI68" i="3"/>
  <c r="CJ68" i="3"/>
  <c r="CK68" i="3"/>
  <c r="CL68" i="3"/>
  <c r="CM68" i="3"/>
  <c r="CN68" i="3"/>
  <c r="CP68" i="3"/>
  <c r="CQ68" i="3"/>
  <c r="CR68" i="3"/>
  <c r="CS68" i="3"/>
  <c r="CT68" i="3"/>
  <c r="CU68" i="3"/>
  <c r="CV68" i="3"/>
  <c r="CW68" i="3"/>
  <c r="CX68" i="3"/>
  <c r="CY68" i="3"/>
  <c r="CZ68" i="3"/>
  <c r="DA68" i="3"/>
  <c r="DB68" i="3"/>
  <c r="DD68" i="3"/>
  <c r="DE68" i="3"/>
  <c r="DF68" i="3"/>
  <c r="DG68" i="3"/>
  <c r="DH68" i="3"/>
  <c r="DI68" i="3"/>
  <c r="DJ68" i="3"/>
  <c r="DK68" i="3"/>
  <c r="DL68" i="3"/>
  <c r="DM68" i="3"/>
  <c r="DN68" i="3"/>
  <c r="DO68" i="3"/>
  <c r="DP68" i="3"/>
  <c r="DR68" i="3"/>
  <c r="DS68" i="3"/>
  <c r="DT68" i="3"/>
  <c r="DU68" i="3"/>
  <c r="DV68" i="3"/>
  <c r="DW68" i="3"/>
  <c r="DX68" i="3"/>
  <c r="DY68" i="3"/>
  <c r="DZ68" i="3"/>
  <c r="EA68" i="3"/>
  <c r="EB68" i="3"/>
  <c r="EC68" i="3"/>
  <c r="ED68" i="3"/>
  <c r="EF68" i="3"/>
  <c r="EG68" i="3"/>
  <c r="EH68" i="3"/>
  <c r="EI68" i="3"/>
  <c r="EJ68" i="3"/>
  <c r="EK68" i="3"/>
  <c r="EL68" i="3"/>
  <c r="EM68" i="3"/>
  <c r="EN68" i="3"/>
  <c r="EO68" i="3"/>
  <c r="EP68" i="3"/>
  <c r="EQ68" i="3"/>
  <c r="ER68" i="3"/>
  <c r="ET68" i="3"/>
  <c r="EU68" i="3"/>
  <c r="EV68" i="3"/>
  <c r="EW68" i="3"/>
  <c r="EX68" i="3"/>
  <c r="EY68" i="3"/>
  <c r="EZ68" i="3"/>
  <c r="FA68" i="3"/>
  <c r="FB68" i="3"/>
  <c r="FC68" i="3"/>
  <c r="FD68" i="3"/>
  <c r="FE68" i="3"/>
  <c r="FF68" i="3"/>
  <c r="FH68" i="3"/>
  <c r="FI68" i="3"/>
  <c r="FJ68" i="3"/>
  <c r="FK68" i="3"/>
  <c r="FL68" i="3"/>
  <c r="FM68" i="3"/>
  <c r="FN68" i="3"/>
  <c r="FO68" i="3"/>
  <c r="FP68" i="3"/>
  <c r="FQ68" i="3"/>
  <c r="FR68" i="3"/>
  <c r="FS68" i="3"/>
  <c r="FT68" i="3"/>
  <c r="FV68" i="3"/>
  <c r="FW68" i="3"/>
  <c r="FX68" i="3"/>
  <c r="FY68" i="3"/>
  <c r="FZ68" i="3"/>
  <c r="GA68" i="3"/>
  <c r="GB68" i="3"/>
  <c r="GC68" i="3"/>
  <c r="GD68" i="3"/>
  <c r="GE68" i="3"/>
  <c r="GF68" i="3"/>
  <c r="GG68" i="3"/>
  <c r="GH68" i="3"/>
  <c r="GJ68" i="3"/>
  <c r="GK68" i="3"/>
  <c r="GL68" i="3"/>
  <c r="GM68" i="3"/>
  <c r="GN68" i="3"/>
  <c r="GO68" i="3"/>
  <c r="GP68" i="3"/>
  <c r="GQ68" i="3"/>
  <c r="GR68" i="3"/>
  <c r="GS68" i="3"/>
  <c r="GT68" i="3"/>
  <c r="GU68" i="3"/>
  <c r="GV68" i="3"/>
  <c r="GX68" i="3"/>
  <c r="GY68" i="3"/>
  <c r="GZ68" i="3"/>
  <c r="HA68" i="3"/>
  <c r="HB68" i="3"/>
  <c r="HC68" i="3"/>
  <c r="HD68" i="3"/>
  <c r="HE68" i="3"/>
  <c r="HF68" i="3"/>
  <c r="HG68" i="3"/>
  <c r="HH68" i="3"/>
  <c r="HI68" i="3"/>
  <c r="HJ68" i="3"/>
  <c r="X69" i="3"/>
  <c r="Y69" i="3"/>
  <c r="Z69" i="3"/>
  <c r="AA69" i="3"/>
  <c r="AB69" i="3"/>
  <c r="AC69" i="3"/>
  <c r="AD69" i="3"/>
  <c r="AE69" i="3"/>
  <c r="AF69" i="3"/>
  <c r="AG69" i="3"/>
  <c r="AH69" i="3"/>
  <c r="AI69" i="3"/>
  <c r="AJ69" i="3"/>
  <c r="AL69" i="3"/>
  <c r="AM69" i="3"/>
  <c r="AN69" i="3"/>
  <c r="AO69" i="3"/>
  <c r="AP69" i="3"/>
  <c r="AQ69" i="3"/>
  <c r="AR69" i="3"/>
  <c r="AS69" i="3"/>
  <c r="AT69" i="3"/>
  <c r="AU69" i="3"/>
  <c r="AV69" i="3"/>
  <c r="AW69" i="3"/>
  <c r="AX69" i="3"/>
  <c r="AZ69" i="3"/>
  <c r="BA69" i="3"/>
  <c r="BB69" i="3"/>
  <c r="BC69" i="3"/>
  <c r="BD69" i="3"/>
  <c r="BE69" i="3"/>
  <c r="BF69" i="3"/>
  <c r="BG69" i="3"/>
  <c r="BH69" i="3"/>
  <c r="BI69" i="3"/>
  <c r="BJ69" i="3"/>
  <c r="BK69" i="3"/>
  <c r="BL69" i="3"/>
  <c r="BN69" i="3"/>
  <c r="BO69" i="3"/>
  <c r="BP69" i="3"/>
  <c r="BQ69" i="3"/>
  <c r="BR69" i="3"/>
  <c r="BS69" i="3"/>
  <c r="BT69" i="3"/>
  <c r="BU69" i="3"/>
  <c r="BV69" i="3"/>
  <c r="BW69" i="3"/>
  <c r="BX69" i="3"/>
  <c r="BY69" i="3"/>
  <c r="BZ69" i="3"/>
  <c r="CB69" i="3"/>
  <c r="CC69" i="3"/>
  <c r="CD69" i="3"/>
  <c r="CE69" i="3"/>
  <c r="CF69" i="3"/>
  <c r="CG69" i="3"/>
  <c r="CH69" i="3"/>
  <c r="CI69" i="3"/>
  <c r="CJ69" i="3"/>
  <c r="CK69" i="3"/>
  <c r="CL69" i="3"/>
  <c r="CM69" i="3"/>
  <c r="CN69" i="3"/>
  <c r="CP69" i="3"/>
  <c r="CQ69" i="3"/>
  <c r="CR69" i="3"/>
  <c r="CS69" i="3"/>
  <c r="CT69" i="3"/>
  <c r="CU69" i="3"/>
  <c r="CV69" i="3"/>
  <c r="CW69" i="3"/>
  <c r="CX69" i="3"/>
  <c r="CY69" i="3"/>
  <c r="CZ69" i="3"/>
  <c r="DA69" i="3"/>
  <c r="DB69" i="3"/>
  <c r="DD69" i="3"/>
  <c r="DE69" i="3"/>
  <c r="DF69" i="3"/>
  <c r="DG69" i="3"/>
  <c r="DH69" i="3"/>
  <c r="DI69" i="3"/>
  <c r="DJ69" i="3"/>
  <c r="DK69" i="3"/>
  <c r="DL69" i="3"/>
  <c r="DM69" i="3"/>
  <c r="DN69" i="3"/>
  <c r="DO69" i="3"/>
  <c r="DP69" i="3"/>
  <c r="DR69" i="3"/>
  <c r="DS69" i="3"/>
  <c r="DT69" i="3"/>
  <c r="DU69" i="3"/>
  <c r="DV69" i="3"/>
  <c r="DW69" i="3"/>
  <c r="DX69" i="3"/>
  <c r="DY69" i="3"/>
  <c r="DZ69" i="3"/>
  <c r="EA69" i="3"/>
  <c r="EB69" i="3"/>
  <c r="EC69" i="3"/>
  <c r="ED69" i="3"/>
  <c r="EF69" i="3"/>
  <c r="EG69" i="3"/>
  <c r="EH69" i="3"/>
  <c r="EI69" i="3"/>
  <c r="EJ69" i="3"/>
  <c r="EK69" i="3"/>
  <c r="EL69" i="3"/>
  <c r="EM69" i="3"/>
  <c r="EN69" i="3"/>
  <c r="EO69" i="3"/>
  <c r="EP69" i="3"/>
  <c r="EQ69" i="3"/>
  <c r="ER69" i="3"/>
  <c r="ET69" i="3"/>
  <c r="EU69" i="3"/>
  <c r="EV69" i="3"/>
  <c r="EW69" i="3"/>
  <c r="EX69" i="3"/>
  <c r="EY69" i="3"/>
  <c r="EZ69" i="3"/>
  <c r="FA69" i="3"/>
  <c r="FB69" i="3"/>
  <c r="FC69" i="3"/>
  <c r="FD69" i="3"/>
  <c r="FE69" i="3"/>
  <c r="FF69" i="3"/>
  <c r="FH69" i="3"/>
  <c r="FI69" i="3"/>
  <c r="FJ69" i="3"/>
  <c r="FK69" i="3"/>
  <c r="FL69" i="3"/>
  <c r="FM69" i="3"/>
  <c r="FN69" i="3"/>
  <c r="FO69" i="3"/>
  <c r="FP69" i="3"/>
  <c r="FQ69" i="3"/>
  <c r="FR69" i="3"/>
  <c r="FS69" i="3"/>
  <c r="FT69" i="3"/>
  <c r="FV69" i="3"/>
  <c r="FW69" i="3"/>
  <c r="FX69" i="3"/>
  <c r="FY69" i="3"/>
  <c r="FZ69" i="3"/>
  <c r="GA69" i="3"/>
  <c r="GB69" i="3"/>
  <c r="GC69" i="3"/>
  <c r="GD69" i="3"/>
  <c r="GE69" i="3"/>
  <c r="GF69" i="3"/>
  <c r="GG69" i="3"/>
  <c r="GH69" i="3"/>
  <c r="GJ69" i="3"/>
  <c r="GK69" i="3"/>
  <c r="GL69" i="3"/>
  <c r="GM69" i="3"/>
  <c r="GN69" i="3"/>
  <c r="GO69" i="3"/>
  <c r="GP69" i="3"/>
  <c r="GQ69" i="3"/>
  <c r="GR69" i="3"/>
  <c r="GS69" i="3"/>
  <c r="GT69" i="3"/>
  <c r="GU69" i="3"/>
  <c r="GV69" i="3"/>
  <c r="GX69" i="3"/>
  <c r="GY69" i="3"/>
  <c r="GZ69" i="3"/>
  <c r="HA69" i="3"/>
  <c r="HB69" i="3"/>
  <c r="HC69" i="3"/>
  <c r="HD69" i="3"/>
  <c r="HE69" i="3"/>
  <c r="HF69" i="3"/>
  <c r="HG69" i="3"/>
  <c r="HH69" i="3"/>
  <c r="HI69" i="3"/>
  <c r="HJ69" i="3"/>
  <c r="X70" i="3"/>
  <c r="Y70" i="3"/>
  <c r="Z70" i="3"/>
  <c r="AA70" i="3"/>
  <c r="AB70" i="3"/>
  <c r="AC70" i="3"/>
  <c r="AD70" i="3"/>
  <c r="AE70" i="3"/>
  <c r="AF70" i="3"/>
  <c r="AG70" i="3"/>
  <c r="AH70" i="3"/>
  <c r="AI70" i="3"/>
  <c r="AJ70" i="3"/>
  <c r="AL70" i="3"/>
  <c r="AM70" i="3"/>
  <c r="AN70" i="3"/>
  <c r="AO70" i="3"/>
  <c r="AP70" i="3"/>
  <c r="AQ70" i="3"/>
  <c r="AR70" i="3"/>
  <c r="AS70" i="3"/>
  <c r="AT70" i="3"/>
  <c r="AU70" i="3"/>
  <c r="AV70" i="3"/>
  <c r="AW70" i="3"/>
  <c r="AX70" i="3"/>
  <c r="AZ70" i="3"/>
  <c r="BA70" i="3"/>
  <c r="BB70" i="3"/>
  <c r="BC70" i="3"/>
  <c r="BD70" i="3"/>
  <c r="BE70" i="3"/>
  <c r="BF70" i="3"/>
  <c r="BG70" i="3"/>
  <c r="BH70" i="3"/>
  <c r="BI70" i="3"/>
  <c r="BJ70" i="3"/>
  <c r="BK70" i="3"/>
  <c r="BL70" i="3"/>
  <c r="BN70" i="3"/>
  <c r="BO70" i="3"/>
  <c r="BP70" i="3"/>
  <c r="BQ70" i="3"/>
  <c r="BR70" i="3"/>
  <c r="BS70" i="3"/>
  <c r="BT70" i="3"/>
  <c r="BU70" i="3"/>
  <c r="BV70" i="3"/>
  <c r="BW70" i="3"/>
  <c r="BX70" i="3"/>
  <c r="BY70" i="3"/>
  <c r="BZ70" i="3"/>
  <c r="CB70" i="3"/>
  <c r="CC70" i="3"/>
  <c r="CD70" i="3"/>
  <c r="CE70" i="3"/>
  <c r="CF70" i="3"/>
  <c r="CG70" i="3"/>
  <c r="CH70" i="3"/>
  <c r="CI70" i="3"/>
  <c r="CJ70" i="3"/>
  <c r="CK70" i="3"/>
  <c r="CL70" i="3"/>
  <c r="CM70" i="3"/>
  <c r="CN70" i="3"/>
  <c r="CP70" i="3"/>
  <c r="CQ70" i="3"/>
  <c r="CR70" i="3"/>
  <c r="CS70" i="3"/>
  <c r="CT70" i="3"/>
  <c r="CU70" i="3"/>
  <c r="CV70" i="3"/>
  <c r="CW70" i="3"/>
  <c r="CX70" i="3"/>
  <c r="CY70" i="3"/>
  <c r="CZ70" i="3"/>
  <c r="DA70" i="3"/>
  <c r="DB70" i="3"/>
  <c r="DD70" i="3"/>
  <c r="DE70" i="3"/>
  <c r="DF70" i="3"/>
  <c r="DG70" i="3"/>
  <c r="DH70" i="3"/>
  <c r="DI70" i="3"/>
  <c r="DJ70" i="3"/>
  <c r="DK70" i="3"/>
  <c r="DL70" i="3"/>
  <c r="DM70" i="3"/>
  <c r="DN70" i="3"/>
  <c r="DO70" i="3"/>
  <c r="DP70" i="3"/>
  <c r="DR70" i="3"/>
  <c r="DS70" i="3"/>
  <c r="DT70" i="3"/>
  <c r="DU70" i="3"/>
  <c r="DV70" i="3"/>
  <c r="DW70" i="3"/>
  <c r="DX70" i="3"/>
  <c r="DY70" i="3"/>
  <c r="DZ70" i="3"/>
  <c r="EA70" i="3"/>
  <c r="EB70" i="3"/>
  <c r="EC70" i="3"/>
  <c r="ED70" i="3"/>
  <c r="EF70" i="3"/>
  <c r="EG70" i="3"/>
  <c r="EH70" i="3"/>
  <c r="EI70" i="3"/>
  <c r="EJ70" i="3"/>
  <c r="EK70" i="3"/>
  <c r="EL70" i="3"/>
  <c r="EM70" i="3"/>
  <c r="EN70" i="3"/>
  <c r="EO70" i="3"/>
  <c r="EP70" i="3"/>
  <c r="EQ70" i="3"/>
  <c r="ER70" i="3"/>
  <c r="ET70" i="3"/>
  <c r="EU70" i="3"/>
  <c r="EV70" i="3"/>
  <c r="EW70" i="3"/>
  <c r="EX70" i="3"/>
  <c r="EY70" i="3"/>
  <c r="EZ70" i="3"/>
  <c r="FA70" i="3"/>
  <c r="FB70" i="3"/>
  <c r="FC70" i="3"/>
  <c r="FD70" i="3"/>
  <c r="FE70" i="3"/>
  <c r="FF70" i="3"/>
  <c r="FH70" i="3"/>
  <c r="FI70" i="3"/>
  <c r="FJ70" i="3"/>
  <c r="FK70" i="3"/>
  <c r="FL70" i="3"/>
  <c r="FM70" i="3"/>
  <c r="FN70" i="3"/>
  <c r="FO70" i="3"/>
  <c r="FP70" i="3"/>
  <c r="FQ70" i="3"/>
  <c r="FR70" i="3"/>
  <c r="FS70" i="3"/>
  <c r="FT70" i="3"/>
  <c r="FV70" i="3"/>
  <c r="FW70" i="3"/>
  <c r="FX70" i="3"/>
  <c r="FY70" i="3"/>
  <c r="FZ70" i="3"/>
  <c r="GA70" i="3"/>
  <c r="GB70" i="3"/>
  <c r="GC70" i="3"/>
  <c r="GD70" i="3"/>
  <c r="GE70" i="3"/>
  <c r="GF70" i="3"/>
  <c r="GG70" i="3"/>
  <c r="GH70" i="3"/>
  <c r="GJ70" i="3"/>
  <c r="GK70" i="3"/>
  <c r="GL70" i="3"/>
  <c r="GM70" i="3"/>
  <c r="GN70" i="3"/>
  <c r="GO70" i="3"/>
  <c r="GP70" i="3"/>
  <c r="GQ70" i="3"/>
  <c r="GR70" i="3"/>
  <c r="GS70" i="3"/>
  <c r="GT70" i="3"/>
  <c r="GU70" i="3"/>
  <c r="GV70" i="3"/>
  <c r="GX70" i="3"/>
  <c r="GY70" i="3"/>
  <c r="GZ70" i="3"/>
  <c r="HA70" i="3"/>
  <c r="HB70" i="3"/>
  <c r="HC70" i="3"/>
  <c r="HD70" i="3"/>
  <c r="HE70" i="3"/>
  <c r="HF70" i="3"/>
  <c r="HG70" i="3"/>
  <c r="HH70" i="3"/>
  <c r="HI70" i="3"/>
  <c r="HJ70" i="3"/>
  <c r="J71" i="3"/>
  <c r="K71" i="3"/>
  <c r="L71" i="3"/>
  <c r="M71" i="3"/>
  <c r="N71" i="3"/>
  <c r="O71" i="3"/>
  <c r="P71" i="3"/>
  <c r="Q71" i="3"/>
  <c r="R71" i="3"/>
  <c r="S71" i="3"/>
  <c r="T71" i="3"/>
  <c r="U71" i="3"/>
  <c r="V71" i="3"/>
  <c r="AL71" i="3"/>
  <c r="AM71" i="3"/>
  <c r="AN71" i="3"/>
  <c r="AO71" i="3"/>
  <c r="AP71" i="3"/>
  <c r="AQ71" i="3"/>
  <c r="AR71" i="3"/>
  <c r="AS71" i="3"/>
  <c r="AT71" i="3"/>
  <c r="AU71" i="3"/>
  <c r="AV71" i="3"/>
  <c r="AW71" i="3"/>
  <c r="AX71" i="3"/>
  <c r="AZ71" i="3"/>
  <c r="BA71" i="3"/>
  <c r="BB71" i="3"/>
  <c r="BC71" i="3"/>
  <c r="BD71" i="3"/>
  <c r="BE71" i="3"/>
  <c r="BF71" i="3"/>
  <c r="BG71" i="3"/>
  <c r="BH71" i="3"/>
  <c r="BI71" i="3"/>
  <c r="BJ71" i="3"/>
  <c r="BK71" i="3"/>
  <c r="BL71" i="3"/>
  <c r="BN71" i="3"/>
  <c r="BO71" i="3"/>
  <c r="BP71" i="3"/>
  <c r="BQ71" i="3"/>
  <c r="BR71" i="3"/>
  <c r="BS71" i="3"/>
  <c r="BT71" i="3"/>
  <c r="BU71" i="3"/>
  <c r="BV71" i="3"/>
  <c r="BW71" i="3"/>
  <c r="BX71" i="3"/>
  <c r="BY71" i="3"/>
  <c r="BZ71" i="3"/>
  <c r="CB71" i="3"/>
  <c r="CC71" i="3"/>
  <c r="CD71" i="3"/>
  <c r="CE71" i="3"/>
  <c r="CF71" i="3"/>
  <c r="CG71" i="3"/>
  <c r="CH71" i="3"/>
  <c r="CI71" i="3"/>
  <c r="CJ71" i="3"/>
  <c r="CK71" i="3"/>
  <c r="CL71" i="3"/>
  <c r="CM71" i="3"/>
  <c r="CN71" i="3"/>
  <c r="CP71" i="3"/>
  <c r="CQ71" i="3"/>
  <c r="CR71" i="3"/>
  <c r="CS71" i="3"/>
  <c r="CT71" i="3"/>
  <c r="CU71" i="3"/>
  <c r="CV71" i="3"/>
  <c r="CW71" i="3"/>
  <c r="CX71" i="3"/>
  <c r="CY71" i="3"/>
  <c r="CZ71" i="3"/>
  <c r="DA71" i="3"/>
  <c r="DB71" i="3"/>
  <c r="DD71" i="3"/>
  <c r="DE71" i="3"/>
  <c r="DF71" i="3"/>
  <c r="DG71" i="3"/>
  <c r="DH71" i="3"/>
  <c r="DI71" i="3"/>
  <c r="DJ71" i="3"/>
  <c r="DK71" i="3"/>
  <c r="DL71" i="3"/>
  <c r="DM71" i="3"/>
  <c r="DN71" i="3"/>
  <c r="DO71" i="3"/>
  <c r="DP71" i="3"/>
  <c r="DR71" i="3"/>
  <c r="DS71" i="3"/>
  <c r="DT71" i="3"/>
  <c r="DU71" i="3"/>
  <c r="DV71" i="3"/>
  <c r="DW71" i="3"/>
  <c r="DX71" i="3"/>
  <c r="DY71" i="3"/>
  <c r="DZ71" i="3"/>
  <c r="EA71" i="3"/>
  <c r="EB71" i="3"/>
  <c r="EC71" i="3"/>
  <c r="ED71" i="3"/>
  <c r="EF71" i="3"/>
  <c r="EG71" i="3"/>
  <c r="EH71" i="3"/>
  <c r="EI71" i="3"/>
  <c r="EJ71" i="3"/>
  <c r="EK71" i="3"/>
  <c r="EL71" i="3"/>
  <c r="EM71" i="3"/>
  <c r="EN71" i="3"/>
  <c r="EO71" i="3"/>
  <c r="EP71" i="3"/>
  <c r="EQ71" i="3"/>
  <c r="ER71" i="3"/>
  <c r="ET71" i="3"/>
  <c r="EU71" i="3"/>
  <c r="EV71" i="3"/>
  <c r="EW71" i="3"/>
  <c r="EX71" i="3"/>
  <c r="EY71" i="3"/>
  <c r="EZ71" i="3"/>
  <c r="FA71" i="3"/>
  <c r="FB71" i="3"/>
  <c r="FC71" i="3"/>
  <c r="FD71" i="3"/>
  <c r="FE71" i="3"/>
  <c r="FF71" i="3"/>
  <c r="FH71" i="3"/>
  <c r="FI71" i="3"/>
  <c r="FJ71" i="3"/>
  <c r="FK71" i="3"/>
  <c r="FL71" i="3"/>
  <c r="FM71" i="3"/>
  <c r="FN71" i="3"/>
  <c r="FO71" i="3"/>
  <c r="FP71" i="3"/>
  <c r="FQ71" i="3"/>
  <c r="FR71" i="3"/>
  <c r="FS71" i="3"/>
  <c r="FT71" i="3"/>
  <c r="FV71" i="3"/>
  <c r="FW71" i="3"/>
  <c r="FX71" i="3"/>
  <c r="FY71" i="3"/>
  <c r="FZ71" i="3"/>
  <c r="GA71" i="3"/>
  <c r="GB71" i="3"/>
  <c r="GC71" i="3"/>
  <c r="GD71" i="3"/>
  <c r="GE71" i="3"/>
  <c r="GF71" i="3"/>
  <c r="GG71" i="3"/>
  <c r="GH71" i="3"/>
  <c r="GJ71" i="3"/>
  <c r="GK71" i="3"/>
  <c r="GL71" i="3"/>
  <c r="GM71" i="3"/>
  <c r="GN71" i="3"/>
  <c r="GO71" i="3"/>
  <c r="GP71" i="3"/>
  <c r="GQ71" i="3"/>
  <c r="GR71" i="3"/>
  <c r="GS71" i="3"/>
  <c r="GT71" i="3"/>
  <c r="GU71" i="3"/>
  <c r="GV71" i="3"/>
  <c r="GX71" i="3"/>
  <c r="GY71" i="3"/>
  <c r="GZ71" i="3"/>
  <c r="HA71" i="3"/>
  <c r="HB71" i="3"/>
  <c r="HC71" i="3"/>
  <c r="HD71" i="3"/>
  <c r="HE71" i="3"/>
  <c r="HF71" i="3"/>
  <c r="HG71" i="3"/>
  <c r="HH71" i="3"/>
  <c r="HI71" i="3"/>
  <c r="HJ71" i="3"/>
  <c r="J72" i="3"/>
  <c r="K72" i="3"/>
  <c r="L72" i="3"/>
  <c r="M72" i="3"/>
  <c r="N72" i="3"/>
  <c r="O72" i="3"/>
  <c r="P72" i="3"/>
  <c r="Q72" i="3"/>
  <c r="R72" i="3"/>
  <c r="S72" i="3"/>
  <c r="T72" i="3"/>
  <c r="U72" i="3"/>
  <c r="V72" i="3"/>
  <c r="AL72" i="3"/>
  <c r="AM72" i="3"/>
  <c r="AN72" i="3"/>
  <c r="AO72" i="3"/>
  <c r="AP72" i="3"/>
  <c r="AQ72" i="3"/>
  <c r="AR72" i="3"/>
  <c r="AS72" i="3"/>
  <c r="AT72" i="3"/>
  <c r="AU72" i="3"/>
  <c r="AV72" i="3"/>
  <c r="AW72" i="3"/>
  <c r="AX72" i="3"/>
  <c r="AZ72" i="3"/>
  <c r="BA72" i="3"/>
  <c r="BB72" i="3"/>
  <c r="BC72" i="3"/>
  <c r="BD72" i="3"/>
  <c r="BE72" i="3"/>
  <c r="BF72" i="3"/>
  <c r="BG72" i="3"/>
  <c r="BH72" i="3"/>
  <c r="BI72" i="3"/>
  <c r="BJ72" i="3"/>
  <c r="BK72" i="3"/>
  <c r="BL72" i="3"/>
  <c r="BN72" i="3"/>
  <c r="BO72" i="3"/>
  <c r="BP72" i="3"/>
  <c r="BQ72" i="3"/>
  <c r="BR72" i="3"/>
  <c r="BS72" i="3"/>
  <c r="BT72" i="3"/>
  <c r="BU72" i="3"/>
  <c r="BV72" i="3"/>
  <c r="BW72" i="3"/>
  <c r="BX72" i="3"/>
  <c r="BY72" i="3"/>
  <c r="BZ72" i="3"/>
  <c r="CB72" i="3"/>
  <c r="CC72" i="3"/>
  <c r="CD72" i="3"/>
  <c r="CE72" i="3"/>
  <c r="CF72" i="3"/>
  <c r="CG72" i="3"/>
  <c r="CH72" i="3"/>
  <c r="CI72" i="3"/>
  <c r="CJ72" i="3"/>
  <c r="CK72" i="3"/>
  <c r="CL72" i="3"/>
  <c r="CM72" i="3"/>
  <c r="CN72" i="3"/>
  <c r="CP72" i="3"/>
  <c r="CQ72" i="3"/>
  <c r="CR72" i="3"/>
  <c r="CS72" i="3"/>
  <c r="CT72" i="3"/>
  <c r="CU72" i="3"/>
  <c r="CV72" i="3"/>
  <c r="CW72" i="3"/>
  <c r="CX72" i="3"/>
  <c r="CY72" i="3"/>
  <c r="CZ72" i="3"/>
  <c r="DA72" i="3"/>
  <c r="DB72" i="3"/>
  <c r="DD72" i="3"/>
  <c r="DE72" i="3"/>
  <c r="DF72" i="3"/>
  <c r="DG72" i="3"/>
  <c r="DH72" i="3"/>
  <c r="DI72" i="3"/>
  <c r="DJ72" i="3"/>
  <c r="DK72" i="3"/>
  <c r="DL72" i="3"/>
  <c r="DM72" i="3"/>
  <c r="DN72" i="3"/>
  <c r="DO72" i="3"/>
  <c r="DP72" i="3"/>
  <c r="DR72" i="3"/>
  <c r="DS72" i="3"/>
  <c r="DT72" i="3"/>
  <c r="DU72" i="3"/>
  <c r="DV72" i="3"/>
  <c r="DW72" i="3"/>
  <c r="DX72" i="3"/>
  <c r="DY72" i="3"/>
  <c r="DZ72" i="3"/>
  <c r="EA72" i="3"/>
  <c r="EB72" i="3"/>
  <c r="EC72" i="3"/>
  <c r="ED72" i="3"/>
  <c r="EF72" i="3"/>
  <c r="EG72" i="3"/>
  <c r="EH72" i="3"/>
  <c r="EI72" i="3"/>
  <c r="EJ72" i="3"/>
  <c r="EK72" i="3"/>
  <c r="EL72" i="3"/>
  <c r="EM72" i="3"/>
  <c r="EN72" i="3"/>
  <c r="EO72" i="3"/>
  <c r="EP72" i="3"/>
  <c r="EQ72" i="3"/>
  <c r="ER72" i="3"/>
  <c r="ET72" i="3"/>
  <c r="EU72" i="3"/>
  <c r="EV72" i="3"/>
  <c r="EW72" i="3"/>
  <c r="EX72" i="3"/>
  <c r="EY72" i="3"/>
  <c r="EZ72" i="3"/>
  <c r="FA72" i="3"/>
  <c r="FB72" i="3"/>
  <c r="FC72" i="3"/>
  <c r="FD72" i="3"/>
  <c r="FE72" i="3"/>
  <c r="FF72" i="3"/>
  <c r="FH72" i="3"/>
  <c r="FI72" i="3"/>
  <c r="FJ72" i="3"/>
  <c r="FK72" i="3"/>
  <c r="FL72" i="3"/>
  <c r="FM72" i="3"/>
  <c r="FN72" i="3"/>
  <c r="FO72" i="3"/>
  <c r="FP72" i="3"/>
  <c r="FQ72" i="3"/>
  <c r="FR72" i="3"/>
  <c r="FS72" i="3"/>
  <c r="FT72" i="3"/>
  <c r="FV72" i="3"/>
  <c r="FW72" i="3"/>
  <c r="FX72" i="3"/>
  <c r="FY72" i="3"/>
  <c r="FZ72" i="3"/>
  <c r="GA72" i="3"/>
  <c r="GB72" i="3"/>
  <c r="GC72" i="3"/>
  <c r="GD72" i="3"/>
  <c r="GE72" i="3"/>
  <c r="GF72" i="3"/>
  <c r="GG72" i="3"/>
  <c r="GH72" i="3"/>
  <c r="GJ72" i="3"/>
  <c r="GK72" i="3"/>
  <c r="GL72" i="3"/>
  <c r="GM72" i="3"/>
  <c r="GN72" i="3"/>
  <c r="GO72" i="3"/>
  <c r="GP72" i="3"/>
  <c r="GQ72" i="3"/>
  <c r="GR72" i="3"/>
  <c r="GS72" i="3"/>
  <c r="GT72" i="3"/>
  <c r="GU72" i="3"/>
  <c r="GV72" i="3"/>
  <c r="GX72" i="3"/>
  <c r="GY72" i="3"/>
  <c r="GZ72" i="3"/>
  <c r="HA72" i="3"/>
  <c r="HB72" i="3"/>
  <c r="HC72" i="3"/>
  <c r="HD72" i="3"/>
  <c r="HE72" i="3"/>
  <c r="HF72" i="3"/>
  <c r="HG72" i="3"/>
  <c r="HH72" i="3"/>
  <c r="HI72" i="3"/>
  <c r="HJ72" i="3"/>
  <c r="J73" i="3"/>
  <c r="K73" i="3"/>
  <c r="L73" i="3"/>
  <c r="M73" i="3"/>
  <c r="N73" i="3"/>
  <c r="O73" i="3"/>
  <c r="P73" i="3"/>
  <c r="Q73" i="3"/>
  <c r="R73" i="3"/>
  <c r="S73" i="3"/>
  <c r="T73" i="3"/>
  <c r="U73" i="3"/>
  <c r="V73" i="3"/>
  <c r="X73" i="3"/>
  <c r="Y73" i="3"/>
  <c r="Z73" i="3"/>
  <c r="AA73" i="3"/>
  <c r="AB73" i="3"/>
  <c r="AC73" i="3"/>
  <c r="AD73" i="3"/>
  <c r="AE73" i="3"/>
  <c r="AF73" i="3"/>
  <c r="AG73" i="3"/>
  <c r="AH73" i="3"/>
  <c r="AI73" i="3"/>
  <c r="AJ73" i="3"/>
  <c r="AZ73" i="3"/>
  <c r="BA73" i="3"/>
  <c r="BB73" i="3"/>
  <c r="BC73" i="3"/>
  <c r="BD73" i="3"/>
  <c r="BE73" i="3"/>
  <c r="BF73" i="3"/>
  <c r="BG73" i="3"/>
  <c r="BH73" i="3"/>
  <c r="BI73" i="3"/>
  <c r="BJ73" i="3"/>
  <c r="BK73" i="3"/>
  <c r="BL73" i="3"/>
  <c r="BN73" i="3"/>
  <c r="BO73" i="3"/>
  <c r="BP73" i="3"/>
  <c r="BQ73" i="3"/>
  <c r="BR73" i="3"/>
  <c r="BS73" i="3"/>
  <c r="BT73" i="3"/>
  <c r="BU73" i="3"/>
  <c r="BV73" i="3"/>
  <c r="BW73" i="3"/>
  <c r="BX73" i="3"/>
  <c r="BY73" i="3"/>
  <c r="BZ73" i="3"/>
  <c r="CB73" i="3"/>
  <c r="CC73" i="3"/>
  <c r="CD73" i="3"/>
  <c r="CE73" i="3"/>
  <c r="CF73" i="3"/>
  <c r="CG73" i="3"/>
  <c r="CH73" i="3"/>
  <c r="CI73" i="3"/>
  <c r="CJ73" i="3"/>
  <c r="CK73" i="3"/>
  <c r="CL73" i="3"/>
  <c r="CM73" i="3"/>
  <c r="CN73" i="3"/>
  <c r="CP73" i="3"/>
  <c r="CQ73" i="3"/>
  <c r="CR73" i="3"/>
  <c r="CS73" i="3"/>
  <c r="CT73" i="3"/>
  <c r="CU73" i="3"/>
  <c r="CV73" i="3"/>
  <c r="CW73" i="3"/>
  <c r="CX73" i="3"/>
  <c r="CY73" i="3"/>
  <c r="CZ73" i="3"/>
  <c r="DA73" i="3"/>
  <c r="DB73" i="3"/>
  <c r="DD73" i="3"/>
  <c r="DE73" i="3"/>
  <c r="DF73" i="3"/>
  <c r="DG73" i="3"/>
  <c r="DH73" i="3"/>
  <c r="DI73" i="3"/>
  <c r="DJ73" i="3"/>
  <c r="DK73" i="3"/>
  <c r="DL73" i="3"/>
  <c r="DM73" i="3"/>
  <c r="DN73" i="3"/>
  <c r="DO73" i="3"/>
  <c r="DP73" i="3"/>
  <c r="DR73" i="3"/>
  <c r="DS73" i="3"/>
  <c r="DT73" i="3"/>
  <c r="DU73" i="3"/>
  <c r="DV73" i="3"/>
  <c r="DW73" i="3"/>
  <c r="DX73" i="3"/>
  <c r="DY73" i="3"/>
  <c r="DZ73" i="3"/>
  <c r="EA73" i="3"/>
  <c r="EB73" i="3"/>
  <c r="EC73" i="3"/>
  <c r="ED73" i="3"/>
  <c r="EF73" i="3"/>
  <c r="EG73" i="3"/>
  <c r="EH73" i="3"/>
  <c r="EI73" i="3"/>
  <c r="EJ73" i="3"/>
  <c r="EK73" i="3"/>
  <c r="EL73" i="3"/>
  <c r="EM73" i="3"/>
  <c r="EN73" i="3"/>
  <c r="EO73" i="3"/>
  <c r="EP73" i="3"/>
  <c r="EQ73" i="3"/>
  <c r="ER73" i="3"/>
  <c r="ET73" i="3"/>
  <c r="EU73" i="3"/>
  <c r="EV73" i="3"/>
  <c r="EW73" i="3"/>
  <c r="EX73" i="3"/>
  <c r="EY73" i="3"/>
  <c r="EZ73" i="3"/>
  <c r="FA73" i="3"/>
  <c r="FB73" i="3"/>
  <c r="FC73" i="3"/>
  <c r="FD73" i="3"/>
  <c r="FE73" i="3"/>
  <c r="FF73" i="3"/>
  <c r="FH73" i="3"/>
  <c r="FI73" i="3"/>
  <c r="FJ73" i="3"/>
  <c r="FK73" i="3"/>
  <c r="FL73" i="3"/>
  <c r="FM73" i="3"/>
  <c r="FN73" i="3"/>
  <c r="FO73" i="3"/>
  <c r="FP73" i="3"/>
  <c r="FQ73" i="3"/>
  <c r="FR73" i="3"/>
  <c r="FS73" i="3"/>
  <c r="FT73" i="3"/>
  <c r="FV73" i="3"/>
  <c r="FW73" i="3"/>
  <c r="FX73" i="3"/>
  <c r="FY73" i="3"/>
  <c r="FZ73" i="3"/>
  <c r="GA73" i="3"/>
  <c r="GB73" i="3"/>
  <c r="GC73" i="3"/>
  <c r="GD73" i="3"/>
  <c r="GE73" i="3"/>
  <c r="GF73" i="3"/>
  <c r="GG73" i="3"/>
  <c r="GH73" i="3"/>
  <c r="GJ73" i="3"/>
  <c r="GK73" i="3"/>
  <c r="GL73" i="3"/>
  <c r="GM73" i="3"/>
  <c r="GN73" i="3"/>
  <c r="GO73" i="3"/>
  <c r="GP73" i="3"/>
  <c r="GQ73" i="3"/>
  <c r="GR73" i="3"/>
  <c r="GS73" i="3"/>
  <c r="GT73" i="3"/>
  <c r="GU73" i="3"/>
  <c r="GV73" i="3"/>
  <c r="GX73" i="3"/>
  <c r="GY73" i="3"/>
  <c r="GZ73" i="3"/>
  <c r="HA73" i="3"/>
  <c r="HB73" i="3"/>
  <c r="HC73" i="3"/>
  <c r="HD73" i="3"/>
  <c r="HE73" i="3"/>
  <c r="HF73" i="3"/>
  <c r="HG73" i="3"/>
  <c r="HH73" i="3"/>
  <c r="HI73" i="3"/>
  <c r="HJ73" i="3"/>
  <c r="X74" i="3"/>
  <c r="Y74" i="3"/>
  <c r="Z74" i="3"/>
  <c r="AA74" i="3"/>
  <c r="AB74" i="3"/>
  <c r="AC74" i="3"/>
  <c r="AD74" i="3"/>
  <c r="AE74" i="3"/>
  <c r="AF74" i="3"/>
  <c r="AG74" i="3"/>
  <c r="AH74" i="3"/>
  <c r="AI74" i="3"/>
  <c r="AJ74" i="3"/>
  <c r="AL74" i="3"/>
  <c r="AM74" i="3"/>
  <c r="AN74" i="3"/>
  <c r="AO74" i="3"/>
  <c r="AP74" i="3"/>
  <c r="AQ74" i="3"/>
  <c r="AR74" i="3"/>
  <c r="AS74" i="3"/>
  <c r="AT74" i="3"/>
  <c r="AU74" i="3"/>
  <c r="AV74" i="3"/>
  <c r="AW74" i="3"/>
  <c r="AX74" i="3"/>
  <c r="AZ74" i="3"/>
  <c r="BA74" i="3"/>
  <c r="BB74" i="3"/>
  <c r="BC74" i="3"/>
  <c r="BD74" i="3"/>
  <c r="BE74" i="3"/>
  <c r="BF74" i="3"/>
  <c r="BG74" i="3"/>
  <c r="BH74" i="3"/>
  <c r="BI74" i="3"/>
  <c r="BJ74" i="3"/>
  <c r="BK74" i="3"/>
  <c r="BL74" i="3"/>
  <c r="BN74" i="3"/>
  <c r="BO74" i="3"/>
  <c r="BP74" i="3"/>
  <c r="BQ74" i="3"/>
  <c r="BR74" i="3"/>
  <c r="BS74" i="3"/>
  <c r="BT74" i="3"/>
  <c r="BU74" i="3"/>
  <c r="BV74" i="3"/>
  <c r="BW74" i="3"/>
  <c r="BX74" i="3"/>
  <c r="BY74" i="3"/>
  <c r="BZ74" i="3"/>
  <c r="CB74" i="3"/>
  <c r="CC74" i="3"/>
  <c r="CD74" i="3"/>
  <c r="CE74" i="3"/>
  <c r="CF74" i="3"/>
  <c r="CG74" i="3"/>
  <c r="CH74" i="3"/>
  <c r="CI74" i="3"/>
  <c r="CJ74" i="3"/>
  <c r="CK74" i="3"/>
  <c r="CL74" i="3"/>
  <c r="CM74" i="3"/>
  <c r="CN74" i="3"/>
  <c r="CP74" i="3"/>
  <c r="CQ74" i="3"/>
  <c r="CR74" i="3"/>
  <c r="CS74" i="3"/>
  <c r="CT74" i="3"/>
  <c r="CU74" i="3"/>
  <c r="CV74" i="3"/>
  <c r="CW74" i="3"/>
  <c r="CX74" i="3"/>
  <c r="CY74" i="3"/>
  <c r="CZ74" i="3"/>
  <c r="DA74" i="3"/>
  <c r="DB74" i="3"/>
  <c r="DD74" i="3"/>
  <c r="DE74" i="3"/>
  <c r="DF74" i="3"/>
  <c r="DG74" i="3"/>
  <c r="DH74" i="3"/>
  <c r="DI74" i="3"/>
  <c r="DJ74" i="3"/>
  <c r="DK74" i="3"/>
  <c r="DL74" i="3"/>
  <c r="DM74" i="3"/>
  <c r="DN74" i="3"/>
  <c r="DO74" i="3"/>
  <c r="DP74" i="3"/>
  <c r="DR74" i="3"/>
  <c r="DS74" i="3"/>
  <c r="DT74" i="3"/>
  <c r="DU74" i="3"/>
  <c r="DV74" i="3"/>
  <c r="DW74" i="3"/>
  <c r="DX74" i="3"/>
  <c r="DY74" i="3"/>
  <c r="DZ74" i="3"/>
  <c r="EA74" i="3"/>
  <c r="EB74" i="3"/>
  <c r="EC74" i="3"/>
  <c r="ED74" i="3"/>
  <c r="EF74" i="3"/>
  <c r="EG74" i="3"/>
  <c r="EH74" i="3"/>
  <c r="EI74" i="3"/>
  <c r="EJ74" i="3"/>
  <c r="EK74" i="3"/>
  <c r="EL74" i="3"/>
  <c r="EM74" i="3"/>
  <c r="EN74" i="3"/>
  <c r="EO74" i="3"/>
  <c r="EP74" i="3"/>
  <c r="EQ74" i="3"/>
  <c r="ER74" i="3"/>
  <c r="ET74" i="3"/>
  <c r="EU74" i="3"/>
  <c r="EV74" i="3"/>
  <c r="EW74" i="3"/>
  <c r="EX74" i="3"/>
  <c r="EY74" i="3"/>
  <c r="EZ74" i="3"/>
  <c r="FA74" i="3"/>
  <c r="FB74" i="3"/>
  <c r="FC74" i="3"/>
  <c r="FD74" i="3"/>
  <c r="FE74" i="3"/>
  <c r="FF74" i="3"/>
  <c r="FH74" i="3"/>
  <c r="FI74" i="3"/>
  <c r="FJ74" i="3"/>
  <c r="FK74" i="3"/>
  <c r="FL74" i="3"/>
  <c r="FM74" i="3"/>
  <c r="FN74" i="3"/>
  <c r="FO74" i="3"/>
  <c r="FP74" i="3"/>
  <c r="FQ74" i="3"/>
  <c r="FR74" i="3"/>
  <c r="FS74" i="3"/>
  <c r="FT74" i="3"/>
  <c r="FV74" i="3"/>
  <c r="FW74" i="3"/>
  <c r="FX74" i="3"/>
  <c r="FY74" i="3"/>
  <c r="FZ74" i="3"/>
  <c r="GA74" i="3"/>
  <c r="GB74" i="3"/>
  <c r="GC74" i="3"/>
  <c r="GD74" i="3"/>
  <c r="GE74" i="3"/>
  <c r="GF74" i="3"/>
  <c r="GG74" i="3"/>
  <c r="GH74" i="3"/>
  <c r="GJ74" i="3"/>
  <c r="GK74" i="3"/>
  <c r="GL74" i="3"/>
  <c r="GM74" i="3"/>
  <c r="GN74" i="3"/>
  <c r="GO74" i="3"/>
  <c r="GP74" i="3"/>
  <c r="GQ74" i="3"/>
  <c r="GR74" i="3"/>
  <c r="GS74" i="3"/>
  <c r="GT74" i="3"/>
  <c r="GU74" i="3"/>
  <c r="GV74" i="3"/>
  <c r="GX74" i="3"/>
  <c r="GY74" i="3"/>
  <c r="GZ74" i="3"/>
  <c r="HA74" i="3"/>
  <c r="HB74" i="3"/>
  <c r="HC74" i="3"/>
  <c r="HD74" i="3"/>
  <c r="HE74" i="3"/>
  <c r="HF74" i="3"/>
  <c r="HG74" i="3"/>
  <c r="HH74" i="3"/>
  <c r="HI74" i="3"/>
  <c r="HJ74" i="3"/>
  <c r="J75" i="3"/>
  <c r="K75" i="3"/>
  <c r="L75" i="3"/>
  <c r="M75" i="3"/>
  <c r="N75" i="3"/>
  <c r="O75" i="3"/>
  <c r="P75" i="3"/>
  <c r="Q75" i="3"/>
  <c r="R75" i="3"/>
  <c r="S75" i="3"/>
  <c r="T75" i="3"/>
  <c r="U75" i="3"/>
  <c r="V75" i="3"/>
  <c r="X75" i="3"/>
  <c r="Y75" i="3"/>
  <c r="Z75" i="3"/>
  <c r="AA75" i="3"/>
  <c r="AB75" i="3"/>
  <c r="AC75" i="3"/>
  <c r="AD75" i="3"/>
  <c r="AE75" i="3"/>
  <c r="AF75" i="3"/>
  <c r="AG75" i="3"/>
  <c r="AH75" i="3"/>
  <c r="AI75" i="3"/>
  <c r="AJ75" i="3"/>
  <c r="AZ75" i="3"/>
  <c r="BA75" i="3"/>
  <c r="BB75" i="3"/>
  <c r="BC75" i="3"/>
  <c r="BD75" i="3"/>
  <c r="BE75" i="3"/>
  <c r="BF75" i="3"/>
  <c r="BG75" i="3"/>
  <c r="BH75" i="3"/>
  <c r="BI75" i="3"/>
  <c r="BJ75" i="3"/>
  <c r="BK75" i="3"/>
  <c r="BL75" i="3"/>
  <c r="BN75" i="3"/>
  <c r="BO75" i="3"/>
  <c r="BP75" i="3"/>
  <c r="BQ75" i="3"/>
  <c r="BR75" i="3"/>
  <c r="BS75" i="3"/>
  <c r="BT75" i="3"/>
  <c r="BU75" i="3"/>
  <c r="BV75" i="3"/>
  <c r="BW75" i="3"/>
  <c r="BX75" i="3"/>
  <c r="BY75" i="3"/>
  <c r="BZ75" i="3"/>
  <c r="CB75" i="3"/>
  <c r="CC75" i="3"/>
  <c r="CD75" i="3"/>
  <c r="CE75" i="3"/>
  <c r="CF75" i="3"/>
  <c r="CG75" i="3"/>
  <c r="CH75" i="3"/>
  <c r="CI75" i="3"/>
  <c r="CJ75" i="3"/>
  <c r="CK75" i="3"/>
  <c r="CL75" i="3"/>
  <c r="CM75" i="3"/>
  <c r="CN75" i="3"/>
  <c r="CP75" i="3"/>
  <c r="CQ75" i="3"/>
  <c r="CR75" i="3"/>
  <c r="CS75" i="3"/>
  <c r="CT75" i="3"/>
  <c r="CU75" i="3"/>
  <c r="CV75" i="3"/>
  <c r="CW75" i="3"/>
  <c r="CX75" i="3"/>
  <c r="CY75" i="3"/>
  <c r="CZ75" i="3"/>
  <c r="DA75" i="3"/>
  <c r="DB75" i="3"/>
  <c r="DD75" i="3"/>
  <c r="DE75" i="3"/>
  <c r="DF75" i="3"/>
  <c r="DG75" i="3"/>
  <c r="DH75" i="3"/>
  <c r="DI75" i="3"/>
  <c r="DJ75" i="3"/>
  <c r="DK75" i="3"/>
  <c r="DL75" i="3"/>
  <c r="DM75" i="3"/>
  <c r="DN75" i="3"/>
  <c r="DO75" i="3"/>
  <c r="DP75" i="3"/>
  <c r="DR75" i="3"/>
  <c r="DS75" i="3"/>
  <c r="DT75" i="3"/>
  <c r="DU75" i="3"/>
  <c r="DV75" i="3"/>
  <c r="DW75" i="3"/>
  <c r="DX75" i="3"/>
  <c r="DY75" i="3"/>
  <c r="DZ75" i="3"/>
  <c r="EA75" i="3"/>
  <c r="EB75" i="3"/>
  <c r="EC75" i="3"/>
  <c r="ED75" i="3"/>
  <c r="EF75" i="3"/>
  <c r="EG75" i="3"/>
  <c r="EH75" i="3"/>
  <c r="EI75" i="3"/>
  <c r="EJ75" i="3"/>
  <c r="EK75" i="3"/>
  <c r="EL75" i="3"/>
  <c r="EM75" i="3"/>
  <c r="EN75" i="3"/>
  <c r="EO75" i="3"/>
  <c r="EP75" i="3"/>
  <c r="EQ75" i="3"/>
  <c r="ER75" i="3"/>
  <c r="ET75" i="3"/>
  <c r="EU75" i="3"/>
  <c r="EV75" i="3"/>
  <c r="EW75" i="3"/>
  <c r="EX75" i="3"/>
  <c r="EY75" i="3"/>
  <c r="EZ75" i="3"/>
  <c r="FA75" i="3"/>
  <c r="FB75" i="3"/>
  <c r="FC75" i="3"/>
  <c r="FD75" i="3"/>
  <c r="FE75" i="3"/>
  <c r="FF75" i="3"/>
  <c r="FH75" i="3"/>
  <c r="FI75" i="3"/>
  <c r="FJ75" i="3"/>
  <c r="FK75" i="3"/>
  <c r="FL75" i="3"/>
  <c r="FM75" i="3"/>
  <c r="FN75" i="3"/>
  <c r="FO75" i="3"/>
  <c r="FP75" i="3"/>
  <c r="FQ75" i="3"/>
  <c r="FR75" i="3"/>
  <c r="FS75" i="3"/>
  <c r="FT75" i="3"/>
  <c r="FV75" i="3"/>
  <c r="FW75" i="3"/>
  <c r="FX75" i="3"/>
  <c r="FY75" i="3"/>
  <c r="FZ75" i="3"/>
  <c r="GA75" i="3"/>
  <c r="GB75" i="3"/>
  <c r="GC75" i="3"/>
  <c r="GD75" i="3"/>
  <c r="GE75" i="3"/>
  <c r="GF75" i="3"/>
  <c r="GG75" i="3"/>
  <c r="GH75" i="3"/>
  <c r="GJ75" i="3"/>
  <c r="GK75" i="3"/>
  <c r="GL75" i="3"/>
  <c r="GM75" i="3"/>
  <c r="GN75" i="3"/>
  <c r="GO75" i="3"/>
  <c r="GP75" i="3"/>
  <c r="GQ75" i="3"/>
  <c r="GR75" i="3"/>
  <c r="GS75" i="3"/>
  <c r="GT75" i="3"/>
  <c r="GU75" i="3"/>
  <c r="GV75" i="3"/>
  <c r="GX75" i="3"/>
  <c r="GY75" i="3"/>
  <c r="GZ75" i="3"/>
  <c r="HA75" i="3"/>
  <c r="HB75" i="3"/>
  <c r="HC75" i="3"/>
  <c r="HD75" i="3"/>
  <c r="HE75" i="3"/>
  <c r="HF75" i="3"/>
  <c r="HG75" i="3"/>
  <c r="HH75" i="3"/>
  <c r="HI75" i="3"/>
  <c r="HJ75" i="3"/>
  <c r="X76" i="3"/>
  <c r="Y76" i="3"/>
  <c r="Z76" i="3"/>
  <c r="AA76" i="3"/>
  <c r="AB76" i="3"/>
  <c r="AC76" i="3"/>
  <c r="AD76" i="3"/>
  <c r="AE76" i="3"/>
  <c r="AF76" i="3"/>
  <c r="AG76" i="3"/>
  <c r="AH76" i="3"/>
  <c r="AI76" i="3"/>
  <c r="AJ76" i="3"/>
  <c r="AL76" i="3"/>
  <c r="AM76" i="3"/>
  <c r="AN76" i="3"/>
  <c r="AO76" i="3"/>
  <c r="AP76" i="3"/>
  <c r="AQ76" i="3"/>
  <c r="AR76" i="3"/>
  <c r="AS76" i="3"/>
  <c r="AT76" i="3"/>
  <c r="AU76" i="3"/>
  <c r="AV76" i="3"/>
  <c r="AW76" i="3"/>
  <c r="AX76" i="3"/>
  <c r="AZ76" i="3"/>
  <c r="BA76" i="3"/>
  <c r="BB76" i="3"/>
  <c r="BC76" i="3"/>
  <c r="BD76" i="3"/>
  <c r="BE76" i="3"/>
  <c r="BF76" i="3"/>
  <c r="BG76" i="3"/>
  <c r="BH76" i="3"/>
  <c r="BI76" i="3"/>
  <c r="BJ76" i="3"/>
  <c r="BK76" i="3"/>
  <c r="BL76" i="3"/>
  <c r="BN76" i="3"/>
  <c r="BO76" i="3"/>
  <c r="BP76" i="3"/>
  <c r="BQ76" i="3"/>
  <c r="BR76" i="3"/>
  <c r="BS76" i="3"/>
  <c r="BT76" i="3"/>
  <c r="BU76" i="3"/>
  <c r="BV76" i="3"/>
  <c r="BW76" i="3"/>
  <c r="BX76" i="3"/>
  <c r="BY76" i="3"/>
  <c r="BZ76" i="3"/>
  <c r="CB76" i="3"/>
  <c r="CC76" i="3"/>
  <c r="CD76" i="3"/>
  <c r="CE76" i="3"/>
  <c r="CF76" i="3"/>
  <c r="CG76" i="3"/>
  <c r="CH76" i="3"/>
  <c r="CI76" i="3"/>
  <c r="CJ76" i="3"/>
  <c r="CK76" i="3"/>
  <c r="CL76" i="3"/>
  <c r="CM76" i="3"/>
  <c r="CN76" i="3"/>
  <c r="CP76" i="3"/>
  <c r="CQ76" i="3"/>
  <c r="CR76" i="3"/>
  <c r="CS76" i="3"/>
  <c r="CT76" i="3"/>
  <c r="CU76" i="3"/>
  <c r="CV76" i="3"/>
  <c r="CW76" i="3"/>
  <c r="CX76" i="3"/>
  <c r="CY76" i="3"/>
  <c r="CZ76" i="3"/>
  <c r="DA76" i="3"/>
  <c r="DB76" i="3"/>
  <c r="DD76" i="3"/>
  <c r="DE76" i="3"/>
  <c r="DF76" i="3"/>
  <c r="DG76" i="3"/>
  <c r="DH76" i="3"/>
  <c r="DI76" i="3"/>
  <c r="DJ76" i="3"/>
  <c r="DK76" i="3"/>
  <c r="DL76" i="3"/>
  <c r="DM76" i="3"/>
  <c r="DN76" i="3"/>
  <c r="DO76" i="3"/>
  <c r="DP76" i="3"/>
  <c r="DR76" i="3"/>
  <c r="DS76" i="3"/>
  <c r="DT76" i="3"/>
  <c r="DU76" i="3"/>
  <c r="DV76" i="3"/>
  <c r="DW76" i="3"/>
  <c r="DX76" i="3"/>
  <c r="DY76" i="3"/>
  <c r="DZ76" i="3"/>
  <c r="EA76" i="3"/>
  <c r="EB76" i="3"/>
  <c r="EC76" i="3"/>
  <c r="ED76" i="3"/>
  <c r="EF76" i="3"/>
  <c r="EG76" i="3"/>
  <c r="EH76" i="3"/>
  <c r="EI76" i="3"/>
  <c r="EJ76" i="3"/>
  <c r="EK76" i="3"/>
  <c r="EL76" i="3"/>
  <c r="EM76" i="3"/>
  <c r="EN76" i="3"/>
  <c r="EO76" i="3"/>
  <c r="EP76" i="3"/>
  <c r="EQ76" i="3"/>
  <c r="ER76" i="3"/>
  <c r="ET76" i="3"/>
  <c r="EU76" i="3"/>
  <c r="EV76" i="3"/>
  <c r="EW76" i="3"/>
  <c r="EX76" i="3"/>
  <c r="EY76" i="3"/>
  <c r="EZ76" i="3"/>
  <c r="FA76" i="3"/>
  <c r="FB76" i="3"/>
  <c r="FC76" i="3"/>
  <c r="FD76" i="3"/>
  <c r="FE76" i="3"/>
  <c r="FF76" i="3"/>
  <c r="FH76" i="3"/>
  <c r="FI76" i="3"/>
  <c r="FJ76" i="3"/>
  <c r="FK76" i="3"/>
  <c r="FL76" i="3"/>
  <c r="FM76" i="3"/>
  <c r="FN76" i="3"/>
  <c r="FO76" i="3"/>
  <c r="FP76" i="3"/>
  <c r="FQ76" i="3"/>
  <c r="FR76" i="3"/>
  <c r="FS76" i="3"/>
  <c r="FT76" i="3"/>
  <c r="FV76" i="3"/>
  <c r="FW76" i="3"/>
  <c r="FX76" i="3"/>
  <c r="FY76" i="3"/>
  <c r="FZ76" i="3"/>
  <c r="GA76" i="3"/>
  <c r="GB76" i="3"/>
  <c r="GC76" i="3"/>
  <c r="GD76" i="3"/>
  <c r="GE76" i="3"/>
  <c r="GF76" i="3"/>
  <c r="GG76" i="3"/>
  <c r="GH76" i="3"/>
  <c r="GJ76" i="3"/>
  <c r="GK76" i="3"/>
  <c r="GL76" i="3"/>
  <c r="GM76" i="3"/>
  <c r="GN76" i="3"/>
  <c r="GO76" i="3"/>
  <c r="GP76" i="3"/>
  <c r="GQ76" i="3"/>
  <c r="GR76" i="3"/>
  <c r="GS76" i="3"/>
  <c r="GT76" i="3"/>
  <c r="GU76" i="3"/>
  <c r="GV76" i="3"/>
  <c r="GX76" i="3"/>
  <c r="GY76" i="3"/>
  <c r="GZ76" i="3"/>
  <c r="HA76" i="3"/>
  <c r="HB76" i="3"/>
  <c r="HC76" i="3"/>
  <c r="HD76" i="3"/>
  <c r="HE76" i="3"/>
  <c r="HF76" i="3"/>
  <c r="HG76" i="3"/>
  <c r="HH76" i="3"/>
  <c r="HI76" i="3"/>
  <c r="HJ76" i="3"/>
  <c r="J77" i="3"/>
  <c r="K77" i="3"/>
  <c r="L77" i="3"/>
  <c r="M77" i="3"/>
  <c r="N77" i="3"/>
  <c r="O77" i="3"/>
  <c r="P77" i="3"/>
  <c r="Q77" i="3"/>
  <c r="R77" i="3"/>
  <c r="S77" i="3"/>
  <c r="T77" i="3"/>
  <c r="U77" i="3"/>
  <c r="V77" i="3"/>
  <c r="AL77" i="3"/>
  <c r="AM77" i="3"/>
  <c r="AN77" i="3"/>
  <c r="AO77" i="3"/>
  <c r="AP77" i="3"/>
  <c r="AQ77" i="3"/>
  <c r="AR77" i="3"/>
  <c r="AS77" i="3"/>
  <c r="AT77" i="3"/>
  <c r="AU77" i="3"/>
  <c r="AV77" i="3"/>
  <c r="AW77" i="3"/>
  <c r="AX77" i="3"/>
  <c r="AZ77" i="3"/>
  <c r="BA77" i="3"/>
  <c r="BB77" i="3"/>
  <c r="BC77" i="3"/>
  <c r="BD77" i="3"/>
  <c r="BE77" i="3"/>
  <c r="BF77" i="3"/>
  <c r="BG77" i="3"/>
  <c r="BH77" i="3"/>
  <c r="BI77" i="3"/>
  <c r="BJ77" i="3"/>
  <c r="BK77" i="3"/>
  <c r="BL77" i="3"/>
  <c r="BN77" i="3"/>
  <c r="BO77" i="3"/>
  <c r="BP77" i="3"/>
  <c r="BQ77" i="3"/>
  <c r="BR77" i="3"/>
  <c r="BS77" i="3"/>
  <c r="BT77" i="3"/>
  <c r="BU77" i="3"/>
  <c r="BV77" i="3"/>
  <c r="BW77" i="3"/>
  <c r="BX77" i="3"/>
  <c r="BY77" i="3"/>
  <c r="BZ77" i="3"/>
  <c r="CB77" i="3"/>
  <c r="CC77" i="3"/>
  <c r="CD77" i="3"/>
  <c r="CE77" i="3"/>
  <c r="CF77" i="3"/>
  <c r="CG77" i="3"/>
  <c r="CH77" i="3"/>
  <c r="CI77" i="3"/>
  <c r="CJ77" i="3"/>
  <c r="CK77" i="3"/>
  <c r="CL77" i="3"/>
  <c r="CM77" i="3"/>
  <c r="CN77" i="3"/>
  <c r="CP77" i="3"/>
  <c r="CQ77" i="3"/>
  <c r="CR77" i="3"/>
  <c r="CS77" i="3"/>
  <c r="CT77" i="3"/>
  <c r="CU77" i="3"/>
  <c r="CV77" i="3"/>
  <c r="CW77" i="3"/>
  <c r="CX77" i="3"/>
  <c r="CY77" i="3"/>
  <c r="CZ77" i="3"/>
  <c r="DA77" i="3"/>
  <c r="DB77" i="3"/>
  <c r="DD77" i="3"/>
  <c r="DE77" i="3"/>
  <c r="DF77" i="3"/>
  <c r="DG77" i="3"/>
  <c r="DH77" i="3"/>
  <c r="DI77" i="3"/>
  <c r="DJ77" i="3"/>
  <c r="DK77" i="3"/>
  <c r="DL77" i="3"/>
  <c r="DM77" i="3"/>
  <c r="DN77" i="3"/>
  <c r="DO77" i="3"/>
  <c r="DP77" i="3"/>
  <c r="DR77" i="3"/>
  <c r="DS77" i="3"/>
  <c r="DT77" i="3"/>
  <c r="DU77" i="3"/>
  <c r="DV77" i="3"/>
  <c r="DW77" i="3"/>
  <c r="DX77" i="3"/>
  <c r="DY77" i="3"/>
  <c r="DZ77" i="3"/>
  <c r="EA77" i="3"/>
  <c r="EB77" i="3"/>
  <c r="EC77" i="3"/>
  <c r="ED77" i="3"/>
  <c r="EF77" i="3"/>
  <c r="EG77" i="3"/>
  <c r="EH77" i="3"/>
  <c r="EI77" i="3"/>
  <c r="EJ77" i="3"/>
  <c r="EK77" i="3"/>
  <c r="EL77" i="3"/>
  <c r="EM77" i="3"/>
  <c r="EN77" i="3"/>
  <c r="EO77" i="3"/>
  <c r="EP77" i="3"/>
  <c r="EQ77" i="3"/>
  <c r="ER77" i="3"/>
  <c r="ET77" i="3"/>
  <c r="EU77" i="3"/>
  <c r="EV77" i="3"/>
  <c r="EW77" i="3"/>
  <c r="EX77" i="3"/>
  <c r="EY77" i="3"/>
  <c r="EZ77" i="3"/>
  <c r="FA77" i="3"/>
  <c r="FB77" i="3"/>
  <c r="FC77" i="3"/>
  <c r="FD77" i="3"/>
  <c r="FE77" i="3"/>
  <c r="FF77" i="3"/>
  <c r="FH77" i="3"/>
  <c r="FI77" i="3"/>
  <c r="FJ77" i="3"/>
  <c r="FK77" i="3"/>
  <c r="FL77" i="3"/>
  <c r="FM77" i="3"/>
  <c r="FN77" i="3"/>
  <c r="FO77" i="3"/>
  <c r="FP77" i="3"/>
  <c r="FQ77" i="3"/>
  <c r="FR77" i="3"/>
  <c r="FS77" i="3"/>
  <c r="FT77" i="3"/>
  <c r="FV77" i="3"/>
  <c r="FW77" i="3"/>
  <c r="FX77" i="3"/>
  <c r="FY77" i="3"/>
  <c r="FZ77" i="3"/>
  <c r="GA77" i="3"/>
  <c r="GB77" i="3"/>
  <c r="GC77" i="3"/>
  <c r="GD77" i="3"/>
  <c r="GE77" i="3"/>
  <c r="GF77" i="3"/>
  <c r="GG77" i="3"/>
  <c r="GH77" i="3"/>
  <c r="GJ77" i="3"/>
  <c r="GK77" i="3"/>
  <c r="GL77" i="3"/>
  <c r="GM77" i="3"/>
  <c r="GN77" i="3"/>
  <c r="GO77" i="3"/>
  <c r="GP77" i="3"/>
  <c r="GQ77" i="3"/>
  <c r="GR77" i="3"/>
  <c r="GS77" i="3"/>
  <c r="GT77" i="3"/>
  <c r="GU77" i="3"/>
  <c r="GV77" i="3"/>
  <c r="GX77" i="3"/>
  <c r="GY77" i="3"/>
  <c r="GZ77" i="3"/>
  <c r="HA77" i="3"/>
  <c r="HB77" i="3"/>
  <c r="HC77" i="3"/>
  <c r="HD77" i="3"/>
  <c r="HE77" i="3"/>
  <c r="HF77" i="3"/>
  <c r="HG77" i="3"/>
  <c r="HH77" i="3"/>
  <c r="HI77" i="3"/>
  <c r="HJ77" i="3"/>
  <c r="J78" i="3"/>
  <c r="K78" i="3"/>
  <c r="L78" i="3"/>
  <c r="M78" i="3"/>
  <c r="N78" i="3"/>
  <c r="O78" i="3"/>
  <c r="P78" i="3"/>
  <c r="Q78" i="3"/>
  <c r="R78" i="3"/>
  <c r="S78" i="3"/>
  <c r="T78" i="3"/>
  <c r="U78" i="3"/>
  <c r="V78" i="3"/>
  <c r="AL78" i="3"/>
  <c r="AM78" i="3"/>
  <c r="AN78" i="3"/>
  <c r="AO78" i="3"/>
  <c r="AP78" i="3"/>
  <c r="AQ78" i="3"/>
  <c r="AR78" i="3"/>
  <c r="AS78" i="3"/>
  <c r="AT78" i="3"/>
  <c r="AU78" i="3"/>
  <c r="AV78" i="3"/>
  <c r="AW78" i="3"/>
  <c r="AX78" i="3"/>
  <c r="AZ78" i="3"/>
  <c r="BA78" i="3"/>
  <c r="BB78" i="3"/>
  <c r="BC78" i="3"/>
  <c r="BD78" i="3"/>
  <c r="BE78" i="3"/>
  <c r="BF78" i="3"/>
  <c r="BG78" i="3"/>
  <c r="BH78" i="3"/>
  <c r="BI78" i="3"/>
  <c r="BJ78" i="3"/>
  <c r="BK78" i="3"/>
  <c r="BL78" i="3"/>
  <c r="BN78" i="3"/>
  <c r="BO78" i="3"/>
  <c r="BP78" i="3"/>
  <c r="BQ78" i="3"/>
  <c r="BR78" i="3"/>
  <c r="BS78" i="3"/>
  <c r="BT78" i="3"/>
  <c r="BU78" i="3"/>
  <c r="BV78" i="3"/>
  <c r="BW78" i="3"/>
  <c r="BX78" i="3"/>
  <c r="BY78" i="3"/>
  <c r="BZ78" i="3"/>
  <c r="CB78" i="3"/>
  <c r="CC78" i="3"/>
  <c r="CD78" i="3"/>
  <c r="CE78" i="3"/>
  <c r="CF78" i="3"/>
  <c r="CG78" i="3"/>
  <c r="CH78" i="3"/>
  <c r="CI78" i="3"/>
  <c r="CJ78" i="3"/>
  <c r="CK78" i="3"/>
  <c r="CL78" i="3"/>
  <c r="CM78" i="3"/>
  <c r="CN78" i="3"/>
  <c r="CP78" i="3"/>
  <c r="CQ78" i="3"/>
  <c r="CR78" i="3"/>
  <c r="CS78" i="3"/>
  <c r="CT78" i="3"/>
  <c r="CU78" i="3"/>
  <c r="CV78" i="3"/>
  <c r="CW78" i="3"/>
  <c r="CX78" i="3"/>
  <c r="CY78" i="3"/>
  <c r="CZ78" i="3"/>
  <c r="DA78" i="3"/>
  <c r="DB78" i="3"/>
  <c r="DD78" i="3"/>
  <c r="DE78" i="3"/>
  <c r="DF78" i="3"/>
  <c r="DG78" i="3"/>
  <c r="DH78" i="3"/>
  <c r="DI78" i="3"/>
  <c r="DJ78" i="3"/>
  <c r="DK78" i="3"/>
  <c r="DL78" i="3"/>
  <c r="DM78" i="3"/>
  <c r="DN78" i="3"/>
  <c r="DO78" i="3"/>
  <c r="DP78" i="3"/>
  <c r="DR78" i="3"/>
  <c r="DS78" i="3"/>
  <c r="DT78" i="3"/>
  <c r="DU78" i="3"/>
  <c r="DV78" i="3"/>
  <c r="DW78" i="3"/>
  <c r="DX78" i="3"/>
  <c r="DY78" i="3"/>
  <c r="DZ78" i="3"/>
  <c r="EA78" i="3"/>
  <c r="EB78" i="3"/>
  <c r="EC78" i="3"/>
  <c r="ED78" i="3"/>
  <c r="EF78" i="3"/>
  <c r="EG78" i="3"/>
  <c r="EH78" i="3"/>
  <c r="EI78" i="3"/>
  <c r="EJ78" i="3"/>
  <c r="EK78" i="3"/>
  <c r="EL78" i="3"/>
  <c r="EM78" i="3"/>
  <c r="EN78" i="3"/>
  <c r="EO78" i="3"/>
  <c r="EP78" i="3"/>
  <c r="EQ78" i="3"/>
  <c r="ER78" i="3"/>
  <c r="ET78" i="3"/>
  <c r="EU78" i="3"/>
  <c r="EV78" i="3"/>
  <c r="EW78" i="3"/>
  <c r="EX78" i="3"/>
  <c r="EY78" i="3"/>
  <c r="EZ78" i="3"/>
  <c r="FA78" i="3"/>
  <c r="FB78" i="3"/>
  <c r="FC78" i="3"/>
  <c r="FD78" i="3"/>
  <c r="FE78" i="3"/>
  <c r="FF78" i="3"/>
  <c r="FH78" i="3"/>
  <c r="FI78" i="3"/>
  <c r="FJ78" i="3"/>
  <c r="FK78" i="3"/>
  <c r="FL78" i="3"/>
  <c r="FM78" i="3"/>
  <c r="FN78" i="3"/>
  <c r="FO78" i="3"/>
  <c r="FP78" i="3"/>
  <c r="FQ78" i="3"/>
  <c r="FR78" i="3"/>
  <c r="FS78" i="3"/>
  <c r="FT78" i="3"/>
  <c r="FV78" i="3"/>
  <c r="FW78" i="3"/>
  <c r="FX78" i="3"/>
  <c r="FY78" i="3"/>
  <c r="FZ78" i="3"/>
  <c r="GA78" i="3"/>
  <c r="GB78" i="3"/>
  <c r="GC78" i="3"/>
  <c r="GD78" i="3"/>
  <c r="GE78" i="3"/>
  <c r="GF78" i="3"/>
  <c r="GG78" i="3"/>
  <c r="GH78" i="3"/>
  <c r="GJ78" i="3"/>
  <c r="GK78" i="3"/>
  <c r="GL78" i="3"/>
  <c r="GM78" i="3"/>
  <c r="GN78" i="3"/>
  <c r="GO78" i="3"/>
  <c r="GP78" i="3"/>
  <c r="GQ78" i="3"/>
  <c r="GR78" i="3"/>
  <c r="GS78" i="3"/>
  <c r="GT78" i="3"/>
  <c r="GU78" i="3"/>
  <c r="GV78" i="3"/>
  <c r="GX78" i="3"/>
  <c r="GY78" i="3"/>
  <c r="GZ78" i="3"/>
  <c r="HA78" i="3"/>
  <c r="HB78" i="3"/>
  <c r="HC78" i="3"/>
  <c r="HD78" i="3"/>
  <c r="HE78" i="3"/>
  <c r="HF78" i="3"/>
  <c r="HG78" i="3"/>
  <c r="HH78" i="3"/>
  <c r="HI78" i="3"/>
  <c r="HJ78" i="3"/>
  <c r="X79" i="3"/>
  <c r="Y79" i="3"/>
  <c r="Z79" i="3"/>
  <c r="AA79" i="3"/>
  <c r="AB79" i="3"/>
  <c r="AC79" i="3"/>
  <c r="AD79" i="3"/>
  <c r="AE79" i="3"/>
  <c r="AF79" i="3"/>
  <c r="AG79" i="3"/>
  <c r="AH79" i="3"/>
  <c r="AI79" i="3"/>
  <c r="AJ79" i="3"/>
  <c r="AL79" i="3"/>
  <c r="AM79" i="3"/>
  <c r="AN79" i="3"/>
  <c r="AO79" i="3"/>
  <c r="AP79" i="3"/>
  <c r="AQ79" i="3"/>
  <c r="AR79" i="3"/>
  <c r="AS79" i="3"/>
  <c r="AT79" i="3"/>
  <c r="AU79" i="3"/>
  <c r="AV79" i="3"/>
  <c r="AW79" i="3"/>
  <c r="AX79" i="3"/>
  <c r="AZ79" i="3"/>
  <c r="BA79" i="3"/>
  <c r="BB79" i="3"/>
  <c r="BC79" i="3"/>
  <c r="BD79" i="3"/>
  <c r="BE79" i="3"/>
  <c r="BF79" i="3"/>
  <c r="BG79" i="3"/>
  <c r="BH79" i="3"/>
  <c r="BI79" i="3"/>
  <c r="BJ79" i="3"/>
  <c r="BK79" i="3"/>
  <c r="BL79" i="3"/>
  <c r="BN79" i="3"/>
  <c r="BO79" i="3"/>
  <c r="BP79" i="3"/>
  <c r="BQ79" i="3"/>
  <c r="BR79" i="3"/>
  <c r="BS79" i="3"/>
  <c r="BT79" i="3"/>
  <c r="BU79" i="3"/>
  <c r="BV79" i="3"/>
  <c r="BW79" i="3"/>
  <c r="BX79" i="3"/>
  <c r="BY79" i="3"/>
  <c r="BZ79" i="3"/>
  <c r="CB79" i="3"/>
  <c r="CC79" i="3"/>
  <c r="CD79" i="3"/>
  <c r="CE79" i="3"/>
  <c r="CF79" i="3"/>
  <c r="CG79" i="3"/>
  <c r="CH79" i="3"/>
  <c r="CI79" i="3"/>
  <c r="CJ79" i="3"/>
  <c r="CK79" i="3"/>
  <c r="CL79" i="3"/>
  <c r="CM79" i="3"/>
  <c r="CN79" i="3"/>
  <c r="CP79" i="3"/>
  <c r="CQ79" i="3"/>
  <c r="CR79" i="3"/>
  <c r="CS79" i="3"/>
  <c r="CT79" i="3"/>
  <c r="CU79" i="3"/>
  <c r="CV79" i="3"/>
  <c r="CW79" i="3"/>
  <c r="CX79" i="3"/>
  <c r="CY79" i="3"/>
  <c r="CZ79" i="3"/>
  <c r="DA79" i="3"/>
  <c r="DB79" i="3"/>
  <c r="DD79" i="3"/>
  <c r="DE79" i="3"/>
  <c r="DF79" i="3"/>
  <c r="DG79" i="3"/>
  <c r="DH79" i="3"/>
  <c r="DI79" i="3"/>
  <c r="DJ79" i="3"/>
  <c r="DK79" i="3"/>
  <c r="DL79" i="3"/>
  <c r="DM79" i="3"/>
  <c r="DN79" i="3"/>
  <c r="DO79" i="3"/>
  <c r="DP79" i="3"/>
  <c r="DR79" i="3"/>
  <c r="DS79" i="3"/>
  <c r="DT79" i="3"/>
  <c r="DU79" i="3"/>
  <c r="DV79" i="3"/>
  <c r="DW79" i="3"/>
  <c r="DX79" i="3"/>
  <c r="DY79" i="3"/>
  <c r="DZ79" i="3"/>
  <c r="EA79" i="3"/>
  <c r="EB79" i="3"/>
  <c r="EC79" i="3"/>
  <c r="ED79" i="3"/>
  <c r="EF79" i="3"/>
  <c r="EG79" i="3"/>
  <c r="EH79" i="3"/>
  <c r="EI79" i="3"/>
  <c r="EJ79" i="3"/>
  <c r="EK79" i="3"/>
  <c r="EL79" i="3"/>
  <c r="EM79" i="3"/>
  <c r="EN79" i="3"/>
  <c r="EO79" i="3"/>
  <c r="EP79" i="3"/>
  <c r="EQ79" i="3"/>
  <c r="ER79" i="3"/>
  <c r="ET79" i="3"/>
  <c r="EU79" i="3"/>
  <c r="EV79" i="3"/>
  <c r="EW79" i="3"/>
  <c r="EX79" i="3"/>
  <c r="EY79" i="3"/>
  <c r="EZ79" i="3"/>
  <c r="FA79" i="3"/>
  <c r="FB79" i="3"/>
  <c r="FC79" i="3"/>
  <c r="FD79" i="3"/>
  <c r="FE79" i="3"/>
  <c r="FF79" i="3"/>
  <c r="FH79" i="3"/>
  <c r="FI79" i="3"/>
  <c r="FJ79" i="3"/>
  <c r="FK79" i="3"/>
  <c r="FL79" i="3"/>
  <c r="FM79" i="3"/>
  <c r="FN79" i="3"/>
  <c r="FO79" i="3"/>
  <c r="FP79" i="3"/>
  <c r="FQ79" i="3"/>
  <c r="FR79" i="3"/>
  <c r="FS79" i="3"/>
  <c r="FT79" i="3"/>
  <c r="FV79" i="3"/>
  <c r="FW79" i="3"/>
  <c r="FX79" i="3"/>
  <c r="FY79" i="3"/>
  <c r="FZ79" i="3"/>
  <c r="GA79" i="3"/>
  <c r="GB79" i="3"/>
  <c r="GC79" i="3"/>
  <c r="GD79" i="3"/>
  <c r="GE79" i="3"/>
  <c r="GF79" i="3"/>
  <c r="GG79" i="3"/>
  <c r="GH79" i="3"/>
  <c r="GJ79" i="3"/>
  <c r="GK79" i="3"/>
  <c r="GL79" i="3"/>
  <c r="GM79" i="3"/>
  <c r="GN79" i="3"/>
  <c r="GO79" i="3"/>
  <c r="GP79" i="3"/>
  <c r="GQ79" i="3"/>
  <c r="GR79" i="3"/>
  <c r="GS79" i="3"/>
  <c r="GT79" i="3"/>
  <c r="GU79" i="3"/>
  <c r="GV79" i="3"/>
  <c r="GX79" i="3"/>
  <c r="GY79" i="3"/>
  <c r="GZ79" i="3"/>
  <c r="HA79" i="3"/>
  <c r="HB79" i="3"/>
  <c r="HC79" i="3"/>
  <c r="HD79" i="3"/>
  <c r="HE79" i="3"/>
  <c r="HF79" i="3"/>
  <c r="HG79" i="3"/>
  <c r="HH79" i="3"/>
  <c r="HI79" i="3"/>
  <c r="HJ79" i="3"/>
  <c r="X80" i="3"/>
  <c r="Y80" i="3"/>
  <c r="Z80" i="3"/>
  <c r="AA80" i="3"/>
  <c r="AB80" i="3"/>
  <c r="AC80" i="3"/>
  <c r="AD80" i="3"/>
  <c r="AE80" i="3"/>
  <c r="AF80" i="3"/>
  <c r="AG80" i="3"/>
  <c r="AH80" i="3"/>
  <c r="AI80" i="3"/>
  <c r="AJ80" i="3"/>
  <c r="AL80" i="3"/>
  <c r="AM80" i="3"/>
  <c r="AN80" i="3"/>
  <c r="AO80" i="3"/>
  <c r="AP80" i="3"/>
  <c r="AQ80" i="3"/>
  <c r="AR80" i="3"/>
  <c r="AS80" i="3"/>
  <c r="AT80" i="3"/>
  <c r="AU80" i="3"/>
  <c r="AV80" i="3"/>
  <c r="AW80" i="3"/>
  <c r="AX80" i="3"/>
  <c r="AZ80" i="3"/>
  <c r="BA80" i="3"/>
  <c r="BB80" i="3"/>
  <c r="BC80" i="3"/>
  <c r="BD80" i="3"/>
  <c r="BE80" i="3"/>
  <c r="BF80" i="3"/>
  <c r="BG80" i="3"/>
  <c r="BH80" i="3"/>
  <c r="BI80" i="3"/>
  <c r="BJ80" i="3"/>
  <c r="BK80" i="3"/>
  <c r="BL80" i="3"/>
  <c r="BN80" i="3"/>
  <c r="BO80" i="3"/>
  <c r="BP80" i="3"/>
  <c r="BQ80" i="3"/>
  <c r="BR80" i="3"/>
  <c r="BS80" i="3"/>
  <c r="BT80" i="3"/>
  <c r="BU80" i="3"/>
  <c r="BV80" i="3"/>
  <c r="BW80" i="3"/>
  <c r="BX80" i="3"/>
  <c r="BY80" i="3"/>
  <c r="BZ80" i="3"/>
  <c r="CB80" i="3"/>
  <c r="CC80" i="3"/>
  <c r="CD80" i="3"/>
  <c r="CE80" i="3"/>
  <c r="CF80" i="3"/>
  <c r="CG80" i="3"/>
  <c r="CH80" i="3"/>
  <c r="CI80" i="3"/>
  <c r="CJ80" i="3"/>
  <c r="CK80" i="3"/>
  <c r="CL80" i="3"/>
  <c r="CM80" i="3"/>
  <c r="CN80" i="3"/>
  <c r="CP80" i="3"/>
  <c r="CQ80" i="3"/>
  <c r="CR80" i="3"/>
  <c r="CS80" i="3"/>
  <c r="CT80" i="3"/>
  <c r="CU80" i="3"/>
  <c r="CV80" i="3"/>
  <c r="CW80" i="3"/>
  <c r="CX80" i="3"/>
  <c r="CY80" i="3"/>
  <c r="CZ80" i="3"/>
  <c r="DA80" i="3"/>
  <c r="DB80" i="3"/>
  <c r="DD80" i="3"/>
  <c r="DE80" i="3"/>
  <c r="DF80" i="3"/>
  <c r="DG80" i="3"/>
  <c r="DH80" i="3"/>
  <c r="DI80" i="3"/>
  <c r="DJ80" i="3"/>
  <c r="DK80" i="3"/>
  <c r="DL80" i="3"/>
  <c r="DM80" i="3"/>
  <c r="DN80" i="3"/>
  <c r="DO80" i="3"/>
  <c r="DP80" i="3"/>
  <c r="DR80" i="3"/>
  <c r="DS80" i="3"/>
  <c r="DT80" i="3"/>
  <c r="DU80" i="3"/>
  <c r="DV80" i="3"/>
  <c r="DW80" i="3"/>
  <c r="DX80" i="3"/>
  <c r="DY80" i="3"/>
  <c r="DZ80" i="3"/>
  <c r="EA80" i="3"/>
  <c r="EB80" i="3"/>
  <c r="EC80" i="3"/>
  <c r="ED80" i="3"/>
  <c r="EF80" i="3"/>
  <c r="EG80" i="3"/>
  <c r="EH80" i="3"/>
  <c r="EI80" i="3"/>
  <c r="EJ80" i="3"/>
  <c r="EK80" i="3"/>
  <c r="EL80" i="3"/>
  <c r="EM80" i="3"/>
  <c r="EN80" i="3"/>
  <c r="EO80" i="3"/>
  <c r="EP80" i="3"/>
  <c r="EQ80" i="3"/>
  <c r="ER80" i="3"/>
  <c r="ET80" i="3"/>
  <c r="EU80" i="3"/>
  <c r="EV80" i="3"/>
  <c r="EW80" i="3"/>
  <c r="EX80" i="3"/>
  <c r="EY80" i="3"/>
  <c r="EZ80" i="3"/>
  <c r="FA80" i="3"/>
  <c r="FB80" i="3"/>
  <c r="FC80" i="3"/>
  <c r="FD80" i="3"/>
  <c r="FE80" i="3"/>
  <c r="FF80" i="3"/>
  <c r="FH80" i="3"/>
  <c r="FI80" i="3"/>
  <c r="FJ80" i="3"/>
  <c r="FK80" i="3"/>
  <c r="FL80" i="3"/>
  <c r="FM80" i="3"/>
  <c r="FN80" i="3"/>
  <c r="FO80" i="3"/>
  <c r="FP80" i="3"/>
  <c r="FQ80" i="3"/>
  <c r="FR80" i="3"/>
  <c r="FS80" i="3"/>
  <c r="FT80" i="3"/>
  <c r="FV80" i="3"/>
  <c r="FW80" i="3"/>
  <c r="FX80" i="3"/>
  <c r="FY80" i="3"/>
  <c r="FZ80" i="3"/>
  <c r="GA80" i="3"/>
  <c r="GB80" i="3"/>
  <c r="GC80" i="3"/>
  <c r="GD80" i="3"/>
  <c r="GE80" i="3"/>
  <c r="GF80" i="3"/>
  <c r="GG80" i="3"/>
  <c r="GH80" i="3"/>
  <c r="GJ80" i="3"/>
  <c r="GK80" i="3"/>
  <c r="GL80" i="3"/>
  <c r="GM80" i="3"/>
  <c r="GN80" i="3"/>
  <c r="GO80" i="3"/>
  <c r="GP80" i="3"/>
  <c r="GQ80" i="3"/>
  <c r="GR80" i="3"/>
  <c r="GS80" i="3"/>
  <c r="GT80" i="3"/>
  <c r="GU80" i="3"/>
  <c r="GV80" i="3"/>
  <c r="GX80" i="3"/>
  <c r="GY80" i="3"/>
  <c r="GZ80" i="3"/>
  <c r="HA80" i="3"/>
  <c r="HB80" i="3"/>
  <c r="HC80" i="3"/>
  <c r="HD80" i="3"/>
  <c r="HE80" i="3"/>
  <c r="HF80" i="3"/>
  <c r="HG80" i="3"/>
  <c r="HH80" i="3"/>
  <c r="HI80" i="3"/>
  <c r="HJ80" i="3"/>
  <c r="X81" i="3"/>
  <c r="Y81" i="3"/>
  <c r="Z81" i="3"/>
  <c r="AA81" i="3"/>
  <c r="AB81" i="3"/>
  <c r="AC81" i="3"/>
  <c r="AD81" i="3"/>
  <c r="AE81" i="3"/>
  <c r="AF81" i="3"/>
  <c r="AG81" i="3"/>
  <c r="AH81" i="3"/>
  <c r="AI81" i="3"/>
  <c r="AJ81" i="3"/>
  <c r="AL81" i="3"/>
  <c r="AM81" i="3"/>
  <c r="AN81" i="3"/>
  <c r="AO81" i="3"/>
  <c r="AP81" i="3"/>
  <c r="AQ81" i="3"/>
  <c r="AR81" i="3"/>
  <c r="AS81" i="3"/>
  <c r="AT81" i="3"/>
  <c r="AU81" i="3"/>
  <c r="AV81" i="3"/>
  <c r="AW81" i="3"/>
  <c r="AX81" i="3"/>
  <c r="AZ81" i="3"/>
  <c r="BA81" i="3"/>
  <c r="BB81" i="3"/>
  <c r="BC81" i="3"/>
  <c r="BD81" i="3"/>
  <c r="BE81" i="3"/>
  <c r="BF81" i="3"/>
  <c r="BG81" i="3"/>
  <c r="BH81" i="3"/>
  <c r="BI81" i="3"/>
  <c r="BJ81" i="3"/>
  <c r="BK81" i="3"/>
  <c r="BL81" i="3"/>
  <c r="BN81" i="3"/>
  <c r="BO81" i="3"/>
  <c r="BP81" i="3"/>
  <c r="BQ81" i="3"/>
  <c r="BR81" i="3"/>
  <c r="BS81" i="3"/>
  <c r="BT81" i="3"/>
  <c r="BU81" i="3"/>
  <c r="BV81" i="3"/>
  <c r="BW81" i="3"/>
  <c r="BX81" i="3"/>
  <c r="BY81" i="3"/>
  <c r="BZ81" i="3"/>
  <c r="CB81" i="3"/>
  <c r="CC81" i="3"/>
  <c r="CD81" i="3"/>
  <c r="CE81" i="3"/>
  <c r="CF81" i="3"/>
  <c r="CG81" i="3"/>
  <c r="CH81" i="3"/>
  <c r="CI81" i="3"/>
  <c r="CJ81" i="3"/>
  <c r="CK81" i="3"/>
  <c r="CL81" i="3"/>
  <c r="CM81" i="3"/>
  <c r="CN81" i="3"/>
  <c r="CP81" i="3"/>
  <c r="CQ81" i="3"/>
  <c r="CR81" i="3"/>
  <c r="CS81" i="3"/>
  <c r="CT81" i="3"/>
  <c r="CU81" i="3"/>
  <c r="CV81" i="3"/>
  <c r="CW81" i="3"/>
  <c r="CX81" i="3"/>
  <c r="CY81" i="3"/>
  <c r="CZ81" i="3"/>
  <c r="DA81" i="3"/>
  <c r="DB81" i="3"/>
  <c r="DD81" i="3"/>
  <c r="DE81" i="3"/>
  <c r="DF81" i="3"/>
  <c r="DG81" i="3"/>
  <c r="DH81" i="3"/>
  <c r="DI81" i="3"/>
  <c r="DJ81" i="3"/>
  <c r="DK81" i="3"/>
  <c r="DL81" i="3"/>
  <c r="DM81" i="3"/>
  <c r="DN81" i="3"/>
  <c r="DO81" i="3"/>
  <c r="DP81" i="3"/>
  <c r="DR81" i="3"/>
  <c r="DS81" i="3"/>
  <c r="DT81" i="3"/>
  <c r="DU81" i="3"/>
  <c r="DV81" i="3"/>
  <c r="DW81" i="3"/>
  <c r="DX81" i="3"/>
  <c r="DY81" i="3"/>
  <c r="DZ81" i="3"/>
  <c r="EA81" i="3"/>
  <c r="EB81" i="3"/>
  <c r="EC81" i="3"/>
  <c r="ED81" i="3"/>
  <c r="EF81" i="3"/>
  <c r="EG81" i="3"/>
  <c r="EH81" i="3"/>
  <c r="EI81" i="3"/>
  <c r="EJ81" i="3"/>
  <c r="EK81" i="3"/>
  <c r="EL81" i="3"/>
  <c r="EM81" i="3"/>
  <c r="EN81" i="3"/>
  <c r="EO81" i="3"/>
  <c r="EP81" i="3"/>
  <c r="EQ81" i="3"/>
  <c r="ER81" i="3"/>
  <c r="ET81" i="3"/>
  <c r="EU81" i="3"/>
  <c r="EV81" i="3"/>
  <c r="EW81" i="3"/>
  <c r="EX81" i="3"/>
  <c r="EY81" i="3"/>
  <c r="EZ81" i="3"/>
  <c r="FA81" i="3"/>
  <c r="FB81" i="3"/>
  <c r="FC81" i="3"/>
  <c r="FD81" i="3"/>
  <c r="FE81" i="3"/>
  <c r="FF81" i="3"/>
  <c r="FH81" i="3"/>
  <c r="FI81" i="3"/>
  <c r="FJ81" i="3"/>
  <c r="FK81" i="3"/>
  <c r="FL81" i="3"/>
  <c r="FM81" i="3"/>
  <c r="FN81" i="3"/>
  <c r="FO81" i="3"/>
  <c r="FP81" i="3"/>
  <c r="FQ81" i="3"/>
  <c r="FR81" i="3"/>
  <c r="FS81" i="3"/>
  <c r="FT81" i="3"/>
  <c r="FV81" i="3"/>
  <c r="FW81" i="3"/>
  <c r="FX81" i="3"/>
  <c r="FY81" i="3"/>
  <c r="FZ81" i="3"/>
  <c r="GA81" i="3"/>
  <c r="GB81" i="3"/>
  <c r="GC81" i="3"/>
  <c r="GD81" i="3"/>
  <c r="GE81" i="3"/>
  <c r="GF81" i="3"/>
  <c r="GG81" i="3"/>
  <c r="GH81" i="3"/>
  <c r="GJ81" i="3"/>
  <c r="GK81" i="3"/>
  <c r="GL81" i="3"/>
  <c r="GM81" i="3"/>
  <c r="GN81" i="3"/>
  <c r="GO81" i="3"/>
  <c r="GP81" i="3"/>
  <c r="GQ81" i="3"/>
  <c r="GR81" i="3"/>
  <c r="GS81" i="3"/>
  <c r="GT81" i="3"/>
  <c r="GU81" i="3"/>
  <c r="GV81" i="3"/>
  <c r="GX81" i="3"/>
  <c r="GY81" i="3"/>
  <c r="GZ81" i="3"/>
  <c r="HA81" i="3"/>
  <c r="HB81" i="3"/>
  <c r="HC81" i="3"/>
  <c r="HD81" i="3"/>
  <c r="HE81" i="3"/>
  <c r="HF81" i="3"/>
  <c r="HG81" i="3"/>
  <c r="HH81" i="3"/>
  <c r="HI81" i="3"/>
  <c r="HJ81" i="3"/>
  <c r="X82" i="3"/>
  <c r="Y82" i="3"/>
  <c r="Z82" i="3"/>
  <c r="AA82" i="3"/>
  <c r="AB82" i="3"/>
  <c r="AC82" i="3"/>
  <c r="AD82" i="3"/>
  <c r="AE82" i="3"/>
  <c r="AF82" i="3"/>
  <c r="AG82" i="3"/>
  <c r="AH82" i="3"/>
  <c r="AI82" i="3"/>
  <c r="AJ82" i="3"/>
  <c r="AL82" i="3"/>
  <c r="AM82" i="3"/>
  <c r="AN82" i="3"/>
  <c r="AO82" i="3"/>
  <c r="AP82" i="3"/>
  <c r="AQ82" i="3"/>
  <c r="AR82" i="3"/>
  <c r="AS82" i="3"/>
  <c r="AT82" i="3"/>
  <c r="AU82" i="3"/>
  <c r="AV82" i="3"/>
  <c r="AW82" i="3"/>
  <c r="AX82" i="3"/>
  <c r="AZ82" i="3"/>
  <c r="BA82" i="3"/>
  <c r="BB82" i="3"/>
  <c r="BC82" i="3"/>
  <c r="BD82" i="3"/>
  <c r="BE82" i="3"/>
  <c r="BF82" i="3"/>
  <c r="BG82" i="3"/>
  <c r="BH82" i="3"/>
  <c r="BI82" i="3"/>
  <c r="BJ82" i="3"/>
  <c r="BK82" i="3"/>
  <c r="BL82" i="3"/>
  <c r="BN82" i="3"/>
  <c r="BO82" i="3"/>
  <c r="BP82" i="3"/>
  <c r="BQ82" i="3"/>
  <c r="BR82" i="3"/>
  <c r="BS82" i="3"/>
  <c r="BT82" i="3"/>
  <c r="BU82" i="3"/>
  <c r="BV82" i="3"/>
  <c r="BW82" i="3"/>
  <c r="BX82" i="3"/>
  <c r="BY82" i="3"/>
  <c r="BZ82" i="3"/>
  <c r="CB82" i="3"/>
  <c r="CC82" i="3"/>
  <c r="CD82" i="3"/>
  <c r="CE82" i="3"/>
  <c r="CF82" i="3"/>
  <c r="CG82" i="3"/>
  <c r="CH82" i="3"/>
  <c r="CI82" i="3"/>
  <c r="CJ82" i="3"/>
  <c r="CK82" i="3"/>
  <c r="CL82" i="3"/>
  <c r="CM82" i="3"/>
  <c r="CN82" i="3"/>
  <c r="CP82" i="3"/>
  <c r="CQ82" i="3"/>
  <c r="CR82" i="3"/>
  <c r="CS82" i="3"/>
  <c r="CT82" i="3"/>
  <c r="CU82" i="3"/>
  <c r="CV82" i="3"/>
  <c r="CW82" i="3"/>
  <c r="CX82" i="3"/>
  <c r="CY82" i="3"/>
  <c r="CZ82" i="3"/>
  <c r="DA82" i="3"/>
  <c r="DB82" i="3"/>
  <c r="DD82" i="3"/>
  <c r="DE82" i="3"/>
  <c r="DF82" i="3"/>
  <c r="DG82" i="3"/>
  <c r="DH82" i="3"/>
  <c r="DI82" i="3"/>
  <c r="DJ82" i="3"/>
  <c r="DK82" i="3"/>
  <c r="DL82" i="3"/>
  <c r="DM82" i="3"/>
  <c r="DN82" i="3"/>
  <c r="DO82" i="3"/>
  <c r="DP82" i="3"/>
  <c r="DR82" i="3"/>
  <c r="DS82" i="3"/>
  <c r="DT82" i="3"/>
  <c r="DU82" i="3"/>
  <c r="DV82" i="3"/>
  <c r="DW82" i="3"/>
  <c r="DX82" i="3"/>
  <c r="DY82" i="3"/>
  <c r="DZ82" i="3"/>
  <c r="EA82" i="3"/>
  <c r="EB82" i="3"/>
  <c r="EC82" i="3"/>
  <c r="ED82" i="3"/>
  <c r="EF82" i="3"/>
  <c r="EG82" i="3"/>
  <c r="EH82" i="3"/>
  <c r="EI82" i="3"/>
  <c r="EJ82" i="3"/>
  <c r="EK82" i="3"/>
  <c r="EL82" i="3"/>
  <c r="EM82" i="3"/>
  <c r="EN82" i="3"/>
  <c r="EO82" i="3"/>
  <c r="EP82" i="3"/>
  <c r="EQ82" i="3"/>
  <c r="ER82" i="3"/>
  <c r="ET82" i="3"/>
  <c r="EU82" i="3"/>
  <c r="EV82" i="3"/>
  <c r="EW82" i="3"/>
  <c r="EX82" i="3"/>
  <c r="EY82" i="3"/>
  <c r="EZ82" i="3"/>
  <c r="FA82" i="3"/>
  <c r="FB82" i="3"/>
  <c r="FC82" i="3"/>
  <c r="FD82" i="3"/>
  <c r="FE82" i="3"/>
  <c r="FF82" i="3"/>
  <c r="FH82" i="3"/>
  <c r="FI82" i="3"/>
  <c r="FJ82" i="3"/>
  <c r="FK82" i="3"/>
  <c r="FL82" i="3"/>
  <c r="FM82" i="3"/>
  <c r="FN82" i="3"/>
  <c r="FO82" i="3"/>
  <c r="FP82" i="3"/>
  <c r="FQ82" i="3"/>
  <c r="FR82" i="3"/>
  <c r="FS82" i="3"/>
  <c r="FT82" i="3"/>
  <c r="FV82" i="3"/>
  <c r="FW82" i="3"/>
  <c r="FX82" i="3"/>
  <c r="FY82" i="3"/>
  <c r="FZ82" i="3"/>
  <c r="GA82" i="3"/>
  <c r="GB82" i="3"/>
  <c r="GC82" i="3"/>
  <c r="GD82" i="3"/>
  <c r="GE82" i="3"/>
  <c r="GF82" i="3"/>
  <c r="GG82" i="3"/>
  <c r="GH82" i="3"/>
  <c r="GJ82" i="3"/>
  <c r="GK82" i="3"/>
  <c r="GL82" i="3"/>
  <c r="GM82" i="3"/>
  <c r="GN82" i="3"/>
  <c r="GO82" i="3"/>
  <c r="GP82" i="3"/>
  <c r="GQ82" i="3"/>
  <c r="GR82" i="3"/>
  <c r="GS82" i="3"/>
  <c r="GT82" i="3"/>
  <c r="GU82" i="3"/>
  <c r="GV82" i="3"/>
  <c r="GX82" i="3"/>
  <c r="GY82" i="3"/>
  <c r="GZ82" i="3"/>
  <c r="HA82" i="3"/>
  <c r="HB82" i="3"/>
  <c r="HC82" i="3"/>
  <c r="HD82" i="3"/>
  <c r="HE82" i="3"/>
  <c r="HF82" i="3"/>
  <c r="HG82" i="3"/>
  <c r="HH82" i="3"/>
  <c r="HI82" i="3"/>
  <c r="HJ82" i="3"/>
  <c r="J83" i="3"/>
  <c r="K83" i="3"/>
  <c r="L83" i="3"/>
  <c r="M83" i="3"/>
  <c r="N83" i="3"/>
  <c r="O83" i="3"/>
  <c r="P83" i="3"/>
  <c r="Q83" i="3"/>
  <c r="R83" i="3"/>
  <c r="S83" i="3"/>
  <c r="T83" i="3"/>
  <c r="U83" i="3"/>
  <c r="V83" i="3"/>
  <c r="AL83" i="3"/>
  <c r="AM83" i="3"/>
  <c r="AN83" i="3"/>
  <c r="AO83" i="3"/>
  <c r="AP83" i="3"/>
  <c r="AQ83" i="3"/>
  <c r="AR83" i="3"/>
  <c r="AS83" i="3"/>
  <c r="AT83" i="3"/>
  <c r="AU83" i="3"/>
  <c r="AV83" i="3"/>
  <c r="AW83" i="3"/>
  <c r="AX83" i="3"/>
  <c r="AZ83" i="3"/>
  <c r="BA83" i="3"/>
  <c r="BB83" i="3"/>
  <c r="BC83" i="3"/>
  <c r="BD83" i="3"/>
  <c r="BE83" i="3"/>
  <c r="BF83" i="3"/>
  <c r="BG83" i="3"/>
  <c r="BH83" i="3"/>
  <c r="BI83" i="3"/>
  <c r="BJ83" i="3"/>
  <c r="BK83" i="3"/>
  <c r="BL83" i="3"/>
  <c r="BN83" i="3"/>
  <c r="BO83" i="3"/>
  <c r="BP83" i="3"/>
  <c r="BQ83" i="3"/>
  <c r="BR83" i="3"/>
  <c r="BS83" i="3"/>
  <c r="BT83" i="3"/>
  <c r="BU83" i="3"/>
  <c r="BV83" i="3"/>
  <c r="BW83" i="3"/>
  <c r="BX83" i="3"/>
  <c r="BY83" i="3"/>
  <c r="BZ83" i="3"/>
  <c r="CB83" i="3"/>
  <c r="CC83" i="3"/>
  <c r="CD83" i="3"/>
  <c r="CE83" i="3"/>
  <c r="CF83" i="3"/>
  <c r="CG83" i="3"/>
  <c r="CH83" i="3"/>
  <c r="CI83" i="3"/>
  <c r="CJ83" i="3"/>
  <c r="CK83" i="3"/>
  <c r="CL83" i="3"/>
  <c r="CM83" i="3"/>
  <c r="CN83" i="3"/>
  <c r="CP83" i="3"/>
  <c r="CQ83" i="3"/>
  <c r="CR83" i="3"/>
  <c r="CS83" i="3"/>
  <c r="CT83" i="3"/>
  <c r="CU83" i="3"/>
  <c r="CV83" i="3"/>
  <c r="CW83" i="3"/>
  <c r="CX83" i="3"/>
  <c r="CY83" i="3"/>
  <c r="CZ83" i="3"/>
  <c r="DA83" i="3"/>
  <c r="DB83" i="3"/>
  <c r="DD83" i="3"/>
  <c r="DE83" i="3"/>
  <c r="DF83" i="3"/>
  <c r="DG83" i="3"/>
  <c r="DH83" i="3"/>
  <c r="DI83" i="3"/>
  <c r="DJ83" i="3"/>
  <c r="DK83" i="3"/>
  <c r="DL83" i="3"/>
  <c r="DM83" i="3"/>
  <c r="DN83" i="3"/>
  <c r="DO83" i="3"/>
  <c r="DP83" i="3"/>
  <c r="DR83" i="3"/>
  <c r="DS83" i="3"/>
  <c r="DT83" i="3"/>
  <c r="DU83" i="3"/>
  <c r="DV83" i="3"/>
  <c r="DW83" i="3"/>
  <c r="DX83" i="3"/>
  <c r="DY83" i="3"/>
  <c r="DZ83" i="3"/>
  <c r="EA83" i="3"/>
  <c r="EB83" i="3"/>
  <c r="EC83" i="3"/>
  <c r="ED83" i="3"/>
  <c r="EF83" i="3"/>
  <c r="EG83" i="3"/>
  <c r="EH83" i="3"/>
  <c r="EI83" i="3"/>
  <c r="EJ83" i="3"/>
  <c r="EK83" i="3"/>
  <c r="EL83" i="3"/>
  <c r="EM83" i="3"/>
  <c r="EN83" i="3"/>
  <c r="EO83" i="3"/>
  <c r="EP83" i="3"/>
  <c r="EQ83" i="3"/>
  <c r="ER83" i="3"/>
  <c r="ET83" i="3"/>
  <c r="EU83" i="3"/>
  <c r="EV83" i="3"/>
  <c r="EW83" i="3"/>
  <c r="EX83" i="3"/>
  <c r="EY83" i="3"/>
  <c r="EZ83" i="3"/>
  <c r="FA83" i="3"/>
  <c r="FB83" i="3"/>
  <c r="FC83" i="3"/>
  <c r="FD83" i="3"/>
  <c r="FE83" i="3"/>
  <c r="FF83" i="3"/>
  <c r="FH83" i="3"/>
  <c r="FI83" i="3"/>
  <c r="FJ83" i="3"/>
  <c r="FK83" i="3"/>
  <c r="FL83" i="3"/>
  <c r="FM83" i="3"/>
  <c r="FN83" i="3"/>
  <c r="FO83" i="3"/>
  <c r="FP83" i="3"/>
  <c r="FQ83" i="3"/>
  <c r="FR83" i="3"/>
  <c r="FS83" i="3"/>
  <c r="FT83" i="3"/>
  <c r="FV83" i="3"/>
  <c r="FW83" i="3"/>
  <c r="FX83" i="3"/>
  <c r="FY83" i="3"/>
  <c r="FZ83" i="3"/>
  <c r="GA83" i="3"/>
  <c r="GB83" i="3"/>
  <c r="GC83" i="3"/>
  <c r="GD83" i="3"/>
  <c r="GE83" i="3"/>
  <c r="GF83" i="3"/>
  <c r="GG83" i="3"/>
  <c r="GH83" i="3"/>
  <c r="GJ83" i="3"/>
  <c r="GK83" i="3"/>
  <c r="GL83" i="3"/>
  <c r="GM83" i="3"/>
  <c r="GN83" i="3"/>
  <c r="GO83" i="3"/>
  <c r="GP83" i="3"/>
  <c r="GQ83" i="3"/>
  <c r="GR83" i="3"/>
  <c r="GS83" i="3"/>
  <c r="GT83" i="3"/>
  <c r="GU83" i="3"/>
  <c r="GV83" i="3"/>
  <c r="GX83" i="3"/>
  <c r="GY83" i="3"/>
  <c r="GZ83" i="3"/>
  <c r="HA83" i="3"/>
  <c r="HB83" i="3"/>
  <c r="HC83" i="3"/>
  <c r="HD83" i="3"/>
  <c r="HE83" i="3"/>
  <c r="HF83" i="3"/>
  <c r="HG83" i="3"/>
  <c r="HH83" i="3"/>
  <c r="HI83" i="3"/>
  <c r="HJ83" i="3"/>
  <c r="J84" i="3"/>
  <c r="K84" i="3"/>
  <c r="L84" i="3"/>
  <c r="M84" i="3"/>
  <c r="N84" i="3"/>
  <c r="O84" i="3"/>
  <c r="P84" i="3"/>
  <c r="Q84" i="3"/>
  <c r="R84" i="3"/>
  <c r="S84" i="3"/>
  <c r="T84" i="3"/>
  <c r="U84" i="3"/>
  <c r="V84" i="3"/>
  <c r="X84" i="3"/>
  <c r="Y84" i="3"/>
  <c r="Z84" i="3"/>
  <c r="AA84" i="3"/>
  <c r="AB84" i="3"/>
  <c r="AC84" i="3"/>
  <c r="AD84" i="3"/>
  <c r="AE84" i="3"/>
  <c r="AF84" i="3"/>
  <c r="AG84" i="3"/>
  <c r="AH84" i="3"/>
  <c r="AI84" i="3"/>
  <c r="AJ84" i="3"/>
  <c r="AZ84" i="3"/>
  <c r="BA84" i="3"/>
  <c r="BB84" i="3"/>
  <c r="BC84" i="3"/>
  <c r="BD84" i="3"/>
  <c r="BE84" i="3"/>
  <c r="BF84" i="3"/>
  <c r="BG84" i="3"/>
  <c r="BH84" i="3"/>
  <c r="BI84" i="3"/>
  <c r="BJ84" i="3"/>
  <c r="BK84" i="3"/>
  <c r="BL84" i="3"/>
  <c r="BN84" i="3"/>
  <c r="BO84" i="3"/>
  <c r="BP84" i="3"/>
  <c r="BQ84" i="3"/>
  <c r="BR84" i="3"/>
  <c r="BS84" i="3"/>
  <c r="BT84" i="3"/>
  <c r="BU84" i="3"/>
  <c r="BV84" i="3"/>
  <c r="BW84" i="3"/>
  <c r="BX84" i="3"/>
  <c r="BY84" i="3"/>
  <c r="BZ84" i="3"/>
  <c r="CB84" i="3"/>
  <c r="CC84" i="3"/>
  <c r="CD84" i="3"/>
  <c r="CE84" i="3"/>
  <c r="CF84" i="3"/>
  <c r="CG84" i="3"/>
  <c r="CH84" i="3"/>
  <c r="CI84" i="3"/>
  <c r="CJ84" i="3"/>
  <c r="CK84" i="3"/>
  <c r="CL84" i="3"/>
  <c r="CM84" i="3"/>
  <c r="CN84" i="3"/>
  <c r="CP84" i="3"/>
  <c r="CQ84" i="3"/>
  <c r="CR84" i="3"/>
  <c r="CS84" i="3"/>
  <c r="CT84" i="3"/>
  <c r="CU84" i="3"/>
  <c r="CV84" i="3"/>
  <c r="CW84" i="3"/>
  <c r="CX84" i="3"/>
  <c r="CY84" i="3"/>
  <c r="CZ84" i="3"/>
  <c r="DA84" i="3"/>
  <c r="DB84" i="3"/>
  <c r="DD84" i="3"/>
  <c r="DE84" i="3"/>
  <c r="DF84" i="3"/>
  <c r="DG84" i="3"/>
  <c r="DH84" i="3"/>
  <c r="DI84" i="3"/>
  <c r="DJ84" i="3"/>
  <c r="DK84" i="3"/>
  <c r="DL84" i="3"/>
  <c r="DM84" i="3"/>
  <c r="DN84" i="3"/>
  <c r="DO84" i="3"/>
  <c r="DP84" i="3"/>
  <c r="DR84" i="3"/>
  <c r="DS84" i="3"/>
  <c r="DT84" i="3"/>
  <c r="DU84" i="3"/>
  <c r="DV84" i="3"/>
  <c r="DW84" i="3"/>
  <c r="DX84" i="3"/>
  <c r="DY84" i="3"/>
  <c r="DZ84" i="3"/>
  <c r="EA84" i="3"/>
  <c r="EB84" i="3"/>
  <c r="EC84" i="3"/>
  <c r="ED84" i="3"/>
  <c r="EF84" i="3"/>
  <c r="EG84" i="3"/>
  <c r="EH84" i="3"/>
  <c r="EI84" i="3"/>
  <c r="EJ84" i="3"/>
  <c r="EK84" i="3"/>
  <c r="EL84" i="3"/>
  <c r="EM84" i="3"/>
  <c r="EN84" i="3"/>
  <c r="EO84" i="3"/>
  <c r="EP84" i="3"/>
  <c r="EQ84" i="3"/>
  <c r="ER84" i="3"/>
  <c r="ET84" i="3"/>
  <c r="EU84" i="3"/>
  <c r="EV84" i="3"/>
  <c r="EW84" i="3"/>
  <c r="EX84" i="3"/>
  <c r="EY84" i="3"/>
  <c r="EZ84" i="3"/>
  <c r="FA84" i="3"/>
  <c r="FB84" i="3"/>
  <c r="FC84" i="3"/>
  <c r="FD84" i="3"/>
  <c r="FE84" i="3"/>
  <c r="FF84" i="3"/>
  <c r="FH84" i="3"/>
  <c r="FI84" i="3"/>
  <c r="FJ84" i="3"/>
  <c r="FK84" i="3"/>
  <c r="FL84" i="3"/>
  <c r="FM84" i="3"/>
  <c r="FN84" i="3"/>
  <c r="FO84" i="3"/>
  <c r="FP84" i="3"/>
  <c r="FQ84" i="3"/>
  <c r="FR84" i="3"/>
  <c r="FS84" i="3"/>
  <c r="FT84" i="3"/>
  <c r="FV84" i="3"/>
  <c r="FW84" i="3"/>
  <c r="FX84" i="3"/>
  <c r="FY84" i="3"/>
  <c r="FZ84" i="3"/>
  <c r="GA84" i="3"/>
  <c r="GB84" i="3"/>
  <c r="GC84" i="3"/>
  <c r="GD84" i="3"/>
  <c r="GE84" i="3"/>
  <c r="GF84" i="3"/>
  <c r="GG84" i="3"/>
  <c r="GH84" i="3"/>
  <c r="GJ84" i="3"/>
  <c r="GK84" i="3"/>
  <c r="GL84" i="3"/>
  <c r="GM84" i="3"/>
  <c r="GN84" i="3"/>
  <c r="GO84" i="3"/>
  <c r="GP84" i="3"/>
  <c r="GQ84" i="3"/>
  <c r="GR84" i="3"/>
  <c r="GS84" i="3"/>
  <c r="GT84" i="3"/>
  <c r="GU84" i="3"/>
  <c r="GV84" i="3"/>
  <c r="GX84" i="3"/>
  <c r="GY84" i="3"/>
  <c r="GZ84" i="3"/>
  <c r="HA84" i="3"/>
  <c r="HB84" i="3"/>
  <c r="HC84" i="3"/>
  <c r="HD84" i="3"/>
  <c r="HE84" i="3"/>
  <c r="HF84" i="3"/>
  <c r="HG84" i="3"/>
  <c r="HH84" i="3"/>
  <c r="HI84" i="3"/>
  <c r="HJ84" i="3"/>
  <c r="J85" i="3"/>
  <c r="K85" i="3"/>
  <c r="L85" i="3"/>
  <c r="M85" i="3"/>
  <c r="N85" i="3"/>
  <c r="O85" i="3"/>
  <c r="P85" i="3"/>
  <c r="Q85" i="3"/>
  <c r="R85" i="3"/>
  <c r="S85" i="3"/>
  <c r="T85" i="3"/>
  <c r="U85" i="3"/>
  <c r="V85" i="3"/>
  <c r="AL85" i="3"/>
  <c r="AM85" i="3"/>
  <c r="AN85" i="3"/>
  <c r="AO85" i="3"/>
  <c r="AP85" i="3"/>
  <c r="AQ85" i="3"/>
  <c r="AR85" i="3"/>
  <c r="AS85" i="3"/>
  <c r="AT85" i="3"/>
  <c r="AU85" i="3"/>
  <c r="AV85" i="3"/>
  <c r="AW85" i="3"/>
  <c r="AX85" i="3"/>
  <c r="AZ85" i="3"/>
  <c r="BA85" i="3"/>
  <c r="BB85" i="3"/>
  <c r="BC85" i="3"/>
  <c r="BD85" i="3"/>
  <c r="BE85" i="3"/>
  <c r="BF85" i="3"/>
  <c r="BG85" i="3"/>
  <c r="BH85" i="3"/>
  <c r="BI85" i="3"/>
  <c r="BJ85" i="3"/>
  <c r="BK85" i="3"/>
  <c r="BL85" i="3"/>
  <c r="BN85" i="3"/>
  <c r="BO85" i="3"/>
  <c r="BP85" i="3"/>
  <c r="BQ85" i="3"/>
  <c r="BR85" i="3"/>
  <c r="BS85" i="3"/>
  <c r="BT85" i="3"/>
  <c r="BU85" i="3"/>
  <c r="BV85" i="3"/>
  <c r="BW85" i="3"/>
  <c r="BX85" i="3"/>
  <c r="BY85" i="3"/>
  <c r="BZ85" i="3"/>
  <c r="CB85" i="3"/>
  <c r="CC85" i="3"/>
  <c r="CD85" i="3"/>
  <c r="CE85" i="3"/>
  <c r="CF85" i="3"/>
  <c r="CG85" i="3"/>
  <c r="CH85" i="3"/>
  <c r="CI85" i="3"/>
  <c r="CJ85" i="3"/>
  <c r="CK85" i="3"/>
  <c r="CL85" i="3"/>
  <c r="CM85" i="3"/>
  <c r="CN85" i="3"/>
  <c r="CP85" i="3"/>
  <c r="CQ85" i="3"/>
  <c r="CR85" i="3"/>
  <c r="CS85" i="3"/>
  <c r="CT85" i="3"/>
  <c r="CU85" i="3"/>
  <c r="CV85" i="3"/>
  <c r="CW85" i="3"/>
  <c r="CX85" i="3"/>
  <c r="CY85" i="3"/>
  <c r="CZ85" i="3"/>
  <c r="DA85" i="3"/>
  <c r="DB85" i="3"/>
  <c r="DD85" i="3"/>
  <c r="DE85" i="3"/>
  <c r="DF85" i="3"/>
  <c r="DG85" i="3"/>
  <c r="DH85" i="3"/>
  <c r="DI85" i="3"/>
  <c r="DJ85" i="3"/>
  <c r="DK85" i="3"/>
  <c r="DL85" i="3"/>
  <c r="DM85" i="3"/>
  <c r="DN85" i="3"/>
  <c r="DO85" i="3"/>
  <c r="DP85" i="3"/>
  <c r="DR85" i="3"/>
  <c r="DS85" i="3"/>
  <c r="DT85" i="3"/>
  <c r="DU85" i="3"/>
  <c r="DV85" i="3"/>
  <c r="DW85" i="3"/>
  <c r="DX85" i="3"/>
  <c r="DY85" i="3"/>
  <c r="DZ85" i="3"/>
  <c r="EA85" i="3"/>
  <c r="EB85" i="3"/>
  <c r="EC85" i="3"/>
  <c r="ED85" i="3"/>
  <c r="EF85" i="3"/>
  <c r="EG85" i="3"/>
  <c r="EH85" i="3"/>
  <c r="EI85" i="3"/>
  <c r="EJ85" i="3"/>
  <c r="EK85" i="3"/>
  <c r="EL85" i="3"/>
  <c r="EM85" i="3"/>
  <c r="EN85" i="3"/>
  <c r="EO85" i="3"/>
  <c r="EP85" i="3"/>
  <c r="EQ85" i="3"/>
  <c r="ER85" i="3"/>
  <c r="ET85" i="3"/>
  <c r="EU85" i="3"/>
  <c r="EV85" i="3"/>
  <c r="EW85" i="3"/>
  <c r="EX85" i="3"/>
  <c r="EY85" i="3"/>
  <c r="EZ85" i="3"/>
  <c r="FA85" i="3"/>
  <c r="FB85" i="3"/>
  <c r="FC85" i="3"/>
  <c r="FD85" i="3"/>
  <c r="FE85" i="3"/>
  <c r="FF85" i="3"/>
  <c r="FH85" i="3"/>
  <c r="FI85" i="3"/>
  <c r="FJ85" i="3"/>
  <c r="FK85" i="3"/>
  <c r="FL85" i="3"/>
  <c r="FM85" i="3"/>
  <c r="FN85" i="3"/>
  <c r="FO85" i="3"/>
  <c r="FP85" i="3"/>
  <c r="FQ85" i="3"/>
  <c r="FR85" i="3"/>
  <c r="FS85" i="3"/>
  <c r="FT85" i="3"/>
  <c r="FV85" i="3"/>
  <c r="FW85" i="3"/>
  <c r="FX85" i="3"/>
  <c r="FY85" i="3"/>
  <c r="FZ85" i="3"/>
  <c r="GA85" i="3"/>
  <c r="GB85" i="3"/>
  <c r="GC85" i="3"/>
  <c r="GD85" i="3"/>
  <c r="GE85" i="3"/>
  <c r="GF85" i="3"/>
  <c r="GG85" i="3"/>
  <c r="GH85" i="3"/>
  <c r="GJ85" i="3"/>
  <c r="GK85" i="3"/>
  <c r="GL85" i="3"/>
  <c r="GM85" i="3"/>
  <c r="GN85" i="3"/>
  <c r="GO85" i="3"/>
  <c r="GP85" i="3"/>
  <c r="GQ85" i="3"/>
  <c r="GR85" i="3"/>
  <c r="GS85" i="3"/>
  <c r="GT85" i="3"/>
  <c r="GU85" i="3"/>
  <c r="GV85" i="3"/>
  <c r="GX85" i="3"/>
  <c r="GY85" i="3"/>
  <c r="GZ85" i="3"/>
  <c r="HA85" i="3"/>
  <c r="HB85" i="3"/>
  <c r="HC85" i="3"/>
  <c r="HD85" i="3"/>
  <c r="HE85" i="3"/>
  <c r="HF85" i="3"/>
  <c r="HG85" i="3"/>
  <c r="HH85" i="3"/>
  <c r="HI85" i="3"/>
  <c r="HJ85" i="3"/>
  <c r="X86" i="3"/>
  <c r="Y86" i="3"/>
  <c r="Z86" i="3"/>
  <c r="AA86" i="3"/>
  <c r="AB86" i="3"/>
  <c r="AC86" i="3"/>
  <c r="AD86" i="3"/>
  <c r="AE86" i="3"/>
  <c r="AF86" i="3"/>
  <c r="AG86" i="3"/>
  <c r="AH86" i="3"/>
  <c r="AI86" i="3"/>
  <c r="AJ86" i="3"/>
  <c r="AL86" i="3"/>
  <c r="AM86" i="3"/>
  <c r="AN86" i="3"/>
  <c r="AO86" i="3"/>
  <c r="AP86" i="3"/>
  <c r="AQ86" i="3"/>
  <c r="AR86" i="3"/>
  <c r="AS86" i="3"/>
  <c r="AT86" i="3"/>
  <c r="AU86" i="3"/>
  <c r="AV86" i="3"/>
  <c r="AW86" i="3"/>
  <c r="AX86" i="3"/>
  <c r="AZ86" i="3"/>
  <c r="BA86" i="3"/>
  <c r="BB86" i="3"/>
  <c r="BC86" i="3"/>
  <c r="BD86" i="3"/>
  <c r="BE86" i="3"/>
  <c r="BF86" i="3"/>
  <c r="BG86" i="3"/>
  <c r="BH86" i="3"/>
  <c r="BI86" i="3"/>
  <c r="BJ86" i="3"/>
  <c r="BK86" i="3"/>
  <c r="BL86" i="3"/>
  <c r="BN86" i="3"/>
  <c r="BO86" i="3"/>
  <c r="BP86" i="3"/>
  <c r="BQ86" i="3"/>
  <c r="BR86" i="3"/>
  <c r="BS86" i="3"/>
  <c r="BT86" i="3"/>
  <c r="BU86" i="3"/>
  <c r="BV86" i="3"/>
  <c r="BW86" i="3"/>
  <c r="BX86" i="3"/>
  <c r="BY86" i="3"/>
  <c r="BZ86" i="3"/>
  <c r="CB86" i="3"/>
  <c r="CC86" i="3"/>
  <c r="CD86" i="3"/>
  <c r="CE86" i="3"/>
  <c r="CF86" i="3"/>
  <c r="CG86" i="3"/>
  <c r="CH86" i="3"/>
  <c r="CI86" i="3"/>
  <c r="CJ86" i="3"/>
  <c r="CK86" i="3"/>
  <c r="CL86" i="3"/>
  <c r="CM86" i="3"/>
  <c r="CN86" i="3"/>
  <c r="CP86" i="3"/>
  <c r="CQ86" i="3"/>
  <c r="CR86" i="3"/>
  <c r="CS86" i="3"/>
  <c r="CT86" i="3"/>
  <c r="CU86" i="3"/>
  <c r="CV86" i="3"/>
  <c r="CW86" i="3"/>
  <c r="CX86" i="3"/>
  <c r="CY86" i="3"/>
  <c r="CZ86" i="3"/>
  <c r="DA86" i="3"/>
  <c r="DB86" i="3"/>
  <c r="DD86" i="3"/>
  <c r="DE86" i="3"/>
  <c r="DF86" i="3"/>
  <c r="DG86" i="3"/>
  <c r="DH86" i="3"/>
  <c r="DI86" i="3"/>
  <c r="DJ86" i="3"/>
  <c r="DK86" i="3"/>
  <c r="DL86" i="3"/>
  <c r="DM86" i="3"/>
  <c r="DN86" i="3"/>
  <c r="DO86" i="3"/>
  <c r="DP86" i="3"/>
  <c r="DR86" i="3"/>
  <c r="DS86" i="3"/>
  <c r="DT86" i="3"/>
  <c r="DU86" i="3"/>
  <c r="DV86" i="3"/>
  <c r="DW86" i="3"/>
  <c r="DX86" i="3"/>
  <c r="DY86" i="3"/>
  <c r="DZ86" i="3"/>
  <c r="EA86" i="3"/>
  <c r="EB86" i="3"/>
  <c r="EC86" i="3"/>
  <c r="ED86" i="3"/>
  <c r="EF86" i="3"/>
  <c r="EG86" i="3"/>
  <c r="EH86" i="3"/>
  <c r="EI86" i="3"/>
  <c r="EJ86" i="3"/>
  <c r="EK86" i="3"/>
  <c r="EL86" i="3"/>
  <c r="EM86" i="3"/>
  <c r="EN86" i="3"/>
  <c r="EO86" i="3"/>
  <c r="EP86" i="3"/>
  <c r="EQ86" i="3"/>
  <c r="ER86" i="3"/>
  <c r="ET86" i="3"/>
  <c r="EU86" i="3"/>
  <c r="EV86" i="3"/>
  <c r="EW86" i="3"/>
  <c r="EX86" i="3"/>
  <c r="EY86" i="3"/>
  <c r="EZ86" i="3"/>
  <c r="FA86" i="3"/>
  <c r="FB86" i="3"/>
  <c r="FC86" i="3"/>
  <c r="FD86" i="3"/>
  <c r="FE86" i="3"/>
  <c r="FF86" i="3"/>
  <c r="FH86" i="3"/>
  <c r="FI86" i="3"/>
  <c r="FJ86" i="3"/>
  <c r="FK86" i="3"/>
  <c r="FL86" i="3"/>
  <c r="FM86" i="3"/>
  <c r="FN86" i="3"/>
  <c r="FO86" i="3"/>
  <c r="FP86" i="3"/>
  <c r="FQ86" i="3"/>
  <c r="FR86" i="3"/>
  <c r="FS86" i="3"/>
  <c r="FT86" i="3"/>
  <c r="FV86" i="3"/>
  <c r="FW86" i="3"/>
  <c r="FX86" i="3"/>
  <c r="FY86" i="3"/>
  <c r="FZ86" i="3"/>
  <c r="GA86" i="3"/>
  <c r="GB86" i="3"/>
  <c r="GC86" i="3"/>
  <c r="GD86" i="3"/>
  <c r="GE86" i="3"/>
  <c r="GF86" i="3"/>
  <c r="GG86" i="3"/>
  <c r="GH86" i="3"/>
  <c r="GJ86" i="3"/>
  <c r="GK86" i="3"/>
  <c r="GL86" i="3"/>
  <c r="GM86" i="3"/>
  <c r="GN86" i="3"/>
  <c r="GO86" i="3"/>
  <c r="GP86" i="3"/>
  <c r="GQ86" i="3"/>
  <c r="GR86" i="3"/>
  <c r="GS86" i="3"/>
  <c r="GT86" i="3"/>
  <c r="GU86" i="3"/>
  <c r="GV86" i="3"/>
  <c r="GX86" i="3"/>
  <c r="GY86" i="3"/>
  <c r="GZ86" i="3"/>
  <c r="HA86" i="3"/>
  <c r="HB86" i="3"/>
  <c r="HC86" i="3"/>
  <c r="HD86" i="3"/>
  <c r="HE86" i="3"/>
  <c r="HF86" i="3"/>
  <c r="HG86" i="3"/>
  <c r="HH86" i="3"/>
  <c r="HI86" i="3"/>
  <c r="HJ86" i="3"/>
  <c r="X87" i="3"/>
  <c r="Y87" i="3"/>
  <c r="Z87" i="3"/>
  <c r="AA87" i="3"/>
  <c r="AB87" i="3"/>
  <c r="AC87" i="3"/>
  <c r="AD87" i="3"/>
  <c r="AE87" i="3"/>
  <c r="AF87" i="3"/>
  <c r="AG87" i="3"/>
  <c r="AH87" i="3"/>
  <c r="AI87" i="3"/>
  <c r="AJ87" i="3"/>
  <c r="AL87" i="3"/>
  <c r="AM87" i="3"/>
  <c r="AN87" i="3"/>
  <c r="AO87" i="3"/>
  <c r="AP87" i="3"/>
  <c r="AQ87" i="3"/>
  <c r="AR87" i="3"/>
  <c r="AS87" i="3"/>
  <c r="AT87" i="3"/>
  <c r="AU87" i="3"/>
  <c r="AV87" i="3"/>
  <c r="AW87" i="3"/>
  <c r="AX87" i="3"/>
  <c r="AZ87" i="3"/>
  <c r="BA87" i="3"/>
  <c r="BB87" i="3"/>
  <c r="BC87" i="3"/>
  <c r="BD87" i="3"/>
  <c r="BE87" i="3"/>
  <c r="BF87" i="3"/>
  <c r="BG87" i="3"/>
  <c r="BH87" i="3"/>
  <c r="BI87" i="3"/>
  <c r="BJ87" i="3"/>
  <c r="BK87" i="3"/>
  <c r="BL87" i="3"/>
  <c r="BN87" i="3"/>
  <c r="BO87" i="3"/>
  <c r="BP87" i="3"/>
  <c r="BQ87" i="3"/>
  <c r="BR87" i="3"/>
  <c r="BS87" i="3"/>
  <c r="BT87" i="3"/>
  <c r="BU87" i="3"/>
  <c r="BV87" i="3"/>
  <c r="BW87" i="3"/>
  <c r="BX87" i="3"/>
  <c r="BY87" i="3"/>
  <c r="BZ87" i="3"/>
  <c r="CB87" i="3"/>
  <c r="CC87" i="3"/>
  <c r="CD87" i="3"/>
  <c r="CE87" i="3"/>
  <c r="CF87" i="3"/>
  <c r="CG87" i="3"/>
  <c r="CH87" i="3"/>
  <c r="CI87" i="3"/>
  <c r="CJ87" i="3"/>
  <c r="CK87" i="3"/>
  <c r="CL87" i="3"/>
  <c r="CM87" i="3"/>
  <c r="CN87" i="3"/>
  <c r="CP87" i="3"/>
  <c r="CQ87" i="3"/>
  <c r="CR87" i="3"/>
  <c r="CS87" i="3"/>
  <c r="CT87" i="3"/>
  <c r="CU87" i="3"/>
  <c r="CV87" i="3"/>
  <c r="CW87" i="3"/>
  <c r="CX87" i="3"/>
  <c r="CY87" i="3"/>
  <c r="CZ87" i="3"/>
  <c r="DA87" i="3"/>
  <c r="DB87" i="3"/>
  <c r="DD87" i="3"/>
  <c r="DE87" i="3"/>
  <c r="DF87" i="3"/>
  <c r="DG87" i="3"/>
  <c r="DH87" i="3"/>
  <c r="DI87" i="3"/>
  <c r="DJ87" i="3"/>
  <c r="DK87" i="3"/>
  <c r="DL87" i="3"/>
  <c r="DM87" i="3"/>
  <c r="DN87" i="3"/>
  <c r="DO87" i="3"/>
  <c r="DP87" i="3"/>
  <c r="DR87" i="3"/>
  <c r="DS87" i="3"/>
  <c r="DT87" i="3"/>
  <c r="DU87" i="3"/>
  <c r="DV87" i="3"/>
  <c r="DW87" i="3"/>
  <c r="DX87" i="3"/>
  <c r="DY87" i="3"/>
  <c r="DZ87" i="3"/>
  <c r="EA87" i="3"/>
  <c r="EB87" i="3"/>
  <c r="EC87" i="3"/>
  <c r="ED87" i="3"/>
  <c r="EF87" i="3"/>
  <c r="EG87" i="3"/>
  <c r="EH87" i="3"/>
  <c r="EI87" i="3"/>
  <c r="EJ87" i="3"/>
  <c r="EK87" i="3"/>
  <c r="EL87" i="3"/>
  <c r="EM87" i="3"/>
  <c r="EN87" i="3"/>
  <c r="EO87" i="3"/>
  <c r="EP87" i="3"/>
  <c r="EQ87" i="3"/>
  <c r="ER87" i="3"/>
  <c r="ET87" i="3"/>
  <c r="EU87" i="3"/>
  <c r="EV87" i="3"/>
  <c r="EW87" i="3"/>
  <c r="EX87" i="3"/>
  <c r="EY87" i="3"/>
  <c r="EZ87" i="3"/>
  <c r="FA87" i="3"/>
  <c r="FB87" i="3"/>
  <c r="FC87" i="3"/>
  <c r="FD87" i="3"/>
  <c r="FE87" i="3"/>
  <c r="FF87" i="3"/>
  <c r="FH87" i="3"/>
  <c r="FI87" i="3"/>
  <c r="FJ87" i="3"/>
  <c r="FK87" i="3"/>
  <c r="FL87" i="3"/>
  <c r="FM87" i="3"/>
  <c r="FN87" i="3"/>
  <c r="FO87" i="3"/>
  <c r="FP87" i="3"/>
  <c r="FQ87" i="3"/>
  <c r="FR87" i="3"/>
  <c r="FS87" i="3"/>
  <c r="FT87" i="3"/>
  <c r="FV87" i="3"/>
  <c r="FW87" i="3"/>
  <c r="FX87" i="3"/>
  <c r="FY87" i="3"/>
  <c r="FZ87" i="3"/>
  <c r="GA87" i="3"/>
  <c r="GB87" i="3"/>
  <c r="GC87" i="3"/>
  <c r="GD87" i="3"/>
  <c r="GE87" i="3"/>
  <c r="GF87" i="3"/>
  <c r="GG87" i="3"/>
  <c r="GH87" i="3"/>
  <c r="GJ87" i="3"/>
  <c r="GK87" i="3"/>
  <c r="GL87" i="3"/>
  <c r="GM87" i="3"/>
  <c r="GN87" i="3"/>
  <c r="GO87" i="3"/>
  <c r="GP87" i="3"/>
  <c r="GQ87" i="3"/>
  <c r="GR87" i="3"/>
  <c r="GS87" i="3"/>
  <c r="GT87" i="3"/>
  <c r="GU87" i="3"/>
  <c r="GV87" i="3"/>
  <c r="GX87" i="3"/>
  <c r="GY87" i="3"/>
  <c r="GZ87" i="3"/>
  <c r="HA87" i="3"/>
  <c r="HB87" i="3"/>
  <c r="HC87" i="3"/>
  <c r="HD87" i="3"/>
  <c r="HE87" i="3"/>
  <c r="HF87" i="3"/>
  <c r="HG87" i="3"/>
  <c r="HH87" i="3"/>
  <c r="HI87" i="3"/>
  <c r="HJ87" i="3"/>
  <c r="X88" i="3"/>
  <c r="Y88" i="3"/>
  <c r="Z88" i="3"/>
  <c r="AA88" i="3"/>
  <c r="AB88" i="3"/>
  <c r="AC88" i="3"/>
  <c r="AD88" i="3"/>
  <c r="AE88" i="3"/>
  <c r="AF88" i="3"/>
  <c r="AG88" i="3"/>
  <c r="AH88" i="3"/>
  <c r="AI88" i="3"/>
  <c r="AJ88" i="3"/>
  <c r="AL88" i="3"/>
  <c r="AM88" i="3"/>
  <c r="AN88" i="3"/>
  <c r="AO88" i="3"/>
  <c r="AP88" i="3"/>
  <c r="AQ88" i="3"/>
  <c r="AR88" i="3"/>
  <c r="AS88" i="3"/>
  <c r="AT88" i="3"/>
  <c r="AU88" i="3"/>
  <c r="AV88" i="3"/>
  <c r="AW88" i="3"/>
  <c r="AX88" i="3"/>
  <c r="AZ88" i="3"/>
  <c r="BA88" i="3"/>
  <c r="BB88" i="3"/>
  <c r="BC88" i="3"/>
  <c r="BD88" i="3"/>
  <c r="BE88" i="3"/>
  <c r="BF88" i="3"/>
  <c r="BG88" i="3"/>
  <c r="BH88" i="3"/>
  <c r="BI88" i="3"/>
  <c r="BJ88" i="3"/>
  <c r="BK88" i="3"/>
  <c r="BL88" i="3"/>
  <c r="BN88" i="3"/>
  <c r="BO88" i="3"/>
  <c r="BP88" i="3"/>
  <c r="BQ88" i="3"/>
  <c r="BR88" i="3"/>
  <c r="BS88" i="3"/>
  <c r="BT88" i="3"/>
  <c r="BU88" i="3"/>
  <c r="BV88" i="3"/>
  <c r="BW88" i="3"/>
  <c r="BX88" i="3"/>
  <c r="BY88" i="3"/>
  <c r="BZ88" i="3"/>
  <c r="CB88" i="3"/>
  <c r="CC88" i="3"/>
  <c r="CD88" i="3"/>
  <c r="CE88" i="3"/>
  <c r="CF88" i="3"/>
  <c r="CG88" i="3"/>
  <c r="CH88" i="3"/>
  <c r="CI88" i="3"/>
  <c r="CJ88" i="3"/>
  <c r="CK88" i="3"/>
  <c r="CL88" i="3"/>
  <c r="CM88" i="3"/>
  <c r="CN88" i="3"/>
  <c r="CP88" i="3"/>
  <c r="CQ88" i="3"/>
  <c r="CR88" i="3"/>
  <c r="CS88" i="3"/>
  <c r="CT88" i="3"/>
  <c r="CU88" i="3"/>
  <c r="CV88" i="3"/>
  <c r="CW88" i="3"/>
  <c r="CX88" i="3"/>
  <c r="CY88" i="3"/>
  <c r="CZ88" i="3"/>
  <c r="DA88" i="3"/>
  <c r="DB88" i="3"/>
  <c r="DD88" i="3"/>
  <c r="DE88" i="3"/>
  <c r="DF88" i="3"/>
  <c r="DG88" i="3"/>
  <c r="DH88" i="3"/>
  <c r="DI88" i="3"/>
  <c r="DJ88" i="3"/>
  <c r="DK88" i="3"/>
  <c r="DL88" i="3"/>
  <c r="DM88" i="3"/>
  <c r="DN88" i="3"/>
  <c r="DO88" i="3"/>
  <c r="DP88" i="3"/>
  <c r="DR88" i="3"/>
  <c r="DS88" i="3"/>
  <c r="DT88" i="3"/>
  <c r="DU88" i="3"/>
  <c r="DV88" i="3"/>
  <c r="DW88" i="3"/>
  <c r="DX88" i="3"/>
  <c r="DY88" i="3"/>
  <c r="DZ88" i="3"/>
  <c r="EA88" i="3"/>
  <c r="EB88" i="3"/>
  <c r="EC88" i="3"/>
  <c r="ED88" i="3"/>
  <c r="EF88" i="3"/>
  <c r="EG88" i="3"/>
  <c r="EH88" i="3"/>
  <c r="EI88" i="3"/>
  <c r="EJ88" i="3"/>
  <c r="EK88" i="3"/>
  <c r="EL88" i="3"/>
  <c r="EM88" i="3"/>
  <c r="EN88" i="3"/>
  <c r="EO88" i="3"/>
  <c r="EP88" i="3"/>
  <c r="EQ88" i="3"/>
  <c r="ER88" i="3"/>
  <c r="ET88" i="3"/>
  <c r="EU88" i="3"/>
  <c r="EV88" i="3"/>
  <c r="EW88" i="3"/>
  <c r="EX88" i="3"/>
  <c r="EY88" i="3"/>
  <c r="EZ88" i="3"/>
  <c r="FA88" i="3"/>
  <c r="FB88" i="3"/>
  <c r="FC88" i="3"/>
  <c r="FD88" i="3"/>
  <c r="FE88" i="3"/>
  <c r="FF88" i="3"/>
  <c r="FH88" i="3"/>
  <c r="FI88" i="3"/>
  <c r="FJ88" i="3"/>
  <c r="FK88" i="3"/>
  <c r="FL88" i="3"/>
  <c r="FM88" i="3"/>
  <c r="FN88" i="3"/>
  <c r="FO88" i="3"/>
  <c r="FP88" i="3"/>
  <c r="FQ88" i="3"/>
  <c r="FR88" i="3"/>
  <c r="FS88" i="3"/>
  <c r="FT88" i="3"/>
  <c r="FV88" i="3"/>
  <c r="FW88" i="3"/>
  <c r="FX88" i="3"/>
  <c r="FY88" i="3"/>
  <c r="FZ88" i="3"/>
  <c r="GA88" i="3"/>
  <c r="GB88" i="3"/>
  <c r="GC88" i="3"/>
  <c r="GD88" i="3"/>
  <c r="GE88" i="3"/>
  <c r="GF88" i="3"/>
  <c r="GG88" i="3"/>
  <c r="GH88" i="3"/>
  <c r="GJ88" i="3"/>
  <c r="GK88" i="3"/>
  <c r="GL88" i="3"/>
  <c r="GM88" i="3"/>
  <c r="GN88" i="3"/>
  <c r="GO88" i="3"/>
  <c r="GP88" i="3"/>
  <c r="GQ88" i="3"/>
  <c r="GR88" i="3"/>
  <c r="GS88" i="3"/>
  <c r="GT88" i="3"/>
  <c r="GU88" i="3"/>
  <c r="GV88" i="3"/>
  <c r="GX88" i="3"/>
  <c r="GY88" i="3"/>
  <c r="GZ88" i="3"/>
  <c r="HA88" i="3"/>
  <c r="HB88" i="3"/>
  <c r="HC88" i="3"/>
  <c r="HD88" i="3"/>
  <c r="HE88" i="3"/>
  <c r="HF88" i="3"/>
  <c r="HG88" i="3"/>
  <c r="HH88" i="3"/>
  <c r="HI88" i="3"/>
  <c r="HJ88" i="3"/>
  <c r="J89" i="3"/>
  <c r="K89" i="3"/>
  <c r="L89" i="3"/>
  <c r="M89" i="3"/>
  <c r="N89" i="3"/>
  <c r="O89" i="3"/>
  <c r="P89" i="3"/>
  <c r="Q89" i="3"/>
  <c r="R89" i="3"/>
  <c r="S89" i="3"/>
  <c r="T89" i="3"/>
  <c r="U89" i="3"/>
  <c r="V89" i="3"/>
  <c r="AL89" i="3"/>
  <c r="AM89" i="3"/>
  <c r="AN89" i="3"/>
  <c r="AO89" i="3"/>
  <c r="AP89" i="3"/>
  <c r="AQ89" i="3"/>
  <c r="AR89" i="3"/>
  <c r="AS89" i="3"/>
  <c r="AT89" i="3"/>
  <c r="AU89" i="3"/>
  <c r="AV89" i="3"/>
  <c r="AW89" i="3"/>
  <c r="AX89" i="3"/>
  <c r="AZ89" i="3"/>
  <c r="BA89" i="3"/>
  <c r="BB89" i="3"/>
  <c r="BC89" i="3"/>
  <c r="BD89" i="3"/>
  <c r="BE89" i="3"/>
  <c r="BF89" i="3"/>
  <c r="BG89" i="3"/>
  <c r="BH89" i="3"/>
  <c r="BI89" i="3"/>
  <c r="BJ89" i="3"/>
  <c r="BK89" i="3"/>
  <c r="BL89" i="3"/>
  <c r="BN89" i="3"/>
  <c r="BO89" i="3"/>
  <c r="BP89" i="3"/>
  <c r="BQ89" i="3"/>
  <c r="BR89" i="3"/>
  <c r="BS89" i="3"/>
  <c r="BT89" i="3"/>
  <c r="BU89" i="3"/>
  <c r="BV89" i="3"/>
  <c r="BW89" i="3"/>
  <c r="BX89" i="3"/>
  <c r="BY89" i="3"/>
  <c r="BZ89" i="3"/>
  <c r="CB89" i="3"/>
  <c r="CC89" i="3"/>
  <c r="CD89" i="3"/>
  <c r="CE89" i="3"/>
  <c r="CF89" i="3"/>
  <c r="CG89" i="3"/>
  <c r="CH89" i="3"/>
  <c r="CI89" i="3"/>
  <c r="CJ89" i="3"/>
  <c r="CK89" i="3"/>
  <c r="CL89" i="3"/>
  <c r="CM89" i="3"/>
  <c r="CN89" i="3"/>
  <c r="CP89" i="3"/>
  <c r="CQ89" i="3"/>
  <c r="CR89" i="3"/>
  <c r="CS89" i="3"/>
  <c r="CT89" i="3"/>
  <c r="CU89" i="3"/>
  <c r="CV89" i="3"/>
  <c r="CW89" i="3"/>
  <c r="CX89" i="3"/>
  <c r="CY89" i="3"/>
  <c r="CZ89" i="3"/>
  <c r="DA89" i="3"/>
  <c r="DB89" i="3"/>
  <c r="DD89" i="3"/>
  <c r="DE89" i="3"/>
  <c r="DF89" i="3"/>
  <c r="DG89" i="3"/>
  <c r="DH89" i="3"/>
  <c r="DI89" i="3"/>
  <c r="DJ89" i="3"/>
  <c r="DK89" i="3"/>
  <c r="DL89" i="3"/>
  <c r="DM89" i="3"/>
  <c r="DN89" i="3"/>
  <c r="DO89" i="3"/>
  <c r="DP89" i="3"/>
  <c r="DR89" i="3"/>
  <c r="DS89" i="3"/>
  <c r="DT89" i="3"/>
  <c r="DU89" i="3"/>
  <c r="DV89" i="3"/>
  <c r="DW89" i="3"/>
  <c r="DX89" i="3"/>
  <c r="DY89" i="3"/>
  <c r="DZ89" i="3"/>
  <c r="EA89" i="3"/>
  <c r="EB89" i="3"/>
  <c r="EC89" i="3"/>
  <c r="ED89" i="3"/>
  <c r="EF89" i="3"/>
  <c r="EG89" i="3"/>
  <c r="EH89" i="3"/>
  <c r="EI89" i="3"/>
  <c r="EJ89" i="3"/>
  <c r="EK89" i="3"/>
  <c r="EL89" i="3"/>
  <c r="EM89" i="3"/>
  <c r="EN89" i="3"/>
  <c r="EO89" i="3"/>
  <c r="EP89" i="3"/>
  <c r="EQ89" i="3"/>
  <c r="ER89" i="3"/>
  <c r="ET89" i="3"/>
  <c r="EU89" i="3"/>
  <c r="EV89" i="3"/>
  <c r="EW89" i="3"/>
  <c r="EX89" i="3"/>
  <c r="EY89" i="3"/>
  <c r="EZ89" i="3"/>
  <c r="FA89" i="3"/>
  <c r="FB89" i="3"/>
  <c r="FC89" i="3"/>
  <c r="FD89" i="3"/>
  <c r="FE89" i="3"/>
  <c r="FF89" i="3"/>
  <c r="FH89" i="3"/>
  <c r="FI89" i="3"/>
  <c r="FJ89" i="3"/>
  <c r="FK89" i="3"/>
  <c r="FL89" i="3"/>
  <c r="FM89" i="3"/>
  <c r="FN89" i="3"/>
  <c r="FO89" i="3"/>
  <c r="FP89" i="3"/>
  <c r="FQ89" i="3"/>
  <c r="FR89" i="3"/>
  <c r="FS89" i="3"/>
  <c r="FT89" i="3"/>
  <c r="FV89" i="3"/>
  <c r="FW89" i="3"/>
  <c r="FX89" i="3"/>
  <c r="FY89" i="3"/>
  <c r="FZ89" i="3"/>
  <c r="GA89" i="3"/>
  <c r="GB89" i="3"/>
  <c r="GC89" i="3"/>
  <c r="GD89" i="3"/>
  <c r="GE89" i="3"/>
  <c r="GF89" i="3"/>
  <c r="GG89" i="3"/>
  <c r="GH89" i="3"/>
  <c r="GJ89" i="3"/>
  <c r="GK89" i="3"/>
  <c r="GL89" i="3"/>
  <c r="GM89" i="3"/>
  <c r="GN89" i="3"/>
  <c r="GO89" i="3"/>
  <c r="GP89" i="3"/>
  <c r="GQ89" i="3"/>
  <c r="GR89" i="3"/>
  <c r="GS89" i="3"/>
  <c r="GT89" i="3"/>
  <c r="GU89" i="3"/>
  <c r="GV89" i="3"/>
  <c r="GX89" i="3"/>
  <c r="GY89" i="3"/>
  <c r="GZ89" i="3"/>
  <c r="HA89" i="3"/>
  <c r="HB89" i="3"/>
  <c r="HC89" i="3"/>
  <c r="HD89" i="3"/>
  <c r="HE89" i="3"/>
  <c r="HF89" i="3"/>
  <c r="HG89" i="3"/>
  <c r="HH89" i="3"/>
  <c r="HI89" i="3"/>
  <c r="HJ89" i="3"/>
  <c r="X90" i="3"/>
  <c r="Y90" i="3"/>
  <c r="Z90" i="3"/>
  <c r="AA90" i="3"/>
  <c r="AB90" i="3"/>
  <c r="AC90" i="3"/>
  <c r="AD90" i="3"/>
  <c r="AE90" i="3"/>
  <c r="AF90" i="3"/>
  <c r="AG90" i="3"/>
  <c r="AH90" i="3"/>
  <c r="AI90" i="3"/>
  <c r="AJ90" i="3"/>
  <c r="AL90" i="3"/>
  <c r="AM90" i="3"/>
  <c r="AN90" i="3"/>
  <c r="AO90" i="3"/>
  <c r="AP90" i="3"/>
  <c r="AQ90" i="3"/>
  <c r="AR90" i="3"/>
  <c r="AS90" i="3"/>
  <c r="AT90" i="3"/>
  <c r="AU90" i="3"/>
  <c r="AV90" i="3"/>
  <c r="AW90" i="3"/>
  <c r="AX90" i="3"/>
  <c r="AZ90" i="3"/>
  <c r="BA90" i="3"/>
  <c r="BB90" i="3"/>
  <c r="BC90" i="3"/>
  <c r="BD90" i="3"/>
  <c r="BE90" i="3"/>
  <c r="BF90" i="3"/>
  <c r="BG90" i="3"/>
  <c r="BH90" i="3"/>
  <c r="BI90" i="3"/>
  <c r="BJ90" i="3"/>
  <c r="BK90" i="3"/>
  <c r="BL90" i="3"/>
  <c r="BN90" i="3"/>
  <c r="BO90" i="3"/>
  <c r="BP90" i="3"/>
  <c r="BQ90" i="3"/>
  <c r="BR90" i="3"/>
  <c r="BS90" i="3"/>
  <c r="BT90" i="3"/>
  <c r="BU90" i="3"/>
  <c r="BV90" i="3"/>
  <c r="BW90" i="3"/>
  <c r="BX90" i="3"/>
  <c r="BY90" i="3"/>
  <c r="BZ90" i="3"/>
  <c r="CB90" i="3"/>
  <c r="CC90" i="3"/>
  <c r="CD90" i="3"/>
  <c r="CE90" i="3"/>
  <c r="CF90" i="3"/>
  <c r="CG90" i="3"/>
  <c r="CH90" i="3"/>
  <c r="CI90" i="3"/>
  <c r="CJ90" i="3"/>
  <c r="CK90" i="3"/>
  <c r="CL90" i="3"/>
  <c r="CM90" i="3"/>
  <c r="CN90" i="3"/>
  <c r="CP90" i="3"/>
  <c r="CQ90" i="3"/>
  <c r="CR90" i="3"/>
  <c r="CS90" i="3"/>
  <c r="CT90" i="3"/>
  <c r="CU90" i="3"/>
  <c r="CV90" i="3"/>
  <c r="CW90" i="3"/>
  <c r="CX90" i="3"/>
  <c r="CY90" i="3"/>
  <c r="CZ90" i="3"/>
  <c r="DA90" i="3"/>
  <c r="DB90" i="3"/>
  <c r="DD90" i="3"/>
  <c r="DE90" i="3"/>
  <c r="DF90" i="3"/>
  <c r="DG90" i="3"/>
  <c r="DH90" i="3"/>
  <c r="DI90" i="3"/>
  <c r="DJ90" i="3"/>
  <c r="DK90" i="3"/>
  <c r="DL90" i="3"/>
  <c r="DM90" i="3"/>
  <c r="DN90" i="3"/>
  <c r="DO90" i="3"/>
  <c r="DP90" i="3"/>
  <c r="DR90" i="3"/>
  <c r="DS90" i="3"/>
  <c r="DT90" i="3"/>
  <c r="DU90" i="3"/>
  <c r="DV90" i="3"/>
  <c r="DW90" i="3"/>
  <c r="DX90" i="3"/>
  <c r="DY90" i="3"/>
  <c r="DZ90" i="3"/>
  <c r="EA90" i="3"/>
  <c r="EB90" i="3"/>
  <c r="EC90" i="3"/>
  <c r="ED90" i="3"/>
  <c r="EF90" i="3"/>
  <c r="EG90" i="3"/>
  <c r="EH90" i="3"/>
  <c r="EI90" i="3"/>
  <c r="EJ90" i="3"/>
  <c r="EK90" i="3"/>
  <c r="EL90" i="3"/>
  <c r="EM90" i="3"/>
  <c r="EN90" i="3"/>
  <c r="EO90" i="3"/>
  <c r="EP90" i="3"/>
  <c r="EQ90" i="3"/>
  <c r="ER90" i="3"/>
  <c r="ET90" i="3"/>
  <c r="EU90" i="3"/>
  <c r="EV90" i="3"/>
  <c r="EW90" i="3"/>
  <c r="EX90" i="3"/>
  <c r="EY90" i="3"/>
  <c r="EZ90" i="3"/>
  <c r="FA90" i="3"/>
  <c r="FB90" i="3"/>
  <c r="FC90" i="3"/>
  <c r="FD90" i="3"/>
  <c r="FE90" i="3"/>
  <c r="FF90" i="3"/>
  <c r="FH90" i="3"/>
  <c r="FI90" i="3"/>
  <c r="FJ90" i="3"/>
  <c r="FK90" i="3"/>
  <c r="FL90" i="3"/>
  <c r="FM90" i="3"/>
  <c r="FN90" i="3"/>
  <c r="FO90" i="3"/>
  <c r="FP90" i="3"/>
  <c r="FQ90" i="3"/>
  <c r="FR90" i="3"/>
  <c r="FS90" i="3"/>
  <c r="FT90" i="3"/>
  <c r="FV90" i="3"/>
  <c r="FW90" i="3"/>
  <c r="FX90" i="3"/>
  <c r="FY90" i="3"/>
  <c r="FZ90" i="3"/>
  <c r="GA90" i="3"/>
  <c r="GB90" i="3"/>
  <c r="GC90" i="3"/>
  <c r="GD90" i="3"/>
  <c r="GE90" i="3"/>
  <c r="GF90" i="3"/>
  <c r="GG90" i="3"/>
  <c r="GH90" i="3"/>
  <c r="GJ90" i="3"/>
  <c r="GK90" i="3"/>
  <c r="GL90" i="3"/>
  <c r="GM90" i="3"/>
  <c r="GN90" i="3"/>
  <c r="GO90" i="3"/>
  <c r="GP90" i="3"/>
  <c r="GQ90" i="3"/>
  <c r="GR90" i="3"/>
  <c r="GS90" i="3"/>
  <c r="GT90" i="3"/>
  <c r="GU90" i="3"/>
  <c r="GV90" i="3"/>
  <c r="GX90" i="3"/>
  <c r="GY90" i="3"/>
  <c r="GZ90" i="3"/>
  <c r="HA90" i="3"/>
  <c r="HB90" i="3"/>
  <c r="HC90" i="3"/>
  <c r="HD90" i="3"/>
  <c r="HE90" i="3"/>
  <c r="HF90" i="3"/>
  <c r="HG90" i="3"/>
  <c r="HH90" i="3"/>
  <c r="HI90" i="3"/>
  <c r="HJ90" i="3"/>
  <c r="J91" i="3"/>
  <c r="K91" i="3"/>
  <c r="L91" i="3"/>
  <c r="M91" i="3"/>
  <c r="N91" i="3"/>
  <c r="O91" i="3"/>
  <c r="P91" i="3"/>
  <c r="Q91" i="3"/>
  <c r="R91" i="3"/>
  <c r="S91" i="3"/>
  <c r="T91" i="3"/>
  <c r="U91" i="3"/>
  <c r="V91" i="3"/>
  <c r="X91" i="3"/>
  <c r="Y91" i="3"/>
  <c r="Z91" i="3"/>
  <c r="AA91" i="3"/>
  <c r="AB91" i="3"/>
  <c r="AC91" i="3"/>
  <c r="AD91" i="3"/>
  <c r="AE91" i="3"/>
  <c r="AF91" i="3"/>
  <c r="AG91" i="3"/>
  <c r="AH91" i="3"/>
  <c r="AI91" i="3"/>
  <c r="AJ91" i="3"/>
  <c r="AZ91" i="3"/>
  <c r="BA91" i="3"/>
  <c r="BB91" i="3"/>
  <c r="BC91" i="3"/>
  <c r="BD91" i="3"/>
  <c r="BE91" i="3"/>
  <c r="BF91" i="3"/>
  <c r="BG91" i="3"/>
  <c r="BH91" i="3"/>
  <c r="BI91" i="3"/>
  <c r="BJ91" i="3"/>
  <c r="BK91" i="3"/>
  <c r="BL91" i="3"/>
  <c r="BN91" i="3"/>
  <c r="BO91" i="3"/>
  <c r="BP91" i="3"/>
  <c r="BQ91" i="3"/>
  <c r="BR91" i="3"/>
  <c r="BS91" i="3"/>
  <c r="BT91" i="3"/>
  <c r="BU91" i="3"/>
  <c r="BV91" i="3"/>
  <c r="BW91" i="3"/>
  <c r="BX91" i="3"/>
  <c r="BY91" i="3"/>
  <c r="BZ91" i="3"/>
  <c r="CB91" i="3"/>
  <c r="CC91" i="3"/>
  <c r="CD91" i="3"/>
  <c r="CE91" i="3"/>
  <c r="CF91" i="3"/>
  <c r="CG91" i="3"/>
  <c r="CH91" i="3"/>
  <c r="CI91" i="3"/>
  <c r="CJ91" i="3"/>
  <c r="CK91" i="3"/>
  <c r="CL91" i="3"/>
  <c r="CM91" i="3"/>
  <c r="CN91" i="3"/>
  <c r="CP91" i="3"/>
  <c r="CQ91" i="3"/>
  <c r="CR91" i="3"/>
  <c r="CS91" i="3"/>
  <c r="CT91" i="3"/>
  <c r="CU91" i="3"/>
  <c r="CV91" i="3"/>
  <c r="CW91" i="3"/>
  <c r="CX91" i="3"/>
  <c r="CY91" i="3"/>
  <c r="CZ91" i="3"/>
  <c r="DA91" i="3"/>
  <c r="DB91" i="3"/>
  <c r="DD91" i="3"/>
  <c r="DE91" i="3"/>
  <c r="DF91" i="3"/>
  <c r="DG91" i="3"/>
  <c r="DH91" i="3"/>
  <c r="DI91" i="3"/>
  <c r="DJ91" i="3"/>
  <c r="DK91" i="3"/>
  <c r="DL91" i="3"/>
  <c r="DM91" i="3"/>
  <c r="DN91" i="3"/>
  <c r="DO91" i="3"/>
  <c r="DP91" i="3"/>
  <c r="DR91" i="3"/>
  <c r="DS91" i="3"/>
  <c r="DT91" i="3"/>
  <c r="DU91" i="3"/>
  <c r="DV91" i="3"/>
  <c r="DW91" i="3"/>
  <c r="DX91" i="3"/>
  <c r="DY91" i="3"/>
  <c r="DZ91" i="3"/>
  <c r="EA91" i="3"/>
  <c r="EB91" i="3"/>
  <c r="EC91" i="3"/>
  <c r="ED91" i="3"/>
  <c r="EF91" i="3"/>
  <c r="EG91" i="3"/>
  <c r="EH91" i="3"/>
  <c r="EI91" i="3"/>
  <c r="EJ91" i="3"/>
  <c r="EK91" i="3"/>
  <c r="EL91" i="3"/>
  <c r="EM91" i="3"/>
  <c r="EN91" i="3"/>
  <c r="EO91" i="3"/>
  <c r="EP91" i="3"/>
  <c r="EQ91" i="3"/>
  <c r="ER91" i="3"/>
  <c r="ET91" i="3"/>
  <c r="EU91" i="3"/>
  <c r="EV91" i="3"/>
  <c r="EW91" i="3"/>
  <c r="EX91" i="3"/>
  <c r="EY91" i="3"/>
  <c r="EZ91" i="3"/>
  <c r="FA91" i="3"/>
  <c r="FB91" i="3"/>
  <c r="FC91" i="3"/>
  <c r="FD91" i="3"/>
  <c r="FE91" i="3"/>
  <c r="FF91" i="3"/>
  <c r="FH91" i="3"/>
  <c r="FI91" i="3"/>
  <c r="FJ91" i="3"/>
  <c r="FK91" i="3"/>
  <c r="FL91" i="3"/>
  <c r="FM91" i="3"/>
  <c r="FN91" i="3"/>
  <c r="FO91" i="3"/>
  <c r="FP91" i="3"/>
  <c r="FQ91" i="3"/>
  <c r="FR91" i="3"/>
  <c r="FS91" i="3"/>
  <c r="FT91" i="3"/>
  <c r="FV91" i="3"/>
  <c r="FW91" i="3"/>
  <c r="FX91" i="3"/>
  <c r="FY91" i="3"/>
  <c r="FZ91" i="3"/>
  <c r="GA91" i="3"/>
  <c r="GB91" i="3"/>
  <c r="GC91" i="3"/>
  <c r="GD91" i="3"/>
  <c r="GE91" i="3"/>
  <c r="GF91" i="3"/>
  <c r="GG91" i="3"/>
  <c r="GH91" i="3"/>
  <c r="GJ91" i="3"/>
  <c r="GK91" i="3"/>
  <c r="GL91" i="3"/>
  <c r="GM91" i="3"/>
  <c r="GN91" i="3"/>
  <c r="GO91" i="3"/>
  <c r="GP91" i="3"/>
  <c r="GQ91" i="3"/>
  <c r="GR91" i="3"/>
  <c r="GS91" i="3"/>
  <c r="GT91" i="3"/>
  <c r="GU91" i="3"/>
  <c r="GV91" i="3"/>
  <c r="GX91" i="3"/>
  <c r="GY91" i="3"/>
  <c r="GZ91" i="3"/>
  <c r="HA91" i="3"/>
  <c r="HB91" i="3"/>
  <c r="HC91" i="3"/>
  <c r="HD91" i="3"/>
  <c r="HE91" i="3"/>
  <c r="HF91" i="3"/>
  <c r="HG91" i="3"/>
  <c r="HH91" i="3"/>
  <c r="HI91" i="3"/>
  <c r="HJ91" i="3"/>
  <c r="X92" i="3"/>
  <c r="Y92" i="3"/>
  <c r="Z92" i="3"/>
  <c r="AA92" i="3"/>
  <c r="AB92" i="3"/>
  <c r="AC92" i="3"/>
  <c r="AD92" i="3"/>
  <c r="AE92" i="3"/>
  <c r="AF92" i="3"/>
  <c r="AG92" i="3"/>
  <c r="AH92" i="3"/>
  <c r="AI92" i="3"/>
  <c r="AJ92" i="3"/>
  <c r="AL92" i="3"/>
  <c r="AM92" i="3"/>
  <c r="AN92" i="3"/>
  <c r="AO92" i="3"/>
  <c r="AP92" i="3"/>
  <c r="AQ92" i="3"/>
  <c r="AR92" i="3"/>
  <c r="AS92" i="3"/>
  <c r="AT92" i="3"/>
  <c r="AU92" i="3"/>
  <c r="AV92" i="3"/>
  <c r="AW92" i="3"/>
  <c r="AX92" i="3"/>
  <c r="AZ92" i="3"/>
  <c r="BA92" i="3"/>
  <c r="BB92" i="3"/>
  <c r="BC92" i="3"/>
  <c r="BD92" i="3"/>
  <c r="BE92" i="3"/>
  <c r="BF92" i="3"/>
  <c r="BG92" i="3"/>
  <c r="BH92" i="3"/>
  <c r="BI92" i="3"/>
  <c r="BJ92" i="3"/>
  <c r="BK92" i="3"/>
  <c r="BL92" i="3"/>
  <c r="BN92" i="3"/>
  <c r="BO92" i="3"/>
  <c r="BP92" i="3"/>
  <c r="BQ92" i="3"/>
  <c r="BR92" i="3"/>
  <c r="BS92" i="3"/>
  <c r="BT92" i="3"/>
  <c r="BU92" i="3"/>
  <c r="BV92" i="3"/>
  <c r="BW92" i="3"/>
  <c r="BX92" i="3"/>
  <c r="BY92" i="3"/>
  <c r="BZ92" i="3"/>
  <c r="CB92" i="3"/>
  <c r="CC92" i="3"/>
  <c r="CD92" i="3"/>
  <c r="CE92" i="3"/>
  <c r="CF92" i="3"/>
  <c r="CG92" i="3"/>
  <c r="CH92" i="3"/>
  <c r="CI92" i="3"/>
  <c r="CJ92" i="3"/>
  <c r="CK92" i="3"/>
  <c r="CL92" i="3"/>
  <c r="CM92" i="3"/>
  <c r="CN92" i="3"/>
  <c r="CP92" i="3"/>
  <c r="CQ92" i="3"/>
  <c r="CR92" i="3"/>
  <c r="CS92" i="3"/>
  <c r="CT92" i="3"/>
  <c r="CU92" i="3"/>
  <c r="CV92" i="3"/>
  <c r="CW92" i="3"/>
  <c r="CX92" i="3"/>
  <c r="CY92" i="3"/>
  <c r="CZ92" i="3"/>
  <c r="DA92" i="3"/>
  <c r="DB92" i="3"/>
  <c r="DD92" i="3"/>
  <c r="DE92" i="3"/>
  <c r="DF92" i="3"/>
  <c r="DG92" i="3"/>
  <c r="DH92" i="3"/>
  <c r="DI92" i="3"/>
  <c r="DJ92" i="3"/>
  <c r="DK92" i="3"/>
  <c r="DL92" i="3"/>
  <c r="DM92" i="3"/>
  <c r="DN92" i="3"/>
  <c r="DO92" i="3"/>
  <c r="DP92" i="3"/>
  <c r="DR92" i="3"/>
  <c r="DS92" i="3"/>
  <c r="DT92" i="3"/>
  <c r="DU92" i="3"/>
  <c r="DV92" i="3"/>
  <c r="DW92" i="3"/>
  <c r="DX92" i="3"/>
  <c r="DY92" i="3"/>
  <c r="DZ92" i="3"/>
  <c r="EA92" i="3"/>
  <c r="EB92" i="3"/>
  <c r="EC92" i="3"/>
  <c r="ED92" i="3"/>
  <c r="EF92" i="3"/>
  <c r="EG92" i="3"/>
  <c r="EH92" i="3"/>
  <c r="EI92" i="3"/>
  <c r="EJ92" i="3"/>
  <c r="EK92" i="3"/>
  <c r="EL92" i="3"/>
  <c r="EM92" i="3"/>
  <c r="EN92" i="3"/>
  <c r="EO92" i="3"/>
  <c r="EP92" i="3"/>
  <c r="EQ92" i="3"/>
  <c r="ER92" i="3"/>
  <c r="ET92" i="3"/>
  <c r="EU92" i="3"/>
  <c r="EV92" i="3"/>
  <c r="EW92" i="3"/>
  <c r="EX92" i="3"/>
  <c r="EY92" i="3"/>
  <c r="EZ92" i="3"/>
  <c r="FA92" i="3"/>
  <c r="FB92" i="3"/>
  <c r="FC92" i="3"/>
  <c r="FD92" i="3"/>
  <c r="FE92" i="3"/>
  <c r="FF92" i="3"/>
  <c r="FH92" i="3"/>
  <c r="FI92" i="3"/>
  <c r="FJ92" i="3"/>
  <c r="FK92" i="3"/>
  <c r="FL92" i="3"/>
  <c r="FM92" i="3"/>
  <c r="FN92" i="3"/>
  <c r="FO92" i="3"/>
  <c r="FP92" i="3"/>
  <c r="FQ92" i="3"/>
  <c r="FR92" i="3"/>
  <c r="FS92" i="3"/>
  <c r="FT92" i="3"/>
  <c r="FV92" i="3"/>
  <c r="FW92" i="3"/>
  <c r="FX92" i="3"/>
  <c r="FY92" i="3"/>
  <c r="FZ92" i="3"/>
  <c r="GA92" i="3"/>
  <c r="GB92" i="3"/>
  <c r="GC92" i="3"/>
  <c r="GD92" i="3"/>
  <c r="GE92" i="3"/>
  <c r="GF92" i="3"/>
  <c r="GG92" i="3"/>
  <c r="GH92" i="3"/>
  <c r="GJ92" i="3"/>
  <c r="GK92" i="3"/>
  <c r="GL92" i="3"/>
  <c r="GM92" i="3"/>
  <c r="GN92" i="3"/>
  <c r="GO92" i="3"/>
  <c r="GP92" i="3"/>
  <c r="GQ92" i="3"/>
  <c r="GR92" i="3"/>
  <c r="GS92" i="3"/>
  <c r="GT92" i="3"/>
  <c r="GU92" i="3"/>
  <c r="GV92" i="3"/>
  <c r="GX92" i="3"/>
  <c r="GY92" i="3"/>
  <c r="GZ92" i="3"/>
  <c r="HA92" i="3"/>
  <c r="HB92" i="3"/>
  <c r="HC92" i="3"/>
  <c r="HD92" i="3"/>
  <c r="HE92" i="3"/>
  <c r="HF92" i="3"/>
  <c r="HG92" i="3"/>
  <c r="HH92" i="3"/>
  <c r="HI92" i="3"/>
  <c r="HJ92" i="3"/>
  <c r="X93" i="3"/>
  <c r="Y93" i="3"/>
  <c r="Z93" i="3"/>
  <c r="AA93" i="3"/>
  <c r="AB93" i="3"/>
  <c r="AC93" i="3"/>
  <c r="AD93" i="3"/>
  <c r="AE93" i="3"/>
  <c r="AF93" i="3"/>
  <c r="AG93" i="3"/>
  <c r="AH93" i="3"/>
  <c r="AI93" i="3"/>
  <c r="AJ93" i="3"/>
  <c r="AL93" i="3"/>
  <c r="AM93" i="3"/>
  <c r="AN93" i="3"/>
  <c r="AO93" i="3"/>
  <c r="AP93" i="3"/>
  <c r="AQ93" i="3"/>
  <c r="AR93" i="3"/>
  <c r="AS93" i="3"/>
  <c r="AT93" i="3"/>
  <c r="AU93" i="3"/>
  <c r="AV93" i="3"/>
  <c r="AW93" i="3"/>
  <c r="AX93" i="3"/>
  <c r="AZ93" i="3"/>
  <c r="BA93" i="3"/>
  <c r="BB93" i="3"/>
  <c r="BC93" i="3"/>
  <c r="BD93" i="3"/>
  <c r="BE93" i="3"/>
  <c r="BF93" i="3"/>
  <c r="BG93" i="3"/>
  <c r="BH93" i="3"/>
  <c r="BI93" i="3"/>
  <c r="BJ93" i="3"/>
  <c r="BK93" i="3"/>
  <c r="BL93" i="3"/>
  <c r="BN93" i="3"/>
  <c r="BO93" i="3"/>
  <c r="BP93" i="3"/>
  <c r="BQ93" i="3"/>
  <c r="BR93" i="3"/>
  <c r="BS93" i="3"/>
  <c r="BT93" i="3"/>
  <c r="BU93" i="3"/>
  <c r="BV93" i="3"/>
  <c r="BW93" i="3"/>
  <c r="BX93" i="3"/>
  <c r="BY93" i="3"/>
  <c r="BZ93" i="3"/>
  <c r="CB93" i="3"/>
  <c r="CC93" i="3"/>
  <c r="CD93" i="3"/>
  <c r="CE93" i="3"/>
  <c r="CF93" i="3"/>
  <c r="CG93" i="3"/>
  <c r="CH93" i="3"/>
  <c r="CI93" i="3"/>
  <c r="CJ93" i="3"/>
  <c r="CK93" i="3"/>
  <c r="CL93" i="3"/>
  <c r="CM93" i="3"/>
  <c r="CN93" i="3"/>
  <c r="CP93" i="3"/>
  <c r="CQ93" i="3"/>
  <c r="CR93" i="3"/>
  <c r="CS93" i="3"/>
  <c r="CT93" i="3"/>
  <c r="CU93" i="3"/>
  <c r="CV93" i="3"/>
  <c r="CW93" i="3"/>
  <c r="CX93" i="3"/>
  <c r="CY93" i="3"/>
  <c r="CZ93" i="3"/>
  <c r="DA93" i="3"/>
  <c r="DB93" i="3"/>
  <c r="DD93" i="3"/>
  <c r="DE93" i="3"/>
  <c r="DF93" i="3"/>
  <c r="DG93" i="3"/>
  <c r="DH93" i="3"/>
  <c r="DI93" i="3"/>
  <c r="DJ93" i="3"/>
  <c r="DK93" i="3"/>
  <c r="DL93" i="3"/>
  <c r="DM93" i="3"/>
  <c r="DN93" i="3"/>
  <c r="DO93" i="3"/>
  <c r="DP93" i="3"/>
  <c r="DR93" i="3"/>
  <c r="DS93" i="3"/>
  <c r="DT93" i="3"/>
  <c r="DU93" i="3"/>
  <c r="DV93" i="3"/>
  <c r="DW93" i="3"/>
  <c r="DX93" i="3"/>
  <c r="DY93" i="3"/>
  <c r="DZ93" i="3"/>
  <c r="EA93" i="3"/>
  <c r="EB93" i="3"/>
  <c r="EC93" i="3"/>
  <c r="ED93" i="3"/>
  <c r="EF93" i="3"/>
  <c r="EG93" i="3"/>
  <c r="EH93" i="3"/>
  <c r="EI93" i="3"/>
  <c r="EJ93" i="3"/>
  <c r="EK93" i="3"/>
  <c r="EL93" i="3"/>
  <c r="EM93" i="3"/>
  <c r="EN93" i="3"/>
  <c r="EO93" i="3"/>
  <c r="EP93" i="3"/>
  <c r="EQ93" i="3"/>
  <c r="ER93" i="3"/>
  <c r="ET93" i="3"/>
  <c r="EU93" i="3"/>
  <c r="EV93" i="3"/>
  <c r="EW93" i="3"/>
  <c r="EX93" i="3"/>
  <c r="EY93" i="3"/>
  <c r="EZ93" i="3"/>
  <c r="FA93" i="3"/>
  <c r="FB93" i="3"/>
  <c r="FC93" i="3"/>
  <c r="FD93" i="3"/>
  <c r="FE93" i="3"/>
  <c r="FF93" i="3"/>
  <c r="FH93" i="3"/>
  <c r="FI93" i="3"/>
  <c r="FJ93" i="3"/>
  <c r="FK93" i="3"/>
  <c r="FL93" i="3"/>
  <c r="FM93" i="3"/>
  <c r="FN93" i="3"/>
  <c r="FO93" i="3"/>
  <c r="FP93" i="3"/>
  <c r="FQ93" i="3"/>
  <c r="FR93" i="3"/>
  <c r="FS93" i="3"/>
  <c r="FT93" i="3"/>
  <c r="FV93" i="3"/>
  <c r="FW93" i="3"/>
  <c r="FX93" i="3"/>
  <c r="FY93" i="3"/>
  <c r="FZ93" i="3"/>
  <c r="GA93" i="3"/>
  <c r="GB93" i="3"/>
  <c r="GC93" i="3"/>
  <c r="GD93" i="3"/>
  <c r="GE93" i="3"/>
  <c r="GF93" i="3"/>
  <c r="GG93" i="3"/>
  <c r="GH93" i="3"/>
  <c r="GJ93" i="3"/>
  <c r="GK93" i="3"/>
  <c r="GL93" i="3"/>
  <c r="GM93" i="3"/>
  <c r="GN93" i="3"/>
  <c r="GO93" i="3"/>
  <c r="GP93" i="3"/>
  <c r="GQ93" i="3"/>
  <c r="GR93" i="3"/>
  <c r="GS93" i="3"/>
  <c r="GT93" i="3"/>
  <c r="GU93" i="3"/>
  <c r="GV93" i="3"/>
  <c r="GX93" i="3"/>
  <c r="GY93" i="3"/>
  <c r="GZ93" i="3"/>
  <c r="HA93" i="3"/>
  <c r="HB93" i="3"/>
  <c r="HC93" i="3"/>
  <c r="HD93" i="3"/>
  <c r="HE93" i="3"/>
  <c r="HF93" i="3"/>
  <c r="HG93" i="3"/>
  <c r="HH93" i="3"/>
  <c r="HI93" i="3"/>
  <c r="HJ93" i="3"/>
  <c r="X94" i="3"/>
  <c r="Y94" i="3"/>
  <c r="Z94" i="3"/>
  <c r="AA94" i="3"/>
  <c r="AB94" i="3"/>
  <c r="AC94" i="3"/>
  <c r="AD94" i="3"/>
  <c r="AE94" i="3"/>
  <c r="AF94" i="3"/>
  <c r="AG94" i="3"/>
  <c r="AH94" i="3"/>
  <c r="AI94" i="3"/>
  <c r="AJ94" i="3"/>
  <c r="AL94" i="3"/>
  <c r="AM94" i="3"/>
  <c r="AN94" i="3"/>
  <c r="AO94" i="3"/>
  <c r="AP94" i="3"/>
  <c r="AQ94" i="3"/>
  <c r="AR94" i="3"/>
  <c r="AS94" i="3"/>
  <c r="AT94" i="3"/>
  <c r="AU94" i="3"/>
  <c r="AV94" i="3"/>
  <c r="AW94" i="3"/>
  <c r="AX94" i="3"/>
  <c r="AZ94" i="3"/>
  <c r="BA94" i="3"/>
  <c r="BB94" i="3"/>
  <c r="BC94" i="3"/>
  <c r="BD94" i="3"/>
  <c r="BE94" i="3"/>
  <c r="BF94" i="3"/>
  <c r="BG94" i="3"/>
  <c r="BH94" i="3"/>
  <c r="BI94" i="3"/>
  <c r="BJ94" i="3"/>
  <c r="BK94" i="3"/>
  <c r="BL94" i="3"/>
  <c r="BN94" i="3"/>
  <c r="BO94" i="3"/>
  <c r="BP94" i="3"/>
  <c r="BQ94" i="3"/>
  <c r="BR94" i="3"/>
  <c r="BS94" i="3"/>
  <c r="BT94" i="3"/>
  <c r="BU94" i="3"/>
  <c r="BV94" i="3"/>
  <c r="BW94" i="3"/>
  <c r="BX94" i="3"/>
  <c r="BY94" i="3"/>
  <c r="BZ94" i="3"/>
  <c r="CB94" i="3"/>
  <c r="CC94" i="3"/>
  <c r="CD94" i="3"/>
  <c r="CE94" i="3"/>
  <c r="CF94" i="3"/>
  <c r="CG94" i="3"/>
  <c r="CH94" i="3"/>
  <c r="CI94" i="3"/>
  <c r="CJ94" i="3"/>
  <c r="CK94" i="3"/>
  <c r="CL94" i="3"/>
  <c r="CM94" i="3"/>
  <c r="CN94" i="3"/>
  <c r="CP94" i="3"/>
  <c r="CQ94" i="3"/>
  <c r="CR94" i="3"/>
  <c r="CS94" i="3"/>
  <c r="CT94" i="3"/>
  <c r="CU94" i="3"/>
  <c r="CV94" i="3"/>
  <c r="CW94" i="3"/>
  <c r="CX94" i="3"/>
  <c r="CY94" i="3"/>
  <c r="CZ94" i="3"/>
  <c r="DA94" i="3"/>
  <c r="DB94" i="3"/>
  <c r="DD94" i="3"/>
  <c r="DE94" i="3"/>
  <c r="DF94" i="3"/>
  <c r="DG94" i="3"/>
  <c r="DH94" i="3"/>
  <c r="DI94" i="3"/>
  <c r="DJ94" i="3"/>
  <c r="DK94" i="3"/>
  <c r="DL94" i="3"/>
  <c r="DM94" i="3"/>
  <c r="DN94" i="3"/>
  <c r="DO94" i="3"/>
  <c r="DP94" i="3"/>
  <c r="DR94" i="3"/>
  <c r="DS94" i="3"/>
  <c r="DT94" i="3"/>
  <c r="DU94" i="3"/>
  <c r="DV94" i="3"/>
  <c r="DW94" i="3"/>
  <c r="DX94" i="3"/>
  <c r="DY94" i="3"/>
  <c r="DZ94" i="3"/>
  <c r="EA94" i="3"/>
  <c r="EB94" i="3"/>
  <c r="EC94" i="3"/>
  <c r="ED94" i="3"/>
  <c r="EF94" i="3"/>
  <c r="EG94" i="3"/>
  <c r="EH94" i="3"/>
  <c r="EI94" i="3"/>
  <c r="EJ94" i="3"/>
  <c r="EK94" i="3"/>
  <c r="EL94" i="3"/>
  <c r="EM94" i="3"/>
  <c r="EN94" i="3"/>
  <c r="EO94" i="3"/>
  <c r="EP94" i="3"/>
  <c r="EQ94" i="3"/>
  <c r="ER94" i="3"/>
  <c r="ET94" i="3"/>
  <c r="EU94" i="3"/>
  <c r="EV94" i="3"/>
  <c r="EW94" i="3"/>
  <c r="EX94" i="3"/>
  <c r="EY94" i="3"/>
  <c r="EZ94" i="3"/>
  <c r="FA94" i="3"/>
  <c r="FB94" i="3"/>
  <c r="FC94" i="3"/>
  <c r="FD94" i="3"/>
  <c r="FE94" i="3"/>
  <c r="FF94" i="3"/>
  <c r="FH94" i="3"/>
  <c r="FI94" i="3"/>
  <c r="FJ94" i="3"/>
  <c r="FK94" i="3"/>
  <c r="FL94" i="3"/>
  <c r="FM94" i="3"/>
  <c r="FN94" i="3"/>
  <c r="FO94" i="3"/>
  <c r="FP94" i="3"/>
  <c r="FQ94" i="3"/>
  <c r="FR94" i="3"/>
  <c r="FS94" i="3"/>
  <c r="FT94" i="3"/>
  <c r="FV94" i="3"/>
  <c r="FW94" i="3"/>
  <c r="FX94" i="3"/>
  <c r="FY94" i="3"/>
  <c r="FZ94" i="3"/>
  <c r="GA94" i="3"/>
  <c r="GB94" i="3"/>
  <c r="GC94" i="3"/>
  <c r="GD94" i="3"/>
  <c r="GE94" i="3"/>
  <c r="GF94" i="3"/>
  <c r="GG94" i="3"/>
  <c r="GH94" i="3"/>
  <c r="GJ94" i="3"/>
  <c r="GK94" i="3"/>
  <c r="GL94" i="3"/>
  <c r="GM94" i="3"/>
  <c r="GN94" i="3"/>
  <c r="GO94" i="3"/>
  <c r="GP94" i="3"/>
  <c r="GQ94" i="3"/>
  <c r="GR94" i="3"/>
  <c r="GS94" i="3"/>
  <c r="GT94" i="3"/>
  <c r="GU94" i="3"/>
  <c r="GV94" i="3"/>
  <c r="GX94" i="3"/>
  <c r="GY94" i="3"/>
  <c r="GZ94" i="3"/>
  <c r="HA94" i="3"/>
  <c r="HB94" i="3"/>
  <c r="HC94" i="3"/>
  <c r="HD94" i="3"/>
  <c r="HE94" i="3"/>
  <c r="HF94" i="3"/>
  <c r="HG94" i="3"/>
  <c r="HH94" i="3"/>
  <c r="HI94" i="3"/>
  <c r="HJ94" i="3"/>
  <c r="J95" i="3"/>
  <c r="K95" i="3"/>
  <c r="L95" i="3"/>
  <c r="M95" i="3"/>
  <c r="N95" i="3"/>
  <c r="O95" i="3"/>
  <c r="P95" i="3"/>
  <c r="Q95" i="3"/>
  <c r="R95" i="3"/>
  <c r="S95" i="3"/>
  <c r="T95" i="3"/>
  <c r="U95" i="3"/>
  <c r="V95" i="3"/>
  <c r="AL95" i="3"/>
  <c r="AM95" i="3"/>
  <c r="AN95" i="3"/>
  <c r="AO95" i="3"/>
  <c r="AP95" i="3"/>
  <c r="AQ95" i="3"/>
  <c r="AR95" i="3"/>
  <c r="AS95" i="3"/>
  <c r="AT95" i="3"/>
  <c r="AU95" i="3"/>
  <c r="AV95" i="3"/>
  <c r="AW95" i="3"/>
  <c r="AX95" i="3"/>
  <c r="AZ95" i="3"/>
  <c r="BA95" i="3"/>
  <c r="BB95" i="3"/>
  <c r="BC95" i="3"/>
  <c r="BD95" i="3"/>
  <c r="BE95" i="3"/>
  <c r="BF95" i="3"/>
  <c r="BG95" i="3"/>
  <c r="BH95" i="3"/>
  <c r="BI95" i="3"/>
  <c r="BJ95" i="3"/>
  <c r="BK95" i="3"/>
  <c r="BL95" i="3"/>
  <c r="BN95" i="3"/>
  <c r="BO95" i="3"/>
  <c r="BP95" i="3"/>
  <c r="BQ95" i="3"/>
  <c r="BR95" i="3"/>
  <c r="BS95" i="3"/>
  <c r="BT95" i="3"/>
  <c r="BU95" i="3"/>
  <c r="BV95" i="3"/>
  <c r="BW95" i="3"/>
  <c r="BX95" i="3"/>
  <c r="BY95" i="3"/>
  <c r="BZ95" i="3"/>
  <c r="CB95" i="3"/>
  <c r="CC95" i="3"/>
  <c r="CD95" i="3"/>
  <c r="CE95" i="3"/>
  <c r="CF95" i="3"/>
  <c r="CG95" i="3"/>
  <c r="CH95" i="3"/>
  <c r="CI95" i="3"/>
  <c r="CJ95" i="3"/>
  <c r="CK95" i="3"/>
  <c r="CL95" i="3"/>
  <c r="CM95" i="3"/>
  <c r="CN95" i="3"/>
  <c r="CP95" i="3"/>
  <c r="CQ95" i="3"/>
  <c r="CR95" i="3"/>
  <c r="CS95" i="3"/>
  <c r="CT95" i="3"/>
  <c r="CU95" i="3"/>
  <c r="CV95" i="3"/>
  <c r="CW95" i="3"/>
  <c r="CX95" i="3"/>
  <c r="CY95" i="3"/>
  <c r="CZ95" i="3"/>
  <c r="DA95" i="3"/>
  <c r="DB95" i="3"/>
  <c r="DD95" i="3"/>
  <c r="DE95" i="3"/>
  <c r="DF95" i="3"/>
  <c r="DG95" i="3"/>
  <c r="DH95" i="3"/>
  <c r="DI95" i="3"/>
  <c r="DJ95" i="3"/>
  <c r="DK95" i="3"/>
  <c r="DL95" i="3"/>
  <c r="DM95" i="3"/>
  <c r="DN95" i="3"/>
  <c r="DO95" i="3"/>
  <c r="DP95" i="3"/>
  <c r="DR95" i="3"/>
  <c r="DS95" i="3"/>
  <c r="DT95" i="3"/>
  <c r="DU95" i="3"/>
  <c r="DV95" i="3"/>
  <c r="DW95" i="3"/>
  <c r="DX95" i="3"/>
  <c r="DY95" i="3"/>
  <c r="DZ95" i="3"/>
  <c r="EA95" i="3"/>
  <c r="EB95" i="3"/>
  <c r="EC95" i="3"/>
  <c r="ED95" i="3"/>
  <c r="EF95" i="3"/>
  <c r="EG95" i="3"/>
  <c r="EH95" i="3"/>
  <c r="EI95" i="3"/>
  <c r="EJ95" i="3"/>
  <c r="EK95" i="3"/>
  <c r="EL95" i="3"/>
  <c r="EM95" i="3"/>
  <c r="EN95" i="3"/>
  <c r="EO95" i="3"/>
  <c r="EP95" i="3"/>
  <c r="EQ95" i="3"/>
  <c r="ER95" i="3"/>
  <c r="ET95" i="3"/>
  <c r="EU95" i="3"/>
  <c r="EV95" i="3"/>
  <c r="EW95" i="3"/>
  <c r="EX95" i="3"/>
  <c r="EY95" i="3"/>
  <c r="EZ95" i="3"/>
  <c r="FA95" i="3"/>
  <c r="FB95" i="3"/>
  <c r="FC95" i="3"/>
  <c r="FD95" i="3"/>
  <c r="FE95" i="3"/>
  <c r="FF95" i="3"/>
  <c r="FH95" i="3"/>
  <c r="FI95" i="3"/>
  <c r="FJ95" i="3"/>
  <c r="FK95" i="3"/>
  <c r="FL95" i="3"/>
  <c r="FM95" i="3"/>
  <c r="FN95" i="3"/>
  <c r="FO95" i="3"/>
  <c r="FP95" i="3"/>
  <c r="FQ95" i="3"/>
  <c r="FR95" i="3"/>
  <c r="FS95" i="3"/>
  <c r="FT95" i="3"/>
  <c r="FV95" i="3"/>
  <c r="FW95" i="3"/>
  <c r="FX95" i="3"/>
  <c r="FY95" i="3"/>
  <c r="FZ95" i="3"/>
  <c r="GA95" i="3"/>
  <c r="GB95" i="3"/>
  <c r="GC95" i="3"/>
  <c r="GD95" i="3"/>
  <c r="GE95" i="3"/>
  <c r="GF95" i="3"/>
  <c r="GG95" i="3"/>
  <c r="GH95" i="3"/>
  <c r="GJ95" i="3"/>
  <c r="GK95" i="3"/>
  <c r="GL95" i="3"/>
  <c r="GM95" i="3"/>
  <c r="GN95" i="3"/>
  <c r="GO95" i="3"/>
  <c r="GP95" i="3"/>
  <c r="GQ95" i="3"/>
  <c r="GR95" i="3"/>
  <c r="GS95" i="3"/>
  <c r="GT95" i="3"/>
  <c r="GU95" i="3"/>
  <c r="GV95" i="3"/>
  <c r="GX95" i="3"/>
  <c r="GY95" i="3"/>
  <c r="GZ95" i="3"/>
  <c r="HA95" i="3"/>
  <c r="HB95" i="3"/>
  <c r="HC95" i="3"/>
  <c r="HD95" i="3"/>
  <c r="HE95" i="3"/>
  <c r="HF95" i="3"/>
  <c r="HG95" i="3"/>
  <c r="HH95" i="3"/>
  <c r="HI95" i="3"/>
  <c r="HJ95" i="3"/>
  <c r="X96" i="3"/>
  <c r="Y96" i="3"/>
  <c r="Z96" i="3"/>
  <c r="AA96" i="3"/>
  <c r="AB96" i="3"/>
  <c r="AC96" i="3"/>
  <c r="AD96" i="3"/>
  <c r="AE96" i="3"/>
  <c r="AF96" i="3"/>
  <c r="AG96" i="3"/>
  <c r="AH96" i="3"/>
  <c r="AI96" i="3"/>
  <c r="AJ96" i="3"/>
  <c r="AL96" i="3"/>
  <c r="AM96" i="3"/>
  <c r="AN96" i="3"/>
  <c r="AO96" i="3"/>
  <c r="AP96" i="3"/>
  <c r="AQ96" i="3"/>
  <c r="AR96" i="3"/>
  <c r="AS96" i="3"/>
  <c r="AT96" i="3"/>
  <c r="AU96" i="3"/>
  <c r="AV96" i="3"/>
  <c r="AW96" i="3"/>
  <c r="AX96" i="3"/>
  <c r="AZ96" i="3"/>
  <c r="BA96" i="3"/>
  <c r="BB96" i="3"/>
  <c r="BC96" i="3"/>
  <c r="BD96" i="3"/>
  <c r="BE96" i="3"/>
  <c r="BF96" i="3"/>
  <c r="BG96" i="3"/>
  <c r="BH96" i="3"/>
  <c r="BI96" i="3"/>
  <c r="BJ96" i="3"/>
  <c r="BK96" i="3"/>
  <c r="BL96" i="3"/>
  <c r="BN96" i="3"/>
  <c r="BO96" i="3"/>
  <c r="BP96" i="3"/>
  <c r="BQ96" i="3"/>
  <c r="BR96" i="3"/>
  <c r="BS96" i="3"/>
  <c r="BT96" i="3"/>
  <c r="BU96" i="3"/>
  <c r="BV96" i="3"/>
  <c r="BW96" i="3"/>
  <c r="BX96" i="3"/>
  <c r="BY96" i="3"/>
  <c r="BZ96" i="3"/>
  <c r="CB96" i="3"/>
  <c r="CC96" i="3"/>
  <c r="CD96" i="3"/>
  <c r="CE96" i="3"/>
  <c r="CF96" i="3"/>
  <c r="CG96" i="3"/>
  <c r="CH96" i="3"/>
  <c r="CI96" i="3"/>
  <c r="CJ96" i="3"/>
  <c r="CK96" i="3"/>
  <c r="CL96" i="3"/>
  <c r="CM96" i="3"/>
  <c r="CN96" i="3"/>
  <c r="CP96" i="3"/>
  <c r="CQ96" i="3"/>
  <c r="CR96" i="3"/>
  <c r="CS96" i="3"/>
  <c r="CT96" i="3"/>
  <c r="CU96" i="3"/>
  <c r="CV96" i="3"/>
  <c r="CW96" i="3"/>
  <c r="CX96" i="3"/>
  <c r="CY96" i="3"/>
  <c r="CZ96" i="3"/>
  <c r="DA96" i="3"/>
  <c r="DB96" i="3"/>
  <c r="DD96" i="3"/>
  <c r="DE96" i="3"/>
  <c r="DF96" i="3"/>
  <c r="DG96" i="3"/>
  <c r="DH96" i="3"/>
  <c r="DI96" i="3"/>
  <c r="DJ96" i="3"/>
  <c r="DK96" i="3"/>
  <c r="DL96" i="3"/>
  <c r="DM96" i="3"/>
  <c r="DN96" i="3"/>
  <c r="DO96" i="3"/>
  <c r="DP96" i="3"/>
  <c r="DR96" i="3"/>
  <c r="DS96" i="3"/>
  <c r="DT96" i="3"/>
  <c r="DU96" i="3"/>
  <c r="DV96" i="3"/>
  <c r="DW96" i="3"/>
  <c r="DX96" i="3"/>
  <c r="DY96" i="3"/>
  <c r="DZ96" i="3"/>
  <c r="EA96" i="3"/>
  <c r="EB96" i="3"/>
  <c r="EC96" i="3"/>
  <c r="ED96" i="3"/>
  <c r="EF96" i="3"/>
  <c r="EG96" i="3"/>
  <c r="EH96" i="3"/>
  <c r="EI96" i="3"/>
  <c r="EJ96" i="3"/>
  <c r="EK96" i="3"/>
  <c r="EL96" i="3"/>
  <c r="EM96" i="3"/>
  <c r="EN96" i="3"/>
  <c r="EO96" i="3"/>
  <c r="EP96" i="3"/>
  <c r="EQ96" i="3"/>
  <c r="ER96" i="3"/>
  <c r="ET96" i="3"/>
  <c r="EU96" i="3"/>
  <c r="EV96" i="3"/>
  <c r="EW96" i="3"/>
  <c r="EX96" i="3"/>
  <c r="EY96" i="3"/>
  <c r="EZ96" i="3"/>
  <c r="FA96" i="3"/>
  <c r="FB96" i="3"/>
  <c r="FC96" i="3"/>
  <c r="FD96" i="3"/>
  <c r="FE96" i="3"/>
  <c r="FF96" i="3"/>
  <c r="FH96" i="3"/>
  <c r="FI96" i="3"/>
  <c r="FJ96" i="3"/>
  <c r="FK96" i="3"/>
  <c r="FL96" i="3"/>
  <c r="FM96" i="3"/>
  <c r="FN96" i="3"/>
  <c r="FO96" i="3"/>
  <c r="FP96" i="3"/>
  <c r="FQ96" i="3"/>
  <c r="FR96" i="3"/>
  <c r="FS96" i="3"/>
  <c r="FT96" i="3"/>
  <c r="FV96" i="3"/>
  <c r="FW96" i="3"/>
  <c r="FX96" i="3"/>
  <c r="FY96" i="3"/>
  <c r="FZ96" i="3"/>
  <c r="GA96" i="3"/>
  <c r="GB96" i="3"/>
  <c r="GC96" i="3"/>
  <c r="GD96" i="3"/>
  <c r="GE96" i="3"/>
  <c r="GF96" i="3"/>
  <c r="GG96" i="3"/>
  <c r="GH96" i="3"/>
  <c r="GJ96" i="3"/>
  <c r="GK96" i="3"/>
  <c r="GL96" i="3"/>
  <c r="GM96" i="3"/>
  <c r="GN96" i="3"/>
  <c r="GO96" i="3"/>
  <c r="GP96" i="3"/>
  <c r="GQ96" i="3"/>
  <c r="GR96" i="3"/>
  <c r="GS96" i="3"/>
  <c r="GT96" i="3"/>
  <c r="GU96" i="3"/>
  <c r="GV96" i="3"/>
  <c r="GX96" i="3"/>
  <c r="GY96" i="3"/>
  <c r="GZ96" i="3"/>
  <c r="HA96" i="3"/>
  <c r="HB96" i="3"/>
  <c r="HC96" i="3"/>
  <c r="HD96" i="3"/>
  <c r="HE96" i="3"/>
  <c r="HF96" i="3"/>
  <c r="HG96" i="3"/>
  <c r="HH96" i="3"/>
  <c r="HI96" i="3"/>
  <c r="HJ96" i="3"/>
  <c r="J97" i="3"/>
  <c r="K97" i="3"/>
  <c r="L97" i="3"/>
  <c r="M97" i="3"/>
  <c r="N97" i="3"/>
  <c r="O97" i="3"/>
  <c r="P97" i="3"/>
  <c r="Q97" i="3"/>
  <c r="R97" i="3"/>
  <c r="S97" i="3"/>
  <c r="T97" i="3"/>
  <c r="U97" i="3"/>
  <c r="V97" i="3"/>
  <c r="AL97" i="3"/>
  <c r="AM97" i="3"/>
  <c r="AN97" i="3"/>
  <c r="AO97" i="3"/>
  <c r="AP97" i="3"/>
  <c r="AQ97" i="3"/>
  <c r="AR97" i="3"/>
  <c r="AS97" i="3"/>
  <c r="AT97" i="3"/>
  <c r="AU97" i="3"/>
  <c r="AV97" i="3"/>
  <c r="AW97" i="3"/>
  <c r="AX97" i="3"/>
  <c r="AZ97" i="3"/>
  <c r="BA97" i="3"/>
  <c r="BB97" i="3"/>
  <c r="BC97" i="3"/>
  <c r="BD97" i="3"/>
  <c r="BE97" i="3"/>
  <c r="BF97" i="3"/>
  <c r="BG97" i="3"/>
  <c r="BH97" i="3"/>
  <c r="BI97" i="3"/>
  <c r="BJ97" i="3"/>
  <c r="BK97" i="3"/>
  <c r="BL97" i="3"/>
  <c r="BN97" i="3"/>
  <c r="BO97" i="3"/>
  <c r="BP97" i="3"/>
  <c r="BQ97" i="3"/>
  <c r="BR97" i="3"/>
  <c r="BS97" i="3"/>
  <c r="BT97" i="3"/>
  <c r="BU97" i="3"/>
  <c r="BV97" i="3"/>
  <c r="BW97" i="3"/>
  <c r="BX97" i="3"/>
  <c r="BY97" i="3"/>
  <c r="BZ97" i="3"/>
  <c r="CB97" i="3"/>
  <c r="CC97" i="3"/>
  <c r="CD97" i="3"/>
  <c r="CE97" i="3"/>
  <c r="CF97" i="3"/>
  <c r="CG97" i="3"/>
  <c r="CH97" i="3"/>
  <c r="CI97" i="3"/>
  <c r="CJ97" i="3"/>
  <c r="CK97" i="3"/>
  <c r="CL97" i="3"/>
  <c r="CM97" i="3"/>
  <c r="CN97" i="3"/>
  <c r="CP97" i="3"/>
  <c r="CQ97" i="3"/>
  <c r="CR97" i="3"/>
  <c r="CS97" i="3"/>
  <c r="CT97" i="3"/>
  <c r="CU97" i="3"/>
  <c r="CV97" i="3"/>
  <c r="CW97" i="3"/>
  <c r="CX97" i="3"/>
  <c r="CY97" i="3"/>
  <c r="CZ97" i="3"/>
  <c r="DA97" i="3"/>
  <c r="DB97" i="3"/>
  <c r="DD97" i="3"/>
  <c r="DE97" i="3"/>
  <c r="DF97" i="3"/>
  <c r="DG97" i="3"/>
  <c r="DH97" i="3"/>
  <c r="DI97" i="3"/>
  <c r="DJ97" i="3"/>
  <c r="DK97" i="3"/>
  <c r="DL97" i="3"/>
  <c r="DM97" i="3"/>
  <c r="DN97" i="3"/>
  <c r="DO97" i="3"/>
  <c r="DP97" i="3"/>
  <c r="DR97" i="3"/>
  <c r="DS97" i="3"/>
  <c r="DT97" i="3"/>
  <c r="DU97" i="3"/>
  <c r="DV97" i="3"/>
  <c r="DW97" i="3"/>
  <c r="DX97" i="3"/>
  <c r="DY97" i="3"/>
  <c r="DZ97" i="3"/>
  <c r="EA97" i="3"/>
  <c r="EB97" i="3"/>
  <c r="EC97" i="3"/>
  <c r="ED97" i="3"/>
  <c r="EF97" i="3"/>
  <c r="EG97" i="3"/>
  <c r="EH97" i="3"/>
  <c r="EI97" i="3"/>
  <c r="EJ97" i="3"/>
  <c r="EK97" i="3"/>
  <c r="EL97" i="3"/>
  <c r="EM97" i="3"/>
  <c r="EN97" i="3"/>
  <c r="EO97" i="3"/>
  <c r="EP97" i="3"/>
  <c r="EQ97" i="3"/>
  <c r="ER97" i="3"/>
  <c r="ET97" i="3"/>
  <c r="EU97" i="3"/>
  <c r="EV97" i="3"/>
  <c r="EW97" i="3"/>
  <c r="EX97" i="3"/>
  <c r="EY97" i="3"/>
  <c r="EZ97" i="3"/>
  <c r="FA97" i="3"/>
  <c r="FB97" i="3"/>
  <c r="FC97" i="3"/>
  <c r="FD97" i="3"/>
  <c r="FE97" i="3"/>
  <c r="FF97" i="3"/>
  <c r="FH97" i="3"/>
  <c r="FI97" i="3"/>
  <c r="FJ97" i="3"/>
  <c r="FK97" i="3"/>
  <c r="FL97" i="3"/>
  <c r="FM97" i="3"/>
  <c r="FN97" i="3"/>
  <c r="FO97" i="3"/>
  <c r="FP97" i="3"/>
  <c r="FQ97" i="3"/>
  <c r="FR97" i="3"/>
  <c r="FS97" i="3"/>
  <c r="FT97" i="3"/>
  <c r="FV97" i="3"/>
  <c r="FW97" i="3"/>
  <c r="FX97" i="3"/>
  <c r="FY97" i="3"/>
  <c r="FZ97" i="3"/>
  <c r="GA97" i="3"/>
  <c r="GB97" i="3"/>
  <c r="GC97" i="3"/>
  <c r="GD97" i="3"/>
  <c r="GE97" i="3"/>
  <c r="GF97" i="3"/>
  <c r="GG97" i="3"/>
  <c r="GH97" i="3"/>
  <c r="GJ97" i="3"/>
  <c r="GK97" i="3"/>
  <c r="GL97" i="3"/>
  <c r="GM97" i="3"/>
  <c r="GN97" i="3"/>
  <c r="GO97" i="3"/>
  <c r="GP97" i="3"/>
  <c r="GQ97" i="3"/>
  <c r="GR97" i="3"/>
  <c r="GS97" i="3"/>
  <c r="GT97" i="3"/>
  <c r="GU97" i="3"/>
  <c r="GV97" i="3"/>
  <c r="GX97" i="3"/>
  <c r="GY97" i="3"/>
  <c r="GZ97" i="3"/>
  <c r="HA97" i="3"/>
  <c r="HB97" i="3"/>
  <c r="HC97" i="3"/>
  <c r="HD97" i="3"/>
  <c r="HE97" i="3"/>
  <c r="HF97" i="3"/>
  <c r="HG97" i="3"/>
  <c r="HH97" i="3"/>
  <c r="HI97" i="3"/>
  <c r="HJ97" i="3"/>
  <c r="J98" i="3"/>
  <c r="K98" i="3"/>
  <c r="L98" i="3"/>
  <c r="M98" i="3"/>
  <c r="N98" i="3"/>
  <c r="O98" i="3"/>
  <c r="P98" i="3"/>
  <c r="Q98" i="3"/>
  <c r="R98" i="3"/>
  <c r="S98" i="3"/>
  <c r="T98" i="3"/>
  <c r="U98" i="3"/>
  <c r="V98" i="3"/>
  <c r="AL98" i="3"/>
  <c r="AM98" i="3"/>
  <c r="AN98" i="3"/>
  <c r="AO98" i="3"/>
  <c r="AP98" i="3"/>
  <c r="AQ98" i="3"/>
  <c r="AR98" i="3"/>
  <c r="AS98" i="3"/>
  <c r="AT98" i="3"/>
  <c r="AU98" i="3"/>
  <c r="AV98" i="3"/>
  <c r="AW98" i="3"/>
  <c r="AX98" i="3"/>
  <c r="AZ98" i="3"/>
  <c r="BA98" i="3"/>
  <c r="BB98" i="3"/>
  <c r="BC98" i="3"/>
  <c r="BD98" i="3"/>
  <c r="BE98" i="3"/>
  <c r="BF98" i="3"/>
  <c r="BG98" i="3"/>
  <c r="BH98" i="3"/>
  <c r="BI98" i="3"/>
  <c r="BJ98" i="3"/>
  <c r="BK98" i="3"/>
  <c r="BL98" i="3"/>
  <c r="BN98" i="3"/>
  <c r="BO98" i="3"/>
  <c r="BP98" i="3"/>
  <c r="BQ98" i="3"/>
  <c r="BR98" i="3"/>
  <c r="BS98" i="3"/>
  <c r="BT98" i="3"/>
  <c r="BU98" i="3"/>
  <c r="BV98" i="3"/>
  <c r="BW98" i="3"/>
  <c r="BX98" i="3"/>
  <c r="BY98" i="3"/>
  <c r="BZ98" i="3"/>
  <c r="CB98" i="3"/>
  <c r="CC98" i="3"/>
  <c r="CD98" i="3"/>
  <c r="CE98" i="3"/>
  <c r="CF98" i="3"/>
  <c r="CG98" i="3"/>
  <c r="CH98" i="3"/>
  <c r="CI98" i="3"/>
  <c r="CJ98" i="3"/>
  <c r="CK98" i="3"/>
  <c r="CL98" i="3"/>
  <c r="CM98" i="3"/>
  <c r="CN98" i="3"/>
  <c r="CP98" i="3"/>
  <c r="CQ98" i="3"/>
  <c r="CR98" i="3"/>
  <c r="CS98" i="3"/>
  <c r="CT98" i="3"/>
  <c r="CU98" i="3"/>
  <c r="CV98" i="3"/>
  <c r="CW98" i="3"/>
  <c r="CX98" i="3"/>
  <c r="CY98" i="3"/>
  <c r="CZ98" i="3"/>
  <c r="DA98" i="3"/>
  <c r="DB98" i="3"/>
  <c r="DD98" i="3"/>
  <c r="DE98" i="3"/>
  <c r="DF98" i="3"/>
  <c r="DG98" i="3"/>
  <c r="DH98" i="3"/>
  <c r="DI98" i="3"/>
  <c r="DJ98" i="3"/>
  <c r="DK98" i="3"/>
  <c r="DL98" i="3"/>
  <c r="DM98" i="3"/>
  <c r="DN98" i="3"/>
  <c r="DO98" i="3"/>
  <c r="DP98" i="3"/>
  <c r="DR98" i="3"/>
  <c r="DS98" i="3"/>
  <c r="DT98" i="3"/>
  <c r="DU98" i="3"/>
  <c r="DV98" i="3"/>
  <c r="DW98" i="3"/>
  <c r="DX98" i="3"/>
  <c r="DY98" i="3"/>
  <c r="DZ98" i="3"/>
  <c r="EA98" i="3"/>
  <c r="EB98" i="3"/>
  <c r="EC98" i="3"/>
  <c r="ED98" i="3"/>
  <c r="EF98" i="3"/>
  <c r="EG98" i="3"/>
  <c r="EH98" i="3"/>
  <c r="EI98" i="3"/>
  <c r="EJ98" i="3"/>
  <c r="EK98" i="3"/>
  <c r="EL98" i="3"/>
  <c r="EM98" i="3"/>
  <c r="EN98" i="3"/>
  <c r="EO98" i="3"/>
  <c r="EP98" i="3"/>
  <c r="EQ98" i="3"/>
  <c r="ER98" i="3"/>
  <c r="ET98" i="3"/>
  <c r="EU98" i="3"/>
  <c r="EV98" i="3"/>
  <c r="EW98" i="3"/>
  <c r="EX98" i="3"/>
  <c r="EY98" i="3"/>
  <c r="EZ98" i="3"/>
  <c r="FA98" i="3"/>
  <c r="FB98" i="3"/>
  <c r="FC98" i="3"/>
  <c r="FD98" i="3"/>
  <c r="FE98" i="3"/>
  <c r="FF98" i="3"/>
  <c r="FH98" i="3"/>
  <c r="FI98" i="3"/>
  <c r="FJ98" i="3"/>
  <c r="FK98" i="3"/>
  <c r="FL98" i="3"/>
  <c r="FM98" i="3"/>
  <c r="FN98" i="3"/>
  <c r="FO98" i="3"/>
  <c r="FP98" i="3"/>
  <c r="FQ98" i="3"/>
  <c r="FR98" i="3"/>
  <c r="FS98" i="3"/>
  <c r="FT98" i="3"/>
  <c r="FV98" i="3"/>
  <c r="FW98" i="3"/>
  <c r="FX98" i="3"/>
  <c r="FY98" i="3"/>
  <c r="FZ98" i="3"/>
  <c r="GA98" i="3"/>
  <c r="GB98" i="3"/>
  <c r="GC98" i="3"/>
  <c r="GD98" i="3"/>
  <c r="GE98" i="3"/>
  <c r="GF98" i="3"/>
  <c r="GG98" i="3"/>
  <c r="GH98" i="3"/>
  <c r="GJ98" i="3"/>
  <c r="GK98" i="3"/>
  <c r="GL98" i="3"/>
  <c r="GM98" i="3"/>
  <c r="GN98" i="3"/>
  <c r="GO98" i="3"/>
  <c r="GP98" i="3"/>
  <c r="GQ98" i="3"/>
  <c r="GR98" i="3"/>
  <c r="GS98" i="3"/>
  <c r="GT98" i="3"/>
  <c r="GU98" i="3"/>
  <c r="GV98" i="3"/>
  <c r="GX98" i="3"/>
  <c r="GY98" i="3"/>
  <c r="GZ98" i="3"/>
  <c r="HA98" i="3"/>
  <c r="HB98" i="3"/>
  <c r="HC98" i="3"/>
  <c r="HD98" i="3"/>
  <c r="HE98" i="3"/>
  <c r="HF98" i="3"/>
  <c r="HG98" i="3"/>
  <c r="HH98" i="3"/>
  <c r="HI98" i="3"/>
  <c r="HJ98" i="3"/>
  <c r="J99" i="3"/>
  <c r="K99" i="3"/>
  <c r="L99" i="3"/>
  <c r="M99" i="3"/>
  <c r="N99" i="3"/>
  <c r="O99" i="3"/>
  <c r="P99" i="3"/>
  <c r="Q99" i="3"/>
  <c r="R99" i="3"/>
  <c r="S99" i="3"/>
  <c r="T99" i="3"/>
  <c r="U99" i="3"/>
  <c r="V99" i="3"/>
  <c r="AL99" i="3"/>
  <c r="AM99" i="3"/>
  <c r="AN99" i="3"/>
  <c r="AO99" i="3"/>
  <c r="AP99" i="3"/>
  <c r="AQ99" i="3"/>
  <c r="AR99" i="3"/>
  <c r="AS99" i="3"/>
  <c r="AT99" i="3"/>
  <c r="AU99" i="3"/>
  <c r="AV99" i="3"/>
  <c r="AW99" i="3"/>
  <c r="AX99" i="3"/>
  <c r="AZ99" i="3"/>
  <c r="BA99" i="3"/>
  <c r="BB99" i="3"/>
  <c r="BC99" i="3"/>
  <c r="BD99" i="3"/>
  <c r="BE99" i="3"/>
  <c r="BF99" i="3"/>
  <c r="BG99" i="3"/>
  <c r="BH99" i="3"/>
  <c r="BI99" i="3"/>
  <c r="BJ99" i="3"/>
  <c r="BK99" i="3"/>
  <c r="BL99" i="3"/>
  <c r="BN99" i="3"/>
  <c r="BO99" i="3"/>
  <c r="BP99" i="3"/>
  <c r="BQ99" i="3"/>
  <c r="BR99" i="3"/>
  <c r="BS99" i="3"/>
  <c r="BT99" i="3"/>
  <c r="BU99" i="3"/>
  <c r="BV99" i="3"/>
  <c r="BW99" i="3"/>
  <c r="BX99" i="3"/>
  <c r="BY99" i="3"/>
  <c r="BZ99" i="3"/>
  <c r="CB99" i="3"/>
  <c r="CC99" i="3"/>
  <c r="CD99" i="3"/>
  <c r="CE99" i="3"/>
  <c r="CF99" i="3"/>
  <c r="CG99" i="3"/>
  <c r="CH99" i="3"/>
  <c r="CI99" i="3"/>
  <c r="CJ99" i="3"/>
  <c r="CK99" i="3"/>
  <c r="CL99" i="3"/>
  <c r="CM99" i="3"/>
  <c r="CN99" i="3"/>
  <c r="CP99" i="3"/>
  <c r="CQ99" i="3"/>
  <c r="CR99" i="3"/>
  <c r="CS99" i="3"/>
  <c r="CT99" i="3"/>
  <c r="CU99" i="3"/>
  <c r="CV99" i="3"/>
  <c r="CW99" i="3"/>
  <c r="CX99" i="3"/>
  <c r="CY99" i="3"/>
  <c r="CZ99" i="3"/>
  <c r="DA99" i="3"/>
  <c r="DB99" i="3"/>
  <c r="DD99" i="3"/>
  <c r="DE99" i="3"/>
  <c r="DF99" i="3"/>
  <c r="DG99" i="3"/>
  <c r="DH99" i="3"/>
  <c r="DI99" i="3"/>
  <c r="DJ99" i="3"/>
  <c r="DK99" i="3"/>
  <c r="DL99" i="3"/>
  <c r="DM99" i="3"/>
  <c r="DN99" i="3"/>
  <c r="DO99" i="3"/>
  <c r="DP99" i="3"/>
  <c r="DR99" i="3"/>
  <c r="DS99" i="3"/>
  <c r="DT99" i="3"/>
  <c r="DU99" i="3"/>
  <c r="DV99" i="3"/>
  <c r="DW99" i="3"/>
  <c r="DX99" i="3"/>
  <c r="DY99" i="3"/>
  <c r="DZ99" i="3"/>
  <c r="EA99" i="3"/>
  <c r="EB99" i="3"/>
  <c r="EC99" i="3"/>
  <c r="ED99" i="3"/>
  <c r="EF99" i="3"/>
  <c r="EG99" i="3"/>
  <c r="EH99" i="3"/>
  <c r="EI99" i="3"/>
  <c r="EJ99" i="3"/>
  <c r="EK99" i="3"/>
  <c r="EL99" i="3"/>
  <c r="EM99" i="3"/>
  <c r="EN99" i="3"/>
  <c r="EO99" i="3"/>
  <c r="EP99" i="3"/>
  <c r="EQ99" i="3"/>
  <c r="ER99" i="3"/>
  <c r="ET99" i="3"/>
  <c r="EU99" i="3"/>
  <c r="EV99" i="3"/>
  <c r="EW99" i="3"/>
  <c r="EX99" i="3"/>
  <c r="EY99" i="3"/>
  <c r="EZ99" i="3"/>
  <c r="FA99" i="3"/>
  <c r="FB99" i="3"/>
  <c r="FC99" i="3"/>
  <c r="FD99" i="3"/>
  <c r="FE99" i="3"/>
  <c r="FF99" i="3"/>
  <c r="FH99" i="3"/>
  <c r="FI99" i="3"/>
  <c r="FJ99" i="3"/>
  <c r="FK99" i="3"/>
  <c r="FL99" i="3"/>
  <c r="FM99" i="3"/>
  <c r="FN99" i="3"/>
  <c r="FO99" i="3"/>
  <c r="FP99" i="3"/>
  <c r="FQ99" i="3"/>
  <c r="FR99" i="3"/>
  <c r="FS99" i="3"/>
  <c r="FT99" i="3"/>
  <c r="FV99" i="3"/>
  <c r="FW99" i="3"/>
  <c r="FX99" i="3"/>
  <c r="FY99" i="3"/>
  <c r="FZ99" i="3"/>
  <c r="GA99" i="3"/>
  <c r="GB99" i="3"/>
  <c r="GC99" i="3"/>
  <c r="GD99" i="3"/>
  <c r="GE99" i="3"/>
  <c r="GF99" i="3"/>
  <c r="GG99" i="3"/>
  <c r="GH99" i="3"/>
  <c r="GJ99" i="3"/>
  <c r="GK99" i="3"/>
  <c r="GL99" i="3"/>
  <c r="GM99" i="3"/>
  <c r="GN99" i="3"/>
  <c r="GO99" i="3"/>
  <c r="GP99" i="3"/>
  <c r="GQ99" i="3"/>
  <c r="GR99" i="3"/>
  <c r="GS99" i="3"/>
  <c r="GT99" i="3"/>
  <c r="GU99" i="3"/>
  <c r="GV99" i="3"/>
  <c r="GX99" i="3"/>
  <c r="GY99" i="3"/>
  <c r="GZ99" i="3"/>
  <c r="HA99" i="3"/>
  <c r="HB99" i="3"/>
  <c r="HC99" i="3"/>
  <c r="HD99" i="3"/>
  <c r="HE99" i="3"/>
  <c r="HF99" i="3"/>
  <c r="HG99" i="3"/>
  <c r="HH99" i="3"/>
  <c r="HI99" i="3"/>
  <c r="HJ99" i="3"/>
  <c r="X100" i="3"/>
  <c r="Y100" i="3"/>
  <c r="Z100" i="3"/>
  <c r="AA100" i="3"/>
  <c r="AB100" i="3"/>
  <c r="AC100" i="3"/>
  <c r="AD100" i="3"/>
  <c r="AE100" i="3"/>
  <c r="AF100" i="3"/>
  <c r="AG100" i="3"/>
  <c r="AH100" i="3"/>
  <c r="AI100" i="3"/>
  <c r="AJ100" i="3"/>
  <c r="AL100" i="3"/>
  <c r="AM100" i="3"/>
  <c r="AN100" i="3"/>
  <c r="AO100" i="3"/>
  <c r="AP100" i="3"/>
  <c r="AQ100" i="3"/>
  <c r="AR100" i="3"/>
  <c r="AS100" i="3"/>
  <c r="AT100" i="3"/>
  <c r="AU100" i="3"/>
  <c r="AV100" i="3"/>
  <c r="AW100" i="3"/>
  <c r="AX100" i="3"/>
  <c r="AZ100" i="3"/>
  <c r="BA100" i="3"/>
  <c r="BB100" i="3"/>
  <c r="BC100" i="3"/>
  <c r="BD100" i="3"/>
  <c r="BE100" i="3"/>
  <c r="BF100" i="3"/>
  <c r="BG100" i="3"/>
  <c r="BH100" i="3"/>
  <c r="BI100" i="3"/>
  <c r="BJ100" i="3"/>
  <c r="BK100" i="3"/>
  <c r="BL100" i="3"/>
  <c r="BN100" i="3"/>
  <c r="BO100" i="3"/>
  <c r="BP100" i="3"/>
  <c r="BQ100" i="3"/>
  <c r="BR100" i="3"/>
  <c r="BS100" i="3"/>
  <c r="BT100" i="3"/>
  <c r="BU100" i="3"/>
  <c r="BV100" i="3"/>
  <c r="BW100" i="3"/>
  <c r="BX100" i="3"/>
  <c r="BY100" i="3"/>
  <c r="BZ100" i="3"/>
  <c r="CB100" i="3"/>
  <c r="CC100" i="3"/>
  <c r="CD100" i="3"/>
  <c r="CE100" i="3"/>
  <c r="CF100" i="3"/>
  <c r="CG100" i="3"/>
  <c r="CH100" i="3"/>
  <c r="CI100" i="3"/>
  <c r="CJ100" i="3"/>
  <c r="CK100" i="3"/>
  <c r="CL100" i="3"/>
  <c r="CM100" i="3"/>
  <c r="CN100" i="3"/>
  <c r="CP100" i="3"/>
  <c r="CQ100" i="3"/>
  <c r="CR100" i="3"/>
  <c r="CS100" i="3"/>
  <c r="CT100" i="3"/>
  <c r="CU100" i="3"/>
  <c r="CV100" i="3"/>
  <c r="CW100" i="3"/>
  <c r="CX100" i="3"/>
  <c r="CY100" i="3"/>
  <c r="CZ100" i="3"/>
  <c r="DA100" i="3"/>
  <c r="DB100" i="3"/>
  <c r="DD100" i="3"/>
  <c r="DE100" i="3"/>
  <c r="DF100" i="3"/>
  <c r="DG100" i="3"/>
  <c r="DH100" i="3"/>
  <c r="DI100" i="3"/>
  <c r="DJ100" i="3"/>
  <c r="DK100" i="3"/>
  <c r="DL100" i="3"/>
  <c r="DM100" i="3"/>
  <c r="DN100" i="3"/>
  <c r="DO100" i="3"/>
  <c r="DP100" i="3"/>
  <c r="DR100" i="3"/>
  <c r="DS100" i="3"/>
  <c r="DT100" i="3"/>
  <c r="DU100" i="3"/>
  <c r="DV100" i="3"/>
  <c r="DW100" i="3"/>
  <c r="DX100" i="3"/>
  <c r="DY100" i="3"/>
  <c r="DZ100" i="3"/>
  <c r="EA100" i="3"/>
  <c r="EB100" i="3"/>
  <c r="EC100" i="3"/>
  <c r="ED100" i="3"/>
  <c r="EF100" i="3"/>
  <c r="EG100" i="3"/>
  <c r="EH100" i="3"/>
  <c r="EI100" i="3"/>
  <c r="EJ100" i="3"/>
  <c r="EK100" i="3"/>
  <c r="EL100" i="3"/>
  <c r="EM100" i="3"/>
  <c r="EN100" i="3"/>
  <c r="EO100" i="3"/>
  <c r="EP100" i="3"/>
  <c r="EQ100" i="3"/>
  <c r="ER100" i="3"/>
  <c r="ET100" i="3"/>
  <c r="EU100" i="3"/>
  <c r="EV100" i="3"/>
  <c r="EW100" i="3"/>
  <c r="EX100" i="3"/>
  <c r="EY100" i="3"/>
  <c r="EZ100" i="3"/>
  <c r="FA100" i="3"/>
  <c r="FB100" i="3"/>
  <c r="FC100" i="3"/>
  <c r="FD100" i="3"/>
  <c r="FE100" i="3"/>
  <c r="FF100" i="3"/>
  <c r="FH100" i="3"/>
  <c r="FI100" i="3"/>
  <c r="FJ100" i="3"/>
  <c r="FK100" i="3"/>
  <c r="FL100" i="3"/>
  <c r="FM100" i="3"/>
  <c r="FN100" i="3"/>
  <c r="FO100" i="3"/>
  <c r="FP100" i="3"/>
  <c r="FQ100" i="3"/>
  <c r="FR100" i="3"/>
  <c r="FS100" i="3"/>
  <c r="FT100" i="3"/>
  <c r="FV100" i="3"/>
  <c r="FW100" i="3"/>
  <c r="FX100" i="3"/>
  <c r="FY100" i="3"/>
  <c r="FZ100" i="3"/>
  <c r="GA100" i="3"/>
  <c r="GB100" i="3"/>
  <c r="GC100" i="3"/>
  <c r="GD100" i="3"/>
  <c r="GE100" i="3"/>
  <c r="GF100" i="3"/>
  <c r="GG100" i="3"/>
  <c r="GH100" i="3"/>
  <c r="GJ100" i="3"/>
  <c r="GK100" i="3"/>
  <c r="GL100" i="3"/>
  <c r="GM100" i="3"/>
  <c r="GN100" i="3"/>
  <c r="GO100" i="3"/>
  <c r="GP100" i="3"/>
  <c r="GQ100" i="3"/>
  <c r="GR100" i="3"/>
  <c r="GS100" i="3"/>
  <c r="GT100" i="3"/>
  <c r="GU100" i="3"/>
  <c r="GV100" i="3"/>
  <c r="GX100" i="3"/>
  <c r="GY100" i="3"/>
  <c r="GZ100" i="3"/>
  <c r="HA100" i="3"/>
  <c r="HB100" i="3"/>
  <c r="HC100" i="3"/>
  <c r="HD100" i="3"/>
  <c r="HE100" i="3"/>
  <c r="HF100" i="3"/>
  <c r="HG100" i="3"/>
  <c r="HH100" i="3"/>
  <c r="HI100" i="3"/>
  <c r="HJ100" i="3"/>
  <c r="X101" i="3"/>
  <c r="Y101" i="3"/>
  <c r="Z101" i="3"/>
  <c r="AA101" i="3"/>
  <c r="AB101" i="3"/>
  <c r="AC101" i="3"/>
  <c r="AD101" i="3"/>
  <c r="AE101" i="3"/>
  <c r="AF101" i="3"/>
  <c r="AG101" i="3"/>
  <c r="AH101" i="3"/>
  <c r="AI101" i="3"/>
  <c r="AJ101" i="3"/>
  <c r="AL101" i="3"/>
  <c r="AM101" i="3"/>
  <c r="AN101" i="3"/>
  <c r="AO101" i="3"/>
  <c r="AP101" i="3"/>
  <c r="AQ101" i="3"/>
  <c r="AR101" i="3"/>
  <c r="AS101" i="3"/>
  <c r="AT101" i="3"/>
  <c r="AU101" i="3"/>
  <c r="AV101" i="3"/>
  <c r="AW101" i="3"/>
  <c r="AX101" i="3"/>
  <c r="AZ101" i="3"/>
  <c r="BA101" i="3"/>
  <c r="BB101" i="3"/>
  <c r="BC101" i="3"/>
  <c r="BD101" i="3"/>
  <c r="BE101" i="3"/>
  <c r="BF101" i="3"/>
  <c r="BG101" i="3"/>
  <c r="BH101" i="3"/>
  <c r="BI101" i="3"/>
  <c r="BJ101" i="3"/>
  <c r="BK101" i="3"/>
  <c r="BL101" i="3"/>
  <c r="BN101" i="3"/>
  <c r="BO101" i="3"/>
  <c r="BP101" i="3"/>
  <c r="BQ101" i="3"/>
  <c r="BR101" i="3"/>
  <c r="BS101" i="3"/>
  <c r="BT101" i="3"/>
  <c r="BU101" i="3"/>
  <c r="BV101" i="3"/>
  <c r="BW101" i="3"/>
  <c r="BX101" i="3"/>
  <c r="BY101" i="3"/>
  <c r="BZ101" i="3"/>
  <c r="CB101" i="3"/>
  <c r="CC101" i="3"/>
  <c r="CD101" i="3"/>
  <c r="CE101" i="3"/>
  <c r="CF101" i="3"/>
  <c r="CG101" i="3"/>
  <c r="CH101" i="3"/>
  <c r="CI101" i="3"/>
  <c r="CJ101" i="3"/>
  <c r="CK101" i="3"/>
  <c r="CL101" i="3"/>
  <c r="CM101" i="3"/>
  <c r="CN101" i="3"/>
  <c r="CP101" i="3"/>
  <c r="CQ101" i="3"/>
  <c r="CR101" i="3"/>
  <c r="CS101" i="3"/>
  <c r="CT101" i="3"/>
  <c r="CU101" i="3"/>
  <c r="CV101" i="3"/>
  <c r="CW101" i="3"/>
  <c r="CX101" i="3"/>
  <c r="CY101" i="3"/>
  <c r="CZ101" i="3"/>
  <c r="DA101" i="3"/>
  <c r="DB101" i="3"/>
  <c r="DD101" i="3"/>
  <c r="DE101" i="3"/>
  <c r="DF101" i="3"/>
  <c r="DG101" i="3"/>
  <c r="DH101" i="3"/>
  <c r="DI101" i="3"/>
  <c r="DJ101" i="3"/>
  <c r="DK101" i="3"/>
  <c r="DL101" i="3"/>
  <c r="DM101" i="3"/>
  <c r="DN101" i="3"/>
  <c r="DO101" i="3"/>
  <c r="DP101" i="3"/>
  <c r="DR101" i="3"/>
  <c r="DS101" i="3"/>
  <c r="DT101" i="3"/>
  <c r="DU101" i="3"/>
  <c r="DV101" i="3"/>
  <c r="DW101" i="3"/>
  <c r="DX101" i="3"/>
  <c r="DY101" i="3"/>
  <c r="DZ101" i="3"/>
  <c r="EA101" i="3"/>
  <c r="EB101" i="3"/>
  <c r="EC101" i="3"/>
  <c r="ED101" i="3"/>
  <c r="EF101" i="3"/>
  <c r="EG101" i="3"/>
  <c r="EH101" i="3"/>
  <c r="EI101" i="3"/>
  <c r="EJ101" i="3"/>
  <c r="EK101" i="3"/>
  <c r="EL101" i="3"/>
  <c r="EM101" i="3"/>
  <c r="EN101" i="3"/>
  <c r="EO101" i="3"/>
  <c r="EP101" i="3"/>
  <c r="EQ101" i="3"/>
  <c r="ER101" i="3"/>
  <c r="ET101" i="3"/>
  <c r="EU101" i="3"/>
  <c r="EV101" i="3"/>
  <c r="EW101" i="3"/>
  <c r="EX101" i="3"/>
  <c r="EY101" i="3"/>
  <c r="EZ101" i="3"/>
  <c r="FA101" i="3"/>
  <c r="FB101" i="3"/>
  <c r="FC101" i="3"/>
  <c r="FD101" i="3"/>
  <c r="FE101" i="3"/>
  <c r="FF101" i="3"/>
  <c r="FH101" i="3"/>
  <c r="FI101" i="3"/>
  <c r="FJ101" i="3"/>
  <c r="FK101" i="3"/>
  <c r="FL101" i="3"/>
  <c r="FM101" i="3"/>
  <c r="FN101" i="3"/>
  <c r="FO101" i="3"/>
  <c r="FP101" i="3"/>
  <c r="FQ101" i="3"/>
  <c r="FR101" i="3"/>
  <c r="FS101" i="3"/>
  <c r="FT101" i="3"/>
  <c r="FV101" i="3"/>
  <c r="FW101" i="3"/>
  <c r="FX101" i="3"/>
  <c r="FY101" i="3"/>
  <c r="FZ101" i="3"/>
  <c r="GA101" i="3"/>
  <c r="GB101" i="3"/>
  <c r="GC101" i="3"/>
  <c r="GD101" i="3"/>
  <c r="GE101" i="3"/>
  <c r="GF101" i="3"/>
  <c r="GG101" i="3"/>
  <c r="GH101" i="3"/>
  <c r="GJ101" i="3"/>
  <c r="GK101" i="3"/>
  <c r="GL101" i="3"/>
  <c r="GM101" i="3"/>
  <c r="GN101" i="3"/>
  <c r="GO101" i="3"/>
  <c r="GP101" i="3"/>
  <c r="GQ101" i="3"/>
  <c r="GR101" i="3"/>
  <c r="GS101" i="3"/>
  <c r="GT101" i="3"/>
  <c r="GU101" i="3"/>
  <c r="GV101" i="3"/>
  <c r="GX101" i="3"/>
  <c r="GY101" i="3"/>
  <c r="GZ101" i="3"/>
  <c r="HA101" i="3"/>
  <c r="HB101" i="3"/>
  <c r="HC101" i="3"/>
  <c r="HD101" i="3"/>
  <c r="HE101" i="3"/>
  <c r="HF101" i="3"/>
  <c r="HG101" i="3"/>
  <c r="HH101" i="3"/>
  <c r="HI101" i="3"/>
  <c r="HJ101" i="3"/>
  <c r="X102" i="3"/>
  <c r="Y102" i="3"/>
  <c r="Z102" i="3"/>
  <c r="AA102" i="3"/>
  <c r="AB102" i="3"/>
  <c r="AC102" i="3"/>
  <c r="AD102" i="3"/>
  <c r="AE102" i="3"/>
  <c r="AF102" i="3"/>
  <c r="AG102" i="3"/>
  <c r="AH102" i="3"/>
  <c r="AI102" i="3"/>
  <c r="AJ102" i="3"/>
  <c r="AL102" i="3"/>
  <c r="AM102" i="3"/>
  <c r="AN102" i="3"/>
  <c r="AO102" i="3"/>
  <c r="AP102" i="3"/>
  <c r="AQ102" i="3"/>
  <c r="AR102" i="3"/>
  <c r="AS102" i="3"/>
  <c r="AT102" i="3"/>
  <c r="AU102" i="3"/>
  <c r="AV102" i="3"/>
  <c r="AW102" i="3"/>
  <c r="AX102" i="3"/>
  <c r="AZ102" i="3"/>
  <c r="BA102" i="3"/>
  <c r="BB102" i="3"/>
  <c r="BC102" i="3"/>
  <c r="BD102" i="3"/>
  <c r="BE102" i="3"/>
  <c r="BF102" i="3"/>
  <c r="BG102" i="3"/>
  <c r="BH102" i="3"/>
  <c r="BI102" i="3"/>
  <c r="BJ102" i="3"/>
  <c r="BK102" i="3"/>
  <c r="BL102" i="3"/>
  <c r="BN102" i="3"/>
  <c r="BO102" i="3"/>
  <c r="BP102" i="3"/>
  <c r="BQ102" i="3"/>
  <c r="BR102" i="3"/>
  <c r="BS102" i="3"/>
  <c r="BT102" i="3"/>
  <c r="BU102" i="3"/>
  <c r="BV102" i="3"/>
  <c r="BW102" i="3"/>
  <c r="BX102" i="3"/>
  <c r="BY102" i="3"/>
  <c r="BZ102" i="3"/>
  <c r="CB102" i="3"/>
  <c r="CC102" i="3"/>
  <c r="CD102" i="3"/>
  <c r="CE102" i="3"/>
  <c r="CF102" i="3"/>
  <c r="CG102" i="3"/>
  <c r="CH102" i="3"/>
  <c r="CI102" i="3"/>
  <c r="CJ102" i="3"/>
  <c r="CK102" i="3"/>
  <c r="CL102" i="3"/>
  <c r="CM102" i="3"/>
  <c r="CN102" i="3"/>
  <c r="CP102" i="3"/>
  <c r="CQ102" i="3"/>
  <c r="CR102" i="3"/>
  <c r="CS102" i="3"/>
  <c r="CT102" i="3"/>
  <c r="CU102" i="3"/>
  <c r="CV102" i="3"/>
  <c r="CW102" i="3"/>
  <c r="CX102" i="3"/>
  <c r="CY102" i="3"/>
  <c r="CZ102" i="3"/>
  <c r="DA102" i="3"/>
  <c r="DB102" i="3"/>
  <c r="DD102" i="3"/>
  <c r="DE102" i="3"/>
  <c r="DF102" i="3"/>
  <c r="DG102" i="3"/>
  <c r="DH102" i="3"/>
  <c r="DI102" i="3"/>
  <c r="DJ102" i="3"/>
  <c r="DK102" i="3"/>
  <c r="DL102" i="3"/>
  <c r="DM102" i="3"/>
  <c r="DN102" i="3"/>
  <c r="DO102" i="3"/>
  <c r="DP102" i="3"/>
  <c r="DR102" i="3"/>
  <c r="DS102" i="3"/>
  <c r="DT102" i="3"/>
  <c r="DU102" i="3"/>
  <c r="DV102" i="3"/>
  <c r="DW102" i="3"/>
  <c r="DX102" i="3"/>
  <c r="DY102" i="3"/>
  <c r="DZ102" i="3"/>
  <c r="EA102" i="3"/>
  <c r="EB102" i="3"/>
  <c r="EC102" i="3"/>
  <c r="ED102" i="3"/>
  <c r="EF102" i="3"/>
  <c r="EG102" i="3"/>
  <c r="EH102" i="3"/>
  <c r="EI102" i="3"/>
  <c r="EJ102" i="3"/>
  <c r="EK102" i="3"/>
  <c r="EL102" i="3"/>
  <c r="EM102" i="3"/>
  <c r="EN102" i="3"/>
  <c r="EO102" i="3"/>
  <c r="EP102" i="3"/>
  <c r="EQ102" i="3"/>
  <c r="ER102" i="3"/>
  <c r="ET102" i="3"/>
  <c r="EU102" i="3"/>
  <c r="EV102" i="3"/>
  <c r="EW102" i="3"/>
  <c r="EX102" i="3"/>
  <c r="EY102" i="3"/>
  <c r="EZ102" i="3"/>
  <c r="FA102" i="3"/>
  <c r="FB102" i="3"/>
  <c r="FC102" i="3"/>
  <c r="FD102" i="3"/>
  <c r="FE102" i="3"/>
  <c r="FF102" i="3"/>
  <c r="FH102" i="3"/>
  <c r="FI102" i="3"/>
  <c r="FJ102" i="3"/>
  <c r="FK102" i="3"/>
  <c r="FL102" i="3"/>
  <c r="FM102" i="3"/>
  <c r="FN102" i="3"/>
  <c r="FO102" i="3"/>
  <c r="FP102" i="3"/>
  <c r="FQ102" i="3"/>
  <c r="FR102" i="3"/>
  <c r="FS102" i="3"/>
  <c r="FT102" i="3"/>
  <c r="FV102" i="3"/>
  <c r="FW102" i="3"/>
  <c r="FX102" i="3"/>
  <c r="FY102" i="3"/>
  <c r="FZ102" i="3"/>
  <c r="GA102" i="3"/>
  <c r="GB102" i="3"/>
  <c r="GC102" i="3"/>
  <c r="GD102" i="3"/>
  <c r="GE102" i="3"/>
  <c r="GF102" i="3"/>
  <c r="GG102" i="3"/>
  <c r="GH102" i="3"/>
  <c r="GJ102" i="3"/>
  <c r="GK102" i="3"/>
  <c r="GL102" i="3"/>
  <c r="GM102" i="3"/>
  <c r="GN102" i="3"/>
  <c r="GO102" i="3"/>
  <c r="GP102" i="3"/>
  <c r="GQ102" i="3"/>
  <c r="GR102" i="3"/>
  <c r="GS102" i="3"/>
  <c r="GT102" i="3"/>
  <c r="GU102" i="3"/>
  <c r="GV102" i="3"/>
  <c r="GX102" i="3"/>
  <c r="GY102" i="3"/>
  <c r="GZ102" i="3"/>
  <c r="HA102" i="3"/>
  <c r="HB102" i="3"/>
  <c r="HC102" i="3"/>
  <c r="HD102" i="3"/>
  <c r="HE102" i="3"/>
  <c r="HF102" i="3"/>
  <c r="HG102" i="3"/>
  <c r="HH102" i="3"/>
  <c r="HI102" i="3"/>
  <c r="HJ102" i="3"/>
  <c r="X103" i="3"/>
  <c r="Y103" i="3"/>
  <c r="Z103" i="3"/>
  <c r="AA103" i="3"/>
  <c r="AB103" i="3"/>
  <c r="AC103" i="3"/>
  <c r="AD103" i="3"/>
  <c r="AE103" i="3"/>
  <c r="AF103" i="3"/>
  <c r="AG103" i="3"/>
  <c r="AH103" i="3"/>
  <c r="AI103" i="3"/>
  <c r="AJ103" i="3"/>
  <c r="AL103" i="3"/>
  <c r="AM103" i="3"/>
  <c r="AN103" i="3"/>
  <c r="AO103" i="3"/>
  <c r="AP103" i="3"/>
  <c r="AQ103" i="3"/>
  <c r="AR103" i="3"/>
  <c r="AS103" i="3"/>
  <c r="AT103" i="3"/>
  <c r="AU103" i="3"/>
  <c r="AV103" i="3"/>
  <c r="AW103" i="3"/>
  <c r="AX103" i="3"/>
  <c r="AZ103" i="3"/>
  <c r="BA103" i="3"/>
  <c r="BB103" i="3"/>
  <c r="BC103" i="3"/>
  <c r="BD103" i="3"/>
  <c r="BE103" i="3"/>
  <c r="BF103" i="3"/>
  <c r="BG103" i="3"/>
  <c r="BH103" i="3"/>
  <c r="BI103" i="3"/>
  <c r="BJ103" i="3"/>
  <c r="BK103" i="3"/>
  <c r="BL103" i="3"/>
  <c r="BN103" i="3"/>
  <c r="BO103" i="3"/>
  <c r="BP103" i="3"/>
  <c r="BQ103" i="3"/>
  <c r="BR103" i="3"/>
  <c r="BS103" i="3"/>
  <c r="BT103" i="3"/>
  <c r="BU103" i="3"/>
  <c r="BV103" i="3"/>
  <c r="BW103" i="3"/>
  <c r="BX103" i="3"/>
  <c r="BY103" i="3"/>
  <c r="BZ103" i="3"/>
  <c r="CB103" i="3"/>
  <c r="CC103" i="3"/>
  <c r="CD103" i="3"/>
  <c r="CE103" i="3"/>
  <c r="CF103" i="3"/>
  <c r="CG103" i="3"/>
  <c r="CH103" i="3"/>
  <c r="CI103" i="3"/>
  <c r="CJ103" i="3"/>
  <c r="CK103" i="3"/>
  <c r="CL103" i="3"/>
  <c r="CM103" i="3"/>
  <c r="CN103" i="3"/>
  <c r="CP103" i="3"/>
  <c r="CQ103" i="3"/>
  <c r="CR103" i="3"/>
  <c r="CS103" i="3"/>
  <c r="CT103" i="3"/>
  <c r="CU103" i="3"/>
  <c r="CV103" i="3"/>
  <c r="CW103" i="3"/>
  <c r="CX103" i="3"/>
  <c r="CY103" i="3"/>
  <c r="CZ103" i="3"/>
  <c r="DA103" i="3"/>
  <c r="DB103" i="3"/>
  <c r="DD103" i="3"/>
  <c r="DE103" i="3"/>
  <c r="DF103" i="3"/>
  <c r="DG103" i="3"/>
  <c r="DH103" i="3"/>
  <c r="DI103" i="3"/>
  <c r="DJ103" i="3"/>
  <c r="DK103" i="3"/>
  <c r="DL103" i="3"/>
  <c r="DM103" i="3"/>
  <c r="DN103" i="3"/>
  <c r="DO103" i="3"/>
  <c r="DP103" i="3"/>
  <c r="DR103" i="3"/>
  <c r="DS103" i="3"/>
  <c r="DT103" i="3"/>
  <c r="DU103" i="3"/>
  <c r="DV103" i="3"/>
  <c r="DW103" i="3"/>
  <c r="DX103" i="3"/>
  <c r="DY103" i="3"/>
  <c r="DZ103" i="3"/>
  <c r="EA103" i="3"/>
  <c r="EB103" i="3"/>
  <c r="EC103" i="3"/>
  <c r="ED103" i="3"/>
  <c r="EF103" i="3"/>
  <c r="EG103" i="3"/>
  <c r="EH103" i="3"/>
  <c r="EI103" i="3"/>
  <c r="EJ103" i="3"/>
  <c r="EK103" i="3"/>
  <c r="EL103" i="3"/>
  <c r="EM103" i="3"/>
  <c r="EN103" i="3"/>
  <c r="EO103" i="3"/>
  <c r="EP103" i="3"/>
  <c r="EQ103" i="3"/>
  <c r="ER103" i="3"/>
  <c r="ET103" i="3"/>
  <c r="EU103" i="3"/>
  <c r="EV103" i="3"/>
  <c r="EW103" i="3"/>
  <c r="EX103" i="3"/>
  <c r="EY103" i="3"/>
  <c r="EZ103" i="3"/>
  <c r="FA103" i="3"/>
  <c r="FB103" i="3"/>
  <c r="FC103" i="3"/>
  <c r="FD103" i="3"/>
  <c r="FE103" i="3"/>
  <c r="FF103" i="3"/>
  <c r="FH103" i="3"/>
  <c r="FI103" i="3"/>
  <c r="FJ103" i="3"/>
  <c r="FK103" i="3"/>
  <c r="FL103" i="3"/>
  <c r="FM103" i="3"/>
  <c r="FN103" i="3"/>
  <c r="FO103" i="3"/>
  <c r="FP103" i="3"/>
  <c r="FQ103" i="3"/>
  <c r="FR103" i="3"/>
  <c r="FS103" i="3"/>
  <c r="FT103" i="3"/>
  <c r="FV103" i="3"/>
  <c r="FW103" i="3"/>
  <c r="FX103" i="3"/>
  <c r="FY103" i="3"/>
  <c r="FZ103" i="3"/>
  <c r="GA103" i="3"/>
  <c r="GB103" i="3"/>
  <c r="GC103" i="3"/>
  <c r="GD103" i="3"/>
  <c r="GE103" i="3"/>
  <c r="GF103" i="3"/>
  <c r="GG103" i="3"/>
  <c r="GH103" i="3"/>
  <c r="GJ103" i="3"/>
  <c r="GK103" i="3"/>
  <c r="GL103" i="3"/>
  <c r="GM103" i="3"/>
  <c r="GN103" i="3"/>
  <c r="GO103" i="3"/>
  <c r="GP103" i="3"/>
  <c r="GQ103" i="3"/>
  <c r="GR103" i="3"/>
  <c r="GS103" i="3"/>
  <c r="GT103" i="3"/>
  <c r="GU103" i="3"/>
  <c r="GV103" i="3"/>
  <c r="GX103" i="3"/>
  <c r="GY103" i="3"/>
  <c r="GZ103" i="3"/>
  <c r="HA103" i="3"/>
  <c r="HB103" i="3"/>
  <c r="HC103" i="3"/>
  <c r="HD103" i="3"/>
  <c r="HE103" i="3"/>
  <c r="HF103" i="3"/>
  <c r="HG103" i="3"/>
  <c r="HH103" i="3"/>
  <c r="HI103" i="3"/>
  <c r="HJ103" i="3"/>
  <c r="X104" i="3"/>
  <c r="Y104" i="3"/>
  <c r="Z104" i="3"/>
  <c r="AA104" i="3"/>
  <c r="AB104" i="3"/>
  <c r="AC104" i="3"/>
  <c r="AD104" i="3"/>
  <c r="AE104" i="3"/>
  <c r="AF104" i="3"/>
  <c r="AG104" i="3"/>
  <c r="AH104" i="3"/>
  <c r="AI104" i="3"/>
  <c r="AJ104" i="3"/>
  <c r="AL104" i="3"/>
  <c r="AM104" i="3"/>
  <c r="AN104" i="3"/>
  <c r="AO104" i="3"/>
  <c r="AP104" i="3"/>
  <c r="AQ104" i="3"/>
  <c r="AR104" i="3"/>
  <c r="AS104" i="3"/>
  <c r="AT104" i="3"/>
  <c r="AU104" i="3"/>
  <c r="AV104" i="3"/>
  <c r="AW104" i="3"/>
  <c r="AX104" i="3"/>
  <c r="AZ104" i="3"/>
  <c r="BA104" i="3"/>
  <c r="BB104" i="3"/>
  <c r="BC104" i="3"/>
  <c r="BD104" i="3"/>
  <c r="BE104" i="3"/>
  <c r="BF104" i="3"/>
  <c r="BG104" i="3"/>
  <c r="BH104" i="3"/>
  <c r="BI104" i="3"/>
  <c r="BJ104" i="3"/>
  <c r="BK104" i="3"/>
  <c r="BL104" i="3"/>
  <c r="BN104" i="3"/>
  <c r="BO104" i="3"/>
  <c r="BP104" i="3"/>
  <c r="BQ104" i="3"/>
  <c r="BR104" i="3"/>
  <c r="BS104" i="3"/>
  <c r="BT104" i="3"/>
  <c r="BU104" i="3"/>
  <c r="BV104" i="3"/>
  <c r="BW104" i="3"/>
  <c r="BX104" i="3"/>
  <c r="BY104" i="3"/>
  <c r="BZ104" i="3"/>
  <c r="CB104" i="3"/>
  <c r="CC104" i="3"/>
  <c r="CD104" i="3"/>
  <c r="CE104" i="3"/>
  <c r="CF104" i="3"/>
  <c r="CG104" i="3"/>
  <c r="CH104" i="3"/>
  <c r="CI104" i="3"/>
  <c r="CJ104" i="3"/>
  <c r="CK104" i="3"/>
  <c r="CL104" i="3"/>
  <c r="CM104" i="3"/>
  <c r="CN104" i="3"/>
  <c r="CP104" i="3"/>
  <c r="CQ104" i="3"/>
  <c r="CR104" i="3"/>
  <c r="CS104" i="3"/>
  <c r="CT104" i="3"/>
  <c r="CU104" i="3"/>
  <c r="CV104" i="3"/>
  <c r="CW104" i="3"/>
  <c r="CX104" i="3"/>
  <c r="CY104" i="3"/>
  <c r="CZ104" i="3"/>
  <c r="DA104" i="3"/>
  <c r="DB104" i="3"/>
  <c r="DD104" i="3"/>
  <c r="DE104" i="3"/>
  <c r="DF104" i="3"/>
  <c r="DG104" i="3"/>
  <c r="DH104" i="3"/>
  <c r="DI104" i="3"/>
  <c r="DJ104" i="3"/>
  <c r="DK104" i="3"/>
  <c r="DL104" i="3"/>
  <c r="DM104" i="3"/>
  <c r="DN104" i="3"/>
  <c r="DO104" i="3"/>
  <c r="DP104" i="3"/>
  <c r="DR104" i="3"/>
  <c r="DS104" i="3"/>
  <c r="DT104" i="3"/>
  <c r="DU104" i="3"/>
  <c r="DV104" i="3"/>
  <c r="DW104" i="3"/>
  <c r="DX104" i="3"/>
  <c r="DY104" i="3"/>
  <c r="DZ104" i="3"/>
  <c r="EA104" i="3"/>
  <c r="EB104" i="3"/>
  <c r="EC104" i="3"/>
  <c r="ED104" i="3"/>
  <c r="EF104" i="3"/>
  <c r="EG104" i="3"/>
  <c r="EH104" i="3"/>
  <c r="EI104" i="3"/>
  <c r="EJ104" i="3"/>
  <c r="EK104" i="3"/>
  <c r="EL104" i="3"/>
  <c r="EM104" i="3"/>
  <c r="EN104" i="3"/>
  <c r="EO104" i="3"/>
  <c r="EP104" i="3"/>
  <c r="EQ104" i="3"/>
  <c r="ER104" i="3"/>
  <c r="ET104" i="3"/>
  <c r="EU104" i="3"/>
  <c r="EV104" i="3"/>
  <c r="EW104" i="3"/>
  <c r="EX104" i="3"/>
  <c r="EY104" i="3"/>
  <c r="EZ104" i="3"/>
  <c r="FA104" i="3"/>
  <c r="FB104" i="3"/>
  <c r="FC104" i="3"/>
  <c r="FD104" i="3"/>
  <c r="FE104" i="3"/>
  <c r="FF104" i="3"/>
  <c r="FH104" i="3"/>
  <c r="FI104" i="3"/>
  <c r="FJ104" i="3"/>
  <c r="FK104" i="3"/>
  <c r="FL104" i="3"/>
  <c r="FM104" i="3"/>
  <c r="FN104" i="3"/>
  <c r="FO104" i="3"/>
  <c r="FP104" i="3"/>
  <c r="FQ104" i="3"/>
  <c r="FR104" i="3"/>
  <c r="FS104" i="3"/>
  <c r="FT104" i="3"/>
  <c r="FV104" i="3"/>
  <c r="FW104" i="3"/>
  <c r="FX104" i="3"/>
  <c r="FY104" i="3"/>
  <c r="FZ104" i="3"/>
  <c r="GA104" i="3"/>
  <c r="GB104" i="3"/>
  <c r="GC104" i="3"/>
  <c r="GD104" i="3"/>
  <c r="GE104" i="3"/>
  <c r="GF104" i="3"/>
  <c r="GG104" i="3"/>
  <c r="GH104" i="3"/>
  <c r="GJ104" i="3"/>
  <c r="GK104" i="3"/>
  <c r="GL104" i="3"/>
  <c r="GM104" i="3"/>
  <c r="GN104" i="3"/>
  <c r="GO104" i="3"/>
  <c r="GP104" i="3"/>
  <c r="GQ104" i="3"/>
  <c r="GR104" i="3"/>
  <c r="GS104" i="3"/>
  <c r="GT104" i="3"/>
  <c r="GU104" i="3"/>
  <c r="GV104" i="3"/>
  <c r="GX104" i="3"/>
  <c r="GY104" i="3"/>
  <c r="GZ104" i="3"/>
  <c r="HA104" i="3"/>
  <c r="HB104" i="3"/>
  <c r="HC104" i="3"/>
  <c r="HD104" i="3"/>
  <c r="HE104" i="3"/>
  <c r="HF104" i="3"/>
  <c r="HG104" i="3"/>
  <c r="HH104" i="3"/>
  <c r="HI104" i="3"/>
  <c r="HJ104" i="3"/>
  <c r="X105" i="3"/>
  <c r="Y105" i="3"/>
  <c r="Z105" i="3"/>
  <c r="AA105" i="3"/>
  <c r="AB105" i="3"/>
  <c r="AC105" i="3"/>
  <c r="AD105" i="3"/>
  <c r="AE105" i="3"/>
  <c r="AF105" i="3"/>
  <c r="AG105" i="3"/>
  <c r="AH105" i="3"/>
  <c r="AI105" i="3"/>
  <c r="AJ105" i="3"/>
  <c r="AL105" i="3"/>
  <c r="AM105" i="3"/>
  <c r="AN105" i="3"/>
  <c r="AO105" i="3"/>
  <c r="AP105" i="3"/>
  <c r="AQ105" i="3"/>
  <c r="AR105" i="3"/>
  <c r="AS105" i="3"/>
  <c r="AT105" i="3"/>
  <c r="AU105" i="3"/>
  <c r="AV105" i="3"/>
  <c r="AW105" i="3"/>
  <c r="AX105" i="3"/>
  <c r="AZ105" i="3"/>
  <c r="BA105" i="3"/>
  <c r="BB105" i="3"/>
  <c r="BC105" i="3"/>
  <c r="BD105" i="3"/>
  <c r="BE105" i="3"/>
  <c r="BF105" i="3"/>
  <c r="BG105" i="3"/>
  <c r="BH105" i="3"/>
  <c r="BI105" i="3"/>
  <c r="BJ105" i="3"/>
  <c r="BK105" i="3"/>
  <c r="BL105" i="3"/>
  <c r="BN105" i="3"/>
  <c r="BO105" i="3"/>
  <c r="BP105" i="3"/>
  <c r="BQ105" i="3"/>
  <c r="BR105" i="3"/>
  <c r="BS105" i="3"/>
  <c r="BT105" i="3"/>
  <c r="BU105" i="3"/>
  <c r="BV105" i="3"/>
  <c r="BW105" i="3"/>
  <c r="BX105" i="3"/>
  <c r="BY105" i="3"/>
  <c r="BZ105" i="3"/>
  <c r="CB105" i="3"/>
  <c r="CC105" i="3"/>
  <c r="CD105" i="3"/>
  <c r="CE105" i="3"/>
  <c r="CF105" i="3"/>
  <c r="CG105" i="3"/>
  <c r="CH105" i="3"/>
  <c r="CI105" i="3"/>
  <c r="CJ105" i="3"/>
  <c r="CK105" i="3"/>
  <c r="CL105" i="3"/>
  <c r="CM105" i="3"/>
  <c r="CN105" i="3"/>
  <c r="CP105" i="3"/>
  <c r="CQ105" i="3"/>
  <c r="CR105" i="3"/>
  <c r="CS105" i="3"/>
  <c r="CT105" i="3"/>
  <c r="CU105" i="3"/>
  <c r="CV105" i="3"/>
  <c r="CW105" i="3"/>
  <c r="CX105" i="3"/>
  <c r="CY105" i="3"/>
  <c r="CZ105" i="3"/>
  <c r="DA105" i="3"/>
  <c r="DB105" i="3"/>
  <c r="DD105" i="3"/>
  <c r="DE105" i="3"/>
  <c r="DF105" i="3"/>
  <c r="DG105" i="3"/>
  <c r="DH105" i="3"/>
  <c r="DI105" i="3"/>
  <c r="DJ105" i="3"/>
  <c r="DK105" i="3"/>
  <c r="DL105" i="3"/>
  <c r="DM105" i="3"/>
  <c r="DN105" i="3"/>
  <c r="DO105" i="3"/>
  <c r="DP105" i="3"/>
  <c r="DR105" i="3"/>
  <c r="DS105" i="3"/>
  <c r="DT105" i="3"/>
  <c r="DU105" i="3"/>
  <c r="DV105" i="3"/>
  <c r="DW105" i="3"/>
  <c r="DX105" i="3"/>
  <c r="DY105" i="3"/>
  <c r="DZ105" i="3"/>
  <c r="EA105" i="3"/>
  <c r="EB105" i="3"/>
  <c r="EC105" i="3"/>
  <c r="ED105" i="3"/>
  <c r="EF105" i="3"/>
  <c r="EG105" i="3"/>
  <c r="EH105" i="3"/>
  <c r="EI105" i="3"/>
  <c r="EJ105" i="3"/>
  <c r="EK105" i="3"/>
  <c r="EL105" i="3"/>
  <c r="EM105" i="3"/>
  <c r="EN105" i="3"/>
  <c r="EO105" i="3"/>
  <c r="EP105" i="3"/>
  <c r="EQ105" i="3"/>
  <c r="ER105" i="3"/>
  <c r="ET105" i="3"/>
  <c r="EU105" i="3"/>
  <c r="EV105" i="3"/>
  <c r="EW105" i="3"/>
  <c r="EX105" i="3"/>
  <c r="EY105" i="3"/>
  <c r="EZ105" i="3"/>
  <c r="FA105" i="3"/>
  <c r="FB105" i="3"/>
  <c r="FC105" i="3"/>
  <c r="FD105" i="3"/>
  <c r="FE105" i="3"/>
  <c r="FF105" i="3"/>
  <c r="FH105" i="3"/>
  <c r="FI105" i="3"/>
  <c r="FJ105" i="3"/>
  <c r="FK105" i="3"/>
  <c r="FL105" i="3"/>
  <c r="FM105" i="3"/>
  <c r="FN105" i="3"/>
  <c r="FO105" i="3"/>
  <c r="FP105" i="3"/>
  <c r="FQ105" i="3"/>
  <c r="FR105" i="3"/>
  <c r="FS105" i="3"/>
  <c r="FT105" i="3"/>
  <c r="FV105" i="3"/>
  <c r="FW105" i="3"/>
  <c r="FX105" i="3"/>
  <c r="FY105" i="3"/>
  <c r="FZ105" i="3"/>
  <c r="GA105" i="3"/>
  <c r="GB105" i="3"/>
  <c r="GC105" i="3"/>
  <c r="GD105" i="3"/>
  <c r="GE105" i="3"/>
  <c r="GF105" i="3"/>
  <c r="GG105" i="3"/>
  <c r="GH105" i="3"/>
  <c r="GJ105" i="3"/>
  <c r="GK105" i="3"/>
  <c r="GL105" i="3"/>
  <c r="GM105" i="3"/>
  <c r="GN105" i="3"/>
  <c r="GO105" i="3"/>
  <c r="GP105" i="3"/>
  <c r="GQ105" i="3"/>
  <c r="GR105" i="3"/>
  <c r="GS105" i="3"/>
  <c r="GT105" i="3"/>
  <c r="GU105" i="3"/>
  <c r="GV105" i="3"/>
  <c r="GX105" i="3"/>
  <c r="GY105" i="3"/>
  <c r="GZ105" i="3"/>
  <c r="HA105" i="3"/>
  <c r="HB105" i="3"/>
  <c r="HC105" i="3"/>
  <c r="HD105" i="3"/>
  <c r="HE105" i="3"/>
  <c r="HF105" i="3"/>
  <c r="HG105" i="3"/>
  <c r="HH105" i="3"/>
  <c r="HI105" i="3"/>
  <c r="HJ105" i="3"/>
  <c r="X106" i="3"/>
  <c r="Y106" i="3"/>
  <c r="Z106" i="3"/>
  <c r="AA106" i="3"/>
  <c r="AB106" i="3"/>
  <c r="AC106" i="3"/>
  <c r="AD106" i="3"/>
  <c r="AE106" i="3"/>
  <c r="AF106" i="3"/>
  <c r="AG106" i="3"/>
  <c r="AH106" i="3"/>
  <c r="AI106" i="3"/>
  <c r="AJ106" i="3"/>
  <c r="AL106" i="3"/>
  <c r="AM106" i="3"/>
  <c r="AN106" i="3"/>
  <c r="AO106" i="3"/>
  <c r="AP106" i="3"/>
  <c r="AQ106" i="3"/>
  <c r="AR106" i="3"/>
  <c r="AS106" i="3"/>
  <c r="AT106" i="3"/>
  <c r="AU106" i="3"/>
  <c r="AV106" i="3"/>
  <c r="AW106" i="3"/>
  <c r="AX106" i="3"/>
  <c r="AZ106" i="3"/>
  <c r="BA106" i="3"/>
  <c r="BB106" i="3"/>
  <c r="BC106" i="3"/>
  <c r="BD106" i="3"/>
  <c r="BE106" i="3"/>
  <c r="BF106" i="3"/>
  <c r="BG106" i="3"/>
  <c r="BH106" i="3"/>
  <c r="BI106" i="3"/>
  <c r="BJ106" i="3"/>
  <c r="BK106" i="3"/>
  <c r="BL106" i="3"/>
  <c r="BN106" i="3"/>
  <c r="BO106" i="3"/>
  <c r="BP106" i="3"/>
  <c r="BQ106" i="3"/>
  <c r="BR106" i="3"/>
  <c r="BS106" i="3"/>
  <c r="BT106" i="3"/>
  <c r="BU106" i="3"/>
  <c r="BV106" i="3"/>
  <c r="BW106" i="3"/>
  <c r="BX106" i="3"/>
  <c r="BY106" i="3"/>
  <c r="BZ106" i="3"/>
  <c r="CB106" i="3"/>
  <c r="CC106" i="3"/>
  <c r="CD106" i="3"/>
  <c r="CE106" i="3"/>
  <c r="CF106" i="3"/>
  <c r="CG106" i="3"/>
  <c r="CH106" i="3"/>
  <c r="CI106" i="3"/>
  <c r="CJ106" i="3"/>
  <c r="CK106" i="3"/>
  <c r="CL106" i="3"/>
  <c r="CM106" i="3"/>
  <c r="CN106" i="3"/>
  <c r="CP106" i="3"/>
  <c r="CQ106" i="3"/>
  <c r="CR106" i="3"/>
  <c r="CS106" i="3"/>
  <c r="CT106" i="3"/>
  <c r="CU106" i="3"/>
  <c r="CV106" i="3"/>
  <c r="CW106" i="3"/>
  <c r="CX106" i="3"/>
  <c r="CY106" i="3"/>
  <c r="CZ106" i="3"/>
  <c r="DA106" i="3"/>
  <c r="DB106" i="3"/>
  <c r="DD106" i="3"/>
  <c r="DE106" i="3"/>
  <c r="DF106" i="3"/>
  <c r="DG106" i="3"/>
  <c r="DH106" i="3"/>
  <c r="DI106" i="3"/>
  <c r="DJ106" i="3"/>
  <c r="DK106" i="3"/>
  <c r="DL106" i="3"/>
  <c r="DM106" i="3"/>
  <c r="DN106" i="3"/>
  <c r="DO106" i="3"/>
  <c r="DP106" i="3"/>
  <c r="DR106" i="3"/>
  <c r="DS106" i="3"/>
  <c r="DT106" i="3"/>
  <c r="DU106" i="3"/>
  <c r="DV106" i="3"/>
  <c r="DW106" i="3"/>
  <c r="DX106" i="3"/>
  <c r="DY106" i="3"/>
  <c r="DZ106" i="3"/>
  <c r="EA106" i="3"/>
  <c r="EB106" i="3"/>
  <c r="EC106" i="3"/>
  <c r="ED106" i="3"/>
  <c r="EF106" i="3"/>
  <c r="EG106" i="3"/>
  <c r="EH106" i="3"/>
  <c r="EI106" i="3"/>
  <c r="EJ106" i="3"/>
  <c r="EK106" i="3"/>
  <c r="EL106" i="3"/>
  <c r="EM106" i="3"/>
  <c r="EN106" i="3"/>
  <c r="EO106" i="3"/>
  <c r="EP106" i="3"/>
  <c r="EQ106" i="3"/>
  <c r="ER106" i="3"/>
  <c r="ET106" i="3"/>
  <c r="EU106" i="3"/>
  <c r="EV106" i="3"/>
  <c r="EW106" i="3"/>
  <c r="EX106" i="3"/>
  <c r="EY106" i="3"/>
  <c r="EZ106" i="3"/>
  <c r="FA106" i="3"/>
  <c r="FB106" i="3"/>
  <c r="FC106" i="3"/>
  <c r="FD106" i="3"/>
  <c r="FE106" i="3"/>
  <c r="FF106" i="3"/>
  <c r="FH106" i="3"/>
  <c r="FI106" i="3"/>
  <c r="FJ106" i="3"/>
  <c r="FK106" i="3"/>
  <c r="FL106" i="3"/>
  <c r="FM106" i="3"/>
  <c r="FN106" i="3"/>
  <c r="FO106" i="3"/>
  <c r="FP106" i="3"/>
  <c r="FQ106" i="3"/>
  <c r="FR106" i="3"/>
  <c r="FS106" i="3"/>
  <c r="FT106" i="3"/>
  <c r="FV106" i="3"/>
  <c r="FW106" i="3"/>
  <c r="FX106" i="3"/>
  <c r="FY106" i="3"/>
  <c r="FZ106" i="3"/>
  <c r="GA106" i="3"/>
  <c r="GB106" i="3"/>
  <c r="GC106" i="3"/>
  <c r="GD106" i="3"/>
  <c r="GE106" i="3"/>
  <c r="GF106" i="3"/>
  <c r="GG106" i="3"/>
  <c r="GH106" i="3"/>
  <c r="GJ106" i="3"/>
  <c r="GK106" i="3"/>
  <c r="GL106" i="3"/>
  <c r="GM106" i="3"/>
  <c r="GN106" i="3"/>
  <c r="GO106" i="3"/>
  <c r="GP106" i="3"/>
  <c r="GQ106" i="3"/>
  <c r="GR106" i="3"/>
  <c r="GS106" i="3"/>
  <c r="GT106" i="3"/>
  <c r="GU106" i="3"/>
  <c r="GV106" i="3"/>
  <c r="GX106" i="3"/>
  <c r="GY106" i="3"/>
  <c r="GZ106" i="3"/>
  <c r="HA106" i="3"/>
  <c r="HB106" i="3"/>
  <c r="HC106" i="3"/>
  <c r="HD106" i="3"/>
  <c r="HE106" i="3"/>
  <c r="HF106" i="3"/>
  <c r="HG106" i="3"/>
  <c r="HH106" i="3"/>
  <c r="HI106" i="3"/>
  <c r="HJ106" i="3"/>
  <c r="X107" i="3"/>
  <c r="Y107" i="3"/>
  <c r="Z107" i="3"/>
  <c r="AA107" i="3"/>
  <c r="AB107" i="3"/>
  <c r="AC107" i="3"/>
  <c r="AD107" i="3"/>
  <c r="AE107" i="3"/>
  <c r="AF107" i="3"/>
  <c r="AG107" i="3"/>
  <c r="AH107" i="3"/>
  <c r="AI107" i="3"/>
  <c r="AJ107" i="3"/>
  <c r="AL107" i="3"/>
  <c r="AM107" i="3"/>
  <c r="AN107" i="3"/>
  <c r="AO107" i="3"/>
  <c r="AP107" i="3"/>
  <c r="AQ107" i="3"/>
  <c r="AR107" i="3"/>
  <c r="AS107" i="3"/>
  <c r="AT107" i="3"/>
  <c r="AU107" i="3"/>
  <c r="AV107" i="3"/>
  <c r="AW107" i="3"/>
  <c r="AX107" i="3"/>
  <c r="AZ107" i="3"/>
  <c r="BA107" i="3"/>
  <c r="BB107" i="3"/>
  <c r="BC107" i="3"/>
  <c r="BD107" i="3"/>
  <c r="BE107" i="3"/>
  <c r="BF107" i="3"/>
  <c r="BG107" i="3"/>
  <c r="BH107" i="3"/>
  <c r="BI107" i="3"/>
  <c r="BJ107" i="3"/>
  <c r="BK107" i="3"/>
  <c r="BL107" i="3"/>
  <c r="BN107" i="3"/>
  <c r="BO107" i="3"/>
  <c r="BP107" i="3"/>
  <c r="BQ107" i="3"/>
  <c r="BR107" i="3"/>
  <c r="BS107" i="3"/>
  <c r="BT107" i="3"/>
  <c r="BU107" i="3"/>
  <c r="BV107" i="3"/>
  <c r="BW107" i="3"/>
  <c r="BX107" i="3"/>
  <c r="BY107" i="3"/>
  <c r="BZ107" i="3"/>
  <c r="CB107" i="3"/>
  <c r="CC107" i="3"/>
  <c r="CD107" i="3"/>
  <c r="CE107" i="3"/>
  <c r="CF107" i="3"/>
  <c r="CG107" i="3"/>
  <c r="CH107" i="3"/>
  <c r="CI107" i="3"/>
  <c r="CJ107" i="3"/>
  <c r="CK107" i="3"/>
  <c r="CL107" i="3"/>
  <c r="CM107" i="3"/>
  <c r="CN107" i="3"/>
  <c r="CP107" i="3"/>
  <c r="CQ107" i="3"/>
  <c r="CR107" i="3"/>
  <c r="CS107" i="3"/>
  <c r="CT107" i="3"/>
  <c r="CU107" i="3"/>
  <c r="CV107" i="3"/>
  <c r="CW107" i="3"/>
  <c r="CX107" i="3"/>
  <c r="CY107" i="3"/>
  <c r="CZ107" i="3"/>
  <c r="DA107" i="3"/>
  <c r="DB107" i="3"/>
  <c r="DD107" i="3"/>
  <c r="DE107" i="3"/>
  <c r="DF107" i="3"/>
  <c r="DG107" i="3"/>
  <c r="DH107" i="3"/>
  <c r="DI107" i="3"/>
  <c r="DJ107" i="3"/>
  <c r="DK107" i="3"/>
  <c r="DL107" i="3"/>
  <c r="DM107" i="3"/>
  <c r="DN107" i="3"/>
  <c r="DO107" i="3"/>
  <c r="DP107" i="3"/>
  <c r="DR107" i="3"/>
  <c r="DS107" i="3"/>
  <c r="DT107" i="3"/>
  <c r="DU107" i="3"/>
  <c r="DV107" i="3"/>
  <c r="DW107" i="3"/>
  <c r="DX107" i="3"/>
  <c r="DY107" i="3"/>
  <c r="DZ107" i="3"/>
  <c r="EA107" i="3"/>
  <c r="EB107" i="3"/>
  <c r="EC107" i="3"/>
  <c r="ED107" i="3"/>
  <c r="EF107" i="3"/>
  <c r="EG107" i="3"/>
  <c r="EH107" i="3"/>
  <c r="EI107" i="3"/>
  <c r="EJ107" i="3"/>
  <c r="EK107" i="3"/>
  <c r="EL107" i="3"/>
  <c r="EM107" i="3"/>
  <c r="EN107" i="3"/>
  <c r="EO107" i="3"/>
  <c r="EP107" i="3"/>
  <c r="EQ107" i="3"/>
  <c r="ER107" i="3"/>
  <c r="ET107" i="3"/>
  <c r="EU107" i="3"/>
  <c r="EV107" i="3"/>
  <c r="EW107" i="3"/>
  <c r="EX107" i="3"/>
  <c r="EY107" i="3"/>
  <c r="EZ107" i="3"/>
  <c r="FA107" i="3"/>
  <c r="FB107" i="3"/>
  <c r="FC107" i="3"/>
  <c r="FD107" i="3"/>
  <c r="FE107" i="3"/>
  <c r="FF107" i="3"/>
  <c r="FH107" i="3"/>
  <c r="FI107" i="3"/>
  <c r="FJ107" i="3"/>
  <c r="FK107" i="3"/>
  <c r="FL107" i="3"/>
  <c r="FM107" i="3"/>
  <c r="FN107" i="3"/>
  <c r="FO107" i="3"/>
  <c r="FP107" i="3"/>
  <c r="FQ107" i="3"/>
  <c r="FR107" i="3"/>
  <c r="FS107" i="3"/>
  <c r="FT107" i="3"/>
  <c r="FV107" i="3"/>
  <c r="FW107" i="3"/>
  <c r="FX107" i="3"/>
  <c r="FY107" i="3"/>
  <c r="FZ107" i="3"/>
  <c r="GA107" i="3"/>
  <c r="GB107" i="3"/>
  <c r="GC107" i="3"/>
  <c r="GD107" i="3"/>
  <c r="GE107" i="3"/>
  <c r="GF107" i="3"/>
  <c r="GG107" i="3"/>
  <c r="GH107" i="3"/>
  <c r="GJ107" i="3"/>
  <c r="GK107" i="3"/>
  <c r="GL107" i="3"/>
  <c r="GM107" i="3"/>
  <c r="GN107" i="3"/>
  <c r="GO107" i="3"/>
  <c r="GP107" i="3"/>
  <c r="GQ107" i="3"/>
  <c r="GR107" i="3"/>
  <c r="GS107" i="3"/>
  <c r="GT107" i="3"/>
  <c r="GU107" i="3"/>
  <c r="GV107" i="3"/>
  <c r="GX107" i="3"/>
  <c r="GY107" i="3"/>
  <c r="GZ107" i="3"/>
  <c r="HA107" i="3"/>
  <c r="HB107" i="3"/>
  <c r="HC107" i="3"/>
  <c r="HD107" i="3"/>
  <c r="HE107" i="3"/>
  <c r="HF107" i="3"/>
  <c r="HG107" i="3"/>
  <c r="HH107" i="3"/>
  <c r="HI107" i="3"/>
  <c r="HJ107" i="3"/>
  <c r="J108" i="3"/>
  <c r="K108" i="3"/>
  <c r="L108" i="3"/>
  <c r="M108" i="3"/>
  <c r="N108" i="3"/>
  <c r="O108" i="3"/>
  <c r="P108" i="3"/>
  <c r="Q108" i="3"/>
  <c r="R108" i="3"/>
  <c r="S108" i="3"/>
  <c r="T108" i="3"/>
  <c r="U108" i="3"/>
  <c r="V108" i="3"/>
  <c r="X108" i="3"/>
  <c r="Y108" i="3"/>
  <c r="Z108" i="3"/>
  <c r="AA108" i="3"/>
  <c r="AB108" i="3"/>
  <c r="AC108" i="3"/>
  <c r="AD108" i="3"/>
  <c r="AE108" i="3"/>
  <c r="AF108" i="3"/>
  <c r="AG108" i="3"/>
  <c r="AH108" i="3"/>
  <c r="AI108" i="3"/>
  <c r="AJ108" i="3"/>
  <c r="AL108" i="3"/>
  <c r="AM108" i="3"/>
  <c r="AN108" i="3"/>
  <c r="AO108" i="3"/>
  <c r="AP108" i="3"/>
  <c r="AQ108" i="3"/>
  <c r="AR108" i="3"/>
  <c r="AS108" i="3"/>
  <c r="AT108" i="3"/>
  <c r="AU108" i="3"/>
  <c r="AV108" i="3"/>
  <c r="AW108" i="3"/>
  <c r="AX108" i="3"/>
  <c r="AZ108" i="3"/>
  <c r="BA108" i="3"/>
  <c r="BB108" i="3"/>
  <c r="BC108" i="3"/>
  <c r="BD108" i="3"/>
  <c r="BE108" i="3"/>
  <c r="BF108" i="3"/>
  <c r="BG108" i="3"/>
  <c r="BH108" i="3"/>
  <c r="BI108" i="3"/>
  <c r="BJ108" i="3"/>
  <c r="BK108" i="3"/>
  <c r="BL108" i="3"/>
  <c r="CB108" i="3"/>
  <c r="CC108" i="3"/>
  <c r="CD108" i="3"/>
  <c r="CE108" i="3"/>
  <c r="CF108" i="3"/>
  <c r="CG108" i="3"/>
  <c r="CH108" i="3"/>
  <c r="CI108" i="3"/>
  <c r="CJ108" i="3"/>
  <c r="CK108" i="3"/>
  <c r="CL108" i="3"/>
  <c r="CM108" i="3"/>
  <c r="CN108" i="3"/>
  <c r="CP108" i="3"/>
  <c r="CQ108" i="3"/>
  <c r="CR108" i="3"/>
  <c r="CS108" i="3"/>
  <c r="CT108" i="3"/>
  <c r="CU108" i="3"/>
  <c r="CV108" i="3"/>
  <c r="CW108" i="3"/>
  <c r="CX108" i="3"/>
  <c r="CY108" i="3"/>
  <c r="CZ108" i="3"/>
  <c r="DA108" i="3"/>
  <c r="DB108" i="3"/>
  <c r="DD108" i="3"/>
  <c r="DE108" i="3"/>
  <c r="DF108" i="3"/>
  <c r="DG108" i="3"/>
  <c r="DH108" i="3"/>
  <c r="DI108" i="3"/>
  <c r="DJ108" i="3"/>
  <c r="DK108" i="3"/>
  <c r="DL108" i="3"/>
  <c r="DM108" i="3"/>
  <c r="DN108" i="3"/>
  <c r="DO108" i="3"/>
  <c r="DP108" i="3"/>
  <c r="DR108" i="3"/>
  <c r="DS108" i="3"/>
  <c r="DT108" i="3"/>
  <c r="DU108" i="3"/>
  <c r="DV108" i="3"/>
  <c r="DW108" i="3"/>
  <c r="DX108" i="3"/>
  <c r="DY108" i="3"/>
  <c r="DZ108" i="3"/>
  <c r="EA108" i="3"/>
  <c r="EB108" i="3"/>
  <c r="EC108" i="3"/>
  <c r="ED108" i="3"/>
  <c r="EF108" i="3"/>
  <c r="EG108" i="3"/>
  <c r="EH108" i="3"/>
  <c r="EI108" i="3"/>
  <c r="EJ108" i="3"/>
  <c r="EK108" i="3"/>
  <c r="EL108" i="3"/>
  <c r="EM108" i="3"/>
  <c r="EN108" i="3"/>
  <c r="EO108" i="3"/>
  <c r="EP108" i="3"/>
  <c r="EQ108" i="3"/>
  <c r="ER108" i="3"/>
  <c r="ET108" i="3"/>
  <c r="EU108" i="3"/>
  <c r="EV108" i="3"/>
  <c r="EW108" i="3"/>
  <c r="EX108" i="3"/>
  <c r="EY108" i="3"/>
  <c r="EZ108" i="3"/>
  <c r="FA108" i="3"/>
  <c r="FB108" i="3"/>
  <c r="FC108" i="3"/>
  <c r="FD108" i="3"/>
  <c r="FE108" i="3"/>
  <c r="FF108" i="3"/>
  <c r="FH108" i="3"/>
  <c r="FI108" i="3"/>
  <c r="FJ108" i="3"/>
  <c r="FK108" i="3"/>
  <c r="FL108" i="3"/>
  <c r="FM108" i="3"/>
  <c r="FN108" i="3"/>
  <c r="FO108" i="3"/>
  <c r="FP108" i="3"/>
  <c r="FQ108" i="3"/>
  <c r="FR108" i="3"/>
  <c r="FS108" i="3"/>
  <c r="FT108" i="3"/>
  <c r="FV108" i="3"/>
  <c r="FW108" i="3"/>
  <c r="FX108" i="3"/>
  <c r="FY108" i="3"/>
  <c r="FZ108" i="3"/>
  <c r="GA108" i="3"/>
  <c r="GB108" i="3"/>
  <c r="GC108" i="3"/>
  <c r="GD108" i="3"/>
  <c r="GE108" i="3"/>
  <c r="GF108" i="3"/>
  <c r="GG108" i="3"/>
  <c r="GH108" i="3"/>
  <c r="GJ108" i="3"/>
  <c r="GK108" i="3"/>
  <c r="GL108" i="3"/>
  <c r="GM108" i="3"/>
  <c r="GN108" i="3"/>
  <c r="GO108" i="3"/>
  <c r="GP108" i="3"/>
  <c r="GQ108" i="3"/>
  <c r="GR108" i="3"/>
  <c r="GS108" i="3"/>
  <c r="GT108" i="3"/>
  <c r="GU108" i="3"/>
  <c r="GV108" i="3"/>
  <c r="GX108" i="3"/>
  <c r="GY108" i="3"/>
  <c r="GZ108" i="3"/>
  <c r="HA108" i="3"/>
  <c r="HB108" i="3"/>
  <c r="HC108" i="3"/>
  <c r="HD108" i="3"/>
  <c r="HE108" i="3"/>
  <c r="HF108" i="3"/>
  <c r="HG108" i="3"/>
  <c r="HH108" i="3"/>
  <c r="HI108" i="3"/>
  <c r="HJ108" i="3"/>
  <c r="J109" i="3"/>
  <c r="K109" i="3"/>
  <c r="L109" i="3"/>
  <c r="M109" i="3"/>
  <c r="N109" i="3"/>
  <c r="O109" i="3"/>
  <c r="P109" i="3"/>
  <c r="Q109" i="3"/>
  <c r="R109" i="3"/>
  <c r="S109" i="3"/>
  <c r="T109" i="3"/>
  <c r="U109" i="3"/>
  <c r="V109" i="3"/>
  <c r="AL109" i="3"/>
  <c r="AM109" i="3"/>
  <c r="AN109" i="3"/>
  <c r="AO109" i="3"/>
  <c r="AP109" i="3"/>
  <c r="AQ109" i="3"/>
  <c r="AR109" i="3"/>
  <c r="AS109" i="3"/>
  <c r="AT109" i="3"/>
  <c r="AU109" i="3"/>
  <c r="AV109" i="3"/>
  <c r="AW109" i="3"/>
  <c r="AX109" i="3"/>
  <c r="AZ109" i="3"/>
  <c r="BA109" i="3"/>
  <c r="BB109" i="3"/>
  <c r="BC109" i="3"/>
  <c r="BD109" i="3"/>
  <c r="BE109" i="3"/>
  <c r="BF109" i="3"/>
  <c r="BG109" i="3"/>
  <c r="BH109" i="3"/>
  <c r="BI109" i="3"/>
  <c r="BJ109" i="3"/>
  <c r="BK109" i="3"/>
  <c r="BL109" i="3"/>
  <c r="BN109" i="3"/>
  <c r="BO109" i="3"/>
  <c r="BP109" i="3"/>
  <c r="BQ109" i="3"/>
  <c r="BR109" i="3"/>
  <c r="BS109" i="3"/>
  <c r="BT109" i="3"/>
  <c r="BU109" i="3"/>
  <c r="BV109" i="3"/>
  <c r="BW109" i="3"/>
  <c r="BX109" i="3"/>
  <c r="BY109" i="3"/>
  <c r="BZ109" i="3"/>
  <c r="CB109" i="3"/>
  <c r="CC109" i="3"/>
  <c r="CD109" i="3"/>
  <c r="CE109" i="3"/>
  <c r="CF109" i="3"/>
  <c r="CG109" i="3"/>
  <c r="CH109" i="3"/>
  <c r="CI109" i="3"/>
  <c r="CJ109" i="3"/>
  <c r="CK109" i="3"/>
  <c r="CL109" i="3"/>
  <c r="CM109" i="3"/>
  <c r="CN109" i="3"/>
  <c r="CP109" i="3"/>
  <c r="CQ109" i="3"/>
  <c r="CR109" i="3"/>
  <c r="CS109" i="3"/>
  <c r="CT109" i="3"/>
  <c r="CU109" i="3"/>
  <c r="CV109" i="3"/>
  <c r="CW109" i="3"/>
  <c r="CX109" i="3"/>
  <c r="CY109" i="3"/>
  <c r="CZ109" i="3"/>
  <c r="DA109" i="3"/>
  <c r="DB109" i="3"/>
  <c r="DD109" i="3"/>
  <c r="DE109" i="3"/>
  <c r="DF109" i="3"/>
  <c r="DG109" i="3"/>
  <c r="DH109" i="3"/>
  <c r="DI109" i="3"/>
  <c r="DJ109" i="3"/>
  <c r="DK109" i="3"/>
  <c r="DL109" i="3"/>
  <c r="DM109" i="3"/>
  <c r="DN109" i="3"/>
  <c r="DO109" i="3"/>
  <c r="DP109" i="3"/>
  <c r="DR109" i="3"/>
  <c r="DS109" i="3"/>
  <c r="DT109" i="3"/>
  <c r="DU109" i="3"/>
  <c r="DV109" i="3"/>
  <c r="DW109" i="3"/>
  <c r="DX109" i="3"/>
  <c r="DY109" i="3"/>
  <c r="DZ109" i="3"/>
  <c r="EA109" i="3"/>
  <c r="EB109" i="3"/>
  <c r="EC109" i="3"/>
  <c r="ED109" i="3"/>
  <c r="EF109" i="3"/>
  <c r="EG109" i="3"/>
  <c r="EH109" i="3"/>
  <c r="EI109" i="3"/>
  <c r="EJ109" i="3"/>
  <c r="EK109" i="3"/>
  <c r="EL109" i="3"/>
  <c r="EM109" i="3"/>
  <c r="EN109" i="3"/>
  <c r="EO109" i="3"/>
  <c r="EP109" i="3"/>
  <c r="EQ109" i="3"/>
  <c r="ER109" i="3"/>
  <c r="ET109" i="3"/>
  <c r="EU109" i="3"/>
  <c r="EV109" i="3"/>
  <c r="EW109" i="3"/>
  <c r="EX109" i="3"/>
  <c r="EY109" i="3"/>
  <c r="EZ109" i="3"/>
  <c r="FA109" i="3"/>
  <c r="FB109" i="3"/>
  <c r="FC109" i="3"/>
  <c r="FD109" i="3"/>
  <c r="FE109" i="3"/>
  <c r="FF109" i="3"/>
  <c r="FH109" i="3"/>
  <c r="FI109" i="3"/>
  <c r="FJ109" i="3"/>
  <c r="FK109" i="3"/>
  <c r="FL109" i="3"/>
  <c r="FM109" i="3"/>
  <c r="FN109" i="3"/>
  <c r="FO109" i="3"/>
  <c r="FP109" i="3"/>
  <c r="FQ109" i="3"/>
  <c r="FR109" i="3"/>
  <c r="FS109" i="3"/>
  <c r="FT109" i="3"/>
  <c r="FV109" i="3"/>
  <c r="FW109" i="3"/>
  <c r="FX109" i="3"/>
  <c r="FY109" i="3"/>
  <c r="FZ109" i="3"/>
  <c r="GA109" i="3"/>
  <c r="GB109" i="3"/>
  <c r="GC109" i="3"/>
  <c r="GD109" i="3"/>
  <c r="GE109" i="3"/>
  <c r="GF109" i="3"/>
  <c r="GG109" i="3"/>
  <c r="GH109" i="3"/>
  <c r="GJ109" i="3"/>
  <c r="GK109" i="3"/>
  <c r="GL109" i="3"/>
  <c r="GM109" i="3"/>
  <c r="GN109" i="3"/>
  <c r="GO109" i="3"/>
  <c r="GP109" i="3"/>
  <c r="GQ109" i="3"/>
  <c r="GR109" i="3"/>
  <c r="GS109" i="3"/>
  <c r="GT109" i="3"/>
  <c r="GU109" i="3"/>
  <c r="GV109" i="3"/>
  <c r="GX109" i="3"/>
  <c r="GY109" i="3"/>
  <c r="GZ109" i="3"/>
  <c r="HA109" i="3"/>
  <c r="HB109" i="3"/>
  <c r="HC109" i="3"/>
  <c r="HD109" i="3"/>
  <c r="HE109" i="3"/>
  <c r="HF109" i="3"/>
  <c r="HG109" i="3"/>
  <c r="HH109" i="3"/>
  <c r="HI109" i="3"/>
  <c r="HJ109" i="3"/>
  <c r="X110" i="3"/>
  <c r="Y110" i="3"/>
  <c r="Z110" i="3"/>
  <c r="AA110" i="3"/>
  <c r="AB110" i="3"/>
  <c r="AC110" i="3"/>
  <c r="AD110" i="3"/>
  <c r="AE110" i="3"/>
  <c r="AF110" i="3"/>
  <c r="AG110" i="3"/>
  <c r="AH110" i="3"/>
  <c r="AI110" i="3"/>
  <c r="AJ110" i="3"/>
  <c r="AL110" i="3"/>
  <c r="AM110" i="3"/>
  <c r="AN110" i="3"/>
  <c r="AO110" i="3"/>
  <c r="AP110" i="3"/>
  <c r="AQ110" i="3"/>
  <c r="AR110" i="3"/>
  <c r="AS110" i="3"/>
  <c r="AT110" i="3"/>
  <c r="AU110" i="3"/>
  <c r="AV110" i="3"/>
  <c r="AW110" i="3"/>
  <c r="AX110" i="3"/>
  <c r="AZ110" i="3"/>
  <c r="BA110" i="3"/>
  <c r="BB110" i="3"/>
  <c r="BC110" i="3"/>
  <c r="BD110" i="3"/>
  <c r="BE110" i="3"/>
  <c r="BF110" i="3"/>
  <c r="BG110" i="3"/>
  <c r="BH110" i="3"/>
  <c r="BI110" i="3"/>
  <c r="BJ110" i="3"/>
  <c r="BK110" i="3"/>
  <c r="BL110" i="3"/>
  <c r="BN110" i="3"/>
  <c r="BO110" i="3"/>
  <c r="BP110" i="3"/>
  <c r="BQ110" i="3"/>
  <c r="BR110" i="3"/>
  <c r="BS110" i="3"/>
  <c r="BT110" i="3"/>
  <c r="BU110" i="3"/>
  <c r="BV110" i="3"/>
  <c r="BW110" i="3"/>
  <c r="BX110" i="3"/>
  <c r="BY110" i="3"/>
  <c r="BZ110" i="3"/>
  <c r="CB110" i="3"/>
  <c r="CC110" i="3"/>
  <c r="CD110" i="3"/>
  <c r="CE110" i="3"/>
  <c r="CF110" i="3"/>
  <c r="CG110" i="3"/>
  <c r="CH110" i="3"/>
  <c r="CI110" i="3"/>
  <c r="CJ110" i="3"/>
  <c r="CK110" i="3"/>
  <c r="CL110" i="3"/>
  <c r="CM110" i="3"/>
  <c r="CN110" i="3"/>
  <c r="CP110" i="3"/>
  <c r="CQ110" i="3"/>
  <c r="CR110" i="3"/>
  <c r="CS110" i="3"/>
  <c r="CT110" i="3"/>
  <c r="CU110" i="3"/>
  <c r="CV110" i="3"/>
  <c r="CW110" i="3"/>
  <c r="CX110" i="3"/>
  <c r="CY110" i="3"/>
  <c r="CZ110" i="3"/>
  <c r="DA110" i="3"/>
  <c r="DB110" i="3"/>
  <c r="DD110" i="3"/>
  <c r="DE110" i="3"/>
  <c r="DF110" i="3"/>
  <c r="DG110" i="3"/>
  <c r="DH110" i="3"/>
  <c r="DI110" i="3"/>
  <c r="DJ110" i="3"/>
  <c r="DK110" i="3"/>
  <c r="DL110" i="3"/>
  <c r="DM110" i="3"/>
  <c r="DN110" i="3"/>
  <c r="DO110" i="3"/>
  <c r="DP110" i="3"/>
  <c r="DR110" i="3"/>
  <c r="DS110" i="3"/>
  <c r="DT110" i="3"/>
  <c r="DU110" i="3"/>
  <c r="DV110" i="3"/>
  <c r="DW110" i="3"/>
  <c r="DX110" i="3"/>
  <c r="DY110" i="3"/>
  <c r="DZ110" i="3"/>
  <c r="EA110" i="3"/>
  <c r="EB110" i="3"/>
  <c r="EC110" i="3"/>
  <c r="ED110" i="3"/>
  <c r="EF110" i="3"/>
  <c r="EG110" i="3"/>
  <c r="EH110" i="3"/>
  <c r="EI110" i="3"/>
  <c r="EJ110" i="3"/>
  <c r="EK110" i="3"/>
  <c r="EL110" i="3"/>
  <c r="EM110" i="3"/>
  <c r="EN110" i="3"/>
  <c r="EO110" i="3"/>
  <c r="EP110" i="3"/>
  <c r="EQ110" i="3"/>
  <c r="ER110" i="3"/>
  <c r="ET110" i="3"/>
  <c r="EU110" i="3"/>
  <c r="EV110" i="3"/>
  <c r="EW110" i="3"/>
  <c r="EX110" i="3"/>
  <c r="EY110" i="3"/>
  <c r="EZ110" i="3"/>
  <c r="FA110" i="3"/>
  <c r="FB110" i="3"/>
  <c r="FC110" i="3"/>
  <c r="FD110" i="3"/>
  <c r="FE110" i="3"/>
  <c r="FF110" i="3"/>
  <c r="FH110" i="3"/>
  <c r="FI110" i="3"/>
  <c r="FJ110" i="3"/>
  <c r="FK110" i="3"/>
  <c r="FL110" i="3"/>
  <c r="FM110" i="3"/>
  <c r="FN110" i="3"/>
  <c r="FO110" i="3"/>
  <c r="FP110" i="3"/>
  <c r="FQ110" i="3"/>
  <c r="FR110" i="3"/>
  <c r="FS110" i="3"/>
  <c r="FT110" i="3"/>
  <c r="FV110" i="3"/>
  <c r="FW110" i="3"/>
  <c r="FX110" i="3"/>
  <c r="FY110" i="3"/>
  <c r="FZ110" i="3"/>
  <c r="GA110" i="3"/>
  <c r="GB110" i="3"/>
  <c r="GC110" i="3"/>
  <c r="GD110" i="3"/>
  <c r="GE110" i="3"/>
  <c r="GF110" i="3"/>
  <c r="GG110" i="3"/>
  <c r="GH110" i="3"/>
  <c r="GJ110" i="3"/>
  <c r="GK110" i="3"/>
  <c r="GL110" i="3"/>
  <c r="GM110" i="3"/>
  <c r="GN110" i="3"/>
  <c r="GO110" i="3"/>
  <c r="GP110" i="3"/>
  <c r="GQ110" i="3"/>
  <c r="GR110" i="3"/>
  <c r="GS110" i="3"/>
  <c r="GT110" i="3"/>
  <c r="GU110" i="3"/>
  <c r="GV110" i="3"/>
  <c r="GX110" i="3"/>
  <c r="GY110" i="3"/>
  <c r="GZ110" i="3"/>
  <c r="HA110" i="3"/>
  <c r="HB110" i="3"/>
  <c r="HC110" i="3"/>
  <c r="HD110" i="3"/>
  <c r="HE110" i="3"/>
  <c r="HF110" i="3"/>
  <c r="HG110" i="3"/>
  <c r="HH110" i="3"/>
  <c r="HI110" i="3"/>
  <c r="HJ110" i="3"/>
  <c r="X111" i="3"/>
  <c r="Y111" i="3"/>
  <c r="Z111" i="3"/>
  <c r="AA111" i="3"/>
  <c r="AB111" i="3"/>
  <c r="AC111" i="3"/>
  <c r="AD111" i="3"/>
  <c r="AE111" i="3"/>
  <c r="AF111" i="3"/>
  <c r="AG111" i="3"/>
  <c r="AH111" i="3"/>
  <c r="AI111" i="3"/>
  <c r="AJ111" i="3"/>
  <c r="AL111" i="3"/>
  <c r="AM111" i="3"/>
  <c r="AN111" i="3"/>
  <c r="AO111" i="3"/>
  <c r="AP111" i="3"/>
  <c r="AQ111" i="3"/>
  <c r="AR111" i="3"/>
  <c r="AS111" i="3"/>
  <c r="AT111" i="3"/>
  <c r="AU111" i="3"/>
  <c r="AV111" i="3"/>
  <c r="AW111" i="3"/>
  <c r="AX111" i="3"/>
  <c r="AZ111" i="3"/>
  <c r="BA111" i="3"/>
  <c r="BB111" i="3"/>
  <c r="BC111" i="3"/>
  <c r="BD111" i="3"/>
  <c r="BE111" i="3"/>
  <c r="BF111" i="3"/>
  <c r="BG111" i="3"/>
  <c r="BH111" i="3"/>
  <c r="BI111" i="3"/>
  <c r="BJ111" i="3"/>
  <c r="BK111" i="3"/>
  <c r="BL111" i="3"/>
  <c r="BN111" i="3"/>
  <c r="BO111" i="3"/>
  <c r="BP111" i="3"/>
  <c r="BQ111" i="3"/>
  <c r="BR111" i="3"/>
  <c r="BS111" i="3"/>
  <c r="BT111" i="3"/>
  <c r="BU111" i="3"/>
  <c r="BV111" i="3"/>
  <c r="BW111" i="3"/>
  <c r="BX111" i="3"/>
  <c r="BY111" i="3"/>
  <c r="BZ111" i="3"/>
  <c r="CB111" i="3"/>
  <c r="CC111" i="3"/>
  <c r="CD111" i="3"/>
  <c r="CE111" i="3"/>
  <c r="CF111" i="3"/>
  <c r="CG111" i="3"/>
  <c r="CH111" i="3"/>
  <c r="CI111" i="3"/>
  <c r="CJ111" i="3"/>
  <c r="CK111" i="3"/>
  <c r="CL111" i="3"/>
  <c r="CM111" i="3"/>
  <c r="CN111" i="3"/>
  <c r="CP111" i="3"/>
  <c r="CQ111" i="3"/>
  <c r="CR111" i="3"/>
  <c r="CS111" i="3"/>
  <c r="CT111" i="3"/>
  <c r="CU111" i="3"/>
  <c r="CV111" i="3"/>
  <c r="CW111" i="3"/>
  <c r="CX111" i="3"/>
  <c r="CY111" i="3"/>
  <c r="CZ111" i="3"/>
  <c r="DA111" i="3"/>
  <c r="DB111" i="3"/>
  <c r="DD111" i="3"/>
  <c r="DE111" i="3"/>
  <c r="DF111" i="3"/>
  <c r="DG111" i="3"/>
  <c r="DH111" i="3"/>
  <c r="DI111" i="3"/>
  <c r="DJ111" i="3"/>
  <c r="DK111" i="3"/>
  <c r="DL111" i="3"/>
  <c r="DM111" i="3"/>
  <c r="DN111" i="3"/>
  <c r="DO111" i="3"/>
  <c r="DP111" i="3"/>
  <c r="DR111" i="3"/>
  <c r="DS111" i="3"/>
  <c r="DT111" i="3"/>
  <c r="DU111" i="3"/>
  <c r="DV111" i="3"/>
  <c r="DW111" i="3"/>
  <c r="DX111" i="3"/>
  <c r="DY111" i="3"/>
  <c r="DZ111" i="3"/>
  <c r="EA111" i="3"/>
  <c r="EB111" i="3"/>
  <c r="EC111" i="3"/>
  <c r="ED111" i="3"/>
  <c r="EF111" i="3"/>
  <c r="EG111" i="3"/>
  <c r="EH111" i="3"/>
  <c r="EI111" i="3"/>
  <c r="EJ111" i="3"/>
  <c r="EK111" i="3"/>
  <c r="EL111" i="3"/>
  <c r="EM111" i="3"/>
  <c r="EN111" i="3"/>
  <c r="EO111" i="3"/>
  <c r="EP111" i="3"/>
  <c r="EQ111" i="3"/>
  <c r="ER111" i="3"/>
  <c r="ET111" i="3"/>
  <c r="EU111" i="3"/>
  <c r="EV111" i="3"/>
  <c r="EW111" i="3"/>
  <c r="EX111" i="3"/>
  <c r="EY111" i="3"/>
  <c r="EZ111" i="3"/>
  <c r="FA111" i="3"/>
  <c r="FB111" i="3"/>
  <c r="FC111" i="3"/>
  <c r="FD111" i="3"/>
  <c r="FE111" i="3"/>
  <c r="FF111" i="3"/>
  <c r="FH111" i="3"/>
  <c r="FI111" i="3"/>
  <c r="FJ111" i="3"/>
  <c r="FK111" i="3"/>
  <c r="FL111" i="3"/>
  <c r="FM111" i="3"/>
  <c r="FN111" i="3"/>
  <c r="FO111" i="3"/>
  <c r="FP111" i="3"/>
  <c r="FQ111" i="3"/>
  <c r="FR111" i="3"/>
  <c r="FS111" i="3"/>
  <c r="FT111" i="3"/>
  <c r="FV111" i="3"/>
  <c r="FW111" i="3"/>
  <c r="FX111" i="3"/>
  <c r="FY111" i="3"/>
  <c r="FZ111" i="3"/>
  <c r="GA111" i="3"/>
  <c r="GB111" i="3"/>
  <c r="GC111" i="3"/>
  <c r="GD111" i="3"/>
  <c r="GE111" i="3"/>
  <c r="GF111" i="3"/>
  <c r="GG111" i="3"/>
  <c r="GH111" i="3"/>
  <c r="GJ111" i="3"/>
  <c r="GK111" i="3"/>
  <c r="GL111" i="3"/>
  <c r="GM111" i="3"/>
  <c r="GN111" i="3"/>
  <c r="GO111" i="3"/>
  <c r="GP111" i="3"/>
  <c r="GQ111" i="3"/>
  <c r="GR111" i="3"/>
  <c r="GS111" i="3"/>
  <c r="GT111" i="3"/>
  <c r="GU111" i="3"/>
  <c r="GV111" i="3"/>
  <c r="GX111" i="3"/>
  <c r="GY111" i="3"/>
  <c r="GZ111" i="3"/>
  <c r="HA111" i="3"/>
  <c r="HB111" i="3"/>
  <c r="HC111" i="3"/>
  <c r="HD111" i="3"/>
  <c r="HE111" i="3"/>
  <c r="HF111" i="3"/>
  <c r="HG111" i="3"/>
  <c r="HH111" i="3"/>
  <c r="HI111" i="3"/>
  <c r="HJ111" i="3"/>
  <c r="J112" i="3"/>
  <c r="K112" i="3"/>
  <c r="L112" i="3"/>
  <c r="M112" i="3"/>
  <c r="N112" i="3"/>
  <c r="O112" i="3"/>
  <c r="P112" i="3"/>
  <c r="Q112" i="3"/>
  <c r="R112" i="3"/>
  <c r="S112" i="3"/>
  <c r="T112" i="3"/>
  <c r="U112" i="3"/>
  <c r="V112" i="3"/>
  <c r="AL112" i="3"/>
  <c r="AM112" i="3"/>
  <c r="AN112" i="3"/>
  <c r="AO112" i="3"/>
  <c r="AP112" i="3"/>
  <c r="AQ112" i="3"/>
  <c r="AR112" i="3"/>
  <c r="AS112" i="3"/>
  <c r="AT112" i="3"/>
  <c r="AU112" i="3"/>
  <c r="AV112" i="3"/>
  <c r="AW112" i="3"/>
  <c r="AX112" i="3"/>
  <c r="AZ112" i="3"/>
  <c r="BA112" i="3"/>
  <c r="BB112" i="3"/>
  <c r="BC112" i="3"/>
  <c r="BD112" i="3"/>
  <c r="BE112" i="3"/>
  <c r="BF112" i="3"/>
  <c r="BG112" i="3"/>
  <c r="BH112" i="3"/>
  <c r="BI112" i="3"/>
  <c r="BJ112" i="3"/>
  <c r="BK112" i="3"/>
  <c r="BL112" i="3"/>
  <c r="BN112" i="3"/>
  <c r="BO112" i="3"/>
  <c r="BP112" i="3"/>
  <c r="BQ112" i="3"/>
  <c r="BR112" i="3"/>
  <c r="BS112" i="3"/>
  <c r="BT112" i="3"/>
  <c r="BU112" i="3"/>
  <c r="BV112" i="3"/>
  <c r="BW112" i="3"/>
  <c r="BX112" i="3"/>
  <c r="BY112" i="3"/>
  <c r="BZ112" i="3"/>
  <c r="CB112" i="3"/>
  <c r="CC112" i="3"/>
  <c r="CD112" i="3"/>
  <c r="CE112" i="3"/>
  <c r="CF112" i="3"/>
  <c r="CG112" i="3"/>
  <c r="CH112" i="3"/>
  <c r="CI112" i="3"/>
  <c r="CJ112" i="3"/>
  <c r="CK112" i="3"/>
  <c r="CL112" i="3"/>
  <c r="CM112" i="3"/>
  <c r="CN112" i="3"/>
  <c r="CP112" i="3"/>
  <c r="CQ112" i="3"/>
  <c r="CR112" i="3"/>
  <c r="CS112" i="3"/>
  <c r="CT112" i="3"/>
  <c r="CU112" i="3"/>
  <c r="CV112" i="3"/>
  <c r="CW112" i="3"/>
  <c r="CX112" i="3"/>
  <c r="CY112" i="3"/>
  <c r="CZ112" i="3"/>
  <c r="DA112" i="3"/>
  <c r="DB112" i="3"/>
  <c r="DD112" i="3"/>
  <c r="DE112" i="3"/>
  <c r="DF112" i="3"/>
  <c r="DG112" i="3"/>
  <c r="DH112" i="3"/>
  <c r="DI112" i="3"/>
  <c r="DJ112" i="3"/>
  <c r="DK112" i="3"/>
  <c r="DL112" i="3"/>
  <c r="DM112" i="3"/>
  <c r="DN112" i="3"/>
  <c r="DO112" i="3"/>
  <c r="DP112" i="3"/>
  <c r="DR112" i="3"/>
  <c r="DS112" i="3"/>
  <c r="DT112" i="3"/>
  <c r="DU112" i="3"/>
  <c r="DV112" i="3"/>
  <c r="DW112" i="3"/>
  <c r="DX112" i="3"/>
  <c r="DY112" i="3"/>
  <c r="DZ112" i="3"/>
  <c r="EA112" i="3"/>
  <c r="EB112" i="3"/>
  <c r="EC112" i="3"/>
  <c r="ED112" i="3"/>
  <c r="EF112" i="3"/>
  <c r="EG112" i="3"/>
  <c r="EH112" i="3"/>
  <c r="EI112" i="3"/>
  <c r="EJ112" i="3"/>
  <c r="EK112" i="3"/>
  <c r="EL112" i="3"/>
  <c r="EM112" i="3"/>
  <c r="EN112" i="3"/>
  <c r="EO112" i="3"/>
  <c r="EP112" i="3"/>
  <c r="EQ112" i="3"/>
  <c r="ER112" i="3"/>
  <c r="ET112" i="3"/>
  <c r="EU112" i="3"/>
  <c r="EV112" i="3"/>
  <c r="EW112" i="3"/>
  <c r="EX112" i="3"/>
  <c r="EY112" i="3"/>
  <c r="EZ112" i="3"/>
  <c r="FA112" i="3"/>
  <c r="FB112" i="3"/>
  <c r="FC112" i="3"/>
  <c r="FD112" i="3"/>
  <c r="FE112" i="3"/>
  <c r="FF112" i="3"/>
  <c r="FH112" i="3"/>
  <c r="FI112" i="3"/>
  <c r="FJ112" i="3"/>
  <c r="FK112" i="3"/>
  <c r="FL112" i="3"/>
  <c r="FM112" i="3"/>
  <c r="FN112" i="3"/>
  <c r="FO112" i="3"/>
  <c r="FP112" i="3"/>
  <c r="FQ112" i="3"/>
  <c r="FR112" i="3"/>
  <c r="FS112" i="3"/>
  <c r="FT112" i="3"/>
  <c r="FV112" i="3"/>
  <c r="FW112" i="3"/>
  <c r="FX112" i="3"/>
  <c r="FY112" i="3"/>
  <c r="FZ112" i="3"/>
  <c r="GA112" i="3"/>
  <c r="GB112" i="3"/>
  <c r="GC112" i="3"/>
  <c r="GD112" i="3"/>
  <c r="GE112" i="3"/>
  <c r="GF112" i="3"/>
  <c r="GG112" i="3"/>
  <c r="GH112" i="3"/>
  <c r="GJ112" i="3"/>
  <c r="GK112" i="3"/>
  <c r="GL112" i="3"/>
  <c r="GM112" i="3"/>
  <c r="GN112" i="3"/>
  <c r="GO112" i="3"/>
  <c r="GP112" i="3"/>
  <c r="GQ112" i="3"/>
  <c r="GR112" i="3"/>
  <c r="GS112" i="3"/>
  <c r="GT112" i="3"/>
  <c r="GU112" i="3"/>
  <c r="GV112" i="3"/>
  <c r="GX112" i="3"/>
  <c r="GY112" i="3"/>
  <c r="GZ112" i="3"/>
  <c r="HA112" i="3"/>
  <c r="HB112" i="3"/>
  <c r="HC112" i="3"/>
  <c r="HD112" i="3"/>
  <c r="HE112" i="3"/>
  <c r="HF112" i="3"/>
  <c r="HG112" i="3"/>
  <c r="HH112" i="3"/>
  <c r="HI112" i="3"/>
  <c r="HJ112" i="3"/>
  <c r="X113" i="3"/>
  <c r="Y113" i="3"/>
  <c r="Z113" i="3"/>
  <c r="AA113" i="3"/>
  <c r="AB113" i="3"/>
  <c r="AC113" i="3"/>
  <c r="AD113" i="3"/>
  <c r="AE113" i="3"/>
  <c r="AF113" i="3"/>
  <c r="AG113" i="3"/>
  <c r="AH113" i="3"/>
  <c r="AI113" i="3"/>
  <c r="AJ113" i="3"/>
  <c r="AL113" i="3"/>
  <c r="AM113" i="3"/>
  <c r="AN113" i="3"/>
  <c r="AO113" i="3"/>
  <c r="AP113" i="3"/>
  <c r="AQ113" i="3"/>
  <c r="AR113" i="3"/>
  <c r="AS113" i="3"/>
  <c r="AT113" i="3"/>
  <c r="AU113" i="3"/>
  <c r="AV113" i="3"/>
  <c r="AW113" i="3"/>
  <c r="AX113" i="3"/>
  <c r="AZ113" i="3"/>
  <c r="BA113" i="3"/>
  <c r="BB113" i="3"/>
  <c r="BC113" i="3"/>
  <c r="BD113" i="3"/>
  <c r="BE113" i="3"/>
  <c r="BF113" i="3"/>
  <c r="BG113" i="3"/>
  <c r="BH113" i="3"/>
  <c r="BI113" i="3"/>
  <c r="BJ113" i="3"/>
  <c r="BK113" i="3"/>
  <c r="BL113" i="3"/>
  <c r="BN113" i="3"/>
  <c r="BO113" i="3"/>
  <c r="BP113" i="3"/>
  <c r="BQ113" i="3"/>
  <c r="BR113" i="3"/>
  <c r="BS113" i="3"/>
  <c r="BT113" i="3"/>
  <c r="BU113" i="3"/>
  <c r="BV113" i="3"/>
  <c r="BW113" i="3"/>
  <c r="BX113" i="3"/>
  <c r="BY113" i="3"/>
  <c r="BZ113" i="3"/>
  <c r="CB113" i="3"/>
  <c r="CC113" i="3"/>
  <c r="CD113" i="3"/>
  <c r="CE113" i="3"/>
  <c r="CF113" i="3"/>
  <c r="CG113" i="3"/>
  <c r="CH113" i="3"/>
  <c r="CI113" i="3"/>
  <c r="CJ113" i="3"/>
  <c r="CK113" i="3"/>
  <c r="CL113" i="3"/>
  <c r="CM113" i="3"/>
  <c r="CN113" i="3"/>
  <c r="CP113" i="3"/>
  <c r="CQ113" i="3"/>
  <c r="CR113" i="3"/>
  <c r="CS113" i="3"/>
  <c r="CT113" i="3"/>
  <c r="CU113" i="3"/>
  <c r="CV113" i="3"/>
  <c r="CW113" i="3"/>
  <c r="CX113" i="3"/>
  <c r="CY113" i="3"/>
  <c r="CZ113" i="3"/>
  <c r="DA113" i="3"/>
  <c r="DB113" i="3"/>
  <c r="DD113" i="3"/>
  <c r="DE113" i="3"/>
  <c r="DF113" i="3"/>
  <c r="DG113" i="3"/>
  <c r="DH113" i="3"/>
  <c r="DI113" i="3"/>
  <c r="DJ113" i="3"/>
  <c r="DK113" i="3"/>
  <c r="DL113" i="3"/>
  <c r="DM113" i="3"/>
  <c r="DN113" i="3"/>
  <c r="DO113" i="3"/>
  <c r="DP113" i="3"/>
  <c r="DR113" i="3"/>
  <c r="DS113" i="3"/>
  <c r="DT113" i="3"/>
  <c r="DU113" i="3"/>
  <c r="DV113" i="3"/>
  <c r="DW113" i="3"/>
  <c r="DX113" i="3"/>
  <c r="DY113" i="3"/>
  <c r="DZ113" i="3"/>
  <c r="EA113" i="3"/>
  <c r="EB113" i="3"/>
  <c r="EC113" i="3"/>
  <c r="ED113" i="3"/>
  <c r="EF113" i="3"/>
  <c r="EG113" i="3"/>
  <c r="EH113" i="3"/>
  <c r="EI113" i="3"/>
  <c r="EJ113" i="3"/>
  <c r="EK113" i="3"/>
  <c r="EL113" i="3"/>
  <c r="EM113" i="3"/>
  <c r="EN113" i="3"/>
  <c r="EO113" i="3"/>
  <c r="EP113" i="3"/>
  <c r="EQ113" i="3"/>
  <c r="ER113" i="3"/>
  <c r="ET113" i="3"/>
  <c r="EU113" i="3"/>
  <c r="EV113" i="3"/>
  <c r="EW113" i="3"/>
  <c r="EX113" i="3"/>
  <c r="EY113" i="3"/>
  <c r="EZ113" i="3"/>
  <c r="FA113" i="3"/>
  <c r="FB113" i="3"/>
  <c r="FC113" i="3"/>
  <c r="FD113" i="3"/>
  <c r="FE113" i="3"/>
  <c r="FF113" i="3"/>
  <c r="FH113" i="3"/>
  <c r="FI113" i="3"/>
  <c r="FJ113" i="3"/>
  <c r="FK113" i="3"/>
  <c r="FL113" i="3"/>
  <c r="FM113" i="3"/>
  <c r="FN113" i="3"/>
  <c r="FO113" i="3"/>
  <c r="FP113" i="3"/>
  <c r="FQ113" i="3"/>
  <c r="FR113" i="3"/>
  <c r="FS113" i="3"/>
  <c r="FT113" i="3"/>
  <c r="FV113" i="3"/>
  <c r="FW113" i="3"/>
  <c r="FX113" i="3"/>
  <c r="FY113" i="3"/>
  <c r="FZ113" i="3"/>
  <c r="GA113" i="3"/>
  <c r="GB113" i="3"/>
  <c r="GC113" i="3"/>
  <c r="GD113" i="3"/>
  <c r="GE113" i="3"/>
  <c r="GF113" i="3"/>
  <c r="GG113" i="3"/>
  <c r="GH113" i="3"/>
  <c r="GJ113" i="3"/>
  <c r="GK113" i="3"/>
  <c r="GL113" i="3"/>
  <c r="GM113" i="3"/>
  <c r="GN113" i="3"/>
  <c r="GO113" i="3"/>
  <c r="GP113" i="3"/>
  <c r="GQ113" i="3"/>
  <c r="GR113" i="3"/>
  <c r="GS113" i="3"/>
  <c r="GT113" i="3"/>
  <c r="GU113" i="3"/>
  <c r="GV113" i="3"/>
  <c r="GX113" i="3"/>
  <c r="GY113" i="3"/>
  <c r="GZ113" i="3"/>
  <c r="HA113" i="3"/>
  <c r="HB113" i="3"/>
  <c r="HC113" i="3"/>
  <c r="HD113" i="3"/>
  <c r="HE113" i="3"/>
  <c r="HF113" i="3"/>
  <c r="HG113" i="3"/>
  <c r="HH113" i="3"/>
  <c r="HI113" i="3"/>
  <c r="HJ113" i="3"/>
  <c r="J114" i="3"/>
  <c r="K114" i="3"/>
  <c r="L114" i="3"/>
  <c r="M114" i="3"/>
  <c r="N114" i="3"/>
  <c r="O114" i="3"/>
  <c r="P114" i="3"/>
  <c r="Q114" i="3"/>
  <c r="R114" i="3"/>
  <c r="S114" i="3"/>
  <c r="T114" i="3"/>
  <c r="U114" i="3"/>
  <c r="V114" i="3"/>
  <c r="X114" i="3"/>
  <c r="Y114" i="3"/>
  <c r="Z114" i="3"/>
  <c r="AA114" i="3"/>
  <c r="AB114" i="3"/>
  <c r="AC114" i="3"/>
  <c r="AD114" i="3"/>
  <c r="AE114" i="3"/>
  <c r="AF114" i="3"/>
  <c r="AG114" i="3"/>
  <c r="AH114" i="3"/>
  <c r="AI114" i="3"/>
  <c r="AJ114" i="3"/>
  <c r="AZ114" i="3"/>
  <c r="BA114" i="3"/>
  <c r="BB114" i="3"/>
  <c r="BC114" i="3"/>
  <c r="BD114" i="3"/>
  <c r="BE114" i="3"/>
  <c r="BF114" i="3"/>
  <c r="BG114" i="3"/>
  <c r="BH114" i="3"/>
  <c r="BI114" i="3"/>
  <c r="BJ114" i="3"/>
  <c r="BK114" i="3"/>
  <c r="BL114" i="3"/>
  <c r="BN114" i="3"/>
  <c r="BO114" i="3"/>
  <c r="BP114" i="3"/>
  <c r="BQ114" i="3"/>
  <c r="BR114" i="3"/>
  <c r="BS114" i="3"/>
  <c r="BT114" i="3"/>
  <c r="BU114" i="3"/>
  <c r="BV114" i="3"/>
  <c r="BW114" i="3"/>
  <c r="BX114" i="3"/>
  <c r="BY114" i="3"/>
  <c r="BZ114" i="3"/>
  <c r="CB114" i="3"/>
  <c r="CC114" i="3"/>
  <c r="CD114" i="3"/>
  <c r="CE114" i="3"/>
  <c r="CF114" i="3"/>
  <c r="CG114" i="3"/>
  <c r="CH114" i="3"/>
  <c r="CI114" i="3"/>
  <c r="CJ114" i="3"/>
  <c r="CK114" i="3"/>
  <c r="CL114" i="3"/>
  <c r="CM114" i="3"/>
  <c r="CN114" i="3"/>
  <c r="CP114" i="3"/>
  <c r="CQ114" i="3"/>
  <c r="CR114" i="3"/>
  <c r="CS114" i="3"/>
  <c r="CT114" i="3"/>
  <c r="CU114" i="3"/>
  <c r="CV114" i="3"/>
  <c r="CW114" i="3"/>
  <c r="CX114" i="3"/>
  <c r="CY114" i="3"/>
  <c r="CZ114" i="3"/>
  <c r="DA114" i="3"/>
  <c r="DB114" i="3"/>
  <c r="DD114" i="3"/>
  <c r="DE114" i="3"/>
  <c r="DF114" i="3"/>
  <c r="DG114" i="3"/>
  <c r="DH114" i="3"/>
  <c r="DI114" i="3"/>
  <c r="DJ114" i="3"/>
  <c r="DK114" i="3"/>
  <c r="DL114" i="3"/>
  <c r="DM114" i="3"/>
  <c r="DN114" i="3"/>
  <c r="DO114" i="3"/>
  <c r="DP114" i="3"/>
  <c r="DR114" i="3"/>
  <c r="DS114" i="3"/>
  <c r="DT114" i="3"/>
  <c r="DU114" i="3"/>
  <c r="DV114" i="3"/>
  <c r="DW114" i="3"/>
  <c r="DX114" i="3"/>
  <c r="DY114" i="3"/>
  <c r="DZ114" i="3"/>
  <c r="EA114" i="3"/>
  <c r="EB114" i="3"/>
  <c r="EC114" i="3"/>
  <c r="ED114" i="3"/>
  <c r="EF114" i="3"/>
  <c r="EG114" i="3"/>
  <c r="EH114" i="3"/>
  <c r="EI114" i="3"/>
  <c r="EJ114" i="3"/>
  <c r="EK114" i="3"/>
  <c r="EL114" i="3"/>
  <c r="EM114" i="3"/>
  <c r="EN114" i="3"/>
  <c r="EO114" i="3"/>
  <c r="EP114" i="3"/>
  <c r="EQ114" i="3"/>
  <c r="ER114" i="3"/>
  <c r="ET114" i="3"/>
  <c r="EU114" i="3"/>
  <c r="EV114" i="3"/>
  <c r="EW114" i="3"/>
  <c r="EX114" i="3"/>
  <c r="EY114" i="3"/>
  <c r="EZ114" i="3"/>
  <c r="FA114" i="3"/>
  <c r="FB114" i="3"/>
  <c r="FC114" i="3"/>
  <c r="FD114" i="3"/>
  <c r="FE114" i="3"/>
  <c r="FF114" i="3"/>
  <c r="FH114" i="3"/>
  <c r="FI114" i="3"/>
  <c r="FJ114" i="3"/>
  <c r="FK114" i="3"/>
  <c r="FL114" i="3"/>
  <c r="FM114" i="3"/>
  <c r="FN114" i="3"/>
  <c r="FO114" i="3"/>
  <c r="FP114" i="3"/>
  <c r="FQ114" i="3"/>
  <c r="FR114" i="3"/>
  <c r="FS114" i="3"/>
  <c r="FT114" i="3"/>
  <c r="FV114" i="3"/>
  <c r="FW114" i="3"/>
  <c r="FX114" i="3"/>
  <c r="FY114" i="3"/>
  <c r="FZ114" i="3"/>
  <c r="GA114" i="3"/>
  <c r="GB114" i="3"/>
  <c r="GC114" i="3"/>
  <c r="GD114" i="3"/>
  <c r="GE114" i="3"/>
  <c r="GF114" i="3"/>
  <c r="GG114" i="3"/>
  <c r="GH114" i="3"/>
  <c r="GJ114" i="3"/>
  <c r="GK114" i="3"/>
  <c r="GL114" i="3"/>
  <c r="GM114" i="3"/>
  <c r="GN114" i="3"/>
  <c r="GO114" i="3"/>
  <c r="GP114" i="3"/>
  <c r="GQ114" i="3"/>
  <c r="GR114" i="3"/>
  <c r="GS114" i="3"/>
  <c r="GT114" i="3"/>
  <c r="GU114" i="3"/>
  <c r="GV114" i="3"/>
  <c r="GX114" i="3"/>
  <c r="GY114" i="3"/>
  <c r="GZ114" i="3"/>
  <c r="HA114" i="3"/>
  <c r="HB114" i="3"/>
  <c r="HC114" i="3"/>
  <c r="HD114" i="3"/>
  <c r="HE114" i="3"/>
  <c r="HF114" i="3"/>
  <c r="HG114" i="3"/>
  <c r="HH114" i="3"/>
  <c r="HI114" i="3"/>
  <c r="HJ114" i="3"/>
  <c r="J115" i="3"/>
  <c r="K115" i="3"/>
  <c r="L115" i="3"/>
  <c r="M115" i="3"/>
  <c r="N115" i="3"/>
  <c r="O115" i="3"/>
  <c r="P115" i="3"/>
  <c r="Q115" i="3"/>
  <c r="R115" i="3"/>
  <c r="S115" i="3"/>
  <c r="T115" i="3"/>
  <c r="U115" i="3"/>
  <c r="V115" i="3"/>
  <c r="X115" i="3"/>
  <c r="Y115" i="3"/>
  <c r="Z115" i="3"/>
  <c r="AA115" i="3"/>
  <c r="AB115" i="3"/>
  <c r="AC115" i="3"/>
  <c r="AD115" i="3"/>
  <c r="AE115" i="3"/>
  <c r="AF115" i="3"/>
  <c r="AG115" i="3"/>
  <c r="AH115" i="3"/>
  <c r="AI115" i="3"/>
  <c r="AJ115" i="3"/>
  <c r="AL115" i="3"/>
  <c r="AM115" i="3"/>
  <c r="AN115" i="3"/>
  <c r="AO115" i="3"/>
  <c r="AP115" i="3"/>
  <c r="AQ115" i="3"/>
  <c r="AR115" i="3"/>
  <c r="AS115" i="3"/>
  <c r="AT115" i="3"/>
  <c r="AU115" i="3"/>
  <c r="AV115" i="3"/>
  <c r="AW115" i="3"/>
  <c r="AX115" i="3"/>
  <c r="BN115" i="3"/>
  <c r="BO115" i="3"/>
  <c r="BP115" i="3"/>
  <c r="BQ115" i="3"/>
  <c r="BR115" i="3"/>
  <c r="BS115" i="3"/>
  <c r="BT115" i="3"/>
  <c r="BU115" i="3"/>
  <c r="BV115" i="3"/>
  <c r="BW115" i="3"/>
  <c r="BX115" i="3"/>
  <c r="BY115" i="3"/>
  <c r="BZ115" i="3"/>
  <c r="CB115" i="3"/>
  <c r="CC115" i="3"/>
  <c r="CD115" i="3"/>
  <c r="CE115" i="3"/>
  <c r="CF115" i="3"/>
  <c r="CG115" i="3"/>
  <c r="CH115" i="3"/>
  <c r="CI115" i="3"/>
  <c r="CJ115" i="3"/>
  <c r="CK115" i="3"/>
  <c r="CL115" i="3"/>
  <c r="CM115" i="3"/>
  <c r="CN115" i="3"/>
  <c r="CP115" i="3"/>
  <c r="CQ115" i="3"/>
  <c r="CR115" i="3"/>
  <c r="CS115" i="3"/>
  <c r="CT115" i="3"/>
  <c r="CU115" i="3"/>
  <c r="CV115" i="3"/>
  <c r="CW115" i="3"/>
  <c r="CX115" i="3"/>
  <c r="CY115" i="3"/>
  <c r="CZ115" i="3"/>
  <c r="DA115" i="3"/>
  <c r="DB115" i="3"/>
  <c r="DD115" i="3"/>
  <c r="DE115" i="3"/>
  <c r="DF115" i="3"/>
  <c r="DG115" i="3"/>
  <c r="DH115" i="3"/>
  <c r="DI115" i="3"/>
  <c r="DJ115" i="3"/>
  <c r="DK115" i="3"/>
  <c r="DL115" i="3"/>
  <c r="DM115" i="3"/>
  <c r="DN115" i="3"/>
  <c r="DO115" i="3"/>
  <c r="DP115" i="3"/>
  <c r="DR115" i="3"/>
  <c r="DS115" i="3"/>
  <c r="DT115" i="3"/>
  <c r="DU115" i="3"/>
  <c r="DV115" i="3"/>
  <c r="DW115" i="3"/>
  <c r="DX115" i="3"/>
  <c r="DY115" i="3"/>
  <c r="DZ115" i="3"/>
  <c r="EA115" i="3"/>
  <c r="EB115" i="3"/>
  <c r="EC115" i="3"/>
  <c r="ED115" i="3"/>
  <c r="EF115" i="3"/>
  <c r="EG115" i="3"/>
  <c r="EH115" i="3"/>
  <c r="EI115" i="3"/>
  <c r="EJ115" i="3"/>
  <c r="EK115" i="3"/>
  <c r="EL115" i="3"/>
  <c r="EM115" i="3"/>
  <c r="EN115" i="3"/>
  <c r="EO115" i="3"/>
  <c r="EP115" i="3"/>
  <c r="EQ115" i="3"/>
  <c r="ER115" i="3"/>
  <c r="ET115" i="3"/>
  <c r="EU115" i="3"/>
  <c r="EV115" i="3"/>
  <c r="EW115" i="3"/>
  <c r="EX115" i="3"/>
  <c r="EY115" i="3"/>
  <c r="EZ115" i="3"/>
  <c r="FA115" i="3"/>
  <c r="FB115" i="3"/>
  <c r="FC115" i="3"/>
  <c r="FD115" i="3"/>
  <c r="FE115" i="3"/>
  <c r="FF115" i="3"/>
  <c r="FH115" i="3"/>
  <c r="FI115" i="3"/>
  <c r="FJ115" i="3"/>
  <c r="FK115" i="3"/>
  <c r="FL115" i="3"/>
  <c r="FM115" i="3"/>
  <c r="FN115" i="3"/>
  <c r="FO115" i="3"/>
  <c r="FP115" i="3"/>
  <c r="FQ115" i="3"/>
  <c r="FR115" i="3"/>
  <c r="FS115" i="3"/>
  <c r="FT115" i="3"/>
  <c r="FV115" i="3"/>
  <c r="FW115" i="3"/>
  <c r="FX115" i="3"/>
  <c r="FY115" i="3"/>
  <c r="FZ115" i="3"/>
  <c r="GA115" i="3"/>
  <c r="GB115" i="3"/>
  <c r="GC115" i="3"/>
  <c r="GD115" i="3"/>
  <c r="GE115" i="3"/>
  <c r="GF115" i="3"/>
  <c r="GG115" i="3"/>
  <c r="GH115" i="3"/>
  <c r="GJ115" i="3"/>
  <c r="GK115" i="3"/>
  <c r="GL115" i="3"/>
  <c r="GM115" i="3"/>
  <c r="GN115" i="3"/>
  <c r="GO115" i="3"/>
  <c r="GP115" i="3"/>
  <c r="GQ115" i="3"/>
  <c r="GR115" i="3"/>
  <c r="GS115" i="3"/>
  <c r="GT115" i="3"/>
  <c r="GU115" i="3"/>
  <c r="GV115" i="3"/>
  <c r="GX115" i="3"/>
  <c r="GY115" i="3"/>
  <c r="GZ115" i="3"/>
  <c r="HA115" i="3"/>
  <c r="HB115" i="3"/>
  <c r="HC115" i="3"/>
  <c r="HD115" i="3"/>
  <c r="HE115" i="3"/>
  <c r="HF115" i="3"/>
  <c r="HG115" i="3"/>
  <c r="HH115" i="3"/>
  <c r="HI115" i="3"/>
  <c r="HJ115" i="3"/>
  <c r="X116" i="3"/>
  <c r="Y116" i="3"/>
  <c r="Z116" i="3"/>
  <c r="AA116" i="3"/>
  <c r="AB116" i="3"/>
  <c r="AC116" i="3"/>
  <c r="AD116" i="3"/>
  <c r="AE116" i="3"/>
  <c r="AF116" i="3"/>
  <c r="AG116" i="3"/>
  <c r="AH116" i="3"/>
  <c r="AI116" i="3"/>
  <c r="AJ116" i="3"/>
  <c r="AL116" i="3"/>
  <c r="AM116" i="3"/>
  <c r="AN116" i="3"/>
  <c r="AO116" i="3"/>
  <c r="AP116" i="3"/>
  <c r="AQ116" i="3"/>
  <c r="AR116" i="3"/>
  <c r="AS116" i="3"/>
  <c r="AT116" i="3"/>
  <c r="AU116" i="3"/>
  <c r="AV116" i="3"/>
  <c r="AW116" i="3"/>
  <c r="AX116" i="3"/>
  <c r="AZ116" i="3"/>
  <c r="BA116" i="3"/>
  <c r="BB116" i="3"/>
  <c r="BC116" i="3"/>
  <c r="BD116" i="3"/>
  <c r="BE116" i="3"/>
  <c r="BF116" i="3"/>
  <c r="BG116" i="3"/>
  <c r="BH116" i="3"/>
  <c r="BI116" i="3"/>
  <c r="BJ116" i="3"/>
  <c r="BK116" i="3"/>
  <c r="BL116" i="3"/>
  <c r="BN116" i="3"/>
  <c r="BO116" i="3"/>
  <c r="BP116" i="3"/>
  <c r="BQ116" i="3"/>
  <c r="BR116" i="3"/>
  <c r="BS116" i="3"/>
  <c r="BT116" i="3"/>
  <c r="BU116" i="3"/>
  <c r="BV116" i="3"/>
  <c r="BW116" i="3"/>
  <c r="BX116" i="3"/>
  <c r="BY116" i="3"/>
  <c r="BZ116" i="3"/>
  <c r="CB116" i="3"/>
  <c r="CC116" i="3"/>
  <c r="CD116" i="3"/>
  <c r="CE116" i="3"/>
  <c r="CF116" i="3"/>
  <c r="CG116" i="3"/>
  <c r="CH116" i="3"/>
  <c r="CI116" i="3"/>
  <c r="CJ116" i="3"/>
  <c r="CK116" i="3"/>
  <c r="CL116" i="3"/>
  <c r="CM116" i="3"/>
  <c r="CN116" i="3"/>
  <c r="CP116" i="3"/>
  <c r="CQ116" i="3"/>
  <c r="CR116" i="3"/>
  <c r="CS116" i="3"/>
  <c r="CT116" i="3"/>
  <c r="CU116" i="3"/>
  <c r="CV116" i="3"/>
  <c r="CW116" i="3"/>
  <c r="CX116" i="3"/>
  <c r="CY116" i="3"/>
  <c r="CZ116" i="3"/>
  <c r="DA116" i="3"/>
  <c r="DB116" i="3"/>
  <c r="DD116" i="3"/>
  <c r="DE116" i="3"/>
  <c r="DF116" i="3"/>
  <c r="DG116" i="3"/>
  <c r="DH116" i="3"/>
  <c r="DI116" i="3"/>
  <c r="DJ116" i="3"/>
  <c r="DK116" i="3"/>
  <c r="DL116" i="3"/>
  <c r="DM116" i="3"/>
  <c r="DN116" i="3"/>
  <c r="DO116" i="3"/>
  <c r="DP116" i="3"/>
  <c r="DR116" i="3"/>
  <c r="DS116" i="3"/>
  <c r="DT116" i="3"/>
  <c r="DU116" i="3"/>
  <c r="DV116" i="3"/>
  <c r="DW116" i="3"/>
  <c r="DX116" i="3"/>
  <c r="DY116" i="3"/>
  <c r="DZ116" i="3"/>
  <c r="EA116" i="3"/>
  <c r="EB116" i="3"/>
  <c r="EC116" i="3"/>
  <c r="ED116" i="3"/>
  <c r="EF116" i="3"/>
  <c r="EG116" i="3"/>
  <c r="EH116" i="3"/>
  <c r="EI116" i="3"/>
  <c r="EJ116" i="3"/>
  <c r="EK116" i="3"/>
  <c r="EL116" i="3"/>
  <c r="EM116" i="3"/>
  <c r="EN116" i="3"/>
  <c r="EO116" i="3"/>
  <c r="EP116" i="3"/>
  <c r="EQ116" i="3"/>
  <c r="ER116" i="3"/>
  <c r="ET116" i="3"/>
  <c r="EU116" i="3"/>
  <c r="EV116" i="3"/>
  <c r="EW116" i="3"/>
  <c r="EX116" i="3"/>
  <c r="EY116" i="3"/>
  <c r="EZ116" i="3"/>
  <c r="FA116" i="3"/>
  <c r="FB116" i="3"/>
  <c r="FC116" i="3"/>
  <c r="FD116" i="3"/>
  <c r="FE116" i="3"/>
  <c r="FF116" i="3"/>
  <c r="FH116" i="3"/>
  <c r="FI116" i="3"/>
  <c r="FJ116" i="3"/>
  <c r="FK116" i="3"/>
  <c r="FL116" i="3"/>
  <c r="FM116" i="3"/>
  <c r="FN116" i="3"/>
  <c r="FO116" i="3"/>
  <c r="FP116" i="3"/>
  <c r="FQ116" i="3"/>
  <c r="FR116" i="3"/>
  <c r="FS116" i="3"/>
  <c r="FT116" i="3"/>
  <c r="FV116" i="3"/>
  <c r="FW116" i="3"/>
  <c r="FX116" i="3"/>
  <c r="FY116" i="3"/>
  <c r="FZ116" i="3"/>
  <c r="GA116" i="3"/>
  <c r="GB116" i="3"/>
  <c r="GC116" i="3"/>
  <c r="GD116" i="3"/>
  <c r="GE116" i="3"/>
  <c r="GF116" i="3"/>
  <c r="GG116" i="3"/>
  <c r="GH116" i="3"/>
  <c r="GJ116" i="3"/>
  <c r="GK116" i="3"/>
  <c r="GL116" i="3"/>
  <c r="GM116" i="3"/>
  <c r="GN116" i="3"/>
  <c r="GO116" i="3"/>
  <c r="GP116" i="3"/>
  <c r="GQ116" i="3"/>
  <c r="GR116" i="3"/>
  <c r="GS116" i="3"/>
  <c r="GT116" i="3"/>
  <c r="GU116" i="3"/>
  <c r="GV116" i="3"/>
  <c r="GX116" i="3"/>
  <c r="GY116" i="3"/>
  <c r="GZ116" i="3"/>
  <c r="HA116" i="3"/>
  <c r="HB116" i="3"/>
  <c r="HC116" i="3"/>
  <c r="HD116" i="3"/>
  <c r="HE116" i="3"/>
  <c r="HF116" i="3"/>
  <c r="HG116" i="3"/>
  <c r="HH116" i="3"/>
  <c r="HI116" i="3"/>
  <c r="HJ116" i="3"/>
  <c r="J117" i="3"/>
  <c r="K117" i="3"/>
  <c r="L117" i="3"/>
  <c r="M117" i="3"/>
  <c r="N117" i="3"/>
  <c r="O117" i="3"/>
  <c r="P117" i="3"/>
  <c r="Q117" i="3"/>
  <c r="R117" i="3"/>
  <c r="S117" i="3"/>
  <c r="T117" i="3"/>
  <c r="U117" i="3"/>
  <c r="V117" i="3"/>
  <c r="X117" i="3"/>
  <c r="Y117" i="3"/>
  <c r="Z117" i="3"/>
  <c r="AA117" i="3"/>
  <c r="AB117" i="3"/>
  <c r="AC117" i="3"/>
  <c r="AD117" i="3"/>
  <c r="AE117" i="3"/>
  <c r="AF117" i="3"/>
  <c r="AG117" i="3"/>
  <c r="AH117" i="3"/>
  <c r="AI117" i="3"/>
  <c r="AJ117" i="3"/>
  <c r="AZ117" i="3"/>
  <c r="BA117" i="3"/>
  <c r="BB117" i="3"/>
  <c r="BC117" i="3"/>
  <c r="BD117" i="3"/>
  <c r="BE117" i="3"/>
  <c r="BF117" i="3"/>
  <c r="BG117" i="3"/>
  <c r="BH117" i="3"/>
  <c r="BI117" i="3"/>
  <c r="BJ117" i="3"/>
  <c r="BK117" i="3"/>
  <c r="BL117" i="3"/>
  <c r="BN117" i="3"/>
  <c r="BO117" i="3"/>
  <c r="BP117" i="3"/>
  <c r="BQ117" i="3"/>
  <c r="BR117" i="3"/>
  <c r="BS117" i="3"/>
  <c r="BT117" i="3"/>
  <c r="BU117" i="3"/>
  <c r="BV117" i="3"/>
  <c r="BW117" i="3"/>
  <c r="BX117" i="3"/>
  <c r="BY117" i="3"/>
  <c r="BZ117" i="3"/>
  <c r="CB117" i="3"/>
  <c r="CC117" i="3"/>
  <c r="CD117" i="3"/>
  <c r="CE117" i="3"/>
  <c r="CF117" i="3"/>
  <c r="CG117" i="3"/>
  <c r="CH117" i="3"/>
  <c r="CI117" i="3"/>
  <c r="CJ117" i="3"/>
  <c r="CK117" i="3"/>
  <c r="CL117" i="3"/>
  <c r="CM117" i="3"/>
  <c r="CN117" i="3"/>
  <c r="CP117" i="3"/>
  <c r="CQ117" i="3"/>
  <c r="CR117" i="3"/>
  <c r="CS117" i="3"/>
  <c r="CT117" i="3"/>
  <c r="CU117" i="3"/>
  <c r="CV117" i="3"/>
  <c r="CW117" i="3"/>
  <c r="CX117" i="3"/>
  <c r="CY117" i="3"/>
  <c r="CZ117" i="3"/>
  <c r="DA117" i="3"/>
  <c r="DB117" i="3"/>
  <c r="DD117" i="3"/>
  <c r="DE117" i="3"/>
  <c r="DF117" i="3"/>
  <c r="DG117" i="3"/>
  <c r="DH117" i="3"/>
  <c r="DI117" i="3"/>
  <c r="DJ117" i="3"/>
  <c r="DK117" i="3"/>
  <c r="DL117" i="3"/>
  <c r="DM117" i="3"/>
  <c r="DN117" i="3"/>
  <c r="DO117" i="3"/>
  <c r="DP117" i="3"/>
  <c r="DR117" i="3"/>
  <c r="DS117" i="3"/>
  <c r="DT117" i="3"/>
  <c r="DU117" i="3"/>
  <c r="DV117" i="3"/>
  <c r="DW117" i="3"/>
  <c r="DX117" i="3"/>
  <c r="DY117" i="3"/>
  <c r="DZ117" i="3"/>
  <c r="EA117" i="3"/>
  <c r="EB117" i="3"/>
  <c r="EC117" i="3"/>
  <c r="ED117" i="3"/>
  <c r="EF117" i="3"/>
  <c r="EG117" i="3"/>
  <c r="EH117" i="3"/>
  <c r="EI117" i="3"/>
  <c r="EJ117" i="3"/>
  <c r="EK117" i="3"/>
  <c r="EL117" i="3"/>
  <c r="EM117" i="3"/>
  <c r="EN117" i="3"/>
  <c r="EO117" i="3"/>
  <c r="EP117" i="3"/>
  <c r="EQ117" i="3"/>
  <c r="ER117" i="3"/>
  <c r="ET117" i="3"/>
  <c r="EU117" i="3"/>
  <c r="EV117" i="3"/>
  <c r="EW117" i="3"/>
  <c r="EX117" i="3"/>
  <c r="EY117" i="3"/>
  <c r="EZ117" i="3"/>
  <c r="FA117" i="3"/>
  <c r="FB117" i="3"/>
  <c r="FC117" i="3"/>
  <c r="FD117" i="3"/>
  <c r="FE117" i="3"/>
  <c r="FF117" i="3"/>
  <c r="FH117" i="3"/>
  <c r="FI117" i="3"/>
  <c r="FJ117" i="3"/>
  <c r="FK117" i="3"/>
  <c r="FL117" i="3"/>
  <c r="FM117" i="3"/>
  <c r="FN117" i="3"/>
  <c r="FO117" i="3"/>
  <c r="FP117" i="3"/>
  <c r="FQ117" i="3"/>
  <c r="FR117" i="3"/>
  <c r="FS117" i="3"/>
  <c r="FT117" i="3"/>
  <c r="FV117" i="3"/>
  <c r="FW117" i="3"/>
  <c r="FX117" i="3"/>
  <c r="FY117" i="3"/>
  <c r="FZ117" i="3"/>
  <c r="GA117" i="3"/>
  <c r="GB117" i="3"/>
  <c r="GC117" i="3"/>
  <c r="GD117" i="3"/>
  <c r="GE117" i="3"/>
  <c r="GF117" i="3"/>
  <c r="GG117" i="3"/>
  <c r="GH117" i="3"/>
  <c r="GJ117" i="3"/>
  <c r="GK117" i="3"/>
  <c r="GL117" i="3"/>
  <c r="GM117" i="3"/>
  <c r="GN117" i="3"/>
  <c r="GO117" i="3"/>
  <c r="GP117" i="3"/>
  <c r="GQ117" i="3"/>
  <c r="GR117" i="3"/>
  <c r="GS117" i="3"/>
  <c r="GT117" i="3"/>
  <c r="GU117" i="3"/>
  <c r="GV117" i="3"/>
  <c r="GX117" i="3"/>
  <c r="GY117" i="3"/>
  <c r="GZ117" i="3"/>
  <c r="HA117" i="3"/>
  <c r="HB117" i="3"/>
  <c r="HC117" i="3"/>
  <c r="HD117" i="3"/>
  <c r="HE117" i="3"/>
  <c r="HF117" i="3"/>
  <c r="HG117" i="3"/>
  <c r="HH117" i="3"/>
  <c r="HI117" i="3"/>
  <c r="HJ117" i="3"/>
  <c r="X118" i="3"/>
  <c r="Y118" i="3"/>
  <c r="Z118" i="3"/>
  <c r="AA118" i="3"/>
  <c r="AB118" i="3"/>
  <c r="AC118" i="3"/>
  <c r="AD118" i="3"/>
  <c r="AE118" i="3"/>
  <c r="AF118" i="3"/>
  <c r="AG118" i="3"/>
  <c r="AH118" i="3"/>
  <c r="AI118" i="3"/>
  <c r="AJ118" i="3"/>
  <c r="AL118" i="3"/>
  <c r="AM118" i="3"/>
  <c r="AN118" i="3"/>
  <c r="AO118" i="3"/>
  <c r="AP118" i="3"/>
  <c r="AQ118" i="3"/>
  <c r="AR118" i="3"/>
  <c r="AS118" i="3"/>
  <c r="AT118" i="3"/>
  <c r="AU118" i="3"/>
  <c r="AV118" i="3"/>
  <c r="AW118" i="3"/>
  <c r="AX118" i="3"/>
  <c r="AZ118" i="3"/>
  <c r="BA118" i="3"/>
  <c r="BB118" i="3"/>
  <c r="BC118" i="3"/>
  <c r="BD118" i="3"/>
  <c r="BE118" i="3"/>
  <c r="BF118" i="3"/>
  <c r="BG118" i="3"/>
  <c r="BH118" i="3"/>
  <c r="BI118" i="3"/>
  <c r="BJ118" i="3"/>
  <c r="BK118" i="3"/>
  <c r="BL118" i="3"/>
  <c r="BN118" i="3"/>
  <c r="BO118" i="3"/>
  <c r="BP118" i="3"/>
  <c r="BQ118" i="3"/>
  <c r="BR118" i="3"/>
  <c r="BS118" i="3"/>
  <c r="BT118" i="3"/>
  <c r="BU118" i="3"/>
  <c r="BV118" i="3"/>
  <c r="BW118" i="3"/>
  <c r="BX118" i="3"/>
  <c r="BY118" i="3"/>
  <c r="BZ118" i="3"/>
  <c r="CB118" i="3"/>
  <c r="CC118" i="3"/>
  <c r="CD118" i="3"/>
  <c r="CE118" i="3"/>
  <c r="CF118" i="3"/>
  <c r="CG118" i="3"/>
  <c r="CH118" i="3"/>
  <c r="CI118" i="3"/>
  <c r="CJ118" i="3"/>
  <c r="CK118" i="3"/>
  <c r="CL118" i="3"/>
  <c r="CM118" i="3"/>
  <c r="CN118" i="3"/>
  <c r="CP118" i="3"/>
  <c r="CQ118" i="3"/>
  <c r="CR118" i="3"/>
  <c r="CS118" i="3"/>
  <c r="CT118" i="3"/>
  <c r="CU118" i="3"/>
  <c r="CV118" i="3"/>
  <c r="CW118" i="3"/>
  <c r="CX118" i="3"/>
  <c r="CY118" i="3"/>
  <c r="CZ118" i="3"/>
  <c r="DA118" i="3"/>
  <c r="DB118" i="3"/>
  <c r="DD118" i="3"/>
  <c r="DE118" i="3"/>
  <c r="DF118" i="3"/>
  <c r="DG118" i="3"/>
  <c r="DH118" i="3"/>
  <c r="DI118" i="3"/>
  <c r="DJ118" i="3"/>
  <c r="DK118" i="3"/>
  <c r="DL118" i="3"/>
  <c r="DM118" i="3"/>
  <c r="DN118" i="3"/>
  <c r="DO118" i="3"/>
  <c r="DP118" i="3"/>
  <c r="DR118" i="3"/>
  <c r="DS118" i="3"/>
  <c r="DT118" i="3"/>
  <c r="DU118" i="3"/>
  <c r="DV118" i="3"/>
  <c r="DW118" i="3"/>
  <c r="DX118" i="3"/>
  <c r="DY118" i="3"/>
  <c r="DZ118" i="3"/>
  <c r="EA118" i="3"/>
  <c r="EB118" i="3"/>
  <c r="EC118" i="3"/>
  <c r="ED118" i="3"/>
  <c r="EF118" i="3"/>
  <c r="EG118" i="3"/>
  <c r="EH118" i="3"/>
  <c r="EI118" i="3"/>
  <c r="EJ118" i="3"/>
  <c r="EK118" i="3"/>
  <c r="EL118" i="3"/>
  <c r="EM118" i="3"/>
  <c r="EN118" i="3"/>
  <c r="EO118" i="3"/>
  <c r="EP118" i="3"/>
  <c r="EQ118" i="3"/>
  <c r="ER118" i="3"/>
  <c r="ET118" i="3"/>
  <c r="EU118" i="3"/>
  <c r="EV118" i="3"/>
  <c r="EW118" i="3"/>
  <c r="EX118" i="3"/>
  <c r="EY118" i="3"/>
  <c r="EZ118" i="3"/>
  <c r="FA118" i="3"/>
  <c r="FB118" i="3"/>
  <c r="FC118" i="3"/>
  <c r="FD118" i="3"/>
  <c r="FE118" i="3"/>
  <c r="FF118" i="3"/>
  <c r="FH118" i="3"/>
  <c r="FI118" i="3"/>
  <c r="FJ118" i="3"/>
  <c r="FK118" i="3"/>
  <c r="FL118" i="3"/>
  <c r="FM118" i="3"/>
  <c r="FN118" i="3"/>
  <c r="FO118" i="3"/>
  <c r="FP118" i="3"/>
  <c r="FQ118" i="3"/>
  <c r="FR118" i="3"/>
  <c r="FS118" i="3"/>
  <c r="FT118" i="3"/>
  <c r="FV118" i="3"/>
  <c r="FW118" i="3"/>
  <c r="FX118" i="3"/>
  <c r="FY118" i="3"/>
  <c r="FZ118" i="3"/>
  <c r="GA118" i="3"/>
  <c r="GB118" i="3"/>
  <c r="GC118" i="3"/>
  <c r="GD118" i="3"/>
  <c r="GE118" i="3"/>
  <c r="GF118" i="3"/>
  <c r="GG118" i="3"/>
  <c r="GH118" i="3"/>
  <c r="GJ118" i="3"/>
  <c r="GK118" i="3"/>
  <c r="GL118" i="3"/>
  <c r="GM118" i="3"/>
  <c r="GN118" i="3"/>
  <c r="GO118" i="3"/>
  <c r="GP118" i="3"/>
  <c r="GQ118" i="3"/>
  <c r="GR118" i="3"/>
  <c r="GS118" i="3"/>
  <c r="GT118" i="3"/>
  <c r="GU118" i="3"/>
  <c r="GV118" i="3"/>
  <c r="GX118" i="3"/>
  <c r="GY118" i="3"/>
  <c r="GZ118" i="3"/>
  <c r="HA118" i="3"/>
  <c r="HB118" i="3"/>
  <c r="HC118" i="3"/>
  <c r="HD118" i="3"/>
  <c r="HE118" i="3"/>
  <c r="HF118" i="3"/>
  <c r="HG118" i="3"/>
  <c r="HH118" i="3"/>
  <c r="HI118" i="3"/>
  <c r="HJ118" i="3"/>
  <c r="J119" i="3"/>
  <c r="K119" i="3"/>
  <c r="L119" i="3"/>
  <c r="M119" i="3"/>
  <c r="N119" i="3"/>
  <c r="O119" i="3"/>
  <c r="P119" i="3"/>
  <c r="Q119" i="3"/>
  <c r="R119" i="3"/>
  <c r="S119" i="3"/>
  <c r="T119" i="3"/>
  <c r="U119" i="3"/>
  <c r="V119" i="3"/>
  <c r="X119" i="3"/>
  <c r="Y119" i="3"/>
  <c r="Z119" i="3"/>
  <c r="AA119" i="3"/>
  <c r="AB119" i="3"/>
  <c r="AC119" i="3"/>
  <c r="AD119" i="3"/>
  <c r="AE119" i="3"/>
  <c r="AF119" i="3"/>
  <c r="AG119" i="3"/>
  <c r="AH119" i="3"/>
  <c r="AI119" i="3"/>
  <c r="AJ119" i="3"/>
  <c r="AL119" i="3"/>
  <c r="AM119" i="3"/>
  <c r="AN119" i="3"/>
  <c r="AO119" i="3"/>
  <c r="AP119" i="3"/>
  <c r="AQ119" i="3"/>
  <c r="AR119" i="3"/>
  <c r="AS119" i="3"/>
  <c r="AT119" i="3"/>
  <c r="AU119" i="3"/>
  <c r="AV119" i="3"/>
  <c r="AW119" i="3"/>
  <c r="AX119" i="3"/>
  <c r="AZ119" i="3"/>
  <c r="BA119" i="3"/>
  <c r="BB119" i="3"/>
  <c r="BC119" i="3"/>
  <c r="BD119" i="3"/>
  <c r="BE119" i="3"/>
  <c r="BF119" i="3"/>
  <c r="BG119" i="3"/>
  <c r="BH119" i="3"/>
  <c r="BI119" i="3"/>
  <c r="BJ119" i="3"/>
  <c r="BK119" i="3"/>
  <c r="BL119" i="3"/>
  <c r="BN119" i="3"/>
  <c r="BO119" i="3"/>
  <c r="BP119" i="3"/>
  <c r="BQ119" i="3"/>
  <c r="BR119" i="3"/>
  <c r="BS119" i="3"/>
  <c r="BT119" i="3"/>
  <c r="BU119" i="3"/>
  <c r="BV119" i="3"/>
  <c r="BW119" i="3"/>
  <c r="BX119" i="3"/>
  <c r="BY119" i="3"/>
  <c r="BZ119" i="3"/>
  <c r="CB119" i="3"/>
  <c r="CC119" i="3"/>
  <c r="CD119" i="3"/>
  <c r="CE119" i="3"/>
  <c r="CF119" i="3"/>
  <c r="CG119" i="3"/>
  <c r="CH119" i="3"/>
  <c r="CI119" i="3"/>
  <c r="CJ119" i="3"/>
  <c r="CK119" i="3"/>
  <c r="CL119" i="3"/>
  <c r="CM119" i="3"/>
  <c r="CN119" i="3"/>
  <c r="DD119" i="3"/>
  <c r="DE119" i="3"/>
  <c r="DF119" i="3"/>
  <c r="DG119" i="3"/>
  <c r="DH119" i="3"/>
  <c r="DI119" i="3"/>
  <c r="DJ119" i="3"/>
  <c r="DK119" i="3"/>
  <c r="DL119" i="3"/>
  <c r="DM119" i="3"/>
  <c r="DN119" i="3"/>
  <c r="DO119" i="3"/>
  <c r="DP119" i="3"/>
  <c r="DR119" i="3"/>
  <c r="DS119" i="3"/>
  <c r="DT119" i="3"/>
  <c r="DU119" i="3"/>
  <c r="DV119" i="3"/>
  <c r="DW119" i="3"/>
  <c r="DX119" i="3"/>
  <c r="DY119" i="3"/>
  <c r="DZ119" i="3"/>
  <c r="EA119" i="3"/>
  <c r="EB119" i="3"/>
  <c r="EC119" i="3"/>
  <c r="ED119" i="3"/>
  <c r="EF119" i="3"/>
  <c r="EG119" i="3"/>
  <c r="EH119" i="3"/>
  <c r="EI119" i="3"/>
  <c r="EJ119" i="3"/>
  <c r="EK119" i="3"/>
  <c r="EL119" i="3"/>
  <c r="EM119" i="3"/>
  <c r="EN119" i="3"/>
  <c r="EO119" i="3"/>
  <c r="EP119" i="3"/>
  <c r="EQ119" i="3"/>
  <c r="ER119" i="3"/>
  <c r="ET119" i="3"/>
  <c r="EU119" i="3"/>
  <c r="EV119" i="3"/>
  <c r="EW119" i="3"/>
  <c r="EX119" i="3"/>
  <c r="EY119" i="3"/>
  <c r="EZ119" i="3"/>
  <c r="FA119" i="3"/>
  <c r="FB119" i="3"/>
  <c r="FC119" i="3"/>
  <c r="FD119" i="3"/>
  <c r="FE119" i="3"/>
  <c r="FF119" i="3"/>
  <c r="FH119" i="3"/>
  <c r="FI119" i="3"/>
  <c r="FJ119" i="3"/>
  <c r="FK119" i="3"/>
  <c r="FL119" i="3"/>
  <c r="FM119" i="3"/>
  <c r="FN119" i="3"/>
  <c r="FO119" i="3"/>
  <c r="FP119" i="3"/>
  <c r="FQ119" i="3"/>
  <c r="FR119" i="3"/>
  <c r="FS119" i="3"/>
  <c r="FT119" i="3"/>
  <c r="FV119" i="3"/>
  <c r="FW119" i="3"/>
  <c r="FX119" i="3"/>
  <c r="FY119" i="3"/>
  <c r="FZ119" i="3"/>
  <c r="GA119" i="3"/>
  <c r="GB119" i="3"/>
  <c r="GC119" i="3"/>
  <c r="GD119" i="3"/>
  <c r="GE119" i="3"/>
  <c r="GF119" i="3"/>
  <c r="GG119" i="3"/>
  <c r="GH119" i="3"/>
  <c r="GJ119" i="3"/>
  <c r="GK119" i="3"/>
  <c r="GL119" i="3"/>
  <c r="GM119" i="3"/>
  <c r="GN119" i="3"/>
  <c r="GO119" i="3"/>
  <c r="GP119" i="3"/>
  <c r="GQ119" i="3"/>
  <c r="GR119" i="3"/>
  <c r="GS119" i="3"/>
  <c r="GT119" i="3"/>
  <c r="GU119" i="3"/>
  <c r="GV119" i="3"/>
  <c r="GX119" i="3"/>
  <c r="GY119" i="3"/>
  <c r="GZ119" i="3"/>
  <c r="HA119" i="3"/>
  <c r="HB119" i="3"/>
  <c r="HC119" i="3"/>
  <c r="HD119" i="3"/>
  <c r="HE119" i="3"/>
  <c r="HF119" i="3"/>
  <c r="HG119" i="3"/>
  <c r="HH119" i="3"/>
  <c r="HI119" i="3"/>
  <c r="HJ119" i="3"/>
  <c r="J120" i="3"/>
  <c r="K120" i="3"/>
  <c r="L120" i="3"/>
  <c r="M120" i="3"/>
  <c r="N120" i="3"/>
  <c r="O120" i="3"/>
  <c r="P120" i="3"/>
  <c r="Q120" i="3"/>
  <c r="R120" i="3"/>
  <c r="S120" i="3"/>
  <c r="T120" i="3"/>
  <c r="U120" i="3"/>
  <c r="V120" i="3"/>
  <c r="X120" i="3"/>
  <c r="Y120" i="3"/>
  <c r="Z120" i="3"/>
  <c r="AA120" i="3"/>
  <c r="AB120" i="3"/>
  <c r="AC120" i="3"/>
  <c r="AD120" i="3"/>
  <c r="AE120" i="3"/>
  <c r="AF120" i="3"/>
  <c r="AG120" i="3"/>
  <c r="AH120" i="3"/>
  <c r="AI120" i="3"/>
  <c r="AJ120" i="3"/>
  <c r="AL120" i="3"/>
  <c r="AM120" i="3"/>
  <c r="AN120" i="3"/>
  <c r="AO120" i="3"/>
  <c r="AP120" i="3"/>
  <c r="AQ120" i="3"/>
  <c r="AR120" i="3"/>
  <c r="AS120" i="3"/>
  <c r="AT120" i="3"/>
  <c r="AU120" i="3"/>
  <c r="AV120" i="3"/>
  <c r="AW120" i="3"/>
  <c r="AX120" i="3"/>
  <c r="AZ120" i="3"/>
  <c r="BA120" i="3"/>
  <c r="BB120" i="3"/>
  <c r="BC120" i="3"/>
  <c r="BD120" i="3"/>
  <c r="BE120" i="3"/>
  <c r="BF120" i="3"/>
  <c r="BG120" i="3"/>
  <c r="BH120" i="3"/>
  <c r="BI120" i="3"/>
  <c r="BJ120" i="3"/>
  <c r="BK120" i="3"/>
  <c r="BL120" i="3"/>
  <c r="BN120" i="3"/>
  <c r="BO120" i="3"/>
  <c r="BP120" i="3"/>
  <c r="BQ120" i="3"/>
  <c r="BR120" i="3"/>
  <c r="BS120" i="3"/>
  <c r="BT120" i="3"/>
  <c r="BU120" i="3"/>
  <c r="BV120" i="3"/>
  <c r="BW120" i="3"/>
  <c r="BX120" i="3"/>
  <c r="BY120" i="3"/>
  <c r="BZ120" i="3"/>
  <c r="CB120" i="3"/>
  <c r="CC120" i="3"/>
  <c r="CD120" i="3"/>
  <c r="CE120" i="3"/>
  <c r="CF120" i="3"/>
  <c r="CG120" i="3"/>
  <c r="CH120" i="3"/>
  <c r="CI120" i="3"/>
  <c r="CJ120" i="3"/>
  <c r="CK120" i="3"/>
  <c r="CL120" i="3"/>
  <c r="CM120" i="3"/>
  <c r="CN120" i="3"/>
  <c r="CP120" i="3"/>
  <c r="CQ120" i="3"/>
  <c r="CR120" i="3"/>
  <c r="CS120" i="3"/>
  <c r="CT120" i="3"/>
  <c r="CU120" i="3"/>
  <c r="CV120" i="3"/>
  <c r="CW120" i="3"/>
  <c r="CX120" i="3"/>
  <c r="CY120" i="3"/>
  <c r="CZ120" i="3"/>
  <c r="DA120" i="3"/>
  <c r="DB120" i="3"/>
  <c r="DD120" i="3"/>
  <c r="DE120" i="3"/>
  <c r="DF120" i="3"/>
  <c r="DG120" i="3"/>
  <c r="DH120" i="3"/>
  <c r="DI120" i="3"/>
  <c r="DJ120" i="3"/>
  <c r="DK120" i="3"/>
  <c r="DL120" i="3"/>
  <c r="DM120" i="3"/>
  <c r="DN120" i="3"/>
  <c r="DO120" i="3"/>
  <c r="DP120" i="3"/>
  <c r="DR120" i="3"/>
  <c r="DS120" i="3"/>
  <c r="DT120" i="3"/>
  <c r="DU120" i="3"/>
  <c r="DV120" i="3"/>
  <c r="DW120" i="3"/>
  <c r="DX120" i="3"/>
  <c r="DY120" i="3"/>
  <c r="DZ120" i="3"/>
  <c r="EA120" i="3"/>
  <c r="EB120" i="3"/>
  <c r="EC120" i="3"/>
  <c r="ED120" i="3"/>
  <c r="EF120" i="3"/>
  <c r="EG120" i="3"/>
  <c r="EH120" i="3"/>
  <c r="EI120" i="3"/>
  <c r="EJ120" i="3"/>
  <c r="EK120" i="3"/>
  <c r="EL120" i="3"/>
  <c r="EM120" i="3"/>
  <c r="EN120" i="3"/>
  <c r="EO120" i="3"/>
  <c r="EP120" i="3"/>
  <c r="EQ120" i="3"/>
  <c r="ER120" i="3"/>
  <c r="ET120" i="3"/>
  <c r="EU120" i="3"/>
  <c r="EV120" i="3"/>
  <c r="EW120" i="3"/>
  <c r="EX120" i="3"/>
  <c r="EY120" i="3"/>
  <c r="EZ120" i="3"/>
  <c r="FA120" i="3"/>
  <c r="FB120" i="3"/>
  <c r="FC120" i="3"/>
  <c r="FD120" i="3"/>
  <c r="FE120" i="3"/>
  <c r="FF120" i="3"/>
  <c r="FH120" i="3"/>
  <c r="FI120" i="3"/>
  <c r="FJ120" i="3"/>
  <c r="FK120" i="3"/>
  <c r="FL120" i="3"/>
  <c r="FM120" i="3"/>
  <c r="FN120" i="3"/>
  <c r="FO120" i="3"/>
  <c r="FP120" i="3"/>
  <c r="FQ120" i="3"/>
  <c r="FR120" i="3"/>
  <c r="FS120" i="3"/>
  <c r="FT120" i="3"/>
  <c r="FV120" i="3"/>
  <c r="FW120" i="3"/>
  <c r="FX120" i="3"/>
  <c r="FY120" i="3"/>
  <c r="FZ120" i="3"/>
  <c r="GA120" i="3"/>
  <c r="GB120" i="3"/>
  <c r="GC120" i="3"/>
  <c r="GD120" i="3"/>
  <c r="GE120" i="3"/>
  <c r="GF120" i="3"/>
  <c r="GG120" i="3"/>
  <c r="GH120" i="3"/>
  <c r="GJ120" i="3"/>
  <c r="GK120" i="3"/>
  <c r="GL120" i="3"/>
  <c r="GM120" i="3"/>
  <c r="GN120" i="3"/>
  <c r="GO120" i="3"/>
  <c r="GP120" i="3"/>
  <c r="GQ120" i="3"/>
  <c r="GR120" i="3"/>
  <c r="GS120" i="3"/>
  <c r="GT120" i="3"/>
  <c r="GU120" i="3"/>
  <c r="GV120" i="3"/>
  <c r="J121" i="3"/>
  <c r="K121" i="3"/>
  <c r="L121" i="3"/>
  <c r="M121" i="3"/>
  <c r="N121" i="3"/>
  <c r="O121" i="3"/>
  <c r="P121" i="3"/>
  <c r="Q121" i="3"/>
  <c r="R121" i="3"/>
  <c r="S121" i="3"/>
  <c r="T121" i="3"/>
  <c r="U121" i="3"/>
  <c r="V121" i="3"/>
  <c r="X121" i="3"/>
  <c r="Y121" i="3"/>
  <c r="Z121" i="3"/>
  <c r="AA121" i="3"/>
  <c r="AB121" i="3"/>
  <c r="AC121" i="3"/>
  <c r="AD121" i="3"/>
  <c r="AE121" i="3"/>
  <c r="AF121" i="3"/>
  <c r="AG121" i="3"/>
  <c r="AH121" i="3"/>
  <c r="AI121" i="3"/>
  <c r="AJ121" i="3"/>
  <c r="AL121" i="3"/>
  <c r="AM121" i="3"/>
  <c r="AN121" i="3"/>
  <c r="AO121" i="3"/>
  <c r="AP121" i="3"/>
  <c r="AQ121" i="3"/>
  <c r="AR121" i="3"/>
  <c r="AS121" i="3"/>
  <c r="AT121" i="3"/>
  <c r="AU121" i="3"/>
  <c r="AV121" i="3"/>
  <c r="AW121" i="3"/>
  <c r="AX121" i="3"/>
  <c r="AZ121" i="3"/>
  <c r="BA121" i="3"/>
  <c r="BB121" i="3"/>
  <c r="BC121" i="3"/>
  <c r="BD121" i="3"/>
  <c r="BE121" i="3"/>
  <c r="BF121" i="3"/>
  <c r="BG121" i="3"/>
  <c r="BH121" i="3"/>
  <c r="BI121" i="3"/>
  <c r="BJ121" i="3"/>
  <c r="BK121" i="3"/>
  <c r="BL121" i="3"/>
  <c r="BN121" i="3"/>
  <c r="BO121" i="3"/>
  <c r="BP121" i="3"/>
  <c r="BQ121" i="3"/>
  <c r="BR121" i="3"/>
  <c r="BS121" i="3"/>
  <c r="BT121" i="3"/>
  <c r="BU121" i="3"/>
  <c r="BV121" i="3"/>
  <c r="BW121" i="3"/>
  <c r="BX121" i="3"/>
  <c r="BY121" i="3"/>
  <c r="BZ121" i="3"/>
  <c r="CB121" i="3"/>
  <c r="CC121" i="3"/>
  <c r="CD121" i="3"/>
  <c r="CE121" i="3"/>
  <c r="CF121" i="3"/>
  <c r="CG121" i="3"/>
  <c r="CH121" i="3"/>
  <c r="CI121" i="3"/>
  <c r="CJ121" i="3"/>
  <c r="CK121" i="3"/>
  <c r="CL121" i="3"/>
  <c r="CM121" i="3"/>
  <c r="CN121" i="3"/>
  <c r="CP121" i="3"/>
  <c r="CQ121" i="3"/>
  <c r="CR121" i="3"/>
  <c r="CS121" i="3"/>
  <c r="CT121" i="3"/>
  <c r="CU121" i="3"/>
  <c r="CV121" i="3"/>
  <c r="CW121" i="3"/>
  <c r="CX121" i="3"/>
  <c r="CY121" i="3"/>
  <c r="CZ121" i="3"/>
  <c r="DA121" i="3"/>
  <c r="DB121" i="3"/>
  <c r="DD121" i="3"/>
  <c r="DE121" i="3"/>
  <c r="DF121" i="3"/>
  <c r="DG121" i="3"/>
  <c r="DH121" i="3"/>
  <c r="DI121" i="3"/>
  <c r="DJ121" i="3"/>
  <c r="DK121" i="3"/>
  <c r="DL121" i="3"/>
  <c r="DM121" i="3"/>
  <c r="DN121" i="3"/>
  <c r="DO121" i="3"/>
  <c r="DP121" i="3"/>
  <c r="DR121" i="3"/>
  <c r="DS121" i="3"/>
  <c r="DT121" i="3"/>
  <c r="DU121" i="3"/>
  <c r="DV121" i="3"/>
  <c r="DW121" i="3"/>
  <c r="DX121" i="3"/>
  <c r="DY121" i="3"/>
  <c r="DZ121" i="3"/>
  <c r="EA121" i="3"/>
  <c r="EB121" i="3"/>
  <c r="EC121" i="3"/>
  <c r="ED121" i="3"/>
  <c r="EF121" i="3"/>
  <c r="EG121" i="3"/>
  <c r="EH121" i="3"/>
  <c r="EI121" i="3"/>
  <c r="EJ121" i="3"/>
  <c r="EK121" i="3"/>
  <c r="EL121" i="3"/>
  <c r="EM121" i="3"/>
  <c r="EN121" i="3"/>
  <c r="EO121" i="3"/>
  <c r="EP121" i="3"/>
  <c r="EQ121" i="3"/>
  <c r="ER121" i="3"/>
  <c r="ET121" i="3"/>
  <c r="EU121" i="3"/>
  <c r="EV121" i="3"/>
  <c r="EW121" i="3"/>
  <c r="EX121" i="3"/>
  <c r="EY121" i="3"/>
  <c r="EZ121" i="3"/>
  <c r="FA121" i="3"/>
  <c r="FB121" i="3"/>
  <c r="FC121" i="3"/>
  <c r="FD121" i="3"/>
  <c r="FE121" i="3"/>
  <c r="FF121" i="3"/>
  <c r="FV121" i="3"/>
  <c r="FW121" i="3"/>
  <c r="FX121" i="3"/>
  <c r="FY121" i="3"/>
  <c r="FZ121" i="3"/>
  <c r="GA121" i="3"/>
  <c r="GB121" i="3"/>
  <c r="GC121" i="3"/>
  <c r="GD121" i="3"/>
  <c r="GE121" i="3"/>
  <c r="GF121" i="3"/>
  <c r="GG121" i="3"/>
  <c r="GH121" i="3"/>
  <c r="GJ121" i="3"/>
  <c r="GK121" i="3"/>
  <c r="GL121" i="3"/>
  <c r="GM121" i="3"/>
  <c r="GN121" i="3"/>
  <c r="GO121" i="3"/>
  <c r="GP121" i="3"/>
  <c r="GQ121" i="3"/>
  <c r="GR121" i="3"/>
  <c r="GS121" i="3"/>
  <c r="GT121" i="3"/>
  <c r="GU121" i="3"/>
  <c r="GV121" i="3"/>
  <c r="GX121" i="3"/>
  <c r="GY121" i="3"/>
  <c r="GZ121" i="3"/>
  <c r="HA121" i="3"/>
  <c r="HB121" i="3"/>
  <c r="HC121" i="3"/>
  <c r="HD121" i="3"/>
  <c r="HE121" i="3"/>
  <c r="HF121" i="3"/>
  <c r="HG121" i="3"/>
  <c r="HH121" i="3"/>
  <c r="HI121" i="3"/>
  <c r="HJ121" i="3"/>
  <c r="J122" i="3"/>
  <c r="K122" i="3"/>
  <c r="L122" i="3"/>
  <c r="M122" i="3"/>
  <c r="N122" i="3"/>
  <c r="O122" i="3"/>
  <c r="P122" i="3"/>
  <c r="Q122" i="3"/>
  <c r="R122" i="3"/>
  <c r="S122" i="3"/>
  <c r="T122" i="3"/>
  <c r="U122" i="3"/>
  <c r="V122" i="3"/>
  <c r="X122" i="3"/>
  <c r="Y122" i="3"/>
  <c r="Z122" i="3"/>
  <c r="AA122" i="3"/>
  <c r="AB122" i="3"/>
  <c r="AC122" i="3"/>
  <c r="AD122" i="3"/>
  <c r="AE122" i="3"/>
  <c r="AF122" i="3"/>
  <c r="AG122" i="3"/>
  <c r="AH122" i="3"/>
  <c r="AI122" i="3"/>
  <c r="AJ122" i="3"/>
  <c r="AL122" i="3"/>
  <c r="AM122" i="3"/>
  <c r="AN122" i="3"/>
  <c r="AO122" i="3"/>
  <c r="AP122" i="3"/>
  <c r="AQ122" i="3"/>
  <c r="AR122" i="3"/>
  <c r="AS122" i="3"/>
  <c r="AT122" i="3"/>
  <c r="AU122" i="3"/>
  <c r="AV122" i="3"/>
  <c r="AW122" i="3"/>
  <c r="AX122" i="3"/>
  <c r="AZ122" i="3"/>
  <c r="BA122" i="3"/>
  <c r="BB122" i="3"/>
  <c r="BC122" i="3"/>
  <c r="BD122" i="3"/>
  <c r="BE122" i="3"/>
  <c r="BF122" i="3"/>
  <c r="BG122" i="3"/>
  <c r="BH122" i="3"/>
  <c r="BI122" i="3"/>
  <c r="BJ122" i="3"/>
  <c r="BK122" i="3"/>
  <c r="BL122" i="3"/>
  <c r="BN122" i="3"/>
  <c r="BO122" i="3"/>
  <c r="BP122" i="3"/>
  <c r="BQ122" i="3"/>
  <c r="BR122" i="3"/>
  <c r="BS122" i="3"/>
  <c r="BT122" i="3"/>
  <c r="BU122" i="3"/>
  <c r="BV122" i="3"/>
  <c r="BW122" i="3"/>
  <c r="BX122" i="3"/>
  <c r="BY122" i="3"/>
  <c r="BZ122" i="3"/>
  <c r="CB122" i="3"/>
  <c r="CC122" i="3"/>
  <c r="CD122" i="3"/>
  <c r="CE122" i="3"/>
  <c r="CF122" i="3"/>
  <c r="CG122" i="3"/>
  <c r="CH122" i="3"/>
  <c r="CI122" i="3"/>
  <c r="CJ122" i="3"/>
  <c r="CK122" i="3"/>
  <c r="CL122" i="3"/>
  <c r="CM122" i="3"/>
  <c r="CN122" i="3"/>
  <c r="CP122" i="3"/>
  <c r="CQ122" i="3"/>
  <c r="CR122" i="3"/>
  <c r="CS122" i="3"/>
  <c r="CT122" i="3"/>
  <c r="CU122" i="3"/>
  <c r="CV122" i="3"/>
  <c r="CW122" i="3"/>
  <c r="CX122" i="3"/>
  <c r="CY122" i="3"/>
  <c r="CZ122" i="3"/>
  <c r="DA122" i="3"/>
  <c r="DB122" i="3"/>
  <c r="DD122" i="3"/>
  <c r="DE122" i="3"/>
  <c r="DF122" i="3"/>
  <c r="DG122" i="3"/>
  <c r="DH122" i="3"/>
  <c r="DI122" i="3"/>
  <c r="DJ122" i="3"/>
  <c r="DK122" i="3"/>
  <c r="DL122" i="3"/>
  <c r="DM122" i="3"/>
  <c r="DN122" i="3"/>
  <c r="DO122" i="3"/>
  <c r="DP122" i="3"/>
  <c r="DR122" i="3"/>
  <c r="DS122" i="3"/>
  <c r="DT122" i="3"/>
  <c r="DU122" i="3"/>
  <c r="DV122" i="3"/>
  <c r="DW122" i="3"/>
  <c r="DX122" i="3"/>
  <c r="DY122" i="3"/>
  <c r="DZ122" i="3"/>
  <c r="EA122" i="3"/>
  <c r="EB122" i="3"/>
  <c r="EC122" i="3"/>
  <c r="ED122" i="3"/>
  <c r="EF122" i="3"/>
  <c r="EG122" i="3"/>
  <c r="EH122" i="3"/>
  <c r="EI122" i="3"/>
  <c r="EJ122" i="3"/>
  <c r="EK122" i="3"/>
  <c r="EL122" i="3"/>
  <c r="EM122" i="3"/>
  <c r="EN122" i="3"/>
  <c r="EO122" i="3"/>
  <c r="EP122" i="3"/>
  <c r="EQ122" i="3"/>
  <c r="ER122" i="3"/>
  <c r="ET122" i="3"/>
  <c r="EU122" i="3"/>
  <c r="EV122" i="3"/>
  <c r="EW122" i="3"/>
  <c r="EX122" i="3"/>
  <c r="EY122" i="3"/>
  <c r="EZ122" i="3"/>
  <c r="FA122" i="3"/>
  <c r="FB122" i="3"/>
  <c r="FC122" i="3"/>
  <c r="FD122" i="3"/>
  <c r="FE122" i="3"/>
  <c r="FF122" i="3"/>
  <c r="FH122" i="3"/>
  <c r="FI122" i="3"/>
  <c r="FJ122" i="3"/>
  <c r="FK122" i="3"/>
  <c r="FL122" i="3"/>
  <c r="FM122" i="3"/>
  <c r="FN122" i="3"/>
  <c r="FO122" i="3"/>
  <c r="FP122" i="3"/>
  <c r="FQ122" i="3"/>
  <c r="FR122" i="3"/>
  <c r="FS122" i="3"/>
  <c r="FT122" i="3"/>
  <c r="FV122" i="3"/>
  <c r="FW122" i="3"/>
  <c r="FX122" i="3"/>
  <c r="FY122" i="3"/>
  <c r="FZ122" i="3"/>
  <c r="GA122" i="3"/>
  <c r="GB122" i="3"/>
  <c r="GC122" i="3"/>
  <c r="GD122" i="3"/>
  <c r="GE122" i="3"/>
  <c r="GF122" i="3"/>
  <c r="GG122" i="3"/>
  <c r="GH122" i="3"/>
  <c r="GJ122" i="3"/>
  <c r="GK122" i="3"/>
  <c r="GL122" i="3"/>
  <c r="GM122" i="3"/>
  <c r="GN122" i="3"/>
  <c r="GO122" i="3"/>
  <c r="GP122" i="3"/>
  <c r="GQ122" i="3"/>
  <c r="GR122" i="3"/>
  <c r="GS122" i="3"/>
  <c r="GT122" i="3"/>
  <c r="GU122" i="3"/>
  <c r="GV122" i="3"/>
  <c r="J123" i="3"/>
  <c r="K123" i="3"/>
  <c r="L123" i="3"/>
  <c r="M123" i="3"/>
  <c r="N123" i="3"/>
  <c r="O123" i="3"/>
  <c r="P123" i="3"/>
  <c r="Q123" i="3"/>
  <c r="R123" i="3"/>
  <c r="S123" i="3"/>
  <c r="T123" i="3"/>
  <c r="U123" i="3"/>
  <c r="V123" i="3"/>
  <c r="X123" i="3"/>
  <c r="Y123" i="3"/>
  <c r="Z123" i="3"/>
  <c r="AA123" i="3"/>
  <c r="AB123" i="3"/>
  <c r="AC123" i="3"/>
  <c r="AD123" i="3"/>
  <c r="AE123" i="3"/>
  <c r="AF123" i="3"/>
  <c r="AG123" i="3"/>
  <c r="AH123" i="3"/>
  <c r="AI123" i="3"/>
  <c r="AJ123" i="3"/>
  <c r="AL123" i="3"/>
  <c r="AM123" i="3"/>
  <c r="AN123" i="3"/>
  <c r="AO123" i="3"/>
  <c r="AP123" i="3"/>
  <c r="AQ123" i="3"/>
  <c r="AR123" i="3"/>
  <c r="AS123" i="3"/>
  <c r="AT123" i="3"/>
  <c r="AU123" i="3"/>
  <c r="AV123" i="3"/>
  <c r="AW123" i="3"/>
  <c r="AX123" i="3"/>
  <c r="AZ123" i="3"/>
  <c r="BA123" i="3"/>
  <c r="BB123" i="3"/>
  <c r="BC123" i="3"/>
  <c r="BD123" i="3"/>
  <c r="BE123" i="3"/>
  <c r="BF123" i="3"/>
  <c r="BG123" i="3"/>
  <c r="BH123" i="3"/>
  <c r="BI123" i="3"/>
  <c r="BJ123" i="3"/>
  <c r="BK123" i="3"/>
  <c r="BL123" i="3"/>
  <c r="BN123" i="3"/>
  <c r="BO123" i="3"/>
  <c r="BP123" i="3"/>
  <c r="BQ123" i="3"/>
  <c r="BR123" i="3"/>
  <c r="BS123" i="3"/>
  <c r="BT123" i="3"/>
  <c r="BU123" i="3"/>
  <c r="BV123" i="3"/>
  <c r="BW123" i="3"/>
  <c r="BX123" i="3"/>
  <c r="BY123" i="3"/>
  <c r="BZ123" i="3"/>
  <c r="CB123" i="3"/>
  <c r="CC123" i="3"/>
  <c r="CD123" i="3"/>
  <c r="CE123" i="3"/>
  <c r="CF123" i="3"/>
  <c r="CG123" i="3"/>
  <c r="CH123" i="3"/>
  <c r="CI123" i="3"/>
  <c r="CJ123" i="3"/>
  <c r="CK123" i="3"/>
  <c r="CL123" i="3"/>
  <c r="CM123" i="3"/>
  <c r="CN123" i="3"/>
  <c r="CP123" i="3"/>
  <c r="CQ123" i="3"/>
  <c r="CR123" i="3"/>
  <c r="CS123" i="3"/>
  <c r="CT123" i="3"/>
  <c r="CU123" i="3"/>
  <c r="CV123" i="3"/>
  <c r="CW123" i="3"/>
  <c r="CX123" i="3"/>
  <c r="CY123" i="3"/>
  <c r="CZ123" i="3"/>
  <c r="DA123" i="3"/>
  <c r="DB123" i="3"/>
  <c r="DD123" i="3"/>
  <c r="DE123" i="3"/>
  <c r="DF123" i="3"/>
  <c r="DG123" i="3"/>
  <c r="DH123" i="3"/>
  <c r="DI123" i="3"/>
  <c r="DJ123" i="3"/>
  <c r="DK123" i="3"/>
  <c r="DL123" i="3"/>
  <c r="DM123" i="3"/>
  <c r="DN123" i="3"/>
  <c r="DO123" i="3"/>
  <c r="DP123" i="3"/>
  <c r="DR123" i="3"/>
  <c r="DS123" i="3"/>
  <c r="DT123" i="3"/>
  <c r="DU123" i="3"/>
  <c r="DV123" i="3"/>
  <c r="DW123" i="3"/>
  <c r="DX123" i="3"/>
  <c r="DY123" i="3"/>
  <c r="DZ123" i="3"/>
  <c r="EA123" i="3"/>
  <c r="EB123" i="3"/>
  <c r="EC123" i="3"/>
  <c r="ED123" i="3"/>
  <c r="EF123" i="3"/>
  <c r="EG123" i="3"/>
  <c r="EH123" i="3"/>
  <c r="EI123" i="3"/>
  <c r="EJ123" i="3"/>
  <c r="EK123" i="3"/>
  <c r="EL123" i="3"/>
  <c r="EM123" i="3"/>
  <c r="EN123" i="3"/>
  <c r="EO123" i="3"/>
  <c r="EP123" i="3"/>
  <c r="EQ123" i="3"/>
  <c r="ER123" i="3"/>
  <c r="FH123" i="3"/>
  <c r="FI123" i="3"/>
  <c r="FJ123" i="3"/>
  <c r="FK123" i="3"/>
  <c r="FL123" i="3"/>
  <c r="FM123" i="3"/>
  <c r="FN123" i="3"/>
  <c r="FO123" i="3"/>
  <c r="FP123" i="3"/>
  <c r="FQ123" i="3"/>
  <c r="FR123" i="3"/>
  <c r="FS123" i="3"/>
  <c r="FT123" i="3"/>
  <c r="FV123" i="3"/>
  <c r="FW123" i="3"/>
  <c r="FX123" i="3"/>
  <c r="FY123" i="3"/>
  <c r="FZ123" i="3"/>
  <c r="GA123" i="3"/>
  <c r="GB123" i="3"/>
  <c r="GC123" i="3"/>
  <c r="GD123" i="3"/>
  <c r="GE123" i="3"/>
  <c r="GF123" i="3"/>
  <c r="GG123" i="3"/>
  <c r="GH123" i="3"/>
  <c r="GJ123" i="3"/>
  <c r="GK123" i="3"/>
  <c r="GL123" i="3"/>
  <c r="GM123" i="3"/>
  <c r="GN123" i="3"/>
  <c r="GO123" i="3"/>
  <c r="GP123" i="3"/>
  <c r="GQ123" i="3"/>
  <c r="GR123" i="3"/>
  <c r="GS123" i="3"/>
  <c r="GT123" i="3"/>
  <c r="GU123" i="3"/>
  <c r="GV123" i="3"/>
  <c r="GX123" i="3"/>
  <c r="GY123" i="3"/>
  <c r="GZ123" i="3"/>
  <c r="HA123" i="3"/>
  <c r="HB123" i="3"/>
  <c r="HC123" i="3"/>
  <c r="HD123" i="3"/>
  <c r="HE123" i="3"/>
  <c r="HF123" i="3"/>
  <c r="HG123" i="3"/>
  <c r="HH123" i="3"/>
  <c r="HI123" i="3"/>
  <c r="HJ123" i="3"/>
  <c r="J124" i="3"/>
  <c r="K124" i="3"/>
  <c r="L124" i="3"/>
  <c r="M124" i="3"/>
  <c r="N124" i="3"/>
  <c r="O124" i="3"/>
  <c r="P124" i="3"/>
  <c r="Q124" i="3"/>
  <c r="R124" i="3"/>
  <c r="S124" i="3"/>
  <c r="T124" i="3"/>
  <c r="U124" i="3"/>
  <c r="V124" i="3"/>
  <c r="X124" i="3"/>
  <c r="Y124" i="3"/>
  <c r="Z124" i="3"/>
  <c r="AA124" i="3"/>
  <c r="AB124" i="3"/>
  <c r="AC124" i="3"/>
  <c r="AD124" i="3"/>
  <c r="AE124" i="3"/>
  <c r="AF124" i="3"/>
  <c r="AG124" i="3"/>
  <c r="AH124" i="3"/>
  <c r="AI124" i="3"/>
  <c r="AJ124" i="3"/>
  <c r="AL124" i="3"/>
  <c r="AM124" i="3"/>
  <c r="AN124" i="3"/>
  <c r="AO124" i="3"/>
  <c r="AP124" i="3"/>
  <c r="AQ124" i="3"/>
  <c r="AR124" i="3"/>
  <c r="AS124" i="3"/>
  <c r="AT124" i="3"/>
  <c r="AU124" i="3"/>
  <c r="AV124" i="3"/>
  <c r="AW124" i="3"/>
  <c r="AX124" i="3"/>
  <c r="AZ124" i="3"/>
  <c r="BA124" i="3"/>
  <c r="BB124" i="3"/>
  <c r="BC124" i="3"/>
  <c r="BD124" i="3"/>
  <c r="BE124" i="3"/>
  <c r="BF124" i="3"/>
  <c r="BG124" i="3"/>
  <c r="BH124" i="3"/>
  <c r="BI124" i="3"/>
  <c r="BJ124" i="3"/>
  <c r="BK124" i="3"/>
  <c r="BL124" i="3"/>
  <c r="BN124" i="3"/>
  <c r="BO124" i="3"/>
  <c r="BP124" i="3"/>
  <c r="BQ124" i="3"/>
  <c r="BR124" i="3"/>
  <c r="BS124" i="3"/>
  <c r="BT124" i="3"/>
  <c r="BU124" i="3"/>
  <c r="BV124" i="3"/>
  <c r="BW124" i="3"/>
  <c r="BX124" i="3"/>
  <c r="BY124" i="3"/>
  <c r="BZ124" i="3"/>
  <c r="CB124" i="3"/>
  <c r="CC124" i="3"/>
  <c r="CD124" i="3"/>
  <c r="CE124" i="3"/>
  <c r="CF124" i="3"/>
  <c r="CG124" i="3"/>
  <c r="CH124" i="3"/>
  <c r="CI124" i="3"/>
  <c r="CJ124" i="3"/>
  <c r="CK124" i="3"/>
  <c r="CL124" i="3"/>
  <c r="CM124" i="3"/>
  <c r="CN124" i="3"/>
  <c r="CP124" i="3"/>
  <c r="CQ124" i="3"/>
  <c r="CR124" i="3"/>
  <c r="CS124" i="3"/>
  <c r="CT124" i="3"/>
  <c r="CU124" i="3"/>
  <c r="CV124" i="3"/>
  <c r="CW124" i="3"/>
  <c r="CX124" i="3"/>
  <c r="CY124" i="3"/>
  <c r="CZ124" i="3"/>
  <c r="DA124" i="3"/>
  <c r="DB124" i="3"/>
  <c r="DD124" i="3"/>
  <c r="DE124" i="3"/>
  <c r="DF124" i="3"/>
  <c r="DG124" i="3"/>
  <c r="DH124" i="3"/>
  <c r="DI124" i="3"/>
  <c r="DJ124" i="3"/>
  <c r="DK124" i="3"/>
  <c r="DL124" i="3"/>
  <c r="DM124" i="3"/>
  <c r="DN124" i="3"/>
  <c r="DO124" i="3"/>
  <c r="DP124" i="3"/>
  <c r="DR124" i="3"/>
  <c r="DS124" i="3"/>
  <c r="DT124" i="3"/>
  <c r="DU124" i="3"/>
  <c r="DV124" i="3"/>
  <c r="DW124" i="3"/>
  <c r="DX124" i="3"/>
  <c r="DY124" i="3"/>
  <c r="DZ124" i="3"/>
  <c r="EA124" i="3"/>
  <c r="EB124" i="3"/>
  <c r="EC124" i="3"/>
  <c r="ED124" i="3"/>
  <c r="EF124" i="3"/>
  <c r="EG124" i="3"/>
  <c r="EH124" i="3"/>
  <c r="EI124" i="3"/>
  <c r="EJ124" i="3"/>
  <c r="EK124" i="3"/>
  <c r="EL124" i="3"/>
  <c r="EM124" i="3"/>
  <c r="EN124" i="3"/>
  <c r="EO124" i="3"/>
  <c r="EP124" i="3"/>
  <c r="EQ124" i="3"/>
  <c r="ER124" i="3"/>
  <c r="ET124" i="3"/>
  <c r="EU124" i="3"/>
  <c r="EV124" i="3"/>
  <c r="EW124" i="3"/>
  <c r="EX124" i="3"/>
  <c r="EY124" i="3"/>
  <c r="EZ124" i="3"/>
  <c r="FA124" i="3"/>
  <c r="FB124" i="3"/>
  <c r="FC124" i="3"/>
  <c r="FD124" i="3"/>
  <c r="FE124" i="3"/>
  <c r="FF124" i="3"/>
  <c r="FH124" i="3"/>
  <c r="FI124" i="3"/>
  <c r="FJ124" i="3"/>
  <c r="FK124" i="3"/>
  <c r="FL124" i="3"/>
  <c r="FM124" i="3"/>
  <c r="FN124" i="3"/>
  <c r="FO124" i="3"/>
  <c r="FP124" i="3"/>
  <c r="FQ124" i="3"/>
  <c r="FR124" i="3"/>
  <c r="FS124" i="3"/>
  <c r="FT124" i="3"/>
  <c r="FV124" i="3"/>
  <c r="FW124" i="3"/>
  <c r="FX124" i="3"/>
  <c r="FY124" i="3"/>
  <c r="FZ124" i="3"/>
  <c r="GA124" i="3"/>
  <c r="GB124" i="3"/>
  <c r="GC124" i="3"/>
  <c r="GD124" i="3"/>
  <c r="GE124" i="3"/>
  <c r="GF124" i="3"/>
  <c r="GG124" i="3"/>
  <c r="GH124" i="3"/>
  <c r="GJ124" i="3"/>
  <c r="GK124" i="3"/>
  <c r="GL124" i="3"/>
  <c r="GM124" i="3"/>
  <c r="GN124" i="3"/>
  <c r="GO124" i="3"/>
  <c r="GP124" i="3"/>
  <c r="GQ124" i="3"/>
  <c r="GR124" i="3"/>
  <c r="GS124" i="3"/>
  <c r="GT124" i="3"/>
  <c r="GU124" i="3"/>
  <c r="GV124" i="3"/>
  <c r="J125" i="3"/>
  <c r="K125" i="3"/>
  <c r="L125" i="3"/>
  <c r="M125" i="3"/>
  <c r="N125" i="3"/>
  <c r="O125" i="3"/>
  <c r="P125" i="3"/>
  <c r="Q125" i="3"/>
  <c r="R125" i="3"/>
  <c r="S125" i="3"/>
  <c r="T125" i="3"/>
  <c r="U125" i="3"/>
  <c r="V125" i="3"/>
  <c r="X125" i="3"/>
  <c r="Y125" i="3"/>
  <c r="Z125" i="3"/>
  <c r="AA125" i="3"/>
  <c r="AB125" i="3"/>
  <c r="AC125" i="3"/>
  <c r="AD125" i="3"/>
  <c r="AE125" i="3"/>
  <c r="AF125" i="3"/>
  <c r="AG125" i="3"/>
  <c r="AH125" i="3"/>
  <c r="AI125" i="3"/>
  <c r="AJ125" i="3"/>
  <c r="AL125" i="3"/>
  <c r="AM125" i="3"/>
  <c r="AN125" i="3"/>
  <c r="AO125" i="3"/>
  <c r="AP125" i="3"/>
  <c r="AQ125" i="3"/>
  <c r="AR125" i="3"/>
  <c r="AS125" i="3"/>
  <c r="AT125" i="3"/>
  <c r="AU125" i="3"/>
  <c r="AV125" i="3"/>
  <c r="AW125" i="3"/>
  <c r="AX125" i="3"/>
  <c r="AZ125" i="3"/>
  <c r="BA125" i="3"/>
  <c r="BB125" i="3"/>
  <c r="BC125" i="3"/>
  <c r="BD125" i="3"/>
  <c r="BE125" i="3"/>
  <c r="BF125" i="3"/>
  <c r="BG125" i="3"/>
  <c r="BH125" i="3"/>
  <c r="BI125" i="3"/>
  <c r="BJ125" i="3"/>
  <c r="BK125" i="3"/>
  <c r="BL125" i="3"/>
  <c r="BN125" i="3"/>
  <c r="BO125" i="3"/>
  <c r="BP125" i="3"/>
  <c r="BQ125" i="3"/>
  <c r="BR125" i="3"/>
  <c r="BS125" i="3"/>
  <c r="BT125" i="3"/>
  <c r="BU125" i="3"/>
  <c r="BV125" i="3"/>
  <c r="BW125" i="3"/>
  <c r="BX125" i="3"/>
  <c r="BY125" i="3"/>
  <c r="BZ125" i="3"/>
  <c r="CB125" i="3"/>
  <c r="CC125" i="3"/>
  <c r="CD125" i="3"/>
  <c r="CE125" i="3"/>
  <c r="CF125" i="3"/>
  <c r="CG125" i="3"/>
  <c r="CH125" i="3"/>
  <c r="CI125" i="3"/>
  <c r="CJ125" i="3"/>
  <c r="CK125" i="3"/>
  <c r="CL125" i="3"/>
  <c r="CM125" i="3"/>
  <c r="CN125" i="3"/>
  <c r="CP125" i="3"/>
  <c r="CQ125" i="3"/>
  <c r="CR125" i="3"/>
  <c r="CS125" i="3"/>
  <c r="CT125" i="3"/>
  <c r="CU125" i="3"/>
  <c r="CV125" i="3"/>
  <c r="CW125" i="3"/>
  <c r="CX125" i="3"/>
  <c r="CY125" i="3"/>
  <c r="CZ125" i="3"/>
  <c r="DA125" i="3"/>
  <c r="DB125" i="3"/>
  <c r="DD125" i="3"/>
  <c r="DE125" i="3"/>
  <c r="DF125" i="3"/>
  <c r="DG125" i="3"/>
  <c r="DH125" i="3"/>
  <c r="DI125" i="3"/>
  <c r="DJ125" i="3"/>
  <c r="DK125" i="3"/>
  <c r="DL125" i="3"/>
  <c r="DM125" i="3"/>
  <c r="DN125" i="3"/>
  <c r="DO125" i="3"/>
  <c r="DP125" i="3"/>
  <c r="DR125" i="3"/>
  <c r="DS125" i="3"/>
  <c r="DT125" i="3"/>
  <c r="DU125" i="3"/>
  <c r="DV125" i="3"/>
  <c r="DW125" i="3"/>
  <c r="DX125" i="3"/>
  <c r="DY125" i="3"/>
  <c r="DZ125" i="3"/>
  <c r="EA125" i="3"/>
  <c r="EB125" i="3"/>
  <c r="EC125" i="3"/>
  <c r="ED125" i="3"/>
  <c r="EF125" i="3"/>
  <c r="EG125" i="3"/>
  <c r="EH125" i="3"/>
  <c r="EI125" i="3"/>
  <c r="EJ125" i="3"/>
  <c r="EK125" i="3"/>
  <c r="EL125" i="3"/>
  <c r="EM125" i="3"/>
  <c r="EN125" i="3"/>
  <c r="EO125" i="3"/>
  <c r="EP125" i="3"/>
  <c r="EQ125" i="3"/>
  <c r="ER125" i="3"/>
  <c r="ET125" i="3"/>
  <c r="EU125" i="3"/>
  <c r="EV125" i="3"/>
  <c r="EW125" i="3"/>
  <c r="EX125" i="3"/>
  <c r="EY125" i="3"/>
  <c r="EZ125" i="3"/>
  <c r="FA125" i="3"/>
  <c r="FB125" i="3"/>
  <c r="FC125" i="3"/>
  <c r="FD125" i="3"/>
  <c r="FE125" i="3"/>
  <c r="FF125" i="3"/>
  <c r="FH125" i="3"/>
  <c r="FI125" i="3"/>
  <c r="FJ125" i="3"/>
  <c r="FK125" i="3"/>
  <c r="FL125" i="3"/>
  <c r="FM125" i="3"/>
  <c r="FN125" i="3"/>
  <c r="FO125" i="3"/>
  <c r="FP125" i="3"/>
  <c r="FQ125" i="3"/>
  <c r="FR125" i="3"/>
  <c r="FS125" i="3"/>
  <c r="FT125" i="3"/>
  <c r="FV125" i="3"/>
  <c r="FW125" i="3"/>
  <c r="FX125" i="3"/>
  <c r="FY125" i="3"/>
  <c r="FZ125" i="3"/>
  <c r="GA125" i="3"/>
  <c r="GB125" i="3"/>
  <c r="GC125" i="3"/>
  <c r="GD125" i="3"/>
  <c r="GE125" i="3"/>
  <c r="GF125" i="3"/>
  <c r="GG125" i="3"/>
  <c r="GH125" i="3"/>
  <c r="GJ125" i="3"/>
  <c r="GK125" i="3"/>
  <c r="GL125" i="3"/>
  <c r="GM125" i="3"/>
  <c r="GN125" i="3"/>
  <c r="GO125" i="3"/>
  <c r="GP125" i="3"/>
  <c r="GQ125" i="3"/>
  <c r="GR125" i="3"/>
  <c r="GS125" i="3"/>
  <c r="GT125" i="3"/>
  <c r="GU125" i="3"/>
  <c r="GV125" i="3"/>
  <c r="J126" i="3"/>
  <c r="K126" i="3"/>
  <c r="L126" i="3"/>
  <c r="M126" i="3"/>
  <c r="N126" i="3"/>
  <c r="O126" i="3"/>
  <c r="P126" i="3"/>
  <c r="Q126" i="3"/>
  <c r="R126" i="3"/>
  <c r="S126" i="3"/>
  <c r="T126" i="3"/>
  <c r="U126" i="3"/>
  <c r="V126" i="3"/>
  <c r="X126" i="3"/>
  <c r="Y126" i="3"/>
  <c r="Z126" i="3"/>
  <c r="AA126" i="3"/>
  <c r="AB126" i="3"/>
  <c r="AC126" i="3"/>
  <c r="AD126" i="3"/>
  <c r="AE126" i="3"/>
  <c r="AF126" i="3"/>
  <c r="AG126" i="3"/>
  <c r="AH126" i="3"/>
  <c r="AI126" i="3"/>
  <c r="AJ126" i="3"/>
  <c r="AL126" i="3"/>
  <c r="AM126" i="3"/>
  <c r="AN126" i="3"/>
  <c r="AO126" i="3"/>
  <c r="AP126" i="3"/>
  <c r="AQ126" i="3"/>
  <c r="AR126" i="3"/>
  <c r="AS126" i="3"/>
  <c r="AT126" i="3"/>
  <c r="AU126" i="3"/>
  <c r="AV126" i="3"/>
  <c r="AW126" i="3"/>
  <c r="AX126" i="3"/>
  <c r="AZ126" i="3"/>
  <c r="BA126" i="3"/>
  <c r="BB126" i="3"/>
  <c r="BC126" i="3"/>
  <c r="BD126" i="3"/>
  <c r="BE126" i="3"/>
  <c r="BF126" i="3"/>
  <c r="BG126" i="3"/>
  <c r="BH126" i="3"/>
  <c r="BI126" i="3"/>
  <c r="BJ126" i="3"/>
  <c r="BK126" i="3"/>
  <c r="BL126" i="3"/>
  <c r="BN126" i="3"/>
  <c r="BO126" i="3"/>
  <c r="BP126" i="3"/>
  <c r="BQ126" i="3"/>
  <c r="BR126" i="3"/>
  <c r="BS126" i="3"/>
  <c r="BT126" i="3"/>
  <c r="BU126" i="3"/>
  <c r="BV126" i="3"/>
  <c r="BW126" i="3"/>
  <c r="BX126" i="3"/>
  <c r="BY126" i="3"/>
  <c r="BZ126" i="3"/>
  <c r="CB126" i="3"/>
  <c r="CC126" i="3"/>
  <c r="CD126" i="3"/>
  <c r="CE126" i="3"/>
  <c r="CF126" i="3"/>
  <c r="CG126" i="3"/>
  <c r="CH126" i="3"/>
  <c r="CI126" i="3"/>
  <c r="CJ126" i="3"/>
  <c r="CK126" i="3"/>
  <c r="CL126" i="3"/>
  <c r="CM126" i="3"/>
  <c r="CN126" i="3"/>
  <c r="CP126" i="3"/>
  <c r="CQ126" i="3"/>
  <c r="CR126" i="3"/>
  <c r="CS126" i="3"/>
  <c r="CT126" i="3"/>
  <c r="CU126" i="3"/>
  <c r="CV126" i="3"/>
  <c r="CW126" i="3"/>
  <c r="CX126" i="3"/>
  <c r="CY126" i="3"/>
  <c r="CZ126" i="3"/>
  <c r="DA126" i="3"/>
  <c r="DB126" i="3"/>
  <c r="DD126" i="3"/>
  <c r="DE126" i="3"/>
  <c r="DF126" i="3"/>
  <c r="DG126" i="3"/>
  <c r="DH126" i="3"/>
  <c r="DI126" i="3"/>
  <c r="DJ126" i="3"/>
  <c r="DK126" i="3"/>
  <c r="DL126" i="3"/>
  <c r="DM126" i="3"/>
  <c r="DN126" i="3"/>
  <c r="DO126" i="3"/>
  <c r="DP126" i="3"/>
  <c r="DR126" i="3"/>
  <c r="DS126" i="3"/>
  <c r="DT126" i="3"/>
  <c r="DU126" i="3"/>
  <c r="DV126" i="3"/>
  <c r="DW126" i="3"/>
  <c r="DX126" i="3"/>
  <c r="DY126" i="3"/>
  <c r="DZ126" i="3"/>
  <c r="EA126" i="3"/>
  <c r="EB126" i="3"/>
  <c r="EC126" i="3"/>
  <c r="ED126" i="3"/>
  <c r="EF126" i="3"/>
  <c r="EG126" i="3"/>
  <c r="EH126" i="3"/>
  <c r="EI126" i="3"/>
  <c r="EJ126" i="3"/>
  <c r="EK126" i="3"/>
  <c r="EL126" i="3"/>
  <c r="EM126" i="3"/>
  <c r="EN126" i="3"/>
  <c r="EO126" i="3"/>
  <c r="EP126" i="3"/>
  <c r="EQ126" i="3"/>
  <c r="ER126" i="3"/>
  <c r="ET126" i="3"/>
  <c r="EU126" i="3"/>
  <c r="EV126" i="3"/>
  <c r="EW126" i="3"/>
  <c r="EX126" i="3"/>
  <c r="EY126" i="3"/>
  <c r="EZ126" i="3"/>
  <c r="FA126" i="3"/>
  <c r="FB126" i="3"/>
  <c r="FC126" i="3"/>
  <c r="FD126" i="3"/>
  <c r="FE126" i="3"/>
  <c r="FF126" i="3"/>
  <c r="FH126" i="3"/>
  <c r="FI126" i="3"/>
  <c r="FJ126" i="3"/>
  <c r="FK126" i="3"/>
  <c r="FL126" i="3"/>
  <c r="FM126" i="3"/>
  <c r="FN126" i="3"/>
  <c r="FO126" i="3"/>
  <c r="FP126" i="3"/>
  <c r="FQ126" i="3"/>
  <c r="FR126" i="3"/>
  <c r="FS126" i="3"/>
  <c r="FT126" i="3"/>
  <c r="FV126" i="3"/>
  <c r="FW126" i="3"/>
  <c r="FX126" i="3"/>
  <c r="FY126" i="3"/>
  <c r="FZ126" i="3"/>
  <c r="GA126" i="3"/>
  <c r="GB126" i="3"/>
  <c r="GC126" i="3"/>
  <c r="GD126" i="3"/>
  <c r="GE126" i="3"/>
  <c r="GF126" i="3"/>
  <c r="GG126" i="3"/>
  <c r="GH126" i="3"/>
  <c r="GJ126" i="3"/>
  <c r="GK126" i="3"/>
  <c r="GL126" i="3"/>
  <c r="GM126" i="3"/>
  <c r="GN126" i="3"/>
  <c r="GO126" i="3"/>
  <c r="GP126" i="3"/>
  <c r="GQ126" i="3"/>
  <c r="GR126" i="3"/>
  <c r="GS126" i="3"/>
  <c r="GT126" i="3"/>
  <c r="GU126" i="3"/>
  <c r="GV126" i="3"/>
  <c r="J127" i="3"/>
  <c r="K127" i="3"/>
  <c r="L127" i="3"/>
  <c r="M127" i="3"/>
  <c r="N127" i="3"/>
  <c r="O127" i="3"/>
  <c r="P127" i="3"/>
  <c r="Q127" i="3"/>
  <c r="R127" i="3"/>
  <c r="S127" i="3"/>
  <c r="T127" i="3"/>
  <c r="U127" i="3"/>
  <c r="V127" i="3"/>
  <c r="X127" i="3"/>
  <c r="Y127" i="3"/>
  <c r="Z127" i="3"/>
  <c r="AA127" i="3"/>
  <c r="AB127" i="3"/>
  <c r="AC127" i="3"/>
  <c r="AD127" i="3"/>
  <c r="AE127" i="3"/>
  <c r="AF127" i="3"/>
  <c r="AG127" i="3"/>
  <c r="AH127" i="3"/>
  <c r="AI127" i="3"/>
  <c r="AJ127" i="3"/>
  <c r="AL127" i="3"/>
  <c r="AM127" i="3"/>
  <c r="AN127" i="3"/>
  <c r="AO127" i="3"/>
  <c r="AP127" i="3"/>
  <c r="AQ127" i="3"/>
  <c r="AR127" i="3"/>
  <c r="AS127" i="3"/>
  <c r="AT127" i="3"/>
  <c r="AU127" i="3"/>
  <c r="AV127" i="3"/>
  <c r="AW127" i="3"/>
  <c r="AX127" i="3"/>
  <c r="AZ127" i="3"/>
  <c r="BA127" i="3"/>
  <c r="BB127" i="3"/>
  <c r="BC127" i="3"/>
  <c r="BD127" i="3"/>
  <c r="BE127" i="3"/>
  <c r="BF127" i="3"/>
  <c r="BG127" i="3"/>
  <c r="BH127" i="3"/>
  <c r="BI127" i="3"/>
  <c r="BJ127" i="3"/>
  <c r="BK127" i="3"/>
  <c r="BL127" i="3"/>
  <c r="BN127" i="3"/>
  <c r="BO127" i="3"/>
  <c r="BP127" i="3"/>
  <c r="BQ127" i="3"/>
  <c r="BR127" i="3"/>
  <c r="BS127" i="3"/>
  <c r="BT127" i="3"/>
  <c r="BU127" i="3"/>
  <c r="BV127" i="3"/>
  <c r="BW127" i="3"/>
  <c r="BX127" i="3"/>
  <c r="BY127" i="3"/>
  <c r="BZ127" i="3"/>
  <c r="CB127" i="3"/>
  <c r="CC127" i="3"/>
  <c r="CD127" i="3"/>
  <c r="CE127" i="3"/>
  <c r="CF127" i="3"/>
  <c r="CG127" i="3"/>
  <c r="CH127" i="3"/>
  <c r="CI127" i="3"/>
  <c r="CJ127" i="3"/>
  <c r="CK127" i="3"/>
  <c r="CL127" i="3"/>
  <c r="CM127" i="3"/>
  <c r="CN127" i="3"/>
  <c r="CP127" i="3"/>
  <c r="CQ127" i="3"/>
  <c r="CR127" i="3"/>
  <c r="CS127" i="3"/>
  <c r="CT127" i="3"/>
  <c r="CU127" i="3"/>
  <c r="CV127" i="3"/>
  <c r="CW127" i="3"/>
  <c r="CX127" i="3"/>
  <c r="CY127" i="3"/>
  <c r="CZ127" i="3"/>
  <c r="DA127" i="3"/>
  <c r="DB127" i="3"/>
  <c r="DD127" i="3"/>
  <c r="DE127" i="3"/>
  <c r="DF127" i="3"/>
  <c r="DG127" i="3"/>
  <c r="DH127" i="3"/>
  <c r="DI127" i="3"/>
  <c r="DJ127" i="3"/>
  <c r="DK127" i="3"/>
  <c r="DL127" i="3"/>
  <c r="DM127" i="3"/>
  <c r="DN127" i="3"/>
  <c r="DO127" i="3"/>
  <c r="DP127" i="3"/>
  <c r="DR127" i="3"/>
  <c r="DS127" i="3"/>
  <c r="DT127" i="3"/>
  <c r="DU127" i="3"/>
  <c r="DV127" i="3"/>
  <c r="DW127" i="3"/>
  <c r="DX127" i="3"/>
  <c r="DY127" i="3"/>
  <c r="DZ127" i="3"/>
  <c r="EA127" i="3"/>
  <c r="EB127" i="3"/>
  <c r="EC127" i="3"/>
  <c r="ED127" i="3"/>
  <c r="EF127" i="3"/>
  <c r="EG127" i="3"/>
  <c r="EH127" i="3"/>
  <c r="EI127" i="3"/>
  <c r="EJ127" i="3"/>
  <c r="EK127" i="3"/>
  <c r="EL127" i="3"/>
  <c r="EM127" i="3"/>
  <c r="EN127" i="3"/>
  <c r="EO127" i="3"/>
  <c r="EP127" i="3"/>
  <c r="EQ127" i="3"/>
  <c r="ER127" i="3"/>
  <c r="ET127" i="3"/>
  <c r="EU127" i="3"/>
  <c r="EV127" i="3"/>
  <c r="EW127" i="3"/>
  <c r="EX127" i="3"/>
  <c r="EY127" i="3"/>
  <c r="EZ127" i="3"/>
  <c r="FA127" i="3"/>
  <c r="FB127" i="3"/>
  <c r="FC127" i="3"/>
  <c r="FD127" i="3"/>
  <c r="FE127" i="3"/>
  <c r="FF127" i="3"/>
  <c r="FH127" i="3"/>
  <c r="FI127" i="3"/>
  <c r="FJ127" i="3"/>
  <c r="FK127" i="3"/>
  <c r="FL127" i="3"/>
  <c r="FM127" i="3"/>
  <c r="FN127" i="3"/>
  <c r="FO127" i="3"/>
  <c r="FP127" i="3"/>
  <c r="FQ127" i="3"/>
  <c r="FR127" i="3"/>
  <c r="FS127" i="3"/>
  <c r="FT127" i="3"/>
  <c r="FV127" i="3"/>
  <c r="FW127" i="3"/>
  <c r="FX127" i="3"/>
  <c r="FY127" i="3"/>
  <c r="FZ127" i="3"/>
  <c r="GA127" i="3"/>
  <c r="GB127" i="3"/>
  <c r="GC127" i="3"/>
  <c r="GD127" i="3"/>
  <c r="GE127" i="3"/>
  <c r="GF127" i="3"/>
  <c r="GG127" i="3"/>
  <c r="GH127" i="3"/>
  <c r="GJ127" i="3"/>
  <c r="GK127" i="3"/>
  <c r="GL127" i="3"/>
  <c r="GM127" i="3"/>
  <c r="GN127" i="3"/>
  <c r="GO127" i="3"/>
  <c r="GP127" i="3"/>
  <c r="GQ127" i="3"/>
  <c r="GR127" i="3"/>
  <c r="GS127" i="3"/>
  <c r="GT127" i="3"/>
  <c r="GU127" i="3"/>
  <c r="GV127" i="3"/>
  <c r="J128" i="3"/>
  <c r="K128" i="3"/>
  <c r="L128" i="3"/>
  <c r="M128" i="3"/>
  <c r="N128" i="3"/>
  <c r="O128" i="3"/>
  <c r="P128" i="3"/>
  <c r="Q128" i="3"/>
  <c r="R128" i="3"/>
  <c r="S128" i="3"/>
  <c r="T128" i="3"/>
  <c r="U128" i="3"/>
  <c r="V128" i="3"/>
  <c r="X128" i="3"/>
  <c r="Y128" i="3"/>
  <c r="Z128" i="3"/>
  <c r="AA128" i="3"/>
  <c r="AB128" i="3"/>
  <c r="AC128" i="3"/>
  <c r="AD128" i="3"/>
  <c r="AE128" i="3"/>
  <c r="AF128" i="3"/>
  <c r="AG128" i="3"/>
  <c r="AH128" i="3"/>
  <c r="AI128" i="3"/>
  <c r="AJ128" i="3"/>
  <c r="AL128" i="3"/>
  <c r="AM128" i="3"/>
  <c r="AN128" i="3"/>
  <c r="AO128" i="3"/>
  <c r="AP128" i="3"/>
  <c r="AQ128" i="3"/>
  <c r="AR128" i="3"/>
  <c r="AS128" i="3"/>
  <c r="AT128" i="3"/>
  <c r="AU128" i="3"/>
  <c r="AV128" i="3"/>
  <c r="AW128" i="3"/>
  <c r="AX128" i="3"/>
  <c r="AZ128" i="3"/>
  <c r="BA128" i="3"/>
  <c r="BB128" i="3"/>
  <c r="BC128" i="3"/>
  <c r="BD128" i="3"/>
  <c r="BE128" i="3"/>
  <c r="BF128" i="3"/>
  <c r="BG128" i="3"/>
  <c r="BH128" i="3"/>
  <c r="BI128" i="3"/>
  <c r="BJ128" i="3"/>
  <c r="BK128" i="3"/>
  <c r="BL128" i="3"/>
  <c r="BN128" i="3"/>
  <c r="BO128" i="3"/>
  <c r="BP128" i="3"/>
  <c r="BQ128" i="3"/>
  <c r="BR128" i="3"/>
  <c r="BS128" i="3"/>
  <c r="BT128" i="3"/>
  <c r="BU128" i="3"/>
  <c r="BV128" i="3"/>
  <c r="BW128" i="3"/>
  <c r="BX128" i="3"/>
  <c r="BY128" i="3"/>
  <c r="BZ128" i="3"/>
  <c r="CB128" i="3"/>
  <c r="CC128" i="3"/>
  <c r="CD128" i="3"/>
  <c r="CE128" i="3"/>
  <c r="CF128" i="3"/>
  <c r="CG128" i="3"/>
  <c r="CH128" i="3"/>
  <c r="CI128" i="3"/>
  <c r="CJ128" i="3"/>
  <c r="CK128" i="3"/>
  <c r="CL128" i="3"/>
  <c r="CM128" i="3"/>
  <c r="CN128" i="3"/>
  <c r="CP128" i="3"/>
  <c r="CQ128" i="3"/>
  <c r="CR128" i="3"/>
  <c r="CS128" i="3"/>
  <c r="CT128" i="3"/>
  <c r="CU128" i="3"/>
  <c r="CV128" i="3"/>
  <c r="CW128" i="3"/>
  <c r="CX128" i="3"/>
  <c r="CY128" i="3"/>
  <c r="CZ128" i="3"/>
  <c r="DA128" i="3"/>
  <c r="DB128" i="3"/>
  <c r="DD128" i="3"/>
  <c r="DE128" i="3"/>
  <c r="DF128" i="3"/>
  <c r="DG128" i="3"/>
  <c r="DH128" i="3"/>
  <c r="DI128" i="3"/>
  <c r="DJ128" i="3"/>
  <c r="DK128" i="3"/>
  <c r="DL128" i="3"/>
  <c r="DM128" i="3"/>
  <c r="DN128" i="3"/>
  <c r="DO128" i="3"/>
  <c r="DP128" i="3"/>
  <c r="EF128" i="3"/>
  <c r="EG128" i="3"/>
  <c r="EH128" i="3"/>
  <c r="EI128" i="3"/>
  <c r="EJ128" i="3"/>
  <c r="EK128" i="3"/>
  <c r="EL128" i="3"/>
  <c r="EM128" i="3"/>
  <c r="EN128" i="3"/>
  <c r="EO128" i="3"/>
  <c r="EP128" i="3"/>
  <c r="EQ128" i="3"/>
  <c r="ER128" i="3"/>
  <c r="ET128" i="3"/>
  <c r="EU128" i="3"/>
  <c r="EV128" i="3"/>
  <c r="EW128" i="3"/>
  <c r="EX128" i="3"/>
  <c r="EY128" i="3"/>
  <c r="EZ128" i="3"/>
  <c r="FA128" i="3"/>
  <c r="FB128" i="3"/>
  <c r="FC128" i="3"/>
  <c r="FD128" i="3"/>
  <c r="FE128" i="3"/>
  <c r="FF128" i="3"/>
  <c r="FH128" i="3"/>
  <c r="FI128" i="3"/>
  <c r="FJ128" i="3"/>
  <c r="FK128" i="3"/>
  <c r="FL128" i="3"/>
  <c r="FM128" i="3"/>
  <c r="FN128" i="3"/>
  <c r="FO128" i="3"/>
  <c r="FP128" i="3"/>
  <c r="FQ128" i="3"/>
  <c r="FR128" i="3"/>
  <c r="FS128" i="3"/>
  <c r="FT128" i="3"/>
  <c r="FV128" i="3"/>
  <c r="FW128" i="3"/>
  <c r="FX128" i="3"/>
  <c r="FY128" i="3"/>
  <c r="FZ128" i="3"/>
  <c r="GA128" i="3"/>
  <c r="GB128" i="3"/>
  <c r="GC128" i="3"/>
  <c r="GD128" i="3"/>
  <c r="GE128" i="3"/>
  <c r="GF128" i="3"/>
  <c r="GG128" i="3"/>
  <c r="GH128" i="3"/>
  <c r="GJ128" i="3"/>
  <c r="GK128" i="3"/>
  <c r="GL128" i="3"/>
  <c r="GM128" i="3"/>
  <c r="GN128" i="3"/>
  <c r="GO128" i="3"/>
  <c r="GP128" i="3"/>
  <c r="GQ128" i="3"/>
  <c r="GR128" i="3"/>
  <c r="GS128" i="3"/>
  <c r="GT128" i="3"/>
  <c r="GU128" i="3"/>
  <c r="GV128" i="3"/>
  <c r="GX128" i="3"/>
  <c r="GY128" i="3"/>
  <c r="GZ128" i="3"/>
  <c r="HA128" i="3"/>
  <c r="HB128" i="3"/>
  <c r="HC128" i="3"/>
  <c r="HD128" i="3"/>
  <c r="HE128" i="3"/>
  <c r="HF128" i="3"/>
  <c r="HG128" i="3"/>
  <c r="HH128" i="3"/>
  <c r="HI128" i="3"/>
  <c r="HJ128" i="3"/>
  <c r="J129" i="3"/>
  <c r="K129" i="3"/>
  <c r="L129" i="3"/>
  <c r="M129" i="3"/>
  <c r="N129" i="3"/>
  <c r="O129" i="3"/>
  <c r="P129" i="3"/>
  <c r="Q129" i="3"/>
  <c r="R129" i="3"/>
  <c r="S129" i="3"/>
  <c r="T129" i="3"/>
  <c r="U129" i="3"/>
  <c r="V129" i="3"/>
  <c r="X129" i="3"/>
  <c r="Y129" i="3"/>
  <c r="Z129" i="3"/>
  <c r="AA129" i="3"/>
  <c r="AB129" i="3"/>
  <c r="AC129" i="3"/>
  <c r="AD129" i="3"/>
  <c r="AE129" i="3"/>
  <c r="AF129" i="3"/>
  <c r="AG129" i="3"/>
  <c r="AH129" i="3"/>
  <c r="AI129" i="3"/>
  <c r="AJ129" i="3"/>
  <c r="AL129" i="3"/>
  <c r="AM129" i="3"/>
  <c r="AN129" i="3"/>
  <c r="AO129" i="3"/>
  <c r="AP129" i="3"/>
  <c r="AQ129" i="3"/>
  <c r="AR129" i="3"/>
  <c r="AS129" i="3"/>
  <c r="AT129" i="3"/>
  <c r="AU129" i="3"/>
  <c r="AV129" i="3"/>
  <c r="AW129" i="3"/>
  <c r="AX129" i="3"/>
  <c r="AZ129" i="3"/>
  <c r="BA129" i="3"/>
  <c r="BB129" i="3"/>
  <c r="BC129" i="3"/>
  <c r="BD129" i="3"/>
  <c r="BE129" i="3"/>
  <c r="BF129" i="3"/>
  <c r="BG129" i="3"/>
  <c r="BH129" i="3"/>
  <c r="BI129" i="3"/>
  <c r="BJ129" i="3"/>
  <c r="BK129" i="3"/>
  <c r="BL129" i="3"/>
  <c r="BN129" i="3"/>
  <c r="BO129" i="3"/>
  <c r="BP129" i="3"/>
  <c r="BQ129" i="3"/>
  <c r="BR129" i="3"/>
  <c r="BS129" i="3"/>
  <c r="BT129" i="3"/>
  <c r="BU129" i="3"/>
  <c r="BV129" i="3"/>
  <c r="BW129" i="3"/>
  <c r="BX129" i="3"/>
  <c r="BY129" i="3"/>
  <c r="BZ129" i="3"/>
  <c r="CB129" i="3"/>
  <c r="CC129" i="3"/>
  <c r="CD129" i="3"/>
  <c r="CE129" i="3"/>
  <c r="CF129" i="3"/>
  <c r="CG129" i="3"/>
  <c r="CH129" i="3"/>
  <c r="CI129" i="3"/>
  <c r="CJ129" i="3"/>
  <c r="CK129" i="3"/>
  <c r="CL129" i="3"/>
  <c r="CM129" i="3"/>
  <c r="CN129" i="3"/>
  <c r="CP129" i="3"/>
  <c r="CQ129" i="3"/>
  <c r="CR129" i="3"/>
  <c r="CS129" i="3"/>
  <c r="CT129" i="3"/>
  <c r="CU129" i="3"/>
  <c r="CV129" i="3"/>
  <c r="CW129" i="3"/>
  <c r="CX129" i="3"/>
  <c r="CY129" i="3"/>
  <c r="CZ129" i="3"/>
  <c r="DA129" i="3"/>
  <c r="DB129" i="3"/>
  <c r="DD129" i="3"/>
  <c r="DE129" i="3"/>
  <c r="DF129" i="3"/>
  <c r="DG129" i="3"/>
  <c r="DH129" i="3"/>
  <c r="DI129" i="3"/>
  <c r="DJ129" i="3"/>
  <c r="DK129" i="3"/>
  <c r="DL129" i="3"/>
  <c r="DM129" i="3"/>
  <c r="DN129" i="3"/>
  <c r="DO129" i="3"/>
  <c r="DP129" i="3"/>
  <c r="DR129" i="3"/>
  <c r="DS129" i="3"/>
  <c r="DT129" i="3"/>
  <c r="DU129" i="3"/>
  <c r="DV129" i="3"/>
  <c r="DW129" i="3"/>
  <c r="DX129" i="3"/>
  <c r="DY129" i="3"/>
  <c r="DZ129" i="3"/>
  <c r="EA129" i="3"/>
  <c r="EB129" i="3"/>
  <c r="EC129" i="3"/>
  <c r="ED129" i="3"/>
  <c r="EF129" i="3"/>
  <c r="EG129" i="3"/>
  <c r="EH129" i="3"/>
  <c r="EI129" i="3"/>
  <c r="EJ129" i="3"/>
  <c r="EK129" i="3"/>
  <c r="EL129" i="3"/>
  <c r="EM129" i="3"/>
  <c r="EN129" i="3"/>
  <c r="EO129" i="3"/>
  <c r="EP129" i="3"/>
  <c r="EQ129" i="3"/>
  <c r="ER129" i="3"/>
  <c r="ET129" i="3"/>
  <c r="EU129" i="3"/>
  <c r="EV129" i="3"/>
  <c r="EW129" i="3"/>
  <c r="EX129" i="3"/>
  <c r="EY129" i="3"/>
  <c r="EZ129" i="3"/>
  <c r="FA129" i="3"/>
  <c r="FB129" i="3"/>
  <c r="FC129" i="3"/>
  <c r="FD129" i="3"/>
  <c r="FE129" i="3"/>
  <c r="FF129" i="3"/>
  <c r="FH129" i="3"/>
  <c r="FI129" i="3"/>
  <c r="FJ129" i="3"/>
  <c r="FK129" i="3"/>
  <c r="FL129" i="3"/>
  <c r="FM129" i="3"/>
  <c r="FN129" i="3"/>
  <c r="FO129" i="3"/>
  <c r="FP129" i="3"/>
  <c r="FQ129" i="3"/>
  <c r="FR129" i="3"/>
  <c r="FS129" i="3"/>
  <c r="FT129" i="3"/>
  <c r="FV129" i="3"/>
  <c r="FW129" i="3"/>
  <c r="FX129" i="3"/>
  <c r="FY129" i="3"/>
  <c r="FZ129" i="3"/>
  <c r="GA129" i="3"/>
  <c r="GB129" i="3"/>
  <c r="GC129" i="3"/>
  <c r="GD129" i="3"/>
  <c r="GE129" i="3"/>
  <c r="GF129" i="3"/>
  <c r="GG129" i="3"/>
  <c r="GH129" i="3"/>
  <c r="GJ129" i="3"/>
  <c r="GK129" i="3"/>
  <c r="GL129" i="3"/>
  <c r="GM129" i="3"/>
  <c r="GN129" i="3"/>
  <c r="GO129" i="3"/>
  <c r="GP129" i="3"/>
  <c r="GQ129" i="3"/>
  <c r="GR129" i="3"/>
  <c r="GS129" i="3"/>
  <c r="GT129" i="3"/>
  <c r="GU129" i="3"/>
  <c r="GV129" i="3"/>
  <c r="J130" i="3"/>
  <c r="K130" i="3"/>
  <c r="L130" i="3"/>
  <c r="M130" i="3"/>
  <c r="N130" i="3"/>
  <c r="O130" i="3"/>
  <c r="P130" i="3"/>
  <c r="Q130" i="3"/>
  <c r="R130" i="3"/>
  <c r="S130" i="3"/>
  <c r="T130" i="3"/>
  <c r="U130" i="3"/>
  <c r="V130" i="3"/>
  <c r="X130" i="3"/>
  <c r="Y130" i="3"/>
  <c r="Z130" i="3"/>
  <c r="AA130" i="3"/>
  <c r="AB130" i="3"/>
  <c r="AC130" i="3"/>
  <c r="AD130" i="3"/>
  <c r="AE130" i="3"/>
  <c r="AF130" i="3"/>
  <c r="AG130" i="3"/>
  <c r="AH130" i="3"/>
  <c r="AI130" i="3"/>
  <c r="AJ130" i="3"/>
  <c r="AL130" i="3"/>
  <c r="AM130" i="3"/>
  <c r="AN130" i="3"/>
  <c r="AO130" i="3"/>
  <c r="AP130" i="3"/>
  <c r="AQ130" i="3"/>
  <c r="AR130" i="3"/>
  <c r="AS130" i="3"/>
  <c r="AT130" i="3"/>
  <c r="AU130" i="3"/>
  <c r="AV130" i="3"/>
  <c r="AW130" i="3"/>
  <c r="AX130" i="3"/>
  <c r="AZ130" i="3"/>
  <c r="BA130" i="3"/>
  <c r="BB130" i="3"/>
  <c r="BC130" i="3"/>
  <c r="BD130" i="3"/>
  <c r="BE130" i="3"/>
  <c r="BF130" i="3"/>
  <c r="BG130" i="3"/>
  <c r="BH130" i="3"/>
  <c r="BI130" i="3"/>
  <c r="BJ130" i="3"/>
  <c r="BK130" i="3"/>
  <c r="BL130" i="3"/>
  <c r="BN130" i="3"/>
  <c r="BO130" i="3"/>
  <c r="BP130" i="3"/>
  <c r="BQ130" i="3"/>
  <c r="BR130" i="3"/>
  <c r="BS130" i="3"/>
  <c r="BT130" i="3"/>
  <c r="BU130" i="3"/>
  <c r="BV130" i="3"/>
  <c r="BW130" i="3"/>
  <c r="BX130" i="3"/>
  <c r="BY130" i="3"/>
  <c r="BZ130" i="3"/>
  <c r="CB130" i="3"/>
  <c r="CC130" i="3"/>
  <c r="CD130" i="3"/>
  <c r="CE130" i="3"/>
  <c r="CF130" i="3"/>
  <c r="CG130" i="3"/>
  <c r="CH130" i="3"/>
  <c r="CI130" i="3"/>
  <c r="CJ130" i="3"/>
  <c r="CK130" i="3"/>
  <c r="CL130" i="3"/>
  <c r="CM130" i="3"/>
  <c r="CN130" i="3"/>
  <c r="CP130" i="3"/>
  <c r="CQ130" i="3"/>
  <c r="CR130" i="3"/>
  <c r="CS130" i="3"/>
  <c r="CT130" i="3"/>
  <c r="CU130" i="3"/>
  <c r="CV130" i="3"/>
  <c r="CW130" i="3"/>
  <c r="CX130" i="3"/>
  <c r="CY130" i="3"/>
  <c r="CZ130" i="3"/>
  <c r="DA130" i="3"/>
  <c r="DB130" i="3"/>
  <c r="DD130" i="3"/>
  <c r="DE130" i="3"/>
  <c r="DF130" i="3"/>
  <c r="DG130" i="3"/>
  <c r="DH130" i="3"/>
  <c r="DI130" i="3"/>
  <c r="DJ130" i="3"/>
  <c r="DK130" i="3"/>
  <c r="DL130" i="3"/>
  <c r="DM130" i="3"/>
  <c r="DN130" i="3"/>
  <c r="DO130" i="3"/>
  <c r="DP130" i="3"/>
  <c r="EF130" i="3"/>
  <c r="EG130" i="3"/>
  <c r="EH130" i="3"/>
  <c r="EI130" i="3"/>
  <c r="EJ130" i="3"/>
  <c r="EK130" i="3"/>
  <c r="EL130" i="3"/>
  <c r="EM130" i="3"/>
  <c r="EN130" i="3"/>
  <c r="EO130" i="3"/>
  <c r="EP130" i="3"/>
  <c r="EQ130" i="3"/>
  <c r="ER130" i="3"/>
  <c r="ET130" i="3"/>
  <c r="EU130" i="3"/>
  <c r="EV130" i="3"/>
  <c r="EW130" i="3"/>
  <c r="EX130" i="3"/>
  <c r="EY130" i="3"/>
  <c r="EZ130" i="3"/>
  <c r="FA130" i="3"/>
  <c r="FB130" i="3"/>
  <c r="FC130" i="3"/>
  <c r="FD130" i="3"/>
  <c r="FE130" i="3"/>
  <c r="FF130" i="3"/>
  <c r="FH130" i="3"/>
  <c r="FI130" i="3"/>
  <c r="FJ130" i="3"/>
  <c r="FK130" i="3"/>
  <c r="FL130" i="3"/>
  <c r="FM130" i="3"/>
  <c r="FN130" i="3"/>
  <c r="FO130" i="3"/>
  <c r="FP130" i="3"/>
  <c r="FQ130" i="3"/>
  <c r="FR130" i="3"/>
  <c r="FS130" i="3"/>
  <c r="FT130" i="3"/>
  <c r="FV130" i="3"/>
  <c r="FW130" i="3"/>
  <c r="FX130" i="3"/>
  <c r="FY130" i="3"/>
  <c r="FZ130" i="3"/>
  <c r="GA130" i="3"/>
  <c r="GB130" i="3"/>
  <c r="GC130" i="3"/>
  <c r="GD130" i="3"/>
  <c r="GE130" i="3"/>
  <c r="GF130" i="3"/>
  <c r="GG130" i="3"/>
  <c r="GH130" i="3"/>
  <c r="GJ130" i="3"/>
  <c r="GK130" i="3"/>
  <c r="GL130" i="3"/>
  <c r="GM130" i="3"/>
  <c r="GN130" i="3"/>
  <c r="GO130" i="3"/>
  <c r="GP130" i="3"/>
  <c r="GQ130" i="3"/>
  <c r="GR130" i="3"/>
  <c r="GS130" i="3"/>
  <c r="GT130" i="3"/>
  <c r="GU130" i="3"/>
  <c r="GV130" i="3"/>
  <c r="GX130" i="3"/>
  <c r="GY130" i="3"/>
  <c r="GZ130" i="3"/>
  <c r="HA130" i="3"/>
  <c r="HB130" i="3"/>
  <c r="HC130" i="3"/>
  <c r="HD130" i="3"/>
  <c r="HE130" i="3"/>
  <c r="HF130" i="3"/>
  <c r="HG130" i="3"/>
  <c r="HH130" i="3"/>
  <c r="HI130" i="3"/>
  <c r="HJ130" i="3"/>
  <c r="J131" i="3"/>
  <c r="K131" i="3"/>
  <c r="L131" i="3"/>
  <c r="M131" i="3"/>
  <c r="N131" i="3"/>
  <c r="O131" i="3"/>
  <c r="P131" i="3"/>
  <c r="Q131" i="3"/>
  <c r="R131" i="3"/>
  <c r="S131" i="3"/>
  <c r="T131" i="3"/>
  <c r="U131" i="3"/>
  <c r="V131" i="3"/>
  <c r="X131" i="3"/>
  <c r="Y131" i="3"/>
  <c r="Z131" i="3"/>
  <c r="AA131" i="3"/>
  <c r="AB131" i="3"/>
  <c r="AC131" i="3"/>
  <c r="AD131" i="3"/>
  <c r="AE131" i="3"/>
  <c r="AF131" i="3"/>
  <c r="AG131" i="3"/>
  <c r="AH131" i="3"/>
  <c r="AI131" i="3"/>
  <c r="AJ131" i="3"/>
  <c r="AL131" i="3"/>
  <c r="AM131" i="3"/>
  <c r="AN131" i="3"/>
  <c r="AO131" i="3"/>
  <c r="AP131" i="3"/>
  <c r="AQ131" i="3"/>
  <c r="AR131" i="3"/>
  <c r="AS131" i="3"/>
  <c r="AT131" i="3"/>
  <c r="AU131" i="3"/>
  <c r="AV131" i="3"/>
  <c r="AW131" i="3"/>
  <c r="AX131" i="3"/>
  <c r="AZ131" i="3"/>
  <c r="BA131" i="3"/>
  <c r="BB131" i="3"/>
  <c r="BC131" i="3"/>
  <c r="BD131" i="3"/>
  <c r="BE131" i="3"/>
  <c r="BF131" i="3"/>
  <c r="BG131" i="3"/>
  <c r="BH131" i="3"/>
  <c r="BI131" i="3"/>
  <c r="BJ131" i="3"/>
  <c r="BK131" i="3"/>
  <c r="BL131" i="3"/>
  <c r="BN131" i="3"/>
  <c r="BO131" i="3"/>
  <c r="BP131" i="3"/>
  <c r="BQ131" i="3"/>
  <c r="BR131" i="3"/>
  <c r="BS131" i="3"/>
  <c r="BT131" i="3"/>
  <c r="BU131" i="3"/>
  <c r="BV131" i="3"/>
  <c r="BW131" i="3"/>
  <c r="BX131" i="3"/>
  <c r="BY131" i="3"/>
  <c r="BZ131" i="3"/>
  <c r="CB131" i="3"/>
  <c r="CC131" i="3"/>
  <c r="CD131" i="3"/>
  <c r="CE131" i="3"/>
  <c r="CF131" i="3"/>
  <c r="CG131" i="3"/>
  <c r="CH131" i="3"/>
  <c r="CI131" i="3"/>
  <c r="CJ131" i="3"/>
  <c r="CK131" i="3"/>
  <c r="CL131" i="3"/>
  <c r="CM131" i="3"/>
  <c r="CN131" i="3"/>
  <c r="CP131" i="3"/>
  <c r="CQ131" i="3"/>
  <c r="CR131" i="3"/>
  <c r="CS131" i="3"/>
  <c r="CT131" i="3"/>
  <c r="CU131" i="3"/>
  <c r="CV131" i="3"/>
  <c r="CW131" i="3"/>
  <c r="CX131" i="3"/>
  <c r="CY131" i="3"/>
  <c r="CZ131" i="3"/>
  <c r="DA131" i="3"/>
  <c r="DB131" i="3"/>
  <c r="DD131" i="3"/>
  <c r="DE131" i="3"/>
  <c r="DF131" i="3"/>
  <c r="DG131" i="3"/>
  <c r="DH131" i="3"/>
  <c r="DI131" i="3"/>
  <c r="DJ131" i="3"/>
  <c r="DK131" i="3"/>
  <c r="DL131" i="3"/>
  <c r="DM131" i="3"/>
  <c r="DN131" i="3"/>
  <c r="DO131" i="3"/>
  <c r="DP131" i="3"/>
  <c r="DR131" i="3"/>
  <c r="DS131" i="3"/>
  <c r="DT131" i="3"/>
  <c r="DU131" i="3"/>
  <c r="DV131" i="3"/>
  <c r="DW131" i="3"/>
  <c r="DX131" i="3"/>
  <c r="DY131" i="3"/>
  <c r="DZ131" i="3"/>
  <c r="EA131" i="3"/>
  <c r="EB131" i="3"/>
  <c r="EC131" i="3"/>
  <c r="ED131" i="3"/>
  <c r="ET131" i="3"/>
  <c r="EU131" i="3"/>
  <c r="EV131" i="3"/>
  <c r="EW131" i="3"/>
  <c r="EX131" i="3"/>
  <c r="EY131" i="3"/>
  <c r="EZ131" i="3"/>
  <c r="FA131" i="3"/>
  <c r="FB131" i="3"/>
  <c r="FC131" i="3"/>
  <c r="FD131" i="3"/>
  <c r="FE131" i="3"/>
  <c r="FF131" i="3"/>
  <c r="FH131" i="3"/>
  <c r="FI131" i="3"/>
  <c r="FJ131" i="3"/>
  <c r="FK131" i="3"/>
  <c r="FL131" i="3"/>
  <c r="FM131" i="3"/>
  <c r="FN131" i="3"/>
  <c r="FO131" i="3"/>
  <c r="FP131" i="3"/>
  <c r="FQ131" i="3"/>
  <c r="FR131" i="3"/>
  <c r="FS131" i="3"/>
  <c r="FT131" i="3"/>
  <c r="FV131" i="3"/>
  <c r="FW131" i="3"/>
  <c r="FX131" i="3"/>
  <c r="FY131" i="3"/>
  <c r="FZ131" i="3"/>
  <c r="GA131" i="3"/>
  <c r="GB131" i="3"/>
  <c r="GC131" i="3"/>
  <c r="GD131" i="3"/>
  <c r="GE131" i="3"/>
  <c r="GF131" i="3"/>
  <c r="GG131" i="3"/>
  <c r="GH131" i="3"/>
  <c r="GJ131" i="3"/>
  <c r="GK131" i="3"/>
  <c r="GL131" i="3"/>
  <c r="GM131" i="3"/>
  <c r="GN131" i="3"/>
  <c r="GO131" i="3"/>
  <c r="GP131" i="3"/>
  <c r="GQ131" i="3"/>
  <c r="GR131" i="3"/>
  <c r="GS131" i="3"/>
  <c r="GT131" i="3"/>
  <c r="GU131" i="3"/>
  <c r="GV131" i="3"/>
  <c r="GX131" i="3"/>
  <c r="GY131" i="3"/>
  <c r="GZ131" i="3"/>
  <c r="HA131" i="3"/>
  <c r="HB131" i="3"/>
  <c r="HC131" i="3"/>
  <c r="HD131" i="3"/>
  <c r="HE131" i="3"/>
  <c r="HF131" i="3"/>
  <c r="HG131" i="3"/>
  <c r="HH131" i="3"/>
  <c r="HI131" i="3"/>
  <c r="HJ131" i="3"/>
  <c r="J132" i="3"/>
  <c r="K132" i="3"/>
  <c r="L132" i="3"/>
  <c r="M132" i="3"/>
  <c r="N132" i="3"/>
  <c r="O132" i="3"/>
  <c r="P132" i="3"/>
  <c r="Q132" i="3"/>
  <c r="R132" i="3"/>
  <c r="S132" i="3"/>
  <c r="T132" i="3"/>
  <c r="U132" i="3"/>
  <c r="V132" i="3"/>
  <c r="X132" i="3"/>
  <c r="Y132" i="3"/>
  <c r="Z132" i="3"/>
  <c r="AA132" i="3"/>
  <c r="AB132" i="3"/>
  <c r="AC132" i="3"/>
  <c r="AD132" i="3"/>
  <c r="AE132" i="3"/>
  <c r="AF132" i="3"/>
  <c r="AG132" i="3"/>
  <c r="AH132" i="3"/>
  <c r="AI132" i="3"/>
  <c r="AJ132" i="3"/>
  <c r="AL132" i="3"/>
  <c r="AM132" i="3"/>
  <c r="AN132" i="3"/>
  <c r="AO132" i="3"/>
  <c r="AP132" i="3"/>
  <c r="AQ132" i="3"/>
  <c r="AR132" i="3"/>
  <c r="AS132" i="3"/>
  <c r="AT132" i="3"/>
  <c r="AU132" i="3"/>
  <c r="AV132" i="3"/>
  <c r="AW132" i="3"/>
  <c r="AX132" i="3"/>
  <c r="AZ132" i="3"/>
  <c r="BA132" i="3"/>
  <c r="BB132" i="3"/>
  <c r="BC132" i="3"/>
  <c r="BD132" i="3"/>
  <c r="BE132" i="3"/>
  <c r="BF132" i="3"/>
  <c r="BG132" i="3"/>
  <c r="BH132" i="3"/>
  <c r="BI132" i="3"/>
  <c r="BJ132" i="3"/>
  <c r="BK132" i="3"/>
  <c r="BL132" i="3"/>
  <c r="BN132" i="3"/>
  <c r="BO132" i="3"/>
  <c r="BP132" i="3"/>
  <c r="BQ132" i="3"/>
  <c r="BR132" i="3"/>
  <c r="BS132" i="3"/>
  <c r="BT132" i="3"/>
  <c r="BU132" i="3"/>
  <c r="BV132" i="3"/>
  <c r="BW132" i="3"/>
  <c r="BX132" i="3"/>
  <c r="BY132" i="3"/>
  <c r="BZ132" i="3"/>
  <c r="CB132" i="3"/>
  <c r="CC132" i="3"/>
  <c r="CD132" i="3"/>
  <c r="CE132" i="3"/>
  <c r="CF132" i="3"/>
  <c r="CG132" i="3"/>
  <c r="CH132" i="3"/>
  <c r="CI132" i="3"/>
  <c r="CJ132" i="3"/>
  <c r="CK132" i="3"/>
  <c r="CL132" i="3"/>
  <c r="CM132" i="3"/>
  <c r="CN132" i="3"/>
  <c r="CP132" i="3"/>
  <c r="CQ132" i="3"/>
  <c r="CR132" i="3"/>
  <c r="CS132" i="3"/>
  <c r="CT132" i="3"/>
  <c r="CU132" i="3"/>
  <c r="CV132" i="3"/>
  <c r="CW132" i="3"/>
  <c r="CX132" i="3"/>
  <c r="CY132" i="3"/>
  <c r="CZ132" i="3"/>
  <c r="DA132" i="3"/>
  <c r="DB132" i="3"/>
  <c r="DD132" i="3"/>
  <c r="DE132" i="3"/>
  <c r="DF132" i="3"/>
  <c r="DG132" i="3"/>
  <c r="DH132" i="3"/>
  <c r="DI132" i="3"/>
  <c r="DJ132" i="3"/>
  <c r="DK132" i="3"/>
  <c r="DL132" i="3"/>
  <c r="DM132" i="3"/>
  <c r="DN132" i="3"/>
  <c r="DO132" i="3"/>
  <c r="DP132" i="3"/>
  <c r="DR132" i="3"/>
  <c r="DS132" i="3"/>
  <c r="DT132" i="3"/>
  <c r="DU132" i="3"/>
  <c r="DV132" i="3"/>
  <c r="DW132" i="3"/>
  <c r="DX132" i="3"/>
  <c r="DY132" i="3"/>
  <c r="DZ132" i="3"/>
  <c r="EA132" i="3"/>
  <c r="EB132" i="3"/>
  <c r="EC132" i="3"/>
  <c r="ED132" i="3"/>
  <c r="ET132" i="3"/>
  <c r="EU132" i="3"/>
  <c r="EV132" i="3"/>
  <c r="EW132" i="3"/>
  <c r="EX132" i="3"/>
  <c r="EY132" i="3"/>
  <c r="EZ132" i="3"/>
  <c r="FA132" i="3"/>
  <c r="FB132" i="3"/>
  <c r="FC132" i="3"/>
  <c r="FD132" i="3"/>
  <c r="FE132" i="3"/>
  <c r="FF132" i="3"/>
  <c r="FH132" i="3"/>
  <c r="FI132" i="3"/>
  <c r="FJ132" i="3"/>
  <c r="FK132" i="3"/>
  <c r="FL132" i="3"/>
  <c r="FM132" i="3"/>
  <c r="FN132" i="3"/>
  <c r="FO132" i="3"/>
  <c r="FP132" i="3"/>
  <c r="FQ132" i="3"/>
  <c r="FR132" i="3"/>
  <c r="FS132" i="3"/>
  <c r="FT132" i="3"/>
  <c r="FV132" i="3"/>
  <c r="FW132" i="3"/>
  <c r="FX132" i="3"/>
  <c r="FY132" i="3"/>
  <c r="FZ132" i="3"/>
  <c r="GA132" i="3"/>
  <c r="GB132" i="3"/>
  <c r="GC132" i="3"/>
  <c r="GD132" i="3"/>
  <c r="GE132" i="3"/>
  <c r="GF132" i="3"/>
  <c r="GG132" i="3"/>
  <c r="GH132" i="3"/>
  <c r="GJ132" i="3"/>
  <c r="GK132" i="3"/>
  <c r="GL132" i="3"/>
  <c r="GM132" i="3"/>
  <c r="GN132" i="3"/>
  <c r="GO132" i="3"/>
  <c r="GP132" i="3"/>
  <c r="GQ132" i="3"/>
  <c r="GR132" i="3"/>
  <c r="GS132" i="3"/>
  <c r="GT132" i="3"/>
  <c r="GU132" i="3"/>
  <c r="GV132" i="3"/>
  <c r="GX132" i="3"/>
  <c r="GY132" i="3"/>
  <c r="GZ132" i="3"/>
  <c r="HA132" i="3"/>
  <c r="HB132" i="3"/>
  <c r="HC132" i="3"/>
  <c r="HD132" i="3"/>
  <c r="HE132" i="3"/>
  <c r="HF132" i="3"/>
  <c r="HG132" i="3"/>
  <c r="HH132" i="3"/>
  <c r="HI132" i="3"/>
  <c r="HJ132" i="3"/>
  <c r="J133" i="3"/>
  <c r="K133" i="3"/>
  <c r="L133" i="3"/>
  <c r="M133" i="3"/>
  <c r="N133" i="3"/>
  <c r="O133" i="3"/>
  <c r="P133" i="3"/>
  <c r="Q133" i="3"/>
  <c r="R133" i="3"/>
  <c r="S133" i="3"/>
  <c r="T133" i="3"/>
  <c r="U133" i="3"/>
  <c r="V133" i="3"/>
  <c r="X133" i="3"/>
  <c r="Y133" i="3"/>
  <c r="Z133" i="3"/>
  <c r="AA133" i="3"/>
  <c r="AB133" i="3"/>
  <c r="AC133" i="3"/>
  <c r="AD133" i="3"/>
  <c r="AE133" i="3"/>
  <c r="AF133" i="3"/>
  <c r="AG133" i="3"/>
  <c r="AH133" i="3"/>
  <c r="AI133" i="3"/>
  <c r="AJ133" i="3"/>
  <c r="AL133" i="3"/>
  <c r="AM133" i="3"/>
  <c r="AN133" i="3"/>
  <c r="AO133" i="3"/>
  <c r="AP133" i="3"/>
  <c r="AQ133" i="3"/>
  <c r="AR133" i="3"/>
  <c r="AS133" i="3"/>
  <c r="AT133" i="3"/>
  <c r="AU133" i="3"/>
  <c r="AV133" i="3"/>
  <c r="AW133" i="3"/>
  <c r="AX133" i="3"/>
  <c r="AZ133" i="3"/>
  <c r="BA133" i="3"/>
  <c r="BB133" i="3"/>
  <c r="BC133" i="3"/>
  <c r="BD133" i="3"/>
  <c r="BE133" i="3"/>
  <c r="BF133" i="3"/>
  <c r="BG133" i="3"/>
  <c r="BH133" i="3"/>
  <c r="BI133" i="3"/>
  <c r="BJ133" i="3"/>
  <c r="BK133" i="3"/>
  <c r="BL133" i="3"/>
  <c r="BN133" i="3"/>
  <c r="BO133" i="3"/>
  <c r="BP133" i="3"/>
  <c r="BQ133" i="3"/>
  <c r="BR133" i="3"/>
  <c r="BS133" i="3"/>
  <c r="BT133" i="3"/>
  <c r="BU133" i="3"/>
  <c r="BV133" i="3"/>
  <c r="BW133" i="3"/>
  <c r="BX133" i="3"/>
  <c r="BY133" i="3"/>
  <c r="BZ133" i="3"/>
  <c r="CB133" i="3"/>
  <c r="CC133" i="3"/>
  <c r="CD133" i="3"/>
  <c r="CE133" i="3"/>
  <c r="CF133" i="3"/>
  <c r="CG133" i="3"/>
  <c r="CH133" i="3"/>
  <c r="CI133" i="3"/>
  <c r="CJ133" i="3"/>
  <c r="CK133" i="3"/>
  <c r="CL133" i="3"/>
  <c r="CM133" i="3"/>
  <c r="CN133" i="3"/>
  <c r="DD133" i="3"/>
  <c r="DE133" i="3"/>
  <c r="DF133" i="3"/>
  <c r="DG133" i="3"/>
  <c r="DH133" i="3"/>
  <c r="DI133" i="3"/>
  <c r="DJ133" i="3"/>
  <c r="DK133" i="3"/>
  <c r="DL133" i="3"/>
  <c r="DM133" i="3"/>
  <c r="DN133" i="3"/>
  <c r="DO133" i="3"/>
  <c r="DP133" i="3"/>
  <c r="DR133" i="3"/>
  <c r="DS133" i="3"/>
  <c r="DT133" i="3"/>
  <c r="DU133" i="3"/>
  <c r="DV133" i="3"/>
  <c r="DW133" i="3"/>
  <c r="DX133" i="3"/>
  <c r="DY133" i="3"/>
  <c r="DZ133" i="3"/>
  <c r="EA133" i="3"/>
  <c r="EB133" i="3"/>
  <c r="EC133" i="3"/>
  <c r="ED133" i="3"/>
  <c r="EF133" i="3"/>
  <c r="EG133" i="3"/>
  <c r="EH133" i="3"/>
  <c r="EI133" i="3"/>
  <c r="EJ133" i="3"/>
  <c r="EK133" i="3"/>
  <c r="EL133" i="3"/>
  <c r="EM133" i="3"/>
  <c r="EN133" i="3"/>
  <c r="EO133" i="3"/>
  <c r="EP133" i="3"/>
  <c r="EQ133" i="3"/>
  <c r="ER133" i="3"/>
  <c r="ET133" i="3"/>
  <c r="EU133" i="3"/>
  <c r="EV133" i="3"/>
  <c r="EW133" i="3"/>
  <c r="EX133" i="3"/>
  <c r="EY133" i="3"/>
  <c r="EZ133" i="3"/>
  <c r="FA133" i="3"/>
  <c r="FB133" i="3"/>
  <c r="FC133" i="3"/>
  <c r="FD133" i="3"/>
  <c r="FE133" i="3"/>
  <c r="FF133" i="3"/>
  <c r="FH133" i="3"/>
  <c r="FI133" i="3"/>
  <c r="FJ133" i="3"/>
  <c r="FK133" i="3"/>
  <c r="FL133" i="3"/>
  <c r="FM133" i="3"/>
  <c r="FN133" i="3"/>
  <c r="FO133" i="3"/>
  <c r="FP133" i="3"/>
  <c r="FQ133" i="3"/>
  <c r="FR133" i="3"/>
  <c r="FS133" i="3"/>
  <c r="FT133" i="3"/>
  <c r="FV133" i="3"/>
  <c r="FW133" i="3"/>
  <c r="FX133" i="3"/>
  <c r="FY133" i="3"/>
  <c r="FZ133" i="3"/>
  <c r="GA133" i="3"/>
  <c r="GB133" i="3"/>
  <c r="GC133" i="3"/>
  <c r="GD133" i="3"/>
  <c r="GE133" i="3"/>
  <c r="GF133" i="3"/>
  <c r="GG133" i="3"/>
  <c r="GH133" i="3"/>
  <c r="GJ133" i="3"/>
  <c r="GK133" i="3"/>
  <c r="GL133" i="3"/>
  <c r="GM133" i="3"/>
  <c r="GN133" i="3"/>
  <c r="GO133" i="3"/>
  <c r="GP133" i="3"/>
  <c r="GQ133" i="3"/>
  <c r="GR133" i="3"/>
  <c r="GS133" i="3"/>
  <c r="GT133" i="3"/>
  <c r="GU133" i="3"/>
  <c r="GV133" i="3"/>
  <c r="GX133" i="3"/>
  <c r="GY133" i="3"/>
  <c r="GZ133" i="3"/>
  <c r="HA133" i="3"/>
  <c r="HB133" i="3"/>
  <c r="HC133" i="3"/>
  <c r="HD133" i="3"/>
  <c r="HE133" i="3"/>
  <c r="HF133" i="3"/>
  <c r="HG133" i="3"/>
  <c r="HH133" i="3"/>
  <c r="HI133" i="3"/>
  <c r="HJ133" i="3"/>
  <c r="J134" i="3"/>
  <c r="K134" i="3"/>
  <c r="L134" i="3"/>
  <c r="M134" i="3"/>
  <c r="N134" i="3"/>
  <c r="O134" i="3"/>
  <c r="P134" i="3"/>
  <c r="Q134" i="3"/>
  <c r="R134" i="3"/>
  <c r="S134" i="3"/>
  <c r="T134" i="3"/>
  <c r="U134" i="3"/>
  <c r="V134" i="3"/>
  <c r="X134" i="3"/>
  <c r="Y134" i="3"/>
  <c r="Z134" i="3"/>
  <c r="AA134" i="3"/>
  <c r="AB134" i="3"/>
  <c r="AC134" i="3"/>
  <c r="AD134" i="3"/>
  <c r="AE134" i="3"/>
  <c r="AF134" i="3"/>
  <c r="AG134" i="3"/>
  <c r="AH134" i="3"/>
  <c r="AI134" i="3"/>
  <c r="AJ134" i="3"/>
  <c r="AL134" i="3"/>
  <c r="AM134" i="3"/>
  <c r="AN134" i="3"/>
  <c r="AO134" i="3"/>
  <c r="AP134" i="3"/>
  <c r="AQ134" i="3"/>
  <c r="AR134" i="3"/>
  <c r="AS134" i="3"/>
  <c r="AT134" i="3"/>
  <c r="AU134" i="3"/>
  <c r="AV134" i="3"/>
  <c r="AW134" i="3"/>
  <c r="AX134" i="3"/>
  <c r="AZ134" i="3"/>
  <c r="BA134" i="3"/>
  <c r="BB134" i="3"/>
  <c r="BC134" i="3"/>
  <c r="BD134" i="3"/>
  <c r="BE134" i="3"/>
  <c r="BF134" i="3"/>
  <c r="BG134" i="3"/>
  <c r="BH134" i="3"/>
  <c r="BI134" i="3"/>
  <c r="BJ134" i="3"/>
  <c r="BK134" i="3"/>
  <c r="BL134" i="3"/>
  <c r="BN134" i="3"/>
  <c r="BO134" i="3"/>
  <c r="BP134" i="3"/>
  <c r="BQ134" i="3"/>
  <c r="BR134" i="3"/>
  <c r="BS134" i="3"/>
  <c r="BT134" i="3"/>
  <c r="BU134" i="3"/>
  <c r="BV134" i="3"/>
  <c r="BW134" i="3"/>
  <c r="BX134" i="3"/>
  <c r="BY134" i="3"/>
  <c r="BZ134" i="3"/>
  <c r="CB134" i="3"/>
  <c r="CC134" i="3"/>
  <c r="CD134" i="3"/>
  <c r="CE134" i="3"/>
  <c r="CF134" i="3"/>
  <c r="CG134" i="3"/>
  <c r="CH134" i="3"/>
  <c r="CI134" i="3"/>
  <c r="CJ134" i="3"/>
  <c r="CK134" i="3"/>
  <c r="CL134" i="3"/>
  <c r="CM134" i="3"/>
  <c r="CN134" i="3"/>
  <c r="CP134" i="3"/>
  <c r="CQ134" i="3"/>
  <c r="CR134" i="3"/>
  <c r="CS134" i="3"/>
  <c r="CT134" i="3"/>
  <c r="CU134" i="3"/>
  <c r="CV134" i="3"/>
  <c r="CW134" i="3"/>
  <c r="CX134" i="3"/>
  <c r="CY134" i="3"/>
  <c r="CZ134" i="3"/>
  <c r="DA134" i="3"/>
  <c r="DB134" i="3"/>
  <c r="DD134" i="3"/>
  <c r="DE134" i="3"/>
  <c r="DF134" i="3"/>
  <c r="DG134" i="3"/>
  <c r="DH134" i="3"/>
  <c r="DI134" i="3"/>
  <c r="DJ134" i="3"/>
  <c r="DK134" i="3"/>
  <c r="DL134" i="3"/>
  <c r="DM134" i="3"/>
  <c r="DN134" i="3"/>
  <c r="DO134" i="3"/>
  <c r="DP134" i="3"/>
  <c r="DR134" i="3"/>
  <c r="DS134" i="3"/>
  <c r="DT134" i="3"/>
  <c r="DU134" i="3"/>
  <c r="DV134" i="3"/>
  <c r="DW134" i="3"/>
  <c r="DX134" i="3"/>
  <c r="DY134" i="3"/>
  <c r="DZ134" i="3"/>
  <c r="EA134" i="3"/>
  <c r="EB134" i="3"/>
  <c r="EC134" i="3"/>
  <c r="ED134" i="3"/>
  <c r="EF134" i="3"/>
  <c r="EG134" i="3"/>
  <c r="EH134" i="3"/>
  <c r="EI134" i="3"/>
  <c r="EJ134" i="3"/>
  <c r="EK134" i="3"/>
  <c r="EL134" i="3"/>
  <c r="EM134" i="3"/>
  <c r="EN134" i="3"/>
  <c r="EO134" i="3"/>
  <c r="EP134" i="3"/>
  <c r="EQ134" i="3"/>
  <c r="ER134" i="3"/>
  <c r="ET134" i="3"/>
  <c r="EU134" i="3"/>
  <c r="EV134" i="3"/>
  <c r="EW134" i="3"/>
  <c r="EX134" i="3"/>
  <c r="EY134" i="3"/>
  <c r="EZ134" i="3"/>
  <c r="FA134" i="3"/>
  <c r="FB134" i="3"/>
  <c r="FC134" i="3"/>
  <c r="FD134" i="3"/>
  <c r="FE134" i="3"/>
  <c r="FF134" i="3"/>
  <c r="FH134" i="3"/>
  <c r="FI134" i="3"/>
  <c r="FJ134" i="3"/>
  <c r="FK134" i="3"/>
  <c r="FL134" i="3"/>
  <c r="FM134" i="3"/>
  <c r="FN134" i="3"/>
  <c r="FO134" i="3"/>
  <c r="FP134" i="3"/>
  <c r="FQ134" i="3"/>
  <c r="FR134" i="3"/>
  <c r="FS134" i="3"/>
  <c r="FT134" i="3"/>
  <c r="FV134" i="3"/>
  <c r="FW134" i="3"/>
  <c r="FX134" i="3"/>
  <c r="FY134" i="3"/>
  <c r="FZ134" i="3"/>
  <c r="GA134" i="3"/>
  <c r="GB134" i="3"/>
  <c r="GC134" i="3"/>
  <c r="GD134" i="3"/>
  <c r="GE134" i="3"/>
  <c r="GF134" i="3"/>
  <c r="GG134" i="3"/>
  <c r="GH134" i="3"/>
  <c r="GJ134" i="3"/>
  <c r="GK134" i="3"/>
  <c r="GL134" i="3"/>
  <c r="GM134" i="3"/>
  <c r="GN134" i="3"/>
  <c r="GO134" i="3"/>
  <c r="GP134" i="3"/>
  <c r="GQ134" i="3"/>
  <c r="GR134" i="3"/>
  <c r="GS134" i="3"/>
  <c r="GT134" i="3"/>
  <c r="GU134" i="3"/>
  <c r="GV134" i="3"/>
  <c r="J135" i="3"/>
  <c r="K135" i="3"/>
  <c r="L135" i="3"/>
  <c r="M135" i="3"/>
  <c r="N135" i="3"/>
  <c r="O135" i="3"/>
  <c r="P135" i="3"/>
  <c r="Q135" i="3"/>
  <c r="R135" i="3"/>
  <c r="S135" i="3"/>
  <c r="T135" i="3"/>
  <c r="U135" i="3"/>
  <c r="V135" i="3"/>
  <c r="X135" i="3"/>
  <c r="Y135" i="3"/>
  <c r="Z135" i="3"/>
  <c r="AA135" i="3"/>
  <c r="AB135" i="3"/>
  <c r="AC135" i="3"/>
  <c r="AD135" i="3"/>
  <c r="AE135" i="3"/>
  <c r="AF135" i="3"/>
  <c r="AG135" i="3"/>
  <c r="AH135" i="3"/>
  <c r="AI135" i="3"/>
  <c r="AJ135" i="3"/>
  <c r="AL135" i="3"/>
  <c r="AM135" i="3"/>
  <c r="AN135" i="3"/>
  <c r="AO135" i="3"/>
  <c r="AP135" i="3"/>
  <c r="AQ135" i="3"/>
  <c r="AR135" i="3"/>
  <c r="AS135" i="3"/>
  <c r="AT135" i="3"/>
  <c r="AU135" i="3"/>
  <c r="AV135" i="3"/>
  <c r="AW135" i="3"/>
  <c r="AX135" i="3"/>
  <c r="AZ135" i="3"/>
  <c r="BA135" i="3"/>
  <c r="BB135" i="3"/>
  <c r="BC135" i="3"/>
  <c r="BD135" i="3"/>
  <c r="BE135" i="3"/>
  <c r="BF135" i="3"/>
  <c r="BG135" i="3"/>
  <c r="BH135" i="3"/>
  <c r="BI135" i="3"/>
  <c r="BJ135" i="3"/>
  <c r="BK135" i="3"/>
  <c r="BL135" i="3"/>
  <c r="BN135" i="3"/>
  <c r="BO135" i="3"/>
  <c r="BP135" i="3"/>
  <c r="BQ135" i="3"/>
  <c r="BR135" i="3"/>
  <c r="BS135" i="3"/>
  <c r="BT135" i="3"/>
  <c r="BU135" i="3"/>
  <c r="BV135" i="3"/>
  <c r="BW135" i="3"/>
  <c r="BX135" i="3"/>
  <c r="BY135" i="3"/>
  <c r="BZ135" i="3"/>
  <c r="CB135" i="3"/>
  <c r="CC135" i="3"/>
  <c r="CD135" i="3"/>
  <c r="CE135" i="3"/>
  <c r="CF135" i="3"/>
  <c r="CG135" i="3"/>
  <c r="CH135" i="3"/>
  <c r="CI135" i="3"/>
  <c r="CJ135" i="3"/>
  <c r="CK135" i="3"/>
  <c r="CL135" i="3"/>
  <c r="CM135" i="3"/>
  <c r="CN135" i="3"/>
  <c r="CP135" i="3"/>
  <c r="CQ135" i="3"/>
  <c r="CR135" i="3"/>
  <c r="CS135" i="3"/>
  <c r="CT135" i="3"/>
  <c r="CU135" i="3"/>
  <c r="CV135" i="3"/>
  <c r="CW135" i="3"/>
  <c r="CX135" i="3"/>
  <c r="CY135" i="3"/>
  <c r="CZ135" i="3"/>
  <c r="DA135" i="3"/>
  <c r="DB135" i="3"/>
  <c r="DD135" i="3"/>
  <c r="DE135" i="3"/>
  <c r="DF135" i="3"/>
  <c r="DG135" i="3"/>
  <c r="DH135" i="3"/>
  <c r="DI135" i="3"/>
  <c r="DJ135" i="3"/>
  <c r="DK135" i="3"/>
  <c r="DL135" i="3"/>
  <c r="DM135" i="3"/>
  <c r="DN135" i="3"/>
  <c r="DO135" i="3"/>
  <c r="DP135" i="3"/>
  <c r="DR135" i="3"/>
  <c r="DS135" i="3"/>
  <c r="DT135" i="3"/>
  <c r="DU135" i="3"/>
  <c r="DV135" i="3"/>
  <c r="DW135" i="3"/>
  <c r="DX135" i="3"/>
  <c r="DY135" i="3"/>
  <c r="DZ135" i="3"/>
  <c r="EA135" i="3"/>
  <c r="EB135" i="3"/>
  <c r="EC135" i="3"/>
  <c r="ED135" i="3"/>
  <c r="EF135" i="3"/>
  <c r="EG135" i="3"/>
  <c r="EH135" i="3"/>
  <c r="EI135" i="3"/>
  <c r="EJ135" i="3"/>
  <c r="EK135" i="3"/>
  <c r="EL135" i="3"/>
  <c r="EM135" i="3"/>
  <c r="EN135" i="3"/>
  <c r="EO135" i="3"/>
  <c r="EP135" i="3"/>
  <c r="EQ135" i="3"/>
  <c r="ER135" i="3"/>
  <c r="FH135" i="3"/>
  <c r="FI135" i="3"/>
  <c r="FJ135" i="3"/>
  <c r="FK135" i="3"/>
  <c r="FL135" i="3"/>
  <c r="FM135" i="3"/>
  <c r="FN135" i="3"/>
  <c r="FO135" i="3"/>
  <c r="FP135" i="3"/>
  <c r="FQ135" i="3"/>
  <c r="FR135" i="3"/>
  <c r="FS135" i="3"/>
  <c r="FT135" i="3"/>
  <c r="FV135" i="3"/>
  <c r="FW135" i="3"/>
  <c r="FX135" i="3"/>
  <c r="FY135" i="3"/>
  <c r="FZ135" i="3"/>
  <c r="GA135" i="3"/>
  <c r="GB135" i="3"/>
  <c r="GC135" i="3"/>
  <c r="GD135" i="3"/>
  <c r="GE135" i="3"/>
  <c r="GF135" i="3"/>
  <c r="GG135" i="3"/>
  <c r="GH135" i="3"/>
  <c r="GJ135" i="3"/>
  <c r="GK135" i="3"/>
  <c r="GL135" i="3"/>
  <c r="GM135" i="3"/>
  <c r="GN135" i="3"/>
  <c r="GO135" i="3"/>
  <c r="GP135" i="3"/>
  <c r="GQ135" i="3"/>
  <c r="GR135" i="3"/>
  <c r="GS135" i="3"/>
  <c r="GT135" i="3"/>
  <c r="GU135" i="3"/>
  <c r="GV135" i="3"/>
  <c r="GX135" i="3"/>
  <c r="GY135" i="3"/>
  <c r="GZ135" i="3"/>
  <c r="HA135" i="3"/>
  <c r="HB135" i="3"/>
  <c r="HC135" i="3"/>
  <c r="HD135" i="3"/>
  <c r="HE135" i="3"/>
  <c r="HF135" i="3"/>
  <c r="HG135" i="3"/>
  <c r="HH135" i="3"/>
  <c r="HI135" i="3"/>
  <c r="HJ135" i="3"/>
  <c r="J136" i="3"/>
  <c r="K136" i="3"/>
  <c r="L136" i="3"/>
  <c r="M136" i="3"/>
  <c r="N136" i="3"/>
  <c r="O136" i="3"/>
  <c r="P136" i="3"/>
  <c r="Q136" i="3"/>
  <c r="R136" i="3"/>
  <c r="S136" i="3"/>
  <c r="T136" i="3"/>
  <c r="U136" i="3"/>
  <c r="V136" i="3"/>
  <c r="X136" i="3"/>
  <c r="Y136" i="3"/>
  <c r="Z136" i="3"/>
  <c r="AA136" i="3"/>
  <c r="AB136" i="3"/>
  <c r="AC136" i="3"/>
  <c r="AD136" i="3"/>
  <c r="AE136" i="3"/>
  <c r="AF136" i="3"/>
  <c r="AG136" i="3"/>
  <c r="AH136" i="3"/>
  <c r="AI136" i="3"/>
  <c r="AJ136" i="3"/>
  <c r="AL136" i="3"/>
  <c r="AM136" i="3"/>
  <c r="AN136" i="3"/>
  <c r="AO136" i="3"/>
  <c r="AP136" i="3"/>
  <c r="AQ136" i="3"/>
  <c r="AR136" i="3"/>
  <c r="AS136" i="3"/>
  <c r="AT136" i="3"/>
  <c r="AU136" i="3"/>
  <c r="AV136" i="3"/>
  <c r="AW136" i="3"/>
  <c r="AX136" i="3"/>
  <c r="AZ136" i="3"/>
  <c r="BA136" i="3"/>
  <c r="BB136" i="3"/>
  <c r="BC136" i="3"/>
  <c r="BD136" i="3"/>
  <c r="BE136" i="3"/>
  <c r="BF136" i="3"/>
  <c r="BG136" i="3"/>
  <c r="BH136" i="3"/>
  <c r="BI136" i="3"/>
  <c r="BJ136" i="3"/>
  <c r="BK136" i="3"/>
  <c r="BL136" i="3"/>
  <c r="BN136" i="3"/>
  <c r="BO136" i="3"/>
  <c r="BP136" i="3"/>
  <c r="BQ136" i="3"/>
  <c r="BR136" i="3"/>
  <c r="BS136" i="3"/>
  <c r="BT136" i="3"/>
  <c r="BU136" i="3"/>
  <c r="BV136" i="3"/>
  <c r="BW136" i="3"/>
  <c r="BX136" i="3"/>
  <c r="BY136" i="3"/>
  <c r="BZ136" i="3"/>
  <c r="CB136" i="3"/>
  <c r="CC136" i="3"/>
  <c r="CD136" i="3"/>
  <c r="CE136" i="3"/>
  <c r="CF136" i="3"/>
  <c r="CG136" i="3"/>
  <c r="CH136" i="3"/>
  <c r="CI136" i="3"/>
  <c r="CJ136" i="3"/>
  <c r="CK136" i="3"/>
  <c r="CL136" i="3"/>
  <c r="CM136" i="3"/>
  <c r="CN136" i="3"/>
  <c r="CP136" i="3"/>
  <c r="CQ136" i="3"/>
  <c r="CR136" i="3"/>
  <c r="CS136" i="3"/>
  <c r="CT136" i="3"/>
  <c r="CU136" i="3"/>
  <c r="CV136" i="3"/>
  <c r="CW136" i="3"/>
  <c r="CX136" i="3"/>
  <c r="CY136" i="3"/>
  <c r="CZ136" i="3"/>
  <c r="DA136" i="3"/>
  <c r="DB136" i="3"/>
  <c r="DD136" i="3"/>
  <c r="DE136" i="3"/>
  <c r="DF136" i="3"/>
  <c r="DG136" i="3"/>
  <c r="DH136" i="3"/>
  <c r="DI136" i="3"/>
  <c r="DJ136" i="3"/>
  <c r="DK136" i="3"/>
  <c r="DL136" i="3"/>
  <c r="DM136" i="3"/>
  <c r="DN136" i="3"/>
  <c r="DO136" i="3"/>
  <c r="DP136" i="3"/>
  <c r="DR136" i="3"/>
  <c r="DS136" i="3"/>
  <c r="DT136" i="3"/>
  <c r="DU136" i="3"/>
  <c r="DV136" i="3"/>
  <c r="DW136" i="3"/>
  <c r="DX136" i="3"/>
  <c r="DY136" i="3"/>
  <c r="DZ136" i="3"/>
  <c r="EA136" i="3"/>
  <c r="EB136" i="3"/>
  <c r="EC136" i="3"/>
  <c r="ED136" i="3"/>
  <c r="ET136" i="3"/>
  <c r="EU136" i="3"/>
  <c r="EV136" i="3"/>
  <c r="EW136" i="3"/>
  <c r="EX136" i="3"/>
  <c r="EY136" i="3"/>
  <c r="EZ136" i="3"/>
  <c r="FA136" i="3"/>
  <c r="FB136" i="3"/>
  <c r="FC136" i="3"/>
  <c r="FD136" i="3"/>
  <c r="FE136" i="3"/>
  <c r="FF136" i="3"/>
  <c r="FH136" i="3"/>
  <c r="FI136" i="3"/>
  <c r="FJ136" i="3"/>
  <c r="FK136" i="3"/>
  <c r="FL136" i="3"/>
  <c r="FM136" i="3"/>
  <c r="FN136" i="3"/>
  <c r="FO136" i="3"/>
  <c r="FP136" i="3"/>
  <c r="FQ136" i="3"/>
  <c r="FR136" i="3"/>
  <c r="FS136" i="3"/>
  <c r="FT136" i="3"/>
  <c r="FV136" i="3"/>
  <c r="FW136" i="3"/>
  <c r="FX136" i="3"/>
  <c r="FY136" i="3"/>
  <c r="FZ136" i="3"/>
  <c r="GA136" i="3"/>
  <c r="GB136" i="3"/>
  <c r="GC136" i="3"/>
  <c r="GD136" i="3"/>
  <c r="GE136" i="3"/>
  <c r="GF136" i="3"/>
  <c r="GG136" i="3"/>
  <c r="GH136" i="3"/>
  <c r="GJ136" i="3"/>
  <c r="GK136" i="3"/>
  <c r="GL136" i="3"/>
  <c r="GM136" i="3"/>
  <c r="GN136" i="3"/>
  <c r="GO136" i="3"/>
  <c r="GP136" i="3"/>
  <c r="GQ136" i="3"/>
  <c r="GR136" i="3"/>
  <c r="GS136" i="3"/>
  <c r="GT136" i="3"/>
  <c r="GU136" i="3"/>
  <c r="GV136" i="3"/>
  <c r="GX136" i="3"/>
  <c r="GY136" i="3"/>
  <c r="GZ136" i="3"/>
  <c r="HA136" i="3"/>
  <c r="HB136" i="3"/>
  <c r="HC136" i="3"/>
  <c r="HD136" i="3"/>
  <c r="HE136" i="3"/>
  <c r="HF136" i="3"/>
  <c r="HG136" i="3"/>
  <c r="HH136" i="3"/>
  <c r="HI136" i="3"/>
  <c r="HJ136" i="3"/>
  <c r="J137" i="3"/>
  <c r="K137" i="3"/>
  <c r="L137" i="3"/>
  <c r="M137" i="3"/>
  <c r="N137" i="3"/>
  <c r="O137" i="3"/>
  <c r="P137" i="3"/>
  <c r="Q137" i="3"/>
  <c r="R137" i="3"/>
  <c r="S137" i="3"/>
  <c r="T137" i="3"/>
  <c r="U137" i="3"/>
  <c r="V137" i="3"/>
  <c r="X137" i="3"/>
  <c r="Y137" i="3"/>
  <c r="Z137" i="3"/>
  <c r="AA137" i="3"/>
  <c r="AB137" i="3"/>
  <c r="AC137" i="3"/>
  <c r="AD137" i="3"/>
  <c r="AE137" i="3"/>
  <c r="AF137" i="3"/>
  <c r="AG137" i="3"/>
  <c r="AH137" i="3"/>
  <c r="AI137" i="3"/>
  <c r="AJ137" i="3"/>
  <c r="AL137" i="3"/>
  <c r="AM137" i="3"/>
  <c r="AN137" i="3"/>
  <c r="AO137" i="3"/>
  <c r="AP137" i="3"/>
  <c r="AQ137" i="3"/>
  <c r="AR137" i="3"/>
  <c r="AS137" i="3"/>
  <c r="AT137" i="3"/>
  <c r="AU137" i="3"/>
  <c r="AV137" i="3"/>
  <c r="AW137" i="3"/>
  <c r="AX137" i="3"/>
  <c r="AZ137" i="3"/>
  <c r="BA137" i="3"/>
  <c r="BB137" i="3"/>
  <c r="BC137" i="3"/>
  <c r="BD137" i="3"/>
  <c r="BE137" i="3"/>
  <c r="BF137" i="3"/>
  <c r="BG137" i="3"/>
  <c r="BH137" i="3"/>
  <c r="BI137" i="3"/>
  <c r="BJ137" i="3"/>
  <c r="BK137" i="3"/>
  <c r="BL137" i="3"/>
  <c r="BN137" i="3"/>
  <c r="BO137" i="3"/>
  <c r="BP137" i="3"/>
  <c r="BQ137" i="3"/>
  <c r="BR137" i="3"/>
  <c r="BS137" i="3"/>
  <c r="BT137" i="3"/>
  <c r="BU137" i="3"/>
  <c r="BV137" i="3"/>
  <c r="BW137" i="3"/>
  <c r="BX137" i="3"/>
  <c r="BY137" i="3"/>
  <c r="BZ137" i="3"/>
  <c r="CB137" i="3"/>
  <c r="CC137" i="3"/>
  <c r="CD137" i="3"/>
  <c r="CE137" i="3"/>
  <c r="CF137" i="3"/>
  <c r="CG137" i="3"/>
  <c r="CH137" i="3"/>
  <c r="CI137" i="3"/>
  <c r="CJ137" i="3"/>
  <c r="CK137" i="3"/>
  <c r="CL137" i="3"/>
  <c r="CM137" i="3"/>
  <c r="CN137" i="3"/>
  <c r="CP137" i="3"/>
  <c r="CQ137" i="3"/>
  <c r="CR137" i="3"/>
  <c r="CS137" i="3"/>
  <c r="CT137" i="3"/>
  <c r="CU137" i="3"/>
  <c r="CV137" i="3"/>
  <c r="CW137" i="3"/>
  <c r="CX137" i="3"/>
  <c r="CY137" i="3"/>
  <c r="CZ137" i="3"/>
  <c r="DA137" i="3"/>
  <c r="DB137" i="3"/>
  <c r="DD137" i="3"/>
  <c r="DE137" i="3"/>
  <c r="DF137" i="3"/>
  <c r="DG137" i="3"/>
  <c r="DH137" i="3"/>
  <c r="DI137" i="3"/>
  <c r="DJ137" i="3"/>
  <c r="DK137" i="3"/>
  <c r="DL137" i="3"/>
  <c r="DM137" i="3"/>
  <c r="DN137" i="3"/>
  <c r="DO137" i="3"/>
  <c r="DP137" i="3"/>
  <c r="DR137" i="3"/>
  <c r="DS137" i="3"/>
  <c r="DT137" i="3"/>
  <c r="DU137" i="3"/>
  <c r="DV137" i="3"/>
  <c r="DW137" i="3"/>
  <c r="DX137" i="3"/>
  <c r="DY137" i="3"/>
  <c r="DZ137" i="3"/>
  <c r="EA137" i="3"/>
  <c r="EB137" i="3"/>
  <c r="EC137" i="3"/>
  <c r="ED137" i="3"/>
  <c r="EF137" i="3"/>
  <c r="EG137" i="3"/>
  <c r="EH137" i="3"/>
  <c r="EI137" i="3"/>
  <c r="EJ137" i="3"/>
  <c r="EK137" i="3"/>
  <c r="EL137" i="3"/>
  <c r="EM137" i="3"/>
  <c r="EN137" i="3"/>
  <c r="EO137" i="3"/>
  <c r="EP137" i="3"/>
  <c r="EQ137" i="3"/>
  <c r="ER137" i="3"/>
  <c r="FH137" i="3"/>
  <c r="FI137" i="3"/>
  <c r="FJ137" i="3"/>
  <c r="FK137" i="3"/>
  <c r="FL137" i="3"/>
  <c r="FM137" i="3"/>
  <c r="FN137" i="3"/>
  <c r="FO137" i="3"/>
  <c r="FP137" i="3"/>
  <c r="FQ137" i="3"/>
  <c r="FR137" i="3"/>
  <c r="FS137" i="3"/>
  <c r="FT137" i="3"/>
  <c r="FV137" i="3"/>
  <c r="FW137" i="3"/>
  <c r="FX137" i="3"/>
  <c r="FY137" i="3"/>
  <c r="FZ137" i="3"/>
  <c r="GA137" i="3"/>
  <c r="GB137" i="3"/>
  <c r="GC137" i="3"/>
  <c r="GD137" i="3"/>
  <c r="GE137" i="3"/>
  <c r="GF137" i="3"/>
  <c r="GG137" i="3"/>
  <c r="GH137" i="3"/>
  <c r="GJ137" i="3"/>
  <c r="GK137" i="3"/>
  <c r="GL137" i="3"/>
  <c r="GM137" i="3"/>
  <c r="GN137" i="3"/>
  <c r="GO137" i="3"/>
  <c r="GP137" i="3"/>
  <c r="GQ137" i="3"/>
  <c r="GR137" i="3"/>
  <c r="GS137" i="3"/>
  <c r="GT137" i="3"/>
  <c r="GU137" i="3"/>
  <c r="GV137" i="3"/>
  <c r="GX137" i="3"/>
  <c r="GY137" i="3"/>
  <c r="GZ137" i="3"/>
  <c r="HA137" i="3"/>
  <c r="HB137" i="3"/>
  <c r="HC137" i="3"/>
  <c r="HD137" i="3"/>
  <c r="HE137" i="3"/>
  <c r="HF137" i="3"/>
  <c r="HG137" i="3"/>
  <c r="HH137" i="3"/>
  <c r="HI137" i="3"/>
  <c r="HJ137" i="3"/>
  <c r="J138" i="3"/>
  <c r="K138" i="3"/>
  <c r="L138" i="3"/>
  <c r="M138" i="3"/>
  <c r="N138" i="3"/>
  <c r="O138" i="3"/>
  <c r="P138" i="3"/>
  <c r="Q138" i="3"/>
  <c r="R138" i="3"/>
  <c r="S138" i="3"/>
  <c r="T138" i="3"/>
  <c r="U138" i="3"/>
  <c r="V138" i="3"/>
  <c r="X138" i="3"/>
  <c r="Y138" i="3"/>
  <c r="Z138" i="3"/>
  <c r="AA138" i="3"/>
  <c r="AB138" i="3"/>
  <c r="AC138" i="3"/>
  <c r="AD138" i="3"/>
  <c r="AE138" i="3"/>
  <c r="AF138" i="3"/>
  <c r="AG138" i="3"/>
  <c r="AH138" i="3"/>
  <c r="AI138" i="3"/>
  <c r="AJ138" i="3"/>
  <c r="AL138" i="3"/>
  <c r="AM138" i="3"/>
  <c r="AN138" i="3"/>
  <c r="AO138" i="3"/>
  <c r="AP138" i="3"/>
  <c r="AQ138" i="3"/>
  <c r="AR138" i="3"/>
  <c r="AS138" i="3"/>
  <c r="AT138" i="3"/>
  <c r="AU138" i="3"/>
  <c r="AV138" i="3"/>
  <c r="AW138" i="3"/>
  <c r="AX138" i="3"/>
  <c r="AZ138" i="3"/>
  <c r="BA138" i="3"/>
  <c r="BB138" i="3"/>
  <c r="BC138" i="3"/>
  <c r="BD138" i="3"/>
  <c r="BE138" i="3"/>
  <c r="BF138" i="3"/>
  <c r="BG138" i="3"/>
  <c r="BH138" i="3"/>
  <c r="BI138" i="3"/>
  <c r="BJ138" i="3"/>
  <c r="BK138" i="3"/>
  <c r="BL138" i="3"/>
  <c r="BN138" i="3"/>
  <c r="BO138" i="3"/>
  <c r="BP138" i="3"/>
  <c r="BQ138" i="3"/>
  <c r="BR138" i="3"/>
  <c r="BS138" i="3"/>
  <c r="BT138" i="3"/>
  <c r="BU138" i="3"/>
  <c r="BV138" i="3"/>
  <c r="BW138" i="3"/>
  <c r="BX138" i="3"/>
  <c r="BY138" i="3"/>
  <c r="BZ138" i="3"/>
  <c r="CB138" i="3"/>
  <c r="CC138" i="3"/>
  <c r="CD138" i="3"/>
  <c r="CE138" i="3"/>
  <c r="CF138" i="3"/>
  <c r="CG138" i="3"/>
  <c r="CH138" i="3"/>
  <c r="CI138" i="3"/>
  <c r="CJ138" i="3"/>
  <c r="CK138" i="3"/>
  <c r="CL138" i="3"/>
  <c r="CM138" i="3"/>
  <c r="CN138" i="3"/>
  <c r="CP138" i="3"/>
  <c r="CQ138" i="3"/>
  <c r="CR138" i="3"/>
  <c r="CS138" i="3"/>
  <c r="CT138" i="3"/>
  <c r="CU138" i="3"/>
  <c r="CV138" i="3"/>
  <c r="CW138" i="3"/>
  <c r="CX138" i="3"/>
  <c r="CY138" i="3"/>
  <c r="CZ138" i="3"/>
  <c r="DA138" i="3"/>
  <c r="DB138" i="3"/>
  <c r="DD138" i="3"/>
  <c r="DE138" i="3"/>
  <c r="DF138" i="3"/>
  <c r="DG138" i="3"/>
  <c r="DH138" i="3"/>
  <c r="DI138" i="3"/>
  <c r="DJ138" i="3"/>
  <c r="DK138" i="3"/>
  <c r="DL138" i="3"/>
  <c r="DM138" i="3"/>
  <c r="DN138" i="3"/>
  <c r="DO138" i="3"/>
  <c r="DP138" i="3"/>
  <c r="DR138" i="3"/>
  <c r="DS138" i="3"/>
  <c r="DT138" i="3"/>
  <c r="DU138" i="3"/>
  <c r="DV138" i="3"/>
  <c r="DW138" i="3"/>
  <c r="DX138" i="3"/>
  <c r="DY138" i="3"/>
  <c r="DZ138" i="3"/>
  <c r="EA138" i="3"/>
  <c r="EB138" i="3"/>
  <c r="EC138" i="3"/>
  <c r="ED138" i="3"/>
  <c r="EF138" i="3"/>
  <c r="EG138" i="3"/>
  <c r="EH138" i="3"/>
  <c r="EI138" i="3"/>
  <c r="EJ138" i="3"/>
  <c r="EK138" i="3"/>
  <c r="EL138" i="3"/>
  <c r="EM138" i="3"/>
  <c r="EN138" i="3"/>
  <c r="EO138" i="3"/>
  <c r="EP138" i="3"/>
  <c r="EQ138" i="3"/>
  <c r="ER138" i="3"/>
  <c r="FH138" i="3"/>
  <c r="FI138" i="3"/>
  <c r="FJ138" i="3"/>
  <c r="FK138" i="3"/>
  <c r="FL138" i="3"/>
  <c r="FM138" i="3"/>
  <c r="FN138" i="3"/>
  <c r="FO138" i="3"/>
  <c r="FP138" i="3"/>
  <c r="FQ138" i="3"/>
  <c r="FR138" i="3"/>
  <c r="FS138" i="3"/>
  <c r="FT138" i="3"/>
  <c r="FV138" i="3"/>
  <c r="FW138" i="3"/>
  <c r="FX138" i="3"/>
  <c r="FY138" i="3"/>
  <c r="FZ138" i="3"/>
  <c r="GA138" i="3"/>
  <c r="GB138" i="3"/>
  <c r="GC138" i="3"/>
  <c r="GD138" i="3"/>
  <c r="GE138" i="3"/>
  <c r="GF138" i="3"/>
  <c r="GG138" i="3"/>
  <c r="GH138" i="3"/>
  <c r="GJ138" i="3"/>
  <c r="GK138" i="3"/>
  <c r="GL138" i="3"/>
  <c r="GM138" i="3"/>
  <c r="GN138" i="3"/>
  <c r="GO138" i="3"/>
  <c r="GP138" i="3"/>
  <c r="GQ138" i="3"/>
  <c r="GR138" i="3"/>
  <c r="GS138" i="3"/>
  <c r="GT138" i="3"/>
  <c r="GU138" i="3"/>
  <c r="GV138" i="3"/>
  <c r="GX138" i="3"/>
  <c r="GY138" i="3"/>
  <c r="GZ138" i="3"/>
  <c r="HA138" i="3"/>
  <c r="HB138" i="3"/>
  <c r="HC138" i="3"/>
  <c r="HD138" i="3"/>
  <c r="HE138" i="3"/>
  <c r="HF138" i="3"/>
  <c r="HG138" i="3"/>
  <c r="HH138" i="3"/>
  <c r="HI138" i="3"/>
  <c r="HJ138" i="3"/>
  <c r="J139" i="3"/>
  <c r="K139" i="3"/>
  <c r="L139" i="3"/>
  <c r="M139" i="3"/>
  <c r="N139" i="3"/>
  <c r="O139" i="3"/>
  <c r="P139" i="3"/>
  <c r="Q139" i="3"/>
  <c r="R139" i="3"/>
  <c r="S139" i="3"/>
  <c r="T139" i="3"/>
  <c r="U139" i="3"/>
  <c r="V139" i="3"/>
  <c r="X139" i="3"/>
  <c r="Y139" i="3"/>
  <c r="Z139" i="3"/>
  <c r="AA139" i="3"/>
  <c r="AB139" i="3"/>
  <c r="AC139" i="3"/>
  <c r="AD139" i="3"/>
  <c r="AE139" i="3"/>
  <c r="AF139" i="3"/>
  <c r="AG139" i="3"/>
  <c r="AH139" i="3"/>
  <c r="AI139" i="3"/>
  <c r="AJ139" i="3"/>
  <c r="AL139" i="3"/>
  <c r="AM139" i="3"/>
  <c r="AN139" i="3"/>
  <c r="AO139" i="3"/>
  <c r="AP139" i="3"/>
  <c r="AQ139" i="3"/>
  <c r="AR139" i="3"/>
  <c r="AS139" i="3"/>
  <c r="AT139" i="3"/>
  <c r="AU139" i="3"/>
  <c r="AV139" i="3"/>
  <c r="AW139" i="3"/>
  <c r="AX139" i="3"/>
  <c r="AZ139" i="3"/>
  <c r="BA139" i="3"/>
  <c r="BB139" i="3"/>
  <c r="BC139" i="3"/>
  <c r="BD139" i="3"/>
  <c r="BE139" i="3"/>
  <c r="BF139" i="3"/>
  <c r="BG139" i="3"/>
  <c r="BH139" i="3"/>
  <c r="BI139" i="3"/>
  <c r="BJ139" i="3"/>
  <c r="BK139" i="3"/>
  <c r="BL139" i="3"/>
  <c r="BN139" i="3"/>
  <c r="BO139" i="3"/>
  <c r="BP139" i="3"/>
  <c r="BQ139" i="3"/>
  <c r="BR139" i="3"/>
  <c r="BS139" i="3"/>
  <c r="BT139" i="3"/>
  <c r="BU139" i="3"/>
  <c r="BV139" i="3"/>
  <c r="BW139" i="3"/>
  <c r="BX139" i="3"/>
  <c r="BY139" i="3"/>
  <c r="BZ139" i="3"/>
  <c r="CB139" i="3"/>
  <c r="CC139" i="3"/>
  <c r="CD139" i="3"/>
  <c r="CE139" i="3"/>
  <c r="CF139" i="3"/>
  <c r="CG139" i="3"/>
  <c r="CH139" i="3"/>
  <c r="CI139" i="3"/>
  <c r="CJ139" i="3"/>
  <c r="CK139" i="3"/>
  <c r="CL139" i="3"/>
  <c r="CM139" i="3"/>
  <c r="CN139" i="3"/>
  <c r="CP139" i="3"/>
  <c r="CQ139" i="3"/>
  <c r="CR139" i="3"/>
  <c r="CS139" i="3"/>
  <c r="CT139" i="3"/>
  <c r="CU139" i="3"/>
  <c r="CV139" i="3"/>
  <c r="CW139" i="3"/>
  <c r="CX139" i="3"/>
  <c r="CY139" i="3"/>
  <c r="CZ139" i="3"/>
  <c r="DA139" i="3"/>
  <c r="DB139" i="3"/>
  <c r="DD139" i="3"/>
  <c r="DE139" i="3"/>
  <c r="DF139" i="3"/>
  <c r="DG139" i="3"/>
  <c r="DH139" i="3"/>
  <c r="DI139" i="3"/>
  <c r="DJ139" i="3"/>
  <c r="DK139" i="3"/>
  <c r="DL139" i="3"/>
  <c r="DM139" i="3"/>
  <c r="DN139" i="3"/>
  <c r="DO139" i="3"/>
  <c r="DP139" i="3"/>
  <c r="DR139" i="3"/>
  <c r="DS139" i="3"/>
  <c r="DT139" i="3"/>
  <c r="DU139" i="3"/>
  <c r="DV139" i="3"/>
  <c r="DW139" i="3"/>
  <c r="DX139" i="3"/>
  <c r="DY139" i="3"/>
  <c r="DZ139" i="3"/>
  <c r="EA139" i="3"/>
  <c r="EB139" i="3"/>
  <c r="EC139" i="3"/>
  <c r="ED139" i="3"/>
  <c r="EF139" i="3"/>
  <c r="EG139" i="3"/>
  <c r="EH139" i="3"/>
  <c r="EI139" i="3"/>
  <c r="EJ139" i="3"/>
  <c r="EK139" i="3"/>
  <c r="EL139" i="3"/>
  <c r="EM139" i="3"/>
  <c r="EN139" i="3"/>
  <c r="EO139" i="3"/>
  <c r="EP139" i="3"/>
  <c r="EQ139" i="3"/>
  <c r="ER139" i="3"/>
  <c r="ET139" i="3"/>
  <c r="EU139" i="3"/>
  <c r="EV139" i="3"/>
  <c r="EW139" i="3"/>
  <c r="EX139" i="3"/>
  <c r="EY139" i="3"/>
  <c r="EZ139" i="3"/>
  <c r="FA139" i="3"/>
  <c r="FB139" i="3"/>
  <c r="FC139" i="3"/>
  <c r="FD139" i="3"/>
  <c r="FE139" i="3"/>
  <c r="FF139" i="3"/>
  <c r="FH139" i="3"/>
  <c r="FI139" i="3"/>
  <c r="FJ139" i="3"/>
  <c r="FK139" i="3"/>
  <c r="FL139" i="3"/>
  <c r="FM139" i="3"/>
  <c r="FN139" i="3"/>
  <c r="FO139" i="3"/>
  <c r="FP139" i="3"/>
  <c r="FQ139" i="3"/>
  <c r="FR139" i="3"/>
  <c r="FS139" i="3"/>
  <c r="FT139" i="3"/>
  <c r="FV139" i="3"/>
  <c r="FW139" i="3"/>
  <c r="FX139" i="3"/>
  <c r="FY139" i="3"/>
  <c r="FZ139" i="3"/>
  <c r="GA139" i="3"/>
  <c r="GB139" i="3"/>
  <c r="GC139" i="3"/>
  <c r="GD139" i="3"/>
  <c r="GE139" i="3"/>
  <c r="GF139" i="3"/>
  <c r="GG139" i="3"/>
  <c r="GH139" i="3"/>
  <c r="GJ139" i="3"/>
  <c r="GK139" i="3"/>
  <c r="GL139" i="3"/>
  <c r="GM139" i="3"/>
  <c r="GN139" i="3"/>
  <c r="GO139" i="3"/>
  <c r="GP139" i="3"/>
  <c r="GQ139" i="3"/>
  <c r="GR139" i="3"/>
  <c r="GS139" i="3"/>
  <c r="GT139" i="3"/>
  <c r="GU139" i="3"/>
  <c r="GV139" i="3"/>
  <c r="J140" i="3"/>
  <c r="K140" i="3"/>
  <c r="L140" i="3"/>
  <c r="M140" i="3"/>
  <c r="N140" i="3"/>
  <c r="O140" i="3"/>
  <c r="P140" i="3"/>
  <c r="Q140" i="3"/>
  <c r="R140" i="3"/>
  <c r="S140" i="3"/>
  <c r="T140" i="3"/>
  <c r="U140" i="3"/>
  <c r="V140" i="3"/>
  <c r="X140" i="3"/>
  <c r="Y140" i="3"/>
  <c r="Z140" i="3"/>
  <c r="AA140" i="3"/>
  <c r="AB140" i="3"/>
  <c r="AC140" i="3"/>
  <c r="AD140" i="3"/>
  <c r="AE140" i="3"/>
  <c r="AF140" i="3"/>
  <c r="AG140" i="3"/>
  <c r="AH140" i="3"/>
  <c r="AI140" i="3"/>
  <c r="AJ140" i="3"/>
  <c r="AL140" i="3"/>
  <c r="AM140" i="3"/>
  <c r="AN140" i="3"/>
  <c r="AO140" i="3"/>
  <c r="AP140" i="3"/>
  <c r="AQ140" i="3"/>
  <c r="AR140" i="3"/>
  <c r="AS140" i="3"/>
  <c r="AT140" i="3"/>
  <c r="AU140" i="3"/>
  <c r="AV140" i="3"/>
  <c r="AW140" i="3"/>
  <c r="AX140" i="3"/>
  <c r="AZ140" i="3"/>
  <c r="BA140" i="3"/>
  <c r="BB140" i="3"/>
  <c r="BC140" i="3"/>
  <c r="BD140" i="3"/>
  <c r="BE140" i="3"/>
  <c r="BF140" i="3"/>
  <c r="BG140" i="3"/>
  <c r="BH140" i="3"/>
  <c r="BI140" i="3"/>
  <c r="BJ140" i="3"/>
  <c r="BK140" i="3"/>
  <c r="BL140" i="3"/>
  <c r="BN140" i="3"/>
  <c r="BO140" i="3"/>
  <c r="BP140" i="3"/>
  <c r="BQ140" i="3"/>
  <c r="BR140" i="3"/>
  <c r="BS140" i="3"/>
  <c r="BT140" i="3"/>
  <c r="BU140" i="3"/>
  <c r="BV140" i="3"/>
  <c r="BW140" i="3"/>
  <c r="BX140" i="3"/>
  <c r="BY140" i="3"/>
  <c r="BZ140" i="3"/>
  <c r="CB140" i="3"/>
  <c r="CC140" i="3"/>
  <c r="CD140" i="3"/>
  <c r="CE140" i="3"/>
  <c r="CF140" i="3"/>
  <c r="CG140" i="3"/>
  <c r="CH140" i="3"/>
  <c r="CI140" i="3"/>
  <c r="CJ140" i="3"/>
  <c r="CK140" i="3"/>
  <c r="CL140" i="3"/>
  <c r="CM140" i="3"/>
  <c r="CN140" i="3"/>
  <c r="CP140" i="3"/>
  <c r="CQ140" i="3"/>
  <c r="CR140" i="3"/>
  <c r="CS140" i="3"/>
  <c r="CT140" i="3"/>
  <c r="CU140" i="3"/>
  <c r="CV140" i="3"/>
  <c r="CW140" i="3"/>
  <c r="CX140" i="3"/>
  <c r="CY140" i="3"/>
  <c r="CZ140" i="3"/>
  <c r="DA140" i="3"/>
  <c r="DB140" i="3"/>
  <c r="DD140" i="3"/>
  <c r="DE140" i="3"/>
  <c r="DF140" i="3"/>
  <c r="DG140" i="3"/>
  <c r="DH140" i="3"/>
  <c r="DI140" i="3"/>
  <c r="DJ140" i="3"/>
  <c r="DK140" i="3"/>
  <c r="DL140" i="3"/>
  <c r="DM140" i="3"/>
  <c r="DN140" i="3"/>
  <c r="DO140" i="3"/>
  <c r="DP140" i="3"/>
  <c r="DR140" i="3"/>
  <c r="DS140" i="3"/>
  <c r="DT140" i="3"/>
  <c r="DU140" i="3"/>
  <c r="DV140" i="3"/>
  <c r="DW140" i="3"/>
  <c r="DX140" i="3"/>
  <c r="DY140" i="3"/>
  <c r="DZ140" i="3"/>
  <c r="EA140" i="3"/>
  <c r="EB140" i="3"/>
  <c r="EC140" i="3"/>
  <c r="ED140" i="3"/>
  <c r="EF140" i="3"/>
  <c r="EG140" i="3"/>
  <c r="EH140" i="3"/>
  <c r="EI140" i="3"/>
  <c r="EJ140" i="3"/>
  <c r="EK140" i="3"/>
  <c r="EL140" i="3"/>
  <c r="EM140" i="3"/>
  <c r="EN140" i="3"/>
  <c r="EO140" i="3"/>
  <c r="EP140" i="3"/>
  <c r="EQ140" i="3"/>
  <c r="ER140" i="3"/>
  <c r="ET140" i="3"/>
  <c r="EU140" i="3"/>
  <c r="EV140" i="3"/>
  <c r="EW140" i="3"/>
  <c r="EX140" i="3"/>
  <c r="EY140" i="3"/>
  <c r="EZ140" i="3"/>
  <c r="FA140" i="3"/>
  <c r="FB140" i="3"/>
  <c r="FC140" i="3"/>
  <c r="FD140" i="3"/>
  <c r="FE140" i="3"/>
  <c r="FF140" i="3"/>
  <c r="FH140" i="3"/>
  <c r="FI140" i="3"/>
  <c r="FJ140" i="3"/>
  <c r="FK140" i="3"/>
  <c r="FL140" i="3"/>
  <c r="FM140" i="3"/>
  <c r="FN140" i="3"/>
  <c r="FO140" i="3"/>
  <c r="FP140" i="3"/>
  <c r="FQ140" i="3"/>
  <c r="FR140" i="3"/>
  <c r="FS140" i="3"/>
  <c r="FT140" i="3"/>
  <c r="FV140" i="3"/>
  <c r="FW140" i="3"/>
  <c r="FX140" i="3"/>
  <c r="FY140" i="3"/>
  <c r="FZ140" i="3"/>
  <c r="GA140" i="3"/>
  <c r="GB140" i="3"/>
  <c r="GC140" i="3"/>
  <c r="GD140" i="3"/>
  <c r="GE140" i="3"/>
  <c r="GF140" i="3"/>
  <c r="GG140" i="3"/>
  <c r="GH140" i="3"/>
  <c r="GJ140" i="3"/>
  <c r="GK140" i="3"/>
  <c r="GL140" i="3"/>
  <c r="GM140" i="3"/>
  <c r="GN140" i="3"/>
  <c r="GO140" i="3"/>
  <c r="GP140" i="3"/>
  <c r="GQ140" i="3"/>
  <c r="GR140" i="3"/>
  <c r="GS140" i="3"/>
  <c r="GT140" i="3"/>
  <c r="GU140" i="3"/>
  <c r="GV140" i="3"/>
  <c r="J141" i="3"/>
  <c r="K141" i="3"/>
  <c r="L141" i="3"/>
  <c r="M141" i="3"/>
  <c r="N141" i="3"/>
  <c r="O141" i="3"/>
  <c r="P141" i="3"/>
  <c r="Q141" i="3"/>
  <c r="R141" i="3"/>
  <c r="S141" i="3"/>
  <c r="T141" i="3"/>
  <c r="U141" i="3"/>
  <c r="V141" i="3"/>
  <c r="X141" i="3"/>
  <c r="Y141" i="3"/>
  <c r="Z141" i="3"/>
  <c r="AA141" i="3"/>
  <c r="AB141" i="3"/>
  <c r="AC141" i="3"/>
  <c r="AD141" i="3"/>
  <c r="AE141" i="3"/>
  <c r="AF141" i="3"/>
  <c r="AG141" i="3"/>
  <c r="AH141" i="3"/>
  <c r="AI141" i="3"/>
  <c r="AJ141" i="3"/>
  <c r="AL141" i="3"/>
  <c r="AM141" i="3"/>
  <c r="AN141" i="3"/>
  <c r="AO141" i="3"/>
  <c r="AP141" i="3"/>
  <c r="AQ141" i="3"/>
  <c r="AR141" i="3"/>
  <c r="AS141" i="3"/>
  <c r="AT141" i="3"/>
  <c r="AU141" i="3"/>
  <c r="AV141" i="3"/>
  <c r="AW141" i="3"/>
  <c r="AX141" i="3"/>
  <c r="AZ141" i="3"/>
  <c r="BA141" i="3"/>
  <c r="BB141" i="3"/>
  <c r="BC141" i="3"/>
  <c r="BD141" i="3"/>
  <c r="BE141" i="3"/>
  <c r="BF141" i="3"/>
  <c r="BG141" i="3"/>
  <c r="BH141" i="3"/>
  <c r="BI141" i="3"/>
  <c r="BJ141" i="3"/>
  <c r="BK141" i="3"/>
  <c r="BL141" i="3"/>
  <c r="BN141" i="3"/>
  <c r="BO141" i="3"/>
  <c r="BP141" i="3"/>
  <c r="BQ141" i="3"/>
  <c r="BR141" i="3"/>
  <c r="BS141" i="3"/>
  <c r="BT141" i="3"/>
  <c r="BU141" i="3"/>
  <c r="BV141" i="3"/>
  <c r="BW141" i="3"/>
  <c r="BX141" i="3"/>
  <c r="BY141" i="3"/>
  <c r="BZ141" i="3"/>
  <c r="CB141" i="3"/>
  <c r="CC141" i="3"/>
  <c r="CD141" i="3"/>
  <c r="CE141" i="3"/>
  <c r="CF141" i="3"/>
  <c r="CG141" i="3"/>
  <c r="CH141" i="3"/>
  <c r="CI141" i="3"/>
  <c r="CJ141" i="3"/>
  <c r="CK141" i="3"/>
  <c r="CL141" i="3"/>
  <c r="CM141" i="3"/>
  <c r="CN141" i="3"/>
  <c r="CP141" i="3"/>
  <c r="CQ141" i="3"/>
  <c r="CR141" i="3"/>
  <c r="CS141" i="3"/>
  <c r="CT141" i="3"/>
  <c r="CU141" i="3"/>
  <c r="CV141" i="3"/>
  <c r="CW141" i="3"/>
  <c r="CX141" i="3"/>
  <c r="CY141" i="3"/>
  <c r="CZ141" i="3"/>
  <c r="DA141" i="3"/>
  <c r="DB141" i="3"/>
  <c r="DD141" i="3"/>
  <c r="DE141" i="3"/>
  <c r="DF141" i="3"/>
  <c r="DG141" i="3"/>
  <c r="DH141" i="3"/>
  <c r="DI141" i="3"/>
  <c r="DJ141" i="3"/>
  <c r="DK141" i="3"/>
  <c r="DL141" i="3"/>
  <c r="DM141" i="3"/>
  <c r="DN141" i="3"/>
  <c r="DO141" i="3"/>
  <c r="DP141" i="3"/>
  <c r="DR141" i="3"/>
  <c r="DS141" i="3"/>
  <c r="DT141" i="3"/>
  <c r="DU141" i="3"/>
  <c r="DV141" i="3"/>
  <c r="DW141" i="3"/>
  <c r="DX141" i="3"/>
  <c r="DY141" i="3"/>
  <c r="DZ141" i="3"/>
  <c r="EA141" i="3"/>
  <c r="EB141" i="3"/>
  <c r="EC141" i="3"/>
  <c r="ED141" i="3"/>
  <c r="EF141" i="3"/>
  <c r="EG141" i="3"/>
  <c r="EH141" i="3"/>
  <c r="EI141" i="3"/>
  <c r="EJ141" i="3"/>
  <c r="EK141" i="3"/>
  <c r="EL141" i="3"/>
  <c r="EM141" i="3"/>
  <c r="EN141" i="3"/>
  <c r="EO141" i="3"/>
  <c r="EP141" i="3"/>
  <c r="EQ141" i="3"/>
  <c r="ER141" i="3"/>
  <c r="ET141" i="3"/>
  <c r="EU141" i="3"/>
  <c r="EV141" i="3"/>
  <c r="EW141" i="3"/>
  <c r="EX141" i="3"/>
  <c r="EY141" i="3"/>
  <c r="EZ141" i="3"/>
  <c r="FA141" i="3"/>
  <c r="FB141" i="3"/>
  <c r="FC141" i="3"/>
  <c r="FD141" i="3"/>
  <c r="FE141" i="3"/>
  <c r="FF141" i="3"/>
  <c r="FH141" i="3"/>
  <c r="FI141" i="3"/>
  <c r="FJ141" i="3"/>
  <c r="FK141" i="3"/>
  <c r="FL141" i="3"/>
  <c r="FM141" i="3"/>
  <c r="FN141" i="3"/>
  <c r="FO141" i="3"/>
  <c r="FP141" i="3"/>
  <c r="FQ141" i="3"/>
  <c r="FR141" i="3"/>
  <c r="FS141" i="3"/>
  <c r="FT141" i="3"/>
  <c r="FV141" i="3"/>
  <c r="FW141" i="3"/>
  <c r="FX141" i="3"/>
  <c r="FY141" i="3"/>
  <c r="FZ141" i="3"/>
  <c r="GA141" i="3"/>
  <c r="GB141" i="3"/>
  <c r="GC141" i="3"/>
  <c r="GD141" i="3"/>
  <c r="GE141" i="3"/>
  <c r="GF141" i="3"/>
  <c r="GG141" i="3"/>
  <c r="GH141" i="3"/>
  <c r="GJ141" i="3"/>
  <c r="GK141" i="3"/>
  <c r="GL141" i="3"/>
  <c r="GM141" i="3"/>
  <c r="GN141" i="3"/>
  <c r="GO141" i="3"/>
  <c r="GP141" i="3"/>
  <c r="GQ141" i="3"/>
  <c r="GR141" i="3"/>
  <c r="GS141" i="3"/>
  <c r="GT141" i="3"/>
  <c r="GU141" i="3"/>
  <c r="GV141" i="3"/>
  <c r="J142" i="3"/>
  <c r="K142" i="3"/>
  <c r="L142" i="3"/>
  <c r="M142" i="3"/>
  <c r="N142" i="3"/>
  <c r="O142" i="3"/>
  <c r="P142" i="3"/>
  <c r="Q142" i="3"/>
  <c r="R142" i="3"/>
  <c r="S142" i="3"/>
  <c r="T142" i="3"/>
  <c r="U142" i="3"/>
  <c r="V142" i="3"/>
  <c r="X142" i="3"/>
  <c r="Y142" i="3"/>
  <c r="Z142" i="3"/>
  <c r="AA142" i="3"/>
  <c r="AB142" i="3"/>
  <c r="AC142" i="3"/>
  <c r="AD142" i="3"/>
  <c r="AE142" i="3"/>
  <c r="AF142" i="3"/>
  <c r="AG142" i="3"/>
  <c r="AH142" i="3"/>
  <c r="AI142" i="3"/>
  <c r="AJ142" i="3"/>
  <c r="AL142" i="3"/>
  <c r="AM142" i="3"/>
  <c r="AN142" i="3"/>
  <c r="AO142" i="3"/>
  <c r="AP142" i="3"/>
  <c r="AQ142" i="3"/>
  <c r="AR142" i="3"/>
  <c r="AS142" i="3"/>
  <c r="AT142" i="3"/>
  <c r="AU142" i="3"/>
  <c r="AV142" i="3"/>
  <c r="AW142" i="3"/>
  <c r="AX142" i="3"/>
  <c r="AZ142" i="3"/>
  <c r="BA142" i="3"/>
  <c r="BB142" i="3"/>
  <c r="BC142" i="3"/>
  <c r="BD142" i="3"/>
  <c r="BE142" i="3"/>
  <c r="BF142" i="3"/>
  <c r="BG142" i="3"/>
  <c r="BH142" i="3"/>
  <c r="BI142" i="3"/>
  <c r="BJ142" i="3"/>
  <c r="BK142" i="3"/>
  <c r="BL142" i="3"/>
  <c r="BN142" i="3"/>
  <c r="BO142" i="3"/>
  <c r="BP142" i="3"/>
  <c r="BQ142" i="3"/>
  <c r="BR142" i="3"/>
  <c r="BS142" i="3"/>
  <c r="BT142" i="3"/>
  <c r="BU142" i="3"/>
  <c r="BV142" i="3"/>
  <c r="BW142" i="3"/>
  <c r="BX142" i="3"/>
  <c r="BY142" i="3"/>
  <c r="BZ142" i="3"/>
  <c r="CB142" i="3"/>
  <c r="CC142" i="3"/>
  <c r="CD142" i="3"/>
  <c r="CE142" i="3"/>
  <c r="CF142" i="3"/>
  <c r="CG142" i="3"/>
  <c r="CH142" i="3"/>
  <c r="CI142" i="3"/>
  <c r="CJ142" i="3"/>
  <c r="CK142" i="3"/>
  <c r="CL142" i="3"/>
  <c r="CM142" i="3"/>
  <c r="CN142" i="3"/>
  <c r="CP142" i="3"/>
  <c r="CQ142" i="3"/>
  <c r="CR142" i="3"/>
  <c r="CS142" i="3"/>
  <c r="CT142" i="3"/>
  <c r="CU142" i="3"/>
  <c r="CV142" i="3"/>
  <c r="CW142" i="3"/>
  <c r="CX142" i="3"/>
  <c r="CY142" i="3"/>
  <c r="CZ142" i="3"/>
  <c r="DA142" i="3"/>
  <c r="DB142" i="3"/>
  <c r="DD142" i="3"/>
  <c r="DE142" i="3"/>
  <c r="DF142" i="3"/>
  <c r="DG142" i="3"/>
  <c r="DH142" i="3"/>
  <c r="DI142" i="3"/>
  <c r="DJ142" i="3"/>
  <c r="DK142" i="3"/>
  <c r="DL142" i="3"/>
  <c r="DM142" i="3"/>
  <c r="DN142" i="3"/>
  <c r="DO142" i="3"/>
  <c r="DP142" i="3"/>
  <c r="DR142" i="3"/>
  <c r="DS142" i="3"/>
  <c r="DT142" i="3"/>
  <c r="DU142" i="3"/>
  <c r="DV142" i="3"/>
  <c r="DW142" i="3"/>
  <c r="DX142" i="3"/>
  <c r="DY142" i="3"/>
  <c r="DZ142" i="3"/>
  <c r="EA142" i="3"/>
  <c r="EB142" i="3"/>
  <c r="EC142" i="3"/>
  <c r="ED142" i="3"/>
  <c r="EF142" i="3"/>
  <c r="EG142" i="3"/>
  <c r="EH142" i="3"/>
  <c r="EI142" i="3"/>
  <c r="EJ142" i="3"/>
  <c r="EK142" i="3"/>
  <c r="EL142" i="3"/>
  <c r="EM142" i="3"/>
  <c r="EN142" i="3"/>
  <c r="EO142" i="3"/>
  <c r="EP142" i="3"/>
  <c r="EQ142" i="3"/>
  <c r="ER142" i="3"/>
  <c r="ET142" i="3"/>
  <c r="EU142" i="3"/>
  <c r="EV142" i="3"/>
  <c r="EW142" i="3"/>
  <c r="EX142" i="3"/>
  <c r="EY142" i="3"/>
  <c r="EZ142" i="3"/>
  <c r="FA142" i="3"/>
  <c r="FB142" i="3"/>
  <c r="FC142" i="3"/>
  <c r="FD142" i="3"/>
  <c r="FE142" i="3"/>
  <c r="FF142" i="3"/>
  <c r="FH142" i="3"/>
  <c r="FI142" i="3"/>
  <c r="FJ142" i="3"/>
  <c r="FK142" i="3"/>
  <c r="FL142" i="3"/>
  <c r="FM142" i="3"/>
  <c r="FN142" i="3"/>
  <c r="FO142" i="3"/>
  <c r="FP142" i="3"/>
  <c r="FQ142" i="3"/>
  <c r="FR142" i="3"/>
  <c r="FS142" i="3"/>
  <c r="FT142" i="3"/>
  <c r="FV142" i="3"/>
  <c r="FW142" i="3"/>
  <c r="FX142" i="3"/>
  <c r="FY142" i="3"/>
  <c r="FZ142" i="3"/>
  <c r="GA142" i="3"/>
  <c r="GB142" i="3"/>
  <c r="GC142" i="3"/>
  <c r="GD142" i="3"/>
  <c r="GE142" i="3"/>
  <c r="GF142" i="3"/>
  <c r="GG142" i="3"/>
  <c r="GH142" i="3"/>
  <c r="GJ142" i="3"/>
  <c r="GK142" i="3"/>
  <c r="GL142" i="3"/>
  <c r="GM142" i="3"/>
  <c r="GN142" i="3"/>
  <c r="GO142" i="3"/>
  <c r="GP142" i="3"/>
  <c r="GQ142" i="3"/>
  <c r="GR142" i="3"/>
  <c r="GS142" i="3"/>
  <c r="GT142" i="3"/>
  <c r="GU142" i="3"/>
  <c r="GV142" i="3"/>
  <c r="J143" i="3"/>
  <c r="K143" i="3"/>
  <c r="L143" i="3"/>
  <c r="M143" i="3"/>
  <c r="N143" i="3"/>
  <c r="O143" i="3"/>
  <c r="P143" i="3"/>
  <c r="Q143" i="3"/>
  <c r="R143" i="3"/>
  <c r="S143" i="3"/>
  <c r="T143" i="3"/>
  <c r="U143" i="3"/>
  <c r="V143" i="3"/>
  <c r="X143" i="3"/>
  <c r="Y143" i="3"/>
  <c r="Z143" i="3"/>
  <c r="AA143" i="3"/>
  <c r="AB143" i="3"/>
  <c r="AC143" i="3"/>
  <c r="AD143" i="3"/>
  <c r="AE143" i="3"/>
  <c r="AF143" i="3"/>
  <c r="AG143" i="3"/>
  <c r="AH143" i="3"/>
  <c r="AI143" i="3"/>
  <c r="AJ143" i="3"/>
  <c r="AL143" i="3"/>
  <c r="AM143" i="3"/>
  <c r="AN143" i="3"/>
  <c r="AO143" i="3"/>
  <c r="AP143" i="3"/>
  <c r="AQ143" i="3"/>
  <c r="AR143" i="3"/>
  <c r="AS143" i="3"/>
  <c r="AT143" i="3"/>
  <c r="AU143" i="3"/>
  <c r="AV143" i="3"/>
  <c r="AW143" i="3"/>
  <c r="AX143" i="3"/>
  <c r="AZ143" i="3"/>
  <c r="BA143" i="3"/>
  <c r="BB143" i="3"/>
  <c r="BC143" i="3"/>
  <c r="BD143" i="3"/>
  <c r="BE143" i="3"/>
  <c r="BF143" i="3"/>
  <c r="BG143" i="3"/>
  <c r="BH143" i="3"/>
  <c r="BI143" i="3"/>
  <c r="BJ143" i="3"/>
  <c r="BK143" i="3"/>
  <c r="BL143" i="3"/>
  <c r="BN143" i="3"/>
  <c r="BO143" i="3"/>
  <c r="BP143" i="3"/>
  <c r="BQ143" i="3"/>
  <c r="BR143" i="3"/>
  <c r="BS143" i="3"/>
  <c r="BT143" i="3"/>
  <c r="BU143" i="3"/>
  <c r="BV143" i="3"/>
  <c r="BW143" i="3"/>
  <c r="BX143" i="3"/>
  <c r="BY143" i="3"/>
  <c r="BZ143" i="3"/>
  <c r="CB143" i="3"/>
  <c r="CC143" i="3"/>
  <c r="CD143" i="3"/>
  <c r="CE143" i="3"/>
  <c r="CF143" i="3"/>
  <c r="CG143" i="3"/>
  <c r="CH143" i="3"/>
  <c r="CI143" i="3"/>
  <c r="CJ143" i="3"/>
  <c r="CK143" i="3"/>
  <c r="CL143" i="3"/>
  <c r="CM143" i="3"/>
  <c r="CN143" i="3"/>
  <c r="CP143" i="3"/>
  <c r="CQ143" i="3"/>
  <c r="CR143" i="3"/>
  <c r="CS143" i="3"/>
  <c r="CT143" i="3"/>
  <c r="CU143" i="3"/>
  <c r="CV143" i="3"/>
  <c r="CW143" i="3"/>
  <c r="CX143" i="3"/>
  <c r="CY143" i="3"/>
  <c r="CZ143" i="3"/>
  <c r="DA143" i="3"/>
  <c r="DB143" i="3"/>
  <c r="DR143" i="3"/>
  <c r="DS143" i="3"/>
  <c r="DT143" i="3"/>
  <c r="DU143" i="3"/>
  <c r="DV143" i="3"/>
  <c r="DW143" i="3"/>
  <c r="DX143" i="3"/>
  <c r="DY143" i="3"/>
  <c r="DZ143" i="3"/>
  <c r="EA143" i="3"/>
  <c r="EB143" i="3"/>
  <c r="EC143" i="3"/>
  <c r="ED143" i="3"/>
  <c r="EF143" i="3"/>
  <c r="EG143" i="3"/>
  <c r="EH143" i="3"/>
  <c r="EI143" i="3"/>
  <c r="EJ143" i="3"/>
  <c r="EK143" i="3"/>
  <c r="EL143" i="3"/>
  <c r="EM143" i="3"/>
  <c r="EN143" i="3"/>
  <c r="EO143" i="3"/>
  <c r="EP143" i="3"/>
  <c r="EQ143" i="3"/>
  <c r="ER143" i="3"/>
  <c r="ET143" i="3"/>
  <c r="EU143" i="3"/>
  <c r="EV143" i="3"/>
  <c r="EW143" i="3"/>
  <c r="EX143" i="3"/>
  <c r="EY143" i="3"/>
  <c r="EZ143" i="3"/>
  <c r="FA143" i="3"/>
  <c r="FB143" i="3"/>
  <c r="FC143" i="3"/>
  <c r="FD143" i="3"/>
  <c r="FE143" i="3"/>
  <c r="FF143" i="3"/>
  <c r="FH143" i="3"/>
  <c r="FI143" i="3"/>
  <c r="FJ143" i="3"/>
  <c r="FK143" i="3"/>
  <c r="FL143" i="3"/>
  <c r="FM143" i="3"/>
  <c r="FN143" i="3"/>
  <c r="FO143" i="3"/>
  <c r="FP143" i="3"/>
  <c r="FQ143" i="3"/>
  <c r="FR143" i="3"/>
  <c r="FS143" i="3"/>
  <c r="FT143" i="3"/>
  <c r="FV143" i="3"/>
  <c r="FW143" i="3"/>
  <c r="FX143" i="3"/>
  <c r="FY143" i="3"/>
  <c r="FZ143" i="3"/>
  <c r="GA143" i="3"/>
  <c r="GB143" i="3"/>
  <c r="GC143" i="3"/>
  <c r="GD143" i="3"/>
  <c r="GE143" i="3"/>
  <c r="GF143" i="3"/>
  <c r="GG143" i="3"/>
  <c r="GH143" i="3"/>
  <c r="GJ143" i="3"/>
  <c r="GK143" i="3"/>
  <c r="GL143" i="3"/>
  <c r="GM143" i="3"/>
  <c r="GN143" i="3"/>
  <c r="GO143" i="3"/>
  <c r="GP143" i="3"/>
  <c r="GQ143" i="3"/>
  <c r="GR143" i="3"/>
  <c r="GS143" i="3"/>
  <c r="GT143" i="3"/>
  <c r="GU143" i="3"/>
  <c r="GV143" i="3"/>
  <c r="GX143" i="3"/>
  <c r="GY143" i="3"/>
  <c r="GZ143" i="3"/>
  <c r="HA143" i="3"/>
  <c r="HB143" i="3"/>
  <c r="HC143" i="3"/>
  <c r="HD143" i="3"/>
  <c r="HE143" i="3"/>
  <c r="HF143" i="3"/>
  <c r="HG143" i="3"/>
  <c r="HH143" i="3"/>
  <c r="HI143" i="3"/>
  <c r="HJ143" i="3"/>
  <c r="J144" i="3"/>
  <c r="K144" i="3"/>
  <c r="L144" i="3"/>
  <c r="M144" i="3"/>
  <c r="N144" i="3"/>
  <c r="O144" i="3"/>
  <c r="P144" i="3"/>
  <c r="Q144" i="3"/>
  <c r="R144" i="3"/>
  <c r="S144" i="3"/>
  <c r="T144" i="3"/>
  <c r="U144" i="3"/>
  <c r="V144" i="3"/>
  <c r="X144" i="3"/>
  <c r="Y144" i="3"/>
  <c r="Z144" i="3"/>
  <c r="AA144" i="3"/>
  <c r="AB144" i="3"/>
  <c r="AC144" i="3"/>
  <c r="AD144" i="3"/>
  <c r="AE144" i="3"/>
  <c r="AF144" i="3"/>
  <c r="AG144" i="3"/>
  <c r="AH144" i="3"/>
  <c r="AI144" i="3"/>
  <c r="AJ144" i="3"/>
  <c r="AL144" i="3"/>
  <c r="AM144" i="3"/>
  <c r="AN144" i="3"/>
  <c r="AO144" i="3"/>
  <c r="AP144" i="3"/>
  <c r="AQ144" i="3"/>
  <c r="AR144" i="3"/>
  <c r="AS144" i="3"/>
  <c r="AT144" i="3"/>
  <c r="AU144" i="3"/>
  <c r="AV144" i="3"/>
  <c r="AW144" i="3"/>
  <c r="AX144" i="3"/>
  <c r="AZ144" i="3"/>
  <c r="BA144" i="3"/>
  <c r="BB144" i="3"/>
  <c r="BC144" i="3"/>
  <c r="BD144" i="3"/>
  <c r="BE144" i="3"/>
  <c r="BF144" i="3"/>
  <c r="BG144" i="3"/>
  <c r="BH144" i="3"/>
  <c r="BI144" i="3"/>
  <c r="BJ144" i="3"/>
  <c r="BK144" i="3"/>
  <c r="BL144" i="3"/>
  <c r="BN144" i="3"/>
  <c r="BO144" i="3"/>
  <c r="BP144" i="3"/>
  <c r="BQ144" i="3"/>
  <c r="BR144" i="3"/>
  <c r="BS144" i="3"/>
  <c r="BT144" i="3"/>
  <c r="BU144" i="3"/>
  <c r="BV144" i="3"/>
  <c r="BW144" i="3"/>
  <c r="BX144" i="3"/>
  <c r="BY144" i="3"/>
  <c r="BZ144" i="3"/>
  <c r="CB144" i="3"/>
  <c r="CC144" i="3"/>
  <c r="CD144" i="3"/>
  <c r="CE144" i="3"/>
  <c r="CF144" i="3"/>
  <c r="CG144" i="3"/>
  <c r="CH144" i="3"/>
  <c r="CI144" i="3"/>
  <c r="CJ144" i="3"/>
  <c r="CK144" i="3"/>
  <c r="CL144" i="3"/>
  <c r="CM144" i="3"/>
  <c r="CN144" i="3"/>
  <c r="CP144" i="3"/>
  <c r="CQ144" i="3"/>
  <c r="CR144" i="3"/>
  <c r="CS144" i="3"/>
  <c r="CT144" i="3"/>
  <c r="CU144" i="3"/>
  <c r="CV144" i="3"/>
  <c r="CW144" i="3"/>
  <c r="CX144" i="3"/>
  <c r="CY144" i="3"/>
  <c r="CZ144" i="3"/>
  <c r="DA144" i="3"/>
  <c r="DB144" i="3"/>
  <c r="DD144" i="3"/>
  <c r="DE144" i="3"/>
  <c r="DF144" i="3"/>
  <c r="DG144" i="3"/>
  <c r="DH144" i="3"/>
  <c r="DI144" i="3"/>
  <c r="DJ144" i="3"/>
  <c r="DK144" i="3"/>
  <c r="DL144" i="3"/>
  <c r="DM144" i="3"/>
  <c r="DN144" i="3"/>
  <c r="DO144" i="3"/>
  <c r="DP144" i="3"/>
  <c r="DR144" i="3"/>
  <c r="DS144" i="3"/>
  <c r="DT144" i="3"/>
  <c r="DU144" i="3"/>
  <c r="DV144" i="3"/>
  <c r="DW144" i="3"/>
  <c r="DX144" i="3"/>
  <c r="DY144" i="3"/>
  <c r="DZ144" i="3"/>
  <c r="EA144" i="3"/>
  <c r="EB144" i="3"/>
  <c r="EC144" i="3"/>
  <c r="ED144" i="3"/>
  <c r="EF144" i="3"/>
  <c r="EG144" i="3"/>
  <c r="EH144" i="3"/>
  <c r="EI144" i="3"/>
  <c r="EJ144" i="3"/>
  <c r="EK144" i="3"/>
  <c r="EL144" i="3"/>
  <c r="EM144" i="3"/>
  <c r="EN144" i="3"/>
  <c r="EO144" i="3"/>
  <c r="EP144" i="3"/>
  <c r="EQ144" i="3"/>
  <c r="ER144" i="3"/>
  <c r="ET144" i="3"/>
  <c r="EU144" i="3"/>
  <c r="EV144" i="3"/>
  <c r="EW144" i="3"/>
  <c r="EX144" i="3"/>
  <c r="EY144" i="3"/>
  <c r="EZ144" i="3"/>
  <c r="FA144" i="3"/>
  <c r="FB144" i="3"/>
  <c r="FC144" i="3"/>
  <c r="FD144" i="3"/>
  <c r="FE144" i="3"/>
  <c r="FF144" i="3"/>
  <c r="FH144" i="3"/>
  <c r="FI144" i="3"/>
  <c r="FJ144" i="3"/>
  <c r="FK144" i="3"/>
  <c r="FL144" i="3"/>
  <c r="FM144" i="3"/>
  <c r="FN144" i="3"/>
  <c r="FO144" i="3"/>
  <c r="FP144" i="3"/>
  <c r="FQ144" i="3"/>
  <c r="FR144" i="3"/>
  <c r="FS144" i="3"/>
  <c r="FT144" i="3"/>
  <c r="FV144" i="3"/>
  <c r="FW144" i="3"/>
  <c r="FX144" i="3"/>
  <c r="FY144" i="3"/>
  <c r="FZ144" i="3"/>
  <c r="GA144" i="3"/>
  <c r="GB144" i="3"/>
  <c r="GC144" i="3"/>
  <c r="GD144" i="3"/>
  <c r="GE144" i="3"/>
  <c r="GF144" i="3"/>
  <c r="GG144" i="3"/>
  <c r="GH144" i="3"/>
  <c r="GJ144" i="3"/>
  <c r="GK144" i="3"/>
  <c r="GL144" i="3"/>
  <c r="GM144" i="3"/>
  <c r="GN144" i="3"/>
  <c r="GO144" i="3"/>
  <c r="GP144" i="3"/>
  <c r="GQ144" i="3"/>
  <c r="GR144" i="3"/>
  <c r="GS144" i="3"/>
  <c r="GT144" i="3"/>
  <c r="GU144" i="3"/>
  <c r="GV144" i="3"/>
  <c r="J145" i="3"/>
  <c r="K145" i="3"/>
  <c r="L145" i="3"/>
  <c r="M145" i="3"/>
  <c r="N145" i="3"/>
  <c r="O145" i="3"/>
  <c r="P145" i="3"/>
  <c r="Q145" i="3"/>
  <c r="R145" i="3"/>
  <c r="S145" i="3"/>
  <c r="T145" i="3"/>
  <c r="U145" i="3"/>
  <c r="V145" i="3"/>
  <c r="X145" i="3"/>
  <c r="Y145" i="3"/>
  <c r="Z145" i="3"/>
  <c r="AA145" i="3"/>
  <c r="AB145" i="3"/>
  <c r="AC145" i="3"/>
  <c r="AD145" i="3"/>
  <c r="AE145" i="3"/>
  <c r="AF145" i="3"/>
  <c r="AG145" i="3"/>
  <c r="AH145" i="3"/>
  <c r="AI145" i="3"/>
  <c r="AJ145" i="3"/>
  <c r="AL145" i="3"/>
  <c r="AM145" i="3"/>
  <c r="AN145" i="3"/>
  <c r="AO145" i="3"/>
  <c r="AP145" i="3"/>
  <c r="AQ145" i="3"/>
  <c r="AR145" i="3"/>
  <c r="AS145" i="3"/>
  <c r="AT145" i="3"/>
  <c r="AU145" i="3"/>
  <c r="AV145" i="3"/>
  <c r="AW145" i="3"/>
  <c r="AX145" i="3"/>
  <c r="AZ145" i="3"/>
  <c r="BA145" i="3"/>
  <c r="BB145" i="3"/>
  <c r="BC145" i="3"/>
  <c r="BD145" i="3"/>
  <c r="BE145" i="3"/>
  <c r="BF145" i="3"/>
  <c r="BG145" i="3"/>
  <c r="BH145" i="3"/>
  <c r="BI145" i="3"/>
  <c r="BJ145" i="3"/>
  <c r="BK145" i="3"/>
  <c r="BL145" i="3"/>
  <c r="BN145" i="3"/>
  <c r="BO145" i="3"/>
  <c r="BP145" i="3"/>
  <c r="BQ145" i="3"/>
  <c r="BR145" i="3"/>
  <c r="BS145" i="3"/>
  <c r="BT145" i="3"/>
  <c r="BU145" i="3"/>
  <c r="BV145" i="3"/>
  <c r="BW145" i="3"/>
  <c r="BX145" i="3"/>
  <c r="BY145" i="3"/>
  <c r="BZ145" i="3"/>
  <c r="CB145" i="3"/>
  <c r="CC145" i="3"/>
  <c r="CD145" i="3"/>
  <c r="CE145" i="3"/>
  <c r="CF145" i="3"/>
  <c r="CG145" i="3"/>
  <c r="CH145" i="3"/>
  <c r="CI145" i="3"/>
  <c r="CJ145" i="3"/>
  <c r="CK145" i="3"/>
  <c r="CL145" i="3"/>
  <c r="CM145" i="3"/>
  <c r="CN145" i="3"/>
  <c r="CP145" i="3"/>
  <c r="CQ145" i="3"/>
  <c r="CR145" i="3"/>
  <c r="CS145" i="3"/>
  <c r="CT145" i="3"/>
  <c r="CU145" i="3"/>
  <c r="CV145" i="3"/>
  <c r="CW145" i="3"/>
  <c r="CX145" i="3"/>
  <c r="CY145" i="3"/>
  <c r="CZ145" i="3"/>
  <c r="DA145" i="3"/>
  <c r="DB145" i="3"/>
  <c r="DD145" i="3"/>
  <c r="DE145" i="3"/>
  <c r="DF145" i="3"/>
  <c r="DG145" i="3"/>
  <c r="DH145" i="3"/>
  <c r="DI145" i="3"/>
  <c r="DJ145" i="3"/>
  <c r="DK145" i="3"/>
  <c r="DL145" i="3"/>
  <c r="DM145" i="3"/>
  <c r="DN145" i="3"/>
  <c r="DO145" i="3"/>
  <c r="DP145" i="3"/>
  <c r="DR145" i="3"/>
  <c r="DS145" i="3"/>
  <c r="DT145" i="3"/>
  <c r="DU145" i="3"/>
  <c r="DV145" i="3"/>
  <c r="DW145" i="3"/>
  <c r="DX145" i="3"/>
  <c r="DY145" i="3"/>
  <c r="DZ145" i="3"/>
  <c r="EA145" i="3"/>
  <c r="EB145" i="3"/>
  <c r="EC145" i="3"/>
  <c r="ED145" i="3"/>
  <c r="EF145" i="3"/>
  <c r="EG145" i="3"/>
  <c r="EH145" i="3"/>
  <c r="EI145" i="3"/>
  <c r="EJ145" i="3"/>
  <c r="EK145" i="3"/>
  <c r="EL145" i="3"/>
  <c r="EM145" i="3"/>
  <c r="EN145" i="3"/>
  <c r="EO145" i="3"/>
  <c r="EP145" i="3"/>
  <c r="EQ145" i="3"/>
  <c r="ER145" i="3"/>
  <c r="ET145" i="3"/>
  <c r="EU145" i="3"/>
  <c r="EV145" i="3"/>
  <c r="EW145" i="3"/>
  <c r="EX145" i="3"/>
  <c r="EY145" i="3"/>
  <c r="EZ145" i="3"/>
  <c r="FA145" i="3"/>
  <c r="FB145" i="3"/>
  <c r="FC145" i="3"/>
  <c r="FD145" i="3"/>
  <c r="FE145" i="3"/>
  <c r="FF145" i="3"/>
  <c r="FH145" i="3"/>
  <c r="FI145" i="3"/>
  <c r="FJ145" i="3"/>
  <c r="FK145" i="3"/>
  <c r="FL145" i="3"/>
  <c r="FM145" i="3"/>
  <c r="FN145" i="3"/>
  <c r="FO145" i="3"/>
  <c r="FP145" i="3"/>
  <c r="FQ145" i="3"/>
  <c r="FR145" i="3"/>
  <c r="FS145" i="3"/>
  <c r="FT145" i="3"/>
  <c r="GJ145" i="3"/>
  <c r="GK145" i="3"/>
  <c r="GL145" i="3"/>
  <c r="GM145" i="3"/>
  <c r="GN145" i="3"/>
  <c r="GO145" i="3"/>
  <c r="GP145" i="3"/>
  <c r="GQ145" i="3"/>
  <c r="GR145" i="3"/>
  <c r="GS145" i="3"/>
  <c r="GT145" i="3"/>
  <c r="GU145" i="3"/>
  <c r="GV145" i="3"/>
  <c r="GX145" i="3"/>
  <c r="GY145" i="3"/>
  <c r="GZ145" i="3"/>
  <c r="HA145" i="3"/>
  <c r="HB145" i="3"/>
  <c r="HC145" i="3"/>
  <c r="HD145" i="3"/>
  <c r="HE145" i="3"/>
  <c r="HF145" i="3"/>
  <c r="HG145" i="3"/>
  <c r="HH145" i="3"/>
  <c r="HI145" i="3"/>
  <c r="HJ145" i="3"/>
  <c r="J146" i="3"/>
  <c r="K146" i="3"/>
  <c r="L146" i="3"/>
  <c r="M146" i="3"/>
  <c r="N146" i="3"/>
  <c r="O146" i="3"/>
  <c r="P146" i="3"/>
  <c r="Q146" i="3"/>
  <c r="R146" i="3"/>
  <c r="S146" i="3"/>
  <c r="T146" i="3"/>
  <c r="U146" i="3"/>
  <c r="V146" i="3"/>
  <c r="X146" i="3"/>
  <c r="Y146" i="3"/>
  <c r="Z146" i="3"/>
  <c r="AA146" i="3"/>
  <c r="AB146" i="3"/>
  <c r="AC146" i="3"/>
  <c r="AD146" i="3"/>
  <c r="AE146" i="3"/>
  <c r="AF146" i="3"/>
  <c r="AG146" i="3"/>
  <c r="AH146" i="3"/>
  <c r="AI146" i="3"/>
  <c r="AJ146" i="3"/>
  <c r="AL146" i="3"/>
  <c r="AM146" i="3"/>
  <c r="AN146" i="3"/>
  <c r="AO146" i="3"/>
  <c r="AP146" i="3"/>
  <c r="AQ146" i="3"/>
  <c r="AR146" i="3"/>
  <c r="AS146" i="3"/>
  <c r="AT146" i="3"/>
  <c r="AU146" i="3"/>
  <c r="AV146" i="3"/>
  <c r="AW146" i="3"/>
  <c r="AX146" i="3"/>
  <c r="AZ146" i="3"/>
  <c r="BA146" i="3"/>
  <c r="BB146" i="3"/>
  <c r="BC146" i="3"/>
  <c r="BD146" i="3"/>
  <c r="BE146" i="3"/>
  <c r="BF146" i="3"/>
  <c r="BG146" i="3"/>
  <c r="BH146" i="3"/>
  <c r="BI146" i="3"/>
  <c r="BJ146" i="3"/>
  <c r="BK146" i="3"/>
  <c r="BL146" i="3"/>
  <c r="BN146" i="3"/>
  <c r="BO146" i="3"/>
  <c r="BP146" i="3"/>
  <c r="BQ146" i="3"/>
  <c r="BR146" i="3"/>
  <c r="BS146" i="3"/>
  <c r="BT146" i="3"/>
  <c r="BU146" i="3"/>
  <c r="BV146" i="3"/>
  <c r="BW146" i="3"/>
  <c r="BX146" i="3"/>
  <c r="BY146" i="3"/>
  <c r="BZ146" i="3"/>
  <c r="CB146" i="3"/>
  <c r="CC146" i="3"/>
  <c r="CD146" i="3"/>
  <c r="CE146" i="3"/>
  <c r="CF146" i="3"/>
  <c r="CG146" i="3"/>
  <c r="CH146" i="3"/>
  <c r="CI146" i="3"/>
  <c r="CJ146" i="3"/>
  <c r="CK146" i="3"/>
  <c r="CL146" i="3"/>
  <c r="CM146" i="3"/>
  <c r="CN146" i="3"/>
  <c r="CP146" i="3"/>
  <c r="CQ146" i="3"/>
  <c r="CR146" i="3"/>
  <c r="CS146" i="3"/>
  <c r="CT146" i="3"/>
  <c r="CU146" i="3"/>
  <c r="CV146" i="3"/>
  <c r="CW146" i="3"/>
  <c r="CX146" i="3"/>
  <c r="CY146" i="3"/>
  <c r="CZ146" i="3"/>
  <c r="DA146" i="3"/>
  <c r="DB146" i="3"/>
  <c r="DD146" i="3"/>
  <c r="DE146" i="3"/>
  <c r="DF146" i="3"/>
  <c r="DG146" i="3"/>
  <c r="DH146" i="3"/>
  <c r="DI146" i="3"/>
  <c r="DJ146" i="3"/>
  <c r="DK146" i="3"/>
  <c r="DL146" i="3"/>
  <c r="DM146" i="3"/>
  <c r="DN146" i="3"/>
  <c r="DO146" i="3"/>
  <c r="DP146" i="3"/>
  <c r="DR146" i="3"/>
  <c r="DS146" i="3"/>
  <c r="DT146" i="3"/>
  <c r="DU146" i="3"/>
  <c r="DV146" i="3"/>
  <c r="DW146" i="3"/>
  <c r="DX146" i="3"/>
  <c r="DY146" i="3"/>
  <c r="DZ146" i="3"/>
  <c r="EA146" i="3"/>
  <c r="EB146" i="3"/>
  <c r="EC146" i="3"/>
  <c r="ED146" i="3"/>
  <c r="EF146" i="3"/>
  <c r="EG146" i="3"/>
  <c r="EH146" i="3"/>
  <c r="EI146" i="3"/>
  <c r="EJ146" i="3"/>
  <c r="EK146" i="3"/>
  <c r="EL146" i="3"/>
  <c r="EM146" i="3"/>
  <c r="EN146" i="3"/>
  <c r="EO146" i="3"/>
  <c r="EP146" i="3"/>
  <c r="EQ146" i="3"/>
  <c r="ER146" i="3"/>
  <c r="ET146" i="3"/>
  <c r="EU146" i="3"/>
  <c r="EV146" i="3"/>
  <c r="EW146" i="3"/>
  <c r="EX146" i="3"/>
  <c r="EY146" i="3"/>
  <c r="EZ146" i="3"/>
  <c r="FA146" i="3"/>
  <c r="FB146" i="3"/>
  <c r="FC146" i="3"/>
  <c r="FD146" i="3"/>
  <c r="FE146" i="3"/>
  <c r="FF146" i="3"/>
  <c r="FH146" i="3"/>
  <c r="FI146" i="3"/>
  <c r="FJ146" i="3"/>
  <c r="FK146" i="3"/>
  <c r="FL146" i="3"/>
  <c r="FM146" i="3"/>
  <c r="FN146" i="3"/>
  <c r="FO146" i="3"/>
  <c r="FP146" i="3"/>
  <c r="FQ146" i="3"/>
  <c r="FR146" i="3"/>
  <c r="FS146" i="3"/>
  <c r="FT146" i="3"/>
  <c r="FV146" i="3"/>
  <c r="FW146" i="3"/>
  <c r="FX146" i="3"/>
  <c r="FY146" i="3"/>
  <c r="FZ146" i="3"/>
  <c r="GA146" i="3"/>
  <c r="GB146" i="3"/>
  <c r="GC146" i="3"/>
  <c r="GD146" i="3"/>
  <c r="GE146" i="3"/>
  <c r="GF146" i="3"/>
  <c r="GG146" i="3"/>
  <c r="GH146" i="3"/>
  <c r="GJ146" i="3"/>
  <c r="GK146" i="3"/>
  <c r="GL146" i="3"/>
  <c r="GM146" i="3"/>
  <c r="GN146" i="3"/>
  <c r="GO146" i="3"/>
  <c r="GP146" i="3"/>
  <c r="GQ146" i="3"/>
  <c r="GR146" i="3"/>
  <c r="GS146" i="3"/>
  <c r="GT146" i="3"/>
  <c r="GU146" i="3"/>
  <c r="GV146" i="3"/>
  <c r="J147" i="3"/>
  <c r="K147" i="3"/>
  <c r="L147" i="3"/>
  <c r="M147" i="3"/>
  <c r="N147" i="3"/>
  <c r="O147" i="3"/>
  <c r="P147" i="3"/>
  <c r="Q147" i="3"/>
  <c r="R147" i="3"/>
  <c r="S147" i="3"/>
  <c r="T147" i="3"/>
  <c r="U147" i="3"/>
  <c r="V147" i="3"/>
  <c r="X147" i="3"/>
  <c r="Y147" i="3"/>
  <c r="Z147" i="3"/>
  <c r="AA147" i="3"/>
  <c r="AB147" i="3"/>
  <c r="AC147" i="3"/>
  <c r="AD147" i="3"/>
  <c r="AE147" i="3"/>
  <c r="AF147" i="3"/>
  <c r="AG147" i="3"/>
  <c r="AH147" i="3"/>
  <c r="AI147" i="3"/>
  <c r="AJ147" i="3"/>
  <c r="AL147" i="3"/>
  <c r="AM147" i="3"/>
  <c r="AN147" i="3"/>
  <c r="AO147" i="3"/>
  <c r="AP147" i="3"/>
  <c r="AQ147" i="3"/>
  <c r="AR147" i="3"/>
  <c r="AS147" i="3"/>
  <c r="AT147" i="3"/>
  <c r="AU147" i="3"/>
  <c r="AV147" i="3"/>
  <c r="AW147" i="3"/>
  <c r="AX147" i="3"/>
  <c r="AZ147" i="3"/>
  <c r="BA147" i="3"/>
  <c r="BB147" i="3"/>
  <c r="BC147" i="3"/>
  <c r="BD147" i="3"/>
  <c r="BE147" i="3"/>
  <c r="BF147" i="3"/>
  <c r="BG147" i="3"/>
  <c r="BH147" i="3"/>
  <c r="BI147" i="3"/>
  <c r="BJ147" i="3"/>
  <c r="BK147" i="3"/>
  <c r="BL147" i="3"/>
  <c r="BN147" i="3"/>
  <c r="BO147" i="3"/>
  <c r="BP147" i="3"/>
  <c r="BQ147" i="3"/>
  <c r="BR147" i="3"/>
  <c r="BS147" i="3"/>
  <c r="BT147" i="3"/>
  <c r="BU147" i="3"/>
  <c r="BV147" i="3"/>
  <c r="BW147" i="3"/>
  <c r="BX147" i="3"/>
  <c r="BY147" i="3"/>
  <c r="BZ147" i="3"/>
  <c r="CB147" i="3"/>
  <c r="CC147" i="3"/>
  <c r="CD147" i="3"/>
  <c r="CE147" i="3"/>
  <c r="CF147" i="3"/>
  <c r="CG147" i="3"/>
  <c r="CH147" i="3"/>
  <c r="CI147" i="3"/>
  <c r="CJ147" i="3"/>
  <c r="CK147" i="3"/>
  <c r="CL147" i="3"/>
  <c r="CM147" i="3"/>
  <c r="CN147" i="3"/>
  <c r="CP147" i="3"/>
  <c r="CQ147" i="3"/>
  <c r="CR147" i="3"/>
  <c r="CS147" i="3"/>
  <c r="CT147" i="3"/>
  <c r="CU147" i="3"/>
  <c r="CV147" i="3"/>
  <c r="CW147" i="3"/>
  <c r="CX147" i="3"/>
  <c r="CY147" i="3"/>
  <c r="CZ147" i="3"/>
  <c r="DA147" i="3"/>
  <c r="DB147" i="3"/>
  <c r="DD147" i="3"/>
  <c r="DE147" i="3"/>
  <c r="DF147" i="3"/>
  <c r="DG147" i="3"/>
  <c r="DH147" i="3"/>
  <c r="DI147" i="3"/>
  <c r="DJ147" i="3"/>
  <c r="DK147" i="3"/>
  <c r="DL147" i="3"/>
  <c r="DM147" i="3"/>
  <c r="DN147" i="3"/>
  <c r="DO147" i="3"/>
  <c r="DP147" i="3"/>
  <c r="DR147" i="3"/>
  <c r="DS147" i="3"/>
  <c r="DT147" i="3"/>
  <c r="DU147" i="3"/>
  <c r="DV147" i="3"/>
  <c r="DW147" i="3"/>
  <c r="DX147" i="3"/>
  <c r="DY147" i="3"/>
  <c r="DZ147" i="3"/>
  <c r="EA147" i="3"/>
  <c r="EB147" i="3"/>
  <c r="EC147" i="3"/>
  <c r="ED147" i="3"/>
  <c r="EF147" i="3"/>
  <c r="EG147" i="3"/>
  <c r="EH147" i="3"/>
  <c r="EI147" i="3"/>
  <c r="EJ147" i="3"/>
  <c r="EK147" i="3"/>
  <c r="EL147" i="3"/>
  <c r="EM147" i="3"/>
  <c r="EN147" i="3"/>
  <c r="EO147" i="3"/>
  <c r="EP147" i="3"/>
  <c r="EQ147" i="3"/>
  <c r="ER147" i="3"/>
  <c r="ET147" i="3"/>
  <c r="EU147" i="3"/>
  <c r="EV147" i="3"/>
  <c r="EW147" i="3"/>
  <c r="EX147" i="3"/>
  <c r="EY147" i="3"/>
  <c r="EZ147" i="3"/>
  <c r="FA147" i="3"/>
  <c r="FB147" i="3"/>
  <c r="FC147" i="3"/>
  <c r="FD147" i="3"/>
  <c r="FE147" i="3"/>
  <c r="FF147" i="3"/>
  <c r="FH147" i="3"/>
  <c r="FI147" i="3"/>
  <c r="FJ147" i="3"/>
  <c r="FK147" i="3"/>
  <c r="FL147" i="3"/>
  <c r="FM147" i="3"/>
  <c r="FN147" i="3"/>
  <c r="FO147" i="3"/>
  <c r="FP147" i="3"/>
  <c r="FQ147" i="3"/>
  <c r="FR147" i="3"/>
  <c r="FS147" i="3"/>
  <c r="FT147" i="3"/>
  <c r="FV147" i="3"/>
  <c r="FW147" i="3"/>
  <c r="FX147" i="3"/>
  <c r="FY147" i="3"/>
  <c r="FZ147" i="3"/>
  <c r="GA147" i="3"/>
  <c r="GB147" i="3"/>
  <c r="GC147" i="3"/>
  <c r="GD147" i="3"/>
  <c r="GE147" i="3"/>
  <c r="GF147" i="3"/>
  <c r="GG147" i="3"/>
  <c r="GH147" i="3"/>
  <c r="GJ147" i="3"/>
  <c r="GK147" i="3"/>
  <c r="GL147" i="3"/>
  <c r="GM147" i="3"/>
  <c r="GN147" i="3"/>
  <c r="GO147" i="3"/>
  <c r="GP147" i="3"/>
  <c r="GQ147" i="3"/>
  <c r="GR147" i="3"/>
  <c r="GS147" i="3"/>
  <c r="GT147" i="3"/>
  <c r="GU147" i="3"/>
  <c r="GV147" i="3"/>
  <c r="J148" i="3"/>
  <c r="K148" i="3"/>
  <c r="L148" i="3"/>
  <c r="M148" i="3"/>
  <c r="N148" i="3"/>
  <c r="O148" i="3"/>
  <c r="P148" i="3"/>
  <c r="Q148" i="3"/>
  <c r="R148" i="3"/>
  <c r="S148" i="3"/>
  <c r="T148" i="3"/>
  <c r="U148" i="3"/>
  <c r="V148" i="3"/>
  <c r="X148" i="3"/>
  <c r="Y148" i="3"/>
  <c r="Z148" i="3"/>
  <c r="AA148" i="3"/>
  <c r="AB148" i="3"/>
  <c r="AC148" i="3"/>
  <c r="AD148" i="3"/>
  <c r="AE148" i="3"/>
  <c r="AF148" i="3"/>
  <c r="AG148" i="3"/>
  <c r="AH148" i="3"/>
  <c r="AI148" i="3"/>
  <c r="AJ148" i="3"/>
  <c r="AL148" i="3"/>
  <c r="AM148" i="3"/>
  <c r="AN148" i="3"/>
  <c r="AO148" i="3"/>
  <c r="AP148" i="3"/>
  <c r="AQ148" i="3"/>
  <c r="AR148" i="3"/>
  <c r="AS148" i="3"/>
  <c r="AT148" i="3"/>
  <c r="AU148" i="3"/>
  <c r="AV148" i="3"/>
  <c r="AW148" i="3"/>
  <c r="AX148" i="3"/>
  <c r="AZ148" i="3"/>
  <c r="BA148" i="3"/>
  <c r="BB148" i="3"/>
  <c r="BC148" i="3"/>
  <c r="BD148" i="3"/>
  <c r="BE148" i="3"/>
  <c r="BF148" i="3"/>
  <c r="BG148" i="3"/>
  <c r="BH148" i="3"/>
  <c r="BI148" i="3"/>
  <c r="BJ148" i="3"/>
  <c r="BK148" i="3"/>
  <c r="BL148" i="3"/>
  <c r="BN148" i="3"/>
  <c r="BO148" i="3"/>
  <c r="BP148" i="3"/>
  <c r="BQ148" i="3"/>
  <c r="BR148" i="3"/>
  <c r="BS148" i="3"/>
  <c r="BT148" i="3"/>
  <c r="BU148" i="3"/>
  <c r="BV148" i="3"/>
  <c r="BW148" i="3"/>
  <c r="BX148" i="3"/>
  <c r="BY148" i="3"/>
  <c r="BZ148" i="3"/>
  <c r="CB148" i="3"/>
  <c r="CC148" i="3"/>
  <c r="CD148" i="3"/>
  <c r="CE148" i="3"/>
  <c r="CF148" i="3"/>
  <c r="CG148" i="3"/>
  <c r="CH148" i="3"/>
  <c r="CI148" i="3"/>
  <c r="CJ148" i="3"/>
  <c r="CK148" i="3"/>
  <c r="CL148" i="3"/>
  <c r="CM148" i="3"/>
  <c r="CN148" i="3"/>
  <c r="CP148" i="3"/>
  <c r="CQ148" i="3"/>
  <c r="CR148" i="3"/>
  <c r="CS148" i="3"/>
  <c r="CT148" i="3"/>
  <c r="CU148" i="3"/>
  <c r="CV148" i="3"/>
  <c r="CW148" i="3"/>
  <c r="CX148" i="3"/>
  <c r="CY148" i="3"/>
  <c r="CZ148" i="3"/>
  <c r="DA148" i="3"/>
  <c r="DB148" i="3"/>
  <c r="DD148" i="3"/>
  <c r="DE148" i="3"/>
  <c r="DF148" i="3"/>
  <c r="DG148" i="3"/>
  <c r="DH148" i="3"/>
  <c r="DI148" i="3"/>
  <c r="DJ148" i="3"/>
  <c r="DK148" i="3"/>
  <c r="DL148" i="3"/>
  <c r="DM148" i="3"/>
  <c r="DN148" i="3"/>
  <c r="DO148" i="3"/>
  <c r="DP148" i="3"/>
  <c r="DR148" i="3"/>
  <c r="DS148" i="3"/>
  <c r="DT148" i="3"/>
  <c r="DU148" i="3"/>
  <c r="DV148" i="3"/>
  <c r="DW148" i="3"/>
  <c r="DX148" i="3"/>
  <c r="DY148" i="3"/>
  <c r="DZ148" i="3"/>
  <c r="EA148" i="3"/>
  <c r="EB148" i="3"/>
  <c r="EC148" i="3"/>
  <c r="ED148" i="3"/>
  <c r="EF148" i="3"/>
  <c r="EG148" i="3"/>
  <c r="EH148" i="3"/>
  <c r="EI148" i="3"/>
  <c r="EJ148" i="3"/>
  <c r="EK148" i="3"/>
  <c r="EL148" i="3"/>
  <c r="EM148" i="3"/>
  <c r="EN148" i="3"/>
  <c r="EO148" i="3"/>
  <c r="EP148" i="3"/>
  <c r="EQ148" i="3"/>
  <c r="ER148" i="3"/>
  <c r="ET148" i="3"/>
  <c r="EU148" i="3"/>
  <c r="EV148" i="3"/>
  <c r="EW148" i="3"/>
  <c r="EX148" i="3"/>
  <c r="EY148" i="3"/>
  <c r="EZ148" i="3"/>
  <c r="FA148" i="3"/>
  <c r="FB148" i="3"/>
  <c r="FC148" i="3"/>
  <c r="FD148" i="3"/>
  <c r="FE148" i="3"/>
  <c r="FF148" i="3"/>
  <c r="FH148" i="3"/>
  <c r="FI148" i="3"/>
  <c r="FJ148" i="3"/>
  <c r="FK148" i="3"/>
  <c r="FL148" i="3"/>
  <c r="FM148" i="3"/>
  <c r="FN148" i="3"/>
  <c r="FO148" i="3"/>
  <c r="FP148" i="3"/>
  <c r="FQ148" i="3"/>
  <c r="FR148" i="3"/>
  <c r="FS148" i="3"/>
  <c r="FT148" i="3"/>
  <c r="FV148" i="3"/>
  <c r="FW148" i="3"/>
  <c r="FX148" i="3"/>
  <c r="FY148" i="3"/>
  <c r="FZ148" i="3"/>
  <c r="GA148" i="3"/>
  <c r="GB148" i="3"/>
  <c r="GC148" i="3"/>
  <c r="GD148" i="3"/>
  <c r="GE148" i="3"/>
  <c r="GF148" i="3"/>
  <c r="GG148" i="3"/>
  <c r="GH148" i="3"/>
  <c r="GJ148" i="3"/>
  <c r="GK148" i="3"/>
  <c r="GL148" i="3"/>
  <c r="GM148" i="3"/>
  <c r="GN148" i="3"/>
  <c r="GO148" i="3"/>
  <c r="GP148" i="3"/>
  <c r="GQ148" i="3"/>
  <c r="GR148" i="3"/>
  <c r="GS148" i="3"/>
  <c r="GT148" i="3"/>
  <c r="GU148" i="3"/>
  <c r="GV148" i="3"/>
  <c r="J149" i="3"/>
  <c r="K149" i="3"/>
  <c r="L149" i="3"/>
  <c r="M149" i="3"/>
  <c r="N149" i="3"/>
  <c r="O149" i="3"/>
  <c r="P149" i="3"/>
  <c r="Q149" i="3"/>
  <c r="R149" i="3"/>
  <c r="S149" i="3"/>
  <c r="T149" i="3"/>
  <c r="U149" i="3"/>
  <c r="V149" i="3"/>
  <c r="X149" i="3"/>
  <c r="Y149" i="3"/>
  <c r="Z149" i="3"/>
  <c r="AA149" i="3"/>
  <c r="AB149" i="3"/>
  <c r="AC149" i="3"/>
  <c r="AD149" i="3"/>
  <c r="AE149" i="3"/>
  <c r="AF149" i="3"/>
  <c r="AG149" i="3"/>
  <c r="AH149" i="3"/>
  <c r="AI149" i="3"/>
  <c r="AJ149" i="3"/>
  <c r="AL149" i="3"/>
  <c r="AM149" i="3"/>
  <c r="AN149" i="3"/>
  <c r="AO149" i="3"/>
  <c r="AP149" i="3"/>
  <c r="AQ149" i="3"/>
  <c r="AR149" i="3"/>
  <c r="AS149" i="3"/>
  <c r="AT149" i="3"/>
  <c r="AU149" i="3"/>
  <c r="AV149" i="3"/>
  <c r="AW149" i="3"/>
  <c r="AX149" i="3"/>
  <c r="AZ149" i="3"/>
  <c r="BA149" i="3"/>
  <c r="BB149" i="3"/>
  <c r="BC149" i="3"/>
  <c r="BD149" i="3"/>
  <c r="BE149" i="3"/>
  <c r="BF149" i="3"/>
  <c r="BG149" i="3"/>
  <c r="BH149" i="3"/>
  <c r="BI149" i="3"/>
  <c r="BJ149" i="3"/>
  <c r="BK149" i="3"/>
  <c r="BL149" i="3"/>
  <c r="BN149" i="3"/>
  <c r="BO149" i="3"/>
  <c r="BP149" i="3"/>
  <c r="BQ149" i="3"/>
  <c r="BR149" i="3"/>
  <c r="BS149" i="3"/>
  <c r="BT149" i="3"/>
  <c r="BU149" i="3"/>
  <c r="BV149" i="3"/>
  <c r="BW149" i="3"/>
  <c r="BX149" i="3"/>
  <c r="BY149" i="3"/>
  <c r="BZ149" i="3"/>
  <c r="CB149" i="3"/>
  <c r="CC149" i="3"/>
  <c r="CD149" i="3"/>
  <c r="CE149" i="3"/>
  <c r="CF149" i="3"/>
  <c r="CG149" i="3"/>
  <c r="CH149" i="3"/>
  <c r="CI149" i="3"/>
  <c r="CJ149" i="3"/>
  <c r="CK149" i="3"/>
  <c r="CL149" i="3"/>
  <c r="CM149" i="3"/>
  <c r="CN149" i="3"/>
  <c r="CP149" i="3"/>
  <c r="CQ149" i="3"/>
  <c r="CR149" i="3"/>
  <c r="CS149" i="3"/>
  <c r="CT149" i="3"/>
  <c r="CU149" i="3"/>
  <c r="CV149" i="3"/>
  <c r="CW149" i="3"/>
  <c r="CX149" i="3"/>
  <c r="CY149" i="3"/>
  <c r="CZ149" i="3"/>
  <c r="DA149" i="3"/>
  <c r="DB149" i="3"/>
  <c r="DD149" i="3"/>
  <c r="DE149" i="3"/>
  <c r="DF149" i="3"/>
  <c r="DG149" i="3"/>
  <c r="DH149" i="3"/>
  <c r="DI149" i="3"/>
  <c r="DJ149" i="3"/>
  <c r="DK149" i="3"/>
  <c r="DL149" i="3"/>
  <c r="DM149" i="3"/>
  <c r="DN149" i="3"/>
  <c r="DO149" i="3"/>
  <c r="DP149" i="3"/>
  <c r="DR149" i="3"/>
  <c r="DS149" i="3"/>
  <c r="DT149" i="3"/>
  <c r="DU149" i="3"/>
  <c r="DV149" i="3"/>
  <c r="DW149" i="3"/>
  <c r="DX149" i="3"/>
  <c r="DY149" i="3"/>
  <c r="DZ149" i="3"/>
  <c r="EA149" i="3"/>
  <c r="EB149" i="3"/>
  <c r="EC149" i="3"/>
  <c r="ED149" i="3"/>
  <c r="EF149" i="3"/>
  <c r="EG149" i="3"/>
  <c r="EH149" i="3"/>
  <c r="EI149" i="3"/>
  <c r="EJ149" i="3"/>
  <c r="EK149" i="3"/>
  <c r="EL149" i="3"/>
  <c r="EM149" i="3"/>
  <c r="EN149" i="3"/>
  <c r="EO149" i="3"/>
  <c r="EP149" i="3"/>
  <c r="EQ149" i="3"/>
  <c r="ER149" i="3"/>
  <c r="ET149" i="3"/>
  <c r="EU149" i="3"/>
  <c r="EV149" i="3"/>
  <c r="EW149" i="3"/>
  <c r="EX149" i="3"/>
  <c r="EY149" i="3"/>
  <c r="EZ149" i="3"/>
  <c r="FA149" i="3"/>
  <c r="FB149" i="3"/>
  <c r="FC149" i="3"/>
  <c r="FD149" i="3"/>
  <c r="FE149" i="3"/>
  <c r="FF149" i="3"/>
  <c r="FH149" i="3"/>
  <c r="FI149" i="3"/>
  <c r="FJ149" i="3"/>
  <c r="FK149" i="3"/>
  <c r="FL149" i="3"/>
  <c r="FM149" i="3"/>
  <c r="FN149" i="3"/>
  <c r="FO149" i="3"/>
  <c r="FP149" i="3"/>
  <c r="FQ149" i="3"/>
  <c r="FR149" i="3"/>
  <c r="FS149" i="3"/>
  <c r="FT149" i="3"/>
  <c r="GJ149" i="3"/>
  <c r="GK149" i="3"/>
  <c r="GL149" i="3"/>
  <c r="GM149" i="3"/>
  <c r="GN149" i="3"/>
  <c r="GO149" i="3"/>
  <c r="GP149" i="3"/>
  <c r="GQ149" i="3"/>
  <c r="GR149" i="3"/>
  <c r="GS149" i="3"/>
  <c r="GT149" i="3"/>
  <c r="GU149" i="3"/>
  <c r="GV149" i="3"/>
  <c r="GX149" i="3"/>
  <c r="GY149" i="3"/>
  <c r="GZ149" i="3"/>
  <c r="HA149" i="3"/>
  <c r="HB149" i="3"/>
  <c r="HC149" i="3"/>
  <c r="HD149" i="3"/>
  <c r="HE149" i="3"/>
  <c r="HF149" i="3"/>
  <c r="HG149" i="3"/>
  <c r="HH149" i="3"/>
  <c r="HI149" i="3"/>
  <c r="HJ149" i="3"/>
  <c r="J150" i="3"/>
  <c r="K150" i="3"/>
  <c r="L150" i="3"/>
  <c r="M150" i="3"/>
  <c r="N150" i="3"/>
  <c r="O150" i="3"/>
  <c r="P150" i="3"/>
  <c r="Q150" i="3"/>
  <c r="R150" i="3"/>
  <c r="S150" i="3"/>
  <c r="T150" i="3"/>
  <c r="U150" i="3"/>
  <c r="V150" i="3"/>
  <c r="X150" i="3"/>
  <c r="Y150" i="3"/>
  <c r="Z150" i="3"/>
  <c r="AA150" i="3"/>
  <c r="AB150" i="3"/>
  <c r="AC150" i="3"/>
  <c r="AD150" i="3"/>
  <c r="AE150" i="3"/>
  <c r="AF150" i="3"/>
  <c r="AG150" i="3"/>
  <c r="AH150" i="3"/>
  <c r="AI150" i="3"/>
  <c r="AJ150" i="3"/>
  <c r="AL150" i="3"/>
  <c r="AM150" i="3"/>
  <c r="AN150" i="3"/>
  <c r="AO150" i="3"/>
  <c r="AP150" i="3"/>
  <c r="AQ150" i="3"/>
  <c r="AR150" i="3"/>
  <c r="AS150" i="3"/>
  <c r="AT150" i="3"/>
  <c r="AU150" i="3"/>
  <c r="AV150" i="3"/>
  <c r="AW150" i="3"/>
  <c r="AX150" i="3"/>
  <c r="AZ150" i="3"/>
  <c r="BA150" i="3"/>
  <c r="BB150" i="3"/>
  <c r="BC150" i="3"/>
  <c r="BD150" i="3"/>
  <c r="BE150" i="3"/>
  <c r="BF150" i="3"/>
  <c r="BG150" i="3"/>
  <c r="BH150" i="3"/>
  <c r="BI150" i="3"/>
  <c r="BJ150" i="3"/>
  <c r="BK150" i="3"/>
  <c r="BL150" i="3"/>
  <c r="BN150" i="3"/>
  <c r="BO150" i="3"/>
  <c r="BP150" i="3"/>
  <c r="BQ150" i="3"/>
  <c r="BR150" i="3"/>
  <c r="BS150" i="3"/>
  <c r="BT150" i="3"/>
  <c r="BU150" i="3"/>
  <c r="BV150" i="3"/>
  <c r="BW150" i="3"/>
  <c r="BX150" i="3"/>
  <c r="BY150" i="3"/>
  <c r="BZ150" i="3"/>
  <c r="CB150" i="3"/>
  <c r="CC150" i="3"/>
  <c r="CD150" i="3"/>
  <c r="CE150" i="3"/>
  <c r="CF150" i="3"/>
  <c r="CG150" i="3"/>
  <c r="CH150" i="3"/>
  <c r="CI150" i="3"/>
  <c r="CJ150" i="3"/>
  <c r="CK150" i="3"/>
  <c r="CL150" i="3"/>
  <c r="CM150" i="3"/>
  <c r="CN150" i="3"/>
  <c r="CP150" i="3"/>
  <c r="CQ150" i="3"/>
  <c r="CR150" i="3"/>
  <c r="CS150" i="3"/>
  <c r="CT150" i="3"/>
  <c r="CU150" i="3"/>
  <c r="CV150" i="3"/>
  <c r="CW150" i="3"/>
  <c r="CX150" i="3"/>
  <c r="CY150" i="3"/>
  <c r="CZ150" i="3"/>
  <c r="DA150" i="3"/>
  <c r="DB150" i="3"/>
  <c r="DR150" i="3"/>
  <c r="DS150" i="3"/>
  <c r="DT150" i="3"/>
  <c r="DU150" i="3"/>
  <c r="DV150" i="3"/>
  <c r="DW150" i="3"/>
  <c r="DX150" i="3"/>
  <c r="DY150" i="3"/>
  <c r="DZ150" i="3"/>
  <c r="EA150" i="3"/>
  <c r="EB150" i="3"/>
  <c r="EC150" i="3"/>
  <c r="ED150" i="3"/>
  <c r="EF150" i="3"/>
  <c r="EG150" i="3"/>
  <c r="EH150" i="3"/>
  <c r="EI150" i="3"/>
  <c r="EJ150" i="3"/>
  <c r="EK150" i="3"/>
  <c r="EL150" i="3"/>
  <c r="EM150" i="3"/>
  <c r="EN150" i="3"/>
  <c r="EO150" i="3"/>
  <c r="EP150" i="3"/>
  <c r="EQ150" i="3"/>
  <c r="ER150" i="3"/>
  <c r="ET150" i="3"/>
  <c r="EU150" i="3"/>
  <c r="EV150" i="3"/>
  <c r="EW150" i="3"/>
  <c r="EX150" i="3"/>
  <c r="EY150" i="3"/>
  <c r="EZ150" i="3"/>
  <c r="FA150" i="3"/>
  <c r="FB150" i="3"/>
  <c r="FC150" i="3"/>
  <c r="FD150" i="3"/>
  <c r="FE150" i="3"/>
  <c r="FF150" i="3"/>
  <c r="FH150" i="3"/>
  <c r="FI150" i="3"/>
  <c r="FJ150" i="3"/>
  <c r="FK150" i="3"/>
  <c r="FL150" i="3"/>
  <c r="FM150" i="3"/>
  <c r="FN150" i="3"/>
  <c r="FO150" i="3"/>
  <c r="FP150" i="3"/>
  <c r="FQ150" i="3"/>
  <c r="FR150" i="3"/>
  <c r="FS150" i="3"/>
  <c r="FT150" i="3"/>
  <c r="FV150" i="3"/>
  <c r="FW150" i="3"/>
  <c r="FX150" i="3"/>
  <c r="FY150" i="3"/>
  <c r="FZ150" i="3"/>
  <c r="GA150" i="3"/>
  <c r="GB150" i="3"/>
  <c r="GC150" i="3"/>
  <c r="GD150" i="3"/>
  <c r="GE150" i="3"/>
  <c r="GF150" i="3"/>
  <c r="GG150" i="3"/>
  <c r="GH150" i="3"/>
  <c r="GJ150" i="3"/>
  <c r="GK150" i="3"/>
  <c r="GL150" i="3"/>
  <c r="GM150" i="3"/>
  <c r="GN150" i="3"/>
  <c r="GO150" i="3"/>
  <c r="GP150" i="3"/>
  <c r="GQ150" i="3"/>
  <c r="GR150" i="3"/>
  <c r="GS150" i="3"/>
  <c r="GT150" i="3"/>
  <c r="GU150" i="3"/>
  <c r="GV150" i="3"/>
  <c r="GX150" i="3"/>
  <c r="GY150" i="3"/>
  <c r="GZ150" i="3"/>
  <c r="HA150" i="3"/>
  <c r="HB150" i="3"/>
  <c r="HC150" i="3"/>
  <c r="HD150" i="3"/>
  <c r="HE150" i="3"/>
  <c r="HF150" i="3"/>
  <c r="HG150" i="3"/>
  <c r="HH150" i="3"/>
  <c r="HI150" i="3"/>
  <c r="HJ150" i="3"/>
  <c r="J151" i="3"/>
  <c r="K151" i="3"/>
  <c r="L151" i="3"/>
  <c r="M151" i="3"/>
  <c r="N151" i="3"/>
  <c r="O151" i="3"/>
  <c r="P151" i="3"/>
  <c r="Q151" i="3"/>
  <c r="R151" i="3"/>
  <c r="S151" i="3"/>
  <c r="T151" i="3"/>
  <c r="U151" i="3"/>
  <c r="V151" i="3"/>
  <c r="X151" i="3"/>
  <c r="Y151" i="3"/>
  <c r="Z151" i="3"/>
  <c r="AA151" i="3"/>
  <c r="AB151" i="3"/>
  <c r="AC151" i="3"/>
  <c r="AD151" i="3"/>
  <c r="AE151" i="3"/>
  <c r="AF151" i="3"/>
  <c r="AG151" i="3"/>
  <c r="AH151" i="3"/>
  <c r="AI151" i="3"/>
  <c r="AJ151" i="3"/>
  <c r="AL151" i="3"/>
  <c r="AM151" i="3"/>
  <c r="AN151" i="3"/>
  <c r="AO151" i="3"/>
  <c r="AP151" i="3"/>
  <c r="AQ151" i="3"/>
  <c r="AR151" i="3"/>
  <c r="AS151" i="3"/>
  <c r="AT151" i="3"/>
  <c r="AU151" i="3"/>
  <c r="AV151" i="3"/>
  <c r="AW151" i="3"/>
  <c r="AX151" i="3"/>
  <c r="AZ151" i="3"/>
  <c r="BA151" i="3"/>
  <c r="BB151" i="3"/>
  <c r="BC151" i="3"/>
  <c r="BD151" i="3"/>
  <c r="BE151" i="3"/>
  <c r="BF151" i="3"/>
  <c r="BG151" i="3"/>
  <c r="BH151" i="3"/>
  <c r="BI151" i="3"/>
  <c r="BJ151" i="3"/>
  <c r="BK151" i="3"/>
  <c r="BL151" i="3"/>
  <c r="BN151" i="3"/>
  <c r="BO151" i="3"/>
  <c r="BP151" i="3"/>
  <c r="BQ151" i="3"/>
  <c r="BR151" i="3"/>
  <c r="BS151" i="3"/>
  <c r="BT151" i="3"/>
  <c r="BU151" i="3"/>
  <c r="BV151" i="3"/>
  <c r="BW151" i="3"/>
  <c r="BX151" i="3"/>
  <c r="BY151" i="3"/>
  <c r="BZ151" i="3"/>
  <c r="CB151" i="3"/>
  <c r="CC151" i="3"/>
  <c r="CD151" i="3"/>
  <c r="CE151" i="3"/>
  <c r="CF151" i="3"/>
  <c r="CG151" i="3"/>
  <c r="CH151" i="3"/>
  <c r="CI151" i="3"/>
  <c r="CJ151" i="3"/>
  <c r="CK151" i="3"/>
  <c r="CL151" i="3"/>
  <c r="CM151" i="3"/>
  <c r="CN151" i="3"/>
  <c r="CP151" i="3"/>
  <c r="CQ151" i="3"/>
  <c r="CR151" i="3"/>
  <c r="CS151" i="3"/>
  <c r="CT151" i="3"/>
  <c r="CU151" i="3"/>
  <c r="CV151" i="3"/>
  <c r="CW151" i="3"/>
  <c r="CX151" i="3"/>
  <c r="CY151" i="3"/>
  <c r="CZ151" i="3"/>
  <c r="DA151" i="3"/>
  <c r="DB151" i="3"/>
  <c r="DD151" i="3"/>
  <c r="DE151" i="3"/>
  <c r="DF151" i="3"/>
  <c r="DG151" i="3"/>
  <c r="DH151" i="3"/>
  <c r="DI151" i="3"/>
  <c r="DJ151" i="3"/>
  <c r="DK151" i="3"/>
  <c r="DL151" i="3"/>
  <c r="DM151" i="3"/>
  <c r="DN151" i="3"/>
  <c r="DO151" i="3"/>
  <c r="DP151" i="3"/>
  <c r="DR151" i="3"/>
  <c r="DS151" i="3"/>
  <c r="DT151" i="3"/>
  <c r="DU151" i="3"/>
  <c r="DV151" i="3"/>
  <c r="DW151" i="3"/>
  <c r="DX151" i="3"/>
  <c r="DY151" i="3"/>
  <c r="DZ151" i="3"/>
  <c r="EA151" i="3"/>
  <c r="EB151" i="3"/>
  <c r="EC151" i="3"/>
  <c r="ED151" i="3"/>
  <c r="EF151" i="3"/>
  <c r="EG151" i="3"/>
  <c r="EH151" i="3"/>
  <c r="EI151" i="3"/>
  <c r="EJ151" i="3"/>
  <c r="EK151" i="3"/>
  <c r="EL151" i="3"/>
  <c r="EM151" i="3"/>
  <c r="EN151" i="3"/>
  <c r="EO151" i="3"/>
  <c r="EP151" i="3"/>
  <c r="EQ151" i="3"/>
  <c r="ER151" i="3"/>
  <c r="ET151" i="3"/>
  <c r="EU151" i="3"/>
  <c r="EV151" i="3"/>
  <c r="EW151" i="3"/>
  <c r="EX151" i="3"/>
  <c r="EY151" i="3"/>
  <c r="EZ151" i="3"/>
  <c r="FA151" i="3"/>
  <c r="FB151" i="3"/>
  <c r="FC151" i="3"/>
  <c r="FD151" i="3"/>
  <c r="FE151" i="3"/>
  <c r="FF151" i="3"/>
  <c r="FH151" i="3"/>
  <c r="FI151" i="3"/>
  <c r="FJ151" i="3"/>
  <c r="FK151" i="3"/>
  <c r="FL151" i="3"/>
  <c r="FM151" i="3"/>
  <c r="FN151" i="3"/>
  <c r="FO151" i="3"/>
  <c r="FP151" i="3"/>
  <c r="FQ151" i="3"/>
  <c r="FR151" i="3"/>
  <c r="FS151" i="3"/>
  <c r="FT151" i="3"/>
  <c r="GJ151" i="3"/>
  <c r="GK151" i="3"/>
  <c r="GL151" i="3"/>
  <c r="GM151" i="3"/>
  <c r="GN151" i="3"/>
  <c r="GO151" i="3"/>
  <c r="GP151" i="3"/>
  <c r="GQ151" i="3"/>
  <c r="GR151" i="3"/>
  <c r="GS151" i="3"/>
  <c r="GT151" i="3"/>
  <c r="GU151" i="3"/>
  <c r="GV151" i="3"/>
  <c r="GX151" i="3"/>
  <c r="GY151" i="3"/>
  <c r="GZ151" i="3"/>
  <c r="HA151" i="3"/>
  <c r="HB151" i="3"/>
  <c r="HC151" i="3"/>
  <c r="HD151" i="3"/>
  <c r="HE151" i="3"/>
  <c r="HF151" i="3"/>
  <c r="HG151" i="3"/>
  <c r="HH151" i="3"/>
  <c r="HI151" i="3"/>
  <c r="HJ151" i="3"/>
  <c r="J152" i="3"/>
  <c r="K152" i="3"/>
  <c r="L152" i="3"/>
  <c r="M152" i="3"/>
  <c r="N152" i="3"/>
  <c r="O152" i="3"/>
  <c r="P152" i="3"/>
  <c r="Q152" i="3"/>
  <c r="R152" i="3"/>
  <c r="S152" i="3"/>
  <c r="T152" i="3"/>
  <c r="U152" i="3"/>
  <c r="V152" i="3"/>
  <c r="X152" i="3"/>
  <c r="Y152" i="3"/>
  <c r="Z152" i="3"/>
  <c r="AA152" i="3"/>
  <c r="AB152" i="3"/>
  <c r="AC152" i="3"/>
  <c r="AD152" i="3"/>
  <c r="AE152" i="3"/>
  <c r="AF152" i="3"/>
  <c r="AG152" i="3"/>
  <c r="AH152" i="3"/>
  <c r="AI152" i="3"/>
  <c r="AJ152" i="3"/>
  <c r="AL152" i="3"/>
  <c r="AM152" i="3"/>
  <c r="AN152" i="3"/>
  <c r="AO152" i="3"/>
  <c r="AP152" i="3"/>
  <c r="AQ152" i="3"/>
  <c r="AR152" i="3"/>
  <c r="AS152" i="3"/>
  <c r="AT152" i="3"/>
  <c r="AU152" i="3"/>
  <c r="AV152" i="3"/>
  <c r="AW152" i="3"/>
  <c r="AX152" i="3"/>
  <c r="AZ152" i="3"/>
  <c r="BA152" i="3"/>
  <c r="BB152" i="3"/>
  <c r="BC152" i="3"/>
  <c r="BD152" i="3"/>
  <c r="BE152" i="3"/>
  <c r="BF152" i="3"/>
  <c r="BG152" i="3"/>
  <c r="BH152" i="3"/>
  <c r="BI152" i="3"/>
  <c r="BJ152" i="3"/>
  <c r="BK152" i="3"/>
  <c r="BL152" i="3"/>
  <c r="BN152" i="3"/>
  <c r="BO152" i="3"/>
  <c r="BP152" i="3"/>
  <c r="BQ152" i="3"/>
  <c r="BR152" i="3"/>
  <c r="BS152" i="3"/>
  <c r="BT152" i="3"/>
  <c r="BU152" i="3"/>
  <c r="BV152" i="3"/>
  <c r="BW152" i="3"/>
  <c r="BX152" i="3"/>
  <c r="BY152" i="3"/>
  <c r="BZ152" i="3"/>
  <c r="CB152" i="3"/>
  <c r="CC152" i="3"/>
  <c r="CD152" i="3"/>
  <c r="CE152" i="3"/>
  <c r="CF152" i="3"/>
  <c r="CG152" i="3"/>
  <c r="CH152" i="3"/>
  <c r="CI152" i="3"/>
  <c r="CJ152" i="3"/>
  <c r="CK152" i="3"/>
  <c r="CL152" i="3"/>
  <c r="CM152" i="3"/>
  <c r="CN152" i="3"/>
  <c r="CP152" i="3"/>
  <c r="CQ152" i="3"/>
  <c r="CR152" i="3"/>
  <c r="CS152" i="3"/>
  <c r="CT152" i="3"/>
  <c r="CU152" i="3"/>
  <c r="CV152" i="3"/>
  <c r="CW152" i="3"/>
  <c r="CX152" i="3"/>
  <c r="CY152" i="3"/>
  <c r="CZ152" i="3"/>
  <c r="DA152" i="3"/>
  <c r="DB152" i="3"/>
  <c r="DR152" i="3"/>
  <c r="DS152" i="3"/>
  <c r="DT152" i="3"/>
  <c r="DU152" i="3"/>
  <c r="DV152" i="3"/>
  <c r="DW152" i="3"/>
  <c r="DX152" i="3"/>
  <c r="DY152" i="3"/>
  <c r="DZ152" i="3"/>
  <c r="EA152" i="3"/>
  <c r="EB152" i="3"/>
  <c r="EC152" i="3"/>
  <c r="ED152" i="3"/>
  <c r="EF152" i="3"/>
  <c r="EG152" i="3"/>
  <c r="EH152" i="3"/>
  <c r="EI152" i="3"/>
  <c r="EJ152" i="3"/>
  <c r="EK152" i="3"/>
  <c r="EL152" i="3"/>
  <c r="EM152" i="3"/>
  <c r="EN152" i="3"/>
  <c r="EO152" i="3"/>
  <c r="EP152" i="3"/>
  <c r="EQ152" i="3"/>
  <c r="ER152" i="3"/>
  <c r="ET152" i="3"/>
  <c r="EU152" i="3"/>
  <c r="EV152" i="3"/>
  <c r="EW152" i="3"/>
  <c r="EX152" i="3"/>
  <c r="EY152" i="3"/>
  <c r="EZ152" i="3"/>
  <c r="FA152" i="3"/>
  <c r="FB152" i="3"/>
  <c r="FC152" i="3"/>
  <c r="FD152" i="3"/>
  <c r="FE152" i="3"/>
  <c r="FF152" i="3"/>
  <c r="FH152" i="3"/>
  <c r="FI152" i="3"/>
  <c r="FJ152" i="3"/>
  <c r="FK152" i="3"/>
  <c r="FL152" i="3"/>
  <c r="FM152" i="3"/>
  <c r="FN152" i="3"/>
  <c r="FO152" i="3"/>
  <c r="FP152" i="3"/>
  <c r="FQ152" i="3"/>
  <c r="FR152" i="3"/>
  <c r="FS152" i="3"/>
  <c r="FT152" i="3"/>
  <c r="FV152" i="3"/>
  <c r="FW152" i="3"/>
  <c r="FX152" i="3"/>
  <c r="FY152" i="3"/>
  <c r="FZ152" i="3"/>
  <c r="GA152" i="3"/>
  <c r="GB152" i="3"/>
  <c r="GC152" i="3"/>
  <c r="GD152" i="3"/>
  <c r="GE152" i="3"/>
  <c r="GF152" i="3"/>
  <c r="GG152" i="3"/>
  <c r="GH152" i="3"/>
  <c r="GJ152" i="3"/>
  <c r="GK152" i="3"/>
  <c r="GL152" i="3"/>
  <c r="GM152" i="3"/>
  <c r="GN152" i="3"/>
  <c r="GO152" i="3"/>
  <c r="GP152" i="3"/>
  <c r="GQ152" i="3"/>
  <c r="GR152" i="3"/>
  <c r="GS152" i="3"/>
  <c r="GT152" i="3"/>
  <c r="GU152" i="3"/>
  <c r="GV152" i="3"/>
  <c r="GX152" i="3"/>
  <c r="GY152" i="3"/>
  <c r="GZ152" i="3"/>
  <c r="HA152" i="3"/>
  <c r="HB152" i="3"/>
  <c r="HC152" i="3"/>
  <c r="HD152" i="3"/>
  <c r="HE152" i="3"/>
  <c r="HF152" i="3"/>
  <c r="HG152" i="3"/>
  <c r="HH152" i="3"/>
  <c r="HI152" i="3"/>
  <c r="HJ152" i="3"/>
  <c r="J153" i="3"/>
  <c r="K153" i="3"/>
  <c r="L153" i="3"/>
  <c r="M153" i="3"/>
  <c r="N153" i="3"/>
  <c r="O153" i="3"/>
  <c r="P153" i="3"/>
  <c r="Q153" i="3"/>
  <c r="R153" i="3"/>
  <c r="S153" i="3"/>
  <c r="T153" i="3"/>
  <c r="U153" i="3"/>
  <c r="V153" i="3"/>
  <c r="X153" i="3"/>
  <c r="Y153" i="3"/>
  <c r="Z153" i="3"/>
  <c r="AA153" i="3"/>
  <c r="AB153" i="3"/>
  <c r="AC153" i="3"/>
  <c r="AD153" i="3"/>
  <c r="AE153" i="3"/>
  <c r="AF153" i="3"/>
  <c r="AG153" i="3"/>
  <c r="AH153" i="3"/>
  <c r="AI153" i="3"/>
  <c r="AJ153" i="3"/>
  <c r="AL153" i="3"/>
  <c r="AM153" i="3"/>
  <c r="AN153" i="3"/>
  <c r="AO153" i="3"/>
  <c r="AP153" i="3"/>
  <c r="AQ153" i="3"/>
  <c r="AR153" i="3"/>
  <c r="AS153" i="3"/>
  <c r="AT153" i="3"/>
  <c r="AU153" i="3"/>
  <c r="AV153" i="3"/>
  <c r="AW153" i="3"/>
  <c r="AX153" i="3"/>
  <c r="AZ153" i="3"/>
  <c r="BA153" i="3"/>
  <c r="BB153" i="3"/>
  <c r="BC153" i="3"/>
  <c r="BD153" i="3"/>
  <c r="BE153" i="3"/>
  <c r="BF153" i="3"/>
  <c r="BG153" i="3"/>
  <c r="BH153" i="3"/>
  <c r="BI153" i="3"/>
  <c r="BJ153" i="3"/>
  <c r="BK153" i="3"/>
  <c r="BL153" i="3"/>
  <c r="BN153" i="3"/>
  <c r="BO153" i="3"/>
  <c r="BP153" i="3"/>
  <c r="BQ153" i="3"/>
  <c r="BR153" i="3"/>
  <c r="BS153" i="3"/>
  <c r="BT153" i="3"/>
  <c r="BU153" i="3"/>
  <c r="BV153" i="3"/>
  <c r="BW153" i="3"/>
  <c r="BX153" i="3"/>
  <c r="BY153" i="3"/>
  <c r="BZ153" i="3"/>
  <c r="CB153" i="3"/>
  <c r="CC153" i="3"/>
  <c r="CD153" i="3"/>
  <c r="CE153" i="3"/>
  <c r="CF153" i="3"/>
  <c r="CG153" i="3"/>
  <c r="CH153" i="3"/>
  <c r="CI153" i="3"/>
  <c r="CJ153" i="3"/>
  <c r="CK153" i="3"/>
  <c r="CL153" i="3"/>
  <c r="CM153" i="3"/>
  <c r="CN153" i="3"/>
  <c r="CP153" i="3"/>
  <c r="CQ153" i="3"/>
  <c r="CR153" i="3"/>
  <c r="CS153" i="3"/>
  <c r="CT153" i="3"/>
  <c r="CU153" i="3"/>
  <c r="CV153" i="3"/>
  <c r="CW153" i="3"/>
  <c r="CX153" i="3"/>
  <c r="CY153" i="3"/>
  <c r="CZ153" i="3"/>
  <c r="DA153" i="3"/>
  <c r="DB153" i="3"/>
  <c r="DD153" i="3"/>
  <c r="DE153" i="3"/>
  <c r="DF153" i="3"/>
  <c r="DG153" i="3"/>
  <c r="DH153" i="3"/>
  <c r="DI153" i="3"/>
  <c r="DJ153" i="3"/>
  <c r="DK153" i="3"/>
  <c r="DL153" i="3"/>
  <c r="DM153" i="3"/>
  <c r="DN153" i="3"/>
  <c r="DO153" i="3"/>
  <c r="DP153" i="3"/>
  <c r="DR153" i="3"/>
  <c r="DS153" i="3"/>
  <c r="DT153" i="3"/>
  <c r="DU153" i="3"/>
  <c r="DV153" i="3"/>
  <c r="DW153" i="3"/>
  <c r="DX153" i="3"/>
  <c r="DY153" i="3"/>
  <c r="DZ153" i="3"/>
  <c r="EA153" i="3"/>
  <c r="EB153" i="3"/>
  <c r="EC153" i="3"/>
  <c r="ED153" i="3"/>
  <c r="EF153" i="3"/>
  <c r="EG153" i="3"/>
  <c r="EH153" i="3"/>
  <c r="EI153" i="3"/>
  <c r="EJ153" i="3"/>
  <c r="EK153" i="3"/>
  <c r="EL153" i="3"/>
  <c r="EM153" i="3"/>
  <c r="EN153" i="3"/>
  <c r="EO153" i="3"/>
  <c r="EP153" i="3"/>
  <c r="EQ153" i="3"/>
  <c r="ER153" i="3"/>
  <c r="ET153" i="3"/>
  <c r="EU153" i="3"/>
  <c r="EV153" i="3"/>
  <c r="EW153" i="3"/>
  <c r="EX153" i="3"/>
  <c r="EY153" i="3"/>
  <c r="EZ153" i="3"/>
  <c r="FA153" i="3"/>
  <c r="FB153" i="3"/>
  <c r="FC153" i="3"/>
  <c r="FD153" i="3"/>
  <c r="FE153" i="3"/>
  <c r="FF153" i="3"/>
  <c r="FH153" i="3"/>
  <c r="FI153" i="3"/>
  <c r="FJ153" i="3"/>
  <c r="FK153" i="3"/>
  <c r="FL153" i="3"/>
  <c r="FM153" i="3"/>
  <c r="FN153" i="3"/>
  <c r="FO153" i="3"/>
  <c r="FP153" i="3"/>
  <c r="FQ153" i="3"/>
  <c r="FR153" i="3"/>
  <c r="FS153" i="3"/>
  <c r="FT153" i="3"/>
  <c r="FV153" i="3"/>
  <c r="FW153" i="3"/>
  <c r="FX153" i="3"/>
  <c r="FY153" i="3"/>
  <c r="FZ153" i="3"/>
  <c r="GA153" i="3"/>
  <c r="GB153" i="3"/>
  <c r="GC153" i="3"/>
  <c r="GD153" i="3"/>
  <c r="GE153" i="3"/>
  <c r="GF153" i="3"/>
  <c r="GG153" i="3"/>
  <c r="GH153" i="3"/>
  <c r="GJ153" i="3"/>
  <c r="GK153" i="3"/>
  <c r="GL153" i="3"/>
  <c r="GM153" i="3"/>
  <c r="GN153" i="3"/>
  <c r="GO153" i="3"/>
  <c r="GP153" i="3"/>
  <c r="GQ153" i="3"/>
  <c r="GR153" i="3"/>
  <c r="GS153" i="3"/>
  <c r="GT153" i="3"/>
  <c r="GU153" i="3"/>
  <c r="GV153" i="3"/>
  <c r="J154" i="3"/>
  <c r="K154" i="3"/>
  <c r="L154" i="3"/>
  <c r="M154" i="3"/>
  <c r="N154" i="3"/>
  <c r="O154" i="3"/>
  <c r="P154" i="3"/>
  <c r="Q154" i="3"/>
  <c r="R154" i="3"/>
  <c r="S154" i="3"/>
  <c r="T154" i="3"/>
  <c r="U154" i="3"/>
  <c r="V154" i="3"/>
  <c r="X154" i="3"/>
  <c r="Y154" i="3"/>
  <c r="Z154" i="3"/>
  <c r="AA154" i="3"/>
  <c r="AB154" i="3"/>
  <c r="AC154" i="3"/>
  <c r="AD154" i="3"/>
  <c r="AE154" i="3"/>
  <c r="AF154" i="3"/>
  <c r="AG154" i="3"/>
  <c r="AH154" i="3"/>
  <c r="AI154" i="3"/>
  <c r="AJ154" i="3"/>
  <c r="AL154" i="3"/>
  <c r="AM154" i="3"/>
  <c r="AN154" i="3"/>
  <c r="AO154" i="3"/>
  <c r="AP154" i="3"/>
  <c r="AQ154" i="3"/>
  <c r="AR154" i="3"/>
  <c r="AS154" i="3"/>
  <c r="AT154" i="3"/>
  <c r="AU154" i="3"/>
  <c r="AV154" i="3"/>
  <c r="AW154" i="3"/>
  <c r="AX154" i="3"/>
  <c r="AZ154" i="3"/>
  <c r="BA154" i="3"/>
  <c r="BB154" i="3"/>
  <c r="BC154" i="3"/>
  <c r="BD154" i="3"/>
  <c r="BE154" i="3"/>
  <c r="BF154" i="3"/>
  <c r="BG154" i="3"/>
  <c r="BH154" i="3"/>
  <c r="BI154" i="3"/>
  <c r="BJ154" i="3"/>
  <c r="BK154" i="3"/>
  <c r="BL154" i="3"/>
  <c r="BN154" i="3"/>
  <c r="BO154" i="3"/>
  <c r="BP154" i="3"/>
  <c r="BQ154" i="3"/>
  <c r="BR154" i="3"/>
  <c r="BS154" i="3"/>
  <c r="BT154" i="3"/>
  <c r="BU154" i="3"/>
  <c r="BV154" i="3"/>
  <c r="BW154" i="3"/>
  <c r="BX154" i="3"/>
  <c r="BY154" i="3"/>
  <c r="BZ154" i="3"/>
  <c r="CB154" i="3"/>
  <c r="CC154" i="3"/>
  <c r="CD154" i="3"/>
  <c r="CE154" i="3"/>
  <c r="CF154" i="3"/>
  <c r="CG154" i="3"/>
  <c r="CH154" i="3"/>
  <c r="CI154" i="3"/>
  <c r="CJ154" i="3"/>
  <c r="CK154" i="3"/>
  <c r="CL154" i="3"/>
  <c r="CM154" i="3"/>
  <c r="CN154" i="3"/>
  <c r="CP154" i="3"/>
  <c r="CQ154" i="3"/>
  <c r="CR154" i="3"/>
  <c r="CS154" i="3"/>
  <c r="CT154" i="3"/>
  <c r="CU154" i="3"/>
  <c r="CV154" i="3"/>
  <c r="CW154" i="3"/>
  <c r="CX154" i="3"/>
  <c r="CY154" i="3"/>
  <c r="CZ154" i="3"/>
  <c r="DA154" i="3"/>
  <c r="DB154" i="3"/>
  <c r="DD154" i="3"/>
  <c r="DE154" i="3"/>
  <c r="DF154" i="3"/>
  <c r="DG154" i="3"/>
  <c r="DH154" i="3"/>
  <c r="DI154" i="3"/>
  <c r="DJ154" i="3"/>
  <c r="DK154" i="3"/>
  <c r="DL154" i="3"/>
  <c r="DM154" i="3"/>
  <c r="DN154" i="3"/>
  <c r="DO154" i="3"/>
  <c r="DP154" i="3"/>
  <c r="DR154" i="3"/>
  <c r="DS154" i="3"/>
  <c r="DT154" i="3"/>
  <c r="DU154" i="3"/>
  <c r="DV154" i="3"/>
  <c r="DW154" i="3"/>
  <c r="DX154" i="3"/>
  <c r="DY154" i="3"/>
  <c r="DZ154" i="3"/>
  <c r="EA154" i="3"/>
  <c r="EB154" i="3"/>
  <c r="EC154" i="3"/>
  <c r="ED154" i="3"/>
  <c r="EF154" i="3"/>
  <c r="EG154" i="3"/>
  <c r="EH154" i="3"/>
  <c r="EI154" i="3"/>
  <c r="EJ154" i="3"/>
  <c r="EK154" i="3"/>
  <c r="EL154" i="3"/>
  <c r="EM154" i="3"/>
  <c r="EN154" i="3"/>
  <c r="EO154" i="3"/>
  <c r="EP154" i="3"/>
  <c r="EQ154" i="3"/>
  <c r="ER154" i="3"/>
  <c r="ET154" i="3"/>
  <c r="EU154" i="3"/>
  <c r="EV154" i="3"/>
  <c r="EW154" i="3"/>
  <c r="EX154" i="3"/>
  <c r="EY154" i="3"/>
  <c r="EZ154" i="3"/>
  <c r="FA154" i="3"/>
  <c r="FB154" i="3"/>
  <c r="FC154" i="3"/>
  <c r="FD154" i="3"/>
  <c r="FE154" i="3"/>
  <c r="FF154" i="3"/>
  <c r="FH154" i="3"/>
  <c r="FI154" i="3"/>
  <c r="FJ154" i="3"/>
  <c r="FK154" i="3"/>
  <c r="FL154" i="3"/>
  <c r="FM154" i="3"/>
  <c r="FN154" i="3"/>
  <c r="FO154" i="3"/>
  <c r="FP154" i="3"/>
  <c r="FQ154" i="3"/>
  <c r="FR154" i="3"/>
  <c r="FS154" i="3"/>
  <c r="FT154" i="3"/>
  <c r="FV154" i="3"/>
  <c r="FW154" i="3"/>
  <c r="FX154" i="3"/>
  <c r="FY154" i="3"/>
  <c r="FZ154" i="3"/>
  <c r="GA154" i="3"/>
  <c r="GB154" i="3"/>
  <c r="GC154" i="3"/>
  <c r="GD154" i="3"/>
  <c r="GE154" i="3"/>
  <c r="GF154" i="3"/>
  <c r="GG154" i="3"/>
  <c r="GH154" i="3"/>
  <c r="GJ154" i="3"/>
  <c r="GK154" i="3"/>
  <c r="GL154" i="3"/>
  <c r="GM154" i="3"/>
  <c r="GN154" i="3"/>
  <c r="GO154" i="3"/>
  <c r="GP154" i="3"/>
  <c r="GQ154" i="3"/>
  <c r="GR154" i="3"/>
  <c r="GS154" i="3"/>
  <c r="GT154" i="3"/>
  <c r="GU154" i="3"/>
  <c r="GV154" i="3"/>
  <c r="J155" i="3"/>
  <c r="K155" i="3"/>
  <c r="L155" i="3"/>
  <c r="M155" i="3"/>
  <c r="N155" i="3"/>
  <c r="O155" i="3"/>
  <c r="P155" i="3"/>
  <c r="Q155" i="3"/>
  <c r="R155" i="3"/>
  <c r="S155" i="3"/>
  <c r="T155" i="3"/>
  <c r="U155" i="3"/>
  <c r="V155" i="3"/>
  <c r="X155" i="3"/>
  <c r="Y155" i="3"/>
  <c r="Z155" i="3"/>
  <c r="AA155" i="3"/>
  <c r="AB155" i="3"/>
  <c r="AC155" i="3"/>
  <c r="AD155" i="3"/>
  <c r="AE155" i="3"/>
  <c r="AF155" i="3"/>
  <c r="AG155" i="3"/>
  <c r="AH155" i="3"/>
  <c r="AI155" i="3"/>
  <c r="AJ155" i="3"/>
  <c r="AL155" i="3"/>
  <c r="AM155" i="3"/>
  <c r="AN155" i="3"/>
  <c r="AO155" i="3"/>
  <c r="AP155" i="3"/>
  <c r="AQ155" i="3"/>
  <c r="AR155" i="3"/>
  <c r="AS155" i="3"/>
  <c r="AT155" i="3"/>
  <c r="AU155" i="3"/>
  <c r="AV155" i="3"/>
  <c r="AW155" i="3"/>
  <c r="AX155" i="3"/>
  <c r="AZ155" i="3"/>
  <c r="BA155" i="3"/>
  <c r="BB155" i="3"/>
  <c r="BC155" i="3"/>
  <c r="BD155" i="3"/>
  <c r="BE155" i="3"/>
  <c r="BF155" i="3"/>
  <c r="BG155" i="3"/>
  <c r="BH155" i="3"/>
  <c r="BI155" i="3"/>
  <c r="BJ155" i="3"/>
  <c r="BK155" i="3"/>
  <c r="BL155" i="3"/>
  <c r="BN155" i="3"/>
  <c r="BO155" i="3"/>
  <c r="BP155" i="3"/>
  <c r="BQ155" i="3"/>
  <c r="BR155" i="3"/>
  <c r="BS155" i="3"/>
  <c r="BT155" i="3"/>
  <c r="BU155" i="3"/>
  <c r="BV155" i="3"/>
  <c r="BW155" i="3"/>
  <c r="BX155" i="3"/>
  <c r="BY155" i="3"/>
  <c r="BZ155" i="3"/>
  <c r="CB155" i="3"/>
  <c r="CC155" i="3"/>
  <c r="CD155" i="3"/>
  <c r="CE155" i="3"/>
  <c r="CF155" i="3"/>
  <c r="CG155" i="3"/>
  <c r="CH155" i="3"/>
  <c r="CI155" i="3"/>
  <c r="CJ155" i="3"/>
  <c r="CK155" i="3"/>
  <c r="CL155" i="3"/>
  <c r="CM155" i="3"/>
  <c r="CN155" i="3"/>
  <c r="CP155" i="3"/>
  <c r="CQ155" i="3"/>
  <c r="CR155" i="3"/>
  <c r="CS155" i="3"/>
  <c r="CT155" i="3"/>
  <c r="CU155" i="3"/>
  <c r="CV155" i="3"/>
  <c r="CW155" i="3"/>
  <c r="CX155" i="3"/>
  <c r="CY155" i="3"/>
  <c r="CZ155" i="3"/>
  <c r="DA155" i="3"/>
  <c r="DB155" i="3"/>
  <c r="DD155" i="3"/>
  <c r="DE155" i="3"/>
  <c r="DF155" i="3"/>
  <c r="DG155" i="3"/>
  <c r="DH155" i="3"/>
  <c r="DI155" i="3"/>
  <c r="DJ155" i="3"/>
  <c r="DK155" i="3"/>
  <c r="DL155" i="3"/>
  <c r="DM155" i="3"/>
  <c r="DN155" i="3"/>
  <c r="DO155" i="3"/>
  <c r="DP155" i="3"/>
  <c r="DR155" i="3"/>
  <c r="DS155" i="3"/>
  <c r="DT155" i="3"/>
  <c r="DU155" i="3"/>
  <c r="DV155" i="3"/>
  <c r="DW155" i="3"/>
  <c r="DX155" i="3"/>
  <c r="DY155" i="3"/>
  <c r="DZ155" i="3"/>
  <c r="EA155" i="3"/>
  <c r="EB155" i="3"/>
  <c r="EC155" i="3"/>
  <c r="ED155" i="3"/>
  <c r="EF155" i="3"/>
  <c r="EG155" i="3"/>
  <c r="EH155" i="3"/>
  <c r="EI155" i="3"/>
  <c r="EJ155" i="3"/>
  <c r="EK155" i="3"/>
  <c r="EL155" i="3"/>
  <c r="EM155" i="3"/>
  <c r="EN155" i="3"/>
  <c r="EO155" i="3"/>
  <c r="EP155" i="3"/>
  <c r="EQ155" i="3"/>
  <c r="ER155" i="3"/>
  <c r="ET155" i="3"/>
  <c r="EU155" i="3"/>
  <c r="EV155" i="3"/>
  <c r="EW155" i="3"/>
  <c r="EX155" i="3"/>
  <c r="EY155" i="3"/>
  <c r="EZ155" i="3"/>
  <c r="FA155" i="3"/>
  <c r="FB155" i="3"/>
  <c r="FC155" i="3"/>
  <c r="FD155" i="3"/>
  <c r="FE155" i="3"/>
  <c r="FF155" i="3"/>
  <c r="FH155" i="3"/>
  <c r="FI155" i="3"/>
  <c r="FJ155" i="3"/>
  <c r="FK155" i="3"/>
  <c r="FL155" i="3"/>
  <c r="FM155" i="3"/>
  <c r="FN155" i="3"/>
  <c r="FO155" i="3"/>
  <c r="FP155" i="3"/>
  <c r="FQ155" i="3"/>
  <c r="FR155" i="3"/>
  <c r="FS155" i="3"/>
  <c r="FT155" i="3"/>
  <c r="FV155" i="3"/>
  <c r="FW155" i="3"/>
  <c r="FX155" i="3"/>
  <c r="FY155" i="3"/>
  <c r="FZ155" i="3"/>
  <c r="GA155" i="3"/>
  <c r="GB155" i="3"/>
  <c r="GC155" i="3"/>
  <c r="GD155" i="3"/>
  <c r="GE155" i="3"/>
  <c r="GF155" i="3"/>
  <c r="GG155" i="3"/>
  <c r="GH155" i="3"/>
  <c r="GJ155" i="3"/>
  <c r="GK155" i="3"/>
  <c r="GL155" i="3"/>
  <c r="GM155" i="3"/>
  <c r="GN155" i="3"/>
  <c r="GO155" i="3"/>
  <c r="GP155" i="3"/>
  <c r="GQ155" i="3"/>
  <c r="GR155" i="3"/>
  <c r="GS155" i="3"/>
  <c r="GT155" i="3"/>
  <c r="GU155" i="3"/>
  <c r="GV155" i="3"/>
  <c r="J156" i="3"/>
  <c r="K156" i="3"/>
  <c r="L156" i="3"/>
  <c r="M156" i="3"/>
  <c r="N156" i="3"/>
  <c r="O156" i="3"/>
  <c r="P156" i="3"/>
  <c r="Q156" i="3"/>
  <c r="R156" i="3"/>
  <c r="S156" i="3"/>
  <c r="T156" i="3"/>
  <c r="U156" i="3"/>
  <c r="V156" i="3"/>
  <c r="X156" i="3"/>
  <c r="Y156" i="3"/>
  <c r="Z156" i="3"/>
  <c r="AA156" i="3"/>
  <c r="AB156" i="3"/>
  <c r="AC156" i="3"/>
  <c r="AD156" i="3"/>
  <c r="AE156" i="3"/>
  <c r="AF156" i="3"/>
  <c r="AG156" i="3"/>
  <c r="AH156" i="3"/>
  <c r="AI156" i="3"/>
  <c r="AJ156" i="3"/>
  <c r="AL156" i="3"/>
  <c r="AM156" i="3"/>
  <c r="AN156" i="3"/>
  <c r="AO156" i="3"/>
  <c r="AP156" i="3"/>
  <c r="AQ156" i="3"/>
  <c r="AR156" i="3"/>
  <c r="AS156" i="3"/>
  <c r="AT156" i="3"/>
  <c r="AU156" i="3"/>
  <c r="AV156" i="3"/>
  <c r="AW156" i="3"/>
  <c r="AX156" i="3"/>
  <c r="AZ156" i="3"/>
  <c r="BA156" i="3"/>
  <c r="BB156" i="3"/>
  <c r="BC156" i="3"/>
  <c r="BD156" i="3"/>
  <c r="BE156" i="3"/>
  <c r="BF156" i="3"/>
  <c r="BG156" i="3"/>
  <c r="BH156" i="3"/>
  <c r="BI156" i="3"/>
  <c r="BJ156" i="3"/>
  <c r="BK156" i="3"/>
  <c r="BL156" i="3"/>
  <c r="BN156" i="3"/>
  <c r="BO156" i="3"/>
  <c r="BP156" i="3"/>
  <c r="BQ156" i="3"/>
  <c r="BR156" i="3"/>
  <c r="BS156" i="3"/>
  <c r="BT156" i="3"/>
  <c r="BU156" i="3"/>
  <c r="BV156" i="3"/>
  <c r="BW156" i="3"/>
  <c r="BX156" i="3"/>
  <c r="BY156" i="3"/>
  <c r="BZ156" i="3"/>
  <c r="CB156" i="3"/>
  <c r="CC156" i="3"/>
  <c r="CD156" i="3"/>
  <c r="CE156" i="3"/>
  <c r="CF156" i="3"/>
  <c r="CG156" i="3"/>
  <c r="CH156" i="3"/>
  <c r="CI156" i="3"/>
  <c r="CJ156" i="3"/>
  <c r="CK156" i="3"/>
  <c r="CL156" i="3"/>
  <c r="CM156" i="3"/>
  <c r="CN156" i="3"/>
  <c r="CP156" i="3"/>
  <c r="CQ156" i="3"/>
  <c r="CR156" i="3"/>
  <c r="CS156" i="3"/>
  <c r="CT156" i="3"/>
  <c r="CU156" i="3"/>
  <c r="CV156" i="3"/>
  <c r="CW156" i="3"/>
  <c r="CX156" i="3"/>
  <c r="CY156" i="3"/>
  <c r="CZ156" i="3"/>
  <c r="DA156" i="3"/>
  <c r="DB156" i="3"/>
  <c r="DD156" i="3"/>
  <c r="DE156" i="3"/>
  <c r="DF156" i="3"/>
  <c r="DG156" i="3"/>
  <c r="DH156" i="3"/>
  <c r="DI156" i="3"/>
  <c r="DJ156" i="3"/>
  <c r="DK156" i="3"/>
  <c r="DL156" i="3"/>
  <c r="DM156" i="3"/>
  <c r="DN156" i="3"/>
  <c r="DO156" i="3"/>
  <c r="DP156" i="3"/>
  <c r="DR156" i="3"/>
  <c r="DS156" i="3"/>
  <c r="DT156" i="3"/>
  <c r="DU156" i="3"/>
  <c r="DV156" i="3"/>
  <c r="DW156" i="3"/>
  <c r="DX156" i="3"/>
  <c r="DY156" i="3"/>
  <c r="DZ156" i="3"/>
  <c r="EA156" i="3"/>
  <c r="EB156" i="3"/>
  <c r="EC156" i="3"/>
  <c r="ED156" i="3"/>
  <c r="EF156" i="3"/>
  <c r="EG156" i="3"/>
  <c r="EH156" i="3"/>
  <c r="EI156" i="3"/>
  <c r="EJ156" i="3"/>
  <c r="EK156" i="3"/>
  <c r="EL156" i="3"/>
  <c r="EM156" i="3"/>
  <c r="EN156" i="3"/>
  <c r="EO156" i="3"/>
  <c r="EP156" i="3"/>
  <c r="EQ156" i="3"/>
  <c r="ER156" i="3"/>
  <c r="ET156" i="3"/>
  <c r="EU156" i="3"/>
  <c r="EV156" i="3"/>
  <c r="EW156" i="3"/>
  <c r="EX156" i="3"/>
  <c r="EY156" i="3"/>
  <c r="EZ156" i="3"/>
  <c r="FA156" i="3"/>
  <c r="FB156" i="3"/>
  <c r="FC156" i="3"/>
  <c r="FD156" i="3"/>
  <c r="FE156" i="3"/>
  <c r="FF156" i="3"/>
  <c r="FH156" i="3"/>
  <c r="FI156" i="3"/>
  <c r="FJ156" i="3"/>
  <c r="FK156" i="3"/>
  <c r="FL156" i="3"/>
  <c r="FM156" i="3"/>
  <c r="FN156" i="3"/>
  <c r="FO156" i="3"/>
  <c r="FP156" i="3"/>
  <c r="FQ156" i="3"/>
  <c r="FR156" i="3"/>
  <c r="FS156" i="3"/>
  <c r="FT156" i="3"/>
  <c r="FV156" i="3"/>
  <c r="FW156" i="3"/>
  <c r="FX156" i="3"/>
  <c r="FY156" i="3"/>
  <c r="FZ156" i="3"/>
  <c r="GA156" i="3"/>
  <c r="GB156" i="3"/>
  <c r="GC156" i="3"/>
  <c r="GD156" i="3"/>
  <c r="GE156" i="3"/>
  <c r="GF156" i="3"/>
  <c r="GG156" i="3"/>
  <c r="GH156" i="3"/>
  <c r="GJ156" i="3"/>
  <c r="GK156" i="3"/>
  <c r="GL156" i="3"/>
  <c r="GM156" i="3"/>
  <c r="GN156" i="3"/>
  <c r="GO156" i="3"/>
  <c r="GP156" i="3"/>
  <c r="GQ156" i="3"/>
  <c r="GR156" i="3"/>
  <c r="GS156" i="3"/>
  <c r="GT156" i="3"/>
  <c r="GU156" i="3"/>
  <c r="GV156" i="3"/>
  <c r="J157" i="3"/>
  <c r="K157" i="3"/>
  <c r="L157" i="3"/>
  <c r="M157" i="3"/>
  <c r="N157" i="3"/>
  <c r="O157" i="3"/>
  <c r="P157" i="3"/>
  <c r="Q157" i="3"/>
  <c r="R157" i="3"/>
  <c r="S157" i="3"/>
  <c r="T157" i="3"/>
  <c r="U157" i="3"/>
  <c r="V157" i="3"/>
  <c r="X157" i="3"/>
  <c r="Y157" i="3"/>
  <c r="Z157" i="3"/>
  <c r="AA157" i="3"/>
  <c r="AB157" i="3"/>
  <c r="AC157" i="3"/>
  <c r="AD157" i="3"/>
  <c r="AE157" i="3"/>
  <c r="AF157" i="3"/>
  <c r="AG157" i="3"/>
  <c r="AH157" i="3"/>
  <c r="AI157" i="3"/>
  <c r="AJ157" i="3"/>
  <c r="AL157" i="3"/>
  <c r="AM157" i="3"/>
  <c r="AN157" i="3"/>
  <c r="AO157" i="3"/>
  <c r="AP157" i="3"/>
  <c r="AQ157" i="3"/>
  <c r="AR157" i="3"/>
  <c r="AS157" i="3"/>
  <c r="AT157" i="3"/>
  <c r="AU157" i="3"/>
  <c r="AV157" i="3"/>
  <c r="AW157" i="3"/>
  <c r="AX157" i="3"/>
  <c r="AZ157" i="3"/>
  <c r="BA157" i="3"/>
  <c r="BB157" i="3"/>
  <c r="BC157" i="3"/>
  <c r="BD157" i="3"/>
  <c r="BE157" i="3"/>
  <c r="BF157" i="3"/>
  <c r="BG157" i="3"/>
  <c r="BH157" i="3"/>
  <c r="BI157" i="3"/>
  <c r="BJ157" i="3"/>
  <c r="BK157" i="3"/>
  <c r="BL157" i="3"/>
  <c r="BN157" i="3"/>
  <c r="BO157" i="3"/>
  <c r="BP157" i="3"/>
  <c r="BQ157" i="3"/>
  <c r="BR157" i="3"/>
  <c r="BS157" i="3"/>
  <c r="BT157" i="3"/>
  <c r="BU157" i="3"/>
  <c r="BV157" i="3"/>
  <c r="BW157" i="3"/>
  <c r="BX157" i="3"/>
  <c r="BY157" i="3"/>
  <c r="BZ157" i="3"/>
  <c r="CB157" i="3"/>
  <c r="CC157" i="3"/>
  <c r="CD157" i="3"/>
  <c r="CE157" i="3"/>
  <c r="CF157" i="3"/>
  <c r="CG157" i="3"/>
  <c r="CH157" i="3"/>
  <c r="CI157" i="3"/>
  <c r="CJ157" i="3"/>
  <c r="CK157" i="3"/>
  <c r="CL157" i="3"/>
  <c r="CM157" i="3"/>
  <c r="CN157" i="3"/>
  <c r="CP157" i="3"/>
  <c r="CQ157" i="3"/>
  <c r="CR157" i="3"/>
  <c r="CS157" i="3"/>
  <c r="CT157" i="3"/>
  <c r="CU157" i="3"/>
  <c r="CV157" i="3"/>
  <c r="CW157" i="3"/>
  <c r="CX157" i="3"/>
  <c r="CY157" i="3"/>
  <c r="CZ157" i="3"/>
  <c r="DA157" i="3"/>
  <c r="DB157" i="3"/>
  <c r="DD157" i="3"/>
  <c r="DE157" i="3"/>
  <c r="DF157" i="3"/>
  <c r="DG157" i="3"/>
  <c r="DH157" i="3"/>
  <c r="DI157" i="3"/>
  <c r="DJ157" i="3"/>
  <c r="DK157" i="3"/>
  <c r="DL157" i="3"/>
  <c r="DM157" i="3"/>
  <c r="DN157" i="3"/>
  <c r="DO157" i="3"/>
  <c r="DP157" i="3"/>
  <c r="DR157" i="3"/>
  <c r="DS157" i="3"/>
  <c r="DT157" i="3"/>
  <c r="DU157" i="3"/>
  <c r="DV157" i="3"/>
  <c r="DW157" i="3"/>
  <c r="DX157" i="3"/>
  <c r="DY157" i="3"/>
  <c r="DZ157" i="3"/>
  <c r="EA157" i="3"/>
  <c r="EB157" i="3"/>
  <c r="EC157" i="3"/>
  <c r="ED157" i="3"/>
  <c r="EF157" i="3"/>
  <c r="EG157" i="3"/>
  <c r="EH157" i="3"/>
  <c r="EI157" i="3"/>
  <c r="EJ157" i="3"/>
  <c r="EK157" i="3"/>
  <c r="EL157" i="3"/>
  <c r="EM157" i="3"/>
  <c r="EN157" i="3"/>
  <c r="EO157" i="3"/>
  <c r="EP157" i="3"/>
  <c r="EQ157" i="3"/>
  <c r="ER157" i="3"/>
  <c r="ET157" i="3"/>
  <c r="EU157" i="3"/>
  <c r="EV157" i="3"/>
  <c r="EW157" i="3"/>
  <c r="EX157" i="3"/>
  <c r="EY157" i="3"/>
  <c r="EZ157" i="3"/>
  <c r="FA157" i="3"/>
  <c r="FB157" i="3"/>
  <c r="FC157" i="3"/>
  <c r="FD157" i="3"/>
  <c r="FE157" i="3"/>
  <c r="FF157" i="3"/>
  <c r="FH157" i="3"/>
  <c r="FI157" i="3"/>
  <c r="FJ157" i="3"/>
  <c r="FK157" i="3"/>
  <c r="FL157" i="3"/>
  <c r="FM157" i="3"/>
  <c r="FN157" i="3"/>
  <c r="FO157" i="3"/>
  <c r="FP157" i="3"/>
  <c r="FQ157" i="3"/>
  <c r="FR157" i="3"/>
  <c r="FS157" i="3"/>
  <c r="FT157" i="3"/>
  <c r="FV157" i="3"/>
  <c r="FW157" i="3"/>
  <c r="FX157" i="3"/>
  <c r="FY157" i="3"/>
  <c r="FZ157" i="3"/>
  <c r="GA157" i="3"/>
  <c r="GB157" i="3"/>
  <c r="GC157" i="3"/>
  <c r="GD157" i="3"/>
  <c r="GE157" i="3"/>
  <c r="GF157" i="3"/>
  <c r="GG157" i="3"/>
  <c r="GH157" i="3"/>
  <c r="GJ157" i="3"/>
  <c r="GK157" i="3"/>
  <c r="GL157" i="3"/>
  <c r="GM157" i="3"/>
  <c r="GN157" i="3"/>
  <c r="GO157" i="3"/>
  <c r="GP157" i="3"/>
  <c r="GQ157" i="3"/>
  <c r="GR157" i="3"/>
  <c r="GS157" i="3"/>
  <c r="GT157" i="3"/>
  <c r="GU157" i="3"/>
  <c r="GV157" i="3"/>
  <c r="J158" i="3"/>
  <c r="K158" i="3"/>
  <c r="L158" i="3"/>
  <c r="M158" i="3"/>
  <c r="N158" i="3"/>
  <c r="O158" i="3"/>
  <c r="P158" i="3"/>
  <c r="Q158" i="3"/>
  <c r="R158" i="3"/>
  <c r="S158" i="3"/>
  <c r="T158" i="3"/>
  <c r="U158" i="3"/>
  <c r="V158" i="3"/>
  <c r="X158" i="3"/>
  <c r="Y158" i="3"/>
  <c r="Z158" i="3"/>
  <c r="AA158" i="3"/>
  <c r="AB158" i="3"/>
  <c r="AC158" i="3"/>
  <c r="AD158" i="3"/>
  <c r="AE158" i="3"/>
  <c r="AF158" i="3"/>
  <c r="AG158" i="3"/>
  <c r="AH158" i="3"/>
  <c r="AI158" i="3"/>
  <c r="AJ158" i="3"/>
  <c r="AL158" i="3"/>
  <c r="AM158" i="3"/>
  <c r="AN158" i="3"/>
  <c r="AO158" i="3"/>
  <c r="AP158" i="3"/>
  <c r="AQ158" i="3"/>
  <c r="AR158" i="3"/>
  <c r="AS158" i="3"/>
  <c r="AT158" i="3"/>
  <c r="AU158" i="3"/>
  <c r="AV158" i="3"/>
  <c r="AW158" i="3"/>
  <c r="AX158" i="3"/>
  <c r="AZ158" i="3"/>
  <c r="BA158" i="3"/>
  <c r="BB158" i="3"/>
  <c r="BC158" i="3"/>
  <c r="BD158" i="3"/>
  <c r="BE158" i="3"/>
  <c r="BF158" i="3"/>
  <c r="BG158" i="3"/>
  <c r="BH158" i="3"/>
  <c r="BI158" i="3"/>
  <c r="BJ158" i="3"/>
  <c r="BK158" i="3"/>
  <c r="BL158" i="3"/>
  <c r="BN158" i="3"/>
  <c r="BO158" i="3"/>
  <c r="BP158" i="3"/>
  <c r="BQ158" i="3"/>
  <c r="BR158" i="3"/>
  <c r="BS158" i="3"/>
  <c r="BT158" i="3"/>
  <c r="BU158" i="3"/>
  <c r="BV158" i="3"/>
  <c r="BW158" i="3"/>
  <c r="BX158" i="3"/>
  <c r="BY158" i="3"/>
  <c r="BZ158" i="3"/>
  <c r="CB158" i="3"/>
  <c r="CC158" i="3"/>
  <c r="CD158" i="3"/>
  <c r="CE158" i="3"/>
  <c r="CF158" i="3"/>
  <c r="CG158" i="3"/>
  <c r="CH158" i="3"/>
  <c r="CI158" i="3"/>
  <c r="CJ158" i="3"/>
  <c r="CK158" i="3"/>
  <c r="CL158" i="3"/>
  <c r="CM158" i="3"/>
  <c r="CN158" i="3"/>
  <c r="CP158" i="3"/>
  <c r="CQ158" i="3"/>
  <c r="CR158" i="3"/>
  <c r="CS158" i="3"/>
  <c r="CT158" i="3"/>
  <c r="CU158" i="3"/>
  <c r="CV158" i="3"/>
  <c r="CW158" i="3"/>
  <c r="CX158" i="3"/>
  <c r="CY158" i="3"/>
  <c r="CZ158" i="3"/>
  <c r="DA158" i="3"/>
  <c r="DB158" i="3"/>
  <c r="DD158" i="3"/>
  <c r="DE158" i="3"/>
  <c r="DF158" i="3"/>
  <c r="DG158" i="3"/>
  <c r="DH158" i="3"/>
  <c r="DI158" i="3"/>
  <c r="DJ158" i="3"/>
  <c r="DK158" i="3"/>
  <c r="DL158" i="3"/>
  <c r="DM158" i="3"/>
  <c r="DN158" i="3"/>
  <c r="DO158" i="3"/>
  <c r="DP158" i="3"/>
  <c r="DR158" i="3"/>
  <c r="DS158" i="3"/>
  <c r="DT158" i="3"/>
  <c r="DU158" i="3"/>
  <c r="DV158" i="3"/>
  <c r="DW158" i="3"/>
  <c r="DX158" i="3"/>
  <c r="DY158" i="3"/>
  <c r="DZ158" i="3"/>
  <c r="EA158" i="3"/>
  <c r="EB158" i="3"/>
  <c r="EC158" i="3"/>
  <c r="ED158" i="3"/>
  <c r="EF158" i="3"/>
  <c r="EG158" i="3"/>
  <c r="EH158" i="3"/>
  <c r="EI158" i="3"/>
  <c r="EJ158" i="3"/>
  <c r="EK158" i="3"/>
  <c r="EL158" i="3"/>
  <c r="EM158" i="3"/>
  <c r="EN158" i="3"/>
  <c r="EO158" i="3"/>
  <c r="EP158" i="3"/>
  <c r="EQ158" i="3"/>
  <c r="ER158" i="3"/>
  <c r="ET158" i="3"/>
  <c r="EU158" i="3"/>
  <c r="EV158" i="3"/>
  <c r="EW158" i="3"/>
  <c r="EX158" i="3"/>
  <c r="EY158" i="3"/>
  <c r="EZ158" i="3"/>
  <c r="FA158" i="3"/>
  <c r="FB158" i="3"/>
  <c r="FC158" i="3"/>
  <c r="FD158" i="3"/>
  <c r="FE158" i="3"/>
  <c r="FF158" i="3"/>
  <c r="FH158" i="3"/>
  <c r="FI158" i="3"/>
  <c r="FJ158" i="3"/>
  <c r="FK158" i="3"/>
  <c r="FL158" i="3"/>
  <c r="FM158" i="3"/>
  <c r="FN158" i="3"/>
  <c r="FO158" i="3"/>
  <c r="FP158" i="3"/>
  <c r="FQ158" i="3"/>
  <c r="FR158" i="3"/>
  <c r="FS158" i="3"/>
  <c r="FT158" i="3"/>
  <c r="FV158" i="3"/>
  <c r="FW158" i="3"/>
  <c r="FX158" i="3"/>
  <c r="FY158" i="3"/>
  <c r="FZ158" i="3"/>
  <c r="GA158" i="3"/>
  <c r="GB158" i="3"/>
  <c r="GC158" i="3"/>
  <c r="GD158" i="3"/>
  <c r="GE158" i="3"/>
  <c r="GF158" i="3"/>
  <c r="GG158" i="3"/>
  <c r="GH158" i="3"/>
  <c r="GJ158" i="3"/>
  <c r="GK158" i="3"/>
  <c r="GL158" i="3"/>
  <c r="GM158" i="3"/>
  <c r="GN158" i="3"/>
  <c r="GO158" i="3"/>
  <c r="GP158" i="3"/>
  <c r="GQ158" i="3"/>
  <c r="GR158" i="3"/>
  <c r="GS158" i="3"/>
  <c r="GT158" i="3"/>
  <c r="GU158" i="3"/>
  <c r="GV158" i="3"/>
  <c r="J159" i="3"/>
  <c r="K159" i="3"/>
  <c r="L159" i="3"/>
  <c r="M159" i="3"/>
  <c r="N159" i="3"/>
  <c r="O159" i="3"/>
  <c r="P159" i="3"/>
  <c r="Q159" i="3"/>
  <c r="R159" i="3"/>
  <c r="S159" i="3"/>
  <c r="T159" i="3"/>
  <c r="U159" i="3"/>
  <c r="V159" i="3"/>
  <c r="X159" i="3"/>
  <c r="Y159" i="3"/>
  <c r="Z159" i="3"/>
  <c r="AA159" i="3"/>
  <c r="AB159" i="3"/>
  <c r="AC159" i="3"/>
  <c r="AD159" i="3"/>
  <c r="AE159" i="3"/>
  <c r="AF159" i="3"/>
  <c r="AG159" i="3"/>
  <c r="AH159" i="3"/>
  <c r="AI159" i="3"/>
  <c r="AJ159" i="3"/>
  <c r="AL159" i="3"/>
  <c r="AM159" i="3"/>
  <c r="AN159" i="3"/>
  <c r="AO159" i="3"/>
  <c r="AP159" i="3"/>
  <c r="AQ159" i="3"/>
  <c r="AR159" i="3"/>
  <c r="AS159" i="3"/>
  <c r="AT159" i="3"/>
  <c r="AU159" i="3"/>
  <c r="AV159" i="3"/>
  <c r="AW159" i="3"/>
  <c r="AX159" i="3"/>
  <c r="AZ159" i="3"/>
  <c r="BA159" i="3"/>
  <c r="BB159" i="3"/>
  <c r="BC159" i="3"/>
  <c r="BD159" i="3"/>
  <c r="BE159" i="3"/>
  <c r="BF159" i="3"/>
  <c r="BG159" i="3"/>
  <c r="BH159" i="3"/>
  <c r="BI159" i="3"/>
  <c r="BJ159" i="3"/>
  <c r="BK159" i="3"/>
  <c r="BL159" i="3"/>
  <c r="BN159" i="3"/>
  <c r="BO159" i="3"/>
  <c r="BP159" i="3"/>
  <c r="BQ159" i="3"/>
  <c r="BR159" i="3"/>
  <c r="BS159" i="3"/>
  <c r="BT159" i="3"/>
  <c r="BU159" i="3"/>
  <c r="BV159" i="3"/>
  <c r="BW159" i="3"/>
  <c r="BX159" i="3"/>
  <c r="BY159" i="3"/>
  <c r="BZ159" i="3"/>
  <c r="CB159" i="3"/>
  <c r="CC159" i="3"/>
  <c r="CD159" i="3"/>
  <c r="CE159" i="3"/>
  <c r="CF159" i="3"/>
  <c r="CG159" i="3"/>
  <c r="CH159" i="3"/>
  <c r="CI159" i="3"/>
  <c r="CJ159" i="3"/>
  <c r="CK159" i="3"/>
  <c r="CL159" i="3"/>
  <c r="CM159" i="3"/>
  <c r="CN159" i="3"/>
  <c r="CP159" i="3"/>
  <c r="CQ159" i="3"/>
  <c r="CR159" i="3"/>
  <c r="CS159" i="3"/>
  <c r="CT159" i="3"/>
  <c r="CU159" i="3"/>
  <c r="CV159" i="3"/>
  <c r="CW159" i="3"/>
  <c r="CX159" i="3"/>
  <c r="CY159" i="3"/>
  <c r="CZ159" i="3"/>
  <c r="DA159" i="3"/>
  <c r="DB159" i="3"/>
  <c r="DD159" i="3"/>
  <c r="DE159" i="3"/>
  <c r="DF159" i="3"/>
  <c r="DG159" i="3"/>
  <c r="DH159" i="3"/>
  <c r="DI159" i="3"/>
  <c r="DJ159" i="3"/>
  <c r="DK159" i="3"/>
  <c r="DL159" i="3"/>
  <c r="DM159" i="3"/>
  <c r="DN159" i="3"/>
  <c r="DO159" i="3"/>
  <c r="DP159" i="3"/>
  <c r="DR159" i="3"/>
  <c r="DS159" i="3"/>
  <c r="DT159" i="3"/>
  <c r="DU159" i="3"/>
  <c r="DV159" i="3"/>
  <c r="DW159" i="3"/>
  <c r="DX159" i="3"/>
  <c r="DY159" i="3"/>
  <c r="DZ159" i="3"/>
  <c r="EA159" i="3"/>
  <c r="EB159" i="3"/>
  <c r="EC159" i="3"/>
  <c r="ED159" i="3"/>
  <c r="EF159" i="3"/>
  <c r="EG159" i="3"/>
  <c r="EH159" i="3"/>
  <c r="EI159" i="3"/>
  <c r="EJ159" i="3"/>
  <c r="EK159" i="3"/>
  <c r="EL159" i="3"/>
  <c r="EM159" i="3"/>
  <c r="EN159" i="3"/>
  <c r="EO159" i="3"/>
  <c r="EP159" i="3"/>
  <c r="EQ159" i="3"/>
  <c r="ER159" i="3"/>
  <c r="ET159" i="3"/>
  <c r="EU159" i="3"/>
  <c r="EV159" i="3"/>
  <c r="EW159" i="3"/>
  <c r="EX159" i="3"/>
  <c r="EY159" i="3"/>
  <c r="EZ159" i="3"/>
  <c r="FA159" i="3"/>
  <c r="FB159" i="3"/>
  <c r="FC159" i="3"/>
  <c r="FD159" i="3"/>
  <c r="FE159" i="3"/>
  <c r="FF159" i="3"/>
  <c r="FH159" i="3"/>
  <c r="FI159" i="3"/>
  <c r="FJ159" i="3"/>
  <c r="FK159" i="3"/>
  <c r="FL159" i="3"/>
  <c r="FM159" i="3"/>
  <c r="FN159" i="3"/>
  <c r="FO159" i="3"/>
  <c r="FP159" i="3"/>
  <c r="FQ159" i="3"/>
  <c r="FR159" i="3"/>
  <c r="FS159" i="3"/>
  <c r="FT159" i="3"/>
  <c r="FV159" i="3"/>
  <c r="FW159" i="3"/>
  <c r="FX159" i="3"/>
  <c r="FY159" i="3"/>
  <c r="FZ159" i="3"/>
  <c r="GA159" i="3"/>
  <c r="GB159" i="3"/>
  <c r="GC159" i="3"/>
  <c r="GD159" i="3"/>
  <c r="GE159" i="3"/>
  <c r="GF159" i="3"/>
  <c r="GG159" i="3"/>
  <c r="GH159" i="3"/>
  <c r="GJ159" i="3"/>
  <c r="GK159" i="3"/>
  <c r="GL159" i="3"/>
  <c r="GM159" i="3"/>
  <c r="GN159" i="3"/>
  <c r="GO159" i="3"/>
  <c r="GP159" i="3"/>
  <c r="GQ159" i="3"/>
  <c r="GR159" i="3"/>
  <c r="GS159" i="3"/>
  <c r="GT159" i="3"/>
  <c r="GU159" i="3"/>
  <c r="GV159" i="3"/>
  <c r="J160" i="3"/>
  <c r="K160" i="3"/>
  <c r="L160" i="3"/>
  <c r="M160" i="3"/>
  <c r="N160" i="3"/>
  <c r="O160" i="3"/>
  <c r="P160" i="3"/>
  <c r="Q160" i="3"/>
  <c r="R160" i="3"/>
  <c r="S160" i="3"/>
  <c r="T160" i="3"/>
  <c r="U160" i="3"/>
  <c r="V160" i="3"/>
  <c r="X160" i="3"/>
  <c r="Y160" i="3"/>
  <c r="Z160" i="3"/>
  <c r="AA160" i="3"/>
  <c r="AB160" i="3"/>
  <c r="AC160" i="3"/>
  <c r="AD160" i="3"/>
  <c r="AE160" i="3"/>
  <c r="AF160" i="3"/>
  <c r="AG160" i="3"/>
  <c r="AH160" i="3"/>
  <c r="AI160" i="3"/>
  <c r="AJ160" i="3"/>
  <c r="AL160" i="3"/>
  <c r="AM160" i="3"/>
  <c r="AN160" i="3"/>
  <c r="AO160" i="3"/>
  <c r="AP160" i="3"/>
  <c r="AQ160" i="3"/>
  <c r="AR160" i="3"/>
  <c r="AS160" i="3"/>
  <c r="AT160" i="3"/>
  <c r="AU160" i="3"/>
  <c r="AV160" i="3"/>
  <c r="AW160" i="3"/>
  <c r="AX160" i="3"/>
  <c r="AZ160" i="3"/>
  <c r="BA160" i="3"/>
  <c r="BB160" i="3"/>
  <c r="BC160" i="3"/>
  <c r="BD160" i="3"/>
  <c r="BE160" i="3"/>
  <c r="BF160" i="3"/>
  <c r="BG160" i="3"/>
  <c r="BH160" i="3"/>
  <c r="BI160" i="3"/>
  <c r="BJ160" i="3"/>
  <c r="BK160" i="3"/>
  <c r="BL160" i="3"/>
  <c r="BN160" i="3"/>
  <c r="BO160" i="3"/>
  <c r="BP160" i="3"/>
  <c r="BQ160" i="3"/>
  <c r="BR160" i="3"/>
  <c r="BS160" i="3"/>
  <c r="BT160" i="3"/>
  <c r="BU160" i="3"/>
  <c r="BV160" i="3"/>
  <c r="BW160" i="3"/>
  <c r="BX160" i="3"/>
  <c r="BY160" i="3"/>
  <c r="BZ160" i="3"/>
  <c r="CB160" i="3"/>
  <c r="CC160" i="3"/>
  <c r="CD160" i="3"/>
  <c r="CE160" i="3"/>
  <c r="CF160" i="3"/>
  <c r="CG160" i="3"/>
  <c r="CH160" i="3"/>
  <c r="CI160" i="3"/>
  <c r="CJ160" i="3"/>
  <c r="CK160" i="3"/>
  <c r="CL160" i="3"/>
  <c r="CM160" i="3"/>
  <c r="CN160" i="3"/>
  <c r="CP160" i="3"/>
  <c r="CQ160" i="3"/>
  <c r="CR160" i="3"/>
  <c r="CS160" i="3"/>
  <c r="CT160" i="3"/>
  <c r="CU160" i="3"/>
  <c r="CV160" i="3"/>
  <c r="CW160" i="3"/>
  <c r="CX160" i="3"/>
  <c r="CY160" i="3"/>
  <c r="CZ160" i="3"/>
  <c r="DA160" i="3"/>
  <c r="DB160" i="3"/>
  <c r="DD160" i="3"/>
  <c r="DE160" i="3"/>
  <c r="DF160" i="3"/>
  <c r="DG160" i="3"/>
  <c r="DH160" i="3"/>
  <c r="DI160" i="3"/>
  <c r="DJ160" i="3"/>
  <c r="DK160" i="3"/>
  <c r="DL160" i="3"/>
  <c r="DM160" i="3"/>
  <c r="DN160" i="3"/>
  <c r="DO160" i="3"/>
  <c r="DP160" i="3"/>
  <c r="DR160" i="3"/>
  <c r="DS160" i="3"/>
  <c r="DT160" i="3"/>
  <c r="DU160" i="3"/>
  <c r="DV160" i="3"/>
  <c r="DW160" i="3"/>
  <c r="DX160" i="3"/>
  <c r="DY160" i="3"/>
  <c r="DZ160" i="3"/>
  <c r="EA160" i="3"/>
  <c r="EB160" i="3"/>
  <c r="EC160" i="3"/>
  <c r="ED160" i="3"/>
  <c r="EF160" i="3"/>
  <c r="EG160" i="3"/>
  <c r="EH160" i="3"/>
  <c r="EI160" i="3"/>
  <c r="EJ160" i="3"/>
  <c r="EK160" i="3"/>
  <c r="EL160" i="3"/>
  <c r="EM160" i="3"/>
  <c r="EN160" i="3"/>
  <c r="EO160" i="3"/>
  <c r="EP160" i="3"/>
  <c r="EQ160" i="3"/>
  <c r="ER160" i="3"/>
  <c r="ET160" i="3"/>
  <c r="EU160" i="3"/>
  <c r="EV160" i="3"/>
  <c r="EW160" i="3"/>
  <c r="EX160" i="3"/>
  <c r="EY160" i="3"/>
  <c r="EZ160" i="3"/>
  <c r="FA160" i="3"/>
  <c r="FB160" i="3"/>
  <c r="FC160" i="3"/>
  <c r="FD160" i="3"/>
  <c r="FE160" i="3"/>
  <c r="FF160" i="3"/>
  <c r="FH160" i="3"/>
  <c r="FI160" i="3"/>
  <c r="FJ160" i="3"/>
  <c r="FK160" i="3"/>
  <c r="FL160" i="3"/>
  <c r="FM160" i="3"/>
  <c r="FN160" i="3"/>
  <c r="FO160" i="3"/>
  <c r="FP160" i="3"/>
  <c r="FQ160" i="3"/>
  <c r="FR160" i="3"/>
  <c r="FS160" i="3"/>
  <c r="FT160" i="3"/>
  <c r="FV160" i="3"/>
  <c r="FW160" i="3"/>
  <c r="FX160" i="3"/>
  <c r="FY160" i="3"/>
  <c r="FZ160" i="3"/>
  <c r="GA160" i="3"/>
  <c r="GB160" i="3"/>
  <c r="GC160" i="3"/>
  <c r="GD160" i="3"/>
  <c r="GE160" i="3"/>
  <c r="GF160" i="3"/>
  <c r="GG160" i="3"/>
  <c r="GH160" i="3"/>
  <c r="GJ160" i="3"/>
  <c r="GK160" i="3"/>
  <c r="GL160" i="3"/>
  <c r="GM160" i="3"/>
  <c r="GN160" i="3"/>
  <c r="GO160" i="3"/>
  <c r="GP160" i="3"/>
  <c r="GQ160" i="3"/>
  <c r="GR160" i="3"/>
  <c r="GS160" i="3"/>
  <c r="GT160" i="3"/>
  <c r="GU160" i="3"/>
  <c r="GV160" i="3"/>
  <c r="J161" i="3"/>
  <c r="K161" i="3"/>
  <c r="L161" i="3"/>
  <c r="M161" i="3"/>
  <c r="N161" i="3"/>
  <c r="O161" i="3"/>
  <c r="P161" i="3"/>
  <c r="Q161" i="3"/>
  <c r="R161" i="3"/>
  <c r="S161" i="3"/>
  <c r="T161" i="3"/>
  <c r="U161" i="3"/>
  <c r="V161" i="3"/>
  <c r="X161" i="3"/>
  <c r="Y161" i="3"/>
  <c r="Z161" i="3"/>
  <c r="AA161" i="3"/>
  <c r="AB161" i="3"/>
  <c r="AC161" i="3"/>
  <c r="AD161" i="3"/>
  <c r="AE161" i="3"/>
  <c r="AF161" i="3"/>
  <c r="AG161" i="3"/>
  <c r="AH161" i="3"/>
  <c r="AI161" i="3"/>
  <c r="AJ161" i="3"/>
  <c r="AL161" i="3"/>
  <c r="AM161" i="3"/>
  <c r="AN161" i="3"/>
  <c r="AO161" i="3"/>
  <c r="AP161" i="3"/>
  <c r="AQ161" i="3"/>
  <c r="AR161" i="3"/>
  <c r="AS161" i="3"/>
  <c r="AT161" i="3"/>
  <c r="AU161" i="3"/>
  <c r="AV161" i="3"/>
  <c r="AW161" i="3"/>
  <c r="AX161" i="3"/>
  <c r="AZ161" i="3"/>
  <c r="BA161" i="3"/>
  <c r="BB161" i="3"/>
  <c r="BC161" i="3"/>
  <c r="BD161" i="3"/>
  <c r="BE161" i="3"/>
  <c r="BF161" i="3"/>
  <c r="BG161" i="3"/>
  <c r="BH161" i="3"/>
  <c r="BI161" i="3"/>
  <c r="BJ161" i="3"/>
  <c r="BK161" i="3"/>
  <c r="BL161" i="3"/>
  <c r="BN161" i="3"/>
  <c r="BO161" i="3"/>
  <c r="BP161" i="3"/>
  <c r="BQ161" i="3"/>
  <c r="BR161" i="3"/>
  <c r="BS161" i="3"/>
  <c r="BT161" i="3"/>
  <c r="BU161" i="3"/>
  <c r="BV161" i="3"/>
  <c r="BW161" i="3"/>
  <c r="BX161" i="3"/>
  <c r="BY161" i="3"/>
  <c r="BZ161" i="3"/>
  <c r="CB161" i="3"/>
  <c r="CC161" i="3"/>
  <c r="CD161" i="3"/>
  <c r="CE161" i="3"/>
  <c r="CF161" i="3"/>
  <c r="CG161" i="3"/>
  <c r="CH161" i="3"/>
  <c r="CI161" i="3"/>
  <c r="CJ161" i="3"/>
  <c r="CK161" i="3"/>
  <c r="CL161" i="3"/>
  <c r="CM161" i="3"/>
  <c r="CN161" i="3"/>
  <c r="CP161" i="3"/>
  <c r="CQ161" i="3"/>
  <c r="CR161" i="3"/>
  <c r="CS161" i="3"/>
  <c r="CT161" i="3"/>
  <c r="CU161" i="3"/>
  <c r="CV161" i="3"/>
  <c r="CW161" i="3"/>
  <c r="CX161" i="3"/>
  <c r="CY161" i="3"/>
  <c r="CZ161" i="3"/>
  <c r="DA161" i="3"/>
  <c r="DB161" i="3"/>
  <c r="DD161" i="3"/>
  <c r="DE161" i="3"/>
  <c r="DF161" i="3"/>
  <c r="DG161" i="3"/>
  <c r="DH161" i="3"/>
  <c r="DI161" i="3"/>
  <c r="DJ161" i="3"/>
  <c r="DK161" i="3"/>
  <c r="DL161" i="3"/>
  <c r="DM161" i="3"/>
  <c r="DN161" i="3"/>
  <c r="DO161" i="3"/>
  <c r="DP161" i="3"/>
  <c r="DR161" i="3"/>
  <c r="DS161" i="3"/>
  <c r="DT161" i="3"/>
  <c r="DU161" i="3"/>
  <c r="DV161" i="3"/>
  <c r="DW161" i="3"/>
  <c r="DX161" i="3"/>
  <c r="DY161" i="3"/>
  <c r="DZ161" i="3"/>
  <c r="EA161" i="3"/>
  <c r="EB161" i="3"/>
  <c r="EC161" i="3"/>
  <c r="ED161" i="3"/>
  <c r="EF161" i="3"/>
  <c r="EG161" i="3"/>
  <c r="EH161" i="3"/>
  <c r="EI161" i="3"/>
  <c r="EJ161" i="3"/>
  <c r="EK161" i="3"/>
  <c r="EL161" i="3"/>
  <c r="EM161" i="3"/>
  <c r="EN161" i="3"/>
  <c r="EO161" i="3"/>
  <c r="EP161" i="3"/>
  <c r="EQ161" i="3"/>
  <c r="ER161" i="3"/>
  <c r="ET161" i="3"/>
  <c r="EU161" i="3"/>
  <c r="EV161" i="3"/>
  <c r="EW161" i="3"/>
  <c r="EX161" i="3"/>
  <c r="EY161" i="3"/>
  <c r="EZ161" i="3"/>
  <c r="FA161" i="3"/>
  <c r="FB161" i="3"/>
  <c r="FC161" i="3"/>
  <c r="FD161" i="3"/>
  <c r="FE161" i="3"/>
  <c r="FF161" i="3"/>
  <c r="FH161" i="3"/>
  <c r="FI161" i="3"/>
  <c r="FJ161" i="3"/>
  <c r="FK161" i="3"/>
  <c r="FL161" i="3"/>
  <c r="FM161" i="3"/>
  <c r="FN161" i="3"/>
  <c r="FO161" i="3"/>
  <c r="FP161" i="3"/>
  <c r="FQ161" i="3"/>
  <c r="FR161" i="3"/>
  <c r="FS161" i="3"/>
  <c r="FT161" i="3"/>
  <c r="FV161" i="3"/>
  <c r="FW161" i="3"/>
  <c r="FX161" i="3"/>
  <c r="FY161" i="3"/>
  <c r="FZ161" i="3"/>
  <c r="GA161" i="3"/>
  <c r="GB161" i="3"/>
  <c r="GC161" i="3"/>
  <c r="GD161" i="3"/>
  <c r="GE161" i="3"/>
  <c r="GF161" i="3"/>
  <c r="GG161" i="3"/>
  <c r="GH161" i="3"/>
  <c r="GJ161" i="3"/>
  <c r="GK161" i="3"/>
  <c r="GL161" i="3"/>
  <c r="GM161" i="3"/>
  <c r="GN161" i="3"/>
  <c r="GO161" i="3"/>
  <c r="GP161" i="3"/>
  <c r="GQ161" i="3"/>
  <c r="GR161" i="3"/>
  <c r="GS161" i="3"/>
  <c r="GT161" i="3"/>
  <c r="GU161" i="3"/>
  <c r="GV161" i="3"/>
  <c r="J162" i="3"/>
  <c r="K162" i="3"/>
  <c r="L162" i="3"/>
  <c r="M162" i="3"/>
  <c r="N162" i="3"/>
  <c r="O162" i="3"/>
  <c r="P162" i="3"/>
  <c r="Q162" i="3"/>
  <c r="R162" i="3"/>
  <c r="S162" i="3"/>
  <c r="T162" i="3"/>
  <c r="U162" i="3"/>
  <c r="V162" i="3"/>
  <c r="X162" i="3"/>
  <c r="Y162" i="3"/>
  <c r="Z162" i="3"/>
  <c r="AA162" i="3"/>
  <c r="AB162" i="3"/>
  <c r="AC162" i="3"/>
  <c r="AD162" i="3"/>
  <c r="AE162" i="3"/>
  <c r="AF162" i="3"/>
  <c r="AG162" i="3"/>
  <c r="AH162" i="3"/>
  <c r="AI162" i="3"/>
  <c r="AJ162" i="3"/>
  <c r="AL162" i="3"/>
  <c r="AM162" i="3"/>
  <c r="AN162" i="3"/>
  <c r="AO162" i="3"/>
  <c r="AP162" i="3"/>
  <c r="AQ162" i="3"/>
  <c r="AR162" i="3"/>
  <c r="AS162" i="3"/>
  <c r="AT162" i="3"/>
  <c r="AU162" i="3"/>
  <c r="AV162" i="3"/>
  <c r="AW162" i="3"/>
  <c r="AX162" i="3"/>
  <c r="AZ162" i="3"/>
  <c r="BA162" i="3"/>
  <c r="BB162" i="3"/>
  <c r="BC162" i="3"/>
  <c r="BD162" i="3"/>
  <c r="BE162" i="3"/>
  <c r="BF162" i="3"/>
  <c r="BG162" i="3"/>
  <c r="BH162" i="3"/>
  <c r="BI162" i="3"/>
  <c r="BJ162" i="3"/>
  <c r="BK162" i="3"/>
  <c r="BL162" i="3"/>
  <c r="BN162" i="3"/>
  <c r="BO162" i="3"/>
  <c r="BP162" i="3"/>
  <c r="BQ162" i="3"/>
  <c r="BR162" i="3"/>
  <c r="BS162" i="3"/>
  <c r="BT162" i="3"/>
  <c r="BU162" i="3"/>
  <c r="BV162" i="3"/>
  <c r="BW162" i="3"/>
  <c r="BX162" i="3"/>
  <c r="BY162" i="3"/>
  <c r="BZ162" i="3"/>
  <c r="CP162" i="3"/>
  <c r="CQ162" i="3"/>
  <c r="CR162" i="3"/>
  <c r="CS162" i="3"/>
  <c r="CT162" i="3"/>
  <c r="CU162" i="3"/>
  <c r="CV162" i="3"/>
  <c r="CW162" i="3"/>
  <c r="CX162" i="3"/>
  <c r="CY162" i="3"/>
  <c r="CZ162" i="3"/>
  <c r="DA162" i="3"/>
  <c r="DB162" i="3"/>
  <c r="DD162" i="3"/>
  <c r="DE162" i="3"/>
  <c r="DF162" i="3"/>
  <c r="DG162" i="3"/>
  <c r="DH162" i="3"/>
  <c r="DI162" i="3"/>
  <c r="DJ162" i="3"/>
  <c r="DK162" i="3"/>
  <c r="DL162" i="3"/>
  <c r="DM162" i="3"/>
  <c r="DN162" i="3"/>
  <c r="DO162" i="3"/>
  <c r="DP162" i="3"/>
  <c r="DR162" i="3"/>
  <c r="DS162" i="3"/>
  <c r="DT162" i="3"/>
  <c r="DU162" i="3"/>
  <c r="DV162" i="3"/>
  <c r="DW162" i="3"/>
  <c r="DX162" i="3"/>
  <c r="DY162" i="3"/>
  <c r="DZ162" i="3"/>
  <c r="EA162" i="3"/>
  <c r="EB162" i="3"/>
  <c r="EC162" i="3"/>
  <c r="ED162" i="3"/>
  <c r="EF162" i="3"/>
  <c r="EG162" i="3"/>
  <c r="EH162" i="3"/>
  <c r="EI162" i="3"/>
  <c r="EJ162" i="3"/>
  <c r="EK162" i="3"/>
  <c r="EL162" i="3"/>
  <c r="EM162" i="3"/>
  <c r="EN162" i="3"/>
  <c r="EO162" i="3"/>
  <c r="EP162" i="3"/>
  <c r="EQ162" i="3"/>
  <c r="ER162" i="3"/>
  <c r="ET162" i="3"/>
  <c r="EU162" i="3"/>
  <c r="EV162" i="3"/>
  <c r="EW162" i="3"/>
  <c r="EX162" i="3"/>
  <c r="EY162" i="3"/>
  <c r="EZ162" i="3"/>
  <c r="FA162" i="3"/>
  <c r="FB162" i="3"/>
  <c r="FC162" i="3"/>
  <c r="FD162" i="3"/>
  <c r="FE162" i="3"/>
  <c r="FF162" i="3"/>
  <c r="FH162" i="3"/>
  <c r="FI162" i="3"/>
  <c r="FJ162" i="3"/>
  <c r="FK162" i="3"/>
  <c r="FL162" i="3"/>
  <c r="FM162" i="3"/>
  <c r="FN162" i="3"/>
  <c r="FO162" i="3"/>
  <c r="FP162" i="3"/>
  <c r="FQ162" i="3"/>
  <c r="FR162" i="3"/>
  <c r="FS162" i="3"/>
  <c r="FT162" i="3"/>
  <c r="FV162" i="3"/>
  <c r="FW162" i="3"/>
  <c r="FX162" i="3"/>
  <c r="FY162" i="3"/>
  <c r="FZ162" i="3"/>
  <c r="GA162" i="3"/>
  <c r="GB162" i="3"/>
  <c r="GC162" i="3"/>
  <c r="GD162" i="3"/>
  <c r="GE162" i="3"/>
  <c r="GF162" i="3"/>
  <c r="GG162" i="3"/>
  <c r="GH162" i="3"/>
  <c r="GJ162" i="3"/>
  <c r="GK162" i="3"/>
  <c r="GL162" i="3"/>
  <c r="GM162" i="3"/>
  <c r="GN162" i="3"/>
  <c r="GO162" i="3"/>
  <c r="GP162" i="3"/>
  <c r="GQ162" i="3"/>
  <c r="GR162" i="3"/>
  <c r="GS162" i="3"/>
  <c r="GT162" i="3"/>
  <c r="GU162" i="3"/>
  <c r="GV162" i="3"/>
  <c r="GX162" i="3"/>
  <c r="GY162" i="3"/>
  <c r="GZ162" i="3"/>
  <c r="HA162" i="3"/>
  <c r="HB162" i="3"/>
  <c r="HC162" i="3"/>
  <c r="HD162" i="3"/>
  <c r="HE162" i="3"/>
  <c r="HF162" i="3"/>
  <c r="HG162" i="3"/>
  <c r="HH162" i="3"/>
  <c r="HI162" i="3"/>
  <c r="HJ162" i="3"/>
  <c r="J163" i="3"/>
  <c r="K163" i="3"/>
  <c r="L163" i="3"/>
  <c r="M163" i="3"/>
  <c r="N163" i="3"/>
  <c r="O163" i="3"/>
  <c r="P163" i="3"/>
  <c r="Q163" i="3"/>
  <c r="R163" i="3"/>
  <c r="S163" i="3"/>
  <c r="T163" i="3"/>
  <c r="U163" i="3"/>
  <c r="V163" i="3"/>
  <c r="X163" i="3"/>
  <c r="Y163" i="3"/>
  <c r="Z163" i="3"/>
  <c r="AA163" i="3"/>
  <c r="AB163" i="3"/>
  <c r="AC163" i="3"/>
  <c r="AD163" i="3"/>
  <c r="AE163" i="3"/>
  <c r="AF163" i="3"/>
  <c r="AG163" i="3"/>
  <c r="AH163" i="3"/>
  <c r="AI163" i="3"/>
  <c r="AJ163" i="3"/>
  <c r="AL163" i="3"/>
  <c r="AM163" i="3"/>
  <c r="AN163" i="3"/>
  <c r="AO163" i="3"/>
  <c r="AP163" i="3"/>
  <c r="AQ163" i="3"/>
  <c r="AR163" i="3"/>
  <c r="AS163" i="3"/>
  <c r="AT163" i="3"/>
  <c r="AU163" i="3"/>
  <c r="AV163" i="3"/>
  <c r="AW163" i="3"/>
  <c r="AX163" i="3"/>
  <c r="AZ163" i="3"/>
  <c r="BA163" i="3"/>
  <c r="BB163" i="3"/>
  <c r="BC163" i="3"/>
  <c r="BD163" i="3"/>
  <c r="BE163" i="3"/>
  <c r="BF163" i="3"/>
  <c r="BG163" i="3"/>
  <c r="BH163" i="3"/>
  <c r="BI163" i="3"/>
  <c r="BJ163" i="3"/>
  <c r="BK163" i="3"/>
  <c r="BL163" i="3"/>
  <c r="BN163" i="3"/>
  <c r="BO163" i="3"/>
  <c r="BP163" i="3"/>
  <c r="BQ163" i="3"/>
  <c r="BR163" i="3"/>
  <c r="BS163" i="3"/>
  <c r="BT163" i="3"/>
  <c r="BU163" i="3"/>
  <c r="BV163" i="3"/>
  <c r="BW163" i="3"/>
  <c r="BX163" i="3"/>
  <c r="BY163" i="3"/>
  <c r="BZ163" i="3"/>
  <c r="CB163" i="3"/>
  <c r="CC163" i="3"/>
  <c r="CD163" i="3"/>
  <c r="CE163" i="3"/>
  <c r="CF163" i="3"/>
  <c r="CG163" i="3"/>
  <c r="CH163" i="3"/>
  <c r="CI163" i="3"/>
  <c r="CJ163" i="3"/>
  <c r="CK163" i="3"/>
  <c r="CL163" i="3"/>
  <c r="CM163" i="3"/>
  <c r="CN163" i="3"/>
  <c r="CP163" i="3"/>
  <c r="CQ163" i="3"/>
  <c r="CR163" i="3"/>
  <c r="CS163" i="3"/>
  <c r="CT163" i="3"/>
  <c r="CU163" i="3"/>
  <c r="CV163" i="3"/>
  <c r="CW163" i="3"/>
  <c r="CX163" i="3"/>
  <c r="CY163" i="3"/>
  <c r="CZ163" i="3"/>
  <c r="DA163" i="3"/>
  <c r="DB163" i="3"/>
  <c r="DD163" i="3"/>
  <c r="DE163" i="3"/>
  <c r="DF163" i="3"/>
  <c r="DG163" i="3"/>
  <c r="DH163" i="3"/>
  <c r="DI163" i="3"/>
  <c r="DJ163" i="3"/>
  <c r="DK163" i="3"/>
  <c r="DL163" i="3"/>
  <c r="DM163" i="3"/>
  <c r="DN163" i="3"/>
  <c r="DO163" i="3"/>
  <c r="DP163" i="3"/>
  <c r="DR163" i="3"/>
  <c r="DS163" i="3"/>
  <c r="DT163" i="3"/>
  <c r="DU163" i="3"/>
  <c r="DV163" i="3"/>
  <c r="DW163" i="3"/>
  <c r="DX163" i="3"/>
  <c r="DY163" i="3"/>
  <c r="DZ163" i="3"/>
  <c r="EA163" i="3"/>
  <c r="EB163" i="3"/>
  <c r="EC163" i="3"/>
  <c r="ED163" i="3"/>
  <c r="EF163" i="3"/>
  <c r="EG163" i="3"/>
  <c r="EH163" i="3"/>
  <c r="EI163" i="3"/>
  <c r="EJ163" i="3"/>
  <c r="EK163" i="3"/>
  <c r="EL163" i="3"/>
  <c r="EM163" i="3"/>
  <c r="EN163" i="3"/>
  <c r="EO163" i="3"/>
  <c r="EP163" i="3"/>
  <c r="EQ163" i="3"/>
  <c r="ER163" i="3"/>
  <c r="ET163" i="3"/>
  <c r="EU163" i="3"/>
  <c r="EV163" i="3"/>
  <c r="EW163" i="3"/>
  <c r="EX163" i="3"/>
  <c r="EY163" i="3"/>
  <c r="EZ163" i="3"/>
  <c r="FA163" i="3"/>
  <c r="FB163" i="3"/>
  <c r="FC163" i="3"/>
  <c r="FD163" i="3"/>
  <c r="FE163" i="3"/>
  <c r="FF163" i="3"/>
  <c r="FV163" i="3"/>
  <c r="FW163" i="3"/>
  <c r="FX163" i="3"/>
  <c r="FY163" i="3"/>
  <c r="FZ163" i="3"/>
  <c r="GA163" i="3"/>
  <c r="GB163" i="3"/>
  <c r="GC163" i="3"/>
  <c r="GD163" i="3"/>
  <c r="GE163" i="3"/>
  <c r="GF163" i="3"/>
  <c r="GG163" i="3"/>
  <c r="GH163" i="3"/>
  <c r="GJ163" i="3"/>
  <c r="GK163" i="3"/>
  <c r="GL163" i="3"/>
  <c r="GM163" i="3"/>
  <c r="GN163" i="3"/>
  <c r="GO163" i="3"/>
  <c r="GP163" i="3"/>
  <c r="GQ163" i="3"/>
  <c r="GR163" i="3"/>
  <c r="GS163" i="3"/>
  <c r="GT163" i="3"/>
  <c r="GU163" i="3"/>
  <c r="GV163" i="3"/>
  <c r="GX163" i="3"/>
  <c r="GY163" i="3"/>
  <c r="GZ163" i="3"/>
  <c r="HA163" i="3"/>
  <c r="HB163" i="3"/>
  <c r="HC163" i="3"/>
  <c r="HD163" i="3"/>
  <c r="HE163" i="3"/>
  <c r="HF163" i="3"/>
  <c r="HG163" i="3"/>
  <c r="HH163" i="3"/>
  <c r="HI163" i="3"/>
  <c r="HJ163" i="3"/>
  <c r="J164" i="3"/>
  <c r="K164" i="3"/>
  <c r="L164" i="3"/>
  <c r="M164" i="3"/>
  <c r="N164" i="3"/>
  <c r="O164" i="3"/>
  <c r="P164" i="3"/>
  <c r="Q164" i="3"/>
  <c r="R164" i="3"/>
  <c r="S164" i="3"/>
  <c r="T164" i="3"/>
  <c r="U164" i="3"/>
  <c r="V164" i="3"/>
  <c r="X164" i="3"/>
  <c r="Y164" i="3"/>
  <c r="Z164" i="3"/>
  <c r="AA164" i="3"/>
  <c r="AB164" i="3"/>
  <c r="AC164" i="3"/>
  <c r="AD164" i="3"/>
  <c r="AE164" i="3"/>
  <c r="AF164" i="3"/>
  <c r="AG164" i="3"/>
  <c r="AH164" i="3"/>
  <c r="AI164" i="3"/>
  <c r="AJ164" i="3"/>
  <c r="AL164" i="3"/>
  <c r="AM164" i="3"/>
  <c r="AN164" i="3"/>
  <c r="AO164" i="3"/>
  <c r="AP164" i="3"/>
  <c r="AQ164" i="3"/>
  <c r="AR164" i="3"/>
  <c r="AS164" i="3"/>
  <c r="AT164" i="3"/>
  <c r="AU164" i="3"/>
  <c r="AV164" i="3"/>
  <c r="AW164" i="3"/>
  <c r="AX164" i="3"/>
  <c r="AZ164" i="3"/>
  <c r="BA164" i="3"/>
  <c r="BB164" i="3"/>
  <c r="BC164" i="3"/>
  <c r="BD164" i="3"/>
  <c r="BE164" i="3"/>
  <c r="BF164" i="3"/>
  <c r="BG164" i="3"/>
  <c r="BH164" i="3"/>
  <c r="BI164" i="3"/>
  <c r="BJ164" i="3"/>
  <c r="BK164" i="3"/>
  <c r="BL164" i="3"/>
  <c r="BN164" i="3"/>
  <c r="BO164" i="3"/>
  <c r="BP164" i="3"/>
  <c r="BQ164" i="3"/>
  <c r="BR164" i="3"/>
  <c r="BS164" i="3"/>
  <c r="BT164" i="3"/>
  <c r="BU164" i="3"/>
  <c r="BV164" i="3"/>
  <c r="BW164" i="3"/>
  <c r="BX164" i="3"/>
  <c r="BY164" i="3"/>
  <c r="BZ164" i="3"/>
  <c r="CB164" i="3"/>
  <c r="CC164" i="3"/>
  <c r="CD164" i="3"/>
  <c r="CE164" i="3"/>
  <c r="CF164" i="3"/>
  <c r="CG164" i="3"/>
  <c r="CH164" i="3"/>
  <c r="CI164" i="3"/>
  <c r="CJ164" i="3"/>
  <c r="CK164" i="3"/>
  <c r="CL164" i="3"/>
  <c r="CM164" i="3"/>
  <c r="CN164" i="3"/>
  <c r="CP164" i="3"/>
  <c r="CQ164" i="3"/>
  <c r="CR164" i="3"/>
  <c r="CS164" i="3"/>
  <c r="CT164" i="3"/>
  <c r="CU164" i="3"/>
  <c r="CV164" i="3"/>
  <c r="CW164" i="3"/>
  <c r="CX164" i="3"/>
  <c r="CY164" i="3"/>
  <c r="CZ164" i="3"/>
  <c r="DA164" i="3"/>
  <c r="DB164" i="3"/>
  <c r="DD164" i="3"/>
  <c r="DE164" i="3"/>
  <c r="DF164" i="3"/>
  <c r="DG164" i="3"/>
  <c r="DH164" i="3"/>
  <c r="DI164" i="3"/>
  <c r="DJ164" i="3"/>
  <c r="DK164" i="3"/>
  <c r="DL164" i="3"/>
  <c r="DM164" i="3"/>
  <c r="DN164" i="3"/>
  <c r="DO164" i="3"/>
  <c r="DP164" i="3"/>
  <c r="DR164" i="3"/>
  <c r="DS164" i="3"/>
  <c r="DT164" i="3"/>
  <c r="DU164" i="3"/>
  <c r="DV164" i="3"/>
  <c r="DW164" i="3"/>
  <c r="DX164" i="3"/>
  <c r="DY164" i="3"/>
  <c r="DZ164" i="3"/>
  <c r="EA164" i="3"/>
  <c r="EB164" i="3"/>
  <c r="EC164" i="3"/>
  <c r="ED164" i="3"/>
  <c r="EF164" i="3"/>
  <c r="EG164" i="3"/>
  <c r="EH164" i="3"/>
  <c r="EI164" i="3"/>
  <c r="EJ164" i="3"/>
  <c r="EK164" i="3"/>
  <c r="EL164" i="3"/>
  <c r="EM164" i="3"/>
  <c r="EN164" i="3"/>
  <c r="EO164" i="3"/>
  <c r="EP164" i="3"/>
  <c r="EQ164" i="3"/>
  <c r="ER164" i="3"/>
  <c r="ET164" i="3"/>
  <c r="EU164" i="3"/>
  <c r="EV164" i="3"/>
  <c r="EW164" i="3"/>
  <c r="EX164" i="3"/>
  <c r="EY164" i="3"/>
  <c r="EZ164" i="3"/>
  <c r="FA164" i="3"/>
  <c r="FB164" i="3"/>
  <c r="FC164" i="3"/>
  <c r="FD164" i="3"/>
  <c r="FE164" i="3"/>
  <c r="FF164" i="3"/>
  <c r="FH164" i="3"/>
  <c r="FI164" i="3"/>
  <c r="FJ164" i="3"/>
  <c r="FK164" i="3"/>
  <c r="FL164" i="3"/>
  <c r="FM164" i="3"/>
  <c r="FN164" i="3"/>
  <c r="FO164" i="3"/>
  <c r="FP164" i="3"/>
  <c r="FQ164" i="3"/>
  <c r="FR164" i="3"/>
  <c r="FS164" i="3"/>
  <c r="FT164" i="3"/>
  <c r="FV164" i="3"/>
  <c r="FW164" i="3"/>
  <c r="FX164" i="3"/>
  <c r="FY164" i="3"/>
  <c r="FZ164" i="3"/>
  <c r="GA164" i="3"/>
  <c r="GB164" i="3"/>
  <c r="GC164" i="3"/>
  <c r="GD164" i="3"/>
  <c r="GE164" i="3"/>
  <c r="GF164" i="3"/>
  <c r="GG164" i="3"/>
  <c r="GH164" i="3"/>
  <c r="GJ164" i="3"/>
  <c r="GK164" i="3"/>
  <c r="GL164" i="3"/>
  <c r="GM164" i="3"/>
  <c r="GN164" i="3"/>
  <c r="GO164" i="3"/>
  <c r="GP164" i="3"/>
  <c r="GQ164" i="3"/>
  <c r="GR164" i="3"/>
  <c r="GS164" i="3"/>
  <c r="GT164" i="3"/>
  <c r="GU164" i="3"/>
  <c r="GV164" i="3"/>
  <c r="J165" i="3"/>
  <c r="K165" i="3"/>
  <c r="L165" i="3"/>
  <c r="M165" i="3"/>
  <c r="N165" i="3"/>
  <c r="O165" i="3"/>
  <c r="P165" i="3"/>
  <c r="Q165" i="3"/>
  <c r="R165" i="3"/>
  <c r="S165" i="3"/>
  <c r="T165" i="3"/>
  <c r="U165" i="3"/>
  <c r="V165" i="3"/>
  <c r="X165" i="3"/>
  <c r="Y165" i="3"/>
  <c r="Z165" i="3"/>
  <c r="AA165" i="3"/>
  <c r="AB165" i="3"/>
  <c r="AC165" i="3"/>
  <c r="AD165" i="3"/>
  <c r="AE165" i="3"/>
  <c r="AF165" i="3"/>
  <c r="AG165" i="3"/>
  <c r="AH165" i="3"/>
  <c r="AI165" i="3"/>
  <c r="AJ165" i="3"/>
  <c r="AL165" i="3"/>
  <c r="AM165" i="3"/>
  <c r="AN165" i="3"/>
  <c r="AO165" i="3"/>
  <c r="AP165" i="3"/>
  <c r="AQ165" i="3"/>
  <c r="AR165" i="3"/>
  <c r="AS165" i="3"/>
  <c r="AT165" i="3"/>
  <c r="AU165" i="3"/>
  <c r="AV165" i="3"/>
  <c r="AW165" i="3"/>
  <c r="AX165" i="3"/>
  <c r="AZ165" i="3"/>
  <c r="BA165" i="3"/>
  <c r="BB165" i="3"/>
  <c r="BC165" i="3"/>
  <c r="BD165" i="3"/>
  <c r="BE165" i="3"/>
  <c r="BF165" i="3"/>
  <c r="BG165" i="3"/>
  <c r="BH165" i="3"/>
  <c r="BI165" i="3"/>
  <c r="BJ165" i="3"/>
  <c r="BK165" i="3"/>
  <c r="BL165" i="3"/>
  <c r="BN165" i="3"/>
  <c r="BO165" i="3"/>
  <c r="BP165" i="3"/>
  <c r="BQ165" i="3"/>
  <c r="BR165" i="3"/>
  <c r="BS165" i="3"/>
  <c r="BT165" i="3"/>
  <c r="BU165" i="3"/>
  <c r="BV165" i="3"/>
  <c r="BW165" i="3"/>
  <c r="BX165" i="3"/>
  <c r="BY165" i="3"/>
  <c r="BZ165" i="3"/>
  <c r="CB165" i="3"/>
  <c r="CC165" i="3"/>
  <c r="CD165" i="3"/>
  <c r="CE165" i="3"/>
  <c r="CF165" i="3"/>
  <c r="CG165" i="3"/>
  <c r="CH165" i="3"/>
  <c r="CI165" i="3"/>
  <c r="CJ165" i="3"/>
  <c r="CK165" i="3"/>
  <c r="CL165" i="3"/>
  <c r="CM165" i="3"/>
  <c r="CN165" i="3"/>
  <c r="DD165" i="3"/>
  <c r="DE165" i="3"/>
  <c r="DF165" i="3"/>
  <c r="DG165" i="3"/>
  <c r="DH165" i="3"/>
  <c r="DI165" i="3"/>
  <c r="DJ165" i="3"/>
  <c r="DK165" i="3"/>
  <c r="DL165" i="3"/>
  <c r="DM165" i="3"/>
  <c r="DN165" i="3"/>
  <c r="DO165" i="3"/>
  <c r="DP165" i="3"/>
  <c r="DR165" i="3"/>
  <c r="DS165" i="3"/>
  <c r="DT165" i="3"/>
  <c r="DU165" i="3"/>
  <c r="DV165" i="3"/>
  <c r="DW165" i="3"/>
  <c r="DX165" i="3"/>
  <c r="DY165" i="3"/>
  <c r="DZ165" i="3"/>
  <c r="EA165" i="3"/>
  <c r="EB165" i="3"/>
  <c r="EC165" i="3"/>
  <c r="ED165" i="3"/>
  <c r="EF165" i="3"/>
  <c r="EG165" i="3"/>
  <c r="EH165" i="3"/>
  <c r="EI165" i="3"/>
  <c r="EJ165" i="3"/>
  <c r="EK165" i="3"/>
  <c r="EL165" i="3"/>
  <c r="EM165" i="3"/>
  <c r="EN165" i="3"/>
  <c r="EO165" i="3"/>
  <c r="EP165" i="3"/>
  <c r="EQ165" i="3"/>
  <c r="ER165" i="3"/>
  <c r="ET165" i="3"/>
  <c r="EU165" i="3"/>
  <c r="EV165" i="3"/>
  <c r="EW165" i="3"/>
  <c r="EX165" i="3"/>
  <c r="EY165" i="3"/>
  <c r="EZ165" i="3"/>
  <c r="FA165" i="3"/>
  <c r="FB165" i="3"/>
  <c r="FC165" i="3"/>
  <c r="FD165" i="3"/>
  <c r="FE165" i="3"/>
  <c r="FF165" i="3"/>
  <c r="FH165" i="3"/>
  <c r="FI165" i="3"/>
  <c r="FJ165" i="3"/>
  <c r="FK165" i="3"/>
  <c r="FL165" i="3"/>
  <c r="FM165" i="3"/>
  <c r="FN165" i="3"/>
  <c r="FO165" i="3"/>
  <c r="FP165" i="3"/>
  <c r="FQ165" i="3"/>
  <c r="FR165" i="3"/>
  <c r="FS165" i="3"/>
  <c r="FT165" i="3"/>
  <c r="FV165" i="3"/>
  <c r="FW165" i="3"/>
  <c r="FX165" i="3"/>
  <c r="FY165" i="3"/>
  <c r="FZ165" i="3"/>
  <c r="GA165" i="3"/>
  <c r="GB165" i="3"/>
  <c r="GC165" i="3"/>
  <c r="GD165" i="3"/>
  <c r="GE165" i="3"/>
  <c r="GF165" i="3"/>
  <c r="GG165" i="3"/>
  <c r="GH165" i="3"/>
  <c r="GJ165" i="3"/>
  <c r="GK165" i="3"/>
  <c r="GL165" i="3"/>
  <c r="GM165" i="3"/>
  <c r="GN165" i="3"/>
  <c r="GO165" i="3"/>
  <c r="GP165" i="3"/>
  <c r="GQ165" i="3"/>
  <c r="GR165" i="3"/>
  <c r="GS165" i="3"/>
  <c r="GT165" i="3"/>
  <c r="GU165" i="3"/>
  <c r="GV165" i="3"/>
  <c r="GX165" i="3"/>
  <c r="GY165" i="3"/>
  <c r="GZ165" i="3"/>
  <c r="HA165" i="3"/>
  <c r="HB165" i="3"/>
  <c r="HC165" i="3"/>
  <c r="HD165" i="3"/>
  <c r="HE165" i="3"/>
  <c r="HF165" i="3"/>
  <c r="HG165" i="3"/>
  <c r="HH165" i="3"/>
  <c r="HI165" i="3"/>
  <c r="HJ165" i="3"/>
  <c r="J166" i="3"/>
  <c r="K166" i="3"/>
  <c r="L166" i="3"/>
  <c r="M166" i="3"/>
  <c r="N166" i="3"/>
  <c r="O166" i="3"/>
  <c r="P166" i="3"/>
  <c r="Q166" i="3"/>
  <c r="R166" i="3"/>
  <c r="S166" i="3"/>
  <c r="T166" i="3"/>
  <c r="U166" i="3"/>
  <c r="V166" i="3"/>
  <c r="X166" i="3"/>
  <c r="Y166" i="3"/>
  <c r="Z166" i="3"/>
  <c r="AA166" i="3"/>
  <c r="AB166" i="3"/>
  <c r="AC166" i="3"/>
  <c r="AD166" i="3"/>
  <c r="AE166" i="3"/>
  <c r="AF166" i="3"/>
  <c r="AG166" i="3"/>
  <c r="AH166" i="3"/>
  <c r="AI166" i="3"/>
  <c r="AJ166" i="3"/>
  <c r="AL166" i="3"/>
  <c r="AM166" i="3"/>
  <c r="AN166" i="3"/>
  <c r="AO166" i="3"/>
  <c r="AP166" i="3"/>
  <c r="AQ166" i="3"/>
  <c r="AR166" i="3"/>
  <c r="AS166" i="3"/>
  <c r="AT166" i="3"/>
  <c r="AU166" i="3"/>
  <c r="AV166" i="3"/>
  <c r="AW166" i="3"/>
  <c r="AX166" i="3"/>
  <c r="AZ166" i="3"/>
  <c r="BA166" i="3"/>
  <c r="BB166" i="3"/>
  <c r="BC166" i="3"/>
  <c r="BD166" i="3"/>
  <c r="BE166" i="3"/>
  <c r="BF166" i="3"/>
  <c r="BG166" i="3"/>
  <c r="BH166" i="3"/>
  <c r="BI166" i="3"/>
  <c r="BJ166" i="3"/>
  <c r="BK166" i="3"/>
  <c r="BL166" i="3"/>
  <c r="BN166" i="3"/>
  <c r="BO166" i="3"/>
  <c r="BP166" i="3"/>
  <c r="BQ166" i="3"/>
  <c r="BR166" i="3"/>
  <c r="BS166" i="3"/>
  <c r="BT166" i="3"/>
  <c r="BU166" i="3"/>
  <c r="BV166" i="3"/>
  <c r="BW166" i="3"/>
  <c r="BX166" i="3"/>
  <c r="BY166" i="3"/>
  <c r="BZ166" i="3"/>
  <c r="CP166" i="3"/>
  <c r="CQ166" i="3"/>
  <c r="CR166" i="3"/>
  <c r="CS166" i="3"/>
  <c r="CT166" i="3"/>
  <c r="CU166" i="3"/>
  <c r="CV166" i="3"/>
  <c r="CW166" i="3"/>
  <c r="CX166" i="3"/>
  <c r="CY166" i="3"/>
  <c r="CZ166" i="3"/>
  <c r="DA166" i="3"/>
  <c r="DB166" i="3"/>
  <c r="DD166" i="3"/>
  <c r="DE166" i="3"/>
  <c r="DF166" i="3"/>
  <c r="DG166" i="3"/>
  <c r="DH166" i="3"/>
  <c r="DI166" i="3"/>
  <c r="DJ166" i="3"/>
  <c r="DK166" i="3"/>
  <c r="DL166" i="3"/>
  <c r="DM166" i="3"/>
  <c r="DN166" i="3"/>
  <c r="DO166" i="3"/>
  <c r="DP166" i="3"/>
  <c r="DR166" i="3"/>
  <c r="DS166" i="3"/>
  <c r="DT166" i="3"/>
  <c r="DU166" i="3"/>
  <c r="DV166" i="3"/>
  <c r="DW166" i="3"/>
  <c r="DX166" i="3"/>
  <c r="DY166" i="3"/>
  <c r="DZ166" i="3"/>
  <c r="EA166" i="3"/>
  <c r="EB166" i="3"/>
  <c r="EC166" i="3"/>
  <c r="ED166" i="3"/>
  <c r="EF166" i="3"/>
  <c r="EG166" i="3"/>
  <c r="EH166" i="3"/>
  <c r="EI166" i="3"/>
  <c r="EJ166" i="3"/>
  <c r="EK166" i="3"/>
  <c r="EL166" i="3"/>
  <c r="EM166" i="3"/>
  <c r="EN166" i="3"/>
  <c r="EO166" i="3"/>
  <c r="EP166" i="3"/>
  <c r="EQ166" i="3"/>
  <c r="ER166" i="3"/>
  <c r="ET166" i="3"/>
  <c r="EU166" i="3"/>
  <c r="EV166" i="3"/>
  <c r="EW166" i="3"/>
  <c r="EX166" i="3"/>
  <c r="EY166" i="3"/>
  <c r="EZ166" i="3"/>
  <c r="FA166" i="3"/>
  <c r="FB166" i="3"/>
  <c r="FC166" i="3"/>
  <c r="FD166" i="3"/>
  <c r="FE166" i="3"/>
  <c r="FF166" i="3"/>
  <c r="FH166" i="3"/>
  <c r="FI166" i="3"/>
  <c r="FJ166" i="3"/>
  <c r="FK166" i="3"/>
  <c r="FL166" i="3"/>
  <c r="FM166" i="3"/>
  <c r="FN166" i="3"/>
  <c r="FO166" i="3"/>
  <c r="FP166" i="3"/>
  <c r="FQ166" i="3"/>
  <c r="FR166" i="3"/>
  <c r="FS166" i="3"/>
  <c r="FT166" i="3"/>
  <c r="FV166" i="3"/>
  <c r="FW166" i="3"/>
  <c r="FX166" i="3"/>
  <c r="FY166" i="3"/>
  <c r="FZ166" i="3"/>
  <c r="GA166" i="3"/>
  <c r="GB166" i="3"/>
  <c r="GC166" i="3"/>
  <c r="GD166" i="3"/>
  <c r="GE166" i="3"/>
  <c r="GF166" i="3"/>
  <c r="GG166" i="3"/>
  <c r="GH166" i="3"/>
  <c r="GJ166" i="3"/>
  <c r="GK166" i="3"/>
  <c r="GL166" i="3"/>
  <c r="GM166" i="3"/>
  <c r="GN166" i="3"/>
  <c r="GO166" i="3"/>
  <c r="GP166" i="3"/>
  <c r="GQ166" i="3"/>
  <c r="GR166" i="3"/>
  <c r="GS166" i="3"/>
  <c r="GT166" i="3"/>
  <c r="GU166" i="3"/>
  <c r="GV166" i="3"/>
  <c r="GX166" i="3"/>
  <c r="GY166" i="3"/>
  <c r="GZ166" i="3"/>
  <c r="HA166" i="3"/>
  <c r="HB166" i="3"/>
  <c r="HC166" i="3"/>
  <c r="HD166" i="3"/>
  <c r="HE166" i="3"/>
  <c r="HF166" i="3"/>
  <c r="HG166" i="3"/>
  <c r="HH166" i="3"/>
  <c r="HI166" i="3"/>
  <c r="HJ166" i="3"/>
  <c r="J167" i="3"/>
  <c r="K167" i="3"/>
  <c r="L167" i="3"/>
  <c r="M167" i="3"/>
  <c r="N167" i="3"/>
  <c r="O167" i="3"/>
  <c r="P167" i="3"/>
  <c r="Q167" i="3"/>
  <c r="R167" i="3"/>
  <c r="S167" i="3"/>
  <c r="T167" i="3"/>
  <c r="U167" i="3"/>
  <c r="V167" i="3"/>
  <c r="X167" i="3"/>
  <c r="Y167" i="3"/>
  <c r="Z167" i="3"/>
  <c r="AA167" i="3"/>
  <c r="AB167" i="3"/>
  <c r="AC167" i="3"/>
  <c r="AD167" i="3"/>
  <c r="AE167" i="3"/>
  <c r="AF167" i="3"/>
  <c r="AG167" i="3"/>
  <c r="AH167" i="3"/>
  <c r="AI167" i="3"/>
  <c r="AJ167" i="3"/>
  <c r="AL167" i="3"/>
  <c r="AM167" i="3"/>
  <c r="AN167" i="3"/>
  <c r="AO167" i="3"/>
  <c r="AP167" i="3"/>
  <c r="AQ167" i="3"/>
  <c r="AR167" i="3"/>
  <c r="AS167" i="3"/>
  <c r="AT167" i="3"/>
  <c r="AU167" i="3"/>
  <c r="AV167" i="3"/>
  <c r="AW167" i="3"/>
  <c r="AX167" i="3"/>
  <c r="AZ167" i="3"/>
  <c r="BA167" i="3"/>
  <c r="BB167" i="3"/>
  <c r="BC167" i="3"/>
  <c r="BD167" i="3"/>
  <c r="BE167" i="3"/>
  <c r="BF167" i="3"/>
  <c r="BG167" i="3"/>
  <c r="BH167" i="3"/>
  <c r="BI167" i="3"/>
  <c r="BJ167" i="3"/>
  <c r="BK167" i="3"/>
  <c r="BL167" i="3"/>
  <c r="BN167" i="3"/>
  <c r="BO167" i="3"/>
  <c r="BP167" i="3"/>
  <c r="BQ167" i="3"/>
  <c r="BR167" i="3"/>
  <c r="BS167" i="3"/>
  <c r="BT167" i="3"/>
  <c r="BU167" i="3"/>
  <c r="BV167" i="3"/>
  <c r="BW167" i="3"/>
  <c r="BX167" i="3"/>
  <c r="BY167" i="3"/>
  <c r="BZ167" i="3"/>
  <c r="CB167" i="3"/>
  <c r="CC167" i="3"/>
  <c r="CD167" i="3"/>
  <c r="CE167" i="3"/>
  <c r="CF167" i="3"/>
  <c r="CG167" i="3"/>
  <c r="CH167" i="3"/>
  <c r="CI167" i="3"/>
  <c r="CJ167" i="3"/>
  <c r="CK167" i="3"/>
  <c r="CL167" i="3"/>
  <c r="CM167" i="3"/>
  <c r="CN167" i="3"/>
  <c r="CP167" i="3"/>
  <c r="CQ167" i="3"/>
  <c r="CR167" i="3"/>
  <c r="CS167" i="3"/>
  <c r="CT167" i="3"/>
  <c r="CU167" i="3"/>
  <c r="CV167" i="3"/>
  <c r="CW167" i="3"/>
  <c r="CX167" i="3"/>
  <c r="CY167" i="3"/>
  <c r="CZ167" i="3"/>
  <c r="DA167" i="3"/>
  <c r="DB167" i="3"/>
  <c r="DD167" i="3"/>
  <c r="DE167" i="3"/>
  <c r="DF167" i="3"/>
  <c r="DG167" i="3"/>
  <c r="DH167" i="3"/>
  <c r="DI167" i="3"/>
  <c r="DJ167" i="3"/>
  <c r="DK167" i="3"/>
  <c r="DL167" i="3"/>
  <c r="DM167" i="3"/>
  <c r="DN167" i="3"/>
  <c r="DO167" i="3"/>
  <c r="DP167" i="3"/>
  <c r="DR167" i="3"/>
  <c r="DS167" i="3"/>
  <c r="DT167" i="3"/>
  <c r="DU167" i="3"/>
  <c r="DV167" i="3"/>
  <c r="DW167" i="3"/>
  <c r="DX167" i="3"/>
  <c r="DY167" i="3"/>
  <c r="DZ167" i="3"/>
  <c r="EA167" i="3"/>
  <c r="EB167" i="3"/>
  <c r="EC167" i="3"/>
  <c r="ED167" i="3"/>
  <c r="EF167" i="3"/>
  <c r="EG167" i="3"/>
  <c r="EH167" i="3"/>
  <c r="EI167" i="3"/>
  <c r="EJ167" i="3"/>
  <c r="EK167" i="3"/>
  <c r="EL167" i="3"/>
  <c r="EM167" i="3"/>
  <c r="EN167" i="3"/>
  <c r="EO167" i="3"/>
  <c r="EP167" i="3"/>
  <c r="EQ167" i="3"/>
  <c r="ER167" i="3"/>
  <c r="ET167" i="3"/>
  <c r="EU167" i="3"/>
  <c r="EV167" i="3"/>
  <c r="EW167" i="3"/>
  <c r="EX167" i="3"/>
  <c r="EY167" i="3"/>
  <c r="EZ167" i="3"/>
  <c r="FA167" i="3"/>
  <c r="FB167" i="3"/>
  <c r="FC167" i="3"/>
  <c r="FD167" i="3"/>
  <c r="FE167" i="3"/>
  <c r="FF167" i="3"/>
  <c r="FV167" i="3"/>
  <c r="FW167" i="3"/>
  <c r="FX167" i="3"/>
  <c r="FY167" i="3"/>
  <c r="FZ167" i="3"/>
  <c r="GA167" i="3"/>
  <c r="GB167" i="3"/>
  <c r="GC167" i="3"/>
  <c r="GD167" i="3"/>
  <c r="GE167" i="3"/>
  <c r="GF167" i="3"/>
  <c r="GG167" i="3"/>
  <c r="GH167" i="3"/>
  <c r="GJ167" i="3"/>
  <c r="GK167" i="3"/>
  <c r="GL167" i="3"/>
  <c r="GM167" i="3"/>
  <c r="GN167" i="3"/>
  <c r="GO167" i="3"/>
  <c r="GP167" i="3"/>
  <c r="GQ167" i="3"/>
  <c r="GR167" i="3"/>
  <c r="GS167" i="3"/>
  <c r="GT167" i="3"/>
  <c r="GU167" i="3"/>
  <c r="GV167" i="3"/>
  <c r="GX167" i="3"/>
  <c r="GY167" i="3"/>
  <c r="GZ167" i="3"/>
  <c r="HA167" i="3"/>
  <c r="HB167" i="3"/>
  <c r="HC167" i="3"/>
  <c r="HD167" i="3"/>
  <c r="HE167" i="3"/>
  <c r="HF167" i="3"/>
  <c r="HG167" i="3"/>
  <c r="HH167" i="3"/>
  <c r="HI167" i="3"/>
  <c r="HJ167" i="3"/>
  <c r="J168" i="3"/>
  <c r="K168" i="3"/>
  <c r="L168" i="3"/>
  <c r="M168" i="3"/>
  <c r="N168" i="3"/>
  <c r="O168" i="3"/>
  <c r="P168" i="3"/>
  <c r="Q168" i="3"/>
  <c r="R168" i="3"/>
  <c r="S168" i="3"/>
  <c r="T168" i="3"/>
  <c r="U168" i="3"/>
  <c r="V168" i="3"/>
  <c r="X168" i="3"/>
  <c r="Y168" i="3"/>
  <c r="Z168" i="3"/>
  <c r="AA168" i="3"/>
  <c r="AB168" i="3"/>
  <c r="AC168" i="3"/>
  <c r="AD168" i="3"/>
  <c r="AE168" i="3"/>
  <c r="AF168" i="3"/>
  <c r="AG168" i="3"/>
  <c r="AH168" i="3"/>
  <c r="AI168" i="3"/>
  <c r="AJ168" i="3"/>
  <c r="AL168" i="3"/>
  <c r="AM168" i="3"/>
  <c r="AN168" i="3"/>
  <c r="AO168" i="3"/>
  <c r="AP168" i="3"/>
  <c r="AQ168" i="3"/>
  <c r="AR168" i="3"/>
  <c r="AS168" i="3"/>
  <c r="AT168" i="3"/>
  <c r="AU168" i="3"/>
  <c r="AV168" i="3"/>
  <c r="AW168" i="3"/>
  <c r="AX168" i="3"/>
  <c r="AZ168" i="3"/>
  <c r="BA168" i="3"/>
  <c r="BB168" i="3"/>
  <c r="BC168" i="3"/>
  <c r="BD168" i="3"/>
  <c r="BE168" i="3"/>
  <c r="BF168" i="3"/>
  <c r="BG168" i="3"/>
  <c r="BH168" i="3"/>
  <c r="BI168" i="3"/>
  <c r="BJ168" i="3"/>
  <c r="BK168" i="3"/>
  <c r="BL168" i="3"/>
  <c r="BN168" i="3"/>
  <c r="BO168" i="3"/>
  <c r="BP168" i="3"/>
  <c r="BQ168" i="3"/>
  <c r="BR168" i="3"/>
  <c r="BS168" i="3"/>
  <c r="BT168" i="3"/>
  <c r="BU168" i="3"/>
  <c r="BV168" i="3"/>
  <c r="BW168" i="3"/>
  <c r="BX168" i="3"/>
  <c r="BY168" i="3"/>
  <c r="BZ168" i="3"/>
  <c r="CB168" i="3"/>
  <c r="CC168" i="3"/>
  <c r="CD168" i="3"/>
  <c r="CE168" i="3"/>
  <c r="CF168" i="3"/>
  <c r="CG168" i="3"/>
  <c r="CH168" i="3"/>
  <c r="CI168" i="3"/>
  <c r="CJ168" i="3"/>
  <c r="CK168" i="3"/>
  <c r="CL168" i="3"/>
  <c r="CM168" i="3"/>
  <c r="CN168" i="3"/>
  <c r="CP168" i="3"/>
  <c r="CQ168" i="3"/>
  <c r="CR168" i="3"/>
  <c r="CS168" i="3"/>
  <c r="CT168" i="3"/>
  <c r="CU168" i="3"/>
  <c r="CV168" i="3"/>
  <c r="CW168" i="3"/>
  <c r="CX168" i="3"/>
  <c r="CY168" i="3"/>
  <c r="CZ168" i="3"/>
  <c r="DA168" i="3"/>
  <c r="DB168" i="3"/>
  <c r="DD168" i="3"/>
  <c r="DE168" i="3"/>
  <c r="DF168" i="3"/>
  <c r="DG168" i="3"/>
  <c r="DH168" i="3"/>
  <c r="DI168" i="3"/>
  <c r="DJ168" i="3"/>
  <c r="DK168" i="3"/>
  <c r="DL168" i="3"/>
  <c r="DM168" i="3"/>
  <c r="DN168" i="3"/>
  <c r="DO168" i="3"/>
  <c r="DP168" i="3"/>
  <c r="DR168" i="3"/>
  <c r="DS168" i="3"/>
  <c r="DT168" i="3"/>
  <c r="DU168" i="3"/>
  <c r="DV168" i="3"/>
  <c r="DW168" i="3"/>
  <c r="DX168" i="3"/>
  <c r="DY168" i="3"/>
  <c r="DZ168" i="3"/>
  <c r="EA168" i="3"/>
  <c r="EB168" i="3"/>
  <c r="EC168" i="3"/>
  <c r="ED168" i="3"/>
  <c r="EF168" i="3"/>
  <c r="EG168" i="3"/>
  <c r="EH168" i="3"/>
  <c r="EI168" i="3"/>
  <c r="EJ168" i="3"/>
  <c r="EK168" i="3"/>
  <c r="EL168" i="3"/>
  <c r="EM168" i="3"/>
  <c r="EN168" i="3"/>
  <c r="EO168" i="3"/>
  <c r="EP168" i="3"/>
  <c r="EQ168" i="3"/>
  <c r="ER168" i="3"/>
  <c r="FH168" i="3"/>
  <c r="FI168" i="3"/>
  <c r="FJ168" i="3"/>
  <c r="FK168" i="3"/>
  <c r="FL168" i="3"/>
  <c r="FM168" i="3"/>
  <c r="FN168" i="3"/>
  <c r="FO168" i="3"/>
  <c r="FP168" i="3"/>
  <c r="FQ168" i="3"/>
  <c r="FR168" i="3"/>
  <c r="FS168" i="3"/>
  <c r="FT168" i="3"/>
  <c r="FV168" i="3"/>
  <c r="FW168" i="3"/>
  <c r="FX168" i="3"/>
  <c r="FY168" i="3"/>
  <c r="FZ168" i="3"/>
  <c r="GA168" i="3"/>
  <c r="GB168" i="3"/>
  <c r="GC168" i="3"/>
  <c r="GD168" i="3"/>
  <c r="GE168" i="3"/>
  <c r="GF168" i="3"/>
  <c r="GG168" i="3"/>
  <c r="GH168" i="3"/>
  <c r="GJ168" i="3"/>
  <c r="GK168" i="3"/>
  <c r="GL168" i="3"/>
  <c r="GM168" i="3"/>
  <c r="GN168" i="3"/>
  <c r="GO168" i="3"/>
  <c r="GP168" i="3"/>
  <c r="GQ168" i="3"/>
  <c r="GR168" i="3"/>
  <c r="GS168" i="3"/>
  <c r="GT168" i="3"/>
  <c r="GU168" i="3"/>
  <c r="GV168" i="3"/>
  <c r="GX168" i="3"/>
  <c r="GY168" i="3"/>
  <c r="GZ168" i="3"/>
  <c r="HA168" i="3"/>
  <c r="HB168" i="3"/>
  <c r="HC168" i="3"/>
  <c r="HD168" i="3"/>
  <c r="HE168" i="3"/>
  <c r="HF168" i="3"/>
  <c r="HG168" i="3"/>
  <c r="HH168" i="3"/>
  <c r="HI168" i="3"/>
  <c r="HJ168" i="3"/>
  <c r="J169" i="3"/>
  <c r="K169" i="3"/>
  <c r="L169" i="3"/>
  <c r="M169" i="3"/>
  <c r="N169" i="3"/>
  <c r="O169" i="3"/>
  <c r="P169" i="3"/>
  <c r="Q169" i="3"/>
  <c r="R169" i="3"/>
  <c r="S169" i="3"/>
  <c r="T169" i="3"/>
  <c r="U169" i="3"/>
  <c r="V169" i="3"/>
  <c r="X169" i="3"/>
  <c r="Y169" i="3"/>
  <c r="Z169" i="3"/>
  <c r="AA169" i="3"/>
  <c r="AB169" i="3"/>
  <c r="AC169" i="3"/>
  <c r="AD169" i="3"/>
  <c r="AE169" i="3"/>
  <c r="AF169" i="3"/>
  <c r="AG169" i="3"/>
  <c r="AH169" i="3"/>
  <c r="AI169" i="3"/>
  <c r="AJ169" i="3"/>
  <c r="AL169" i="3"/>
  <c r="AM169" i="3"/>
  <c r="AN169" i="3"/>
  <c r="AO169" i="3"/>
  <c r="AP169" i="3"/>
  <c r="AQ169" i="3"/>
  <c r="AR169" i="3"/>
  <c r="AS169" i="3"/>
  <c r="AT169" i="3"/>
  <c r="AU169" i="3"/>
  <c r="AV169" i="3"/>
  <c r="AW169" i="3"/>
  <c r="AX169" i="3"/>
  <c r="AZ169" i="3"/>
  <c r="BA169" i="3"/>
  <c r="BB169" i="3"/>
  <c r="BC169" i="3"/>
  <c r="BD169" i="3"/>
  <c r="BE169" i="3"/>
  <c r="BF169" i="3"/>
  <c r="BG169" i="3"/>
  <c r="BH169" i="3"/>
  <c r="BI169" i="3"/>
  <c r="BJ169" i="3"/>
  <c r="BK169" i="3"/>
  <c r="BL169" i="3"/>
  <c r="BN169" i="3"/>
  <c r="BO169" i="3"/>
  <c r="BP169" i="3"/>
  <c r="BQ169" i="3"/>
  <c r="BR169" i="3"/>
  <c r="BS169" i="3"/>
  <c r="BT169" i="3"/>
  <c r="BU169" i="3"/>
  <c r="BV169" i="3"/>
  <c r="BW169" i="3"/>
  <c r="BX169" i="3"/>
  <c r="BY169" i="3"/>
  <c r="BZ169" i="3"/>
  <c r="CB169" i="3"/>
  <c r="CC169" i="3"/>
  <c r="CD169" i="3"/>
  <c r="CE169" i="3"/>
  <c r="CF169" i="3"/>
  <c r="CG169" i="3"/>
  <c r="CH169" i="3"/>
  <c r="CI169" i="3"/>
  <c r="CJ169" i="3"/>
  <c r="CK169" i="3"/>
  <c r="CL169" i="3"/>
  <c r="CM169" i="3"/>
  <c r="CN169" i="3"/>
  <c r="CP169" i="3"/>
  <c r="CQ169" i="3"/>
  <c r="CR169" i="3"/>
  <c r="CS169" i="3"/>
  <c r="CT169" i="3"/>
  <c r="CU169" i="3"/>
  <c r="CV169" i="3"/>
  <c r="CW169" i="3"/>
  <c r="CX169" i="3"/>
  <c r="CY169" i="3"/>
  <c r="CZ169" i="3"/>
  <c r="DA169" i="3"/>
  <c r="DB169" i="3"/>
  <c r="DD169" i="3"/>
  <c r="DE169" i="3"/>
  <c r="DF169" i="3"/>
  <c r="DG169" i="3"/>
  <c r="DH169" i="3"/>
  <c r="DI169" i="3"/>
  <c r="DJ169" i="3"/>
  <c r="DK169" i="3"/>
  <c r="DL169" i="3"/>
  <c r="DM169" i="3"/>
  <c r="DN169" i="3"/>
  <c r="DO169" i="3"/>
  <c r="DP169" i="3"/>
  <c r="DR169" i="3"/>
  <c r="DS169" i="3"/>
  <c r="DT169" i="3"/>
  <c r="DU169" i="3"/>
  <c r="DV169" i="3"/>
  <c r="DW169" i="3"/>
  <c r="DX169" i="3"/>
  <c r="DY169" i="3"/>
  <c r="DZ169" i="3"/>
  <c r="EA169" i="3"/>
  <c r="EB169" i="3"/>
  <c r="EC169" i="3"/>
  <c r="ED169" i="3"/>
  <c r="EF169" i="3"/>
  <c r="EG169" i="3"/>
  <c r="EH169" i="3"/>
  <c r="EI169" i="3"/>
  <c r="EJ169" i="3"/>
  <c r="EK169" i="3"/>
  <c r="EL169" i="3"/>
  <c r="EM169" i="3"/>
  <c r="EN169" i="3"/>
  <c r="EO169" i="3"/>
  <c r="EP169" i="3"/>
  <c r="EQ169" i="3"/>
  <c r="ER169" i="3"/>
  <c r="ET169" i="3"/>
  <c r="EU169" i="3"/>
  <c r="EV169" i="3"/>
  <c r="EW169" i="3"/>
  <c r="EX169" i="3"/>
  <c r="EY169" i="3"/>
  <c r="EZ169" i="3"/>
  <c r="FA169" i="3"/>
  <c r="FB169" i="3"/>
  <c r="FC169" i="3"/>
  <c r="FD169" i="3"/>
  <c r="FE169" i="3"/>
  <c r="FF169" i="3"/>
  <c r="FH169" i="3"/>
  <c r="FI169" i="3"/>
  <c r="FJ169" i="3"/>
  <c r="FK169" i="3"/>
  <c r="FL169" i="3"/>
  <c r="FM169" i="3"/>
  <c r="FN169" i="3"/>
  <c r="FO169" i="3"/>
  <c r="FP169" i="3"/>
  <c r="FQ169" i="3"/>
  <c r="FR169" i="3"/>
  <c r="FS169" i="3"/>
  <c r="FT169" i="3"/>
  <c r="FV169" i="3"/>
  <c r="FW169" i="3"/>
  <c r="FX169" i="3"/>
  <c r="FY169" i="3"/>
  <c r="FZ169" i="3"/>
  <c r="GA169" i="3"/>
  <c r="GB169" i="3"/>
  <c r="GC169" i="3"/>
  <c r="GD169" i="3"/>
  <c r="GE169" i="3"/>
  <c r="GF169" i="3"/>
  <c r="GG169" i="3"/>
  <c r="GH169" i="3"/>
  <c r="GJ169" i="3"/>
  <c r="GK169" i="3"/>
  <c r="GL169" i="3"/>
  <c r="GM169" i="3"/>
  <c r="GN169" i="3"/>
  <c r="GO169" i="3"/>
  <c r="GP169" i="3"/>
  <c r="GQ169" i="3"/>
  <c r="GR169" i="3"/>
  <c r="GS169" i="3"/>
  <c r="GT169" i="3"/>
  <c r="GU169" i="3"/>
  <c r="GV169" i="3"/>
  <c r="J170" i="3"/>
  <c r="K170" i="3"/>
  <c r="L170" i="3"/>
  <c r="M170" i="3"/>
  <c r="N170" i="3"/>
  <c r="O170" i="3"/>
  <c r="P170" i="3"/>
  <c r="Q170" i="3"/>
  <c r="R170" i="3"/>
  <c r="S170" i="3"/>
  <c r="T170" i="3"/>
  <c r="U170" i="3"/>
  <c r="V170" i="3"/>
  <c r="X170" i="3"/>
  <c r="Y170" i="3"/>
  <c r="Z170" i="3"/>
  <c r="AA170" i="3"/>
  <c r="AB170" i="3"/>
  <c r="AC170" i="3"/>
  <c r="AD170" i="3"/>
  <c r="AE170" i="3"/>
  <c r="AF170" i="3"/>
  <c r="AG170" i="3"/>
  <c r="AH170" i="3"/>
  <c r="AI170" i="3"/>
  <c r="AJ170" i="3"/>
  <c r="AL170" i="3"/>
  <c r="AM170" i="3"/>
  <c r="AN170" i="3"/>
  <c r="AO170" i="3"/>
  <c r="AP170" i="3"/>
  <c r="AQ170" i="3"/>
  <c r="AR170" i="3"/>
  <c r="AS170" i="3"/>
  <c r="AT170" i="3"/>
  <c r="AU170" i="3"/>
  <c r="AV170" i="3"/>
  <c r="AW170" i="3"/>
  <c r="AX170" i="3"/>
  <c r="AZ170" i="3"/>
  <c r="BA170" i="3"/>
  <c r="BB170" i="3"/>
  <c r="BC170" i="3"/>
  <c r="BD170" i="3"/>
  <c r="BE170" i="3"/>
  <c r="BF170" i="3"/>
  <c r="BG170" i="3"/>
  <c r="BH170" i="3"/>
  <c r="BI170" i="3"/>
  <c r="BJ170" i="3"/>
  <c r="BK170" i="3"/>
  <c r="BL170" i="3"/>
  <c r="BN170" i="3"/>
  <c r="BO170" i="3"/>
  <c r="BP170" i="3"/>
  <c r="BQ170" i="3"/>
  <c r="BR170" i="3"/>
  <c r="BS170" i="3"/>
  <c r="BT170" i="3"/>
  <c r="BU170" i="3"/>
  <c r="BV170" i="3"/>
  <c r="BW170" i="3"/>
  <c r="BX170" i="3"/>
  <c r="BY170" i="3"/>
  <c r="BZ170" i="3"/>
  <c r="CB170" i="3"/>
  <c r="CC170" i="3"/>
  <c r="CD170" i="3"/>
  <c r="CE170" i="3"/>
  <c r="CF170" i="3"/>
  <c r="CG170" i="3"/>
  <c r="CH170" i="3"/>
  <c r="CI170" i="3"/>
  <c r="CJ170" i="3"/>
  <c r="CK170" i="3"/>
  <c r="CL170" i="3"/>
  <c r="CM170" i="3"/>
  <c r="CN170" i="3"/>
  <c r="CP170" i="3"/>
  <c r="CQ170" i="3"/>
  <c r="CR170" i="3"/>
  <c r="CS170" i="3"/>
  <c r="CT170" i="3"/>
  <c r="CU170" i="3"/>
  <c r="CV170" i="3"/>
  <c r="CW170" i="3"/>
  <c r="CX170" i="3"/>
  <c r="CY170" i="3"/>
  <c r="CZ170" i="3"/>
  <c r="DA170" i="3"/>
  <c r="DB170" i="3"/>
  <c r="DD170" i="3"/>
  <c r="DE170" i="3"/>
  <c r="DF170" i="3"/>
  <c r="DG170" i="3"/>
  <c r="DH170" i="3"/>
  <c r="DI170" i="3"/>
  <c r="DJ170" i="3"/>
  <c r="DK170" i="3"/>
  <c r="DL170" i="3"/>
  <c r="DM170" i="3"/>
  <c r="DN170" i="3"/>
  <c r="DO170" i="3"/>
  <c r="DP170" i="3"/>
  <c r="DR170" i="3"/>
  <c r="DS170" i="3"/>
  <c r="DT170" i="3"/>
  <c r="DU170" i="3"/>
  <c r="DV170" i="3"/>
  <c r="DW170" i="3"/>
  <c r="DX170" i="3"/>
  <c r="DY170" i="3"/>
  <c r="DZ170" i="3"/>
  <c r="EA170" i="3"/>
  <c r="EB170" i="3"/>
  <c r="EC170" i="3"/>
  <c r="ED170" i="3"/>
  <c r="EF170" i="3"/>
  <c r="EG170" i="3"/>
  <c r="EH170" i="3"/>
  <c r="EI170" i="3"/>
  <c r="EJ170" i="3"/>
  <c r="EK170" i="3"/>
  <c r="EL170" i="3"/>
  <c r="EM170" i="3"/>
  <c r="EN170" i="3"/>
  <c r="EO170" i="3"/>
  <c r="EP170" i="3"/>
  <c r="EQ170" i="3"/>
  <c r="ER170" i="3"/>
  <c r="ET170" i="3"/>
  <c r="EU170" i="3"/>
  <c r="EV170" i="3"/>
  <c r="EW170" i="3"/>
  <c r="EX170" i="3"/>
  <c r="EY170" i="3"/>
  <c r="EZ170" i="3"/>
  <c r="FA170" i="3"/>
  <c r="FB170" i="3"/>
  <c r="FC170" i="3"/>
  <c r="FD170" i="3"/>
  <c r="FE170" i="3"/>
  <c r="FF170" i="3"/>
  <c r="FH170" i="3"/>
  <c r="FI170" i="3"/>
  <c r="FJ170" i="3"/>
  <c r="FK170" i="3"/>
  <c r="FL170" i="3"/>
  <c r="FM170" i="3"/>
  <c r="FN170" i="3"/>
  <c r="FO170" i="3"/>
  <c r="FP170" i="3"/>
  <c r="FQ170" i="3"/>
  <c r="FR170" i="3"/>
  <c r="FS170" i="3"/>
  <c r="FT170" i="3"/>
  <c r="FV170" i="3"/>
  <c r="FW170" i="3"/>
  <c r="FX170" i="3"/>
  <c r="FY170" i="3"/>
  <c r="FZ170" i="3"/>
  <c r="GA170" i="3"/>
  <c r="GB170" i="3"/>
  <c r="GC170" i="3"/>
  <c r="GD170" i="3"/>
  <c r="GE170" i="3"/>
  <c r="GF170" i="3"/>
  <c r="GG170" i="3"/>
  <c r="GH170" i="3"/>
  <c r="GJ170" i="3"/>
  <c r="GK170" i="3"/>
  <c r="GL170" i="3"/>
  <c r="GM170" i="3"/>
  <c r="GN170" i="3"/>
  <c r="GO170" i="3"/>
  <c r="GP170" i="3"/>
  <c r="GQ170" i="3"/>
  <c r="GR170" i="3"/>
  <c r="GS170" i="3"/>
  <c r="GT170" i="3"/>
  <c r="GU170" i="3"/>
  <c r="GV170" i="3"/>
  <c r="J171" i="3"/>
  <c r="K171" i="3"/>
  <c r="L171" i="3"/>
  <c r="M171" i="3"/>
  <c r="N171" i="3"/>
  <c r="O171" i="3"/>
  <c r="P171" i="3"/>
  <c r="Q171" i="3"/>
  <c r="R171" i="3"/>
  <c r="S171" i="3"/>
  <c r="T171" i="3"/>
  <c r="U171" i="3"/>
  <c r="V171" i="3"/>
  <c r="X171" i="3"/>
  <c r="Y171" i="3"/>
  <c r="Z171" i="3"/>
  <c r="AA171" i="3"/>
  <c r="AB171" i="3"/>
  <c r="AC171" i="3"/>
  <c r="AD171" i="3"/>
  <c r="AE171" i="3"/>
  <c r="AF171" i="3"/>
  <c r="AG171" i="3"/>
  <c r="AH171" i="3"/>
  <c r="AI171" i="3"/>
  <c r="AJ171" i="3"/>
  <c r="AL171" i="3"/>
  <c r="AM171" i="3"/>
  <c r="AN171" i="3"/>
  <c r="AO171" i="3"/>
  <c r="AP171" i="3"/>
  <c r="AQ171" i="3"/>
  <c r="AR171" i="3"/>
  <c r="AS171" i="3"/>
  <c r="AT171" i="3"/>
  <c r="AU171" i="3"/>
  <c r="AV171" i="3"/>
  <c r="AW171" i="3"/>
  <c r="AX171" i="3"/>
  <c r="AZ171" i="3"/>
  <c r="BA171" i="3"/>
  <c r="BB171" i="3"/>
  <c r="BC171" i="3"/>
  <c r="BD171" i="3"/>
  <c r="BE171" i="3"/>
  <c r="BF171" i="3"/>
  <c r="BG171" i="3"/>
  <c r="BH171" i="3"/>
  <c r="BI171" i="3"/>
  <c r="BJ171" i="3"/>
  <c r="BK171" i="3"/>
  <c r="BL171" i="3"/>
  <c r="BN171" i="3"/>
  <c r="BO171" i="3"/>
  <c r="BP171" i="3"/>
  <c r="BQ171" i="3"/>
  <c r="BR171" i="3"/>
  <c r="BS171" i="3"/>
  <c r="BT171" i="3"/>
  <c r="BU171" i="3"/>
  <c r="BV171" i="3"/>
  <c r="BW171" i="3"/>
  <c r="BX171" i="3"/>
  <c r="BY171" i="3"/>
  <c r="BZ171" i="3"/>
  <c r="CB171" i="3"/>
  <c r="CC171" i="3"/>
  <c r="CD171" i="3"/>
  <c r="CE171" i="3"/>
  <c r="CF171" i="3"/>
  <c r="CG171" i="3"/>
  <c r="CH171" i="3"/>
  <c r="CI171" i="3"/>
  <c r="CJ171" i="3"/>
  <c r="CK171" i="3"/>
  <c r="CL171" i="3"/>
  <c r="CM171" i="3"/>
  <c r="CN171" i="3"/>
  <c r="CP171" i="3"/>
  <c r="CQ171" i="3"/>
  <c r="CR171" i="3"/>
  <c r="CS171" i="3"/>
  <c r="CT171" i="3"/>
  <c r="CU171" i="3"/>
  <c r="CV171" i="3"/>
  <c r="CW171" i="3"/>
  <c r="CX171" i="3"/>
  <c r="CY171" i="3"/>
  <c r="CZ171" i="3"/>
  <c r="DA171" i="3"/>
  <c r="DB171" i="3"/>
  <c r="DD171" i="3"/>
  <c r="DE171" i="3"/>
  <c r="DF171" i="3"/>
  <c r="DG171" i="3"/>
  <c r="DH171" i="3"/>
  <c r="DI171" i="3"/>
  <c r="DJ171" i="3"/>
  <c r="DK171" i="3"/>
  <c r="DL171" i="3"/>
  <c r="DM171" i="3"/>
  <c r="DN171" i="3"/>
  <c r="DO171" i="3"/>
  <c r="DP171" i="3"/>
  <c r="DR171" i="3"/>
  <c r="DS171" i="3"/>
  <c r="DT171" i="3"/>
  <c r="DU171" i="3"/>
  <c r="DV171" i="3"/>
  <c r="DW171" i="3"/>
  <c r="DX171" i="3"/>
  <c r="DY171" i="3"/>
  <c r="DZ171" i="3"/>
  <c r="EA171" i="3"/>
  <c r="EB171" i="3"/>
  <c r="EC171" i="3"/>
  <c r="ED171" i="3"/>
  <c r="EF171" i="3"/>
  <c r="EG171" i="3"/>
  <c r="EH171" i="3"/>
  <c r="EI171" i="3"/>
  <c r="EJ171" i="3"/>
  <c r="EK171" i="3"/>
  <c r="EL171" i="3"/>
  <c r="EM171" i="3"/>
  <c r="EN171" i="3"/>
  <c r="EO171" i="3"/>
  <c r="EP171" i="3"/>
  <c r="EQ171" i="3"/>
  <c r="ER171" i="3"/>
  <c r="ET171" i="3"/>
  <c r="EU171" i="3"/>
  <c r="EV171" i="3"/>
  <c r="EW171" i="3"/>
  <c r="EX171" i="3"/>
  <c r="EY171" i="3"/>
  <c r="EZ171" i="3"/>
  <c r="FA171" i="3"/>
  <c r="FB171" i="3"/>
  <c r="FC171" i="3"/>
  <c r="FD171" i="3"/>
  <c r="FE171" i="3"/>
  <c r="FF171" i="3"/>
  <c r="FH171" i="3"/>
  <c r="FI171" i="3"/>
  <c r="FJ171" i="3"/>
  <c r="FK171" i="3"/>
  <c r="FL171" i="3"/>
  <c r="FM171" i="3"/>
  <c r="FN171" i="3"/>
  <c r="FO171" i="3"/>
  <c r="FP171" i="3"/>
  <c r="FQ171" i="3"/>
  <c r="FR171" i="3"/>
  <c r="FS171" i="3"/>
  <c r="FT171" i="3"/>
  <c r="FV171" i="3"/>
  <c r="FW171" i="3"/>
  <c r="FX171" i="3"/>
  <c r="FY171" i="3"/>
  <c r="FZ171" i="3"/>
  <c r="GA171" i="3"/>
  <c r="GB171" i="3"/>
  <c r="GC171" i="3"/>
  <c r="GD171" i="3"/>
  <c r="GE171" i="3"/>
  <c r="GF171" i="3"/>
  <c r="GG171" i="3"/>
  <c r="GH171" i="3"/>
  <c r="GJ171" i="3"/>
  <c r="GK171" i="3"/>
  <c r="GL171" i="3"/>
  <c r="GM171" i="3"/>
  <c r="GN171" i="3"/>
  <c r="GO171" i="3"/>
  <c r="GP171" i="3"/>
  <c r="GQ171" i="3"/>
  <c r="GR171" i="3"/>
  <c r="GS171" i="3"/>
  <c r="GT171" i="3"/>
  <c r="GU171" i="3"/>
  <c r="GV171" i="3"/>
  <c r="J172" i="3"/>
  <c r="K172" i="3"/>
  <c r="L172" i="3"/>
  <c r="M172" i="3"/>
  <c r="N172" i="3"/>
  <c r="O172" i="3"/>
  <c r="P172" i="3"/>
  <c r="Q172" i="3"/>
  <c r="R172" i="3"/>
  <c r="S172" i="3"/>
  <c r="T172" i="3"/>
  <c r="U172" i="3"/>
  <c r="V172" i="3"/>
  <c r="X172" i="3"/>
  <c r="Y172" i="3"/>
  <c r="Z172" i="3"/>
  <c r="AA172" i="3"/>
  <c r="AB172" i="3"/>
  <c r="AC172" i="3"/>
  <c r="AD172" i="3"/>
  <c r="AE172" i="3"/>
  <c r="AF172" i="3"/>
  <c r="AG172" i="3"/>
  <c r="AH172" i="3"/>
  <c r="AI172" i="3"/>
  <c r="AJ172" i="3"/>
  <c r="AL172" i="3"/>
  <c r="AM172" i="3"/>
  <c r="AN172" i="3"/>
  <c r="AO172" i="3"/>
  <c r="AP172" i="3"/>
  <c r="AQ172" i="3"/>
  <c r="AR172" i="3"/>
  <c r="AS172" i="3"/>
  <c r="AT172" i="3"/>
  <c r="AU172" i="3"/>
  <c r="AV172" i="3"/>
  <c r="AW172" i="3"/>
  <c r="AX172" i="3"/>
  <c r="AZ172" i="3"/>
  <c r="BA172" i="3"/>
  <c r="BB172" i="3"/>
  <c r="BC172" i="3"/>
  <c r="BD172" i="3"/>
  <c r="BE172" i="3"/>
  <c r="BF172" i="3"/>
  <c r="BG172" i="3"/>
  <c r="BH172" i="3"/>
  <c r="BI172" i="3"/>
  <c r="BJ172" i="3"/>
  <c r="BK172" i="3"/>
  <c r="BL172" i="3"/>
  <c r="BN172" i="3"/>
  <c r="BO172" i="3"/>
  <c r="BP172" i="3"/>
  <c r="BQ172" i="3"/>
  <c r="BR172" i="3"/>
  <c r="BS172" i="3"/>
  <c r="BT172" i="3"/>
  <c r="BU172" i="3"/>
  <c r="BV172" i="3"/>
  <c r="BW172" i="3"/>
  <c r="BX172" i="3"/>
  <c r="BY172" i="3"/>
  <c r="BZ172" i="3"/>
  <c r="CB172" i="3"/>
  <c r="CC172" i="3"/>
  <c r="CD172" i="3"/>
  <c r="CE172" i="3"/>
  <c r="CF172" i="3"/>
  <c r="CG172" i="3"/>
  <c r="CH172" i="3"/>
  <c r="CI172" i="3"/>
  <c r="CJ172" i="3"/>
  <c r="CK172" i="3"/>
  <c r="CL172" i="3"/>
  <c r="CM172" i="3"/>
  <c r="CN172" i="3"/>
  <c r="DD172" i="3"/>
  <c r="DE172" i="3"/>
  <c r="DF172" i="3"/>
  <c r="DG172" i="3"/>
  <c r="DH172" i="3"/>
  <c r="DI172" i="3"/>
  <c r="DJ172" i="3"/>
  <c r="DK172" i="3"/>
  <c r="DL172" i="3"/>
  <c r="DM172" i="3"/>
  <c r="DN172" i="3"/>
  <c r="DO172" i="3"/>
  <c r="DP172" i="3"/>
  <c r="DR172" i="3"/>
  <c r="DS172" i="3"/>
  <c r="DT172" i="3"/>
  <c r="DU172" i="3"/>
  <c r="DV172" i="3"/>
  <c r="DW172" i="3"/>
  <c r="DX172" i="3"/>
  <c r="DY172" i="3"/>
  <c r="DZ172" i="3"/>
  <c r="EA172" i="3"/>
  <c r="EB172" i="3"/>
  <c r="EC172" i="3"/>
  <c r="ED172" i="3"/>
  <c r="EF172" i="3"/>
  <c r="EG172" i="3"/>
  <c r="EH172" i="3"/>
  <c r="EI172" i="3"/>
  <c r="EJ172" i="3"/>
  <c r="EK172" i="3"/>
  <c r="EL172" i="3"/>
  <c r="EM172" i="3"/>
  <c r="EN172" i="3"/>
  <c r="EO172" i="3"/>
  <c r="EP172" i="3"/>
  <c r="EQ172" i="3"/>
  <c r="ER172" i="3"/>
  <c r="ET172" i="3"/>
  <c r="EU172" i="3"/>
  <c r="EV172" i="3"/>
  <c r="EW172" i="3"/>
  <c r="EX172" i="3"/>
  <c r="EY172" i="3"/>
  <c r="EZ172" i="3"/>
  <c r="FA172" i="3"/>
  <c r="FB172" i="3"/>
  <c r="FC172" i="3"/>
  <c r="FD172" i="3"/>
  <c r="FE172" i="3"/>
  <c r="FF172" i="3"/>
  <c r="FH172" i="3"/>
  <c r="FI172" i="3"/>
  <c r="FJ172" i="3"/>
  <c r="FK172" i="3"/>
  <c r="FL172" i="3"/>
  <c r="FM172" i="3"/>
  <c r="FN172" i="3"/>
  <c r="FO172" i="3"/>
  <c r="FP172" i="3"/>
  <c r="FQ172" i="3"/>
  <c r="FR172" i="3"/>
  <c r="FS172" i="3"/>
  <c r="FT172" i="3"/>
  <c r="FV172" i="3"/>
  <c r="FW172" i="3"/>
  <c r="FX172" i="3"/>
  <c r="FY172" i="3"/>
  <c r="FZ172" i="3"/>
  <c r="GA172" i="3"/>
  <c r="GB172" i="3"/>
  <c r="GC172" i="3"/>
  <c r="GD172" i="3"/>
  <c r="GE172" i="3"/>
  <c r="GF172" i="3"/>
  <c r="GG172" i="3"/>
  <c r="GH172" i="3"/>
  <c r="GJ172" i="3"/>
  <c r="GK172" i="3"/>
  <c r="GL172" i="3"/>
  <c r="GM172" i="3"/>
  <c r="GN172" i="3"/>
  <c r="GO172" i="3"/>
  <c r="GP172" i="3"/>
  <c r="GQ172" i="3"/>
  <c r="GR172" i="3"/>
  <c r="GS172" i="3"/>
  <c r="GT172" i="3"/>
  <c r="GU172" i="3"/>
  <c r="GV172" i="3"/>
  <c r="GX172" i="3"/>
  <c r="GY172" i="3"/>
  <c r="GZ172" i="3"/>
  <c r="HA172" i="3"/>
  <c r="HB172" i="3"/>
  <c r="HC172" i="3"/>
  <c r="HD172" i="3"/>
  <c r="HE172" i="3"/>
  <c r="HF172" i="3"/>
  <c r="HG172" i="3"/>
  <c r="HH172" i="3"/>
  <c r="HI172" i="3"/>
  <c r="HJ172" i="3"/>
  <c r="J173" i="3"/>
  <c r="K173" i="3"/>
  <c r="L173" i="3"/>
  <c r="M173" i="3"/>
  <c r="N173" i="3"/>
  <c r="O173" i="3"/>
  <c r="P173" i="3"/>
  <c r="Q173" i="3"/>
  <c r="R173" i="3"/>
  <c r="S173" i="3"/>
  <c r="T173" i="3"/>
  <c r="U173" i="3"/>
  <c r="V173" i="3"/>
  <c r="X173" i="3"/>
  <c r="Y173" i="3"/>
  <c r="Z173" i="3"/>
  <c r="AA173" i="3"/>
  <c r="AB173" i="3"/>
  <c r="AC173" i="3"/>
  <c r="AD173" i="3"/>
  <c r="AE173" i="3"/>
  <c r="AF173" i="3"/>
  <c r="AG173" i="3"/>
  <c r="AH173" i="3"/>
  <c r="AI173" i="3"/>
  <c r="AJ173" i="3"/>
  <c r="AL173" i="3"/>
  <c r="AM173" i="3"/>
  <c r="AN173" i="3"/>
  <c r="AO173" i="3"/>
  <c r="AP173" i="3"/>
  <c r="AQ173" i="3"/>
  <c r="AR173" i="3"/>
  <c r="AS173" i="3"/>
  <c r="AT173" i="3"/>
  <c r="AU173" i="3"/>
  <c r="AV173" i="3"/>
  <c r="AW173" i="3"/>
  <c r="AX173" i="3"/>
  <c r="AZ173" i="3"/>
  <c r="BA173" i="3"/>
  <c r="BB173" i="3"/>
  <c r="BC173" i="3"/>
  <c r="BD173" i="3"/>
  <c r="BE173" i="3"/>
  <c r="BF173" i="3"/>
  <c r="BG173" i="3"/>
  <c r="BH173" i="3"/>
  <c r="BI173" i="3"/>
  <c r="BJ173" i="3"/>
  <c r="BK173" i="3"/>
  <c r="BL173" i="3"/>
  <c r="BN173" i="3"/>
  <c r="BO173" i="3"/>
  <c r="BP173" i="3"/>
  <c r="BQ173" i="3"/>
  <c r="BR173" i="3"/>
  <c r="BS173" i="3"/>
  <c r="BT173" i="3"/>
  <c r="BU173" i="3"/>
  <c r="BV173" i="3"/>
  <c r="BW173" i="3"/>
  <c r="BX173" i="3"/>
  <c r="BY173" i="3"/>
  <c r="BZ173" i="3"/>
  <c r="CB173" i="3"/>
  <c r="CC173" i="3"/>
  <c r="CD173" i="3"/>
  <c r="CE173" i="3"/>
  <c r="CF173" i="3"/>
  <c r="CG173" i="3"/>
  <c r="CH173" i="3"/>
  <c r="CI173" i="3"/>
  <c r="CJ173" i="3"/>
  <c r="CK173" i="3"/>
  <c r="CL173" i="3"/>
  <c r="CM173" i="3"/>
  <c r="CN173" i="3"/>
  <c r="CP173" i="3"/>
  <c r="CQ173" i="3"/>
  <c r="CR173" i="3"/>
  <c r="CS173" i="3"/>
  <c r="CT173" i="3"/>
  <c r="CU173" i="3"/>
  <c r="CV173" i="3"/>
  <c r="CW173" i="3"/>
  <c r="CX173" i="3"/>
  <c r="CY173" i="3"/>
  <c r="CZ173" i="3"/>
  <c r="DA173" i="3"/>
  <c r="DB173" i="3"/>
  <c r="DD173" i="3"/>
  <c r="DE173" i="3"/>
  <c r="DF173" i="3"/>
  <c r="DG173" i="3"/>
  <c r="DH173" i="3"/>
  <c r="DI173" i="3"/>
  <c r="DJ173" i="3"/>
  <c r="DK173" i="3"/>
  <c r="DL173" i="3"/>
  <c r="DM173" i="3"/>
  <c r="DN173" i="3"/>
  <c r="DO173" i="3"/>
  <c r="DP173" i="3"/>
  <c r="DR173" i="3"/>
  <c r="DS173" i="3"/>
  <c r="DT173" i="3"/>
  <c r="DU173" i="3"/>
  <c r="DV173" i="3"/>
  <c r="DW173" i="3"/>
  <c r="DX173" i="3"/>
  <c r="DY173" i="3"/>
  <c r="DZ173" i="3"/>
  <c r="EA173" i="3"/>
  <c r="EB173" i="3"/>
  <c r="EC173" i="3"/>
  <c r="ED173" i="3"/>
  <c r="EF173" i="3"/>
  <c r="EG173" i="3"/>
  <c r="EH173" i="3"/>
  <c r="EI173" i="3"/>
  <c r="EJ173" i="3"/>
  <c r="EK173" i="3"/>
  <c r="EL173" i="3"/>
  <c r="EM173" i="3"/>
  <c r="EN173" i="3"/>
  <c r="EO173" i="3"/>
  <c r="EP173" i="3"/>
  <c r="EQ173" i="3"/>
  <c r="ER173" i="3"/>
  <c r="ET173" i="3"/>
  <c r="EU173" i="3"/>
  <c r="EV173" i="3"/>
  <c r="EW173" i="3"/>
  <c r="EX173" i="3"/>
  <c r="EY173" i="3"/>
  <c r="EZ173" i="3"/>
  <c r="FA173" i="3"/>
  <c r="FB173" i="3"/>
  <c r="FC173" i="3"/>
  <c r="FD173" i="3"/>
  <c r="FE173" i="3"/>
  <c r="FF173" i="3"/>
  <c r="FH173" i="3"/>
  <c r="FI173" i="3"/>
  <c r="FJ173" i="3"/>
  <c r="FK173" i="3"/>
  <c r="FL173" i="3"/>
  <c r="FM173" i="3"/>
  <c r="FN173" i="3"/>
  <c r="FO173" i="3"/>
  <c r="FP173" i="3"/>
  <c r="FQ173" i="3"/>
  <c r="FR173" i="3"/>
  <c r="FS173" i="3"/>
  <c r="FT173" i="3"/>
  <c r="FV173" i="3"/>
  <c r="FW173" i="3"/>
  <c r="FX173" i="3"/>
  <c r="FY173" i="3"/>
  <c r="FZ173" i="3"/>
  <c r="GA173" i="3"/>
  <c r="GB173" i="3"/>
  <c r="GC173" i="3"/>
  <c r="GD173" i="3"/>
  <c r="GE173" i="3"/>
  <c r="GF173" i="3"/>
  <c r="GG173" i="3"/>
  <c r="GH173" i="3"/>
  <c r="GJ173" i="3"/>
  <c r="GK173" i="3"/>
  <c r="GL173" i="3"/>
  <c r="GM173" i="3"/>
  <c r="GN173" i="3"/>
  <c r="GO173" i="3"/>
  <c r="GP173" i="3"/>
  <c r="GQ173" i="3"/>
  <c r="GR173" i="3"/>
  <c r="GS173" i="3"/>
  <c r="GT173" i="3"/>
  <c r="GU173" i="3"/>
  <c r="GV173" i="3"/>
  <c r="J174" i="3"/>
  <c r="K174" i="3"/>
  <c r="L174" i="3"/>
  <c r="M174" i="3"/>
  <c r="N174" i="3"/>
  <c r="O174" i="3"/>
  <c r="P174" i="3"/>
  <c r="Q174" i="3"/>
  <c r="R174" i="3"/>
  <c r="S174" i="3"/>
  <c r="T174" i="3"/>
  <c r="U174" i="3"/>
  <c r="V174" i="3"/>
  <c r="X174" i="3"/>
  <c r="Y174" i="3"/>
  <c r="Z174" i="3"/>
  <c r="AA174" i="3"/>
  <c r="AB174" i="3"/>
  <c r="AC174" i="3"/>
  <c r="AD174" i="3"/>
  <c r="AE174" i="3"/>
  <c r="AF174" i="3"/>
  <c r="AG174" i="3"/>
  <c r="AH174" i="3"/>
  <c r="AI174" i="3"/>
  <c r="AJ174" i="3"/>
  <c r="AL174" i="3"/>
  <c r="AM174" i="3"/>
  <c r="AN174" i="3"/>
  <c r="AO174" i="3"/>
  <c r="AP174" i="3"/>
  <c r="AQ174" i="3"/>
  <c r="AR174" i="3"/>
  <c r="AS174" i="3"/>
  <c r="AT174" i="3"/>
  <c r="AU174" i="3"/>
  <c r="AV174" i="3"/>
  <c r="AW174" i="3"/>
  <c r="AX174" i="3"/>
  <c r="AZ174" i="3"/>
  <c r="BA174" i="3"/>
  <c r="BB174" i="3"/>
  <c r="BC174" i="3"/>
  <c r="BD174" i="3"/>
  <c r="BE174" i="3"/>
  <c r="BF174" i="3"/>
  <c r="BG174" i="3"/>
  <c r="BH174" i="3"/>
  <c r="BI174" i="3"/>
  <c r="BJ174" i="3"/>
  <c r="BK174" i="3"/>
  <c r="BL174" i="3"/>
  <c r="BN174" i="3"/>
  <c r="BO174" i="3"/>
  <c r="BP174" i="3"/>
  <c r="BQ174" i="3"/>
  <c r="BR174" i="3"/>
  <c r="BS174" i="3"/>
  <c r="BT174" i="3"/>
  <c r="BU174" i="3"/>
  <c r="BV174" i="3"/>
  <c r="BW174" i="3"/>
  <c r="BX174" i="3"/>
  <c r="BY174" i="3"/>
  <c r="BZ174" i="3"/>
  <c r="CB174" i="3"/>
  <c r="CC174" i="3"/>
  <c r="CD174" i="3"/>
  <c r="CE174" i="3"/>
  <c r="CF174" i="3"/>
  <c r="CG174" i="3"/>
  <c r="CH174" i="3"/>
  <c r="CI174" i="3"/>
  <c r="CJ174" i="3"/>
  <c r="CK174" i="3"/>
  <c r="CL174" i="3"/>
  <c r="CM174" i="3"/>
  <c r="CN174" i="3"/>
  <c r="CP174" i="3"/>
  <c r="CQ174" i="3"/>
  <c r="CR174" i="3"/>
  <c r="CS174" i="3"/>
  <c r="CT174" i="3"/>
  <c r="CU174" i="3"/>
  <c r="CV174" i="3"/>
  <c r="CW174" i="3"/>
  <c r="CX174" i="3"/>
  <c r="CY174" i="3"/>
  <c r="CZ174" i="3"/>
  <c r="DA174" i="3"/>
  <c r="DB174" i="3"/>
  <c r="DD174" i="3"/>
  <c r="DE174" i="3"/>
  <c r="DF174" i="3"/>
  <c r="DG174" i="3"/>
  <c r="DH174" i="3"/>
  <c r="DI174" i="3"/>
  <c r="DJ174" i="3"/>
  <c r="DK174" i="3"/>
  <c r="DL174" i="3"/>
  <c r="DM174" i="3"/>
  <c r="DN174" i="3"/>
  <c r="DO174" i="3"/>
  <c r="DP174" i="3"/>
  <c r="DR174" i="3"/>
  <c r="DS174" i="3"/>
  <c r="DT174" i="3"/>
  <c r="DU174" i="3"/>
  <c r="DV174" i="3"/>
  <c r="DW174" i="3"/>
  <c r="DX174" i="3"/>
  <c r="DY174" i="3"/>
  <c r="DZ174" i="3"/>
  <c r="EA174" i="3"/>
  <c r="EB174" i="3"/>
  <c r="EC174" i="3"/>
  <c r="ED174" i="3"/>
  <c r="EF174" i="3"/>
  <c r="EG174" i="3"/>
  <c r="EH174" i="3"/>
  <c r="EI174" i="3"/>
  <c r="EJ174" i="3"/>
  <c r="EK174" i="3"/>
  <c r="EL174" i="3"/>
  <c r="EM174" i="3"/>
  <c r="EN174" i="3"/>
  <c r="EO174" i="3"/>
  <c r="EP174" i="3"/>
  <c r="EQ174" i="3"/>
  <c r="ER174" i="3"/>
  <c r="ET174" i="3"/>
  <c r="EU174" i="3"/>
  <c r="EV174" i="3"/>
  <c r="EW174" i="3"/>
  <c r="EX174" i="3"/>
  <c r="EY174" i="3"/>
  <c r="EZ174" i="3"/>
  <c r="FA174" i="3"/>
  <c r="FB174" i="3"/>
  <c r="FC174" i="3"/>
  <c r="FD174" i="3"/>
  <c r="FE174" i="3"/>
  <c r="FF174" i="3"/>
  <c r="FV174" i="3"/>
  <c r="FW174" i="3"/>
  <c r="FX174" i="3"/>
  <c r="FY174" i="3"/>
  <c r="FZ174" i="3"/>
  <c r="GA174" i="3"/>
  <c r="GB174" i="3"/>
  <c r="GC174" i="3"/>
  <c r="GD174" i="3"/>
  <c r="GE174" i="3"/>
  <c r="GF174" i="3"/>
  <c r="GG174" i="3"/>
  <c r="GH174" i="3"/>
  <c r="GJ174" i="3"/>
  <c r="GK174" i="3"/>
  <c r="GL174" i="3"/>
  <c r="GM174" i="3"/>
  <c r="GN174" i="3"/>
  <c r="GO174" i="3"/>
  <c r="GP174" i="3"/>
  <c r="GQ174" i="3"/>
  <c r="GR174" i="3"/>
  <c r="GS174" i="3"/>
  <c r="GT174" i="3"/>
  <c r="GU174" i="3"/>
  <c r="GV174" i="3"/>
  <c r="GX174" i="3"/>
  <c r="GY174" i="3"/>
  <c r="GZ174" i="3"/>
  <c r="HA174" i="3"/>
  <c r="HB174" i="3"/>
  <c r="HC174" i="3"/>
  <c r="HD174" i="3"/>
  <c r="HE174" i="3"/>
  <c r="HF174" i="3"/>
  <c r="HG174" i="3"/>
  <c r="HH174" i="3"/>
  <c r="HI174" i="3"/>
  <c r="HJ174" i="3"/>
  <c r="J175" i="3"/>
  <c r="K175" i="3"/>
  <c r="L175" i="3"/>
  <c r="M175" i="3"/>
  <c r="N175" i="3"/>
  <c r="O175" i="3"/>
  <c r="P175" i="3"/>
  <c r="Q175" i="3"/>
  <c r="R175" i="3"/>
  <c r="S175" i="3"/>
  <c r="T175" i="3"/>
  <c r="U175" i="3"/>
  <c r="V175" i="3"/>
  <c r="X175" i="3"/>
  <c r="Y175" i="3"/>
  <c r="Z175" i="3"/>
  <c r="AA175" i="3"/>
  <c r="AB175" i="3"/>
  <c r="AC175" i="3"/>
  <c r="AD175" i="3"/>
  <c r="AE175" i="3"/>
  <c r="AF175" i="3"/>
  <c r="AG175" i="3"/>
  <c r="AH175" i="3"/>
  <c r="AI175" i="3"/>
  <c r="AJ175" i="3"/>
  <c r="AL175" i="3"/>
  <c r="AM175" i="3"/>
  <c r="AN175" i="3"/>
  <c r="AO175" i="3"/>
  <c r="AP175" i="3"/>
  <c r="AQ175" i="3"/>
  <c r="AR175" i="3"/>
  <c r="AS175" i="3"/>
  <c r="AT175" i="3"/>
  <c r="AU175" i="3"/>
  <c r="AV175" i="3"/>
  <c r="AW175" i="3"/>
  <c r="AX175" i="3"/>
  <c r="AZ175" i="3"/>
  <c r="BA175" i="3"/>
  <c r="BB175" i="3"/>
  <c r="BC175" i="3"/>
  <c r="BD175" i="3"/>
  <c r="BE175" i="3"/>
  <c r="BF175" i="3"/>
  <c r="BG175" i="3"/>
  <c r="BH175" i="3"/>
  <c r="BI175" i="3"/>
  <c r="BJ175" i="3"/>
  <c r="BK175" i="3"/>
  <c r="BL175" i="3"/>
  <c r="BN175" i="3"/>
  <c r="BO175" i="3"/>
  <c r="BP175" i="3"/>
  <c r="BQ175" i="3"/>
  <c r="BR175" i="3"/>
  <c r="BS175" i="3"/>
  <c r="BT175" i="3"/>
  <c r="BU175" i="3"/>
  <c r="BV175" i="3"/>
  <c r="BW175" i="3"/>
  <c r="BX175" i="3"/>
  <c r="BY175" i="3"/>
  <c r="BZ175" i="3"/>
  <c r="CB175" i="3"/>
  <c r="CC175" i="3"/>
  <c r="CD175" i="3"/>
  <c r="CE175" i="3"/>
  <c r="CF175" i="3"/>
  <c r="CG175" i="3"/>
  <c r="CH175" i="3"/>
  <c r="CI175" i="3"/>
  <c r="CJ175" i="3"/>
  <c r="CK175" i="3"/>
  <c r="CL175" i="3"/>
  <c r="CM175" i="3"/>
  <c r="CN175" i="3"/>
  <c r="CP175" i="3"/>
  <c r="CQ175" i="3"/>
  <c r="CR175" i="3"/>
  <c r="CS175" i="3"/>
  <c r="CT175" i="3"/>
  <c r="CU175" i="3"/>
  <c r="CV175" i="3"/>
  <c r="CW175" i="3"/>
  <c r="CX175" i="3"/>
  <c r="CY175" i="3"/>
  <c r="CZ175" i="3"/>
  <c r="DA175" i="3"/>
  <c r="DB175" i="3"/>
  <c r="DD175" i="3"/>
  <c r="DE175" i="3"/>
  <c r="DF175" i="3"/>
  <c r="DG175" i="3"/>
  <c r="DH175" i="3"/>
  <c r="DI175" i="3"/>
  <c r="DJ175" i="3"/>
  <c r="DK175" i="3"/>
  <c r="DL175" i="3"/>
  <c r="DM175" i="3"/>
  <c r="DN175" i="3"/>
  <c r="DO175" i="3"/>
  <c r="DP175" i="3"/>
  <c r="DR175" i="3"/>
  <c r="DS175" i="3"/>
  <c r="DT175" i="3"/>
  <c r="DU175" i="3"/>
  <c r="DV175" i="3"/>
  <c r="DW175" i="3"/>
  <c r="DX175" i="3"/>
  <c r="DY175" i="3"/>
  <c r="DZ175" i="3"/>
  <c r="EA175" i="3"/>
  <c r="EB175" i="3"/>
  <c r="EC175" i="3"/>
  <c r="ED175" i="3"/>
  <c r="EF175" i="3"/>
  <c r="EG175" i="3"/>
  <c r="EH175" i="3"/>
  <c r="EI175" i="3"/>
  <c r="EJ175" i="3"/>
  <c r="EK175" i="3"/>
  <c r="EL175" i="3"/>
  <c r="EM175" i="3"/>
  <c r="EN175" i="3"/>
  <c r="EO175" i="3"/>
  <c r="EP175" i="3"/>
  <c r="EQ175" i="3"/>
  <c r="ER175" i="3"/>
  <c r="ET175" i="3"/>
  <c r="EU175" i="3"/>
  <c r="EV175" i="3"/>
  <c r="EW175" i="3"/>
  <c r="EX175" i="3"/>
  <c r="EY175" i="3"/>
  <c r="EZ175" i="3"/>
  <c r="FA175" i="3"/>
  <c r="FB175" i="3"/>
  <c r="FC175" i="3"/>
  <c r="FD175" i="3"/>
  <c r="FE175" i="3"/>
  <c r="FF175" i="3"/>
  <c r="FH175" i="3"/>
  <c r="FI175" i="3"/>
  <c r="FJ175" i="3"/>
  <c r="FK175" i="3"/>
  <c r="FL175" i="3"/>
  <c r="FM175" i="3"/>
  <c r="FN175" i="3"/>
  <c r="FO175" i="3"/>
  <c r="FP175" i="3"/>
  <c r="FQ175" i="3"/>
  <c r="FR175" i="3"/>
  <c r="FS175" i="3"/>
  <c r="FT175" i="3"/>
  <c r="FV175" i="3"/>
  <c r="FW175" i="3"/>
  <c r="FX175" i="3"/>
  <c r="FY175" i="3"/>
  <c r="FZ175" i="3"/>
  <c r="GA175" i="3"/>
  <c r="GB175" i="3"/>
  <c r="GC175" i="3"/>
  <c r="GD175" i="3"/>
  <c r="GE175" i="3"/>
  <c r="GF175" i="3"/>
  <c r="GG175" i="3"/>
  <c r="GH175" i="3"/>
  <c r="GJ175" i="3"/>
  <c r="GK175" i="3"/>
  <c r="GL175" i="3"/>
  <c r="GM175" i="3"/>
  <c r="GN175" i="3"/>
  <c r="GO175" i="3"/>
  <c r="GP175" i="3"/>
  <c r="GQ175" i="3"/>
  <c r="GR175" i="3"/>
  <c r="GS175" i="3"/>
  <c r="GT175" i="3"/>
  <c r="GU175" i="3"/>
  <c r="GV175" i="3"/>
  <c r="J176" i="3"/>
  <c r="K176" i="3"/>
  <c r="L176" i="3"/>
  <c r="M176" i="3"/>
  <c r="N176" i="3"/>
  <c r="O176" i="3"/>
  <c r="P176" i="3"/>
  <c r="Q176" i="3"/>
  <c r="R176" i="3"/>
  <c r="S176" i="3"/>
  <c r="T176" i="3"/>
  <c r="U176" i="3"/>
  <c r="V176" i="3"/>
  <c r="X176" i="3"/>
  <c r="Y176" i="3"/>
  <c r="Z176" i="3"/>
  <c r="AA176" i="3"/>
  <c r="AB176" i="3"/>
  <c r="AC176" i="3"/>
  <c r="AD176" i="3"/>
  <c r="AE176" i="3"/>
  <c r="AF176" i="3"/>
  <c r="AG176" i="3"/>
  <c r="AH176" i="3"/>
  <c r="AI176" i="3"/>
  <c r="AJ176" i="3"/>
  <c r="AL176" i="3"/>
  <c r="AM176" i="3"/>
  <c r="AN176" i="3"/>
  <c r="AO176" i="3"/>
  <c r="AP176" i="3"/>
  <c r="AQ176" i="3"/>
  <c r="AR176" i="3"/>
  <c r="AS176" i="3"/>
  <c r="AT176" i="3"/>
  <c r="AU176" i="3"/>
  <c r="AV176" i="3"/>
  <c r="AW176" i="3"/>
  <c r="AX176" i="3"/>
  <c r="AZ176" i="3"/>
  <c r="BA176" i="3"/>
  <c r="BB176" i="3"/>
  <c r="BC176" i="3"/>
  <c r="BD176" i="3"/>
  <c r="BE176" i="3"/>
  <c r="BF176" i="3"/>
  <c r="BG176" i="3"/>
  <c r="BH176" i="3"/>
  <c r="BI176" i="3"/>
  <c r="BJ176" i="3"/>
  <c r="BK176" i="3"/>
  <c r="BL176" i="3"/>
  <c r="BN176" i="3"/>
  <c r="BO176" i="3"/>
  <c r="BP176" i="3"/>
  <c r="BQ176" i="3"/>
  <c r="BR176" i="3"/>
  <c r="BS176" i="3"/>
  <c r="BT176" i="3"/>
  <c r="BU176" i="3"/>
  <c r="BV176" i="3"/>
  <c r="BW176" i="3"/>
  <c r="BX176" i="3"/>
  <c r="BY176" i="3"/>
  <c r="BZ176" i="3"/>
  <c r="CB176" i="3"/>
  <c r="CC176" i="3"/>
  <c r="CD176" i="3"/>
  <c r="CE176" i="3"/>
  <c r="CF176" i="3"/>
  <c r="CG176" i="3"/>
  <c r="CH176" i="3"/>
  <c r="CI176" i="3"/>
  <c r="CJ176" i="3"/>
  <c r="CK176" i="3"/>
  <c r="CL176" i="3"/>
  <c r="CM176" i="3"/>
  <c r="CN176" i="3"/>
  <c r="CP176" i="3"/>
  <c r="CQ176" i="3"/>
  <c r="CR176" i="3"/>
  <c r="CS176" i="3"/>
  <c r="CT176" i="3"/>
  <c r="CU176" i="3"/>
  <c r="CV176" i="3"/>
  <c r="CW176" i="3"/>
  <c r="CX176" i="3"/>
  <c r="CY176" i="3"/>
  <c r="CZ176" i="3"/>
  <c r="DA176" i="3"/>
  <c r="DB176" i="3"/>
  <c r="DD176" i="3"/>
  <c r="DE176" i="3"/>
  <c r="DF176" i="3"/>
  <c r="DG176" i="3"/>
  <c r="DH176" i="3"/>
  <c r="DI176" i="3"/>
  <c r="DJ176" i="3"/>
  <c r="DK176" i="3"/>
  <c r="DL176" i="3"/>
  <c r="DM176" i="3"/>
  <c r="DN176" i="3"/>
  <c r="DO176" i="3"/>
  <c r="DP176" i="3"/>
  <c r="DR176" i="3"/>
  <c r="DS176" i="3"/>
  <c r="DT176" i="3"/>
  <c r="DU176" i="3"/>
  <c r="DV176" i="3"/>
  <c r="DW176" i="3"/>
  <c r="DX176" i="3"/>
  <c r="DY176" i="3"/>
  <c r="DZ176" i="3"/>
  <c r="EA176" i="3"/>
  <c r="EB176" i="3"/>
  <c r="EC176" i="3"/>
  <c r="ED176" i="3"/>
  <c r="EF176" i="3"/>
  <c r="EG176" i="3"/>
  <c r="EH176" i="3"/>
  <c r="EI176" i="3"/>
  <c r="EJ176" i="3"/>
  <c r="EK176" i="3"/>
  <c r="EL176" i="3"/>
  <c r="EM176" i="3"/>
  <c r="EN176" i="3"/>
  <c r="EO176" i="3"/>
  <c r="EP176" i="3"/>
  <c r="EQ176" i="3"/>
  <c r="ER176" i="3"/>
  <c r="ET176" i="3"/>
  <c r="EU176" i="3"/>
  <c r="EV176" i="3"/>
  <c r="EW176" i="3"/>
  <c r="EX176" i="3"/>
  <c r="EY176" i="3"/>
  <c r="EZ176" i="3"/>
  <c r="FA176" i="3"/>
  <c r="FB176" i="3"/>
  <c r="FC176" i="3"/>
  <c r="FD176" i="3"/>
  <c r="FE176" i="3"/>
  <c r="FF176" i="3"/>
  <c r="FH176" i="3"/>
  <c r="FI176" i="3"/>
  <c r="FJ176" i="3"/>
  <c r="FK176" i="3"/>
  <c r="FL176" i="3"/>
  <c r="FM176" i="3"/>
  <c r="FN176" i="3"/>
  <c r="FO176" i="3"/>
  <c r="FP176" i="3"/>
  <c r="FQ176" i="3"/>
  <c r="FR176" i="3"/>
  <c r="FS176" i="3"/>
  <c r="FT176" i="3"/>
  <c r="FV176" i="3"/>
  <c r="FW176" i="3"/>
  <c r="FX176" i="3"/>
  <c r="FY176" i="3"/>
  <c r="FZ176" i="3"/>
  <c r="GA176" i="3"/>
  <c r="GB176" i="3"/>
  <c r="GC176" i="3"/>
  <c r="GD176" i="3"/>
  <c r="GE176" i="3"/>
  <c r="GF176" i="3"/>
  <c r="GG176" i="3"/>
  <c r="GH176" i="3"/>
  <c r="GJ176" i="3"/>
  <c r="GK176" i="3"/>
  <c r="GL176" i="3"/>
  <c r="GM176" i="3"/>
  <c r="GN176" i="3"/>
  <c r="GO176" i="3"/>
  <c r="GP176" i="3"/>
  <c r="GQ176" i="3"/>
  <c r="GR176" i="3"/>
  <c r="GS176" i="3"/>
  <c r="GT176" i="3"/>
  <c r="GU176" i="3"/>
  <c r="GV176" i="3"/>
  <c r="J177" i="3"/>
  <c r="K177" i="3"/>
  <c r="L177" i="3"/>
  <c r="M177" i="3"/>
  <c r="N177" i="3"/>
  <c r="O177" i="3"/>
  <c r="P177" i="3"/>
  <c r="Q177" i="3"/>
  <c r="R177" i="3"/>
  <c r="S177" i="3"/>
  <c r="T177" i="3"/>
  <c r="U177" i="3"/>
  <c r="V177" i="3"/>
  <c r="X177" i="3"/>
  <c r="Y177" i="3"/>
  <c r="Z177" i="3"/>
  <c r="AA177" i="3"/>
  <c r="AB177" i="3"/>
  <c r="AC177" i="3"/>
  <c r="AD177" i="3"/>
  <c r="AE177" i="3"/>
  <c r="AF177" i="3"/>
  <c r="AG177" i="3"/>
  <c r="AH177" i="3"/>
  <c r="AI177" i="3"/>
  <c r="AJ177" i="3"/>
  <c r="AL177" i="3"/>
  <c r="AM177" i="3"/>
  <c r="AN177" i="3"/>
  <c r="AO177" i="3"/>
  <c r="AP177" i="3"/>
  <c r="AQ177" i="3"/>
  <c r="AR177" i="3"/>
  <c r="AS177" i="3"/>
  <c r="AT177" i="3"/>
  <c r="AU177" i="3"/>
  <c r="AV177" i="3"/>
  <c r="AW177" i="3"/>
  <c r="AX177" i="3"/>
  <c r="AZ177" i="3"/>
  <c r="BA177" i="3"/>
  <c r="BB177" i="3"/>
  <c r="BC177" i="3"/>
  <c r="BD177" i="3"/>
  <c r="BE177" i="3"/>
  <c r="BF177" i="3"/>
  <c r="BG177" i="3"/>
  <c r="BH177" i="3"/>
  <c r="BI177" i="3"/>
  <c r="BJ177" i="3"/>
  <c r="BK177" i="3"/>
  <c r="BL177" i="3"/>
  <c r="BN177" i="3"/>
  <c r="BO177" i="3"/>
  <c r="BP177" i="3"/>
  <c r="BQ177" i="3"/>
  <c r="BR177" i="3"/>
  <c r="BS177" i="3"/>
  <c r="BT177" i="3"/>
  <c r="BU177" i="3"/>
  <c r="BV177" i="3"/>
  <c r="BW177" i="3"/>
  <c r="BX177" i="3"/>
  <c r="BY177" i="3"/>
  <c r="BZ177" i="3"/>
  <c r="CB177" i="3"/>
  <c r="CC177" i="3"/>
  <c r="CD177" i="3"/>
  <c r="CE177" i="3"/>
  <c r="CF177" i="3"/>
  <c r="CG177" i="3"/>
  <c r="CH177" i="3"/>
  <c r="CI177" i="3"/>
  <c r="CJ177" i="3"/>
  <c r="CK177" i="3"/>
  <c r="CL177" i="3"/>
  <c r="CM177" i="3"/>
  <c r="CN177" i="3"/>
  <c r="CP177" i="3"/>
  <c r="CQ177" i="3"/>
  <c r="CR177" i="3"/>
  <c r="CS177" i="3"/>
  <c r="CT177" i="3"/>
  <c r="CU177" i="3"/>
  <c r="CV177" i="3"/>
  <c r="CW177" i="3"/>
  <c r="CX177" i="3"/>
  <c r="CY177" i="3"/>
  <c r="CZ177" i="3"/>
  <c r="DA177" i="3"/>
  <c r="DB177" i="3"/>
  <c r="DD177" i="3"/>
  <c r="DE177" i="3"/>
  <c r="DF177" i="3"/>
  <c r="DG177" i="3"/>
  <c r="DH177" i="3"/>
  <c r="DI177" i="3"/>
  <c r="DJ177" i="3"/>
  <c r="DK177" i="3"/>
  <c r="DL177" i="3"/>
  <c r="DM177" i="3"/>
  <c r="DN177" i="3"/>
  <c r="DO177" i="3"/>
  <c r="DP177" i="3"/>
  <c r="DR177" i="3"/>
  <c r="DS177" i="3"/>
  <c r="DT177" i="3"/>
  <c r="DU177" i="3"/>
  <c r="DV177" i="3"/>
  <c r="DW177" i="3"/>
  <c r="DX177" i="3"/>
  <c r="DY177" i="3"/>
  <c r="DZ177" i="3"/>
  <c r="EA177" i="3"/>
  <c r="EB177" i="3"/>
  <c r="EC177" i="3"/>
  <c r="ED177" i="3"/>
  <c r="EF177" i="3"/>
  <c r="EG177" i="3"/>
  <c r="EH177" i="3"/>
  <c r="EI177" i="3"/>
  <c r="EJ177" i="3"/>
  <c r="EK177" i="3"/>
  <c r="EL177" i="3"/>
  <c r="EM177" i="3"/>
  <c r="EN177" i="3"/>
  <c r="EO177" i="3"/>
  <c r="EP177" i="3"/>
  <c r="EQ177" i="3"/>
  <c r="ER177" i="3"/>
  <c r="ET177" i="3"/>
  <c r="EU177" i="3"/>
  <c r="EV177" i="3"/>
  <c r="EW177" i="3"/>
  <c r="EX177" i="3"/>
  <c r="EY177" i="3"/>
  <c r="EZ177" i="3"/>
  <c r="FA177" i="3"/>
  <c r="FB177" i="3"/>
  <c r="FC177" i="3"/>
  <c r="FD177" i="3"/>
  <c r="FE177" i="3"/>
  <c r="FF177" i="3"/>
  <c r="FH177" i="3"/>
  <c r="FI177" i="3"/>
  <c r="FJ177" i="3"/>
  <c r="FK177" i="3"/>
  <c r="FL177" i="3"/>
  <c r="FM177" i="3"/>
  <c r="FN177" i="3"/>
  <c r="FO177" i="3"/>
  <c r="FP177" i="3"/>
  <c r="FQ177" i="3"/>
  <c r="FR177" i="3"/>
  <c r="FS177" i="3"/>
  <c r="FT177" i="3"/>
  <c r="FV177" i="3"/>
  <c r="FW177" i="3"/>
  <c r="FX177" i="3"/>
  <c r="FY177" i="3"/>
  <c r="FZ177" i="3"/>
  <c r="GA177" i="3"/>
  <c r="GB177" i="3"/>
  <c r="GC177" i="3"/>
  <c r="GD177" i="3"/>
  <c r="GE177" i="3"/>
  <c r="GF177" i="3"/>
  <c r="GG177" i="3"/>
  <c r="GH177" i="3"/>
  <c r="GJ177" i="3"/>
  <c r="GK177" i="3"/>
  <c r="GL177" i="3"/>
  <c r="GM177" i="3"/>
  <c r="GN177" i="3"/>
  <c r="GO177" i="3"/>
  <c r="GP177" i="3"/>
  <c r="GQ177" i="3"/>
  <c r="GR177" i="3"/>
  <c r="GS177" i="3"/>
  <c r="GT177" i="3"/>
  <c r="GU177" i="3"/>
  <c r="GV177" i="3"/>
  <c r="J178" i="3"/>
  <c r="K178" i="3"/>
  <c r="L178" i="3"/>
  <c r="M178" i="3"/>
  <c r="N178" i="3"/>
  <c r="O178" i="3"/>
  <c r="P178" i="3"/>
  <c r="Q178" i="3"/>
  <c r="R178" i="3"/>
  <c r="S178" i="3"/>
  <c r="T178" i="3"/>
  <c r="U178" i="3"/>
  <c r="V178" i="3"/>
  <c r="X178" i="3"/>
  <c r="Y178" i="3"/>
  <c r="Z178" i="3"/>
  <c r="AA178" i="3"/>
  <c r="AB178" i="3"/>
  <c r="AC178" i="3"/>
  <c r="AD178" i="3"/>
  <c r="AE178" i="3"/>
  <c r="AF178" i="3"/>
  <c r="AG178" i="3"/>
  <c r="AH178" i="3"/>
  <c r="AI178" i="3"/>
  <c r="AJ178" i="3"/>
  <c r="AL178" i="3"/>
  <c r="AM178" i="3"/>
  <c r="AN178" i="3"/>
  <c r="AO178" i="3"/>
  <c r="AP178" i="3"/>
  <c r="AQ178" i="3"/>
  <c r="AR178" i="3"/>
  <c r="AS178" i="3"/>
  <c r="AT178" i="3"/>
  <c r="AU178" i="3"/>
  <c r="AV178" i="3"/>
  <c r="AW178" i="3"/>
  <c r="AX178" i="3"/>
  <c r="AZ178" i="3"/>
  <c r="BA178" i="3"/>
  <c r="BB178" i="3"/>
  <c r="BC178" i="3"/>
  <c r="BD178" i="3"/>
  <c r="BE178" i="3"/>
  <c r="BF178" i="3"/>
  <c r="BG178" i="3"/>
  <c r="BH178" i="3"/>
  <c r="BI178" i="3"/>
  <c r="BJ178" i="3"/>
  <c r="BK178" i="3"/>
  <c r="BL178" i="3"/>
  <c r="BN178" i="3"/>
  <c r="BO178" i="3"/>
  <c r="BP178" i="3"/>
  <c r="BQ178" i="3"/>
  <c r="BR178" i="3"/>
  <c r="BS178" i="3"/>
  <c r="BT178" i="3"/>
  <c r="BU178" i="3"/>
  <c r="BV178" i="3"/>
  <c r="BW178" i="3"/>
  <c r="BX178" i="3"/>
  <c r="BY178" i="3"/>
  <c r="BZ178" i="3"/>
  <c r="CB178" i="3"/>
  <c r="CC178" i="3"/>
  <c r="CD178" i="3"/>
  <c r="CE178" i="3"/>
  <c r="CF178" i="3"/>
  <c r="CG178" i="3"/>
  <c r="CH178" i="3"/>
  <c r="CI178" i="3"/>
  <c r="CJ178" i="3"/>
  <c r="CK178" i="3"/>
  <c r="CL178" i="3"/>
  <c r="CM178" i="3"/>
  <c r="CN178" i="3"/>
  <c r="CP178" i="3"/>
  <c r="CQ178" i="3"/>
  <c r="CR178" i="3"/>
  <c r="CS178" i="3"/>
  <c r="CT178" i="3"/>
  <c r="CU178" i="3"/>
  <c r="CV178" i="3"/>
  <c r="CW178" i="3"/>
  <c r="CX178" i="3"/>
  <c r="CY178" i="3"/>
  <c r="CZ178" i="3"/>
  <c r="DA178" i="3"/>
  <c r="DB178" i="3"/>
  <c r="DD178" i="3"/>
  <c r="DE178" i="3"/>
  <c r="DF178" i="3"/>
  <c r="DG178" i="3"/>
  <c r="DH178" i="3"/>
  <c r="DI178" i="3"/>
  <c r="DJ178" i="3"/>
  <c r="DK178" i="3"/>
  <c r="DL178" i="3"/>
  <c r="DM178" i="3"/>
  <c r="DN178" i="3"/>
  <c r="DO178" i="3"/>
  <c r="DP178" i="3"/>
  <c r="DR178" i="3"/>
  <c r="DS178" i="3"/>
  <c r="DT178" i="3"/>
  <c r="DU178" i="3"/>
  <c r="DV178" i="3"/>
  <c r="DW178" i="3"/>
  <c r="DX178" i="3"/>
  <c r="DY178" i="3"/>
  <c r="DZ178" i="3"/>
  <c r="EA178" i="3"/>
  <c r="EB178" i="3"/>
  <c r="EC178" i="3"/>
  <c r="ED178" i="3"/>
  <c r="EF178" i="3"/>
  <c r="EG178" i="3"/>
  <c r="EH178" i="3"/>
  <c r="EI178" i="3"/>
  <c r="EJ178" i="3"/>
  <c r="EK178" i="3"/>
  <c r="EL178" i="3"/>
  <c r="EM178" i="3"/>
  <c r="EN178" i="3"/>
  <c r="EO178" i="3"/>
  <c r="EP178" i="3"/>
  <c r="EQ178" i="3"/>
  <c r="ER178" i="3"/>
  <c r="ET178" i="3"/>
  <c r="EU178" i="3"/>
  <c r="EV178" i="3"/>
  <c r="EW178" i="3"/>
  <c r="EX178" i="3"/>
  <c r="EY178" i="3"/>
  <c r="EZ178" i="3"/>
  <c r="FA178" i="3"/>
  <c r="FB178" i="3"/>
  <c r="FC178" i="3"/>
  <c r="FD178" i="3"/>
  <c r="FE178" i="3"/>
  <c r="FF178" i="3"/>
  <c r="FH178" i="3"/>
  <c r="FI178" i="3"/>
  <c r="FJ178" i="3"/>
  <c r="FK178" i="3"/>
  <c r="FL178" i="3"/>
  <c r="FM178" i="3"/>
  <c r="FN178" i="3"/>
  <c r="FO178" i="3"/>
  <c r="FP178" i="3"/>
  <c r="FQ178" i="3"/>
  <c r="FR178" i="3"/>
  <c r="FS178" i="3"/>
  <c r="FT178" i="3"/>
  <c r="FV178" i="3"/>
  <c r="FW178" i="3"/>
  <c r="FX178" i="3"/>
  <c r="FY178" i="3"/>
  <c r="FZ178" i="3"/>
  <c r="GA178" i="3"/>
  <c r="GB178" i="3"/>
  <c r="GC178" i="3"/>
  <c r="GD178" i="3"/>
  <c r="GE178" i="3"/>
  <c r="GF178" i="3"/>
  <c r="GG178" i="3"/>
  <c r="GH178" i="3"/>
  <c r="GJ178" i="3"/>
  <c r="GK178" i="3"/>
  <c r="GL178" i="3"/>
  <c r="GM178" i="3"/>
  <c r="GN178" i="3"/>
  <c r="GO178" i="3"/>
  <c r="GP178" i="3"/>
  <c r="GQ178" i="3"/>
  <c r="GR178" i="3"/>
  <c r="GS178" i="3"/>
  <c r="GT178" i="3"/>
  <c r="GU178" i="3"/>
  <c r="GV178" i="3"/>
  <c r="J179" i="3"/>
  <c r="K179" i="3"/>
  <c r="L179" i="3"/>
  <c r="M179" i="3"/>
  <c r="N179" i="3"/>
  <c r="O179" i="3"/>
  <c r="P179" i="3"/>
  <c r="Q179" i="3"/>
  <c r="R179" i="3"/>
  <c r="S179" i="3"/>
  <c r="T179" i="3"/>
  <c r="U179" i="3"/>
  <c r="V179" i="3"/>
  <c r="X179" i="3"/>
  <c r="Y179" i="3"/>
  <c r="Z179" i="3"/>
  <c r="AA179" i="3"/>
  <c r="AB179" i="3"/>
  <c r="AC179" i="3"/>
  <c r="AD179" i="3"/>
  <c r="AE179" i="3"/>
  <c r="AF179" i="3"/>
  <c r="AG179" i="3"/>
  <c r="AH179" i="3"/>
  <c r="AI179" i="3"/>
  <c r="AJ179" i="3"/>
  <c r="AL179" i="3"/>
  <c r="AM179" i="3"/>
  <c r="AN179" i="3"/>
  <c r="AO179" i="3"/>
  <c r="AP179" i="3"/>
  <c r="AQ179" i="3"/>
  <c r="AR179" i="3"/>
  <c r="AS179" i="3"/>
  <c r="AT179" i="3"/>
  <c r="AU179" i="3"/>
  <c r="AV179" i="3"/>
  <c r="AW179" i="3"/>
  <c r="AX179" i="3"/>
  <c r="AZ179" i="3"/>
  <c r="BA179" i="3"/>
  <c r="BB179" i="3"/>
  <c r="BC179" i="3"/>
  <c r="BD179" i="3"/>
  <c r="BE179" i="3"/>
  <c r="BF179" i="3"/>
  <c r="BG179" i="3"/>
  <c r="BH179" i="3"/>
  <c r="BI179" i="3"/>
  <c r="BJ179" i="3"/>
  <c r="BK179" i="3"/>
  <c r="BL179" i="3"/>
  <c r="BN179" i="3"/>
  <c r="BO179" i="3"/>
  <c r="BP179" i="3"/>
  <c r="BQ179" i="3"/>
  <c r="BR179" i="3"/>
  <c r="BS179" i="3"/>
  <c r="BT179" i="3"/>
  <c r="BU179" i="3"/>
  <c r="BV179" i="3"/>
  <c r="BW179" i="3"/>
  <c r="BX179" i="3"/>
  <c r="BY179" i="3"/>
  <c r="BZ179" i="3"/>
  <c r="CB179" i="3"/>
  <c r="CC179" i="3"/>
  <c r="CD179" i="3"/>
  <c r="CE179" i="3"/>
  <c r="CF179" i="3"/>
  <c r="CG179" i="3"/>
  <c r="CH179" i="3"/>
  <c r="CI179" i="3"/>
  <c r="CJ179" i="3"/>
  <c r="CK179" i="3"/>
  <c r="CL179" i="3"/>
  <c r="CM179" i="3"/>
  <c r="CN179" i="3"/>
  <c r="CP179" i="3"/>
  <c r="CQ179" i="3"/>
  <c r="CR179" i="3"/>
  <c r="CS179" i="3"/>
  <c r="CT179" i="3"/>
  <c r="CU179" i="3"/>
  <c r="CV179" i="3"/>
  <c r="CW179" i="3"/>
  <c r="CX179" i="3"/>
  <c r="CY179" i="3"/>
  <c r="CZ179" i="3"/>
  <c r="DA179" i="3"/>
  <c r="DB179" i="3"/>
  <c r="DD179" i="3"/>
  <c r="DE179" i="3"/>
  <c r="DF179" i="3"/>
  <c r="DG179" i="3"/>
  <c r="DH179" i="3"/>
  <c r="DI179" i="3"/>
  <c r="DJ179" i="3"/>
  <c r="DK179" i="3"/>
  <c r="DL179" i="3"/>
  <c r="DM179" i="3"/>
  <c r="DN179" i="3"/>
  <c r="DO179" i="3"/>
  <c r="DP179" i="3"/>
  <c r="DR179" i="3"/>
  <c r="DS179" i="3"/>
  <c r="DT179" i="3"/>
  <c r="DU179" i="3"/>
  <c r="DV179" i="3"/>
  <c r="DW179" i="3"/>
  <c r="DX179" i="3"/>
  <c r="DY179" i="3"/>
  <c r="DZ179" i="3"/>
  <c r="EA179" i="3"/>
  <c r="EB179" i="3"/>
  <c r="EC179" i="3"/>
  <c r="ED179" i="3"/>
  <c r="EF179" i="3"/>
  <c r="EG179" i="3"/>
  <c r="EH179" i="3"/>
  <c r="EI179" i="3"/>
  <c r="EJ179" i="3"/>
  <c r="EK179" i="3"/>
  <c r="EL179" i="3"/>
  <c r="EM179" i="3"/>
  <c r="EN179" i="3"/>
  <c r="EO179" i="3"/>
  <c r="EP179" i="3"/>
  <c r="EQ179" i="3"/>
  <c r="ER179" i="3"/>
  <c r="ET179" i="3"/>
  <c r="EU179" i="3"/>
  <c r="EV179" i="3"/>
  <c r="EW179" i="3"/>
  <c r="EX179" i="3"/>
  <c r="EY179" i="3"/>
  <c r="EZ179" i="3"/>
  <c r="FA179" i="3"/>
  <c r="FB179" i="3"/>
  <c r="FC179" i="3"/>
  <c r="FD179" i="3"/>
  <c r="FE179" i="3"/>
  <c r="FF179" i="3"/>
  <c r="FH179" i="3"/>
  <c r="FI179" i="3"/>
  <c r="FJ179" i="3"/>
  <c r="FK179" i="3"/>
  <c r="FL179" i="3"/>
  <c r="FM179" i="3"/>
  <c r="FN179" i="3"/>
  <c r="FO179" i="3"/>
  <c r="FP179" i="3"/>
  <c r="FQ179" i="3"/>
  <c r="FR179" i="3"/>
  <c r="FS179" i="3"/>
  <c r="FT179" i="3"/>
  <c r="FV179" i="3"/>
  <c r="FW179" i="3"/>
  <c r="FX179" i="3"/>
  <c r="FY179" i="3"/>
  <c r="FZ179" i="3"/>
  <c r="GA179" i="3"/>
  <c r="GB179" i="3"/>
  <c r="GC179" i="3"/>
  <c r="GD179" i="3"/>
  <c r="GE179" i="3"/>
  <c r="GF179" i="3"/>
  <c r="GG179" i="3"/>
  <c r="GH179" i="3"/>
  <c r="GJ179" i="3"/>
  <c r="GK179" i="3"/>
  <c r="GL179" i="3"/>
  <c r="GM179" i="3"/>
  <c r="GN179" i="3"/>
  <c r="GO179" i="3"/>
  <c r="GP179" i="3"/>
  <c r="GQ179" i="3"/>
  <c r="GR179" i="3"/>
  <c r="GS179" i="3"/>
  <c r="GT179" i="3"/>
  <c r="GU179" i="3"/>
  <c r="GV179" i="3"/>
  <c r="J180" i="3"/>
  <c r="K180" i="3"/>
  <c r="L180" i="3"/>
  <c r="M180" i="3"/>
  <c r="N180" i="3"/>
  <c r="O180" i="3"/>
  <c r="P180" i="3"/>
  <c r="Q180" i="3"/>
  <c r="R180" i="3"/>
  <c r="S180" i="3"/>
  <c r="T180" i="3"/>
  <c r="U180" i="3"/>
  <c r="V180" i="3"/>
  <c r="X180" i="3"/>
  <c r="Y180" i="3"/>
  <c r="Z180" i="3"/>
  <c r="AA180" i="3"/>
  <c r="AB180" i="3"/>
  <c r="AC180" i="3"/>
  <c r="AD180" i="3"/>
  <c r="AE180" i="3"/>
  <c r="AF180" i="3"/>
  <c r="AG180" i="3"/>
  <c r="AH180" i="3"/>
  <c r="AI180" i="3"/>
  <c r="AJ180" i="3"/>
  <c r="AL180" i="3"/>
  <c r="AM180" i="3"/>
  <c r="AN180" i="3"/>
  <c r="AO180" i="3"/>
  <c r="AP180" i="3"/>
  <c r="AQ180" i="3"/>
  <c r="AR180" i="3"/>
  <c r="AS180" i="3"/>
  <c r="AT180" i="3"/>
  <c r="AU180" i="3"/>
  <c r="AV180" i="3"/>
  <c r="AW180" i="3"/>
  <c r="AX180" i="3"/>
  <c r="AZ180" i="3"/>
  <c r="BA180" i="3"/>
  <c r="BB180" i="3"/>
  <c r="BC180" i="3"/>
  <c r="BD180" i="3"/>
  <c r="BE180" i="3"/>
  <c r="BF180" i="3"/>
  <c r="BG180" i="3"/>
  <c r="BH180" i="3"/>
  <c r="BI180" i="3"/>
  <c r="BJ180" i="3"/>
  <c r="BK180" i="3"/>
  <c r="BL180" i="3"/>
  <c r="BN180" i="3"/>
  <c r="BO180" i="3"/>
  <c r="BP180" i="3"/>
  <c r="BQ180" i="3"/>
  <c r="BR180" i="3"/>
  <c r="BS180" i="3"/>
  <c r="BT180" i="3"/>
  <c r="BU180" i="3"/>
  <c r="BV180" i="3"/>
  <c r="BW180" i="3"/>
  <c r="BX180" i="3"/>
  <c r="BY180" i="3"/>
  <c r="BZ180" i="3"/>
  <c r="CP180" i="3"/>
  <c r="CQ180" i="3"/>
  <c r="CR180" i="3"/>
  <c r="CS180" i="3"/>
  <c r="CT180" i="3"/>
  <c r="CU180" i="3"/>
  <c r="CV180" i="3"/>
  <c r="CW180" i="3"/>
  <c r="CX180" i="3"/>
  <c r="CY180" i="3"/>
  <c r="CZ180" i="3"/>
  <c r="DA180" i="3"/>
  <c r="DB180" i="3"/>
  <c r="DD180" i="3"/>
  <c r="DE180" i="3"/>
  <c r="DF180" i="3"/>
  <c r="DG180" i="3"/>
  <c r="DH180" i="3"/>
  <c r="DI180" i="3"/>
  <c r="DJ180" i="3"/>
  <c r="DK180" i="3"/>
  <c r="DL180" i="3"/>
  <c r="DM180" i="3"/>
  <c r="DN180" i="3"/>
  <c r="DO180" i="3"/>
  <c r="DP180" i="3"/>
  <c r="DR180" i="3"/>
  <c r="DS180" i="3"/>
  <c r="DT180" i="3"/>
  <c r="DU180" i="3"/>
  <c r="DV180" i="3"/>
  <c r="DW180" i="3"/>
  <c r="DX180" i="3"/>
  <c r="DY180" i="3"/>
  <c r="DZ180" i="3"/>
  <c r="EA180" i="3"/>
  <c r="EB180" i="3"/>
  <c r="EC180" i="3"/>
  <c r="ED180" i="3"/>
  <c r="EF180" i="3"/>
  <c r="EG180" i="3"/>
  <c r="EH180" i="3"/>
  <c r="EI180" i="3"/>
  <c r="EJ180" i="3"/>
  <c r="EK180" i="3"/>
  <c r="EL180" i="3"/>
  <c r="EM180" i="3"/>
  <c r="EN180" i="3"/>
  <c r="EO180" i="3"/>
  <c r="EP180" i="3"/>
  <c r="EQ180" i="3"/>
  <c r="ER180" i="3"/>
  <c r="ET180" i="3"/>
  <c r="EU180" i="3"/>
  <c r="EV180" i="3"/>
  <c r="EW180" i="3"/>
  <c r="EX180" i="3"/>
  <c r="EY180" i="3"/>
  <c r="EZ180" i="3"/>
  <c r="FA180" i="3"/>
  <c r="FB180" i="3"/>
  <c r="FC180" i="3"/>
  <c r="FD180" i="3"/>
  <c r="FE180" i="3"/>
  <c r="FF180" i="3"/>
  <c r="FH180" i="3"/>
  <c r="FI180" i="3"/>
  <c r="FJ180" i="3"/>
  <c r="FK180" i="3"/>
  <c r="FL180" i="3"/>
  <c r="FM180" i="3"/>
  <c r="FN180" i="3"/>
  <c r="FO180" i="3"/>
  <c r="FP180" i="3"/>
  <c r="FQ180" i="3"/>
  <c r="FR180" i="3"/>
  <c r="FS180" i="3"/>
  <c r="FT180" i="3"/>
  <c r="FV180" i="3"/>
  <c r="FW180" i="3"/>
  <c r="FX180" i="3"/>
  <c r="FY180" i="3"/>
  <c r="FZ180" i="3"/>
  <c r="GA180" i="3"/>
  <c r="GB180" i="3"/>
  <c r="GC180" i="3"/>
  <c r="GD180" i="3"/>
  <c r="GE180" i="3"/>
  <c r="GF180" i="3"/>
  <c r="GG180" i="3"/>
  <c r="GH180" i="3"/>
  <c r="GJ180" i="3"/>
  <c r="GK180" i="3"/>
  <c r="GL180" i="3"/>
  <c r="GM180" i="3"/>
  <c r="GN180" i="3"/>
  <c r="GO180" i="3"/>
  <c r="GP180" i="3"/>
  <c r="GQ180" i="3"/>
  <c r="GR180" i="3"/>
  <c r="GS180" i="3"/>
  <c r="GT180" i="3"/>
  <c r="GU180" i="3"/>
  <c r="GV180" i="3"/>
  <c r="GX180" i="3"/>
  <c r="GY180" i="3"/>
  <c r="GZ180" i="3"/>
  <c r="HA180" i="3"/>
  <c r="HB180" i="3"/>
  <c r="HC180" i="3"/>
  <c r="HD180" i="3"/>
  <c r="HE180" i="3"/>
  <c r="HF180" i="3"/>
  <c r="HG180" i="3"/>
  <c r="HH180" i="3"/>
  <c r="HI180" i="3"/>
  <c r="HJ180" i="3"/>
  <c r="J181" i="3"/>
  <c r="K181" i="3"/>
  <c r="L181" i="3"/>
  <c r="M181" i="3"/>
  <c r="N181" i="3"/>
  <c r="O181" i="3"/>
  <c r="P181" i="3"/>
  <c r="Q181" i="3"/>
  <c r="R181" i="3"/>
  <c r="S181" i="3"/>
  <c r="T181" i="3"/>
  <c r="U181" i="3"/>
  <c r="V181" i="3"/>
  <c r="X181" i="3"/>
  <c r="Y181" i="3"/>
  <c r="Z181" i="3"/>
  <c r="AA181" i="3"/>
  <c r="AB181" i="3"/>
  <c r="AC181" i="3"/>
  <c r="AD181" i="3"/>
  <c r="AE181" i="3"/>
  <c r="AF181" i="3"/>
  <c r="AG181" i="3"/>
  <c r="AH181" i="3"/>
  <c r="AI181" i="3"/>
  <c r="AJ181" i="3"/>
  <c r="AL181" i="3"/>
  <c r="AM181" i="3"/>
  <c r="AN181" i="3"/>
  <c r="AO181" i="3"/>
  <c r="AP181" i="3"/>
  <c r="AQ181" i="3"/>
  <c r="AR181" i="3"/>
  <c r="AS181" i="3"/>
  <c r="AT181" i="3"/>
  <c r="AU181" i="3"/>
  <c r="AV181" i="3"/>
  <c r="AW181" i="3"/>
  <c r="AX181" i="3"/>
  <c r="AZ181" i="3"/>
  <c r="BA181" i="3"/>
  <c r="BB181" i="3"/>
  <c r="BC181" i="3"/>
  <c r="BD181" i="3"/>
  <c r="BE181" i="3"/>
  <c r="BF181" i="3"/>
  <c r="BG181" i="3"/>
  <c r="BH181" i="3"/>
  <c r="BI181" i="3"/>
  <c r="BJ181" i="3"/>
  <c r="BK181" i="3"/>
  <c r="BL181" i="3"/>
  <c r="BN181" i="3"/>
  <c r="BO181" i="3"/>
  <c r="BP181" i="3"/>
  <c r="BQ181" i="3"/>
  <c r="BR181" i="3"/>
  <c r="BS181" i="3"/>
  <c r="BT181" i="3"/>
  <c r="BU181" i="3"/>
  <c r="BV181" i="3"/>
  <c r="BW181" i="3"/>
  <c r="BX181" i="3"/>
  <c r="BY181" i="3"/>
  <c r="BZ181" i="3"/>
  <c r="CB181" i="3"/>
  <c r="CC181" i="3"/>
  <c r="CD181" i="3"/>
  <c r="CE181" i="3"/>
  <c r="CF181" i="3"/>
  <c r="CG181" i="3"/>
  <c r="CH181" i="3"/>
  <c r="CI181" i="3"/>
  <c r="CJ181" i="3"/>
  <c r="CK181" i="3"/>
  <c r="CL181" i="3"/>
  <c r="CM181" i="3"/>
  <c r="CN181" i="3"/>
  <c r="CP181" i="3"/>
  <c r="CQ181" i="3"/>
  <c r="CR181" i="3"/>
  <c r="CS181" i="3"/>
  <c r="CT181" i="3"/>
  <c r="CU181" i="3"/>
  <c r="CV181" i="3"/>
  <c r="CW181" i="3"/>
  <c r="CX181" i="3"/>
  <c r="CY181" i="3"/>
  <c r="CZ181" i="3"/>
  <c r="DA181" i="3"/>
  <c r="DB181" i="3"/>
  <c r="DD181" i="3"/>
  <c r="DE181" i="3"/>
  <c r="DF181" i="3"/>
  <c r="DG181" i="3"/>
  <c r="DH181" i="3"/>
  <c r="DI181" i="3"/>
  <c r="DJ181" i="3"/>
  <c r="DK181" i="3"/>
  <c r="DL181" i="3"/>
  <c r="DM181" i="3"/>
  <c r="DN181" i="3"/>
  <c r="DO181" i="3"/>
  <c r="DP181" i="3"/>
  <c r="DR181" i="3"/>
  <c r="DS181" i="3"/>
  <c r="DT181" i="3"/>
  <c r="DU181" i="3"/>
  <c r="DV181" i="3"/>
  <c r="DW181" i="3"/>
  <c r="DX181" i="3"/>
  <c r="DY181" i="3"/>
  <c r="DZ181" i="3"/>
  <c r="EA181" i="3"/>
  <c r="EB181" i="3"/>
  <c r="EC181" i="3"/>
  <c r="ED181" i="3"/>
  <c r="EF181" i="3"/>
  <c r="EG181" i="3"/>
  <c r="EH181" i="3"/>
  <c r="EI181" i="3"/>
  <c r="EJ181" i="3"/>
  <c r="EK181" i="3"/>
  <c r="EL181" i="3"/>
  <c r="EM181" i="3"/>
  <c r="EN181" i="3"/>
  <c r="EO181" i="3"/>
  <c r="EP181" i="3"/>
  <c r="EQ181" i="3"/>
  <c r="ER181" i="3"/>
  <c r="ET181" i="3"/>
  <c r="EU181" i="3"/>
  <c r="EV181" i="3"/>
  <c r="EW181" i="3"/>
  <c r="EX181" i="3"/>
  <c r="EY181" i="3"/>
  <c r="EZ181" i="3"/>
  <c r="FA181" i="3"/>
  <c r="FB181" i="3"/>
  <c r="FC181" i="3"/>
  <c r="FD181" i="3"/>
  <c r="FE181" i="3"/>
  <c r="FF181" i="3"/>
  <c r="FH181" i="3"/>
  <c r="FI181" i="3"/>
  <c r="FJ181" i="3"/>
  <c r="FK181" i="3"/>
  <c r="FL181" i="3"/>
  <c r="FM181" i="3"/>
  <c r="FN181" i="3"/>
  <c r="FO181" i="3"/>
  <c r="FP181" i="3"/>
  <c r="FQ181" i="3"/>
  <c r="FR181" i="3"/>
  <c r="FS181" i="3"/>
  <c r="FT181" i="3"/>
  <c r="FV181" i="3"/>
  <c r="FW181" i="3"/>
  <c r="FX181" i="3"/>
  <c r="FY181" i="3"/>
  <c r="FZ181" i="3"/>
  <c r="GA181" i="3"/>
  <c r="GB181" i="3"/>
  <c r="GC181" i="3"/>
  <c r="GD181" i="3"/>
  <c r="GE181" i="3"/>
  <c r="GF181" i="3"/>
  <c r="GG181" i="3"/>
  <c r="GH181" i="3"/>
  <c r="GJ181" i="3"/>
  <c r="GK181" i="3"/>
  <c r="GL181" i="3"/>
  <c r="GM181" i="3"/>
  <c r="GN181" i="3"/>
  <c r="GO181" i="3"/>
  <c r="GP181" i="3"/>
  <c r="GQ181" i="3"/>
  <c r="GR181" i="3"/>
  <c r="GS181" i="3"/>
  <c r="GT181" i="3"/>
  <c r="GU181" i="3"/>
  <c r="GV181" i="3"/>
  <c r="J182" i="3"/>
  <c r="K182" i="3"/>
  <c r="L182" i="3"/>
  <c r="M182" i="3"/>
  <c r="N182" i="3"/>
  <c r="O182" i="3"/>
  <c r="P182" i="3"/>
  <c r="Q182" i="3"/>
  <c r="R182" i="3"/>
  <c r="S182" i="3"/>
  <c r="T182" i="3"/>
  <c r="U182" i="3"/>
  <c r="V182" i="3"/>
  <c r="X182" i="3"/>
  <c r="Y182" i="3"/>
  <c r="Z182" i="3"/>
  <c r="AA182" i="3"/>
  <c r="AB182" i="3"/>
  <c r="AC182" i="3"/>
  <c r="AD182" i="3"/>
  <c r="AE182" i="3"/>
  <c r="AF182" i="3"/>
  <c r="AG182" i="3"/>
  <c r="AH182" i="3"/>
  <c r="AI182" i="3"/>
  <c r="AJ182" i="3"/>
  <c r="AL182" i="3"/>
  <c r="AM182" i="3"/>
  <c r="AN182" i="3"/>
  <c r="AO182" i="3"/>
  <c r="AP182" i="3"/>
  <c r="AQ182" i="3"/>
  <c r="AR182" i="3"/>
  <c r="AS182" i="3"/>
  <c r="AT182" i="3"/>
  <c r="AU182" i="3"/>
  <c r="AV182" i="3"/>
  <c r="AW182" i="3"/>
  <c r="AX182" i="3"/>
  <c r="AZ182" i="3"/>
  <c r="BA182" i="3"/>
  <c r="BB182" i="3"/>
  <c r="BC182" i="3"/>
  <c r="BD182" i="3"/>
  <c r="BE182" i="3"/>
  <c r="BF182" i="3"/>
  <c r="BG182" i="3"/>
  <c r="BH182" i="3"/>
  <c r="BI182" i="3"/>
  <c r="BJ182" i="3"/>
  <c r="BK182" i="3"/>
  <c r="BL182" i="3"/>
  <c r="BN182" i="3"/>
  <c r="BO182" i="3"/>
  <c r="BP182" i="3"/>
  <c r="BQ182" i="3"/>
  <c r="BR182" i="3"/>
  <c r="BS182" i="3"/>
  <c r="BT182" i="3"/>
  <c r="BU182" i="3"/>
  <c r="BV182" i="3"/>
  <c r="BW182" i="3"/>
  <c r="BX182" i="3"/>
  <c r="BY182" i="3"/>
  <c r="BZ182" i="3"/>
  <c r="CP182" i="3"/>
  <c r="CQ182" i="3"/>
  <c r="CR182" i="3"/>
  <c r="CS182" i="3"/>
  <c r="CT182" i="3"/>
  <c r="CU182" i="3"/>
  <c r="CV182" i="3"/>
  <c r="CW182" i="3"/>
  <c r="CX182" i="3"/>
  <c r="CY182" i="3"/>
  <c r="CZ182" i="3"/>
  <c r="DA182" i="3"/>
  <c r="DB182" i="3"/>
  <c r="DD182" i="3"/>
  <c r="DE182" i="3"/>
  <c r="DF182" i="3"/>
  <c r="DG182" i="3"/>
  <c r="DH182" i="3"/>
  <c r="DI182" i="3"/>
  <c r="DJ182" i="3"/>
  <c r="DK182" i="3"/>
  <c r="DL182" i="3"/>
  <c r="DM182" i="3"/>
  <c r="DN182" i="3"/>
  <c r="DO182" i="3"/>
  <c r="DP182" i="3"/>
  <c r="DR182" i="3"/>
  <c r="DS182" i="3"/>
  <c r="DT182" i="3"/>
  <c r="DU182" i="3"/>
  <c r="DV182" i="3"/>
  <c r="DW182" i="3"/>
  <c r="DX182" i="3"/>
  <c r="DY182" i="3"/>
  <c r="DZ182" i="3"/>
  <c r="EA182" i="3"/>
  <c r="EB182" i="3"/>
  <c r="EC182" i="3"/>
  <c r="ED182" i="3"/>
  <c r="EF182" i="3"/>
  <c r="EG182" i="3"/>
  <c r="EH182" i="3"/>
  <c r="EI182" i="3"/>
  <c r="EJ182" i="3"/>
  <c r="EK182" i="3"/>
  <c r="EL182" i="3"/>
  <c r="EM182" i="3"/>
  <c r="EN182" i="3"/>
  <c r="EO182" i="3"/>
  <c r="EP182" i="3"/>
  <c r="EQ182" i="3"/>
  <c r="ER182" i="3"/>
  <c r="ET182" i="3"/>
  <c r="EU182" i="3"/>
  <c r="EV182" i="3"/>
  <c r="EW182" i="3"/>
  <c r="EX182" i="3"/>
  <c r="EY182" i="3"/>
  <c r="EZ182" i="3"/>
  <c r="FA182" i="3"/>
  <c r="FB182" i="3"/>
  <c r="FC182" i="3"/>
  <c r="FD182" i="3"/>
  <c r="FE182" i="3"/>
  <c r="FF182" i="3"/>
  <c r="FH182" i="3"/>
  <c r="FI182" i="3"/>
  <c r="FJ182" i="3"/>
  <c r="FK182" i="3"/>
  <c r="FL182" i="3"/>
  <c r="FM182" i="3"/>
  <c r="FN182" i="3"/>
  <c r="FO182" i="3"/>
  <c r="FP182" i="3"/>
  <c r="FQ182" i="3"/>
  <c r="FR182" i="3"/>
  <c r="FS182" i="3"/>
  <c r="FT182" i="3"/>
  <c r="FV182" i="3"/>
  <c r="FW182" i="3"/>
  <c r="FX182" i="3"/>
  <c r="FY182" i="3"/>
  <c r="FZ182" i="3"/>
  <c r="GA182" i="3"/>
  <c r="GB182" i="3"/>
  <c r="GC182" i="3"/>
  <c r="GD182" i="3"/>
  <c r="GE182" i="3"/>
  <c r="GF182" i="3"/>
  <c r="GG182" i="3"/>
  <c r="GH182" i="3"/>
  <c r="GJ182" i="3"/>
  <c r="GK182" i="3"/>
  <c r="GL182" i="3"/>
  <c r="GM182" i="3"/>
  <c r="GN182" i="3"/>
  <c r="GO182" i="3"/>
  <c r="GP182" i="3"/>
  <c r="GQ182" i="3"/>
  <c r="GR182" i="3"/>
  <c r="GS182" i="3"/>
  <c r="GT182" i="3"/>
  <c r="GU182" i="3"/>
  <c r="GV182" i="3"/>
  <c r="GX182" i="3"/>
  <c r="GY182" i="3"/>
  <c r="GZ182" i="3"/>
  <c r="HA182" i="3"/>
  <c r="HB182" i="3"/>
  <c r="HC182" i="3"/>
  <c r="HD182" i="3"/>
  <c r="HE182" i="3"/>
  <c r="HF182" i="3"/>
  <c r="HG182" i="3"/>
  <c r="HH182" i="3"/>
  <c r="HI182" i="3"/>
  <c r="HJ182" i="3"/>
  <c r="J183" i="3"/>
  <c r="K183" i="3"/>
  <c r="L183" i="3"/>
  <c r="M183" i="3"/>
  <c r="N183" i="3"/>
  <c r="O183" i="3"/>
  <c r="P183" i="3"/>
  <c r="Q183" i="3"/>
  <c r="R183" i="3"/>
  <c r="S183" i="3"/>
  <c r="T183" i="3"/>
  <c r="U183" i="3"/>
  <c r="V183" i="3"/>
  <c r="X183" i="3"/>
  <c r="Y183" i="3"/>
  <c r="Z183" i="3"/>
  <c r="AA183" i="3"/>
  <c r="AB183" i="3"/>
  <c r="AC183" i="3"/>
  <c r="AD183" i="3"/>
  <c r="AE183" i="3"/>
  <c r="AF183" i="3"/>
  <c r="AG183" i="3"/>
  <c r="AH183" i="3"/>
  <c r="AI183" i="3"/>
  <c r="AJ183" i="3"/>
  <c r="AL183" i="3"/>
  <c r="AM183" i="3"/>
  <c r="AN183" i="3"/>
  <c r="AO183" i="3"/>
  <c r="AP183" i="3"/>
  <c r="AQ183" i="3"/>
  <c r="AR183" i="3"/>
  <c r="AS183" i="3"/>
  <c r="AT183" i="3"/>
  <c r="AU183" i="3"/>
  <c r="AV183" i="3"/>
  <c r="AW183" i="3"/>
  <c r="AX183" i="3"/>
  <c r="AZ183" i="3"/>
  <c r="BA183" i="3"/>
  <c r="BB183" i="3"/>
  <c r="BC183" i="3"/>
  <c r="BD183" i="3"/>
  <c r="BE183" i="3"/>
  <c r="BF183" i="3"/>
  <c r="BG183" i="3"/>
  <c r="BH183" i="3"/>
  <c r="BI183" i="3"/>
  <c r="BJ183" i="3"/>
  <c r="BK183" i="3"/>
  <c r="BL183" i="3"/>
  <c r="BN183" i="3"/>
  <c r="BO183" i="3"/>
  <c r="BP183" i="3"/>
  <c r="BQ183" i="3"/>
  <c r="BR183" i="3"/>
  <c r="BS183" i="3"/>
  <c r="BT183" i="3"/>
  <c r="BU183" i="3"/>
  <c r="BV183" i="3"/>
  <c r="BW183" i="3"/>
  <c r="BX183" i="3"/>
  <c r="BY183" i="3"/>
  <c r="BZ183" i="3"/>
  <c r="CP183" i="3"/>
  <c r="CQ183" i="3"/>
  <c r="CR183" i="3"/>
  <c r="CS183" i="3"/>
  <c r="CT183" i="3"/>
  <c r="CU183" i="3"/>
  <c r="CV183" i="3"/>
  <c r="CW183" i="3"/>
  <c r="CX183" i="3"/>
  <c r="CY183" i="3"/>
  <c r="CZ183" i="3"/>
  <c r="DA183" i="3"/>
  <c r="DB183" i="3"/>
  <c r="DD183" i="3"/>
  <c r="DE183" i="3"/>
  <c r="DF183" i="3"/>
  <c r="DG183" i="3"/>
  <c r="DH183" i="3"/>
  <c r="DI183" i="3"/>
  <c r="DJ183" i="3"/>
  <c r="DK183" i="3"/>
  <c r="DL183" i="3"/>
  <c r="DM183" i="3"/>
  <c r="DN183" i="3"/>
  <c r="DO183" i="3"/>
  <c r="DP183" i="3"/>
  <c r="DR183" i="3"/>
  <c r="DS183" i="3"/>
  <c r="DT183" i="3"/>
  <c r="DU183" i="3"/>
  <c r="DV183" i="3"/>
  <c r="DW183" i="3"/>
  <c r="DX183" i="3"/>
  <c r="DY183" i="3"/>
  <c r="DZ183" i="3"/>
  <c r="EA183" i="3"/>
  <c r="EB183" i="3"/>
  <c r="EC183" i="3"/>
  <c r="ED183" i="3"/>
  <c r="EF183" i="3"/>
  <c r="EG183" i="3"/>
  <c r="EH183" i="3"/>
  <c r="EI183" i="3"/>
  <c r="EJ183" i="3"/>
  <c r="EK183" i="3"/>
  <c r="EL183" i="3"/>
  <c r="EM183" i="3"/>
  <c r="EN183" i="3"/>
  <c r="EO183" i="3"/>
  <c r="EP183" i="3"/>
  <c r="EQ183" i="3"/>
  <c r="ER183" i="3"/>
  <c r="ET183" i="3"/>
  <c r="EU183" i="3"/>
  <c r="EV183" i="3"/>
  <c r="EW183" i="3"/>
  <c r="EX183" i="3"/>
  <c r="EY183" i="3"/>
  <c r="EZ183" i="3"/>
  <c r="FA183" i="3"/>
  <c r="FB183" i="3"/>
  <c r="FC183" i="3"/>
  <c r="FD183" i="3"/>
  <c r="FE183" i="3"/>
  <c r="FF183" i="3"/>
  <c r="FH183" i="3"/>
  <c r="FI183" i="3"/>
  <c r="FJ183" i="3"/>
  <c r="FK183" i="3"/>
  <c r="FL183" i="3"/>
  <c r="FM183" i="3"/>
  <c r="FN183" i="3"/>
  <c r="FO183" i="3"/>
  <c r="FP183" i="3"/>
  <c r="FQ183" i="3"/>
  <c r="FR183" i="3"/>
  <c r="FS183" i="3"/>
  <c r="FT183" i="3"/>
  <c r="FV183" i="3"/>
  <c r="FW183" i="3"/>
  <c r="FX183" i="3"/>
  <c r="FY183" i="3"/>
  <c r="FZ183" i="3"/>
  <c r="GA183" i="3"/>
  <c r="GB183" i="3"/>
  <c r="GC183" i="3"/>
  <c r="GD183" i="3"/>
  <c r="GE183" i="3"/>
  <c r="GF183" i="3"/>
  <c r="GG183" i="3"/>
  <c r="GH183" i="3"/>
  <c r="GJ183" i="3"/>
  <c r="GK183" i="3"/>
  <c r="GL183" i="3"/>
  <c r="GM183" i="3"/>
  <c r="GN183" i="3"/>
  <c r="GO183" i="3"/>
  <c r="GP183" i="3"/>
  <c r="GQ183" i="3"/>
  <c r="GR183" i="3"/>
  <c r="GS183" i="3"/>
  <c r="GT183" i="3"/>
  <c r="GU183" i="3"/>
  <c r="GV183" i="3"/>
  <c r="GX183" i="3"/>
  <c r="GY183" i="3"/>
  <c r="GZ183" i="3"/>
  <c r="HA183" i="3"/>
  <c r="HB183" i="3"/>
  <c r="HC183" i="3"/>
  <c r="HD183" i="3"/>
  <c r="HE183" i="3"/>
  <c r="HF183" i="3"/>
  <c r="HG183" i="3"/>
  <c r="HH183" i="3"/>
  <c r="HI183" i="3"/>
  <c r="HJ183" i="3"/>
  <c r="J184" i="3"/>
  <c r="K184" i="3"/>
  <c r="L184" i="3"/>
  <c r="M184" i="3"/>
  <c r="N184" i="3"/>
  <c r="O184" i="3"/>
  <c r="P184" i="3"/>
  <c r="Q184" i="3"/>
  <c r="R184" i="3"/>
  <c r="S184" i="3"/>
  <c r="T184" i="3"/>
  <c r="U184" i="3"/>
  <c r="V184" i="3"/>
  <c r="X184" i="3"/>
  <c r="Y184" i="3"/>
  <c r="Z184" i="3"/>
  <c r="AA184" i="3"/>
  <c r="AB184" i="3"/>
  <c r="AC184" i="3"/>
  <c r="AD184" i="3"/>
  <c r="AE184" i="3"/>
  <c r="AF184" i="3"/>
  <c r="AG184" i="3"/>
  <c r="AH184" i="3"/>
  <c r="AI184" i="3"/>
  <c r="AJ184" i="3"/>
  <c r="AL184" i="3"/>
  <c r="AM184" i="3"/>
  <c r="AN184" i="3"/>
  <c r="AO184" i="3"/>
  <c r="AP184" i="3"/>
  <c r="AQ184" i="3"/>
  <c r="AR184" i="3"/>
  <c r="AS184" i="3"/>
  <c r="AT184" i="3"/>
  <c r="AU184" i="3"/>
  <c r="AV184" i="3"/>
  <c r="AW184" i="3"/>
  <c r="AX184" i="3"/>
  <c r="AZ184" i="3"/>
  <c r="BA184" i="3"/>
  <c r="BB184" i="3"/>
  <c r="BC184" i="3"/>
  <c r="BD184" i="3"/>
  <c r="BE184" i="3"/>
  <c r="BF184" i="3"/>
  <c r="BG184" i="3"/>
  <c r="BH184" i="3"/>
  <c r="BI184" i="3"/>
  <c r="BJ184" i="3"/>
  <c r="BK184" i="3"/>
  <c r="BL184" i="3"/>
  <c r="BN184" i="3"/>
  <c r="BO184" i="3"/>
  <c r="BP184" i="3"/>
  <c r="BQ184" i="3"/>
  <c r="BR184" i="3"/>
  <c r="BS184" i="3"/>
  <c r="BT184" i="3"/>
  <c r="BU184" i="3"/>
  <c r="BV184" i="3"/>
  <c r="BW184" i="3"/>
  <c r="BX184" i="3"/>
  <c r="BY184" i="3"/>
  <c r="BZ184" i="3"/>
  <c r="CB184" i="3"/>
  <c r="CC184" i="3"/>
  <c r="CD184" i="3"/>
  <c r="CE184" i="3"/>
  <c r="CF184" i="3"/>
  <c r="CG184" i="3"/>
  <c r="CH184" i="3"/>
  <c r="CI184" i="3"/>
  <c r="CJ184" i="3"/>
  <c r="CK184" i="3"/>
  <c r="CL184" i="3"/>
  <c r="CM184" i="3"/>
  <c r="CN184" i="3"/>
  <c r="CP184" i="3"/>
  <c r="CQ184" i="3"/>
  <c r="CR184" i="3"/>
  <c r="CS184" i="3"/>
  <c r="CT184" i="3"/>
  <c r="CU184" i="3"/>
  <c r="CV184" i="3"/>
  <c r="CW184" i="3"/>
  <c r="CX184" i="3"/>
  <c r="CY184" i="3"/>
  <c r="CZ184" i="3"/>
  <c r="DA184" i="3"/>
  <c r="DB184" i="3"/>
  <c r="DR184" i="3"/>
  <c r="DS184" i="3"/>
  <c r="DT184" i="3"/>
  <c r="DU184" i="3"/>
  <c r="DV184" i="3"/>
  <c r="DW184" i="3"/>
  <c r="DX184" i="3"/>
  <c r="DY184" i="3"/>
  <c r="DZ184" i="3"/>
  <c r="EA184" i="3"/>
  <c r="EB184" i="3"/>
  <c r="EC184" i="3"/>
  <c r="ED184" i="3"/>
  <c r="EF184" i="3"/>
  <c r="EG184" i="3"/>
  <c r="EH184" i="3"/>
  <c r="EI184" i="3"/>
  <c r="EJ184" i="3"/>
  <c r="EK184" i="3"/>
  <c r="EL184" i="3"/>
  <c r="EM184" i="3"/>
  <c r="EN184" i="3"/>
  <c r="EO184" i="3"/>
  <c r="EP184" i="3"/>
  <c r="EQ184" i="3"/>
  <c r="ER184" i="3"/>
  <c r="ET184" i="3"/>
  <c r="EU184" i="3"/>
  <c r="EV184" i="3"/>
  <c r="EW184" i="3"/>
  <c r="EX184" i="3"/>
  <c r="EY184" i="3"/>
  <c r="EZ184" i="3"/>
  <c r="FA184" i="3"/>
  <c r="FB184" i="3"/>
  <c r="FC184" i="3"/>
  <c r="FD184" i="3"/>
  <c r="FE184" i="3"/>
  <c r="FF184" i="3"/>
  <c r="FH184" i="3"/>
  <c r="FI184" i="3"/>
  <c r="FJ184" i="3"/>
  <c r="FK184" i="3"/>
  <c r="FL184" i="3"/>
  <c r="FM184" i="3"/>
  <c r="FN184" i="3"/>
  <c r="FO184" i="3"/>
  <c r="FP184" i="3"/>
  <c r="FQ184" i="3"/>
  <c r="FR184" i="3"/>
  <c r="FS184" i="3"/>
  <c r="FT184" i="3"/>
  <c r="FV184" i="3"/>
  <c r="FW184" i="3"/>
  <c r="FX184" i="3"/>
  <c r="FY184" i="3"/>
  <c r="FZ184" i="3"/>
  <c r="GA184" i="3"/>
  <c r="GB184" i="3"/>
  <c r="GC184" i="3"/>
  <c r="GD184" i="3"/>
  <c r="GE184" i="3"/>
  <c r="GF184" i="3"/>
  <c r="GG184" i="3"/>
  <c r="GH184" i="3"/>
  <c r="GJ184" i="3"/>
  <c r="GK184" i="3"/>
  <c r="GL184" i="3"/>
  <c r="GM184" i="3"/>
  <c r="GN184" i="3"/>
  <c r="GO184" i="3"/>
  <c r="GP184" i="3"/>
  <c r="GQ184" i="3"/>
  <c r="GR184" i="3"/>
  <c r="GS184" i="3"/>
  <c r="GT184" i="3"/>
  <c r="GU184" i="3"/>
  <c r="GV184" i="3"/>
  <c r="GX184" i="3"/>
  <c r="GY184" i="3"/>
  <c r="GZ184" i="3"/>
  <c r="HA184" i="3"/>
  <c r="HB184" i="3"/>
  <c r="HC184" i="3"/>
  <c r="HD184" i="3"/>
  <c r="HE184" i="3"/>
  <c r="HF184" i="3"/>
  <c r="HG184" i="3"/>
  <c r="HH184" i="3"/>
  <c r="HI184" i="3"/>
  <c r="HJ184" i="3"/>
  <c r="J185" i="3"/>
  <c r="K185" i="3"/>
  <c r="L185" i="3"/>
  <c r="M185" i="3"/>
  <c r="N185" i="3"/>
  <c r="O185" i="3"/>
  <c r="P185" i="3"/>
  <c r="Q185" i="3"/>
  <c r="R185" i="3"/>
  <c r="S185" i="3"/>
  <c r="T185" i="3"/>
  <c r="U185" i="3"/>
  <c r="V185" i="3"/>
  <c r="X185" i="3"/>
  <c r="Y185" i="3"/>
  <c r="Z185" i="3"/>
  <c r="AA185" i="3"/>
  <c r="AB185" i="3"/>
  <c r="AC185" i="3"/>
  <c r="AD185" i="3"/>
  <c r="AE185" i="3"/>
  <c r="AF185" i="3"/>
  <c r="AG185" i="3"/>
  <c r="AH185" i="3"/>
  <c r="AI185" i="3"/>
  <c r="AJ185" i="3"/>
  <c r="AL185" i="3"/>
  <c r="AM185" i="3"/>
  <c r="AN185" i="3"/>
  <c r="AO185" i="3"/>
  <c r="AP185" i="3"/>
  <c r="AQ185" i="3"/>
  <c r="AR185" i="3"/>
  <c r="AS185" i="3"/>
  <c r="AT185" i="3"/>
  <c r="AU185" i="3"/>
  <c r="AV185" i="3"/>
  <c r="AW185" i="3"/>
  <c r="AX185" i="3"/>
  <c r="AZ185" i="3"/>
  <c r="BA185" i="3"/>
  <c r="BB185" i="3"/>
  <c r="BC185" i="3"/>
  <c r="BD185" i="3"/>
  <c r="BE185" i="3"/>
  <c r="BF185" i="3"/>
  <c r="BG185" i="3"/>
  <c r="BH185" i="3"/>
  <c r="BI185" i="3"/>
  <c r="BJ185" i="3"/>
  <c r="BK185" i="3"/>
  <c r="BL185" i="3"/>
  <c r="BN185" i="3"/>
  <c r="BO185" i="3"/>
  <c r="BP185" i="3"/>
  <c r="BQ185" i="3"/>
  <c r="BR185" i="3"/>
  <c r="BS185" i="3"/>
  <c r="BT185" i="3"/>
  <c r="BU185" i="3"/>
  <c r="BV185" i="3"/>
  <c r="BW185" i="3"/>
  <c r="BX185" i="3"/>
  <c r="BY185" i="3"/>
  <c r="BZ185" i="3"/>
  <c r="CP185" i="3"/>
  <c r="CQ185" i="3"/>
  <c r="CR185" i="3"/>
  <c r="CS185" i="3"/>
  <c r="CT185" i="3"/>
  <c r="CU185" i="3"/>
  <c r="CV185" i="3"/>
  <c r="CW185" i="3"/>
  <c r="CX185" i="3"/>
  <c r="CY185" i="3"/>
  <c r="CZ185" i="3"/>
  <c r="DA185" i="3"/>
  <c r="DB185" i="3"/>
  <c r="DD185" i="3"/>
  <c r="DE185" i="3"/>
  <c r="DF185" i="3"/>
  <c r="DG185" i="3"/>
  <c r="DH185" i="3"/>
  <c r="DI185" i="3"/>
  <c r="DJ185" i="3"/>
  <c r="DK185" i="3"/>
  <c r="DL185" i="3"/>
  <c r="DM185" i="3"/>
  <c r="DN185" i="3"/>
  <c r="DO185" i="3"/>
  <c r="DP185" i="3"/>
  <c r="DR185" i="3"/>
  <c r="DS185" i="3"/>
  <c r="DT185" i="3"/>
  <c r="DU185" i="3"/>
  <c r="DV185" i="3"/>
  <c r="DW185" i="3"/>
  <c r="DX185" i="3"/>
  <c r="DY185" i="3"/>
  <c r="DZ185" i="3"/>
  <c r="EA185" i="3"/>
  <c r="EB185" i="3"/>
  <c r="EC185" i="3"/>
  <c r="ED185" i="3"/>
  <c r="EF185" i="3"/>
  <c r="EG185" i="3"/>
  <c r="EH185" i="3"/>
  <c r="EI185" i="3"/>
  <c r="EJ185" i="3"/>
  <c r="EK185" i="3"/>
  <c r="EL185" i="3"/>
  <c r="EM185" i="3"/>
  <c r="EN185" i="3"/>
  <c r="EO185" i="3"/>
  <c r="EP185" i="3"/>
  <c r="EQ185" i="3"/>
  <c r="ER185" i="3"/>
  <c r="ET185" i="3"/>
  <c r="EU185" i="3"/>
  <c r="EV185" i="3"/>
  <c r="EW185" i="3"/>
  <c r="EX185" i="3"/>
  <c r="EY185" i="3"/>
  <c r="EZ185" i="3"/>
  <c r="FA185" i="3"/>
  <c r="FB185" i="3"/>
  <c r="FC185" i="3"/>
  <c r="FD185" i="3"/>
  <c r="FE185" i="3"/>
  <c r="FF185" i="3"/>
  <c r="FH185" i="3"/>
  <c r="FI185" i="3"/>
  <c r="FJ185" i="3"/>
  <c r="FK185" i="3"/>
  <c r="FL185" i="3"/>
  <c r="FM185" i="3"/>
  <c r="FN185" i="3"/>
  <c r="FO185" i="3"/>
  <c r="FP185" i="3"/>
  <c r="FQ185" i="3"/>
  <c r="FR185" i="3"/>
  <c r="FS185" i="3"/>
  <c r="FT185" i="3"/>
  <c r="FV185" i="3"/>
  <c r="FW185" i="3"/>
  <c r="FX185" i="3"/>
  <c r="FY185" i="3"/>
  <c r="FZ185" i="3"/>
  <c r="GA185" i="3"/>
  <c r="GB185" i="3"/>
  <c r="GC185" i="3"/>
  <c r="GD185" i="3"/>
  <c r="GE185" i="3"/>
  <c r="GF185" i="3"/>
  <c r="GG185" i="3"/>
  <c r="GH185" i="3"/>
  <c r="GJ185" i="3"/>
  <c r="GK185" i="3"/>
  <c r="GL185" i="3"/>
  <c r="GM185" i="3"/>
  <c r="GN185" i="3"/>
  <c r="GO185" i="3"/>
  <c r="GP185" i="3"/>
  <c r="GQ185" i="3"/>
  <c r="GR185" i="3"/>
  <c r="GS185" i="3"/>
  <c r="GT185" i="3"/>
  <c r="GU185" i="3"/>
  <c r="GV185" i="3"/>
  <c r="GX185" i="3"/>
  <c r="GY185" i="3"/>
  <c r="GZ185" i="3"/>
  <c r="HA185" i="3"/>
  <c r="HB185" i="3"/>
  <c r="HC185" i="3"/>
  <c r="HD185" i="3"/>
  <c r="HE185" i="3"/>
  <c r="HF185" i="3"/>
  <c r="HG185" i="3"/>
  <c r="HH185" i="3"/>
  <c r="HI185" i="3"/>
  <c r="HJ185" i="3"/>
  <c r="J186" i="3"/>
  <c r="K186" i="3"/>
  <c r="L186" i="3"/>
  <c r="M186" i="3"/>
  <c r="N186" i="3"/>
  <c r="O186" i="3"/>
  <c r="P186" i="3"/>
  <c r="Q186" i="3"/>
  <c r="R186" i="3"/>
  <c r="S186" i="3"/>
  <c r="T186" i="3"/>
  <c r="U186" i="3"/>
  <c r="V186" i="3"/>
  <c r="X186" i="3"/>
  <c r="Y186" i="3"/>
  <c r="Z186" i="3"/>
  <c r="AA186" i="3"/>
  <c r="AB186" i="3"/>
  <c r="AC186" i="3"/>
  <c r="AD186" i="3"/>
  <c r="AE186" i="3"/>
  <c r="AF186" i="3"/>
  <c r="AG186" i="3"/>
  <c r="AH186" i="3"/>
  <c r="AI186" i="3"/>
  <c r="AJ186" i="3"/>
  <c r="AL186" i="3"/>
  <c r="AM186" i="3"/>
  <c r="AN186" i="3"/>
  <c r="AO186" i="3"/>
  <c r="AP186" i="3"/>
  <c r="AQ186" i="3"/>
  <c r="AR186" i="3"/>
  <c r="AS186" i="3"/>
  <c r="AT186" i="3"/>
  <c r="AU186" i="3"/>
  <c r="AV186" i="3"/>
  <c r="AW186" i="3"/>
  <c r="AX186" i="3"/>
  <c r="AZ186" i="3"/>
  <c r="BA186" i="3"/>
  <c r="BB186" i="3"/>
  <c r="BC186" i="3"/>
  <c r="BD186" i="3"/>
  <c r="BE186" i="3"/>
  <c r="BF186" i="3"/>
  <c r="BG186" i="3"/>
  <c r="BH186" i="3"/>
  <c r="BI186" i="3"/>
  <c r="BJ186" i="3"/>
  <c r="BK186" i="3"/>
  <c r="BL186" i="3"/>
  <c r="BN186" i="3"/>
  <c r="BO186" i="3"/>
  <c r="BP186" i="3"/>
  <c r="BQ186" i="3"/>
  <c r="BR186" i="3"/>
  <c r="BS186" i="3"/>
  <c r="BT186" i="3"/>
  <c r="BU186" i="3"/>
  <c r="BV186" i="3"/>
  <c r="BW186" i="3"/>
  <c r="BX186" i="3"/>
  <c r="BY186" i="3"/>
  <c r="BZ186" i="3"/>
  <c r="CB186" i="3"/>
  <c r="CC186" i="3"/>
  <c r="CD186" i="3"/>
  <c r="CE186" i="3"/>
  <c r="CF186" i="3"/>
  <c r="CG186" i="3"/>
  <c r="CH186" i="3"/>
  <c r="CI186" i="3"/>
  <c r="CJ186" i="3"/>
  <c r="CK186" i="3"/>
  <c r="CL186" i="3"/>
  <c r="CM186" i="3"/>
  <c r="CN186" i="3"/>
  <c r="CP186" i="3"/>
  <c r="CQ186" i="3"/>
  <c r="CR186" i="3"/>
  <c r="CS186" i="3"/>
  <c r="CT186" i="3"/>
  <c r="CU186" i="3"/>
  <c r="CV186" i="3"/>
  <c r="CW186" i="3"/>
  <c r="CX186" i="3"/>
  <c r="CY186" i="3"/>
  <c r="CZ186" i="3"/>
  <c r="DA186" i="3"/>
  <c r="DB186" i="3"/>
  <c r="DR186" i="3"/>
  <c r="DS186" i="3"/>
  <c r="DT186" i="3"/>
  <c r="DU186" i="3"/>
  <c r="DV186" i="3"/>
  <c r="DW186" i="3"/>
  <c r="DX186" i="3"/>
  <c r="DY186" i="3"/>
  <c r="DZ186" i="3"/>
  <c r="EA186" i="3"/>
  <c r="EB186" i="3"/>
  <c r="EC186" i="3"/>
  <c r="ED186" i="3"/>
  <c r="EF186" i="3"/>
  <c r="EG186" i="3"/>
  <c r="EH186" i="3"/>
  <c r="EI186" i="3"/>
  <c r="EJ186" i="3"/>
  <c r="EK186" i="3"/>
  <c r="EL186" i="3"/>
  <c r="EM186" i="3"/>
  <c r="EN186" i="3"/>
  <c r="EO186" i="3"/>
  <c r="EP186" i="3"/>
  <c r="EQ186" i="3"/>
  <c r="ER186" i="3"/>
  <c r="ET186" i="3"/>
  <c r="EU186" i="3"/>
  <c r="EV186" i="3"/>
  <c r="EW186" i="3"/>
  <c r="EX186" i="3"/>
  <c r="EY186" i="3"/>
  <c r="EZ186" i="3"/>
  <c r="FA186" i="3"/>
  <c r="FB186" i="3"/>
  <c r="FC186" i="3"/>
  <c r="FD186" i="3"/>
  <c r="FE186" i="3"/>
  <c r="FF186" i="3"/>
  <c r="FH186" i="3"/>
  <c r="FI186" i="3"/>
  <c r="FJ186" i="3"/>
  <c r="FK186" i="3"/>
  <c r="FL186" i="3"/>
  <c r="FM186" i="3"/>
  <c r="FN186" i="3"/>
  <c r="FO186" i="3"/>
  <c r="FP186" i="3"/>
  <c r="FQ186" i="3"/>
  <c r="FR186" i="3"/>
  <c r="FS186" i="3"/>
  <c r="FT186" i="3"/>
  <c r="FV186" i="3"/>
  <c r="FW186" i="3"/>
  <c r="FX186" i="3"/>
  <c r="FY186" i="3"/>
  <c r="FZ186" i="3"/>
  <c r="GA186" i="3"/>
  <c r="GB186" i="3"/>
  <c r="GC186" i="3"/>
  <c r="GD186" i="3"/>
  <c r="GE186" i="3"/>
  <c r="GF186" i="3"/>
  <c r="GG186" i="3"/>
  <c r="GH186" i="3"/>
  <c r="GJ186" i="3"/>
  <c r="GK186" i="3"/>
  <c r="GL186" i="3"/>
  <c r="GM186" i="3"/>
  <c r="GN186" i="3"/>
  <c r="GO186" i="3"/>
  <c r="GP186" i="3"/>
  <c r="GQ186" i="3"/>
  <c r="GR186" i="3"/>
  <c r="GS186" i="3"/>
  <c r="GT186" i="3"/>
  <c r="GU186" i="3"/>
  <c r="GV186" i="3"/>
  <c r="GX186" i="3"/>
  <c r="GY186" i="3"/>
  <c r="GZ186" i="3"/>
  <c r="HA186" i="3"/>
  <c r="HB186" i="3"/>
  <c r="HC186" i="3"/>
  <c r="HD186" i="3"/>
  <c r="HE186" i="3"/>
  <c r="HF186" i="3"/>
  <c r="HG186" i="3"/>
  <c r="HH186" i="3"/>
  <c r="HI186" i="3"/>
  <c r="HJ186" i="3"/>
  <c r="J187" i="3"/>
  <c r="K187" i="3"/>
  <c r="L187" i="3"/>
  <c r="M187" i="3"/>
  <c r="N187" i="3"/>
  <c r="O187" i="3"/>
  <c r="P187" i="3"/>
  <c r="Q187" i="3"/>
  <c r="R187" i="3"/>
  <c r="S187" i="3"/>
  <c r="T187" i="3"/>
  <c r="U187" i="3"/>
  <c r="V187" i="3"/>
  <c r="X187" i="3"/>
  <c r="Y187" i="3"/>
  <c r="Z187" i="3"/>
  <c r="AA187" i="3"/>
  <c r="AB187" i="3"/>
  <c r="AC187" i="3"/>
  <c r="AD187" i="3"/>
  <c r="AE187" i="3"/>
  <c r="AF187" i="3"/>
  <c r="AG187" i="3"/>
  <c r="AH187" i="3"/>
  <c r="AI187" i="3"/>
  <c r="AJ187" i="3"/>
  <c r="AL187" i="3"/>
  <c r="AM187" i="3"/>
  <c r="AN187" i="3"/>
  <c r="AO187" i="3"/>
  <c r="AP187" i="3"/>
  <c r="AQ187" i="3"/>
  <c r="AR187" i="3"/>
  <c r="AS187" i="3"/>
  <c r="AT187" i="3"/>
  <c r="AU187" i="3"/>
  <c r="AV187" i="3"/>
  <c r="AW187" i="3"/>
  <c r="AX187" i="3"/>
  <c r="AZ187" i="3"/>
  <c r="BA187" i="3"/>
  <c r="BB187" i="3"/>
  <c r="BC187" i="3"/>
  <c r="BD187" i="3"/>
  <c r="BE187" i="3"/>
  <c r="BF187" i="3"/>
  <c r="BG187" i="3"/>
  <c r="BH187" i="3"/>
  <c r="BI187" i="3"/>
  <c r="BJ187" i="3"/>
  <c r="BK187" i="3"/>
  <c r="BL187" i="3"/>
  <c r="BN187" i="3"/>
  <c r="BO187" i="3"/>
  <c r="BP187" i="3"/>
  <c r="BQ187" i="3"/>
  <c r="BR187" i="3"/>
  <c r="BS187" i="3"/>
  <c r="BT187" i="3"/>
  <c r="BU187" i="3"/>
  <c r="BV187" i="3"/>
  <c r="BW187" i="3"/>
  <c r="BX187" i="3"/>
  <c r="BY187" i="3"/>
  <c r="BZ187" i="3"/>
  <c r="CB187" i="3"/>
  <c r="CC187" i="3"/>
  <c r="CD187" i="3"/>
  <c r="CE187" i="3"/>
  <c r="CF187" i="3"/>
  <c r="CG187" i="3"/>
  <c r="CH187" i="3"/>
  <c r="CI187" i="3"/>
  <c r="CJ187" i="3"/>
  <c r="CK187" i="3"/>
  <c r="CL187" i="3"/>
  <c r="CM187" i="3"/>
  <c r="CN187" i="3"/>
  <c r="CP187" i="3"/>
  <c r="CQ187" i="3"/>
  <c r="CR187" i="3"/>
  <c r="CS187" i="3"/>
  <c r="CT187" i="3"/>
  <c r="CU187" i="3"/>
  <c r="CV187" i="3"/>
  <c r="CW187" i="3"/>
  <c r="CX187" i="3"/>
  <c r="CY187" i="3"/>
  <c r="CZ187" i="3"/>
  <c r="DA187" i="3"/>
  <c r="DB187" i="3"/>
  <c r="DD187" i="3"/>
  <c r="DE187" i="3"/>
  <c r="DF187" i="3"/>
  <c r="DG187" i="3"/>
  <c r="DH187" i="3"/>
  <c r="DI187" i="3"/>
  <c r="DJ187" i="3"/>
  <c r="DK187" i="3"/>
  <c r="DL187" i="3"/>
  <c r="DM187" i="3"/>
  <c r="DN187" i="3"/>
  <c r="DO187" i="3"/>
  <c r="DP187" i="3"/>
  <c r="DR187" i="3"/>
  <c r="DS187" i="3"/>
  <c r="DT187" i="3"/>
  <c r="DU187" i="3"/>
  <c r="DV187" i="3"/>
  <c r="DW187" i="3"/>
  <c r="DX187" i="3"/>
  <c r="DY187" i="3"/>
  <c r="DZ187" i="3"/>
  <c r="EA187" i="3"/>
  <c r="EB187" i="3"/>
  <c r="EC187" i="3"/>
  <c r="ED187" i="3"/>
  <c r="EF187" i="3"/>
  <c r="EG187" i="3"/>
  <c r="EH187" i="3"/>
  <c r="EI187" i="3"/>
  <c r="EJ187" i="3"/>
  <c r="EK187" i="3"/>
  <c r="EL187" i="3"/>
  <c r="EM187" i="3"/>
  <c r="EN187" i="3"/>
  <c r="EO187" i="3"/>
  <c r="EP187" i="3"/>
  <c r="EQ187" i="3"/>
  <c r="ER187" i="3"/>
  <c r="ET187" i="3"/>
  <c r="EU187" i="3"/>
  <c r="EV187" i="3"/>
  <c r="EW187" i="3"/>
  <c r="EX187" i="3"/>
  <c r="EY187" i="3"/>
  <c r="EZ187" i="3"/>
  <c r="FA187" i="3"/>
  <c r="FB187" i="3"/>
  <c r="FC187" i="3"/>
  <c r="FD187" i="3"/>
  <c r="FE187" i="3"/>
  <c r="FF187" i="3"/>
  <c r="FH187" i="3"/>
  <c r="FI187" i="3"/>
  <c r="FJ187" i="3"/>
  <c r="FK187" i="3"/>
  <c r="FL187" i="3"/>
  <c r="FM187" i="3"/>
  <c r="FN187" i="3"/>
  <c r="FO187" i="3"/>
  <c r="FP187" i="3"/>
  <c r="FQ187" i="3"/>
  <c r="FR187" i="3"/>
  <c r="FS187" i="3"/>
  <c r="FT187" i="3"/>
  <c r="FV187" i="3"/>
  <c r="FW187" i="3"/>
  <c r="FX187" i="3"/>
  <c r="FY187" i="3"/>
  <c r="FZ187" i="3"/>
  <c r="GA187" i="3"/>
  <c r="GB187" i="3"/>
  <c r="GC187" i="3"/>
  <c r="GD187" i="3"/>
  <c r="GE187" i="3"/>
  <c r="GF187" i="3"/>
  <c r="GG187" i="3"/>
  <c r="GH187" i="3"/>
  <c r="GJ187" i="3"/>
  <c r="GK187" i="3"/>
  <c r="GL187" i="3"/>
  <c r="GM187" i="3"/>
  <c r="GN187" i="3"/>
  <c r="GO187" i="3"/>
  <c r="GP187" i="3"/>
  <c r="GQ187" i="3"/>
  <c r="GR187" i="3"/>
  <c r="GS187" i="3"/>
  <c r="GT187" i="3"/>
  <c r="GU187" i="3"/>
  <c r="GV187" i="3"/>
  <c r="J188" i="3"/>
  <c r="K188" i="3"/>
  <c r="L188" i="3"/>
  <c r="M188" i="3"/>
  <c r="N188" i="3"/>
  <c r="O188" i="3"/>
  <c r="P188" i="3"/>
  <c r="Q188" i="3"/>
  <c r="R188" i="3"/>
  <c r="S188" i="3"/>
  <c r="T188" i="3"/>
  <c r="U188" i="3"/>
  <c r="V188" i="3"/>
  <c r="X188" i="3"/>
  <c r="Y188" i="3"/>
  <c r="Z188" i="3"/>
  <c r="AA188" i="3"/>
  <c r="AB188" i="3"/>
  <c r="AC188" i="3"/>
  <c r="AD188" i="3"/>
  <c r="AE188" i="3"/>
  <c r="AF188" i="3"/>
  <c r="AG188" i="3"/>
  <c r="AH188" i="3"/>
  <c r="AI188" i="3"/>
  <c r="AJ188" i="3"/>
  <c r="AL188" i="3"/>
  <c r="AM188" i="3"/>
  <c r="AN188" i="3"/>
  <c r="AO188" i="3"/>
  <c r="AP188" i="3"/>
  <c r="AQ188" i="3"/>
  <c r="AR188" i="3"/>
  <c r="AS188" i="3"/>
  <c r="AT188" i="3"/>
  <c r="AU188" i="3"/>
  <c r="AV188" i="3"/>
  <c r="AW188" i="3"/>
  <c r="AX188" i="3"/>
  <c r="AZ188" i="3"/>
  <c r="BA188" i="3"/>
  <c r="BB188" i="3"/>
  <c r="BC188" i="3"/>
  <c r="BD188" i="3"/>
  <c r="BE188" i="3"/>
  <c r="BF188" i="3"/>
  <c r="BG188" i="3"/>
  <c r="BH188" i="3"/>
  <c r="BI188" i="3"/>
  <c r="BJ188" i="3"/>
  <c r="BK188" i="3"/>
  <c r="BL188" i="3"/>
  <c r="BN188" i="3"/>
  <c r="BO188" i="3"/>
  <c r="BP188" i="3"/>
  <c r="BQ188" i="3"/>
  <c r="BR188" i="3"/>
  <c r="BS188" i="3"/>
  <c r="BT188" i="3"/>
  <c r="BU188" i="3"/>
  <c r="BV188" i="3"/>
  <c r="BW188" i="3"/>
  <c r="BX188" i="3"/>
  <c r="BY188" i="3"/>
  <c r="BZ188" i="3"/>
  <c r="CB188" i="3"/>
  <c r="CC188" i="3"/>
  <c r="CD188" i="3"/>
  <c r="CE188" i="3"/>
  <c r="CF188" i="3"/>
  <c r="CG188" i="3"/>
  <c r="CH188" i="3"/>
  <c r="CI188" i="3"/>
  <c r="CJ188" i="3"/>
  <c r="CK188" i="3"/>
  <c r="CL188" i="3"/>
  <c r="CM188" i="3"/>
  <c r="CN188" i="3"/>
  <c r="CP188" i="3"/>
  <c r="CQ188" i="3"/>
  <c r="CR188" i="3"/>
  <c r="CS188" i="3"/>
  <c r="CT188" i="3"/>
  <c r="CU188" i="3"/>
  <c r="CV188" i="3"/>
  <c r="CW188" i="3"/>
  <c r="CX188" i="3"/>
  <c r="CY188" i="3"/>
  <c r="CZ188" i="3"/>
  <c r="DA188" i="3"/>
  <c r="DB188" i="3"/>
  <c r="DR188" i="3"/>
  <c r="DS188" i="3"/>
  <c r="DT188" i="3"/>
  <c r="DU188" i="3"/>
  <c r="DV188" i="3"/>
  <c r="DW188" i="3"/>
  <c r="DX188" i="3"/>
  <c r="DY188" i="3"/>
  <c r="DZ188" i="3"/>
  <c r="EA188" i="3"/>
  <c r="EB188" i="3"/>
  <c r="EC188" i="3"/>
  <c r="ED188" i="3"/>
  <c r="EF188" i="3"/>
  <c r="EG188" i="3"/>
  <c r="EH188" i="3"/>
  <c r="EI188" i="3"/>
  <c r="EJ188" i="3"/>
  <c r="EK188" i="3"/>
  <c r="EL188" i="3"/>
  <c r="EM188" i="3"/>
  <c r="EN188" i="3"/>
  <c r="EO188" i="3"/>
  <c r="EP188" i="3"/>
  <c r="EQ188" i="3"/>
  <c r="ER188" i="3"/>
  <c r="ET188" i="3"/>
  <c r="EU188" i="3"/>
  <c r="EV188" i="3"/>
  <c r="EW188" i="3"/>
  <c r="EX188" i="3"/>
  <c r="EY188" i="3"/>
  <c r="EZ188" i="3"/>
  <c r="FA188" i="3"/>
  <c r="FB188" i="3"/>
  <c r="FC188" i="3"/>
  <c r="FD188" i="3"/>
  <c r="FE188" i="3"/>
  <c r="FF188" i="3"/>
  <c r="FH188" i="3"/>
  <c r="FI188" i="3"/>
  <c r="FJ188" i="3"/>
  <c r="FK188" i="3"/>
  <c r="FL188" i="3"/>
  <c r="FM188" i="3"/>
  <c r="FN188" i="3"/>
  <c r="FO188" i="3"/>
  <c r="FP188" i="3"/>
  <c r="FQ188" i="3"/>
  <c r="FR188" i="3"/>
  <c r="FS188" i="3"/>
  <c r="FT188" i="3"/>
  <c r="FV188" i="3"/>
  <c r="FW188" i="3"/>
  <c r="FX188" i="3"/>
  <c r="FY188" i="3"/>
  <c r="FZ188" i="3"/>
  <c r="GA188" i="3"/>
  <c r="GB188" i="3"/>
  <c r="GC188" i="3"/>
  <c r="GD188" i="3"/>
  <c r="GE188" i="3"/>
  <c r="GF188" i="3"/>
  <c r="GG188" i="3"/>
  <c r="GH188" i="3"/>
  <c r="GJ188" i="3"/>
  <c r="GK188" i="3"/>
  <c r="GL188" i="3"/>
  <c r="GM188" i="3"/>
  <c r="GN188" i="3"/>
  <c r="GO188" i="3"/>
  <c r="GP188" i="3"/>
  <c r="GQ188" i="3"/>
  <c r="GR188" i="3"/>
  <c r="GS188" i="3"/>
  <c r="GT188" i="3"/>
  <c r="GU188" i="3"/>
  <c r="GV188" i="3"/>
  <c r="GX188" i="3"/>
  <c r="GY188" i="3"/>
  <c r="GZ188" i="3"/>
  <c r="HA188" i="3"/>
  <c r="HB188" i="3"/>
  <c r="HC188" i="3"/>
  <c r="HD188" i="3"/>
  <c r="HE188" i="3"/>
  <c r="HF188" i="3"/>
  <c r="HG188" i="3"/>
  <c r="HH188" i="3"/>
  <c r="HI188" i="3"/>
  <c r="HJ188" i="3"/>
  <c r="J189" i="3"/>
  <c r="K189" i="3"/>
  <c r="L189" i="3"/>
  <c r="M189" i="3"/>
  <c r="N189" i="3"/>
  <c r="O189" i="3"/>
  <c r="P189" i="3"/>
  <c r="Q189" i="3"/>
  <c r="R189" i="3"/>
  <c r="S189" i="3"/>
  <c r="T189" i="3"/>
  <c r="U189" i="3"/>
  <c r="V189" i="3"/>
  <c r="X189" i="3"/>
  <c r="Y189" i="3"/>
  <c r="Z189" i="3"/>
  <c r="AA189" i="3"/>
  <c r="AB189" i="3"/>
  <c r="AC189" i="3"/>
  <c r="AD189" i="3"/>
  <c r="AE189" i="3"/>
  <c r="AF189" i="3"/>
  <c r="AG189" i="3"/>
  <c r="AH189" i="3"/>
  <c r="AI189" i="3"/>
  <c r="AJ189" i="3"/>
  <c r="AL189" i="3"/>
  <c r="AM189" i="3"/>
  <c r="AN189" i="3"/>
  <c r="AO189" i="3"/>
  <c r="AP189" i="3"/>
  <c r="AQ189" i="3"/>
  <c r="AR189" i="3"/>
  <c r="AS189" i="3"/>
  <c r="AT189" i="3"/>
  <c r="AU189" i="3"/>
  <c r="AV189" i="3"/>
  <c r="AW189" i="3"/>
  <c r="AX189" i="3"/>
  <c r="AZ189" i="3"/>
  <c r="BA189" i="3"/>
  <c r="BB189" i="3"/>
  <c r="BC189" i="3"/>
  <c r="BD189" i="3"/>
  <c r="BE189" i="3"/>
  <c r="BF189" i="3"/>
  <c r="BG189" i="3"/>
  <c r="BH189" i="3"/>
  <c r="BI189" i="3"/>
  <c r="BJ189" i="3"/>
  <c r="BK189" i="3"/>
  <c r="BL189" i="3"/>
  <c r="BN189" i="3"/>
  <c r="BO189" i="3"/>
  <c r="BP189" i="3"/>
  <c r="BQ189" i="3"/>
  <c r="BR189" i="3"/>
  <c r="BS189" i="3"/>
  <c r="BT189" i="3"/>
  <c r="BU189" i="3"/>
  <c r="BV189" i="3"/>
  <c r="BW189" i="3"/>
  <c r="BX189" i="3"/>
  <c r="BY189" i="3"/>
  <c r="BZ189" i="3"/>
  <c r="CP189" i="3"/>
  <c r="CQ189" i="3"/>
  <c r="CR189" i="3"/>
  <c r="CS189" i="3"/>
  <c r="CT189" i="3"/>
  <c r="CU189" i="3"/>
  <c r="CV189" i="3"/>
  <c r="CW189" i="3"/>
  <c r="CX189" i="3"/>
  <c r="CY189" i="3"/>
  <c r="CZ189" i="3"/>
  <c r="DA189" i="3"/>
  <c r="DB189" i="3"/>
  <c r="DD189" i="3"/>
  <c r="DE189" i="3"/>
  <c r="DF189" i="3"/>
  <c r="DG189" i="3"/>
  <c r="DH189" i="3"/>
  <c r="DI189" i="3"/>
  <c r="DJ189" i="3"/>
  <c r="DK189" i="3"/>
  <c r="DL189" i="3"/>
  <c r="DM189" i="3"/>
  <c r="DN189" i="3"/>
  <c r="DO189" i="3"/>
  <c r="DP189" i="3"/>
  <c r="DR189" i="3"/>
  <c r="DS189" i="3"/>
  <c r="DT189" i="3"/>
  <c r="DU189" i="3"/>
  <c r="DV189" i="3"/>
  <c r="DW189" i="3"/>
  <c r="DX189" i="3"/>
  <c r="DY189" i="3"/>
  <c r="DZ189" i="3"/>
  <c r="EA189" i="3"/>
  <c r="EB189" i="3"/>
  <c r="EC189" i="3"/>
  <c r="ED189" i="3"/>
  <c r="EF189" i="3"/>
  <c r="EG189" i="3"/>
  <c r="EH189" i="3"/>
  <c r="EI189" i="3"/>
  <c r="EJ189" i="3"/>
  <c r="EK189" i="3"/>
  <c r="EL189" i="3"/>
  <c r="EM189" i="3"/>
  <c r="EN189" i="3"/>
  <c r="EO189" i="3"/>
  <c r="EP189" i="3"/>
  <c r="EQ189" i="3"/>
  <c r="ER189" i="3"/>
  <c r="ET189" i="3"/>
  <c r="EU189" i="3"/>
  <c r="EV189" i="3"/>
  <c r="EW189" i="3"/>
  <c r="EX189" i="3"/>
  <c r="EY189" i="3"/>
  <c r="EZ189" i="3"/>
  <c r="FA189" i="3"/>
  <c r="FB189" i="3"/>
  <c r="FC189" i="3"/>
  <c r="FD189" i="3"/>
  <c r="FE189" i="3"/>
  <c r="FF189" i="3"/>
  <c r="FH189" i="3"/>
  <c r="FI189" i="3"/>
  <c r="FJ189" i="3"/>
  <c r="FK189" i="3"/>
  <c r="FL189" i="3"/>
  <c r="FM189" i="3"/>
  <c r="FN189" i="3"/>
  <c r="FO189" i="3"/>
  <c r="FP189" i="3"/>
  <c r="FQ189" i="3"/>
  <c r="FR189" i="3"/>
  <c r="FS189" i="3"/>
  <c r="FT189" i="3"/>
  <c r="FV189" i="3"/>
  <c r="FW189" i="3"/>
  <c r="FX189" i="3"/>
  <c r="FY189" i="3"/>
  <c r="FZ189" i="3"/>
  <c r="GA189" i="3"/>
  <c r="GB189" i="3"/>
  <c r="GC189" i="3"/>
  <c r="GD189" i="3"/>
  <c r="GE189" i="3"/>
  <c r="GF189" i="3"/>
  <c r="GG189" i="3"/>
  <c r="GH189" i="3"/>
  <c r="GJ189" i="3"/>
  <c r="GK189" i="3"/>
  <c r="GL189" i="3"/>
  <c r="GM189" i="3"/>
  <c r="GN189" i="3"/>
  <c r="GO189" i="3"/>
  <c r="GP189" i="3"/>
  <c r="GQ189" i="3"/>
  <c r="GR189" i="3"/>
  <c r="GS189" i="3"/>
  <c r="GT189" i="3"/>
  <c r="GU189" i="3"/>
  <c r="GV189" i="3"/>
  <c r="GX189" i="3"/>
  <c r="GY189" i="3"/>
  <c r="GZ189" i="3"/>
  <c r="HA189" i="3"/>
  <c r="HB189" i="3"/>
  <c r="HC189" i="3"/>
  <c r="HD189" i="3"/>
  <c r="HE189" i="3"/>
  <c r="HF189" i="3"/>
  <c r="HG189" i="3"/>
  <c r="HH189" i="3"/>
  <c r="HI189" i="3"/>
  <c r="HJ189" i="3"/>
  <c r="J190" i="3"/>
  <c r="K190" i="3"/>
  <c r="L190" i="3"/>
  <c r="M190" i="3"/>
  <c r="N190" i="3"/>
  <c r="O190" i="3"/>
  <c r="P190" i="3"/>
  <c r="Q190" i="3"/>
  <c r="R190" i="3"/>
  <c r="S190" i="3"/>
  <c r="T190" i="3"/>
  <c r="U190" i="3"/>
  <c r="V190" i="3"/>
  <c r="X190" i="3"/>
  <c r="Y190" i="3"/>
  <c r="Z190" i="3"/>
  <c r="AA190" i="3"/>
  <c r="AB190" i="3"/>
  <c r="AC190" i="3"/>
  <c r="AD190" i="3"/>
  <c r="AE190" i="3"/>
  <c r="AF190" i="3"/>
  <c r="AG190" i="3"/>
  <c r="AH190" i="3"/>
  <c r="AI190" i="3"/>
  <c r="AJ190" i="3"/>
  <c r="AL190" i="3"/>
  <c r="AM190" i="3"/>
  <c r="AN190" i="3"/>
  <c r="AO190" i="3"/>
  <c r="AP190" i="3"/>
  <c r="AQ190" i="3"/>
  <c r="AR190" i="3"/>
  <c r="AS190" i="3"/>
  <c r="AT190" i="3"/>
  <c r="AU190" i="3"/>
  <c r="AV190" i="3"/>
  <c r="AW190" i="3"/>
  <c r="AX190" i="3"/>
  <c r="AZ190" i="3"/>
  <c r="BA190" i="3"/>
  <c r="BB190" i="3"/>
  <c r="BC190" i="3"/>
  <c r="BD190" i="3"/>
  <c r="BE190" i="3"/>
  <c r="BF190" i="3"/>
  <c r="BG190" i="3"/>
  <c r="BH190" i="3"/>
  <c r="BI190" i="3"/>
  <c r="BJ190" i="3"/>
  <c r="BK190" i="3"/>
  <c r="BL190" i="3"/>
  <c r="BN190" i="3"/>
  <c r="BO190" i="3"/>
  <c r="BP190" i="3"/>
  <c r="BQ190" i="3"/>
  <c r="BR190" i="3"/>
  <c r="BS190" i="3"/>
  <c r="BT190" i="3"/>
  <c r="BU190" i="3"/>
  <c r="BV190" i="3"/>
  <c r="BW190" i="3"/>
  <c r="BX190" i="3"/>
  <c r="BY190" i="3"/>
  <c r="BZ190" i="3"/>
  <c r="CB190" i="3"/>
  <c r="CC190" i="3"/>
  <c r="CD190" i="3"/>
  <c r="CE190" i="3"/>
  <c r="CF190" i="3"/>
  <c r="CG190" i="3"/>
  <c r="CH190" i="3"/>
  <c r="CI190" i="3"/>
  <c r="CJ190" i="3"/>
  <c r="CK190" i="3"/>
  <c r="CL190" i="3"/>
  <c r="CM190" i="3"/>
  <c r="CN190" i="3"/>
  <c r="CP190" i="3"/>
  <c r="CQ190" i="3"/>
  <c r="CR190" i="3"/>
  <c r="CS190" i="3"/>
  <c r="CT190" i="3"/>
  <c r="CU190" i="3"/>
  <c r="CV190" i="3"/>
  <c r="CW190" i="3"/>
  <c r="CX190" i="3"/>
  <c r="CY190" i="3"/>
  <c r="CZ190" i="3"/>
  <c r="DA190" i="3"/>
  <c r="DB190" i="3"/>
  <c r="DR190" i="3"/>
  <c r="DS190" i="3"/>
  <c r="DT190" i="3"/>
  <c r="DU190" i="3"/>
  <c r="DV190" i="3"/>
  <c r="DW190" i="3"/>
  <c r="DX190" i="3"/>
  <c r="DY190" i="3"/>
  <c r="DZ190" i="3"/>
  <c r="EA190" i="3"/>
  <c r="EB190" i="3"/>
  <c r="EC190" i="3"/>
  <c r="ED190" i="3"/>
  <c r="EF190" i="3"/>
  <c r="EG190" i="3"/>
  <c r="EH190" i="3"/>
  <c r="EI190" i="3"/>
  <c r="EJ190" i="3"/>
  <c r="EK190" i="3"/>
  <c r="EL190" i="3"/>
  <c r="EM190" i="3"/>
  <c r="EN190" i="3"/>
  <c r="EO190" i="3"/>
  <c r="EP190" i="3"/>
  <c r="EQ190" i="3"/>
  <c r="ER190" i="3"/>
  <c r="ET190" i="3"/>
  <c r="EU190" i="3"/>
  <c r="EV190" i="3"/>
  <c r="EW190" i="3"/>
  <c r="EX190" i="3"/>
  <c r="EY190" i="3"/>
  <c r="EZ190" i="3"/>
  <c r="FA190" i="3"/>
  <c r="FB190" i="3"/>
  <c r="FC190" i="3"/>
  <c r="FD190" i="3"/>
  <c r="FE190" i="3"/>
  <c r="FF190" i="3"/>
  <c r="FH190" i="3"/>
  <c r="FI190" i="3"/>
  <c r="FJ190" i="3"/>
  <c r="FK190" i="3"/>
  <c r="FL190" i="3"/>
  <c r="FM190" i="3"/>
  <c r="FN190" i="3"/>
  <c r="FO190" i="3"/>
  <c r="FP190" i="3"/>
  <c r="FQ190" i="3"/>
  <c r="FR190" i="3"/>
  <c r="FS190" i="3"/>
  <c r="FT190" i="3"/>
  <c r="FV190" i="3"/>
  <c r="FW190" i="3"/>
  <c r="FX190" i="3"/>
  <c r="FY190" i="3"/>
  <c r="FZ190" i="3"/>
  <c r="GA190" i="3"/>
  <c r="GB190" i="3"/>
  <c r="GC190" i="3"/>
  <c r="GD190" i="3"/>
  <c r="GE190" i="3"/>
  <c r="GF190" i="3"/>
  <c r="GG190" i="3"/>
  <c r="GH190" i="3"/>
  <c r="GJ190" i="3"/>
  <c r="GK190" i="3"/>
  <c r="GL190" i="3"/>
  <c r="GM190" i="3"/>
  <c r="GN190" i="3"/>
  <c r="GO190" i="3"/>
  <c r="GP190" i="3"/>
  <c r="GQ190" i="3"/>
  <c r="GR190" i="3"/>
  <c r="GS190" i="3"/>
  <c r="GT190" i="3"/>
  <c r="GU190" i="3"/>
  <c r="GV190" i="3"/>
  <c r="GX190" i="3"/>
  <c r="GY190" i="3"/>
  <c r="GZ190" i="3"/>
  <c r="HA190" i="3"/>
  <c r="HB190" i="3"/>
  <c r="HC190" i="3"/>
  <c r="HD190" i="3"/>
  <c r="HE190" i="3"/>
  <c r="HF190" i="3"/>
  <c r="HG190" i="3"/>
  <c r="HH190" i="3"/>
  <c r="HI190" i="3"/>
  <c r="HJ190" i="3"/>
  <c r="J191" i="3"/>
  <c r="K191" i="3"/>
  <c r="L191" i="3"/>
  <c r="M191" i="3"/>
  <c r="N191" i="3"/>
  <c r="O191" i="3"/>
  <c r="P191" i="3"/>
  <c r="Q191" i="3"/>
  <c r="R191" i="3"/>
  <c r="S191" i="3"/>
  <c r="T191" i="3"/>
  <c r="U191" i="3"/>
  <c r="V191" i="3"/>
  <c r="X191" i="3"/>
  <c r="Y191" i="3"/>
  <c r="Z191" i="3"/>
  <c r="AA191" i="3"/>
  <c r="AB191" i="3"/>
  <c r="AC191" i="3"/>
  <c r="AD191" i="3"/>
  <c r="AE191" i="3"/>
  <c r="AF191" i="3"/>
  <c r="AG191" i="3"/>
  <c r="AH191" i="3"/>
  <c r="AI191" i="3"/>
  <c r="AJ191" i="3"/>
  <c r="AL191" i="3"/>
  <c r="AM191" i="3"/>
  <c r="AN191" i="3"/>
  <c r="AO191" i="3"/>
  <c r="AP191" i="3"/>
  <c r="AQ191" i="3"/>
  <c r="AR191" i="3"/>
  <c r="AS191" i="3"/>
  <c r="AT191" i="3"/>
  <c r="AU191" i="3"/>
  <c r="AV191" i="3"/>
  <c r="AW191" i="3"/>
  <c r="AX191" i="3"/>
  <c r="AZ191" i="3"/>
  <c r="BA191" i="3"/>
  <c r="BB191" i="3"/>
  <c r="BC191" i="3"/>
  <c r="BD191" i="3"/>
  <c r="BE191" i="3"/>
  <c r="BF191" i="3"/>
  <c r="BG191" i="3"/>
  <c r="BH191" i="3"/>
  <c r="BI191" i="3"/>
  <c r="BJ191" i="3"/>
  <c r="BK191" i="3"/>
  <c r="BL191" i="3"/>
  <c r="BN191" i="3"/>
  <c r="BO191" i="3"/>
  <c r="BP191" i="3"/>
  <c r="BQ191" i="3"/>
  <c r="BR191" i="3"/>
  <c r="BS191" i="3"/>
  <c r="BT191" i="3"/>
  <c r="BU191" i="3"/>
  <c r="BV191" i="3"/>
  <c r="BW191" i="3"/>
  <c r="BX191" i="3"/>
  <c r="BY191" i="3"/>
  <c r="BZ191" i="3"/>
  <c r="CP191" i="3"/>
  <c r="CQ191" i="3"/>
  <c r="CR191" i="3"/>
  <c r="CS191" i="3"/>
  <c r="CT191" i="3"/>
  <c r="CU191" i="3"/>
  <c r="CV191" i="3"/>
  <c r="CW191" i="3"/>
  <c r="CX191" i="3"/>
  <c r="CY191" i="3"/>
  <c r="CZ191" i="3"/>
  <c r="DA191" i="3"/>
  <c r="DB191" i="3"/>
  <c r="DD191" i="3"/>
  <c r="DE191" i="3"/>
  <c r="DF191" i="3"/>
  <c r="DG191" i="3"/>
  <c r="DH191" i="3"/>
  <c r="DI191" i="3"/>
  <c r="DJ191" i="3"/>
  <c r="DK191" i="3"/>
  <c r="DL191" i="3"/>
  <c r="DM191" i="3"/>
  <c r="DN191" i="3"/>
  <c r="DO191" i="3"/>
  <c r="DP191" i="3"/>
  <c r="DR191" i="3"/>
  <c r="DS191" i="3"/>
  <c r="DT191" i="3"/>
  <c r="DU191" i="3"/>
  <c r="DV191" i="3"/>
  <c r="DW191" i="3"/>
  <c r="DX191" i="3"/>
  <c r="DY191" i="3"/>
  <c r="DZ191" i="3"/>
  <c r="EA191" i="3"/>
  <c r="EB191" i="3"/>
  <c r="EC191" i="3"/>
  <c r="ED191" i="3"/>
  <c r="EF191" i="3"/>
  <c r="EG191" i="3"/>
  <c r="EH191" i="3"/>
  <c r="EI191" i="3"/>
  <c r="EJ191" i="3"/>
  <c r="EK191" i="3"/>
  <c r="EL191" i="3"/>
  <c r="EM191" i="3"/>
  <c r="EN191" i="3"/>
  <c r="EO191" i="3"/>
  <c r="EP191" i="3"/>
  <c r="EQ191" i="3"/>
  <c r="ER191" i="3"/>
  <c r="ET191" i="3"/>
  <c r="EU191" i="3"/>
  <c r="EV191" i="3"/>
  <c r="EW191" i="3"/>
  <c r="EX191" i="3"/>
  <c r="EY191" i="3"/>
  <c r="EZ191" i="3"/>
  <c r="FA191" i="3"/>
  <c r="FB191" i="3"/>
  <c r="FC191" i="3"/>
  <c r="FD191" i="3"/>
  <c r="FE191" i="3"/>
  <c r="FF191" i="3"/>
  <c r="FH191" i="3"/>
  <c r="FI191" i="3"/>
  <c r="FJ191" i="3"/>
  <c r="FK191" i="3"/>
  <c r="FL191" i="3"/>
  <c r="FM191" i="3"/>
  <c r="FN191" i="3"/>
  <c r="FO191" i="3"/>
  <c r="FP191" i="3"/>
  <c r="FQ191" i="3"/>
  <c r="FR191" i="3"/>
  <c r="FS191" i="3"/>
  <c r="FT191" i="3"/>
  <c r="FV191" i="3"/>
  <c r="FW191" i="3"/>
  <c r="FX191" i="3"/>
  <c r="FY191" i="3"/>
  <c r="FZ191" i="3"/>
  <c r="GA191" i="3"/>
  <c r="GB191" i="3"/>
  <c r="GC191" i="3"/>
  <c r="GD191" i="3"/>
  <c r="GE191" i="3"/>
  <c r="GF191" i="3"/>
  <c r="GG191" i="3"/>
  <c r="GH191" i="3"/>
  <c r="GJ191" i="3"/>
  <c r="GK191" i="3"/>
  <c r="GL191" i="3"/>
  <c r="GM191" i="3"/>
  <c r="GN191" i="3"/>
  <c r="GO191" i="3"/>
  <c r="GP191" i="3"/>
  <c r="GQ191" i="3"/>
  <c r="GR191" i="3"/>
  <c r="GS191" i="3"/>
  <c r="GT191" i="3"/>
  <c r="GU191" i="3"/>
  <c r="GV191" i="3"/>
  <c r="GX191" i="3"/>
  <c r="GY191" i="3"/>
  <c r="GZ191" i="3"/>
  <c r="HA191" i="3"/>
  <c r="HB191" i="3"/>
  <c r="HC191" i="3"/>
  <c r="HD191" i="3"/>
  <c r="HE191" i="3"/>
  <c r="HF191" i="3"/>
  <c r="HG191" i="3"/>
  <c r="HH191" i="3"/>
  <c r="HI191" i="3"/>
  <c r="HJ191" i="3"/>
  <c r="J192" i="3"/>
  <c r="K192" i="3"/>
  <c r="L192" i="3"/>
  <c r="M192" i="3"/>
  <c r="N192" i="3"/>
  <c r="O192" i="3"/>
  <c r="P192" i="3"/>
  <c r="Q192" i="3"/>
  <c r="R192" i="3"/>
  <c r="S192" i="3"/>
  <c r="T192" i="3"/>
  <c r="U192" i="3"/>
  <c r="V192" i="3"/>
  <c r="X192" i="3"/>
  <c r="Y192" i="3"/>
  <c r="Z192" i="3"/>
  <c r="AA192" i="3"/>
  <c r="AB192" i="3"/>
  <c r="AC192" i="3"/>
  <c r="AD192" i="3"/>
  <c r="AE192" i="3"/>
  <c r="AF192" i="3"/>
  <c r="AG192" i="3"/>
  <c r="AH192" i="3"/>
  <c r="AI192" i="3"/>
  <c r="AJ192" i="3"/>
  <c r="AL192" i="3"/>
  <c r="AM192" i="3"/>
  <c r="AN192" i="3"/>
  <c r="AO192" i="3"/>
  <c r="AP192" i="3"/>
  <c r="AQ192" i="3"/>
  <c r="AR192" i="3"/>
  <c r="AS192" i="3"/>
  <c r="AT192" i="3"/>
  <c r="AU192" i="3"/>
  <c r="AV192" i="3"/>
  <c r="AW192" i="3"/>
  <c r="AX192" i="3"/>
  <c r="AZ192" i="3"/>
  <c r="BA192" i="3"/>
  <c r="BB192" i="3"/>
  <c r="BC192" i="3"/>
  <c r="BD192" i="3"/>
  <c r="BE192" i="3"/>
  <c r="BF192" i="3"/>
  <c r="BG192" i="3"/>
  <c r="BH192" i="3"/>
  <c r="BI192" i="3"/>
  <c r="BJ192" i="3"/>
  <c r="BK192" i="3"/>
  <c r="BL192" i="3"/>
  <c r="BN192" i="3"/>
  <c r="BO192" i="3"/>
  <c r="BP192" i="3"/>
  <c r="BQ192" i="3"/>
  <c r="BR192" i="3"/>
  <c r="BS192" i="3"/>
  <c r="BT192" i="3"/>
  <c r="BU192" i="3"/>
  <c r="BV192" i="3"/>
  <c r="BW192" i="3"/>
  <c r="BX192" i="3"/>
  <c r="BY192" i="3"/>
  <c r="BZ192" i="3"/>
  <c r="CP192" i="3"/>
  <c r="CQ192" i="3"/>
  <c r="CR192" i="3"/>
  <c r="CS192" i="3"/>
  <c r="CT192" i="3"/>
  <c r="CU192" i="3"/>
  <c r="CV192" i="3"/>
  <c r="CW192" i="3"/>
  <c r="CX192" i="3"/>
  <c r="CY192" i="3"/>
  <c r="CZ192" i="3"/>
  <c r="DA192" i="3"/>
  <c r="DB192" i="3"/>
  <c r="DD192" i="3"/>
  <c r="DE192" i="3"/>
  <c r="DF192" i="3"/>
  <c r="DG192" i="3"/>
  <c r="DH192" i="3"/>
  <c r="DI192" i="3"/>
  <c r="DJ192" i="3"/>
  <c r="DK192" i="3"/>
  <c r="DL192" i="3"/>
  <c r="DM192" i="3"/>
  <c r="DN192" i="3"/>
  <c r="DO192" i="3"/>
  <c r="DP192" i="3"/>
  <c r="DR192" i="3"/>
  <c r="DS192" i="3"/>
  <c r="DT192" i="3"/>
  <c r="DU192" i="3"/>
  <c r="DV192" i="3"/>
  <c r="DW192" i="3"/>
  <c r="DX192" i="3"/>
  <c r="DY192" i="3"/>
  <c r="DZ192" i="3"/>
  <c r="EA192" i="3"/>
  <c r="EB192" i="3"/>
  <c r="EC192" i="3"/>
  <c r="ED192" i="3"/>
  <c r="EF192" i="3"/>
  <c r="EG192" i="3"/>
  <c r="EH192" i="3"/>
  <c r="EI192" i="3"/>
  <c r="EJ192" i="3"/>
  <c r="EK192" i="3"/>
  <c r="EL192" i="3"/>
  <c r="EM192" i="3"/>
  <c r="EN192" i="3"/>
  <c r="EO192" i="3"/>
  <c r="EP192" i="3"/>
  <c r="EQ192" i="3"/>
  <c r="ER192" i="3"/>
  <c r="ET192" i="3"/>
  <c r="EU192" i="3"/>
  <c r="EV192" i="3"/>
  <c r="EW192" i="3"/>
  <c r="EX192" i="3"/>
  <c r="EY192" i="3"/>
  <c r="EZ192" i="3"/>
  <c r="FA192" i="3"/>
  <c r="FB192" i="3"/>
  <c r="FC192" i="3"/>
  <c r="FD192" i="3"/>
  <c r="FE192" i="3"/>
  <c r="FF192" i="3"/>
  <c r="FH192" i="3"/>
  <c r="FI192" i="3"/>
  <c r="FJ192" i="3"/>
  <c r="FK192" i="3"/>
  <c r="FL192" i="3"/>
  <c r="FM192" i="3"/>
  <c r="FN192" i="3"/>
  <c r="FO192" i="3"/>
  <c r="FP192" i="3"/>
  <c r="FQ192" i="3"/>
  <c r="FR192" i="3"/>
  <c r="FS192" i="3"/>
  <c r="FT192" i="3"/>
  <c r="FV192" i="3"/>
  <c r="FW192" i="3"/>
  <c r="FX192" i="3"/>
  <c r="FY192" i="3"/>
  <c r="FZ192" i="3"/>
  <c r="GA192" i="3"/>
  <c r="GB192" i="3"/>
  <c r="GC192" i="3"/>
  <c r="GD192" i="3"/>
  <c r="GE192" i="3"/>
  <c r="GF192" i="3"/>
  <c r="GG192" i="3"/>
  <c r="GH192" i="3"/>
  <c r="GJ192" i="3"/>
  <c r="GK192" i="3"/>
  <c r="GL192" i="3"/>
  <c r="GM192" i="3"/>
  <c r="GN192" i="3"/>
  <c r="GO192" i="3"/>
  <c r="GP192" i="3"/>
  <c r="GQ192" i="3"/>
  <c r="GR192" i="3"/>
  <c r="GS192" i="3"/>
  <c r="GT192" i="3"/>
  <c r="GU192" i="3"/>
  <c r="GV192" i="3"/>
  <c r="GX192" i="3"/>
  <c r="GY192" i="3"/>
  <c r="GZ192" i="3"/>
  <c r="HA192" i="3"/>
  <c r="HB192" i="3"/>
  <c r="HC192" i="3"/>
  <c r="HD192" i="3"/>
  <c r="HE192" i="3"/>
  <c r="HF192" i="3"/>
  <c r="HG192" i="3"/>
  <c r="HH192" i="3"/>
  <c r="HI192" i="3"/>
  <c r="HJ192" i="3"/>
  <c r="J193" i="3"/>
  <c r="K193" i="3"/>
  <c r="L193" i="3"/>
  <c r="M193" i="3"/>
  <c r="N193" i="3"/>
  <c r="O193" i="3"/>
  <c r="P193" i="3"/>
  <c r="Q193" i="3"/>
  <c r="R193" i="3"/>
  <c r="S193" i="3"/>
  <c r="T193" i="3"/>
  <c r="U193" i="3"/>
  <c r="V193" i="3"/>
  <c r="X193" i="3"/>
  <c r="Y193" i="3"/>
  <c r="Z193" i="3"/>
  <c r="AA193" i="3"/>
  <c r="AB193" i="3"/>
  <c r="AC193" i="3"/>
  <c r="AD193" i="3"/>
  <c r="AE193" i="3"/>
  <c r="AF193" i="3"/>
  <c r="AG193" i="3"/>
  <c r="AH193" i="3"/>
  <c r="AI193" i="3"/>
  <c r="AJ193" i="3"/>
  <c r="AL193" i="3"/>
  <c r="AM193" i="3"/>
  <c r="AN193" i="3"/>
  <c r="AO193" i="3"/>
  <c r="AP193" i="3"/>
  <c r="AQ193" i="3"/>
  <c r="AR193" i="3"/>
  <c r="AS193" i="3"/>
  <c r="AT193" i="3"/>
  <c r="AU193" i="3"/>
  <c r="AV193" i="3"/>
  <c r="AW193" i="3"/>
  <c r="AX193" i="3"/>
  <c r="AZ193" i="3"/>
  <c r="BA193" i="3"/>
  <c r="BB193" i="3"/>
  <c r="BC193" i="3"/>
  <c r="BD193" i="3"/>
  <c r="BE193" i="3"/>
  <c r="BF193" i="3"/>
  <c r="BG193" i="3"/>
  <c r="BH193" i="3"/>
  <c r="BI193" i="3"/>
  <c r="BJ193" i="3"/>
  <c r="BK193" i="3"/>
  <c r="BL193" i="3"/>
  <c r="BN193" i="3"/>
  <c r="BO193" i="3"/>
  <c r="BP193" i="3"/>
  <c r="BQ193" i="3"/>
  <c r="BR193" i="3"/>
  <c r="BS193" i="3"/>
  <c r="BT193" i="3"/>
  <c r="BU193" i="3"/>
  <c r="BV193" i="3"/>
  <c r="BW193" i="3"/>
  <c r="BX193" i="3"/>
  <c r="BY193" i="3"/>
  <c r="BZ193" i="3"/>
  <c r="CB193" i="3"/>
  <c r="CC193" i="3"/>
  <c r="CD193" i="3"/>
  <c r="CE193" i="3"/>
  <c r="CF193" i="3"/>
  <c r="CG193" i="3"/>
  <c r="CH193" i="3"/>
  <c r="CI193" i="3"/>
  <c r="CJ193" i="3"/>
  <c r="CK193" i="3"/>
  <c r="CL193" i="3"/>
  <c r="CM193" i="3"/>
  <c r="CN193" i="3"/>
  <c r="CP193" i="3"/>
  <c r="CQ193" i="3"/>
  <c r="CR193" i="3"/>
  <c r="CS193" i="3"/>
  <c r="CT193" i="3"/>
  <c r="CU193" i="3"/>
  <c r="CV193" i="3"/>
  <c r="CW193" i="3"/>
  <c r="CX193" i="3"/>
  <c r="CY193" i="3"/>
  <c r="CZ193" i="3"/>
  <c r="DA193" i="3"/>
  <c r="DB193" i="3"/>
  <c r="DR193" i="3"/>
  <c r="DS193" i="3"/>
  <c r="DT193" i="3"/>
  <c r="DU193" i="3"/>
  <c r="DV193" i="3"/>
  <c r="DW193" i="3"/>
  <c r="DX193" i="3"/>
  <c r="DY193" i="3"/>
  <c r="DZ193" i="3"/>
  <c r="EA193" i="3"/>
  <c r="EB193" i="3"/>
  <c r="EC193" i="3"/>
  <c r="ED193" i="3"/>
  <c r="EF193" i="3"/>
  <c r="EG193" i="3"/>
  <c r="EH193" i="3"/>
  <c r="EI193" i="3"/>
  <c r="EJ193" i="3"/>
  <c r="EK193" i="3"/>
  <c r="EL193" i="3"/>
  <c r="EM193" i="3"/>
  <c r="EN193" i="3"/>
  <c r="EO193" i="3"/>
  <c r="EP193" i="3"/>
  <c r="EQ193" i="3"/>
  <c r="ER193" i="3"/>
  <c r="ET193" i="3"/>
  <c r="EU193" i="3"/>
  <c r="EV193" i="3"/>
  <c r="EW193" i="3"/>
  <c r="EX193" i="3"/>
  <c r="EY193" i="3"/>
  <c r="EZ193" i="3"/>
  <c r="FA193" i="3"/>
  <c r="FB193" i="3"/>
  <c r="FC193" i="3"/>
  <c r="FD193" i="3"/>
  <c r="FE193" i="3"/>
  <c r="FF193" i="3"/>
  <c r="FH193" i="3"/>
  <c r="FI193" i="3"/>
  <c r="FJ193" i="3"/>
  <c r="FK193" i="3"/>
  <c r="FL193" i="3"/>
  <c r="FM193" i="3"/>
  <c r="FN193" i="3"/>
  <c r="FO193" i="3"/>
  <c r="FP193" i="3"/>
  <c r="FQ193" i="3"/>
  <c r="FR193" i="3"/>
  <c r="FS193" i="3"/>
  <c r="FT193" i="3"/>
  <c r="FV193" i="3"/>
  <c r="FW193" i="3"/>
  <c r="FX193" i="3"/>
  <c r="FY193" i="3"/>
  <c r="FZ193" i="3"/>
  <c r="GA193" i="3"/>
  <c r="GB193" i="3"/>
  <c r="GC193" i="3"/>
  <c r="GD193" i="3"/>
  <c r="GE193" i="3"/>
  <c r="GF193" i="3"/>
  <c r="GG193" i="3"/>
  <c r="GH193" i="3"/>
  <c r="GJ193" i="3"/>
  <c r="GK193" i="3"/>
  <c r="GL193" i="3"/>
  <c r="GM193" i="3"/>
  <c r="GN193" i="3"/>
  <c r="GO193" i="3"/>
  <c r="GP193" i="3"/>
  <c r="GQ193" i="3"/>
  <c r="GR193" i="3"/>
  <c r="GS193" i="3"/>
  <c r="GT193" i="3"/>
  <c r="GU193" i="3"/>
  <c r="GV193" i="3"/>
  <c r="GX193" i="3"/>
  <c r="GY193" i="3"/>
  <c r="GZ193" i="3"/>
  <c r="HA193" i="3"/>
  <c r="HB193" i="3"/>
  <c r="HC193" i="3"/>
  <c r="HD193" i="3"/>
  <c r="HE193" i="3"/>
  <c r="HF193" i="3"/>
  <c r="HG193" i="3"/>
  <c r="HH193" i="3"/>
  <c r="HI193" i="3"/>
  <c r="HJ193" i="3"/>
  <c r="J194" i="3"/>
  <c r="K194" i="3"/>
  <c r="L194" i="3"/>
  <c r="M194" i="3"/>
  <c r="N194" i="3"/>
  <c r="O194" i="3"/>
  <c r="P194" i="3"/>
  <c r="Q194" i="3"/>
  <c r="R194" i="3"/>
  <c r="S194" i="3"/>
  <c r="T194" i="3"/>
  <c r="U194" i="3"/>
  <c r="V194" i="3"/>
  <c r="X194" i="3"/>
  <c r="Y194" i="3"/>
  <c r="Z194" i="3"/>
  <c r="AA194" i="3"/>
  <c r="AB194" i="3"/>
  <c r="AC194" i="3"/>
  <c r="AD194" i="3"/>
  <c r="AE194" i="3"/>
  <c r="AF194" i="3"/>
  <c r="AG194" i="3"/>
  <c r="AH194" i="3"/>
  <c r="AI194" i="3"/>
  <c r="AJ194" i="3"/>
  <c r="AL194" i="3"/>
  <c r="AM194" i="3"/>
  <c r="AN194" i="3"/>
  <c r="AO194" i="3"/>
  <c r="AP194" i="3"/>
  <c r="AQ194" i="3"/>
  <c r="AR194" i="3"/>
  <c r="AS194" i="3"/>
  <c r="AT194" i="3"/>
  <c r="AU194" i="3"/>
  <c r="AV194" i="3"/>
  <c r="AW194" i="3"/>
  <c r="AX194" i="3"/>
  <c r="AZ194" i="3"/>
  <c r="BA194" i="3"/>
  <c r="BB194" i="3"/>
  <c r="BC194" i="3"/>
  <c r="BD194" i="3"/>
  <c r="BE194" i="3"/>
  <c r="BF194" i="3"/>
  <c r="BG194" i="3"/>
  <c r="BH194" i="3"/>
  <c r="BI194" i="3"/>
  <c r="BJ194" i="3"/>
  <c r="BK194" i="3"/>
  <c r="BL194" i="3"/>
  <c r="BN194" i="3"/>
  <c r="BO194" i="3"/>
  <c r="BP194" i="3"/>
  <c r="BQ194" i="3"/>
  <c r="BR194" i="3"/>
  <c r="BS194" i="3"/>
  <c r="BT194" i="3"/>
  <c r="BU194" i="3"/>
  <c r="BV194" i="3"/>
  <c r="BW194" i="3"/>
  <c r="BX194" i="3"/>
  <c r="BY194" i="3"/>
  <c r="BZ194" i="3"/>
  <c r="CB194" i="3"/>
  <c r="CC194" i="3"/>
  <c r="CD194" i="3"/>
  <c r="CE194" i="3"/>
  <c r="CF194" i="3"/>
  <c r="CG194" i="3"/>
  <c r="CH194" i="3"/>
  <c r="CI194" i="3"/>
  <c r="CJ194" i="3"/>
  <c r="CK194" i="3"/>
  <c r="CL194" i="3"/>
  <c r="CM194" i="3"/>
  <c r="CN194" i="3"/>
  <c r="CP194" i="3"/>
  <c r="CQ194" i="3"/>
  <c r="CR194" i="3"/>
  <c r="CS194" i="3"/>
  <c r="CT194" i="3"/>
  <c r="CU194" i="3"/>
  <c r="CV194" i="3"/>
  <c r="CW194" i="3"/>
  <c r="CX194" i="3"/>
  <c r="CY194" i="3"/>
  <c r="CZ194" i="3"/>
  <c r="DA194" i="3"/>
  <c r="DB194" i="3"/>
  <c r="DD194" i="3"/>
  <c r="DE194" i="3"/>
  <c r="DF194" i="3"/>
  <c r="DG194" i="3"/>
  <c r="DH194" i="3"/>
  <c r="DI194" i="3"/>
  <c r="DJ194" i="3"/>
  <c r="DK194" i="3"/>
  <c r="DL194" i="3"/>
  <c r="DM194" i="3"/>
  <c r="DN194" i="3"/>
  <c r="DO194" i="3"/>
  <c r="DP194" i="3"/>
  <c r="DR194" i="3"/>
  <c r="DS194" i="3"/>
  <c r="DT194" i="3"/>
  <c r="DU194" i="3"/>
  <c r="DV194" i="3"/>
  <c r="DW194" i="3"/>
  <c r="DX194" i="3"/>
  <c r="DY194" i="3"/>
  <c r="DZ194" i="3"/>
  <c r="EA194" i="3"/>
  <c r="EB194" i="3"/>
  <c r="EC194" i="3"/>
  <c r="ED194" i="3"/>
  <c r="ET194" i="3"/>
  <c r="EU194" i="3"/>
  <c r="EV194" i="3"/>
  <c r="EW194" i="3"/>
  <c r="EX194" i="3"/>
  <c r="EY194" i="3"/>
  <c r="EZ194" i="3"/>
  <c r="FA194" i="3"/>
  <c r="FB194" i="3"/>
  <c r="FC194" i="3"/>
  <c r="FD194" i="3"/>
  <c r="FE194" i="3"/>
  <c r="FF194" i="3"/>
  <c r="FH194" i="3"/>
  <c r="FI194" i="3"/>
  <c r="FJ194" i="3"/>
  <c r="FK194" i="3"/>
  <c r="FL194" i="3"/>
  <c r="FM194" i="3"/>
  <c r="FN194" i="3"/>
  <c r="FO194" i="3"/>
  <c r="FP194" i="3"/>
  <c r="FQ194" i="3"/>
  <c r="FR194" i="3"/>
  <c r="FS194" i="3"/>
  <c r="FT194" i="3"/>
  <c r="FV194" i="3"/>
  <c r="FW194" i="3"/>
  <c r="FX194" i="3"/>
  <c r="FY194" i="3"/>
  <c r="FZ194" i="3"/>
  <c r="GA194" i="3"/>
  <c r="GB194" i="3"/>
  <c r="GC194" i="3"/>
  <c r="GD194" i="3"/>
  <c r="GE194" i="3"/>
  <c r="GF194" i="3"/>
  <c r="GG194" i="3"/>
  <c r="GH194" i="3"/>
  <c r="GJ194" i="3"/>
  <c r="GK194" i="3"/>
  <c r="GL194" i="3"/>
  <c r="GM194" i="3"/>
  <c r="GN194" i="3"/>
  <c r="GO194" i="3"/>
  <c r="GP194" i="3"/>
  <c r="GQ194" i="3"/>
  <c r="GR194" i="3"/>
  <c r="GS194" i="3"/>
  <c r="GT194" i="3"/>
  <c r="GU194" i="3"/>
  <c r="GV194" i="3"/>
  <c r="GX194" i="3"/>
  <c r="GY194" i="3"/>
  <c r="GZ194" i="3"/>
  <c r="HA194" i="3"/>
  <c r="HB194" i="3"/>
  <c r="HC194" i="3"/>
  <c r="HD194" i="3"/>
  <c r="HE194" i="3"/>
  <c r="HF194" i="3"/>
  <c r="HG194" i="3"/>
  <c r="HH194" i="3"/>
  <c r="HI194" i="3"/>
  <c r="HJ194" i="3"/>
  <c r="J195" i="3"/>
  <c r="K195" i="3"/>
  <c r="L195" i="3"/>
  <c r="M195" i="3"/>
  <c r="N195" i="3"/>
  <c r="O195" i="3"/>
  <c r="P195" i="3"/>
  <c r="Q195" i="3"/>
  <c r="R195" i="3"/>
  <c r="S195" i="3"/>
  <c r="T195" i="3"/>
  <c r="U195" i="3"/>
  <c r="V195" i="3"/>
  <c r="X195" i="3"/>
  <c r="Y195" i="3"/>
  <c r="Z195" i="3"/>
  <c r="AA195" i="3"/>
  <c r="AB195" i="3"/>
  <c r="AC195" i="3"/>
  <c r="AD195" i="3"/>
  <c r="AE195" i="3"/>
  <c r="AF195" i="3"/>
  <c r="AG195" i="3"/>
  <c r="AH195" i="3"/>
  <c r="AI195" i="3"/>
  <c r="AJ195" i="3"/>
  <c r="AL195" i="3"/>
  <c r="AM195" i="3"/>
  <c r="AN195" i="3"/>
  <c r="AO195" i="3"/>
  <c r="AP195" i="3"/>
  <c r="AQ195" i="3"/>
  <c r="AR195" i="3"/>
  <c r="AS195" i="3"/>
  <c r="AT195" i="3"/>
  <c r="AU195" i="3"/>
  <c r="AV195" i="3"/>
  <c r="AW195" i="3"/>
  <c r="AX195" i="3"/>
  <c r="AZ195" i="3"/>
  <c r="BA195" i="3"/>
  <c r="BB195" i="3"/>
  <c r="BC195" i="3"/>
  <c r="BD195" i="3"/>
  <c r="BE195" i="3"/>
  <c r="BF195" i="3"/>
  <c r="BG195" i="3"/>
  <c r="BH195" i="3"/>
  <c r="BI195" i="3"/>
  <c r="BJ195" i="3"/>
  <c r="BK195" i="3"/>
  <c r="BL195" i="3"/>
  <c r="BN195" i="3"/>
  <c r="BO195" i="3"/>
  <c r="BP195" i="3"/>
  <c r="BQ195" i="3"/>
  <c r="BR195" i="3"/>
  <c r="BS195" i="3"/>
  <c r="BT195" i="3"/>
  <c r="BU195" i="3"/>
  <c r="BV195" i="3"/>
  <c r="BW195" i="3"/>
  <c r="BX195" i="3"/>
  <c r="BY195" i="3"/>
  <c r="BZ195" i="3"/>
  <c r="CB195" i="3"/>
  <c r="CC195" i="3"/>
  <c r="CD195" i="3"/>
  <c r="CE195" i="3"/>
  <c r="CF195" i="3"/>
  <c r="CG195" i="3"/>
  <c r="CH195" i="3"/>
  <c r="CI195" i="3"/>
  <c r="CJ195" i="3"/>
  <c r="CK195" i="3"/>
  <c r="CL195" i="3"/>
  <c r="CM195" i="3"/>
  <c r="CN195" i="3"/>
  <c r="CP195" i="3"/>
  <c r="CQ195" i="3"/>
  <c r="CR195" i="3"/>
  <c r="CS195" i="3"/>
  <c r="CT195" i="3"/>
  <c r="CU195" i="3"/>
  <c r="CV195" i="3"/>
  <c r="CW195" i="3"/>
  <c r="CX195" i="3"/>
  <c r="CY195" i="3"/>
  <c r="CZ195" i="3"/>
  <c r="DA195" i="3"/>
  <c r="DB195" i="3"/>
  <c r="DD195" i="3"/>
  <c r="DE195" i="3"/>
  <c r="DF195" i="3"/>
  <c r="DG195" i="3"/>
  <c r="DH195" i="3"/>
  <c r="DI195" i="3"/>
  <c r="DJ195" i="3"/>
  <c r="DK195" i="3"/>
  <c r="DL195" i="3"/>
  <c r="DM195" i="3"/>
  <c r="DN195" i="3"/>
  <c r="DO195" i="3"/>
  <c r="DP195" i="3"/>
  <c r="DR195" i="3"/>
  <c r="DS195" i="3"/>
  <c r="DT195" i="3"/>
  <c r="DU195" i="3"/>
  <c r="DV195" i="3"/>
  <c r="DW195" i="3"/>
  <c r="DX195" i="3"/>
  <c r="DY195" i="3"/>
  <c r="DZ195" i="3"/>
  <c r="EA195" i="3"/>
  <c r="EB195" i="3"/>
  <c r="EC195" i="3"/>
  <c r="ED195" i="3"/>
  <c r="ET195" i="3"/>
  <c r="EU195" i="3"/>
  <c r="EV195" i="3"/>
  <c r="EW195" i="3"/>
  <c r="EX195" i="3"/>
  <c r="EY195" i="3"/>
  <c r="EZ195" i="3"/>
  <c r="FA195" i="3"/>
  <c r="FB195" i="3"/>
  <c r="FC195" i="3"/>
  <c r="FD195" i="3"/>
  <c r="FE195" i="3"/>
  <c r="FF195" i="3"/>
  <c r="FH195" i="3"/>
  <c r="FI195" i="3"/>
  <c r="FJ195" i="3"/>
  <c r="FK195" i="3"/>
  <c r="FL195" i="3"/>
  <c r="FM195" i="3"/>
  <c r="FN195" i="3"/>
  <c r="FO195" i="3"/>
  <c r="FP195" i="3"/>
  <c r="FQ195" i="3"/>
  <c r="FR195" i="3"/>
  <c r="FS195" i="3"/>
  <c r="FT195" i="3"/>
  <c r="FV195" i="3"/>
  <c r="FW195" i="3"/>
  <c r="FX195" i="3"/>
  <c r="FY195" i="3"/>
  <c r="FZ195" i="3"/>
  <c r="GA195" i="3"/>
  <c r="GB195" i="3"/>
  <c r="GC195" i="3"/>
  <c r="GD195" i="3"/>
  <c r="GE195" i="3"/>
  <c r="GF195" i="3"/>
  <c r="GG195" i="3"/>
  <c r="GH195" i="3"/>
  <c r="GJ195" i="3"/>
  <c r="GK195" i="3"/>
  <c r="GL195" i="3"/>
  <c r="GM195" i="3"/>
  <c r="GN195" i="3"/>
  <c r="GO195" i="3"/>
  <c r="GP195" i="3"/>
  <c r="GQ195" i="3"/>
  <c r="GR195" i="3"/>
  <c r="GS195" i="3"/>
  <c r="GT195" i="3"/>
  <c r="GU195" i="3"/>
  <c r="GV195" i="3"/>
  <c r="GX195" i="3"/>
  <c r="GY195" i="3"/>
  <c r="GZ195" i="3"/>
  <c r="HA195" i="3"/>
  <c r="HB195" i="3"/>
  <c r="HC195" i="3"/>
  <c r="HD195" i="3"/>
  <c r="HE195" i="3"/>
  <c r="HF195" i="3"/>
  <c r="HG195" i="3"/>
  <c r="HH195" i="3"/>
  <c r="HI195" i="3"/>
  <c r="HJ195" i="3"/>
  <c r="J196" i="3"/>
  <c r="K196" i="3"/>
  <c r="L196" i="3"/>
  <c r="M196" i="3"/>
  <c r="N196" i="3"/>
  <c r="O196" i="3"/>
  <c r="P196" i="3"/>
  <c r="Q196" i="3"/>
  <c r="R196" i="3"/>
  <c r="S196" i="3"/>
  <c r="T196" i="3"/>
  <c r="U196" i="3"/>
  <c r="V196" i="3"/>
  <c r="X196" i="3"/>
  <c r="Y196" i="3"/>
  <c r="Z196" i="3"/>
  <c r="AA196" i="3"/>
  <c r="AB196" i="3"/>
  <c r="AC196" i="3"/>
  <c r="AD196" i="3"/>
  <c r="AE196" i="3"/>
  <c r="AF196" i="3"/>
  <c r="AG196" i="3"/>
  <c r="AH196" i="3"/>
  <c r="AI196" i="3"/>
  <c r="AJ196" i="3"/>
  <c r="AL196" i="3"/>
  <c r="AM196" i="3"/>
  <c r="AN196" i="3"/>
  <c r="AO196" i="3"/>
  <c r="AP196" i="3"/>
  <c r="AQ196" i="3"/>
  <c r="AR196" i="3"/>
  <c r="AS196" i="3"/>
  <c r="AT196" i="3"/>
  <c r="AU196" i="3"/>
  <c r="AV196" i="3"/>
  <c r="AW196" i="3"/>
  <c r="AX196" i="3"/>
  <c r="AZ196" i="3"/>
  <c r="BA196" i="3"/>
  <c r="BB196" i="3"/>
  <c r="BC196" i="3"/>
  <c r="BD196" i="3"/>
  <c r="BE196" i="3"/>
  <c r="BF196" i="3"/>
  <c r="BG196" i="3"/>
  <c r="BH196" i="3"/>
  <c r="BI196" i="3"/>
  <c r="BJ196" i="3"/>
  <c r="BK196" i="3"/>
  <c r="BL196" i="3"/>
  <c r="BN196" i="3"/>
  <c r="BO196" i="3"/>
  <c r="BP196" i="3"/>
  <c r="BQ196" i="3"/>
  <c r="BR196" i="3"/>
  <c r="BS196" i="3"/>
  <c r="BT196" i="3"/>
  <c r="BU196" i="3"/>
  <c r="BV196" i="3"/>
  <c r="BW196" i="3"/>
  <c r="BX196" i="3"/>
  <c r="BY196" i="3"/>
  <c r="BZ196" i="3"/>
  <c r="CB196" i="3"/>
  <c r="CC196" i="3"/>
  <c r="CD196" i="3"/>
  <c r="CE196" i="3"/>
  <c r="CF196" i="3"/>
  <c r="CG196" i="3"/>
  <c r="CH196" i="3"/>
  <c r="CI196" i="3"/>
  <c r="CJ196" i="3"/>
  <c r="CK196" i="3"/>
  <c r="CL196" i="3"/>
  <c r="CM196" i="3"/>
  <c r="CN196" i="3"/>
  <c r="CP196" i="3"/>
  <c r="CQ196" i="3"/>
  <c r="CR196" i="3"/>
  <c r="CS196" i="3"/>
  <c r="CT196" i="3"/>
  <c r="CU196" i="3"/>
  <c r="CV196" i="3"/>
  <c r="CW196" i="3"/>
  <c r="CX196" i="3"/>
  <c r="CY196" i="3"/>
  <c r="CZ196" i="3"/>
  <c r="DA196" i="3"/>
  <c r="DB196" i="3"/>
  <c r="DD196" i="3"/>
  <c r="DE196" i="3"/>
  <c r="DF196" i="3"/>
  <c r="DG196" i="3"/>
  <c r="DH196" i="3"/>
  <c r="DI196" i="3"/>
  <c r="DJ196" i="3"/>
  <c r="DK196" i="3"/>
  <c r="DL196" i="3"/>
  <c r="DM196" i="3"/>
  <c r="DN196" i="3"/>
  <c r="DO196" i="3"/>
  <c r="DP196" i="3"/>
  <c r="DR196" i="3"/>
  <c r="DS196" i="3"/>
  <c r="DT196" i="3"/>
  <c r="DU196" i="3"/>
  <c r="DV196" i="3"/>
  <c r="DW196" i="3"/>
  <c r="DX196" i="3"/>
  <c r="DY196" i="3"/>
  <c r="DZ196" i="3"/>
  <c r="EA196" i="3"/>
  <c r="EB196" i="3"/>
  <c r="EC196" i="3"/>
  <c r="ED196" i="3"/>
  <c r="EF196" i="3"/>
  <c r="EG196" i="3"/>
  <c r="EH196" i="3"/>
  <c r="EI196" i="3"/>
  <c r="EJ196" i="3"/>
  <c r="EK196" i="3"/>
  <c r="EL196" i="3"/>
  <c r="EM196" i="3"/>
  <c r="EN196" i="3"/>
  <c r="EO196" i="3"/>
  <c r="EP196" i="3"/>
  <c r="EQ196" i="3"/>
  <c r="ER196" i="3"/>
  <c r="ET196" i="3"/>
  <c r="EU196" i="3"/>
  <c r="EV196" i="3"/>
  <c r="EW196" i="3"/>
  <c r="EX196" i="3"/>
  <c r="EY196" i="3"/>
  <c r="EZ196" i="3"/>
  <c r="FA196" i="3"/>
  <c r="FB196" i="3"/>
  <c r="FC196" i="3"/>
  <c r="FD196" i="3"/>
  <c r="FE196" i="3"/>
  <c r="FF196" i="3"/>
  <c r="FH196" i="3"/>
  <c r="FI196" i="3"/>
  <c r="FJ196" i="3"/>
  <c r="FK196" i="3"/>
  <c r="FL196" i="3"/>
  <c r="FM196" i="3"/>
  <c r="FN196" i="3"/>
  <c r="FO196" i="3"/>
  <c r="FP196" i="3"/>
  <c r="FQ196" i="3"/>
  <c r="FR196" i="3"/>
  <c r="FS196" i="3"/>
  <c r="FT196" i="3"/>
  <c r="FV196" i="3"/>
  <c r="FW196" i="3"/>
  <c r="FX196" i="3"/>
  <c r="FY196" i="3"/>
  <c r="FZ196" i="3"/>
  <c r="GA196" i="3"/>
  <c r="GB196" i="3"/>
  <c r="GC196" i="3"/>
  <c r="GD196" i="3"/>
  <c r="GE196" i="3"/>
  <c r="GF196" i="3"/>
  <c r="GG196" i="3"/>
  <c r="GH196" i="3"/>
  <c r="GX196" i="3"/>
  <c r="GY196" i="3"/>
  <c r="GZ196" i="3"/>
  <c r="HA196" i="3"/>
  <c r="HB196" i="3"/>
  <c r="HC196" i="3"/>
  <c r="HD196" i="3"/>
  <c r="HE196" i="3"/>
  <c r="HF196" i="3"/>
  <c r="HG196" i="3"/>
  <c r="HH196" i="3"/>
  <c r="HI196" i="3"/>
  <c r="HJ196" i="3"/>
  <c r="J197" i="3"/>
  <c r="K197" i="3"/>
  <c r="L197" i="3"/>
  <c r="M197" i="3"/>
  <c r="N197" i="3"/>
  <c r="O197" i="3"/>
  <c r="P197" i="3"/>
  <c r="Q197" i="3"/>
  <c r="R197" i="3"/>
  <c r="S197" i="3"/>
  <c r="T197" i="3"/>
  <c r="U197" i="3"/>
  <c r="V197" i="3"/>
  <c r="X197" i="3"/>
  <c r="Y197" i="3"/>
  <c r="Z197" i="3"/>
  <c r="AA197" i="3"/>
  <c r="AB197" i="3"/>
  <c r="AC197" i="3"/>
  <c r="AD197" i="3"/>
  <c r="AE197" i="3"/>
  <c r="AF197" i="3"/>
  <c r="AG197" i="3"/>
  <c r="AH197" i="3"/>
  <c r="AI197" i="3"/>
  <c r="AJ197" i="3"/>
  <c r="AL197" i="3"/>
  <c r="AM197" i="3"/>
  <c r="AN197" i="3"/>
  <c r="AO197" i="3"/>
  <c r="AP197" i="3"/>
  <c r="AQ197" i="3"/>
  <c r="AR197" i="3"/>
  <c r="AS197" i="3"/>
  <c r="AT197" i="3"/>
  <c r="AU197" i="3"/>
  <c r="AV197" i="3"/>
  <c r="AW197" i="3"/>
  <c r="AX197" i="3"/>
  <c r="AZ197" i="3"/>
  <c r="BA197" i="3"/>
  <c r="BB197" i="3"/>
  <c r="BC197" i="3"/>
  <c r="BD197" i="3"/>
  <c r="BE197" i="3"/>
  <c r="BF197" i="3"/>
  <c r="BG197" i="3"/>
  <c r="BH197" i="3"/>
  <c r="BI197" i="3"/>
  <c r="BJ197" i="3"/>
  <c r="BK197" i="3"/>
  <c r="BL197" i="3"/>
  <c r="BN197" i="3"/>
  <c r="BO197" i="3"/>
  <c r="BP197" i="3"/>
  <c r="BQ197" i="3"/>
  <c r="BR197" i="3"/>
  <c r="BS197" i="3"/>
  <c r="BT197" i="3"/>
  <c r="BU197" i="3"/>
  <c r="BV197" i="3"/>
  <c r="BW197" i="3"/>
  <c r="BX197" i="3"/>
  <c r="BY197" i="3"/>
  <c r="BZ197" i="3"/>
  <c r="CB197" i="3"/>
  <c r="CC197" i="3"/>
  <c r="CD197" i="3"/>
  <c r="CE197" i="3"/>
  <c r="CF197" i="3"/>
  <c r="CG197" i="3"/>
  <c r="CH197" i="3"/>
  <c r="CI197" i="3"/>
  <c r="CJ197" i="3"/>
  <c r="CK197" i="3"/>
  <c r="CL197" i="3"/>
  <c r="CM197" i="3"/>
  <c r="CN197" i="3"/>
  <c r="CP197" i="3"/>
  <c r="CQ197" i="3"/>
  <c r="CR197" i="3"/>
  <c r="CS197" i="3"/>
  <c r="CT197" i="3"/>
  <c r="CU197" i="3"/>
  <c r="CV197" i="3"/>
  <c r="CW197" i="3"/>
  <c r="CX197" i="3"/>
  <c r="CY197" i="3"/>
  <c r="CZ197" i="3"/>
  <c r="DA197" i="3"/>
  <c r="DB197" i="3"/>
  <c r="DD197" i="3"/>
  <c r="DE197" i="3"/>
  <c r="DF197" i="3"/>
  <c r="DG197" i="3"/>
  <c r="DH197" i="3"/>
  <c r="DI197" i="3"/>
  <c r="DJ197" i="3"/>
  <c r="DK197" i="3"/>
  <c r="DL197" i="3"/>
  <c r="DM197" i="3"/>
  <c r="DN197" i="3"/>
  <c r="DO197" i="3"/>
  <c r="DP197" i="3"/>
  <c r="DR197" i="3"/>
  <c r="DS197" i="3"/>
  <c r="DT197" i="3"/>
  <c r="DU197" i="3"/>
  <c r="DV197" i="3"/>
  <c r="DW197" i="3"/>
  <c r="DX197" i="3"/>
  <c r="DY197" i="3"/>
  <c r="DZ197" i="3"/>
  <c r="EA197" i="3"/>
  <c r="EB197" i="3"/>
  <c r="EC197" i="3"/>
  <c r="ED197" i="3"/>
  <c r="EF197" i="3"/>
  <c r="EG197" i="3"/>
  <c r="EH197" i="3"/>
  <c r="EI197" i="3"/>
  <c r="EJ197" i="3"/>
  <c r="EK197" i="3"/>
  <c r="EL197" i="3"/>
  <c r="EM197" i="3"/>
  <c r="EN197" i="3"/>
  <c r="EO197" i="3"/>
  <c r="EP197" i="3"/>
  <c r="EQ197" i="3"/>
  <c r="ER197" i="3"/>
  <c r="ET197" i="3"/>
  <c r="EU197" i="3"/>
  <c r="EV197" i="3"/>
  <c r="EW197" i="3"/>
  <c r="EX197" i="3"/>
  <c r="EY197" i="3"/>
  <c r="EZ197" i="3"/>
  <c r="FA197" i="3"/>
  <c r="FB197" i="3"/>
  <c r="FC197" i="3"/>
  <c r="FD197" i="3"/>
  <c r="FE197" i="3"/>
  <c r="FF197" i="3"/>
  <c r="FH197" i="3"/>
  <c r="FI197" i="3"/>
  <c r="FJ197" i="3"/>
  <c r="FK197" i="3"/>
  <c r="FL197" i="3"/>
  <c r="FM197" i="3"/>
  <c r="FN197" i="3"/>
  <c r="FO197" i="3"/>
  <c r="FP197" i="3"/>
  <c r="FQ197" i="3"/>
  <c r="FR197" i="3"/>
  <c r="FS197" i="3"/>
  <c r="FT197" i="3"/>
  <c r="FV197" i="3"/>
  <c r="FW197" i="3"/>
  <c r="FX197" i="3"/>
  <c r="FY197" i="3"/>
  <c r="FZ197" i="3"/>
  <c r="GA197" i="3"/>
  <c r="GB197" i="3"/>
  <c r="GC197" i="3"/>
  <c r="GD197" i="3"/>
  <c r="GE197" i="3"/>
  <c r="GF197" i="3"/>
  <c r="GG197" i="3"/>
  <c r="GH197" i="3"/>
  <c r="GX197" i="3"/>
  <c r="GY197" i="3"/>
  <c r="GZ197" i="3"/>
  <c r="HA197" i="3"/>
  <c r="HB197" i="3"/>
  <c r="HC197" i="3"/>
  <c r="HD197" i="3"/>
  <c r="HE197" i="3"/>
  <c r="HF197" i="3"/>
  <c r="HG197" i="3"/>
  <c r="HH197" i="3"/>
  <c r="HI197" i="3"/>
  <c r="HJ197" i="3"/>
  <c r="J198" i="3"/>
  <c r="K198" i="3"/>
  <c r="L198" i="3"/>
  <c r="M198" i="3"/>
  <c r="N198" i="3"/>
  <c r="O198" i="3"/>
  <c r="P198" i="3"/>
  <c r="Q198" i="3"/>
  <c r="R198" i="3"/>
  <c r="S198" i="3"/>
  <c r="T198" i="3"/>
  <c r="U198" i="3"/>
  <c r="V198" i="3"/>
  <c r="X198" i="3"/>
  <c r="Y198" i="3"/>
  <c r="Z198" i="3"/>
  <c r="AA198" i="3"/>
  <c r="AB198" i="3"/>
  <c r="AC198" i="3"/>
  <c r="AD198" i="3"/>
  <c r="AE198" i="3"/>
  <c r="AF198" i="3"/>
  <c r="AG198" i="3"/>
  <c r="AH198" i="3"/>
  <c r="AI198" i="3"/>
  <c r="AJ198" i="3"/>
  <c r="AL198" i="3"/>
  <c r="AM198" i="3"/>
  <c r="AN198" i="3"/>
  <c r="AO198" i="3"/>
  <c r="AP198" i="3"/>
  <c r="AQ198" i="3"/>
  <c r="AR198" i="3"/>
  <c r="AS198" i="3"/>
  <c r="AT198" i="3"/>
  <c r="AU198" i="3"/>
  <c r="AV198" i="3"/>
  <c r="AW198" i="3"/>
  <c r="AX198" i="3"/>
  <c r="AZ198" i="3"/>
  <c r="BA198" i="3"/>
  <c r="BB198" i="3"/>
  <c r="BC198" i="3"/>
  <c r="BD198" i="3"/>
  <c r="BE198" i="3"/>
  <c r="BF198" i="3"/>
  <c r="BG198" i="3"/>
  <c r="BH198" i="3"/>
  <c r="BI198" i="3"/>
  <c r="BJ198" i="3"/>
  <c r="BK198" i="3"/>
  <c r="BL198" i="3"/>
  <c r="BN198" i="3"/>
  <c r="BO198" i="3"/>
  <c r="BP198" i="3"/>
  <c r="BQ198" i="3"/>
  <c r="BR198" i="3"/>
  <c r="BS198" i="3"/>
  <c r="BT198" i="3"/>
  <c r="BU198" i="3"/>
  <c r="BV198" i="3"/>
  <c r="BW198" i="3"/>
  <c r="BX198" i="3"/>
  <c r="BY198" i="3"/>
  <c r="BZ198" i="3"/>
  <c r="CB198" i="3"/>
  <c r="CC198" i="3"/>
  <c r="CD198" i="3"/>
  <c r="CE198" i="3"/>
  <c r="CF198" i="3"/>
  <c r="CG198" i="3"/>
  <c r="CH198" i="3"/>
  <c r="CI198" i="3"/>
  <c r="CJ198" i="3"/>
  <c r="CK198" i="3"/>
  <c r="CL198" i="3"/>
  <c r="CM198" i="3"/>
  <c r="CN198" i="3"/>
  <c r="CP198" i="3"/>
  <c r="CQ198" i="3"/>
  <c r="CR198" i="3"/>
  <c r="CS198" i="3"/>
  <c r="CT198" i="3"/>
  <c r="CU198" i="3"/>
  <c r="CV198" i="3"/>
  <c r="CW198" i="3"/>
  <c r="CX198" i="3"/>
  <c r="CY198" i="3"/>
  <c r="CZ198" i="3"/>
  <c r="DA198" i="3"/>
  <c r="DB198" i="3"/>
  <c r="DD198" i="3"/>
  <c r="DE198" i="3"/>
  <c r="DF198" i="3"/>
  <c r="DG198" i="3"/>
  <c r="DH198" i="3"/>
  <c r="DI198" i="3"/>
  <c r="DJ198" i="3"/>
  <c r="DK198" i="3"/>
  <c r="DL198" i="3"/>
  <c r="DM198" i="3"/>
  <c r="DN198" i="3"/>
  <c r="DO198" i="3"/>
  <c r="DP198" i="3"/>
  <c r="DR198" i="3"/>
  <c r="DS198" i="3"/>
  <c r="DT198" i="3"/>
  <c r="DU198" i="3"/>
  <c r="DV198" i="3"/>
  <c r="DW198" i="3"/>
  <c r="DX198" i="3"/>
  <c r="DY198" i="3"/>
  <c r="DZ198" i="3"/>
  <c r="EA198" i="3"/>
  <c r="EB198" i="3"/>
  <c r="EC198" i="3"/>
  <c r="ED198" i="3"/>
  <c r="EF198" i="3"/>
  <c r="EG198" i="3"/>
  <c r="EH198" i="3"/>
  <c r="EI198" i="3"/>
  <c r="EJ198" i="3"/>
  <c r="EK198" i="3"/>
  <c r="EL198" i="3"/>
  <c r="EM198" i="3"/>
  <c r="EN198" i="3"/>
  <c r="EO198" i="3"/>
  <c r="EP198" i="3"/>
  <c r="EQ198" i="3"/>
  <c r="ER198" i="3"/>
  <c r="ET198" i="3"/>
  <c r="EU198" i="3"/>
  <c r="EV198" i="3"/>
  <c r="EW198" i="3"/>
  <c r="EX198" i="3"/>
  <c r="EY198" i="3"/>
  <c r="EZ198" i="3"/>
  <c r="FA198" i="3"/>
  <c r="FB198" i="3"/>
  <c r="FC198" i="3"/>
  <c r="FD198" i="3"/>
  <c r="FE198" i="3"/>
  <c r="FF198" i="3"/>
  <c r="FH198" i="3"/>
  <c r="FI198" i="3"/>
  <c r="FJ198" i="3"/>
  <c r="FK198" i="3"/>
  <c r="FL198" i="3"/>
  <c r="FM198" i="3"/>
  <c r="FN198" i="3"/>
  <c r="FO198" i="3"/>
  <c r="FP198" i="3"/>
  <c r="FQ198" i="3"/>
  <c r="FR198" i="3"/>
  <c r="FS198" i="3"/>
  <c r="FT198" i="3"/>
  <c r="FV198" i="3"/>
  <c r="FW198" i="3"/>
  <c r="FX198" i="3"/>
  <c r="FY198" i="3"/>
  <c r="FZ198" i="3"/>
  <c r="GA198" i="3"/>
  <c r="GB198" i="3"/>
  <c r="GC198" i="3"/>
  <c r="GD198" i="3"/>
  <c r="GE198" i="3"/>
  <c r="GF198" i="3"/>
  <c r="GG198" i="3"/>
  <c r="GH198" i="3"/>
  <c r="GX198" i="3"/>
  <c r="GY198" i="3"/>
  <c r="GZ198" i="3"/>
  <c r="HA198" i="3"/>
  <c r="HB198" i="3"/>
  <c r="HC198" i="3"/>
  <c r="HD198" i="3"/>
  <c r="HE198" i="3"/>
  <c r="HF198" i="3"/>
  <c r="HG198" i="3"/>
  <c r="HH198" i="3"/>
  <c r="HI198" i="3"/>
  <c r="HJ198" i="3"/>
  <c r="J199" i="3"/>
  <c r="K199" i="3"/>
  <c r="L199" i="3"/>
  <c r="M199" i="3"/>
  <c r="N199" i="3"/>
  <c r="O199" i="3"/>
  <c r="P199" i="3"/>
  <c r="Q199" i="3"/>
  <c r="R199" i="3"/>
  <c r="S199" i="3"/>
  <c r="T199" i="3"/>
  <c r="U199" i="3"/>
  <c r="V199" i="3"/>
  <c r="X199" i="3"/>
  <c r="Y199" i="3"/>
  <c r="Z199" i="3"/>
  <c r="AA199" i="3"/>
  <c r="AB199" i="3"/>
  <c r="AC199" i="3"/>
  <c r="AD199" i="3"/>
  <c r="AE199" i="3"/>
  <c r="AF199" i="3"/>
  <c r="AG199" i="3"/>
  <c r="AH199" i="3"/>
  <c r="AI199" i="3"/>
  <c r="AJ199" i="3"/>
  <c r="AL199" i="3"/>
  <c r="AM199" i="3"/>
  <c r="AN199" i="3"/>
  <c r="AO199" i="3"/>
  <c r="AP199" i="3"/>
  <c r="AQ199" i="3"/>
  <c r="AR199" i="3"/>
  <c r="AS199" i="3"/>
  <c r="AT199" i="3"/>
  <c r="AU199" i="3"/>
  <c r="AV199" i="3"/>
  <c r="AW199" i="3"/>
  <c r="AX199" i="3"/>
  <c r="AZ199" i="3"/>
  <c r="BA199" i="3"/>
  <c r="BB199" i="3"/>
  <c r="BC199" i="3"/>
  <c r="BD199" i="3"/>
  <c r="BE199" i="3"/>
  <c r="BF199" i="3"/>
  <c r="BG199" i="3"/>
  <c r="BH199" i="3"/>
  <c r="BI199" i="3"/>
  <c r="BJ199" i="3"/>
  <c r="BK199" i="3"/>
  <c r="BL199" i="3"/>
  <c r="BN199" i="3"/>
  <c r="BO199" i="3"/>
  <c r="BP199" i="3"/>
  <c r="BQ199" i="3"/>
  <c r="BR199" i="3"/>
  <c r="BS199" i="3"/>
  <c r="BT199" i="3"/>
  <c r="BU199" i="3"/>
  <c r="BV199" i="3"/>
  <c r="BW199" i="3"/>
  <c r="BX199" i="3"/>
  <c r="BY199" i="3"/>
  <c r="BZ199" i="3"/>
  <c r="CB199" i="3"/>
  <c r="CC199" i="3"/>
  <c r="CD199" i="3"/>
  <c r="CE199" i="3"/>
  <c r="CF199" i="3"/>
  <c r="CG199" i="3"/>
  <c r="CH199" i="3"/>
  <c r="CI199" i="3"/>
  <c r="CJ199" i="3"/>
  <c r="CK199" i="3"/>
  <c r="CL199" i="3"/>
  <c r="CM199" i="3"/>
  <c r="CN199" i="3"/>
  <c r="CP199" i="3"/>
  <c r="CQ199" i="3"/>
  <c r="CR199" i="3"/>
  <c r="CS199" i="3"/>
  <c r="CT199" i="3"/>
  <c r="CU199" i="3"/>
  <c r="CV199" i="3"/>
  <c r="CW199" i="3"/>
  <c r="CX199" i="3"/>
  <c r="CY199" i="3"/>
  <c r="CZ199" i="3"/>
  <c r="DA199" i="3"/>
  <c r="DB199" i="3"/>
  <c r="DD199" i="3"/>
  <c r="DE199" i="3"/>
  <c r="DF199" i="3"/>
  <c r="DG199" i="3"/>
  <c r="DH199" i="3"/>
  <c r="DI199" i="3"/>
  <c r="DJ199" i="3"/>
  <c r="DK199" i="3"/>
  <c r="DL199" i="3"/>
  <c r="DM199" i="3"/>
  <c r="DN199" i="3"/>
  <c r="DO199" i="3"/>
  <c r="DP199" i="3"/>
  <c r="DR199" i="3"/>
  <c r="DS199" i="3"/>
  <c r="DT199" i="3"/>
  <c r="DU199" i="3"/>
  <c r="DV199" i="3"/>
  <c r="DW199" i="3"/>
  <c r="DX199" i="3"/>
  <c r="DY199" i="3"/>
  <c r="DZ199" i="3"/>
  <c r="EA199" i="3"/>
  <c r="EB199" i="3"/>
  <c r="EC199" i="3"/>
  <c r="ED199" i="3"/>
  <c r="EF199" i="3"/>
  <c r="EG199" i="3"/>
  <c r="EH199" i="3"/>
  <c r="EI199" i="3"/>
  <c r="EJ199" i="3"/>
  <c r="EK199" i="3"/>
  <c r="EL199" i="3"/>
  <c r="EM199" i="3"/>
  <c r="EN199" i="3"/>
  <c r="EO199" i="3"/>
  <c r="EP199" i="3"/>
  <c r="EQ199" i="3"/>
  <c r="ER199" i="3"/>
  <c r="ET199" i="3"/>
  <c r="EU199" i="3"/>
  <c r="EV199" i="3"/>
  <c r="EW199" i="3"/>
  <c r="EX199" i="3"/>
  <c r="EY199" i="3"/>
  <c r="EZ199" i="3"/>
  <c r="FA199" i="3"/>
  <c r="FB199" i="3"/>
  <c r="FC199" i="3"/>
  <c r="FD199" i="3"/>
  <c r="FE199" i="3"/>
  <c r="FF199" i="3"/>
  <c r="FH199" i="3"/>
  <c r="FI199" i="3"/>
  <c r="FJ199" i="3"/>
  <c r="FK199" i="3"/>
  <c r="FL199" i="3"/>
  <c r="FM199" i="3"/>
  <c r="FN199" i="3"/>
  <c r="FO199" i="3"/>
  <c r="FP199" i="3"/>
  <c r="FQ199" i="3"/>
  <c r="FR199" i="3"/>
  <c r="FS199" i="3"/>
  <c r="FT199" i="3"/>
  <c r="FV199" i="3"/>
  <c r="FW199" i="3"/>
  <c r="FX199" i="3"/>
  <c r="FY199" i="3"/>
  <c r="FZ199" i="3"/>
  <c r="GA199" i="3"/>
  <c r="GB199" i="3"/>
  <c r="GC199" i="3"/>
  <c r="GD199" i="3"/>
  <c r="GE199" i="3"/>
  <c r="GF199" i="3"/>
  <c r="GG199" i="3"/>
  <c r="GH199" i="3"/>
  <c r="GX199" i="3"/>
  <c r="GY199" i="3"/>
  <c r="GZ199" i="3"/>
  <c r="HA199" i="3"/>
  <c r="HB199" i="3"/>
  <c r="HC199" i="3"/>
  <c r="HD199" i="3"/>
  <c r="HE199" i="3"/>
  <c r="HF199" i="3"/>
  <c r="HG199" i="3"/>
  <c r="HH199" i="3"/>
  <c r="HI199" i="3"/>
  <c r="HJ199" i="3"/>
  <c r="J200" i="3"/>
  <c r="K200" i="3"/>
  <c r="L200" i="3"/>
  <c r="M200" i="3"/>
  <c r="N200" i="3"/>
  <c r="O200" i="3"/>
  <c r="P200" i="3"/>
  <c r="Q200" i="3"/>
  <c r="R200" i="3"/>
  <c r="S200" i="3"/>
  <c r="T200" i="3"/>
  <c r="U200" i="3"/>
  <c r="V200" i="3"/>
  <c r="X200" i="3"/>
  <c r="Y200" i="3"/>
  <c r="Z200" i="3"/>
  <c r="AA200" i="3"/>
  <c r="AB200" i="3"/>
  <c r="AC200" i="3"/>
  <c r="AD200" i="3"/>
  <c r="AE200" i="3"/>
  <c r="AF200" i="3"/>
  <c r="AG200" i="3"/>
  <c r="AH200" i="3"/>
  <c r="AI200" i="3"/>
  <c r="AJ200" i="3"/>
  <c r="AL200" i="3"/>
  <c r="AM200" i="3"/>
  <c r="AN200" i="3"/>
  <c r="AO200" i="3"/>
  <c r="AP200" i="3"/>
  <c r="AQ200" i="3"/>
  <c r="AR200" i="3"/>
  <c r="AS200" i="3"/>
  <c r="AT200" i="3"/>
  <c r="AU200" i="3"/>
  <c r="AV200" i="3"/>
  <c r="AW200" i="3"/>
  <c r="AX200" i="3"/>
  <c r="AZ200" i="3"/>
  <c r="BA200" i="3"/>
  <c r="BB200" i="3"/>
  <c r="BC200" i="3"/>
  <c r="BD200" i="3"/>
  <c r="BE200" i="3"/>
  <c r="BF200" i="3"/>
  <c r="BG200" i="3"/>
  <c r="BH200" i="3"/>
  <c r="BI200" i="3"/>
  <c r="BJ200" i="3"/>
  <c r="BK200" i="3"/>
  <c r="BL200" i="3"/>
  <c r="BN200" i="3"/>
  <c r="BO200" i="3"/>
  <c r="BP200" i="3"/>
  <c r="BQ200" i="3"/>
  <c r="BR200" i="3"/>
  <c r="BS200" i="3"/>
  <c r="BT200" i="3"/>
  <c r="BU200" i="3"/>
  <c r="BV200" i="3"/>
  <c r="BW200" i="3"/>
  <c r="BX200" i="3"/>
  <c r="BY200" i="3"/>
  <c r="BZ200" i="3"/>
  <c r="CB200" i="3"/>
  <c r="CC200" i="3"/>
  <c r="CD200" i="3"/>
  <c r="CE200" i="3"/>
  <c r="CF200" i="3"/>
  <c r="CG200" i="3"/>
  <c r="CH200" i="3"/>
  <c r="CI200" i="3"/>
  <c r="CJ200" i="3"/>
  <c r="CK200" i="3"/>
  <c r="CL200" i="3"/>
  <c r="CM200" i="3"/>
  <c r="CN200" i="3"/>
  <c r="CP200" i="3"/>
  <c r="CQ200" i="3"/>
  <c r="CR200" i="3"/>
  <c r="CS200" i="3"/>
  <c r="CT200" i="3"/>
  <c r="CU200" i="3"/>
  <c r="CV200" i="3"/>
  <c r="CW200" i="3"/>
  <c r="CX200" i="3"/>
  <c r="CY200" i="3"/>
  <c r="CZ200" i="3"/>
  <c r="DA200" i="3"/>
  <c r="DB200" i="3"/>
  <c r="DD200" i="3"/>
  <c r="DE200" i="3"/>
  <c r="DF200" i="3"/>
  <c r="DG200" i="3"/>
  <c r="DH200" i="3"/>
  <c r="DI200" i="3"/>
  <c r="DJ200" i="3"/>
  <c r="DK200" i="3"/>
  <c r="DL200" i="3"/>
  <c r="DM200" i="3"/>
  <c r="DN200" i="3"/>
  <c r="DO200" i="3"/>
  <c r="DP200" i="3"/>
  <c r="DR200" i="3"/>
  <c r="DS200" i="3"/>
  <c r="DT200" i="3"/>
  <c r="DU200" i="3"/>
  <c r="DV200" i="3"/>
  <c r="DW200" i="3"/>
  <c r="DX200" i="3"/>
  <c r="DY200" i="3"/>
  <c r="DZ200" i="3"/>
  <c r="EA200" i="3"/>
  <c r="EB200" i="3"/>
  <c r="EC200" i="3"/>
  <c r="ED200" i="3"/>
  <c r="EF200" i="3"/>
  <c r="EG200" i="3"/>
  <c r="EH200" i="3"/>
  <c r="EI200" i="3"/>
  <c r="EJ200" i="3"/>
  <c r="EK200" i="3"/>
  <c r="EL200" i="3"/>
  <c r="EM200" i="3"/>
  <c r="EN200" i="3"/>
  <c r="EO200" i="3"/>
  <c r="EP200" i="3"/>
  <c r="EQ200" i="3"/>
  <c r="ER200" i="3"/>
  <c r="ET200" i="3"/>
  <c r="EU200" i="3"/>
  <c r="EV200" i="3"/>
  <c r="EW200" i="3"/>
  <c r="EX200" i="3"/>
  <c r="EY200" i="3"/>
  <c r="EZ200" i="3"/>
  <c r="FA200" i="3"/>
  <c r="FB200" i="3"/>
  <c r="FC200" i="3"/>
  <c r="FD200" i="3"/>
  <c r="FE200" i="3"/>
  <c r="FF200" i="3"/>
  <c r="FH200" i="3"/>
  <c r="FI200" i="3"/>
  <c r="FJ200" i="3"/>
  <c r="FK200" i="3"/>
  <c r="FL200" i="3"/>
  <c r="FM200" i="3"/>
  <c r="FN200" i="3"/>
  <c r="FO200" i="3"/>
  <c r="FP200" i="3"/>
  <c r="FQ200" i="3"/>
  <c r="FR200" i="3"/>
  <c r="FS200" i="3"/>
  <c r="FT200" i="3"/>
  <c r="FV200" i="3"/>
  <c r="FW200" i="3"/>
  <c r="FX200" i="3"/>
  <c r="FY200" i="3"/>
  <c r="FZ200" i="3"/>
  <c r="GA200" i="3"/>
  <c r="GB200" i="3"/>
  <c r="GC200" i="3"/>
  <c r="GD200" i="3"/>
  <c r="GE200" i="3"/>
  <c r="GF200" i="3"/>
  <c r="GG200" i="3"/>
  <c r="GH200" i="3"/>
  <c r="GX200" i="3"/>
  <c r="GY200" i="3"/>
  <c r="GZ200" i="3"/>
  <c r="HA200" i="3"/>
  <c r="HB200" i="3"/>
  <c r="HC200" i="3"/>
  <c r="HD200" i="3"/>
  <c r="HE200" i="3"/>
  <c r="HF200" i="3"/>
  <c r="HG200" i="3"/>
  <c r="HH200" i="3"/>
  <c r="HI200" i="3"/>
  <c r="HJ200" i="3"/>
  <c r="J201" i="3"/>
  <c r="K201" i="3"/>
  <c r="L201" i="3"/>
  <c r="M201" i="3"/>
  <c r="N201" i="3"/>
  <c r="O201" i="3"/>
  <c r="P201" i="3"/>
  <c r="Q201" i="3"/>
  <c r="R201" i="3"/>
  <c r="S201" i="3"/>
  <c r="T201" i="3"/>
  <c r="U201" i="3"/>
  <c r="V201" i="3"/>
  <c r="X201" i="3"/>
  <c r="Y201" i="3"/>
  <c r="Z201" i="3"/>
  <c r="AA201" i="3"/>
  <c r="AB201" i="3"/>
  <c r="AC201" i="3"/>
  <c r="AD201" i="3"/>
  <c r="AE201" i="3"/>
  <c r="AF201" i="3"/>
  <c r="AG201" i="3"/>
  <c r="AH201" i="3"/>
  <c r="AI201" i="3"/>
  <c r="AJ201" i="3"/>
  <c r="AL201" i="3"/>
  <c r="AM201" i="3"/>
  <c r="AN201" i="3"/>
  <c r="AO201" i="3"/>
  <c r="AP201" i="3"/>
  <c r="AQ201" i="3"/>
  <c r="AR201" i="3"/>
  <c r="AS201" i="3"/>
  <c r="AT201" i="3"/>
  <c r="AU201" i="3"/>
  <c r="AV201" i="3"/>
  <c r="AW201" i="3"/>
  <c r="AX201" i="3"/>
  <c r="AZ201" i="3"/>
  <c r="BA201" i="3"/>
  <c r="BB201" i="3"/>
  <c r="BC201" i="3"/>
  <c r="BD201" i="3"/>
  <c r="BE201" i="3"/>
  <c r="BF201" i="3"/>
  <c r="BG201" i="3"/>
  <c r="BH201" i="3"/>
  <c r="BI201" i="3"/>
  <c r="BJ201" i="3"/>
  <c r="BK201" i="3"/>
  <c r="BL201" i="3"/>
  <c r="BN201" i="3"/>
  <c r="BO201" i="3"/>
  <c r="BP201" i="3"/>
  <c r="BQ201" i="3"/>
  <c r="BR201" i="3"/>
  <c r="BS201" i="3"/>
  <c r="BT201" i="3"/>
  <c r="BU201" i="3"/>
  <c r="BV201" i="3"/>
  <c r="BW201" i="3"/>
  <c r="BX201" i="3"/>
  <c r="BY201" i="3"/>
  <c r="BZ201" i="3"/>
  <c r="CB201" i="3"/>
  <c r="CC201" i="3"/>
  <c r="CD201" i="3"/>
  <c r="CE201" i="3"/>
  <c r="CF201" i="3"/>
  <c r="CG201" i="3"/>
  <c r="CH201" i="3"/>
  <c r="CI201" i="3"/>
  <c r="CJ201" i="3"/>
  <c r="CK201" i="3"/>
  <c r="CL201" i="3"/>
  <c r="CM201" i="3"/>
  <c r="CN201" i="3"/>
  <c r="CP201" i="3"/>
  <c r="CQ201" i="3"/>
  <c r="CR201" i="3"/>
  <c r="CS201" i="3"/>
  <c r="CT201" i="3"/>
  <c r="CU201" i="3"/>
  <c r="CV201" i="3"/>
  <c r="CW201" i="3"/>
  <c r="CX201" i="3"/>
  <c r="CY201" i="3"/>
  <c r="CZ201" i="3"/>
  <c r="DA201" i="3"/>
  <c r="DB201" i="3"/>
  <c r="DD201" i="3"/>
  <c r="DE201" i="3"/>
  <c r="DF201" i="3"/>
  <c r="DG201" i="3"/>
  <c r="DH201" i="3"/>
  <c r="DI201" i="3"/>
  <c r="DJ201" i="3"/>
  <c r="DK201" i="3"/>
  <c r="DL201" i="3"/>
  <c r="DM201" i="3"/>
  <c r="DN201" i="3"/>
  <c r="DO201" i="3"/>
  <c r="DP201" i="3"/>
  <c r="DR201" i="3"/>
  <c r="DS201" i="3"/>
  <c r="DT201" i="3"/>
  <c r="DU201" i="3"/>
  <c r="DV201" i="3"/>
  <c r="DW201" i="3"/>
  <c r="DX201" i="3"/>
  <c r="DY201" i="3"/>
  <c r="DZ201" i="3"/>
  <c r="EA201" i="3"/>
  <c r="EB201" i="3"/>
  <c r="EC201" i="3"/>
  <c r="ED201" i="3"/>
  <c r="EF201" i="3"/>
  <c r="EG201" i="3"/>
  <c r="EH201" i="3"/>
  <c r="EI201" i="3"/>
  <c r="EJ201" i="3"/>
  <c r="EK201" i="3"/>
  <c r="EL201" i="3"/>
  <c r="EM201" i="3"/>
  <c r="EN201" i="3"/>
  <c r="EO201" i="3"/>
  <c r="EP201" i="3"/>
  <c r="EQ201" i="3"/>
  <c r="ER201" i="3"/>
  <c r="ET201" i="3"/>
  <c r="EU201" i="3"/>
  <c r="EV201" i="3"/>
  <c r="EW201" i="3"/>
  <c r="EX201" i="3"/>
  <c r="EY201" i="3"/>
  <c r="EZ201" i="3"/>
  <c r="FA201" i="3"/>
  <c r="FB201" i="3"/>
  <c r="FC201" i="3"/>
  <c r="FD201" i="3"/>
  <c r="FE201" i="3"/>
  <c r="FF201" i="3"/>
  <c r="FH201" i="3"/>
  <c r="FI201" i="3"/>
  <c r="FJ201" i="3"/>
  <c r="FK201" i="3"/>
  <c r="FL201" i="3"/>
  <c r="FM201" i="3"/>
  <c r="FN201" i="3"/>
  <c r="FO201" i="3"/>
  <c r="FP201" i="3"/>
  <c r="FQ201" i="3"/>
  <c r="FR201" i="3"/>
  <c r="FS201" i="3"/>
  <c r="FT201" i="3"/>
  <c r="FV201" i="3"/>
  <c r="FW201" i="3"/>
  <c r="FX201" i="3"/>
  <c r="FY201" i="3"/>
  <c r="FZ201" i="3"/>
  <c r="GA201" i="3"/>
  <c r="GB201" i="3"/>
  <c r="GC201" i="3"/>
  <c r="GD201" i="3"/>
  <c r="GE201" i="3"/>
  <c r="GF201" i="3"/>
  <c r="GG201" i="3"/>
  <c r="GH201" i="3"/>
  <c r="GJ201" i="3"/>
  <c r="GK201" i="3"/>
  <c r="GL201" i="3"/>
  <c r="GM201" i="3"/>
  <c r="GN201" i="3"/>
  <c r="GO201" i="3"/>
  <c r="GP201" i="3"/>
  <c r="GQ201" i="3"/>
  <c r="GR201" i="3"/>
  <c r="GS201" i="3"/>
  <c r="GT201" i="3"/>
  <c r="GU201" i="3"/>
  <c r="GV201" i="3"/>
  <c r="J202" i="3"/>
  <c r="K202" i="3"/>
  <c r="L202" i="3"/>
  <c r="M202" i="3"/>
  <c r="N202" i="3"/>
  <c r="O202" i="3"/>
  <c r="P202" i="3"/>
  <c r="Q202" i="3"/>
  <c r="R202" i="3"/>
  <c r="S202" i="3"/>
  <c r="T202" i="3"/>
  <c r="U202" i="3"/>
  <c r="V202" i="3"/>
  <c r="X202" i="3"/>
  <c r="Y202" i="3"/>
  <c r="Z202" i="3"/>
  <c r="AA202" i="3"/>
  <c r="AB202" i="3"/>
  <c r="AC202" i="3"/>
  <c r="AD202" i="3"/>
  <c r="AE202" i="3"/>
  <c r="AF202" i="3"/>
  <c r="AG202" i="3"/>
  <c r="AH202" i="3"/>
  <c r="AI202" i="3"/>
  <c r="AJ202" i="3"/>
  <c r="AL202" i="3"/>
  <c r="AM202" i="3"/>
  <c r="AN202" i="3"/>
  <c r="AO202" i="3"/>
  <c r="AP202" i="3"/>
  <c r="AQ202" i="3"/>
  <c r="AR202" i="3"/>
  <c r="AS202" i="3"/>
  <c r="AT202" i="3"/>
  <c r="AU202" i="3"/>
  <c r="AV202" i="3"/>
  <c r="AW202" i="3"/>
  <c r="AX202" i="3"/>
  <c r="AZ202" i="3"/>
  <c r="BA202" i="3"/>
  <c r="BB202" i="3"/>
  <c r="BC202" i="3"/>
  <c r="BD202" i="3"/>
  <c r="BE202" i="3"/>
  <c r="BF202" i="3"/>
  <c r="BG202" i="3"/>
  <c r="BH202" i="3"/>
  <c r="BI202" i="3"/>
  <c r="BJ202" i="3"/>
  <c r="BK202" i="3"/>
  <c r="BL202" i="3"/>
  <c r="BN202" i="3"/>
  <c r="BO202" i="3"/>
  <c r="BP202" i="3"/>
  <c r="BQ202" i="3"/>
  <c r="BR202" i="3"/>
  <c r="BS202" i="3"/>
  <c r="BT202" i="3"/>
  <c r="BU202" i="3"/>
  <c r="BV202" i="3"/>
  <c r="BW202" i="3"/>
  <c r="BX202" i="3"/>
  <c r="BY202" i="3"/>
  <c r="BZ202" i="3"/>
  <c r="CB202" i="3"/>
  <c r="CC202" i="3"/>
  <c r="CD202" i="3"/>
  <c r="CE202" i="3"/>
  <c r="CF202" i="3"/>
  <c r="CG202" i="3"/>
  <c r="CH202" i="3"/>
  <c r="CI202" i="3"/>
  <c r="CJ202" i="3"/>
  <c r="CK202" i="3"/>
  <c r="CL202" i="3"/>
  <c r="CM202" i="3"/>
  <c r="CN202" i="3"/>
  <c r="CP202" i="3"/>
  <c r="CQ202" i="3"/>
  <c r="CR202" i="3"/>
  <c r="CS202" i="3"/>
  <c r="CT202" i="3"/>
  <c r="CU202" i="3"/>
  <c r="CV202" i="3"/>
  <c r="CW202" i="3"/>
  <c r="CX202" i="3"/>
  <c r="CY202" i="3"/>
  <c r="CZ202" i="3"/>
  <c r="DA202" i="3"/>
  <c r="DB202" i="3"/>
  <c r="DD202" i="3"/>
  <c r="DE202" i="3"/>
  <c r="DF202" i="3"/>
  <c r="DG202" i="3"/>
  <c r="DH202" i="3"/>
  <c r="DI202" i="3"/>
  <c r="DJ202" i="3"/>
  <c r="DK202" i="3"/>
  <c r="DL202" i="3"/>
  <c r="DM202" i="3"/>
  <c r="DN202" i="3"/>
  <c r="DO202" i="3"/>
  <c r="DP202" i="3"/>
  <c r="DR202" i="3"/>
  <c r="DS202" i="3"/>
  <c r="DT202" i="3"/>
  <c r="DU202" i="3"/>
  <c r="DV202" i="3"/>
  <c r="DW202" i="3"/>
  <c r="DX202" i="3"/>
  <c r="DY202" i="3"/>
  <c r="DZ202" i="3"/>
  <c r="EA202" i="3"/>
  <c r="EB202" i="3"/>
  <c r="EC202" i="3"/>
  <c r="ED202" i="3"/>
  <c r="EF202" i="3"/>
  <c r="EG202" i="3"/>
  <c r="EH202" i="3"/>
  <c r="EI202" i="3"/>
  <c r="EJ202" i="3"/>
  <c r="EK202" i="3"/>
  <c r="EL202" i="3"/>
  <c r="EM202" i="3"/>
  <c r="EN202" i="3"/>
  <c r="EO202" i="3"/>
  <c r="EP202" i="3"/>
  <c r="EQ202" i="3"/>
  <c r="ER202" i="3"/>
  <c r="ET202" i="3"/>
  <c r="EU202" i="3"/>
  <c r="EV202" i="3"/>
  <c r="EW202" i="3"/>
  <c r="EX202" i="3"/>
  <c r="EY202" i="3"/>
  <c r="EZ202" i="3"/>
  <c r="FA202" i="3"/>
  <c r="FB202" i="3"/>
  <c r="FC202" i="3"/>
  <c r="FD202" i="3"/>
  <c r="FE202" i="3"/>
  <c r="FF202" i="3"/>
  <c r="FH202" i="3"/>
  <c r="FI202" i="3"/>
  <c r="FJ202" i="3"/>
  <c r="FK202" i="3"/>
  <c r="FL202" i="3"/>
  <c r="FM202" i="3"/>
  <c r="FN202" i="3"/>
  <c r="FO202" i="3"/>
  <c r="FP202" i="3"/>
  <c r="FQ202" i="3"/>
  <c r="FR202" i="3"/>
  <c r="FS202" i="3"/>
  <c r="FT202" i="3"/>
  <c r="FV202" i="3"/>
  <c r="FW202" i="3"/>
  <c r="FX202" i="3"/>
  <c r="FY202" i="3"/>
  <c r="FZ202" i="3"/>
  <c r="GA202" i="3"/>
  <c r="GB202" i="3"/>
  <c r="GC202" i="3"/>
  <c r="GD202" i="3"/>
  <c r="GE202" i="3"/>
  <c r="GF202" i="3"/>
  <c r="GG202" i="3"/>
  <c r="GH202" i="3"/>
  <c r="GJ202" i="3"/>
  <c r="GK202" i="3"/>
  <c r="GL202" i="3"/>
  <c r="GM202" i="3"/>
  <c r="GN202" i="3"/>
  <c r="GO202" i="3"/>
  <c r="GP202" i="3"/>
  <c r="GQ202" i="3"/>
  <c r="GR202" i="3"/>
  <c r="GS202" i="3"/>
  <c r="GT202" i="3"/>
  <c r="GU202" i="3"/>
  <c r="GV202" i="3"/>
  <c r="J203" i="3"/>
  <c r="K203" i="3"/>
  <c r="L203" i="3"/>
  <c r="M203" i="3"/>
  <c r="N203" i="3"/>
  <c r="O203" i="3"/>
  <c r="P203" i="3"/>
  <c r="Q203" i="3"/>
  <c r="R203" i="3"/>
  <c r="S203" i="3"/>
  <c r="T203" i="3"/>
  <c r="U203" i="3"/>
  <c r="V203" i="3"/>
  <c r="X203" i="3"/>
  <c r="Y203" i="3"/>
  <c r="Z203" i="3"/>
  <c r="AA203" i="3"/>
  <c r="AB203" i="3"/>
  <c r="AC203" i="3"/>
  <c r="AD203" i="3"/>
  <c r="AE203" i="3"/>
  <c r="AF203" i="3"/>
  <c r="AG203" i="3"/>
  <c r="AH203" i="3"/>
  <c r="AI203" i="3"/>
  <c r="AJ203" i="3"/>
  <c r="AL203" i="3"/>
  <c r="AM203" i="3"/>
  <c r="AN203" i="3"/>
  <c r="AO203" i="3"/>
  <c r="AP203" i="3"/>
  <c r="AQ203" i="3"/>
  <c r="AR203" i="3"/>
  <c r="AS203" i="3"/>
  <c r="AT203" i="3"/>
  <c r="AU203" i="3"/>
  <c r="AV203" i="3"/>
  <c r="AW203" i="3"/>
  <c r="AX203" i="3"/>
  <c r="AZ203" i="3"/>
  <c r="BA203" i="3"/>
  <c r="BB203" i="3"/>
  <c r="BC203" i="3"/>
  <c r="BD203" i="3"/>
  <c r="BE203" i="3"/>
  <c r="BF203" i="3"/>
  <c r="BG203" i="3"/>
  <c r="BH203" i="3"/>
  <c r="BI203" i="3"/>
  <c r="BJ203" i="3"/>
  <c r="BK203" i="3"/>
  <c r="BL203" i="3"/>
  <c r="BN203" i="3"/>
  <c r="BO203" i="3"/>
  <c r="BP203" i="3"/>
  <c r="BQ203" i="3"/>
  <c r="BR203" i="3"/>
  <c r="BS203" i="3"/>
  <c r="BT203" i="3"/>
  <c r="BU203" i="3"/>
  <c r="BV203" i="3"/>
  <c r="BW203" i="3"/>
  <c r="BX203" i="3"/>
  <c r="BY203" i="3"/>
  <c r="BZ203" i="3"/>
  <c r="CB203" i="3"/>
  <c r="CC203" i="3"/>
  <c r="CD203" i="3"/>
  <c r="CE203" i="3"/>
  <c r="CF203" i="3"/>
  <c r="CG203" i="3"/>
  <c r="CH203" i="3"/>
  <c r="CI203" i="3"/>
  <c r="CJ203" i="3"/>
  <c r="CK203" i="3"/>
  <c r="CL203" i="3"/>
  <c r="CM203" i="3"/>
  <c r="CN203" i="3"/>
  <c r="CP203" i="3"/>
  <c r="CQ203" i="3"/>
  <c r="CR203" i="3"/>
  <c r="CS203" i="3"/>
  <c r="CT203" i="3"/>
  <c r="CU203" i="3"/>
  <c r="CV203" i="3"/>
  <c r="CW203" i="3"/>
  <c r="CX203" i="3"/>
  <c r="CY203" i="3"/>
  <c r="CZ203" i="3"/>
  <c r="DA203" i="3"/>
  <c r="DB203" i="3"/>
  <c r="DD203" i="3"/>
  <c r="DE203" i="3"/>
  <c r="DF203" i="3"/>
  <c r="DG203" i="3"/>
  <c r="DH203" i="3"/>
  <c r="DI203" i="3"/>
  <c r="DJ203" i="3"/>
  <c r="DK203" i="3"/>
  <c r="DL203" i="3"/>
  <c r="DM203" i="3"/>
  <c r="DN203" i="3"/>
  <c r="DO203" i="3"/>
  <c r="DP203" i="3"/>
  <c r="DR203" i="3"/>
  <c r="DS203" i="3"/>
  <c r="DT203" i="3"/>
  <c r="DU203" i="3"/>
  <c r="DV203" i="3"/>
  <c r="DW203" i="3"/>
  <c r="DX203" i="3"/>
  <c r="DY203" i="3"/>
  <c r="DZ203" i="3"/>
  <c r="EA203" i="3"/>
  <c r="EB203" i="3"/>
  <c r="EC203" i="3"/>
  <c r="ED203" i="3"/>
  <c r="EF203" i="3"/>
  <c r="EG203" i="3"/>
  <c r="EH203" i="3"/>
  <c r="EI203" i="3"/>
  <c r="EJ203" i="3"/>
  <c r="EK203" i="3"/>
  <c r="EL203" i="3"/>
  <c r="EM203" i="3"/>
  <c r="EN203" i="3"/>
  <c r="EO203" i="3"/>
  <c r="EP203" i="3"/>
  <c r="EQ203" i="3"/>
  <c r="ER203" i="3"/>
  <c r="ET203" i="3"/>
  <c r="EU203" i="3"/>
  <c r="EV203" i="3"/>
  <c r="EW203" i="3"/>
  <c r="EX203" i="3"/>
  <c r="EY203" i="3"/>
  <c r="EZ203" i="3"/>
  <c r="FA203" i="3"/>
  <c r="FB203" i="3"/>
  <c r="FC203" i="3"/>
  <c r="FD203" i="3"/>
  <c r="FE203" i="3"/>
  <c r="FF203" i="3"/>
  <c r="FH203" i="3"/>
  <c r="FI203" i="3"/>
  <c r="FJ203" i="3"/>
  <c r="FK203" i="3"/>
  <c r="FL203" i="3"/>
  <c r="FM203" i="3"/>
  <c r="FN203" i="3"/>
  <c r="FO203" i="3"/>
  <c r="FP203" i="3"/>
  <c r="FQ203" i="3"/>
  <c r="FR203" i="3"/>
  <c r="FS203" i="3"/>
  <c r="FT203" i="3"/>
  <c r="FV203" i="3"/>
  <c r="FW203" i="3"/>
  <c r="FX203" i="3"/>
  <c r="FY203" i="3"/>
  <c r="FZ203" i="3"/>
  <c r="GA203" i="3"/>
  <c r="GB203" i="3"/>
  <c r="GC203" i="3"/>
  <c r="GD203" i="3"/>
  <c r="GE203" i="3"/>
  <c r="GF203" i="3"/>
  <c r="GG203" i="3"/>
  <c r="GH203" i="3"/>
  <c r="GJ203" i="3"/>
  <c r="GK203" i="3"/>
  <c r="GL203" i="3"/>
  <c r="GM203" i="3"/>
  <c r="GN203" i="3"/>
  <c r="GO203" i="3"/>
  <c r="GP203" i="3"/>
  <c r="GQ203" i="3"/>
  <c r="GR203" i="3"/>
  <c r="GS203" i="3"/>
  <c r="GT203" i="3"/>
  <c r="GU203" i="3"/>
  <c r="GV203" i="3"/>
  <c r="J204" i="3"/>
  <c r="K204" i="3"/>
  <c r="L204" i="3"/>
  <c r="M204" i="3"/>
  <c r="N204" i="3"/>
  <c r="O204" i="3"/>
  <c r="P204" i="3"/>
  <c r="Q204" i="3"/>
  <c r="R204" i="3"/>
  <c r="S204" i="3"/>
  <c r="T204" i="3"/>
  <c r="U204" i="3"/>
  <c r="V204" i="3"/>
  <c r="X204" i="3"/>
  <c r="Y204" i="3"/>
  <c r="Z204" i="3"/>
  <c r="AA204" i="3"/>
  <c r="AB204" i="3"/>
  <c r="AC204" i="3"/>
  <c r="AD204" i="3"/>
  <c r="AE204" i="3"/>
  <c r="AF204" i="3"/>
  <c r="AG204" i="3"/>
  <c r="AH204" i="3"/>
  <c r="AI204" i="3"/>
  <c r="AJ204" i="3"/>
  <c r="AL204" i="3"/>
  <c r="AM204" i="3"/>
  <c r="AN204" i="3"/>
  <c r="AO204" i="3"/>
  <c r="AP204" i="3"/>
  <c r="AQ204" i="3"/>
  <c r="AR204" i="3"/>
  <c r="AS204" i="3"/>
  <c r="AT204" i="3"/>
  <c r="AU204" i="3"/>
  <c r="AV204" i="3"/>
  <c r="AW204" i="3"/>
  <c r="AX204" i="3"/>
  <c r="AZ204" i="3"/>
  <c r="BA204" i="3"/>
  <c r="BB204" i="3"/>
  <c r="BC204" i="3"/>
  <c r="BD204" i="3"/>
  <c r="BE204" i="3"/>
  <c r="BF204" i="3"/>
  <c r="BG204" i="3"/>
  <c r="BH204" i="3"/>
  <c r="BI204" i="3"/>
  <c r="BJ204" i="3"/>
  <c r="BK204" i="3"/>
  <c r="BL204" i="3"/>
  <c r="BN204" i="3"/>
  <c r="BO204" i="3"/>
  <c r="BP204" i="3"/>
  <c r="BQ204" i="3"/>
  <c r="BR204" i="3"/>
  <c r="BS204" i="3"/>
  <c r="BT204" i="3"/>
  <c r="BU204" i="3"/>
  <c r="BV204" i="3"/>
  <c r="BW204" i="3"/>
  <c r="BX204" i="3"/>
  <c r="BY204" i="3"/>
  <c r="BZ204" i="3"/>
  <c r="CB204" i="3"/>
  <c r="CC204" i="3"/>
  <c r="CD204" i="3"/>
  <c r="CE204" i="3"/>
  <c r="CF204" i="3"/>
  <c r="CG204" i="3"/>
  <c r="CH204" i="3"/>
  <c r="CI204" i="3"/>
  <c r="CJ204" i="3"/>
  <c r="CK204" i="3"/>
  <c r="CL204" i="3"/>
  <c r="CM204" i="3"/>
  <c r="CN204" i="3"/>
  <c r="CP204" i="3"/>
  <c r="CQ204" i="3"/>
  <c r="CR204" i="3"/>
  <c r="CS204" i="3"/>
  <c r="CT204" i="3"/>
  <c r="CU204" i="3"/>
  <c r="CV204" i="3"/>
  <c r="CW204" i="3"/>
  <c r="CX204" i="3"/>
  <c r="CY204" i="3"/>
  <c r="CZ204" i="3"/>
  <c r="DA204" i="3"/>
  <c r="DB204" i="3"/>
  <c r="DD204" i="3"/>
  <c r="DE204" i="3"/>
  <c r="DF204" i="3"/>
  <c r="DG204" i="3"/>
  <c r="DH204" i="3"/>
  <c r="DI204" i="3"/>
  <c r="DJ204" i="3"/>
  <c r="DK204" i="3"/>
  <c r="DL204" i="3"/>
  <c r="DM204" i="3"/>
  <c r="DN204" i="3"/>
  <c r="DO204" i="3"/>
  <c r="DP204" i="3"/>
  <c r="DR204" i="3"/>
  <c r="DS204" i="3"/>
  <c r="DT204" i="3"/>
  <c r="DU204" i="3"/>
  <c r="DV204" i="3"/>
  <c r="DW204" i="3"/>
  <c r="DX204" i="3"/>
  <c r="DY204" i="3"/>
  <c r="DZ204" i="3"/>
  <c r="EA204" i="3"/>
  <c r="EB204" i="3"/>
  <c r="EC204" i="3"/>
  <c r="ED204" i="3"/>
  <c r="EF204" i="3"/>
  <c r="EG204" i="3"/>
  <c r="EH204" i="3"/>
  <c r="EI204" i="3"/>
  <c r="EJ204" i="3"/>
  <c r="EK204" i="3"/>
  <c r="EL204" i="3"/>
  <c r="EM204" i="3"/>
  <c r="EN204" i="3"/>
  <c r="EO204" i="3"/>
  <c r="EP204" i="3"/>
  <c r="EQ204" i="3"/>
  <c r="ER204" i="3"/>
  <c r="FH204" i="3"/>
  <c r="FI204" i="3"/>
  <c r="FJ204" i="3"/>
  <c r="FK204" i="3"/>
  <c r="FL204" i="3"/>
  <c r="FM204" i="3"/>
  <c r="FN204" i="3"/>
  <c r="FO204" i="3"/>
  <c r="FP204" i="3"/>
  <c r="FQ204" i="3"/>
  <c r="FR204" i="3"/>
  <c r="FS204" i="3"/>
  <c r="FT204" i="3"/>
  <c r="FV204" i="3"/>
  <c r="FW204" i="3"/>
  <c r="FX204" i="3"/>
  <c r="FY204" i="3"/>
  <c r="FZ204" i="3"/>
  <c r="GA204" i="3"/>
  <c r="GB204" i="3"/>
  <c r="GC204" i="3"/>
  <c r="GD204" i="3"/>
  <c r="GE204" i="3"/>
  <c r="GF204" i="3"/>
  <c r="GG204" i="3"/>
  <c r="GH204" i="3"/>
  <c r="GJ204" i="3"/>
  <c r="GK204" i="3"/>
  <c r="GL204" i="3"/>
  <c r="GM204" i="3"/>
  <c r="GN204" i="3"/>
  <c r="GO204" i="3"/>
  <c r="GP204" i="3"/>
  <c r="GQ204" i="3"/>
  <c r="GR204" i="3"/>
  <c r="GS204" i="3"/>
  <c r="GT204" i="3"/>
  <c r="GU204" i="3"/>
  <c r="GV204" i="3"/>
  <c r="GX204" i="3"/>
  <c r="GY204" i="3"/>
  <c r="GZ204" i="3"/>
  <c r="HA204" i="3"/>
  <c r="HB204" i="3"/>
  <c r="HC204" i="3"/>
  <c r="HD204" i="3"/>
  <c r="HE204" i="3"/>
  <c r="HF204" i="3"/>
  <c r="HG204" i="3"/>
  <c r="HH204" i="3"/>
  <c r="HI204" i="3"/>
  <c r="HJ204" i="3"/>
  <c r="J205" i="3"/>
  <c r="K205" i="3"/>
  <c r="L205" i="3"/>
  <c r="M205" i="3"/>
  <c r="N205" i="3"/>
  <c r="O205" i="3"/>
  <c r="P205" i="3"/>
  <c r="Q205" i="3"/>
  <c r="R205" i="3"/>
  <c r="S205" i="3"/>
  <c r="T205" i="3"/>
  <c r="U205" i="3"/>
  <c r="V205" i="3"/>
  <c r="X205" i="3"/>
  <c r="Y205" i="3"/>
  <c r="Z205" i="3"/>
  <c r="AA205" i="3"/>
  <c r="AB205" i="3"/>
  <c r="AC205" i="3"/>
  <c r="AD205" i="3"/>
  <c r="AE205" i="3"/>
  <c r="AF205" i="3"/>
  <c r="AG205" i="3"/>
  <c r="AH205" i="3"/>
  <c r="AI205" i="3"/>
  <c r="AJ205" i="3"/>
  <c r="AL205" i="3"/>
  <c r="AM205" i="3"/>
  <c r="AN205" i="3"/>
  <c r="AO205" i="3"/>
  <c r="AP205" i="3"/>
  <c r="AQ205" i="3"/>
  <c r="AR205" i="3"/>
  <c r="AS205" i="3"/>
  <c r="AT205" i="3"/>
  <c r="AU205" i="3"/>
  <c r="AV205" i="3"/>
  <c r="AW205" i="3"/>
  <c r="AX205" i="3"/>
  <c r="AZ205" i="3"/>
  <c r="BA205" i="3"/>
  <c r="BB205" i="3"/>
  <c r="BC205" i="3"/>
  <c r="BD205" i="3"/>
  <c r="BE205" i="3"/>
  <c r="BF205" i="3"/>
  <c r="BG205" i="3"/>
  <c r="BH205" i="3"/>
  <c r="BI205" i="3"/>
  <c r="BJ205" i="3"/>
  <c r="BK205" i="3"/>
  <c r="BL205" i="3"/>
  <c r="BN205" i="3"/>
  <c r="BO205" i="3"/>
  <c r="BP205" i="3"/>
  <c r="BQ205" i="3"/>
  <c r="BR205" i="3"/>
  <c r="BS205" i="3"/>
  <c r="BT205" i="3"/>
  <c r="BU205" i="3"/>
  <c r="BV205" i="3"/>
  <c r="BW205" i="3"/>
  <c r="BX205" i="3"/>
  <c r="BY205" i="3"/>
  <c r="BZ205" i="3"/>
  <c r="CB205" i="3"/>
  <c r="CC205" i="3"/>
  <c r="CD205" i="3"/>
  <c r="CE205" i="3"/>
  <c r="CF205" i="3"/>
  <c r="CG205" i="3"/>
  <c r="CH205" i="3"/>
  <c r="CI205" i="3"/>
  <c r="CJ205" i="3"/>
  <c r="CK205" i="3"/>
  <c r="CL205" i="3"/>
  <c r="CM205" i="3"/>
  <c r="CN205" i="3"/>
  <c r="DD205" i="3"/>
  <c r="DE205" i="3"/>
  <c r="DF205" i="3"/>
  <c r="DG205" i="3"/>
  <c r="DH205" i="3"/>
  <c r="DI205" i="3"/>
  <c r="DJ205" i="3"/>
  <c r="DK205" i="3"/>
  <c r="DL205" i="3"/>
  <c r="DM205" i="3"/>
  <c r="DN205" i="3"/>
  <c r="DO205" i="3"/>
  <c r="DP205" i="3"/>
  <c r="DR205" i="3"/>
  <c r="DS205" i="3"/>
  <c r="DT205" i="3"/>
  <c r="DU205" i="3"/>
  <c r="DV205" i="3"/>
  <c r="DW205" i="3"/>
  <c r="DX205" i="3"/>
  <c r="DY205" i="3"/>
  <c r="DZ205" i="3"/>
  <c r="EA205" i="3"/>
  <c r="EB205" i="3"/>
  <c r="EC205" i="3"/>
  <c r="ED205" i="3"/>
  <c r="EF205" i="3"/>
  <c r="EG205" i="3"/>
  <c r="EH205" i="3"/>
  <c r="EI205" i="3"/>
  <c r="EJ205" i="3"/>
  <c r="EK205" i="3"/>
  <c r="EL205" i="3"/>
  <c r="EM205" i="3"/>
  <c r="EN205" i="3"/>
  <c r="EO205" i="3"/>
  <c r="EP205" i="3"/>
  <c r="EQ205" i="3"/>
  <c r="ER205" i="3"/>
  <c r="ET205" i="3"/>
  <c r="EU205" i="3"/>
  <c r="EV205" i="3"/>
  <c r="EW205" i="3"/>
  <c r="EX205" i="3"/>
  <c r="EY205" i="3"/>
  <c r="EZ205" i="3"/>
  <c r="FA205" i="3"/>
  <c r="FB205" i="3"/>
  <c r="FC205" i="3"/>
  <c r="FD205" i="3"/>
  <c r="FE205" i="3"/>
  <c r="FF205" i="3"/>
  <c r="FH205" i="3"/>
  <c r="FI205" i="3"/>
  <c r="FJ205" i="3"/>
  <c r="FK205" i="3"/>
  <c r="FL205" i="3"/>
  <c r="FM205" i="3"/>
  <c r="FN205" i="3"/>
  <c r="FO205" i="3"/>
  <c r="FP205" i="3"/>
  <c r="FQ205" i="3"/>
  <c r="FR205" i="3"/>
  <c r="FS205" i="3"/>
  <c r="FT205" i="3"/>
  <c r="FV205" i="3"/>
  <c r="FW205" i="3"/>
  <c r="FX205" i="3"/>
  <c r="FY205" i="3"/>
  <c r="FZ205" i="3"/>
  <c r="GA205" i="3"/>
  <c r="GB205" i="3"/>
  <c r="GC205" i="3"/>
  <c r="GD205" i="3"/>
  <c r="GE205" i="3"/>
  <c r="GF205" i="3"/>
  <c r="GG205" i="3"/>
  <c r="GH205" i="3"/>
  <c r="GJ205" i="3"/>
  <c r="GK205" i="3"/>
  <c r="GL205" i="3"/>
  <c r="GM205" i="3"/>
  <c r="GN205" i="3"/>
  <c r="GO205" i="3"/>
  <c r="GP205" i="3"/>
  <c r="GQ205" i="3"/>
  <c r="GR205" i="3"/>
  <c r="GS205" i="3"/>
  <c r="GT205" i="3"/>
  <c r="GU205" i="3"/>
  <c r="GV205" i="3"/>
  <c r="GX205" i="3"/>
  <c r="GY205" i="3"/>
  <c r="GZ205" i="3"/>
  <c r="HA205" i="3"/>
  <c r="HB205" i="3"/>
  <c r="HC205" i="3"/>
  <c r="HD205" i="3"/>
  <c r="HE205" i="3"/>
  <c r="HF205" i="3"/>
  <c r="HG205" i="3"/>
  <c r="HH205" i="3"/>
  <c r="HI205" i="3"/>
  <c r="HJ205" i="3"/>
  <c r="J206" i="3"/>
  <c r="K206" i="3"/>
  <c r="L206" i="3"/>
  <c r="M206" i="3"/>
  <c r="N206" i="3"/>
  <c r="O206" i="3"/>
  <c r="P206" i="3"/>
  <c r="Q206" i="3"/>
  <c r="R206" i="3"/>
  <c r="S206" i="3"/>
  <c r="T206" i="3"/>
  <c r="U206" i="3"/>
  <c r="V206" i="3"/>
  <c r="X206" i="3"/>
  <c r="Y206" i="3"/>
  <c r="Z206" i="3"/>
  <c r="AA206" i="3"/>
  <c r="AB206" i="3"/>
  <c r="AC206" i="3"/>
  <c r="AD206" i="3"/>
  <c r="AE206" i="3"/>
  <c r="AF206" i="3"/>
  <c r="AG206" i="3"/>
  <c r="AH206" i="3"/>
  <c r="AI206" i="3"/>
  <c r="AJ206" i="3"/>
  <c r="AL206" i="3"/>
  <c r="AM206" i="3"/>
  <c r="AN206" i="3"/>
  <c r="AO206" i="3"/>
  <c r="AP206" i="3"/>
  <c r="AQ206" i="3"/>
  <c r="AR206" i="3"/>
  <c r="AS206" i="3"/>
  <c r="AT206" i="3"/>
  <c r="AU206" i="3"/>
  <c r="AV206" i="3"/>
  <c r="AW206" i="3"/>
  <c r="AX206" i="3"/>
  <c r="AZ206" i="3"/>
  <c r="BA206" i="3"/>
  <c r="BB206" i="3"/>
  <c r="BC206" i="3"/>
  <c r="BD206" i="3"/>
  <c r="BE206" i="3"/>
  <c r="BF206" i="3"/>
  <c r="BG206" i="3"/>
  <c r="BH206" i="3"/>
  <c r="BI206" i="3"/>
  <c r="BJ206" i="3"/>
  <c r="BK206" i="3"/>
  <c r="BL206" i="3"/>
  <c r="BN206" i="3"/>
  <c r="BO206" i="3"/>
  <c r="BP206" i="3"/>
  <c r="BQ206" i="3"/>
  <c r="BR206" i="3"/>
  <c r="BS206" i="3"/>
  <c r="BT206" i="3"/>
  <c r="BU206" i="3"/>
  <c r="BV206" i="3"/>
  <c r="BW206" i="3"/>
  <c r="BX206" i="3"/>
  <c r="BY206" i="3"/>
  <c r="BZ206" i="3"/>
  <c r="CB206" i="3"/>
  <c r="CC206" i="3"/>
  <c r="CD206" i="3"/>
  <c r="CE206" i="3"/>
  <c r="CF206" i="3"/>
  <c r="CG206" i="3"/>
  <c r="CH206" i="3"/>
  <c r="CI206" i="3"/>
  <c r="CJ206" i="3"/>
  <c r="CK206" i="3"/>
  <c r="CL206" i="3"/>
  <c r="CM206" i="3"/>
  <c r="CN206" i="3"/>
  <c r="CP206" i="3"/>
  <c r="CQ206" i="3"/>
  <c r="CR206" i="3"/>
  <c r="CS206" i="3"/>
  <c r="CT206" i="3"/>
  <c r="CU206" i="3"/>
  <c r="CV206" i="3"/>
  <c r="CW206" i="3"/>
  <c r="CX206" i="3"/>
  <c r="CY206" i="3"/>
  <c r="CZ206" i="3"/>
  <c r="DA206" i="3"/>
  <c r="DB206" i="3"/>
  <c r="DR206" i="3"/>
  <c r="DS206" i="3"/>
  <c r="DT206" i="3"/>
  <c r="DU206" i="3"/>
  <c r="DV206" i="3"/>
  <c r="DW206" i="3"/>
  <c r="DX206" i="3"/>
  <c r="DY206" i="3"/>
  <c r="DZ206" i="3"/>
  <c r="EA206" i="3"/>
  <c r="EB206" i="3"/>
  <c r="EC206" i="3"/>
  <c r="ED206" i="3"/>
  <c r="EF206" i="3"/>
  <c r="EG206" i="3"/>
  <c r="EH206" i="3"/>
  <c r="EI206" i="3"/>
  <c r="EJ206" i="3"/>
  <c r="EK206" i="3"/>
  <c r="EL206" i="3"/>
  <c r="EM206" i="3"/>
  <c r="EN206" i="3"/>
  <c r="EO206" i="3"/>
  <c r="EP206" i="3"/>
  <c r="EQ206" i="3"/>
  <c r="ER206" i="3"/>
  <c r="ET206" i="3"/>
  <c r="EU206" i="3"/>
  <c r="EV206" i="3"/>
  <c r="EW206" i="3"/>
  <c r="EX206" i="3"/>
  <c r="EY206" i="3"/>
  <c r="EZ206" i="3"/>
  <c r="FA206" i="3"/>
  <c r="FB206" i="3"/>
  <c r="FC206" i="3"/>
  <c r="FD206" i="3"/>
  <c r="FE206" i="3"/>
  <c r="FF206" i="3"/>
  <c r="FH206" i="3"/>
  <c r="FI206" i="3"/>
  <c r="FJ206" i="3"/>
  <c r="FK206" i="3"/>
  <c r="FL206" i="3"/>
  <c r="FM206" i="3"/>
  <c r="FN206" i="3"/>
  <c r="FO206" i="3"/>
  <c r="FP206" i="3"/>
  <c r="FQ206" i="3"/>
  <c r="FR206" i="3"/>
  <c r="FS206" i="3"/>
  <c r="FT206" i="3"/>
  <c r="FV206" i="3"/>
  <c r="FW206" i="3"/>
  <c r="FX206" i="3"/>
  <c r="FY206" i="3"/>
  <c r="FZ206" i="3"/>
  <c r="GA206" i="3"/>
  <c r="GB206" i="3"/>
  <c r="GC206" i="3"/>
  <c r="GD206" i="3"/>
  <c r="GE206" i="3"/>
  <c r="GF206" i="3"/>
  <c r="GG206" i="3"/>
  <c r="GH206" i="3"/>
  <c r="GJ206" i="3"/>
  <c r="GK206" i="3"/>
  <c r="GL206" i="3"/>
  <c r="GM206" i="3"/>
  <c r="GN206" i="3"/>
  <c r="GO206" i="3"/>
  <c r="GP206" i="3"/>
  <c r="GQ206" i="3"/>
  <c r="GR206" i="3"/>
  <c r="GS206" i="3"/>
  <c r="GT206" i="3"/>
  <c r="GU206" i="3"/>
  <c r="GV206" i="3"/>
  <c r="GX206" i="3"/>
  <c r="GY206" i="3"/>
  <c r="GZ206" i="3"/>
  <c r="HA206" i="3"/>
  <c r="HB206" i="3"/>
  <c r="HC206" i="3"/>
  <c r="HD206" i="3"/>
  <c r="HE206" i="3"/>
  <c r="HF206" i="3"/>
  <c r="HG206" i="3"/>
  <c r="HH206" i="3"/>
  <c r="HI206" i="3"/>
  <c r="HJ206" i="3"/>
  <c r="J207" i="3"/>
  <c r="K207" i="3"/>
  <c r="L207" i="3"/>
  <c r="M207" i="3"/>
  <c r="N207" i="3"/>
  <c r="O207" i="3"/>
  <c r="P207" i="3"/>
  <c r="Q207" i="3"/>
  <c r="R207" i="3"/>
  <c r="S207" i="3"/>
  <c r="T207" i="3"/>
  <c r="U207" i="3"/>
  <c r="V207" i="3"/>
  <c r="X207" i="3"/>
  <c r="Y207" i="3"/>
  <c r="Z207" i="3"/>
  <c r="AA207" i="3"/>
  <c r="AB207" i="3"/>
  <c r="AC207" i="3"/>
  <c r="AD207" i="3"/>
  <c r="AE207" i="3"/>
  <c r="AF207" i="3"/>
  <c r="AG207" i="3"/>
  <c r="AH207" i="3"/>
  <c r="AI207" i="3"/>
  <c r="AJ207" i="3"/>
  <c r="AL207" i="3"/>
  <c r="AM207" i="3"/>
  <c r="AN207" i="3"/>
  <c r="AO207" i="3"/>
  <c r="AP207" i="3"/>
  <c r="AQ207" i="3"/>
  <c r="AR207" i="3"/>
  <c r="AS207" i="3"/>
  <c r="AT207" i="3"/>
  <c r="AU207" i="3"/>
  <c r="AV207" i="3"/>
  <c r="AW207" i="3"/>
  <c r="AX207" i="3"/>
  <c r="AZ207" i="3"/>
  <c r="BA207" i="3"/>
  <c r="BB207" i="3"/>
  <c r="BC207" i="3"/>
  <c r="BD207" i="3"/>
  <c r="BE207" i="3"/>
  <c r="BF207" i="3"/>
  <c r="BG207" i="3"/>
  <c r="BH207" i="3"/>
  <c r="BI207" i="3"/>
  <c r="BJ207" i="3"/>
  <c r="BK207" i="3"/>
  <c r="BL207" i="3"/>
  <c r="BN207" i="3"/>
  <c r="BO207" i="3"/>
  <c r="BP207" i="3"/>
  <c r="BQ207" i="3"/>
  <c r="BR207" i="3"/>
  <c r="BS207" i="3"/>
  <c r="BT207" i="3"/>
  <c r="BU207" i="3"/>
  <c r="BV207" i="3"/>
  <c r="BW207" i="3"/>
  <c r="BX207" i="3"/>
  <c r="BY207" i="3"/>
  <c r="BZ207" i="3"/>
  <c r="CB207" i="3"/>
  <c r="CC207" i="3"/>
  <c r="CD207" i="3"/>
  <c r="CE207" i="3"/>
  <c r="CF207" i="3"/>
  <c r="CG207" i="3"/>
  <c r="CH207" i="3"/>
  <c r="CI207" i="3"/>
  <c r="CJ207" i="3"/>
  <c r="CK207" i="3"/>
  <c r="CL207" i="3"/>
  <c r="CM207" i="3"/>
  <c r="CN207" i="3"/>
  <c r="CP207" i="3"/>
  <c r="CQ207" i="3"/>
  <c r="CR207" i="3"/>
  <c r="CS207" i="3"/>
  <c r="CT207" i="3"/>
  <c r="CU207" i="3"/>
  <c r="CV207" i="3"/>
  <c r="CW207" i="3"/>
  <c r="CX207" i="3"/>
  <c r="CY207" i="3"/>
  <c r="CZ207" i="3"/>
  <c r="DA207" i="3"/>
  <c r="DB207" i="3"/>
  <c r="DD207" i="3"/>
  <c r="DE207" i="3"/>
  <c r="DF207" i="3"/>
  <c r="DG207" i="3"/>
  <c r="DH207" i="3"/>
  <c r="DI207" i="3"/>
  <c r="DJ207" i="3"/>
  <c r="DK207" i="3"/>
  <c r="DL207" i="3"/>
  <c r="DM207" i="3"/>
  <c r="DN207" i="3"/>
  <c r="DO207" i="3"/>
  <c r="DP207" i="3"/>
  <c r="DR207" i="3"/>
  <c r="DS207" i="3"/>
  <c r="DT207" i="3"/>
  <c r="DU207" i="3"/>
  <c r="DV207" i="3"/>
  <c r="DW207" i="3"/>
  <c r="DX207" i="3"/>
  <c r="DY207" i="3"/>
  <c r="DZ207" i="3"/>
  <c r="EA207" i="3"/>
  <c r="EB207" i="3"/>
  <c r="EC207" i="3"/>
  <c r="ED207" i="3"/>
  <c r="ET207" i="3"/>
  <c r="EU207" i="3"/>
  <c r="EV207" i="3"/>
  <c r="EW207" i="3"/>
  <c r="EX207" i="3"/>
  <c r="EY207" i="3"/>
  <c r="EZ207" i="3"/>
  <c r="FA207" i="3"/>
  <c r="FB207" i="3"/>
  <c r="FC207" i="3"/>
  <c r="FD207" i="3"/>
  <c r="FE207" i="3"/>
  <c r="FF207" i="3"/>
  <c r="FH207" i="3"/>
  <c r="FI207" i="3"/>
  <c r="FJ207" i="3"/>
  <c r="FK207" i="3"/>
  <c r="FL207" i="3"/>
  <c r="FM207" i="3"/>
  <c r="FN207" i="3"/>
  <c r="FO207" i="3"/>
  <c r="FP207" i="3"/>
  <c r="FQ207" i="3"/>
  <c r="FR207" i="3"/>
  <c r="FS207" i="3"/>
  <c r="FT207" i="3"/>
  <c r="FV207" i="3"/>
  <c r="FW207" i="3"/>
  <c r="FX207" i="3"/>
  <c r="FY207" i="3"/>
  <c r="FZ207" i="3"/>
  <c r="GA207" i="3"/>
  <c r="GB207" i="3"/>
  <c r="GC207" i="3"/>
  <c r="GD207" i="3"/>
  <c r="GE207" i="3"/>
  <c r="GF207" i="3"/>
  <c r="GG207" i="3"/>
  <c r="GH207" i="3"/>
  <c r="GJ207" i="3"/>
  <c r="GK207" i="3"/>
  <c r="GL207" i="3"/>
  <c r="GM207" i="3"/>
  <c r="GN207" i="3"/>
  <c r="GO207" i="3"/>
  <c r="GP207" i="3"/>
  <c r="GQ207" i="3"/>
  <c r="GR207" i="3"/>
  <c r="GS207" i="3"/>
  <c r="GT207" i="3"/>
  <c r="GU207" i="3"/>
  <c r="GV207" i="3"/>
  <c r="GX207" i="3"/>
  <c r="GY207" i="3"/>
  <c r="GZ207" i="3"/>
  <c r="HA207" i="3"/>
  <c r="HB207" i="3"/>
  <c r="HC207" i="3"/>
  <c r="HD207" i="3"/>
  <c r="HE207" i="3"/>
  <c r="HF207" i="3"/>
  <c r="HG207" i="3"/>
  <c r="HH207" i="3"/>
  <c r="HI207" i="3"/>
  <c r="HJ207" i="3"/>
  <c r="J208" i="3"/>
  <c r="K208" i="3"/>
  <c r="L208" i="3"/>
  <c r="M208" i="3"/>
  <c r="N208" i="3"/>
  <c r="O208" i="3"/>
  <c r="P208" i="3"/>
  <c r="Q208" i="3"/>
  <c r="R208" i="3"/>
  <c r="S208" i="3"/>
  <c r="T208" i="3"/>
  <c r="U208" i="3"/>
  <c r="V208" i="3"/>
  <c r="X208" i="3"/>
  <c r="Y208" i="3"/>
  <c r="Z208" i="3"/>
  <c r="AA208" i="3"/>
  <c r="AB208" i="3"/>
  <c r="AC208" i="3"/>
  <c r="AD208" i="3"/>
  <c r="AE208" i="3"/>
  <c r="AF208" i="3"/>
  <c r="AG208" i="3"/>
  <c r="AH208" i="3"/>
  <c r="AI208" i="3"/>
  <c r="AJ208" i="3"/>
  <c r="AL208" i="3"/>
  <c r="AM208" i="3"/>
  <c r="AN208" i="3"/>
  <c r="AO208" i="3"/>
  <c r="AP208" i="3"/>
  <c r="AQ208" i="3"/>
  <c r="AR208" i="3"/>
  <c r="AS208" i="3"/>
  <c r="AT208" i="3"/>
  <c r="AU208" i="3"/>
  <c r="AV208" i="3"/>
  <c r="AW208" i="3"/>
  <c r="AX208" i="3"/>
  <c r="AZ208" i="3"/>
  <c r="BA208" i="3"/>
  <c r="BB208" i="3"/>
  <c r="BC208" i="3"/>
  <c r="BD208" i="3"/>
  <c r="BE208" i="3"/>
  <c r="BF208" i="3"/>
  <c r="BG208" i="3"/>
  <c r="BH208" i="3"/>
  <c r="BI208" i="3"/>
  <c r="BJ208" i="3"/>
  <c r="BK208" i="3"/>
  <c r="BL208" i="3"/>
  <c r="BN208" i="3"/>
  <c r="BO208" i="3"/>
  <c r="BP208" i="3"/>
  <c r="BQ208" i="3"/>
  <c r="BR208" i="3"/>
  <c r="BS208" i="3"/>
  <c r="BT208" i="3"/>
  <c r="BU208" i="3"/>
  <c r="BV208" i="3"/>
  <c r="BW208" i="3"/>
  <c r="BX208" i="3"/>
  <c r="BY208" i="3"/>
  <c r="BZ208" i="3"/>
  <c r="CB208" i="3"/>
  <c r="CC208" i="3"/>
  <c r="CD208" i="3"/>
  <c r="CE208" i="3"/>
  <c r="CF208" i="3"/>
  <c r="CG208" i="3"/>
  <c r="CH208" i="3"/>
  <c r="CI208" i="3"/>
  <c r="CJ208" i="3"/>
  <c r="CK208" i="3"/>
  <c r="CL208" i="3"/>
  <c r="CM208" i="3"/>
  <c r="CN208" i="3"/>
  <c r="CP208" i="3"/>
  <c r="CQ208" i="3"/>
  <c r="CR208" i="3"/>
  <c r="CS208" i="3"/>
  <c r="CT208" i="3"/>
  <c r="CU208" i="3"/>
  <c r="CV208" i="3"/>
  <c r="CW208" i="3"/>
  <c r="CX208" i="3"/>
  <c r="CY208" i="3"/>
  <c r="CZ208" i="3"/>
  <c r="DA208" i="3"/>
  <c r="DB208" i="3"/>
  <c r="DD208" i="3"/>
  <c r="DE208" i="3"/>
  <c r="DF208" i="3"/>
  <c r="DG208" i="3"/>
  <c r="DH208" i="3"/>
  <c r="DI208" i="3"/>
  <c r="DJ208" i="3"/>
  <c r="DK208" i="3"/>
  <c r="DL208" i="3"/>
  <c r="DM208" i="3"/>
  <c r="DN208" i="3"/>
  <c r="DO208" i="3"/>
  <c r="DP208" i="3"/>
  <c r="DR208" i="3"/>
  <c r="DS208" i="3"/>
  <c r="DT208" i="3"/>
  <c r="DU208" i="3"/>
  <c r="DV208" i="3"/>
  <c r="DW208" i="3"/>
  <c r="DX208" i="3"/>
  <c r="DY208" i="3"/>
  <c r="DZ208" i="3"/>
  <c r="EA208" i="3"/>
  <c r="EB208" i="3"/>
  <c r="EC208" i="3"/>
  <c r="ED208" i="3"/>
  <c r="EF208" i="3"/>
  <c r="EG208" i="3"/>
  <c r="EH208" i="3"/>
  <c r="EI208" i="3"/>
  <c r="EJ208" i="3"/>
  <c r="EK208" i="3"/>
  <c r="EL208" i="3"/>
  <c r="EM208" i="3"/>
  <c r="EN208" i="3"/>
  <c r="EO208" i="3"/>
  <c r="EP208" i="3"/>
  <c r="EQ208" i="3"/>
  <c r="ER208" i="3"/>
  <c r="ET208" i="3"/>
  <c r="EU208" i="3"/>
  <c r="EV208" i="3"/>
  <c r="EW208" i="3"/>
  <c r="EX208" i="3"/>
  <c r="EY208" i="3"/>
  <c r="EZ208" i="3"/>
  <c r="FA208" i="3"/>
  <c r="FB208" i="3"/>
  <c r="FC208" i="3"/>
  <c r="FD208" i="3"/>
  <c r="FE208" i="3"/>
  <c r="FF208" i="3"/>
  <c r="FH208" i="3"/>
  <c r="FI208" i="3"/>
  <c r="FJ208" i="3"/>
  <c r="FK208" i="3"/>
  <c r="FL208" i="3"/>
  <c r="FM208" i="3"/>
  <c r="FN208" i="3"/>
  <c r="FO208" i="3"/>
  <c r="FP208" i="3"/>
  <c r="FQ208" i="3"/>
  <c r="FR208" i="3"/>
  <c r="FS208" i="3"/>
  <c r="FT208" i="3"/>
  <c r="FV208" i="3"/>
  <c r="FW208" i="3"/>
  <c r="FX208" i="3"/>
  <c r="FY208" i="3"/>
  <c r="FZ208" i="3"/>
  <c r="GA208" i="3"/>
  <c r="GB208" i="3"/>
  <c r="GC208" i="3"/>
  <c r="GD208" i="3"/>
  <c r="GE208" i="3"/>
  <c r="GF208" i="3"/>
  <c r="GG208" i="3"/>
  <c r="GH208" i="3"/>
  <c r="GJ208" i="3"/>
  <c r="GK208" i="3"/>
  <c r="GL208" i="3"/>
  <c r="GM208" i="3"/>
  <c r="GN208" i="3"/>
  <c r="GO208" i="3"/>
  <c r="GP208" i="3"/>
  <c r="GQ208" i="3"/>
  <c r="GR208" i="3"/>
  <c r="GS208" i="3"/>
  <c r="GT208" i="3"/>
  <c r="GU208" i="3"/>
  <c r="GV208" i="3"/>
  <c r="J209" i="3"/>
  <c r="K209" i="3"/>
  <c r="L209" i="3"/>
  <c r="M209" i="3"/>
  <c r="N209" i="3"/>
  <c r="O209" i="3"/>
  <c r="P209" i="3"/>
  <c r="Q209" i="3"/>
  <c r="R209" i="3"/>
  <c r="S209" i="3"/>
  <c r="T209" i="3"/>
  <c r="U209" i="3"/>
  <c r="V209" i="3"/>
  <c r="X209" i="3"/>
  <c r="Y209" i="3"/>
  <c r="Z209" i="3"/>
  <c r="AA209" i="3"/>
  <c r="AB209" i="3"/>
  <c r="AC209" i="3"/>
  <c r="AD209" i="3"/>
  <c r="AE209" i="3"/>
  <c r="AF209" i="3"/>
  <c r="AG209" i="3"/>
  <c r="AH209" i="3"/>
  <c r="AI209" i="3"/>
  <c r="AJ209" i="3"/>
  <c r="AL209" i="3"/>
  <c r="AM209" i="3"/>
  <c r="AN209" i="3"/>
  <c r="AO209" i="3"/>
  <c r="AP209" i="3"/>
  <c r="AQ209" i="3"/>
  <c r="AR209" i="3"/>
  <c r="AS209" i="3"/>
  <c r="AT209" i="3"/>
  <c r="AU209" i="3"/>
  <c r="AV209" i="3"/>
  <c r="AW209" i="3"/>
  <c r="AX209" i="3"/>
  <c r="AZ209" i="3"/>
  <c r="BA209" i="3"/>
  <c r="BB209" i="3"/>
  <c r="BC209" i="3"/>
  <c r="BD209" i="3"/>
  <c r="BE209" i="3"/>
  <c r="BF209" i="3"/>
  <c r="BG209" i="3"/>
  <c r="BH209" i="3"/>
  <c r="BI209" i="3"/>
  <c r="BJ209" i="3"/>
  <c r="BK209" i="3"/>
  <c r="BL209" i="3"/>
  <c r="BN209" i="3"/>
  <c r="BO209" i="3"/>
  <c r="BP209" i="3"/>
  <c r="BQ209" i="3"/>
  <c r="BR209" i="3"/>
  <c r="BS209" i="3"/>
  <c r="BT209" i="3"/>
  <c r="BU209" i="3"/>
  <c r="BV209" i="3"/>
  <c r="BW209" i="3"/>
  <c r="BX209" i="3"/>
  <c r="BY209" i="3"/>
  <c r="BZ209" i="3"/>
  <c r="CB209" i="3"/>
  <c r="CC209" i="3"/>
  <c r="CD209" i="3"/>
  <c r="CE209" i="3"/>
  <c r="CF209" i="3"/>
  <c r="CG209" i="3"/>
  <c r="CH209" i="3"/>
  <c r="CI209" i="3"/>
  <c r="CJ209" i="3"/>
  <c r="CK209" i="3"/>
  <c r="CL209" i="3"/>
  <c r="CM209" i="3"/>
  <c r="CN209" i="3"/>
  <c r="CP209" i="3"/>
  <c r="CQ209" i="3"/>
  <c r="CR209" i="3"/>
  <c r="CS209" i="3"/>
  <c r="CT209" i="3"/>
  <c r="CU209" i="3"/>
  <c r="CV209" i="3"/>
  <c r="CW209" i="3"/>
  <c r="CX209" i="3"/>
  <c r="CY209" i="3"/>
  <c r="CZ209" i="3"/>
  <c r="DA209" i="3"/>
  <c r="DB209" i="3"/>
  <c r="DD209" i="3"/>
  <c r="DE209" i="3"/>
  <c r="DF209" i="3"/>
  <c r="DG209" i="3"/>
  <c r="DH209" i="3"/>
  <c r="DI209" i="3"/>
  <c r="DJ209" i="3"/>
  <c r="DK209" i="3"/>
  <c r="DL209" i="3"/>
  <c r="DM209" i="3"/>
  <c r="DN209" i="3"/>
  <c r="DO209" i="3"/>
  <c r="DP209" i="3"/>
  <c r="EF209" i="3"/>
  <c r="EG209" i="3"/>
  <c r="EH209" i="3"/>
  <c r="EI209" i="3"/>
  <c r="EJ209" i="3"/>
  <c r="EK209" i="3"/>
  <c r="EL209" i="3"/>
  <c r="EM209" i="3"/>
  <c r="EN209" i="3"/>
  <c r="EO209" i="3"/>
  <c r="EP209" i="3"/>
  <c r="EQ209" i="3"/>
  <c r="ER209" i="3"/>
  <c r="ET209" i="3"/>
  <c r="EU209" i="3"/>
  <c r="EV209" i="3"/>
  <c r="EW209" i="3"/>
  <c r="EX209" i="3"/>
  <c r="EY209" i="3"/>
  <c r="EZ209" i="3"/>
  <c r="FA209" i="3"/>
  <c r="FB209" i="3"/>
  <c r="FC209" i="3"/>
  <c r="FD209" i="3"/>
  <c r="FE209" i="3"/>
  <c r="FF209" i="3"/>
  <c r="FH209" i="3"/>
  <c r="FI209" i="3"/>
  <c r="FJ209" i="3"/>
  <c r="FK209" i="3"/>
  <c r="FL209" i="3"/>
  <c r="FM209" i="3"/>
  <c r="FN209" i="3"/>
  <c r="FO209" i="3"/>
  <c r="FP209" i="3"/>
  <c r="FQ209" i="3"/>
  <c r="FR209" i="3"/>
  <c r="FS209" i="3"/>
  <c r="FT209" i="3"/>
  <c r="FV209" i="3"/>
  <c r="FW209" i="3"/>
  <c r="FX209" i="3"/>
  <c r="FY209" i="3"/>
  <c r="FZ209" i="3"/>
  <c r="GA209" i="3"/>
  <c r="GB209" i="3"/>
  <c r="GC209" i="3"/>
  <c r="GD209" i="3"/>
  <c r="GE209" i="3"/>
  <c r="GF209" i="3"/>
  <c r="GG209" i="3"/>
  <c r="GH209" i="3"/>
  <c r="GJ209" i="3"/>
  <c r="GK209" i="3"/>
  <c r="GL209" i="3"/>
  <c r="GM209" i="3"/>
  <c r="GN209" i="3"/>
  <c r="GO209" i="3"/>
  <c r="GP209" i="3"/>
  <c r="GQ209" i="3"/>
  <c r="GR209" i="3"/>
  <c r="GS209" i="3"/>
  <c r="GT209" i="3"/>
  <c r="GU209" i="3"/>
  <c r="GV209" i="3"/>
  <c r="GX209" i="3"/>
  <c r="GY209" i="3"/>
  <c r="GZ209" i="3"/>
  <c r="HA209" i="3"/>
  <c r="HB209" i="3"/>
  <c r="HC209" i="3"/>
  <c r="HD209" i="3"/>
  <c r="HE209" i="3"/>
  <c r="HF209" i="3"/>
  <c r="HG209" i="3"/>
  <c r="HH209" i="3"/>
  <c r="HI209" i="3"/>
  <c r="HJ209" i="3"/>
  <c r="J210" i="3"/>
  <c r="K210" i="3"/>
  <c r="L210" i="3"/>
  <c r="M210" i="3"/>
  <c r="N210" i="3"/>
  <c r="O210" i="3"/>
  <c r="P210" i="3"/>
  <c r="Q210" i="3"/>
  <c r="R210" i="3"/>
  <c r="S210" i="3"/>
  <c r="T210" i="3"/>
  <c r="U210" i="3"/>
  <c r="V210" i="3"/>
  <c r="X210" i="3"/>
  <c r="Y210" i="3"/>
  <c r="Z210" i="3"/>
  <c r="AA210" i="3"/>
  <c r="AB210" i="3"/>
  <c r="AC210" i="3"/>
  <c r="AD210" i="3"/>
  <c r="AE210" i="3"/>
  <c r="AF210" i="3"/>
  <c r="AG210" i="3"/>
  <c r="AH210" i="3"/>
  <c r="AI210" i="3"/>
  <c r="AJ210" i="3"/>
  <c r="AL210" i="3"/>
  <c r="AM210" i="3"/>
  <c r="AN210" i="3"/>
  <c r="AO210" i="3"/>
  <c r="AP210" i="3"/>
  <c r="AQ210" i="3"/>
  <c r="AR210" i="3"/>
  <c r="AS210" i="3"/>
  <c r="AT210" i="3"/>
  <c r="AU210" i="3"/>
  <c r="AV210" i="3"/>
  <c r="AW210" i="3"/>
  <c r="AX210" i="3"/>
  <c r="AZ210" i="3"/>
  <c r="BA210" i="3"/>
  <c r="BB210" i="3"/>
  <c r="BC210" i="3"/>
  <c r="BD210" i="3"/>
  <c r="BE210" i="3"/>
  <c r="BF210" i="3"/>
  <c r="BG210" i="3"/>
  <c r="BH210" i="3"/>
  <c r="BI210" i="3"/>
  <c r="BJ210" i="3"/>
  <c r="BK210" i="3"/>
  <c r="BL210" i="3"/>
  <c r="BN210" i="3"/>
  <c r="BO210" i="3"/>
  <c r="BP210" i="3"/>
  <c r="BQ210" i="3"/>
  <c r="BR210" i="3"/>
  <c r="BS210" i="3"/>
  <c r="BT210" i="3"/>
  <c r="BU210" i="3"/>
  <c r="BV210" i="3"/>
  <c r="BW210" i="3"/>
  <c r="BX210" i="3"/>
  <c r="BY210" i="3"/>
  <c r="BZ210" i="3"/>
  <c r="CB210" i="3"/>
  <c r="CC210" i="3"/>
  <c r="CD210" i="3"/>
  <c r="CE210" i="3"/>
  <c r="CF210" i="3"/>
  <c r="CG210" i="3"/>
  <c r="CH210" i="3"/>
  <c r="CI210" i="3"/>
  <c r="CJ210" i="3"/>
  <c r="CK210" i="3"/>
  <c r="CL210" i="3"/>
  <c r="CM210" i="3"/>
  <c r="CN210" i="3"/>
  <c r="CP210" i="3"/>
  <c r="CQ210" i="3"/>
  <c r="CR210" i="3"/>
  <c r="CS210" i="3"/>
  <c r="CT210" i="3"/>
  <c r="CU210" i="3"/>
  <c r="CV210" i="3"/>
  <c r="CW210" i="3"/>
  <c r="CX210" i="3"/>
  <c r="CY210" i="3"/>
  <c r="CZ210" i="3"/>
  <c r="DA210" i="3"/>
  <c r="DB210" i="3"/>
  <c r="DD210" i="3"/>
  <c r="DE210" i="3"/>
  <c r="DF210" i="3"/>
  <c r="DG210" i="3"/>
  <c r="DH210" i="3"/>
  <c r="DI210" i="3"/>
  <c r="DJ210" i="3"/>
  <c r="DK210" i="3"/>
  <c r="DL210" i="3"/>
  <c r="DM210" i="3"/>
  <c r="DN210" i="3"/>
  <c r="DO210" i="3"/>
  <c r="DP210" i="3"/>
  <c r="DR210" i="3"/>
  <c r="DS210" i="3"/>
  <c r="DT210" i="3"/>
  <c r="DU210" i="3"/>
  <c r="DV210" i="3"/>
  <c r="DW210" i="3"/>
  <c r="DX210" i="3"/>
  <c r="DY210" i="3"/>
  <c r="DZ210" i="3"/>
  <c r="EA210" i="3"/>
  <c r="EB210" i="3"/>
  <c r="EC210" i="3"/>
  <c r="ED210" i="3"/>
  <c r="ET210" i="3"/>
  <c r="EU210" i="3"/>
  <c r="EV210" i="3"/>
  <c r="EW210" i="3"/>
  <c r="EX210" i="3"/>
  <c r="EY210" i="3"/>
  <c r="EZ210" i="3"/>
  <c r="FA210" i="3"/>
  <c r="FB210" i="3"/>
  <c r="FC210" i="3"/>
  <c r="FD210" i="3"/>
  <c r="FE210" i="3"/>
  <c r="FF210" i="3"/>
  <c r="FH210" i="3"/>
  <c r="FI210" i="3"/>
  <c r="FJ210" i="3"/>
  <c r="FK210" i="3"/>
  <c r="FL210" i="3"/>
  <c r="FM210" i="3"/>
  <c r="FN210" i="3"/>
  <c r="FO210" i="3"/>
  <c r="FP210" i="3"/>
  <c r="FQ210" i="3"/>
  <c r="FR210" i="3"/>
  <c r="FS210" i="3"/>
  <c r="FT210" i="3"/>
  <c r="FV210" i="3"/>
  <c r="FW210" i="3"/>
  <c r="FX210" i="3"/>
  <c r="FY210" i="3"/>
  <c r="FZ210" i="3"/>
  <c r="GA210" i="3"/>
  <c r="GB210" i="3"/>
  <c r="GC210" i="3"/>
  <c r="GD210" i="3"/>
  <c r="GE210" i="3"/>
  <c r="GF210" i="3"/>
  <c r="GG210" i="3"/>
  <c r="GH210" i="3"/>
  <c r="GJ210" i="3"/>
  <c r="GK210" i="3"/>
  <c r="GL210" i="3"/>
  <c r="GM210" i="3"/>
  <c r="GN210" i="3"/>
  <c r="GO210" i="3"/>
  <c r="GP210" i="3"/>
  <c r="GQ210" i="3"/>
  <c r="GR210" i="3"/>
  <c r="GS210" i="3"/>
  <c r="GT210" i="3"/>
  <c r="GU210" i="3"/>
  <c r="GV210" i="3"/>
  <c r="GX210" i="3"/>
  <c r="GY210" i="3"/>
  <c r="GZ210" i="3"/>
  <c r="HA210" i="3"/>
  <c r="HB210" i="3"/>
  <c r="HC210" i="3"/>
  <c r="HD210" i="3"/>
  <c r="HE210" i="3"/>
  <c r="HF210" i="3"/>
  <c r="HG210" i="3"/>
  <c r="HH210" i="3"/>
  <c r="HI210" i="3"/>
  <c r="HJ210" i="3"/>
  <c r="J211" i="3"/>
  <c r="K211" i="3"/>
  <c r="L211" i="3"/>
  <c r="M211" i="3"/>
  <c r="N211" i="3"/>
  <c r="O211" i="3"/>
  <c r="P211" i="3"/>
  <c r="Q211" i="3"/>
  <c r="R211" i="3"/>
  <c r="S211" i="3"/>
  <c r="T211" i="3"/>
  <c r="U211" i="3"/>
  <c r="V211" i="3"/>
  <c r="X211" i="3"/>
  <c r="Y211" i="3"/>
  <c r="Z211" i="3"/>
  <c r="AA211" i="3"/>
  <c r="AB211" i="3"/>
  <c r="AC211" i="3"/>
  <c r="AD211" i="3"/>
  <c r="AE211" i="3"/>
  <c r="AF211" i="3"/>
  <c r="AG211" i="3"/>
  <c r="AH211" i="3"/>
  <c r="AI211" i="3"/>
  <c r="AJ211" i="3"/>
  <c r="AL211" i="3"/>
  <c r="AM211" i="3"/>
  <c r="AN211" i="3"/>
  <c r="AO211" i="3"/>
  <c r="AP211" i="3"/>
  <c r="AQ211" i="3"/>
  <c r="AR211" i="3"/>
  <c r="AS211" i="3"/>
  <c r="AT211" i="3"/>
  <c r="AU211" i="3"/>
  <c r="AV211" i="3"/>
  <c r="AW211" i="3"/>
  <c r="AX211" i="3"/>
  <c r="AZ211" i="3"/>
  <c r="BA211" i="3"/>
  <c r="BB211" i="3"/>
  <c r="BC211" i="3"/>
  <c r="BD211" i="3"/>
  <c r="BE211" i="3"/>
  <c r="BF211" i="3"/>
  <c r="BG211" i="3"/>
  <c r="BH211" i="3"/>
  <c r="BI211" i="3"/>
  <c r="BJ211" i="3"/>
  <c r="BK211" i="3"/>
  <c r="BL211" i="3"/>
  <c r="BN211" i="3"/>
  <c r="BO211" i="3"/>
  <c r="BP211" i="3"/>
  <c r="BQ211" i="3"/>
  <c r="BR211" i="3"/>
  <c r="BS211" i="3"/>
  <c r="BT211" i="3"/>
  <c r="BU211" i="3"/>
  <c r="BV211" i="3"/>
  <c r="BW211" i="3"/>
  <c r="BX211" i="3"/>
  <c r="BY211" i="3"/>
  <c r="BZ211" i="3"/>
  <c r="CB211" i="3"/>
  <c r="CC211" i="3"/>
  <c r="CD211" i="3"/>
  <c r="CE211" i="3"/>
  <c r="CF211" i="3"/>
  <c r="CG211" i="3"/>
  <c r="CH211" i="3"/>
  <c r="CI211" i="3"/>
  <c r="CJ211" i="3"/>
  <c r="CK211" i="3"/>
  <c r="CL211" i="3"/>
  <c r="CM211" i="3"/>
  <c r="CN211" i="3"/>
  <c r="CP211" i="3"/>
  <c r="CQ211" i="3"/>
  <c r="CR211" i="3"/>
  <c r="CS211" i="3"/>
  <c r="CT211" i="3"/>
  <c r="CU211" i="3"/>
  <c r="CV211" i="3"/>
  <c r="CW211" i="3"/>
  <c r="CX211" i="3"/>
  <c r="CY211" i="3"/>
  <c r="CZ211" i="3"/>
  <c r="DA211" i="3"/>
  <c r="DB211" i="3"/>
  <c r="DD211" i="3"/>
  <c r="DE211" i="3"/>
  <c r="DF211" i="3"/>
  <c r="DG211" i="3"/>
  <c r="DH211" i="3"/>
  <c r="DI211" i="3"/>
  <c r="DJ211" i="3"/>
  <c r="DK211" i="3"/>
  <c r="DL211" i="3"/>
  <c r="DM211" i="3"/>
  <c r="DN211" i="3"/>
  <c r="DO211" i="3"/>
  <c r="DP211" i="3"/>
  <c r="EF211" i="3"/>
  <c r="EG211" i="3"/>
  <c r="EH211" i="3"/>
  <c r="EI211" i="3"/>
  <c r="EJ211" i="3"/>
  <c r="EK211" i="3"/>
  <c r="EL211" i="3"/>
  <c r="EM211" i="3"/>
  <c r="EN211" i="3"/>
  <c r="EO211" i="3"/>
  <c r="EP211" i="3"/>
  <c r="EQ211" i="3"/>
  <c r="ER211" i="3"/>
  <c r="ET211" i="3"/>
  <c r="EU211" i="3"/>
  <c r="EV211" i="3"/>
  <c r="EW211" i="3"/>
  <c r="EX211" i="3"/>
  <c r="EY211" i="3"/>
  <c r="EZ211" i="3"/>
  <c r="FA211" i="3"/>
  <c r="FB211" i="3"/>
  <c r="FC211" i="3"/>
  <c r="FD211" i="3"/>
  <c r="FE211" i="3"/>
  <c r="FF211" i="3"/>
  <c r="FH211" i="3"/>
  <c r="FI211" i="3"/>
  <c r="FJ211" i="3"/>
  <c r="FK211" i="3"/>
  <c r="FL211" i="3"/>
  <c r="FM211" i="3"/>
  <c r="FN211" i="3"/>
  <c r="FO211" i="3"/>
  <c r="FP211" i="3"/>
  <c r="FQ211" i="3"/>
  <c r="FR211" i="3"/>
  <c r="FS211" i="3"/>
  <c r="FT211" i="3"/>
  <c r="FV211" i="3"/>
  <c r="FW211" i="3"/>
  <c r="FX211" i="3"/>
  <c r="FY211" i="3"/>
  <c r="FZ211" i="3"/>
  <c r="GA211" i="3"/>
  <c r="GB211" i="3"/>
  <c r="GC211" i="3"/>
  <c r="GD211" i="3"/>
  <c r="GE211" i="3"/>
  <c r="GF211" i="3"/>
  <c r="GG211" i="3"/>
  <c r="GH211" i="3"/>
  <c r="GJ211" i="3"/>
  <c r="GK211" i="3"/>
  <c r="GL211" i="3"/>
  <c r="GM211" i="3"/>
  <c r="GN211" i="3"/>
  <c r="GO211" i="3"/>
  <c r="GP211" i="3"/>
  <c r="GQ211" i="3"/>
  <c r="GR211" i="3"/>
  <c r="GS211" i="3"/>
  <c r="GT211" i="3"/>
  <c r="GU211" i="3"/>
  <c r="GV211" i="3"/>
  <c r="GX211" i="3"/>
  <c r="GY211" i="3"/>
  <c r="GZ211" i="3"/>
  <c r="HA211" i="3"/>
  <c r="HB211" i="3"/>
  <c r="HC211" i="3"/>
  <c r="HD211" i="3"/>
  <c r="HE211" i="3"/>
  <c r="HF211" i="3"/>
  <c r="HG211" i="3"/>
  <c r="HH211" i="3"/>
  <c r="HI211" i="3"/>
  <c r="HJ211" i="3"/>
  <c r="J212" i="3"/>
  <c r="K212" i="3"/>
  <c r="L212" i="3"/>
  <c r="M212" i="3"/>
  <c r="N212" i="3"/>
  <c r="O212" i="3"/>
  <c r="P212" i="3"/>
  <c r="Q212" i="3"/>
  <c r="R212" i="3"/>
  <c r="S212" i="3"/>
  <c r="T212" i="3"/>
  <c r="U212" i="3"/>
  <c r="V212" i="3"/>
  <c r="X212" i="3"/>
  <c r="Y212" i="3"/>
  <c r="Z212" i="3"/>
  <c r="AA212" i="3"/>
  <c r="AB212" i="3"/>
  <c r="AC212" i="3"/>
  <c r="AD212" i="3"/>
  <c r="AE212" i="3"/>
  <c r="AF212" i="3"/>
  <c r="AG212" i="3"/>
  <c r="AH212" i="3"/>
  <c r="AI212" i="3"/>
  <c r="AJ212" i="3"/>
  <c r="AL212" i="3"/>
  <c r="AM212" i="3"/>
  <c r="AN212" i="3"/>
  <c r="AO212" i="3"/>
  <c r="AP212" i="3"/>
  <c r="AQ212" i="3"/>
  <c r="AR212" i="3"/>
  <c r="AS212" i="3"/>
  <c r="AT212" i="3"/>
  <c r="AU212" i="3"/>
  <c r="AV212" i="3"/>
  <c r="AW212" i="3"/>
  <c r="AX212" i="3"/>
  <c r="AZ212" i="3"/>
  <c r="BA212" i="3"/>
  <c r="BB212" i="3"/>
  <c r="BC212" i="3"/>
  <c r="BD212" i="3"/>
  <c r="BE212" i="3"/>
  <c r="BF212" i="3"/>
  <c r="BG212" i="3"/>
  <c r="BH212" i="3"/>
  <c r="BI212" i="3"/>
  <c r="BJ212" i="3"/>
  <c r="BK212" i="3"/>
  <c r="BL212" i="3"/>
  <c r="BN212" i="3"/>
  <c r="BO212" i="3"/>
  <c r="BP212" i="3"/>
  <c r="BQ212" i="3"/>
  <c r="BR212" i="3"/>
  <c r="BS212" i="3"/>
  <c r="BT212" i="3"/>
  <c r="BU212" i="3"/>
  <c r="BV212" i="3"/>
  <c r="BW212" i="3"/>
  <c r="BX212" i="3"/>
  <c r="BY212" i="3"/>
  <c r="BZ212" i="3"/>
  <c r="CB212" i="3"/>
  <c r="CC212" i="3"/>
  <c r="CD212" i="3"/>
  <c r="CE212" i="3"/>
  <c r="CF212" i="3"/>
  <c r="CG212" i="3"/>
  <c r="CH212" i="3"/>
  <c r="CI212" i="3"/>
  <c r="CJ212" i="3"/>
  <c r="CK212" i="3"/>
  <c r="CL212" i="3"/>
  <c r="CM212" i="3"/>
  <c r="CN212" i="3"/>
  <c r="CP212" i="3"/>
  <c r="CQ212" i="3"/>
  <c r="CR212" i="3"/>
  <c r="CS212" i="3"/>
  <c r="CT212" i="3"/>
  <c r="CU212" i="3"/>
  <c r="CV212" i="3"/>
  <c r="CW212" i="3"/>
  <c r="CX212" i="3"/>
  <c r="CY212" i="3"/>
  <c r="CZ212" i="3"/>
  <c r="DA212" i="3"/>
  <c r="DB212" i="3"/>
  <c r="DD212" i="3"/>
  <c r="DE212" i="3"/>
  <c r="DF212" i="3"/>
  <c r="DG212" i="3"/>
  <c r="DH212" i="3"/>
  <c r="DI212" i="3"/>
  <c r="DJ212" i="3"/>
  <c r="DK212" i="3"/>
  <c r="DL212" i="3"/>
  <c r="DM212" i="3"/>
  <c r="DN212" i="3"/>
  <c r="DO212" i="3"/>
  <c r="DP212" i="3"/>
  <c r="DR212" i="3"/>
  <c r="DS212" i="3"/>
  <c r="DT212" i="3"/>
  <c r="DU212" i="3"/>
  <c r="DV212" i="3"/>
  <c r="DW212" i="3"/>
  <c r="DX212" i="3"/>
  <c r="DY212" i="3"/>
  <c r="DZ212" i="3"/>
  <c r="EA212" i="3"/>
  <c r="EB212" i="3"/>
  <c r="EC212" i="3"/>
  <c r="ED212" i="3"/>
  <c r="EF212" i="3"/>
  <c r="EG212" i="3"/>
  <c r="EH212" i="3"/>
  <c r="EI212" i="3"/>
  <c r="EJ212" i="3"/>
  <c r="EK212" i="3"/>
  <c r="EL212" i="3"/>
  <c r="EM212" i="3"/>
  <c r="EN212" i="3"/>
  <c r="EO212" i="3"/>
  <c r="EP212" i="3"/>
  <c r="EQ212" i="3"/>
  <c r="ER212" i="3"/>
  <c r="FH212" i="3"/>
  <c r="FI212" i="3"/>
  <c r="FJ212" i="3"/>
  <c r="FK212" i="3"/>
  <c r="FL212" i="3"/>
  <c r="FM212" i="3"/>
  <c r="FN212" i="3"/>
  <c r="FO212" i="3"/>
  <c r="FP212" i="3"/>
  <c r="FQ212" i="3"/>
  <c r="FR212" i="3"/>
  <c r="FS212" i="3"/>
  <c r="FT212" i="3"/>
  <c r="FV212" i="3"/>
  <c r="FW212" i="3"/>
  <c r="FX212" i="3"/>
  <c r="FY212" i="3"/>
  <c r="FZ212" i="3"/>
  <c r="GA212" i="3"/>
  <c r="GB212" i="3"/>
  <c r="GC212" i="3"/>
  <c r="GD212" i="3"/>
  <c r="GE212" i="3"/>
  <c r="GF212" i="3"/>
  <c r="GG212" i="3"/>
  <c r="GH212" i="3"/>
  <c r="GJ212" i="3"/>
  <c r="GK212" i="3"/>
  <c r="GL212" i="3"/>
  <c r="GM212" i="3"/>
  <c r="GN212" i="3"/>
  <c r="GO212" i="3"/>
  <c r="GP212" i="3"/>
  <c r="GQ212" i="3"/>
  <c r="GR212" i="3"/>
  <c r="GS212" i="3"/>
  <c r="GT212" i="3"/>
  <c r="GU212" i="3"/>
  <c r="GV212" i="3"/>
  <c r="GX212" i="3"/>
  <c r="GY212" i="3"/>
  <c r="GZ212" i="3"/>
  <c r="HA212" i="3"/>
  <c r="HB212" i="3"/>
  <c r="HC212" i="3"/>
  <c r="HD212" i="3"/>
  <c r="HE212" i="3"/>
  <c r="HF212" i="3"/>
  <c r="HG212" i="3"/>
  <c r="HH212" i="3"/>
  <c r="HI212" i="3"/>
  <c r="HJ212" i="3"/>
  <c r="J213" i="3"/>
  <c r="K213" i="3"/>
  <c r="L213" i="3"/>
  <c r="M213" i="3"/>
  <c r="N213" i="3"/>
  <c r="O213" i="3"/>
  <c r="P213" i="3"/>
  <c r="Q213" i="3"/>
  <c r="R213" i="3"/>
  <c r="S213" i="3"/>
  <c r="T213" i="3"/>
  <c r="U213" i="3"/>
  <c r="V213" i="3"/>
  <c r="X213" i="3"/>
  <c r="Y213" i="3"/>
  <c r="Z213" i="3"/>
  <c r="AA213" i="3"/>
  <c r="AB213" i="3"/>
  <c r="AC213" i="3"/>
  <c r="AD213" i="3"/>
  <c r="AE213" i="3"/>
  <c r="AF213" i="3"/>
  <c r="AG213" i="3"/>
  <c r="AH213" i="3"/>
  <c r="AI213" i="3"/>
  <c r="AJ213" i="3"/>
  <c r="AL213" i="3"/>
  <c r="AM213" i="3"/>
  <c r="AN213" i="3"/>
  <c r="AO213" i="3"/>
  <c r="AP213" i="3"/>
  <c r="AQ213" i="3"/>
  <c r="AR213" i="3"/>
  <c r="AS213" i="3"/>
  <c r="AT213" i="3"/>
  <c r="AU213" i="3"/>
  <c r="AV213" i="3"/>
  <c r="AW213" i="3"/>
  <c r="AX213" i="3"/>
  <c r="AZ213" i="3"/>
  <c r="BA213" i="3"/>
  <c r="BB213" i="3"/>
  <c r="BC213" i="3"/>
  <c r="BD213" i="3"/>
  <c r="BE213" i="3"/>
  <c r="BF213" i="3"/>
  <c r="BG213" i="3"/>
  <c r="BH213" i="3"/>
  <c r="BI213" i="3"/>
  <c r="BJ213" i="3"/>
  <c r="BK213" i="3"/>
  <c r="BL213" i="3"/>
  <c r="BN213" i="3"/>
  <c r="BO213" i="3"/>
  <c r="BP213" i="3"/>
  <c r="BQ213" i="3"/>
  <c r="BR213" i="3"/>
  <c r="BS213" i="3"/>
  <c r="BT213" i="3"/>
  <c r="BU213" i="3"/>
  <c r="BV213" i="3"/>
  <c r="BW213" i="3"/>
  <c r="BX213" i="3"/>
  <c r="BY213" i="3"/>
  <c r="BZ213" i="3"/>
  <c r="CB213" i="3"/>
  <c r="CC213" i="3"/>
  <c r="CD213" i="3"/>
  <c r="CE213" i="3"/>
  <c r="CF213" i="3"/>
  <c r="CG213" i="3"/>
  <c r="CH213" i="3"/>
  <c r="CI213" i="3"/>
  <c r="CJ213" i="3"/>
  <c r="CK213" i="3"/>
  <c r="CL213" i="3"/>
  <c r="CM213" i="3"/>
  <c r="CN213" i="3"/>
  <c r="CP213" i="3"/>
  <c r="CQ213" i="3"/>
  <c r="CR213" i="3"/>
  <c r="CS213" i="3"/>
  <c r="CT213" i="3"/>
  <c r="CU213" i="3"/>
  <c r="CV213" i="3"/>
  <c r="CW213" i="3"/>
  <c r="CX213" i="3"/>
  <c r="CY213" i="3"/>
  <c r="CZ213" i="3"/>
  <c r="DA213" i="3"/>
  <c r="DB213" i="3"/>
  <c r="DD213" i="3"/>
  <c r="DE213" i="3"/>
  <c r="DF213" i="3"/>
  <c r="DG213" i="3"/>
  <c r="DH213" i="3"/>
  <c r="DI213" i="3"/>
  <c r="DJ213" i="3"/>
  <c r="DK213" i="3"/>
  <c r="DL213" i="3"/>
  <c r="DM213" i="3"/>
  <c r="DN213" i="3"/>
  <c r="DO213" i="3"/>
  <c r="DP213" i="3"/>
  <c r="DR213" i="3"/>
  <c r="DS213" i="3"/>
  <c r="DT213" i="3"/>
  <c r="DU213" i="3"/>
  <c r="DV213" i="3"/>
  <c r="DW213" i="3"/>
  <c r="DX213" i="3"/>
  <c r="DY213" i="3"/>
  <c r="DZ213" i="3"/>
  <c r="EA213" i="3"/>
  <c r="EB213" i="3"/>
  <c r="EC213" i="3"/>
  <c r="ED213" i="3"/>
  <c r="ET213" i="3"/>
  <c r="EU213" i="3"/>
  <c r="EV213" i="3"/>
  <c r="EW213" i="3"/>
  <c r="EX213" i="3"/>
  <c r="EY213" i="3"/>
  <c r="EZ213" i="3"/>
  <c r="FA213" i="3"/>
  <c r="FB213" i="3"/>
  <c r="FC213" i="3"/>
  <c r="FD213" i="3"/>
  <c r="FE213" i="3"/>
  <c r="FF213" i="3"/>
  <c r="FH213" i="3"/>
  <c r="FI213" i="3"/>
  <c r="FJ213" i="3"/>
  <c r="FK213" i="3"/>
  <c r="FL213" i="3"/>
  <c r="FM213" i="3"/>
  <c r="FN213" i="3"/>
  <c r="FO213" i="3"/>
  <c r="FP213" i="3"/>
  <c r="FQ213" i="3"/>
  <c r="FR213" i="3"/>
  <c r="FS213" i="3"/>
  <c r="FT213" i="3"/>
  <c r="FV213" i="3"/>
  <c r="FW213" i="3"/>
  <c r="FX213" i="3"/>
  <c r="FY213" i="3"/>
  <c r="FZ213" i="3"/>
  <c r="GA213" i="3"/>
  <c r="GB213" i="3"/>
  <c r="GC213" i="3"/>
  <c r="GD213" i="3"/>
  <c r="GE213" i="3"/>
  <c r="GF213" i="3"/>
  <c r="GG213" i="3"/>
  <c r="GH213" i="3"/>
  <c r="GJ213" i="3"/>
  <c r="GK213" i="3"/>
  <c r="GL213" i="3"/>
  <c r="GM213" i="3"/>
  <c r="GN213" i="3"/>
  <c r="GO213" i="3"/>
  <c r="GP213" i="3"/>
  <c r="GQ213" i="3"/>
  <c r="GR213" i="3"/>
  <c r="GS213" i="3"/>
  <c r="GT213" i="3"/>
  <c r="GU213" i="3"/>
  <c r="GV213" i="3"/>
  <c r="GX213" i="3"/>
  <c r="GY213" i="3"/>
  <c r="GZ213" i="3"/>
  <c r="HA213" i="3"/>
  <c r="HB213" i="3"/>
  <c r="HC213" i="3"/>
  <c r="HD213" i="3"/>
  <c r="HE213" i="3"/>
  <c r="HF213" i="3"/>
  <c r="HG213" i="3"/>
  <c r="HH213" i="3"/>
  <c r="HI213" i="3"/>
  <c r="HJ213" i="3"/>
  <c r="J214" i="3"/>
  <c r="K214" i="3"/>
  <c r="L214" i="3"/>
  <c r="M214" i="3"/>
  <c r="N214" i="3"/>
  <c r="O214" i="3"/>
  <c r="P214" i="3"/>
  <c r="Q214" i="3"/>
  <c r="R214" i="3"/>
  <c r="S214" i="3"/>
  <c r="T214" i="3"/>
  <c r="U214" i="3"/>
  <c r="V214" i="3"/>
  <c r="X214" i="3"/>
  <c r="Y214" i="3"/>
  <c r="Z214" i="3"/>
  <c r="AA214" i="3"/>
  <c r="AB214" i="3"/>
  <c r="AC214" i="3"/>
  <c r="AD214" i="3"/>
  <c r="AE214" i="3"/>
  <c r="AF214" i="3"/>
  <c r="AG214" i="3"/>
  <c r="AH214" i="3"/>
  <c r="AI214" i="3"/>
  <c r="AJ214" i="3"/>
  <c r="AL214" i="3"/>
  <c r="AM214" i="3"/>
  <c r="AN214" i="3"/>
  <c r="AO214" i="3"/>
  <c r="AP214" i="3"/>
  <c r="AQ214" i="3"/>
  <c r="AR214" i="3"/>
  <c r="AS214" i="3"/>
  <c r="AT214" i="3"/>
  <c r="AU214" i="3"/>
  <c r="AV214" i="3"/>
  <c r="AW214" i="3"/>
  <c r="AX214" i="3"/>
  <c r="AZ214" i="3"/>
  <c r="BA214" i="3"/>
  <c r="BB214" i="3"/>
  <c r="BC214" i="3"/>
  <c r="BD214" i="3"/>
  <c r="BE214" i="3"/>
  <c r="BF214" i="3"/>
  <c r="BG214" i="3"/>
  <c r="BH214" i="3"/>
  <c r="BI214" i="3"/>
  <c r="BJ214" i="3"/>
  <c r="BK214" i="3"/>
  <c r="BL214" i="3"/>
  <c r="BN214" i="3"/>
  <c r="BO214" i="3"/>
  <c r="BP214" i="3"/>
  <c r="BQ214" i="3"/>
  <c r="BR214" i="3"/>
  <c r="BS214" i="3"/>
  <c r="BT214" i="3"/>
  <c r="BU214" i="3"/>
  <c r="BV214" i="3"/>
  <c r="BW214" i="3"/>
  <c r="BX214" i="3"/>
  <c r="BY214" i="3"/>
  <c r="BZ214" i="3"/>
  <c r="CB214" i="3"/>
  <c r="CC214" i="3"/>
  <c r="CD214" i="3"/>
  <c r="CE214" i="3"/>
  <c r="CF214" i="3"/>
  <c r="CG214" i="3"/>
  <c r="CH214" i="3"/>
  <c r="CI214" i="3"/>
  <c r="CJ214" i="3"/>
  <c r="CK214" i="3"/>
  <c r="CL214" i="3"/>
  <c r="CM214" i="3"/>
  <c r="CN214" i="3"/>
  <c r="CP214" i="3"/>
  <c r="CQ214" i="3"/>
  <c r="CR214" i="3"/>
  <c r="CS214" i="3"/>
  <c r="CT214" i="3"/>
  <c r="CU214" i="3"/>
  <c r="CV214" i="3"/>
  <c r="CW214" i="3"/>
  <c r="CX214" i="3"/>
  <c r="CY214" i="3"/>
  <c r="CZ214" i="3"/>
  <c r="DA214" i="3"/>
  <c r="DB214" i="3"/>
  <c r="DD214" i="3"/>
  <c r="DE214" i="3"/>
  <c r="DF214" i="3"/>
  <c r="DG214" i="3"/>
  <c r="DH214" i="3"/>
  <c r="DI214" i="3"/>
  <c r="DJ214" i="3"/>
  <c r="DK214" i="3"/>
  <c r="DL214" i="3"/>
  <c r="DM214" i="3"/>
  <c r="DN214" i="3"/>
  <c r="DO214" i="3"/>
  <c r="DP214" i="3"/>
  <c r="DR214" i="3"/>
  <c r="DS214" i="3"/>
  <c r="DT214" i="3"/>
  <c r="DU214" i="3"/>
  <c r="DV214" i="3"/>
  <c r="DW214" i="3"/>
  <c r="DX214" i="3"/>
  <c r="DY214" i="3"/>
  <c r="DZ214" i="3"/>
  <c r="EA214" i="3"/>
  <c r="EB214" i="3"/>
  <c r="EC214" i="3"/>
  <c r="ED214" i="3"/>
  <c r="ET214" i="3"/>
  <c r="EU214" i="3"/>
  <c r="EV214" i="3"/>
  <c r="EW214" i="3"/>
  <c r="EX214" i="3"/>
  <c r="EY214" i="3"/>
  <c r="EZ214" i="3"/>
  <c r="FA214" i="3"/>
  <c r="FB214" i="3"/>
  <c r="FC214" i="3"/>
  <c r="FD214" i="3"/>
  <c r="FE214" i="3"/>
  <c r="FF214" i="3"/>
  <c r="FH214" i="3"/>
  <c r="FI214" i="3"/>
  <c r="FJ214" i="3"/>
  <c r="FK214" i="3"/>
  <c r="FL214" i="3"/>
  <c r="FM214" i="3"/>
  <c r="FN214" i="3"/>
  <c r="FO214" i="3"/>
  <c r="FP214" i="3"/>
  <c r="FQ214" i="3"/>
  <c r="FR214" i="3"/>
  <c r="FS214" i="3"/>
  <c r="FT214" i="3"/>
  <c r="FV214" i="3"/>
  <c r="FW214" i="3"/>
  <c r="FX214" i="3"/>
  <c r="FY214" i="3"/>
  <c r="FZ214" i="3"/>
  <c r="GA214" i="3"/>
  <c r="GB214" i="3"/>
  <c r="GC214" i="3"/>
  <c r="GD214" i="3"/>
  <c r="GE214" i="3"/>
  <c r="GF214" i="3"/>
  <c r="GG214" i="3"/>
  <c r="GH214" i="3"/>
  <c r="GJ214" i="3"/>
  <c r="GK214" i="3"/>
  <c r="GL214" i="3"/>
  <c r="GM214" i="3"/>
  <c r="GN214" i="3"/>
  <c r="GO214" i="3"/>
  <c r="GP214" i="3"/>
  <c r="GQ214" i="3"/>
  <c r="GR214" i="3"/>
  <c r="GS214" i="3"/>
  <c r="GT214" i="3"/>
  <c r="GU214" i="3"/>
  <c r="GV214" i="3"/>
  <c r="GX214" i="3"/>
  <c r="GY214" i="3"/>
  <c r="GZ214" i="3"/>
  <c r="HA214" i="3"/>
  <c r="HB214" i="3"/>
  <c r="HC214" i="3"/>
  <c r="HD214" i="3"/>
  <c r="HE214" i="3"/>
  <c r="HF214" i="3"/>
  <c r="HG214" i="3"/>
  <c r="HH214" i="3"/>
  <c r="HI214" i="3"/>
  <c r="HJ214" i="3"/>
  <c r="J215" i="3"/>
  <c r="K215" i="3"/>
  <c r="L215" i="3"/>
  <c r="M215" i="3"/>
  <c r="N215" i="3"/>
  <c r="O215" i="3"/>
  <c r="P215" i="3"/>
  <c r="Q215" i="3"/>
  <c r="R215" i="3"/>
  <c r="S215" i="3"/>
  <c r="T215" i="3"/>
  <c r="U215" i="3"/>
  <c r="V215" i="3"/>
  <c r="X215" i="3"/>
  <c r="Y215" i="3"/>
  <c r="Z215" i="3"/>
  <c r="AA215" i="3"/>
  <c r="AB215" i="3"/>
  <c r="AC215" i="3"/>
  <c r="AD215" i="3"/>
  <c r="AE215" i="3"/>
  <c r="AF215" i="3"/>
  <c r="AG215" i="3"/>
  <c r="AH215" i="3"/>
  <c r="AI215" i="3"/>
  <c r="AJ215" i="3"/>
  <c r="AL215" i="3"/>
  <c r="AM215" i="3"/>
  <c r="AN215" i="3"/>
  <c r="AO215" i="3"/>
  <c r="AP215" i="3"/>
  <c r="AQ215" i="3"/>
  <c r="AR215" i="3"/>
  <c r="AS215" i="3"/>
  <c r="AT215" i="3"/>
  <c r="AU215" i="3"/>
  <c r="AV215" i="3"/>
  <c r="AW215" i="3"/>
  <c r="AX215" i="3"/>
  <c r="AZ215" i="3"/>
  <c r="BA215" i="3"/>
  <c r="BB215" i="3"/>
  <c r="BC215" i="3"/>
  <c r="BD215" i="3"/>
  <c r="BE215" i="3"/>
  <c r="BF215" i="3"/>
  <c r="BG215" i="3"/>
  <c r="BH215" i="3"/>
  <c r="BI215" i="3"/>
  <c r="BJ215" i="3"/>
  <c r="BK215" i="3"/>
  <c r="BL215" i="3"/>
  <c r="BN215" i="3"/>
  <c r="BO215" i="3"/>
  <c r="BP215" i="3"/>
  <c r="BQ215" i="3"/>
  <c r="BR215" i="3"/>
  <c r="BS215" i="3"/>
  <c r="BT215" i="3"/>
  <c r="BU215" i="3"/>
  <c r="BV215" i="3"/>
  <c r="BW215" i="3"/>
  <c r="BX215" i="3"/>
  <c r="BY215" i="3"/>
  <c r="BZ215" i="3"/>
  <c r="CB215" i="3"/>
  <c r="CC215" i="3"/>
  <c r="CD215" i="3"/>
  <c r="CE215" i="3"/>
  <c r="CF215" i="3"/>
  <c r="CG215" i="3"/>
  <c r="CH215" i="3"/>
  <c r="CI215" i="3"/>
  <c r="CJ215" i="3"/>
  <c r="CK215" i="3"/>
  <c r="CL215" i="3"/>
  <c r="CM215" i="3"/>
  <c r="CN215" i="3"/>
  <c r="CP215" i="3"/>
  <c r="CQ215" i="3"/>
  <c r="CR215" i="3"/>
  <c r="CS215" i="3"/>
  <c r="CT215" i="3"/>
  <c r="CU215" i="3"/>
  <c r="CV215" i="3"/>
  <c r="CW215" i="3"/>
  <c r="CX215" i="3"/>
  <c r="CY215" i="3"/>
  <c r="CZ215" i="3"/>
  <c r="DA215" i="3"/>
  <c r="DB215" i="3"/>
  <c r="DD215" i="3"/>
  <c r="DE215" i="3"/>
  <c r="DF215" i="3"/>
  <c r="DG215" i="3"/>
  <c r="DH215" i="3"/>
  <c r="DI215" i="3"/>
  <c r="DJ215" i="3"/>
  <c r="DK215" i="3"/>
  <c r="DL215" i="3"/>
  <c r="DM215" i="3"/>
  <c r="DN215" i="3"/>
  <c r="DO215" i="3"/>
  <c r="DP215" i="3"/>
  <c r="DR215" i="3"/>
  <c r="DS215" i="3"/>
  <c r="DT215" i="3"/>
  <c r="DU215" i="3"/>
  <c r="DV215" i="3"/>
  <c r="DW215" i="3"/>
  <c r="DX215" i="3"/>
  <c r="DY215" i="3"/>
  <c r="DZ215" i="3"/>
  <c r="EA215" i="3"/>
  <c r="EB215" i="3"/>
  <c r="EC215" i="3"/>
  <c r="ED215" i="3"/>
  <c r="EF215" i="3"/>
  <c r="EG215" i="3"/>
  <c r="EH215" i="3"/>
  <c r="EI215" i="3"/>
  <c r="EJ215" i="3"/>
  <c r="EK215" i="3"/>
  <c r="EL215" i="3"/>
  <c r="EM215" i="3"/>
  <c r="EN215" i="3"/>
  <c r="EO215" i="3"/>
  <c r="EP215" i="3"/>
  <c r="EQ215" i="3"/>
  <c r="ER215" i="3"/>
  <c r="FH215" i="3"/>
  <c r="FI215" i="3"/>
  <c r="FJ215" i="3"/>
  <c r="FK215" i="3"/>
  <c r="FL215" i="3"/>
  <c r="FM215" i="3"/>
  <c r="FN215" i="3"/>
  <c r="FO215" i="3"/>
  <c r="FP215" i="3"/>
  <c r="FQ215" i="3"/>
  <c r="FR215" i="3"/>
  <c r="FS215" i="3"/>
  <c r="FT215" i="3"/>
  <c r="FV215" i="3"/>
  <c r="FW215" i="3"/>
  <c r="FX215" i="3"/>
  <c r="FY215" i="3"/>
  <c r="FZ215" i="3"/>
  <c r="GA215" i="3"/>
  <c r="GB215" i="3"/>
  <c r="GC215" i="3"/>
  <c r="GD215" i="3"/>
  <c r="GE215" i="3"/>
  <c r="GF215" i="3"/>
  <c r="GG215" i="3"/>
  <c r="GH215" i="3"/>
  <c r="GJ215" i="3"/>
  <c r="GK215" i="3"/>
  <c r="GL215" i="3"/>
  <c r="GM215" i="3"/>
  <c r="GN215" i="3"/>
  <c r="GO215" i="3"/>
  <c r="GP215" i="3"/>
  <c r="GQ215" i="3"/>
  <c r="GR215" i="3"/>
  <c r="GS215" i="3"/>
  <c r="GT215" i="3"/>
  <c r="GU215" i="3"/>
  <c r="GV215" i="3"/>
  <c r="GX215" i="3"/>
  <c r="GY215" i="3"/>
  <c r="GZ215" i="3"/>
  <c r="HA215" i="3"/>
  <c r="HB215" i="3"/>
  <c r="HC215" i="3"/>
  <c r="HD215" i="3"/>
  <c r="HE215" i="3"/>
  <c r="HF215" i="3"/>
  <c r="HG215" i="3"/>
  <c r="HH215" i="3"/>
  <c r="HI215" i="3"/>
  <c r="HJ215" i="3"/>
  <c r="J216" i="3"/>
  <c r="K216" i="3"/>
  <c r="L216" i="3"/>
  <c r="M216" i="3"/>
  <c r="N216" i="3"/>
  <c r="O216" i="3"/>
  <c r="P216" i="3"/>
  <c r="Q216" i="3"/>
  <c r="R216" i="3"/>
  <c r="S216" i="3"/>
  <c r="T216" i="3"/>
  <c r="U216" i="3"/>
  <c r="V216" i="3"/>
  <c r="X216" i="3"/>
  <c r="Y216" i="3"/>
  <c r="Z216" i="3"/>
  <c r="AA216" i="3"/>
  <c r="AB216" i="3"/>
  <c r="AC216" i="3"/>
  <c r="AD216" i="3"/>
  <c r="AE216" i="3"/>
  <c r="AF216" i="3"/>
  <c r="AG216" i="3"/>
  <c r="AH216" i="3"/>
  <c r="AI216" i="3"/>
  <c r="AJ216" i="3"/>
  <c r="AL216" i="3"/>
  <c r="AM216" i="3"/>
  <c r="AN216" i="3"/>
  <c r="AO216" i="3"/>
  <c r="AP216" i="3"/>
  <c r="AQ216" i="3"/>
  <c r="AR216" i="3"/>
  <c r="AS216" i="3"/>
  <c r="AT216" i="3"/>
  <c r="AU216" i="3"/>
  <c r="AV216" i="3"/>
  <c r="AW216" i="3"/>
  <c r="AX216" i="3"/>
  <c r="AZ216" i="3"/>
  <c r="BA216" i="3"/>
  <c r="BB216" i="3"/>
  <c r="BC216" i="3"/>
  <c r="BD216" i="3"/>
  <c r="BE216" i="3"/>
  <c r="BF216" i="3"/>
  <c r="BG216" i="3"/>
  <c r="BH216" i="3"/>
  <c r="BI216" i="3"/>
  <c r="BJ216" i="3"/>
  <c r="BK216" i="3"/>
  <c r="BL216" i="3"/>
  <c r="BN216" i="3"/>
  <c r="BO216" i="3"/>
  <c r="BP216" i="3"/>
  <c r="BQ216" i="3"/>
  <c r="BR216" i="3"/>
  <c r="BS216" i="3"/>
  <c r="BT216" i="3"/>
  <c r="BU216" i="3"/>
  <c r="BV216" i="3"/>
  <c r="BW216" i="3"/>
  <c r="BX216" i="3"/>
  <c r="BY216" i="3"/>
  <c r="BZ216" i="3"/>
  <c r="CB216" i="3"/>
  <c r="CC216" i="3"/>
  <c r="CD216" i="3"/>
  <c r="CE216" i="3"/>
  <c r="CF216" i="3"/>
  <c r="CG216" i="3"/>
  <c r="CH216" i="3"/>
  <c r="CI216" i="3"/>
  <c r="CJ216" i="3"/>
  <c r="CK216" i="3"/>
  <c r="CL216" i="3"/>
  <c r="CM216" i="3"/>
  <c r="CN216" i="3"/>
  <c r="CP216" i="3"/>
  <c r="CQ216" i="3"/>
  <c r="CR216" i="3"/>
  <c r="CS216" i="3"/>
  <c r="CT216" i="3"/>
  <c r="CU216" i="3"/>
  <c r="CV216" i="3"/>
  <c r="CW216" i="3"/>
  <c r="CX216" i="3"/>
  <c r="CY216" i="3"/>
  <c r="CZ216" i="3"/>
  <c r="DA216" i="3"/>
  <c r="DB216" i="3"/>
  <c r="DD216" i="3"/>
  <c r="DE216" i="3"/>
  <c r="DF216" i="3"/>
  <c r="DG216" i="3"/>
  <c r="DH216" i="3"/>
  <c r="DI216" i="3"/>
  <c r="DJ216" i="3"/>
  <c r="DK216" i="3"/>
  <c r="DL216" i="3"/>
  <c r="DM216" i="3"/>
  <c r="DN216" i="3"/>
  <c r="DO216" i="3"/>
  <c r="DP216" i="3"/>
  <c r="DR216" i="3"/>
  <c r="DS216" i="3"/>
  <c r="DT216" i="3"/>
  <c r="DU216" i="3"/>
  <c r="DV216" i="3"/>
  <c r="DW216" i="3"/>
  <c r="DX216" i="3"/>
  <c r="DY216" i="3"/>
  <c r="DZ216" i="3"/>
  <c r="EA216" i="3"/>
  <c r="EB216" i="3"/>
  <c r="EC216" i="3"/>
  <c r="ED216" i="3"/>
  <c r="ET216" i="3"/>
  <c r="EU216" i="3"/>
  <c r="EV216" i="3"/>
  <c r="EW216" i="3"/>
  <c r="EX216" i="3"/>
  <c r="EY216" i="3"/>
  <c r="EZ216" i="3"/>
  <c r="FA216" i="3"/>
  <c r="FB216" i="3"/>
  <c r="FC216" i="3"/>
  <c r="FD216" i="3"/>
  <c r="FE216" i="3"/>
  <c r="FF216" i="3"/>
  <c r="FH216" i="3"/>
  <c r="FI216" i="3"/>
  <c r="FJ216" i="3"/>
  <c r="FK216" i="3"/>
  <c r="FL216" i="3"/>
  <c r="FM216" i="3"/>
  <c r="FN216" i="3"/>
  <c r="FO216" i="3"/>
  <c r="FP216" i="3"/>
  <c r="FQ216" i="3"/>
  <c r="FR216" i="3"/>
  <c r="FS216" i="3"/>
  <c r="FT216" i="3"/>
  <c r="FV216" i="3"/>
  <c r="FW216" i="3"/>
  <c r="FX216" i="3"/>
  <c r="FY216" i="3"/>
  <c r="FZ216" i="3"/>
  <c r="GA216" i="3"/>
  <c r="GB216" i="3"/>
  <c r="GC216" i="3"/>
  <c r="GD216" i="3"/>
  <c r="GE216" i="3"/>
  <c r="GF216" i="3"/>
  <c r="GG216" i="3"/>
  <c r="GH216" i="3"/>
  <c r="GJ216" i="3"/>
  <c r="GK216" i="3"/>
  <c r="GL216" i="3"/>
  <c r="GM216" i="3"/>
  <c r="GN216" i="3"/>
  <c r="GO216" i="3"/>
  <c r="GP216" i="3"/>
  <c r="GQ216" i="3"/>
  <c r="GR216" i="3"/>
  <c r="GS216" i="3"/>
  <c r="GT216" i="3"/>
  <c r="GU216" i="3"/>
  <c r="GV216" i="3"/>
  <c r="GX216" i="3"/>
  <c r="GY216" i="3"/>
  <c r="GZ216" i="3"/>
  <c r="HA216" i="3"/>
  <c r="HB216" i="3"/>
  <c r="HC216" i="3"/>
  <c r="HD216" i="3"/>
  <c r="HE216" i="3"/>
  <c r="HF216" i="3"/>
  <c r="HG216" i="3"/>
  <c r="HH216" i="3"/>
  <c r="HI216" i="3"/>
  <c r="HJ216" i="3"/>
  <c r="J217" i="3"/>
  <c r="K217" i="3"/>
  <c r="L217" i="3"/>
  <c r="M217" i="3"/>
  <c r="N217" i="3"/>
  <c r="O217" i="3"/>
  <c r="P217" i="3"/>
  <c r="Q217" i="3"/>
  <c r="R217" i="3"/>
  <c r="S217" i="3"/>
  <c r="T217" i="3"/>
  <c r="U217" i="3"/>
  <c r="V217" i="3"/>
  <c r="X217" i="3"/>
  <c r="Y217" i="3"/>
  <c r="Z217" i="3"/>
  <c r="AA217" i="3"/>
  <c r="AB217" i="3"/>
  <c r="AC217" i="3"/>
  <c r="AD217" i="3"/>
  <c r="AE217" i="3"/>
  <c r="AF217" i="3"/>
  <c r="AG217" i="3"/>
  <c r="AH217" i="3"/>
  <c r="AI217" i="3"/>
  <c r="AJ217" i="3"/>
  <c r="AL217" i="3"/>
  <c r="AM217" i="3"/>
  <c r="AN217" i="3"/>
  <c r="AO217" i="3"/>
  <c r="AP217" i="3"/>
  <c r="AQ217" i="3"/>
  <c r="AR217" i="3"/>
  <c r="AS217" i="3"/>
  <c r="AT217" i="3"/>
  <c r="AU217" i="3"/>
  <c r="AV217" i="3"/>
  <c r="AW217" i="3"/>
  <c r="AX217" i="3"/>
  <c r="AZ217" i="3"/>
  <c r="BA217" i="3"/>
  <c r="BB217" i="3"/>
  <c r="BC217" i="3"/>
  <c r="BD217" i="3"/>
  <c r="BE217" i="3"/>
  <c r="BF217" i="3"/>
  <c r="BG217" i="3"/>
  <c r="BH217" i="3"/>
  <c r="BI217" i="3"/>
  <c r="BJ217" i="3"/>
  <c r="BK217" i="3"/>
  <c r="BL217" i="3"/>
  <c r="BN217" i="3"/>
  <c r="BO217" i="3"/>
  <c r="BP217" i="3"/>
  <c r="BQ217" i="3"/>
  <c r="BR217" i="3"/>
  <c r="BS217" i="3"/>
  <c r="BT217" i="3"/>
  <c r="BU217" i="3"/>
  <c r="BV217" i="3"/>
  <c r="BW217" i="3"/>
  <c r="BX217" i="3"/>
  <c r="BY217" i="3"/>
  <c r="BZ217" i="3"/>
  <c r="CB217" i="3"/>
  <c r="CC217" i="3"/>
  <c r="CD217" i="3"/>
  <c r="CE217" i="3"/>
  <c r="CF217" i="3"/>
  <c r="CG217" i="3"/>
  <c r="CH217" i="3"/>
  <c r="CI217" i="3"/>
  <c r="CJ217" i="3"/>
  <c r="CK217" i="3"/>
  <c r="CL217" i="3"/>
  <c r="CM217" i="3"/>
  <c r="CN217" i="3"/>
  <c r="CP217" i="3"/>
  <c r="CQ217" i="3"/>
  <c r="CR217" i="3"/>
  <c r="CS217" i="3"/>
  <c r="CT217" i="3"/>
  <c r="CU217" i="3"/>
  <c r="CV217" i="3"/>
  <c r="CW217" i="3"/>
  <c r="CX217" i="3"/>
  <c r="CY217" i="3"/>
  <c r="CZ217" i="3"/>
  <c r="DA217" i="3"/>
  <c r="DB217" i="3"/>
  <c r="DD217" i="3"/>
  <c r="DE217" i="3"/>
  <c r="DF217" i="3"/>
  <c r="DG217" i="3"/>
  <c r="DH217" i="3"/>
  <c r="DI217" i="3"/>
  <c r="DJ217" i="3"/>
  <c r="DK217" i="3"/>
  <c r="DL217" i="3"/>
  <c r="DM217" i="3"/>
  <c r="DN217" i="3"/>
  <c r="DO217" i="3"/>
  <c r="DP217" i="3"/>
  <c r="DR217" i="3"/>
  <c r="DS217" i="3"/>
  <c r="DT217" i="3"/>
  <c r="DU217" i="3"/>
  <c r="DV217" i="3"/>
  <c r="DW217" i="3"/>
  <c r="DX217" i="3"/>
  <c r="DY217" i="3"/>
  <c r="DZ217" i="3"/>
  <c r="EA217" i="3"/>
  <c r="EB217" i="3"/>
  <c r="EC217" i="3"/>
  <c r="ED217" i="3"/>
  <c r="ET217" i="3"/>
  <c r="EU217" i="3"/>
  <c r="EV217" i="3"/>
  <c r="EW217" i="3"/>
  <c r="EX217" i="3"/>
  <c r="EY217" i="3"/>
  <c r="EZ217" i="3"/>
  <c r="FA217" i="3"/>
  <c r="FB217" i="3"/>
  <c r="FC217" i="3"/>
  <c r="FD217" i="3"/>
  <c r="FE217" i="3"/>
  <c r="FF217" i="3"/>
  <c r="FH217" i="3"/>
  <c r="FI217" i="3"/>
  <c r="FJ217" i="3"/>
  <c r="FK217" i="3"/>
  <c r="FL217" i="3"/>
  <c r="FM217" i="3"/>
  <c r="FN217" i="3"/>
  <c r="FO217" i="3"/>
  <c r="FP217" i="3"/>
  <c r="FQ217" i="3"/>
  <c r="FR217" i="3"/>
  <c r="FS217" i="3"/>
  <c r="FT217" i="3"/>
  <c r="FV217" i="3"/>
  <c r="FW217" i="3"/>
  <c r="FX217" i="3"/>
  <c r="FY217" i="3"/>
  <c r="FZ217" i="3"/>
  <c r="GA217" i="3"/>
  <c r="GB217" i="3"/>
  <c r="GC217" i="3"/>
  <c r="GD217" i="3"/>
  <c r="GE217" i="3"/>
  <c r="GF217" i="3"/>
  <c r="GG217" i="3"/>
  <c r="GH217" i="3"/>
  <c r="GJ217" i="3"/>
  <c r="GK217" i="3"/>
  <c r="GL217" i="3"/>
  <c r="GM217" i="3"/>
  <c r="GN217" i="3"/>
  <c r="GO217" i="3"/>
  <c r="GP217" i="3"/>
  <c r="GQ217" i="3"/>
  <c r="GR217" i="3"/>
  <c r="GS217" i="3"/>
  <c r="GT217" i="3"/>
  <c r="GU217" i="3"/>
  <c r="GV217" i="3"/>
  <c r="GX217" i="3"/>
  <c r="GY217" i="3"/>
  <c r="GZ217" i="3"/>
  <c r="HA217" i="3"/>
  <c r="HB217" i="3"/>
  <c r="HC217" i="3"/>
  <c r="HD217" i="3"/>
  <c r="HE217" i="3"/>
  <c r="HF217" i="3"/>
  <c r="HG217" i="3"/>
  <c r="HH217" i="3"/>
  <c r="HI217" i="3"/>
  <c r="HJ217" i="3"/>
  <c r="J218" i="3"/>
  <c r="K218" i="3"/>
  <c r="L218" i="3"/>
  <c r="M218" i="3"/>
  <c r="N218" i="3"/>
  <c r="O218" i="3"/>
  <c r="P218" i="3"/>
  <c r="Q218" i="3"/>
  <c r="R218" i="3"/>
  <c r="S218" i="3"/>
  <c r="T218" i="3"/>
  <c r="U218" i="3"/>
  <c r="V218" i="3"/>
  <c r="X218" i="3"/>
  <c r="Y218" i="3"/>
  <c r="Z218" i="3"/>
  <c r="AA218" i="3"/>
  <c r="AB218" i="3"/>
  <c r="AC218" i="3"/>
  <c r="AD218" i="3"/>
  <c r="AE218" i="3"/>
  <c r="AF218" i="3"/>
  <c r="AG218" i="3"/>
  <c r="AH218" i="3"/>
  <c r="AI218" i="3"/>
  <c r="AJ218" i="3"/>
  <c r="AL218" i="3"/>
  <c r="AM218" i="3"/>
  <c r="AN218" i="3"/>
  <c r="AO218" i="3"/>
  <c r="AP218" i="3"/>
  <c r="AQ218" i="3"/>
  <c r="AR218" i="3"/>
  <c r="AS218" i="3"/>
  <c r="AT218" i="3"/>
  <c r="AU218" i="3"/>
  <c r="AV218" i="3"/>
  <c r="AW218" i="3"/>
  <c r="AX218" i="3"/>
  <c r="AZ218" i="3"/>
  <c r="BA218" i="3"/>
  <c r="BB218" i="3"/>
  <c r="BC218" i="3"/>
  <c r="BD218" i="3"/>
  <c r="BE218" i="3"/>
  <c r="BF218" i="3"/>
  <c r="BG218" i="3"/>
  <c r="BH218" i="3"/>
  <c r="BI218" i="3"/>
  <c r="BJ218" i="3"/>
  <c r="BK218" i="3"/>
  <c r="BL218" i="3"/>
  <c r="BN218" i="3"/>
  <c r="BO218" i="3"/>
  <c r="BP218" i="3"/>
  <c r="BQ218" i="3"/>
  <c r="BR218" i="3"/>
  <c r="BS218" i="3"/>
  <c r="BT218" i="3"/>
  <c r="BU218" i="3"/>
  <c r="BV218" i="3"/>
  <c r="BW218" i="3"/>
  <c r="BX218" i="3"/>
  <c r="BY218" i="3"/>
  <c r="BZ218" i="3"/>
  <c r="CB218" i="3"/>
  <c r="CC218" i="3"/>
  <c r="CD218" i="3"/>
  <c r="CE218" i="3"/>
  <c r="CF218" i="3"/>
  <c r="CG218" i="3"/>
  <c r="CH218" i="3"/>
  <c r="CI218" i="3"/>
  <c r="CJ218" i="3"/>
  <c r="CK218" i="3"/>
  <c r="CL218" i="3"/>
  <c r="CM218" i="3"/>
  <c r="CN218" i="3"/>
  <c r="DD218" i="3"/>
  <c r="DE218" i="3"/>
  <c r="DF218" i="3"/>
  <c r="DG218" i="3"/>
  <c r="DH218" i="3"/>
  <c r="DI218" i="3"/>
  <c r="DJ218" i="3"/>
  <c r="DK218" i="3"/>
  <c r="DL218" i="3"/>
  <c r="DM218" i="3"/>
  <c r="DN218" i="3"/>
  <c r="DO218" i="3"/>
  <c r="DP218" i="3"/>
  <c r="DR218" i="3"/>
  <c r="DS218" i="3"/>
  <c r="DT218" i="3"/>
  <c r="DU218" i="3"/>
  <c r="DV218" i="3"/>
  <c r="DW218" i="3"/>
  <c r="DX218" i="3"/>
  <c r="DY218" i="3"/>
  <c r="DZ218" i="3"/>
  <c r="EA218" i="3"/>
  <c r="EB218" i="3"/>
  <c r="EC218" i="3"/>
  <c r="ED218" i="3"/>
  <c r="EF218" i="3"/>
  <c r="EG218" i="3"/>
  <c r="EH218" i="3"/>
  <c r="EI218" i="3"/>
  <c r="EJ218" i="3"/>
  <c r="EK218" i="3"/>
  <c r="EL218" i="3"/>
  <c r="EM218" i="3"/>
  <c r="EN218" i="3"/>
  <c r="EO218" i="3"/>
  <c r="EP218" i="3"/>
  <c r="EQ218" i="3"/>
  <c r="ER218" i="3"/>
  <c r="ET218" i="3"/>
  <c r="EU218" i="3"/>
  <c r="EV218" i="3"/>
  <c r="EW218" i="3"/>
  <c r="EX218" i="3"/>
  <c r="EY218" i="3"/>
  <c r="EZ218" i="3"/>
  <c r="FA218" i="3"/>
  <c r="FB218" i="3"/>
  <c r="FC218" i="3"/>
  <c r="FD218" i="3"/>
  <c r="FE218" i="3"/>
  <c r="FF218" i="3"/>
  <c r="FH218" i="3"/>
  <c r="FI218" i="3"/>
  <c r="FJ218" i="3"/>
  <c r="FK218" i="3"/>
  <c r="FL218" i="3"/>
  <c r="FM218" i="3"/>
  <c r="FN218" i="3"/>
  <c r="FO218" i="3"/>
  <c r="FP218" i="3"/>
  <c r="FQ218" i="3"/>
  <c r="FR218" i="3"/>
  <c r="FS218" i="3"/>
  <c r="FT218" i="3"/>
  <c r="FV218" i="3"/>
  <c r="FW218" i="3"/>
  <c r="FX218" i="3"/>
  <c r="FY218" i="3"/>
  <c r="FZ218" i="3"/>
  <c r="GA218" i="3"/>
  <c r="GB218" i="3"/>
  <c r="GC218" i="3"/>
  <c r="GD218" i="3"/>
  <c r="GE218" i="3"/>
  <c r="GF218" i="3"/>
  <c r="GG218" i="3"/>
  <c r="GH218" i="3"/>
  <c r="GJ218" i="3"/>
  <c r="GK218" i="3"/>
  <c r="GL218" i="3"/>
  <c r="GM218" i="3"/>
  <c r="GN218" i="3"/>
  <c r="GO218" i="3"/>
  <c r="GP218" i="3"/>
  <c r="GQ218" i="3"/>
  <c r="GR218" i="3"/>
  <c r="GS218" i="3"/>
  <c r="GT218" i="3"/>
  <c r="GU218" i="3"/>
  <c r="GV218" i="3"/>
  <c r="GX218" i="3"/>
  <c r="GY218" i="3"/>
  <c r="GZ218" i="3"/>
  <c r="HA218" i="3"/>
  <c r="HB218" i="3"/>
  <c r="HC218" i="3"/>
  <c r="HD218" i="3"/>
  <c r="HE218" i="3"/>
  <c r="HF218" i="3"/>
  <c r="HG218" i="3"/>
  <c r="HH218" i="3"/>
  <c r="HI218" i="3"/>
  <c r="HJ218" i="3"/>
  <c r="J219" i="3"/>
  <c r="K219" i="3"/>
  <c r="L219" i="3"/>
  <c r="M219" i="3"/>
  <c r="N219" i="3"/>
  <c r="O219" i="3"/>
  <c r="P219" i="3"/>
  <c r="Q219" i="3"/>
  <c r="R219" i="3"/>
  <c r="S219" i="3"/>
  <c r="T219" i="3"/>
  <c r="U219" i="3"/>
  <c r="V219" i="3"/>
  <c r="X219" i="3"/>
  <c r="Y219" i="3"/>
  <c r="Z219" i="3"/>
  <c r="AA219" i="3"/>
  <c r="AB219" i="3"/>
  <c r="AC219" i="3"/>
  <c r="AD219" i="3"/>
  <c r="AE219" i="3"/>
  <c r="AF219" i="3"/>
  <c r="AG219" i="3"/>
  <c r="AH219" i="3"/>
  <c r="AI219" i="3"/>
  <c r="AJ219" i="3"/>
  <c r="AL219" i="3"/>
  <c r="AM219" i="3"/>
  <c r="AN219" i="3"/>
  <c r="AO219" i="3"/>
  <c r="AP219" i="3"/>
  <c r="AQ219" i="3"/>
  <c r="AR219" i="3"/>
  <c r="AS219" i="3"/>
  <c r="AT219" i="3"/>
  <c r="AU219" i="3"/>
  <c r="AV219" i="3"/>
  <c r="AW219" i="3"/>
  <c r="AX219" i="3"/>
  <c r="AZ219" i="3"/>
  <c r="BA219" i="3"/>
  <c r="BB219" i="3"/>
  <c r="BC219" i="3"/>
  <c r="BD219" i="3"/>
  <c r="BE219" i="3"/>
  <c r="BF219" i="3"/>
  <c r="BG219" i="3"/>
  <c r="BH219" i="3"/>
  <c r="BI219" i="3"/>
  <c r="BJ219" i="3"/>
  <c r="BK219" i="3"/>
  <c r="BL219" i="3"/>
  <c r="BN219" i="3"/>
  <c r="BO219" i="3"/>
  <c r="BP219" i="3"/>
  <c r="BQ219" i="3"/>
  <c r="BR219" i="3"/>
  <c r="BS219" i="3"/>
  <c r="BT219" i="3"/>
  <c r="BU219" i="3"/>
  <c r="BV219" i="3"/>
  <c r="BW219" i="3"/>
  <c r="BX219" i="3"/>
  <c r="BY219" i="3"/>
  <c r="BZ219" i="3"/>
  <c r="CB219" i="3"/>
  <c r="CC219" i="3"/>
  <c r="CD219" i="3"/>
  <c r="CE219" i="3"/>
  <c r="CF219" i="3"/>
  <c r="CG219" i="3"/>
  <c r="CH219" i="3"/>
  <c r="CI219" i="3"/>
  <c r="CJ219" i="3"/>
  <c r="CK219" i="3"/>
  <c r="CL219" i="3"/>
  <c r="CM219" i="3"/>
  <c r="CN219" i="3"/>
  <c r="CP219" i="3"/>
  <c r="CQ219" i="3"/>
  <c r="CR219" i="3"/>
  <c r="CS219" i="3"/>
  <c r="CT219" i="3"/>
  <c r="CU219" i="3"/>
  <c r="CV219" i="3"/>
  <c r="CW219" i="3"/>
  <c r="CX219" i="3"/>
  <c r="CY219" i="3"/>
  <c r="CZ219" i="3"/>
  <c r="DA219" i="3"/>
  <c r="DB219" i="3"/>
  <c r="DD219" i="3"/>
  <c r="DE219" i="3"/>
  <c r="DF219" i="3"/>
  <c r="DG219" i="3"/>
  <c r="DH219" i="3"/>
  <c r="DI219" i="3"/>
  <c r="DJ219" i="3"/>
  <c r="DK219" i="3"/>
  <c r="DL219" i="3"/>
  <c r="DM219" i="3"/>
  <c r="DN219" i="3"/>
  <c r="DO219" i="3"/>
  <c r="DP219" i="3"/>
  <c r="EF219" i="3"/>
  <c r="EG219" i="3"/>
  <c r="EH219" i="3"/>
  <c r="EI219" i="3"/>
  <c r="EJ219" i="3"/>
  <c r="EK219" i="3"/>
  <c r="EL219" i="3"/>
  <c r="EM219" i="3"/>
  <c r="EN219" i="3"/>
  <c r="EO219" i="3"/>
  <c r="EP219" i="3"/>
  <c r="EQ219" i="3"/>
  <c r="ER219" i="3"/>
  <c r="ET219" i="3"/>
  <c r="EU219" i="3"/>
  <c r="EV219" i="3"/>
  <c r="EW219" i="3"/>
  <c r="EX219" i="3"/>
  <c r="EY219" i="3"/>
  <c r="EZ219" i="3"/>
  <c r="FA219" i="3"/>
  <c r="FB219" i="3"/>
  <c r="FC219" i="3"/>
  <c r="FD219" i="3"/>
  <c r="FE219" i="3"/>
  <c r="FF219" i="3"/>
  <c r="FH219" i="3"/>
  <c r="FI219" i="3"/>
  <c r="FJ219" i="3"/>
  <c r="FK219" i="3"/>
  <c r="FL219" i="3"/>
  <c r="FM219" i="3"/>
  <c r="FN219" i="3"/>
  <c r="FO219" i="3"/>
  <c r="FP219" i="3"/>
  <c r="FQ219" i="3"/>
  <c r="FR219" i="3"/>
  <c r="FS219" i="3"/>
  <c r="FT219" i="3"/>
  <c r="FV219" i="3"/>
  <c r="FW219" i="3"/>
  <c r="FX219" i="3"/>
  <c r="FY219" i="3"/>
  <c r="FZ219" i="3"/>
  <c r="GA219" i="3"/>
  <c r="GB219" i="3"/>
  <c r="GC219" i="3"/>
  <c r="GD219" i="3"/>
  <c r="GE219" i="3"/>
  <c r="GF219" i="3"/>
  <c r="GG219" i="3"/>
  <c r="GH219" i="3"/>
  <c r="GJ219" i="3"/>
  <c r="GK219" i="3"/>
  <c r="GL219" i="3"/>
  <c r="GM219" i="3"/>
  <c r="GN219" i="3"/>
  <c r="GO219" i="3"/>
  <c r="GP219" i="3"/>
  <c r="GQ219" i="3"/>
  <c r="GR219" i="3"/>
  <c r="GS219" i="3"/>
  <c r="GT219" i="3"/>
  <c r="GU219" i="3"/>
  <c r="GV219" i="3"/>
  <c r="GX219" i="3"/>
  <c r="GY219" i="3"/>
  <c r="GZ219" i="3"/>
  <c r="HA219" i="3"/>
  <c r="HB219" i="3"/>
  <c r="HC219" i="3"/>
  <c r="HD219" i="3"/>
  <c r="HE219" i="3"/>
  <c r="HF219" i="3"/>
  <c r="HG219" i="3"/>
  <c r="HH219" i="3"/>
  <c r="HI219" i="3"/>
  <c r="HJ219" i="3"/>
  <c r="J220" i="3"/>
  <c r="K220" i="3"/>
  <c r="L220" i="3"/>
  <c r="M220" i="3"/>
  <c r="N220" i="3"/>
  <c r="O220" i="3"/>
  <c r="P220" i="3"/>
  <c r="Q220" i="3"/>
  <c r="R220" i="3"/>
  <c r="S220" i="3"/>
  <c r="T220" i="3"/>
  <c r="U220" i="3"/>
  <c r="V220" i="3"/>
  <c r="X220" i="3"/>
  <c r="Y220" i="3"/>
  <c r="Z220" i="3"/>
  <c r="AA220" i="3"/>
  <c r="AB220" i="3"/>
  <c r="AC220" i="3"/>
  <c r="AD220" i="3"/>
  <c r="AE220" i="3"/>
  <c r="AF220" i="3"/>
  <c r="AG220" i="3"/>
  <c r="AH220" i="3"/>
  <c r="AI220" i="3"/>
  <c r="AJ220" i="3"/>
  <c r="AL220" i="3"/>
  <c r="AM220" i="3"/>
  <c r="AN220" i="3"/>
  <c r="AO220" i="3"/>
  <c r="AP220" i="3"/>
  <c r="AQ220" i="3"/>
  <c r="AR220" i="3"/>
  <c r="AS220" i="3"/>
  <c r="AT220" i="3"/>
  <c r="AU220" i="3"/>
  <c r="AV220" i="3"/>
  <c r="AW220" i="3"/>
  <c r="AX220" i="3"/>
  <c r="AZ220" i="3"/>
  <c r="BA220" i="3"/>
  <c r="BB220" i="3"/>
  <c r="BC220" i="3"/>
  <c r="BD220" i="3"/>
  <c r="BE220" i="3"/>
  <c r="BF220" i="3"/>
  <c r="BG220" i="3"/>
  <c r="BH220" i="3"/>
  <c r="BI220" i="3"/>
  <c r="BJ220" i="3"/>
  <c r="BK220" i="3"/>
  <c r="BL220" i="3"/>
  <c r="BN220" i="3"/>
  <c r="BO220" i="3"/>
  <c r="BP220" i="3"/>
  <c r="BQ220" i="3"/>
  <c r="BR220" i="3"/>
  <c r="BS220" i="3"/>
  <c r="BT220" i="3"/>
  <c r="BU220" i="3"/>
  <c r="BV220" i="3"/>
  <c r="BW220" i="3"/>
  <c r="BX220" i="3"/>
  <c r="BY220" i="3"/>
  <c r="BZ220" i="3"/>
  <c r="CB220" i="3"/>
  <c r="CC220" i="3"/>
  <c r="CD220" i="3"/>
  <c r="CE220" i="3"/>
  <c r="CF220" i="3"/>
  <c r="CG220" i="3"/>
  <c r="CH220" i="3"/>
  <c r="CI220" i="3"/>
  <c r="CJ220" i="3"/>
  <c r="CK220" i="3"/>
  <c r="CL220" i="3"/>
  <c r="CM220" i="3"/>
  <c r="CN220" i="3"/>
  <c r="CP220" i="3"/>
  <c r="CQ220" i="3"/>
  <c r="CR220" i="3"/>
  <c r="CS220" i="3"/>
  <c r="CT220" i="3"/>
  <c r="CU220" i="3"/>
  <c r="CV220" i="3"/>
  <c r="CW220" i="3"/>
  <c r="CX220" i="3"/>
  <c r="CY220" i="3"/>
  <c r="CZ220" i="3"/>
  <c r="DA220" i="3"/>
  <c r="DB220" i="3"/>
  <c r="DD220" i="3"/>
  <c r="DE220" i="3"/>
  <c r="DF220" i="3"/>
  <c r="DG220" i="3"/>
  <c r="DH220" i="3"/>
  <c r="DI220" i="3"/>
  <c r="DJ220" i="3"/>
  <c r="DK220" i="3"/>
  <c r="DL220" i="3"/>
  <c r="DM220" i="3"/>
  <c r="DN220" i="3"/>
  <c r="DO220" i="3"/>
  <c r="DP220" i="3"/>
  <c r="DR220" i="3"/>
  <c r="DS220" i="3"/>
  <c r="DT220" i="3"/>
  <c r="DU220" i="3"/>
  <c r="DV220" i="3"/>
  <c r="DW220" i="3"/>
  <c r="DX220" i="3"/>
  <c r="DY220" i="3"/>
  <c r="DZ220" i="3"/>
  <c r="EA220" i="3"/>
  <c r="EB220" i="3"/>
  <c r="EC220" i="3"/>
  <c r="ED220" i="3"/>
  <c r="EF220" i="3"/>
  <c r="EG220" i="3"/>
  <c r="EH220" i="3"/>
  <c r="EI220" i="3"/>
  <c r="EJ220" i="3"/>
  <c r="EK220" i="3"/>
  <c r="EL220" i="3"/>
  <c r="EM220" i="3"/>
  <c r="EN220" i="3"/>
  <c r="EO220" i="3"/>
  <c r="EP220" i="3"/>
  <c r="EQ220" i="3"/>
  <c r="ER220" i="3"/>
  <c r="FH220" i="3"/>
  <c r="FI220" i="3"/>
  <c r="FJ220" i="3"/>
  <c r="FK220" i="3"/>
  <c r="FL220" i="3"/>
  <c r="FM220" i="3"/>
  <c r="FN220" i="3"/>
  <c r="FO220" i="3"/>
  <c r="FP220" i="3"/>
  <c r="FQ220" i="3"/>
  <c r="FR220" i="3"/>
  <c r="FS220" i="3"/>
  <c r="FT220" i="3"/>
  <c r="FV220" i="3"/>
  <c r="FW220" i="3"/>
  <c r="FX220" i="3"/>
  <c r="FY220" i="3"/>
  <c r="FZ220" i="3"/>
  <c r="GA220" i="3"/>
  <c r="GB220" i="3"/>
  <c r="GC220" i="3"/>
  <c r="GD220" i="3"/>
  <c r="GE220" i="3"/>
  <c r="GF220" i="3"/>
  <c r="GG220" i="3"/>
  <c r="GH220" i="3"/>
  <c r="GJ220" i="3"/>
  <c r="GK220" i="3"/>
  <c r="GL220" i="3"/>
  <c r="GM220" i="3"/>
  <c r="GN220" i="3"/>
  <c r="GO220" i="3"/>
  <c r="GP220" i="3"/>
  <c r="GQ220" i="3"/>
  <c r="GR220" i="3"/>
  <c r="GS220" i="3"/>
  <c r="GT220" i="3"/>
  <c r="GU220" i="3"/>
  <c r="GV220" i="3"/>
  <c r="GX220" i="3"/>
  <c r="GY220" i="3"/>
  <c r="GZ220" i="3"/>
  <c r="HA220" i="3"/>
  <c r="HB220" i="3"/>
  <c r="HC220" i="3"/>
  <c r="HD220" i="3"/>
  <c r="HE220" i="3"/>
  <c r="HF220" i="3"/>
  <c r="HG220" i="3"/>
  <c r="HH220" i="3"/>
  <c r="HI220" i="3"/>
  <c r="HJ220" i="3"/>
  <c r="J221" i="3"/>
  <c r="K221" i="3"/>
  <c r="L221" i="3"/>
  <c r="M221" i="3"/>
  <c r="N221" i="3"/>
  <c r="O221" i="3"/>
  <c r="P221" i="3"/>
  <c r="Q221" i="3"/>
  <c r="R221" i="3"/>
  <c r="S221" i="3"/>
  <c r="T221" i="3"/>
  <c r="U221" i="3"/>
  <c r="V221" i="3"/>
  <c r="X221" i="3"/>
  <c r="Y221" i="3"/>
  <c r="Z221" i="3"/>
  <c r="AA221" i="3"/>
  <c r="AB221" i="3"/>
  <c r="AC221" i="3"/>
  <c r="AD221" i="3"/>
  <c r="AE221" i="3"/>
  <c r="AF221" i="3"/>
  <c r="AG221" i="3"/>
  <c r="AH221" i="3"/>
  <c r="AI221" i="3"/>
  <c r="AJ221" i="3"/>
  <c r="AL221" i="3"/>
  <c r="AM221" i="3"/>
  <c r="AN221" i="3"/>
  <c r="AO221" i="3"/>
  <c r="AP221" i="3"/>
  <c r="AQ221" i="3"/>
  <c r="AR221" i="3"/>
  <c r="AS221" i="3"/>
  <c r="AT221" i="3"/>
  <c r="AU221" i="3"/>
  <c r="AV221" i="3"/>
  <c r="AW221" i="3"/>
  <c r="AX221" i="3"/>
  <c r="AZ221" i="3"/>
  <c r="BA221" i="3"/>
  <c r="BB221" i="3"/>
  <c r="BC221" i="3"/>
  <c r="BD221" i="3"/>
  <c r="BE221" i="3"/>
  <c r="BF221" i="3"/>
  <c r="BG221" i="3"/>
  <c r="BH221" i="3"/>
  <c r="BI221" i="3"/>
  <c r="BJ221" i="3"/>
  <c r="BK221" i="3"/>
  <c r="BL221" i="3"/>
  <c r="BN221" i="3"/>
  <c r="BO221" i="3"/>
  <c r="BP221" i="3"/>
  <c r="BQ221" i="3"/>
  <c r="BR221" i="3"/>
  <c r="BS221" i="3"/>
  <c r="BT221" i="3"/>
  <c r="BU221" i="3"/>
  <c r="BV221" i="3"/>
  <c r="BW221" i="3"/>
  <c r="BX221" i="3"/>
  <c r="BY221" i="3"/>
  <c r="BZ221" i="3"/>
  <c r="CB221" i="3"/>
  <c r="CC221" i="3"/>
  <c r="CD221" i="3"/>
  <c r="CE221" i="3"/>
  <c r="CF221" i="3"/>
  <c r="CG221" i="3"/>
  <c r="CH221" i="3"/>
  <c r="CI221" i="3"/>
  <c r="CJ221" i="3"/>
  <c r="CK221" i="3"/>
  <c r="CL221" i="3"/>
  <c r="CM221" i="3"/>
  <c r="CN221" i="3"/>
  <c r="CP221" i="3"/>
  <c r="CQ221" i="3"/>
  <c r="CR221" i="3"/>
  <c r="CS221" i="3"/>
  <c r="CT221" i="3"/>
  <c r="CU221" i="3"/>
  <c r="CV221" i="3"/>
  <c r="CW221" i="3"/>
  <c r="CX221" i="3"/>
  <c r="CY221" i="3"/>
  <c r="CZ221" i="3"/>
  <c r="DA221" i="3"/>
  <c r="DB221" i="3"/>
  <c r="DD221" i="3"/>
  <c r="DE221" i="3"/>
  <c r="DF221" i="3"/>
  <c r="DG221" i="3"/>
  <c r="DH221" i="3"/>
  <c r="DI221" i="3"/>
  <c r="DJ221" i="3"/>
  <c r="DK221" i="3"/>
  <c r="DL221" i="3"/>
  <c r="DM221" i="3"/>
  <c r="DN221" i="3"/>
  <c r="DO221" i="3"/>
  <c r="DP221" i="3"/>
  <c r="EF221" i="3"/>
  <c r="EG221" i="3"/>
  <c r="EH221" i="3"/>
  <c r="EI221" i="3"/>
  <c r="EJ221" i="3"/>
  <c r="EK221" i="3"/>
  <c r="EL221" i="3"/>
  <c r="EM221" i="3"/>
  <c r="EN221" i="3"/>
  <c r="EO221" i="3"/>
  <c r="EP221" i="3"/>
  <c r="EQ221" i="3"/>
  <c r="ER221" i="3"/>
  <c r="ET221" i="3"/>
  <c r="EU221" i="3"/>
  <c r="EV221" i="3"/>
  <c r="EW221" i="3"/>
  <c r="EX221" i="3"/>
  <c r="EY221" i="3"/>
  <c r="EZ221" i="3"/>
  <c r="FA221" i="3"/>
  <c r="FB221" i="3"/>
  <c r="FC221" i="3"/>
  <c r="FD221" i="3"/>
  <c r="FE221" i="3"/>
  <c r="FF221" i="3"/>
  <c r="FH221" i="3"/>
  <c r="FI221" i="3"/>
  <c r="FJ221" i="3"/>
  <c r="FK221" i="3"/>
  <c r="FL221" i="3"/>
  <c r="FM221" i="3"/>
  <c r="FN221" i="3"/>
  <c r="FO221" i="3"/>
  <c r="FP221" i="3"/>
  <c r="FQ221" i="3"/>
  <c r="FR221" i="3"/>
  <c r="FS221" i="3"/>
  <c r="FT221" i="3"/>
  <c r="FV221" i="3"/>
  <c r="FW221" i="3"/>
  <c r="FX221" i="3"/>
  <c r="FY221" i="3"/>
  <c r="FZ221" i="3"/>
  <c r="GA221" i="3"/>
  <c r="GB221" i="3"/>
  <c r="GC221" i="3"/>
  <c r="GD221" i="3"/>
  <c r="GE221" i="3"/>
  <c r="GF221" i="3"/>
  <c r="GG221" i="3"/>
  <c r="GH221" i="3"/>
  <c r="GJ221" i="3"/>
  <c r="GK221" i="3"/>
  <c r="GL221" i="3"/>
  <c r="GM221" i="3"/>
  <c r="GN221" i="3"/>
  <c r="GO221" i="3"/>
  <c r="GP221" i="3"/>
  <c r="GQ221" i="3"/>
  <c r="GR221" i="3"/>
  <c r="GS221" i="3"/>
  <c r="GT221" i="3"/>
  <c r="GU221" i="3"/>
  <c r="GV221" i="3"/>
  <c r="GX221" i="3"/>
  <c r="GY221" i="3"/>
  <c r="GZ221" i="3"/>
  <c r="HA221" i="3"/>
  <c r="HB221" i="3"/>
  <c r="HC221" i="3"/>
  <c r="HD221" i="3"/>
  <c r="HE221" i="3"/>
  <c r="HF221" i="3"/>
  <c r="HG221" i="3"/>
  <c r="HH221" i="3"/>
  <c r="HI221" i="3"/>
  <c r="HJ221" i="3"/>
  <c r="J222" i="3"/>
  <c r="K222" i="3"/>
  <c r="L222" i="3"/>
  <c r="M222" i="3"/>
  <c r="N222" i="3"/>
  <c r="O222" i="3"/>
  <c r="P222" i="3"/>
  <c r="Q222" i="3"/>
  <c r="R222" i="3"/>
  <c r="S222" i="3"/>
  <c r="T222" i="3"/>
  <c r="U222" i="3"/>
  <c r="V222" i="3"/>
  <c r="X222" i="3"/>
  <c r="Y222" i="3"/>
  <c r="Z222" i="3"/>
  <c r="AA222" i="3"/>
  <c r="AB222" i="3"/>
  <c r="AC222" i="3"/>
  <c r="AD222" i="3"/>
  <c r="AE222" i="3"/>
  <c r="AF222" i="3"/>
  <c r="AG222" i="3"/>
  <c r="AH222" i="3"/>
  <c r="AI222" i="3"/>
  <c r="AJ222" i="3"/>
  <c r="AL222" i="3"/>
  <c r="AM222" i="3"/>
  <c r="AN222" i="3"/>
  <c r="AO222" i="3"/>
  <c r="AP222" i="3"/>
  <c r="AQ222" i="3"/>
  <c r="AR222" i="3"/>
  <c r="AS222" i="3"/>
  <c r="AT222" i="3"/>
  <c r="AU222" i="3"/>
  <c r="AV222" i="3"/>
  <c r="AW222" i="3"/>
  <c r="AX222" i="3"/>
  <c r="AZ222" i="3"/>
  <c r="BA222" i="3"/>
  <c r="BB222" i="3"/>
  <c r="BC222" i="3"/>
  <c r="BD222" i="3"/>
  <c r="BE222" i="3"/>
  <c r="BF222" i="3"/>
  <c r="BG222" i="3"/>
  <c r="BH222" i="3"/>
  <c r="BI222" i="3"/>
  <c r="BJ222" i="3"/>
  <c r="BK222" i="3"/>
  <c r="BL222" i="3"/>
  <c r="BN222" i="3"/>
  <c r="BO222" i="3"/>
  <c r="BP222" i="3"/>
  <c r="BQ222" i="3"/>
  <c r="BR222" i="3"/>
  <c r="BS222" i="3"/>
  <c r="BT222" i="3"/>
  <c r="BU222" i="3"/>
  <c r="BV222" i="3"/>
  <c r="BW222" i="3"/>
  <c r="BX222" i="3"/>
  <c r="BY222" i="3"/>
  <c r="BZ222" i="3"/>
  <c r="CB222" i="3"/>
  <c r="CC222" i="3"/>
  <c r="CD222" i="3"/>
  <c r="CE222" i="3"/>
  <c r="CF222" i="3"/>
  <c r="CG222" i="3"/>
  <c r="CH222" i="3"/>
  <c r="CI222" i="3"/>
  <c r="CJ222" i="3"/>
  <c r="CK222" i="3"/>
  <c r="CL222" i="3"/>
  <c r="CM222" i="3"/>
  <c r="CN222" i="3"/>
  <c r="CP222" i="3"/>
  <c r="CQ222" i="3"/>
  <c r="CR222" i="3"/>
  <c r="CS222" i="3"/>
  <c r="CT222" i="3"/>
  <c r="CU222" i="3"/>
  <c r="CV222" i="3"/>
  <c r="CW222" i="3"/>
  <c r="CX222" i="3"/>
  <c r="CY222" i="3"/>
  <c r="CZ222" i="3"/>
  <c r="DA222" i="3"/>
  <c r="DB222" i="3"/>
  <c r="DD222" i="3"/>
  <c r="DE222" i="3"/>
  <c r="DF222" i="3"/>
  <c r="DG222" i="3"/>
  <c r="DH222" i="3"/>
  <c r="DI222" i="3"/>
  <c r="DJ222" i="3"/>
  <c r="DK222" i="3"/>
  <c r="DL222" i="3"/>
  <c r="DM222" i="3"/>
  <c r="DN222" i="3"/>
  <c r="DO222" i="3"/>
  <c r="DP222" i="3"/>
  <c r="DR222" i="3"/>
  <c r="DS222" i="3"/>
  <c r="DT222" i="3"/>
  <c r="DU222" i="3"/>
  <c r="DV222" i="3"/>
  <c r="DW222" i="3"/>
  <c r="DX222" i="3"/>
  <c r="DY222" i="3"/>
  <c r="DZ222" i="3"/>
  <c r="EA222" i="3"/>
  <c r="EB222" i="3"/>
  <c r="EC222" i="3"/>
  <c r="ED222" i="3"/>
  <c r="EF222" i="3"/>
  <c r="EG222" i="3"/>
  <c r="EH222" i="3"/>
  <c r="EI222" i="3"/>
  <c r="EJ222" i="3"/>
  <c r="EK222" i="3"/>
  <c r="EL222" i="3"/>
  <c r="EM222" i="3"/>
  <c r="EN222" i="3"/>
  <c r="EO222" i="3"/>
  <c r="EP222" i="3"/>
  <c r="EQ222" i="3"/>
  <c r="ER222" i="3"/>
  <c r="ET222" i="3"/>
  <c r="EU222" i="3"/>
  <c r="EV222" i="3"/>
  <c r="EW222" i="3"/>
  <c r="EX222" i="3"/>
  <c r="EY222" i="3"/>
  <c r="EZ222" i="3"/>
  <c r="FA222" i="3"/>
  <c r="FB222" i="3"/>
  <c r="FC222" i="3"/>
  <c r="FD222" i="3"/>
  <c r="FE222" i="3"/>
  <c r="FF222" i="3"/>
  <c r="FH222" i="3"/>
  <c r="FI222" i="3"/>
  <c r="FJ222" i="3"/>
  <c r="FK222" i="3"/>
  <c r="FL222" i="3"/>
  <c r="FM222" i="3"/>
  <c r="FN222" i="3"/>
  <c r="FO222" i="3"/>
  <c r="FP222" i="3"/>
  <c r="FQ222" i="3"/>
  <c r="FR222" i="3"/>
  <c r="FS222" i="3"/>
  <c r="FT222" i="3"/>
  <c r="FV222" i="3"/>
  <c r="FW222" i="3"/>
  <c r="FX222" i="3"/>
  <c r="FY222" i="3"/>
  <c r="FZ222" i="3"/>
  <c r="GA222" i="3"/>
  <c r="GB222" i="3"/>
  <c r="GC222" i="3"/>
  <c r="GD222" i="3"/>
  <c r="GE222" i="3"/>
  <c r="GF222" i="3"/>
  <c r="GG222" i="3"/>
  <c r="GH222" i="3"/>
  <c r="GJ222" i="3"/>
  <c r="GK222" i="3"/>
  <c r="GL222" i="3"/>
  <c r="GM222" i="3"/>
  <c r="GN222" i="3"/>
  <c r="GO222" i="3"/>
  <c r="GP222" i="3"/>
  <c r="GQ222" i="3"/>
  <c r="GR222" i="3"/>
  <c r="GS222" i="3"/>
  <c r="GT222" i="3"/>
  <c r="GU222" i="3"/>
  <c r="GV222" i="3"/>
  <c r="J223" i="3"/>
  <c r="K223" i="3"/>
  <c r="L223" i="3"/>
  <c r="M223" i="3"/>
  <c r="N223" i="3"/>
  <c r="O223" i="3"/>
  <c r="P223" i="3"/>
  <c r="Q223" i="3"/>
  <c r="R223" i="3"/>
  <c r="S223" i="3"/>
  <c r="T223" i="3"/>
  <c r="U223" i="3"/>
  <c r="V223" i="3"/>
  <c r="X223" i="3"/>
  <c r="Y223" i="3"/>
  <c r="Z223" i="3"/>
  <c r="AA223" i="3"/>
  <c r="AB223" i="3"/>
  <c r="AC223" i="3"/>
  <c r="AD223" i="3"/>
  <c r="AE223" i="3"/>
  <c r="AF223" i="3"/>
  <c r="AG223" i="3"/>
  <c r="AH223" i="3"/>
  <c r="AI223" i="3"/>
  <c r="AJ223" i="3"/>
  <c r="AL223" i="3"/>
  <c r="AM223" i="3"/>
  <c r="AN223" i="3"/>
  <c r="AO223" i="3"/>
  <c r="AP223" i="3"/>
  <c r="AQ223" i="3"/>
  <c r="AR223" i="3"/>
  <c r="AS223" i="3"/>
  <c r="AT223" i="3"/>
  <c r="AU223" i="3"/>
  <c r="AV223" i="3"/>
  <c r="AW223" i="3"/>
  <c r="AX223" i="3"/>
  <c r="AZ223" i="3"/>
  <c r="BA223" i="3"/>
  <c r="BB223" i="3"/>
  <c r="BC223" i="3"/>
  <c r="BD223" i="3"/>
  <c r="BE223" i="3"/>
  <c r="BF223" i="3"/>
  <c r="BG223" i="3"/>
  <c r="BH223" i="3"/>
  <c r="BI223" i="3"/>
  <c r="BJ223" i="3"/>
  <c r="BK223" i="3"/>
  <c r="BL223" i="3"/>
  <c r="BN223" i="3"/>
  <c r="BO223" i="3"/>
  <c r="BP223" i="3"/>
  <c r="BQ223" i="3"/>
  <c r="BR223" i="3"/>
  <c r="BS223" i="3"/>
  <c r="BT223" i="3"/>
  <c r="BU223" i="3"/>
  <c r="BV223" i="3"/>
  <c r="BW223" i="3"/>
  <c r="BX223" i="3"/>
  <c r="BY223" i="3"/>
  <c r="BZ223" i="3"/>
  <c r="CB223" i="3"/>
  <c r="CC223" i="3"/>
  <c r="CD223" i="3"/>
  <c r="CE223" i="3"/>
  <c r="CF223" i="3"/>
  <c r="CG223" i="3"/>
  <c r="CH223" i="3"/>
  <c r="CI223" i="3"/>
  <c r="CJ223" i="3"/>
  <c r="CK223" i="3"/>
  <c r="CL223" i="3"/>
  <c r="CM223" i="3"/>
  <c r="CN223" i="3"/>
  <c r="CP223" i="3"/>
  <c r="CQ223" i="3"/>
  <c r="CR223" i="3"/>
  <c r="CS223" i="3"/>
  <c r="CT223" i="3"/>
  <c r="CU223" i="3"/>
  <c r="CV223" i="3"/>
  <c r="CW223" i="3"/>
  <c r="CX223" i="3"/>
  <c r="CY223" i="3"/>
  <c r="CZ223" i="3"/>
  <c r="DA223" i="3"/>
  <c r="DB223" i="3"/>
  <c r="DD223" i="3"/>
  <c r="DE223" i="3"/>
  <c r="DF223" i="3"/>
  <c r="DG223" i="3"/>
  <c r="DH223" i="3"/>
  <c r="DI223" i="3"/>
  <c r="DJ223" i="3"/>
  <c r="DK223" i="3"/>
  <c r="DL223" i="3"/>
  <c r="DM223" i="3"/>
  <c r="DN223" i="3"/>
  <c r="DO223" i="3"/>
  <c r="DP223" i="3"/>
  <c r="DR223" i="3"/>
  <c r="DS223" i="3"/>
  <c r="DT223" i="3"/>
  <c r="DU223" i="3"/>
  <c r="DV223" i="3"/>
  <c r="DW223" i="3"/>
  <c r="DX223" i="3"/>
  <c r="DY223" i="3"/>
  <c r="DZ223" i="3"/>
  <c r="EA223" i="3"/>
  <c r="EB223" i="3"/>
  <c r="EC223" i="3"/>
  <c r="ED223" i="3"/>
  <c r="EF223" i="3"/>
  <c r="EG223" i="3"/>
  <c r="EH223" i="3"/>
  <c r="EI223" i="3"/>
  <c r="EJ223" i="3"/>
  <c r="EK223" i="3"/>
  <c r="EL223" i="3"/>
  <c r="EM223" i="3"/>
  <c r="EN223" i="3"/>
  <c r="EO223" i="3"/>
  <c r="EP223" i="3"/>
  <c r="EQ223" i="3"/>
  <c r="ER223" i="3"/>
  <c r="ET223" i="3"/>
  <c r="EU223" i="3"/>
  <c r="EV223" i="3"/>
  <c r="EW223" i="3"/>
  <c r="EX223" i="3"/>
  <c r="EY223" i="3"/>
  <c r="EZ223" i="3"/>
  <c r="FA223" i="3"/>
  <c r="FB223" i="3"/>
  <c r="FC223" i="3"/>
  <c r="FD223" i="3"/>
  <c r="FE223" i="3"/>
  <c r="FF223" i="3"/>
  <c r="FH223" i="3"/>
  <c r="FI223" i="3"/>
  <c r="FJ223" i="3"/>
  <c r="FK223" i="3"/>
  <c r="FL223" i="3"/>
  <c r="FM223" i="3"/>
  <c r="FN223" i="3"/>
  <c r="FO223" i="3"/>
  <c r="FP223" i="3"/>
  <c r="FQ223" i="3"/>
  <c r="FR223" i="3"/>
  <c r="FS223" i="3"/>
  <c r="FT223" i="3"/>
  <c r="FV223" i="3"/>
  <c r="FW223" i="3"/>
  <c r="FX223" i="3"/>
  <c r="FY223" i="3"/>
  <c r="FZ223" i="3"/>
  <c r="GA223" i="3"/>
  <c r="GB223" i="3"/>
  <c r="GC223" i="3"/>
  <c r="GD223" i="3"/>
  <c r="GE223" i="3"/>
  <c r="GF223" i="3"/>
  <c r="GG223" i="3"/>
  <c r="GH223" i="3"/>
  <c r="GJ223" i="3"/>
  <c r="GK223" i="3"/>
  <c r="GL223" i="3"/>
  <c r="GM223" i="3"/>
  <c r="GN223" i="3"/>
  <c r="GO223" i="3"/>
  <c r="GP223" i="3"/>
  <c r="GQ223" i="3"/>
  <c r="GR223" i="3"/>
  <c r="GS223" i="3"/>
  <c r="GT223" i="3"/>
  <c r="GU223" i="3"/>
  <c r="GV223" i="3"/>
  <c r="J224" i="3"/>
  <c r="K224" i="3"/>
  <c r="L224" i="3"/>
  <c r="M224" i="3"/>
  <c r="N224" i="3"/>
  <c r="O224" i="3"/>
  <c r="P224" i="3"/>
  <c r="Q224" i="3"/>
  <c r="R224" i="3"/>
  <c r="S224" i="3"/>
  <c r="T224" i="3"/>
  <c r="U224" i="3"/>
  <c r="V224" i="3"/>
  <c r="X224" i="3"/>
  <c r="Y224" i="3"/>
  <c r="Z224" i="3"/>
  <c r="AA224" i="3"/>
  <c r="AB224" i="3"/>
  <c r="AC224" i="3"/>
  <c r="AD224" i="3"/>
  <c r="AE224" i="3"/>
  <c r="AF224" i="3"/>
  <c r="AG224" i="3"/>
  <c r="AH224" i="3"/>
  <c r="AI224" i="3"/>
  <c r="AJ224" i="3"/>
  <c r="AL224" i="3"/>
  <c r="AM224" i="3"/>
  <c r="AN224" i="3"/>
  <c r="AO224" i="3"/>
  <c r="AP224" i="3"/>
  <c r="AQ224" i="3"/>
  <c r="AR224" i="3"/>
  <c r="AS224" i="3"/>
  <c r="AT224" i="3"/>
  <c r="AU224" i="3"/>
  <c r="AV224" i="3"/>
  <c r="AW224" i="3"/>
  <c r="AX224" i="3"/>
  <c r="AZ224" i="3"/>
  <c r="BA224" i="3"/>
  <c r="BB224" i="3"/>
  <c r="BC224" i="3"/>
  <c r="BD224" i="3"/>
  <c r="BE224" i="3"/>
  <c r="BF224" i="3"/>
  <c r="BG224" i="3"/>
  <c r="BH224" i="3"/>
  <c r="BI224" i="3"/>
  <c r="BJ224" i="3"/>
  <c r="BK224" i="3"/>
  <c r="BL224" i="3"/>
  <c r="BN224" i="3"/>
  <c r="BO224" i="3"/>
  <c r="BP224" i="3"/>
  <c r="BQ224" i="3"/>
  <c r="BR224" i="3"/>
  <c r="BS224" i="3"/>
  <c r="BT224" i="3"/>
  <c r="BU224" i="3"/>
  <c r="BV224" i="3"/>
  <c r="BW224" i="3"/>
  <c r="BX224" i="3"/>
  <c r="BY224" i="3"/>
  <c r="BZ224" i="3"/>
  <c r="CB224" i="3"/>
  <c r="CC224" i="3"/>
  <c r="CD224" i="3"/>
  <c r="CE224" i="3"/>
  <c r="CF224" i="3"/>
  <c r="CG224" i="3"/>
  <c r="CH224" i="3"/>
  <c r="CI224" i="3"/>
  <c r="CJ224" i="3"/>
  <c r="CK224" i="3"/>
  <c r="CL224" i="3"/>
  <c r="CM224" i="3"/>
  <c r="CN224" i="3"/>
  <c r="CP224" i="3"/>
  <c r="CQ224" i="3"/>
  <c r="CR224" i="3"/>
  <c r="CS224" i="3"/>
  <c r="CT224" i="3"/>
  <c r="CU224" i="3"/>
  <c r="CV224" i="3"/>
  <c r="CW224" i="3"/>
  <c r="CX224" i="3"/>
  <c r="CY224" i="3"/>
  <c r="CZ224" i="3"/>
  <c r="DA224" i="3"/>
  <c r="DB224" i="3"/>
  <c r="DD224" i="3"/>
  <c r="DE224" i="3"/>
  <c r="DF224" i="3"/>
  <c r="DG224" i="3"/>
  <c r="DH224" i="3"/>
  <c r="DI224" i="3"/>
  <c r="DJ224" i="3"/>
  <c r="DK224" i="3"/>
  <c r="DL224" i="3"/>
  <c r="DM224" i="3"/>
  <c r="DN224" i="3"/>
  <c r="DO224" i="3"/>
  <c r="DP224" i="3"/>
  <c r="DR224" i="3"/>
  <c r="DS224" i="3"/>
  <c r="DT224" i="3"/>
  <c r="DU224" i="3"/>
  <c r="DV224" i="3"/>
  <c r="DW224" i="3"/>
  <c r="DX224" i="3"/>
  <c r="DY224" i="3"/>
  <c r="DZ224" i="3"/>
  <c r="EA224" i="3"/>
  <c r="EB224" i="3"/>
  <c r="EC224" i="3"/>
  <c r="ED224" i="3"/>
  <c r="EF224" i="3"/>
  <c r="EG224" i="3"/>
  <c r="EH224" i="3"/>
  <c r="EI224" i="3"/>
  <c r="EJ224" i="3"/>
  <c r="EK224" i="3"/>
  <c r="EL224" i="3"/>
  <c r="EM224" i="3"/>
  <c r="EN224" i="3"/>
  <c r="EO224" i="3"/>
  <c r="EP224" i="3"/>
  <c r="EQ224" i="3"/>
  <c r="ER224" i="3"/>
  <c r="FH224" i="3"/>
  <c r="FI224" i="3"/>
  <c r="FJ224" i="3"/>
  <c r="FK224" i="3"/>
  <c r="FL224" i="3"/>
  <c r="FM224" i="3"/>
  <c r="FN224" i="3"/>
  <c r="FO224" i="3"/>
  <c r="FP224" i="3"/>
  <c r="FQ224" i="3"/>
  <c r="FR224" i="3"/>
  <c r="FS224" i="3"/>
  <c r="FT224" i="3"/>
  <c r="FV224" i="3"/>
  <c r="FW224" i="3"/>
  <c r="FX224" i="3"/>
  <c r="FY224" i="3"/>
  <c r="FZ224" i="3"/>
  <c r="GA224" i="3"/>
  <c r="GB224" i="3"/>
  <c r="GC224" i="3"/>
  <c r="GD224" i="3"/>
  <c r="GE224" i="3"/>
  <c r="GF224" i="3"/>
  <c r="GG224" i="3"/>
  <c r="GH224" i="3"/>
  <c r="GJ224" i="3"/>
  <c r="GK224" i="3"/>
  <c r="GL224" i="3"/>
  <c r="GM224" i="3"/>
  <c r="GN224" i="3"/>
  <c r="GO224" i="3"/>
  <c r="GP224" i="3"/>
  <c r="GQ224" i="3"/>
  <c r="GR224" i="3"/>
  <c r="GS224" i="3"/>
  <c r="GT224" i="3"/>
  <c r="GU224" i="3"/>
  <c r="GV224" i="3"/>
  <c r="GX224" i="3"/>
  <c r="GY224" i="3"/>
  <c r="GZ224" i="3"/>
  <c r="HA224" i="3"/>
  <c r="HB224" i="3"/>
  <c r="HC224" i="3"/>
  <c r="HD224" i="3"/>
  <c r="HE224" i="3"/>
  <c r="HF224" i="3"/>
  <c r="HG224" i="3"/>
  <c r="HH224" i="3"/>
  <c r="HI224" i="3"/>
  <c r="HJ224" i="3"/>
  <c r="J225" i="3"/>
  <c r="K225" i="3"/>
  <c r="L225" i="3"/>
  <c r="M225" i="3"/>
  <c r="N225" i="3"/>
  <c r="O225" i="3"/>
  <c r="P225" i="3"/>
  <c r="Q225" i="3"/>
  <c r="R225" i="3"/>
  <c r="S225" i="3"/>
  <c r="T225" i="3"/>
  <c r="U225" i="3"/>
  <c r="V225" i="3"/>
  <c r="X225" i="3"/>
  <c r="Y225" i="3"/>
  <c r="Z225" i="3"/>
  <c r="AA225" i="3"/>
  <c r="AB225" i="3"/>
  <c r="AC225" i="3"/>
  <c r="AD225" i="3"/>
  <c r="AE225" i="3"/>
  <c r="AF225" i="3"/>
  <c r="AG225" i="3"/>
  <c r="AH225" i="3"/>
  <c r="AI225" i="3"/>
  <c r="AJ225" i="3"/>
  <c r="AL225" i="3"/>
  <c r="AM225" i="3"/>
  <c r="AN225" i="3"/>
  <c r="AO225" i="3"/>
  <c r="AP225" i="3"/>
  <c r="AQ225" i="3"/>
  <c r="AR225" i="3"/>
  <c r="AS225" i="3"/>
  <c r="AT225" i="3"/>
  <c r="AU225" i="3"/>
  <c r="AV225" i="3"/>
  <c r="AW225" i="3"/>
  <c r="AX225" i="3"/>
  <c r="AZ225" i="3"/>
  <c r="BA225" i="3"/>
  <c r="BB225" i="3"/>
  <c r="BC225" i="3"/>
  <c r="BD225" i="3"/>
  <c r="BE225" i="3"/>
  <c r="BF225" i="3"/>
  <c r="BG225" i="3"/>
  <c r="BH225" i="3"/>
  <c r="BI225" i="3"/>
  <c r="BJ225" i="3"/>
  <c r="BK225" i="3"/>
  <c r="BL225" i="3"/>
  <c r="BN225" i="3"/>
  <c r="BO225" i="3"/>
  <c r="BP225" i="3"/>
  <c r="BQ225" i="3"/>
  <c r="BR225" i="3"/>
  <c r="BS225" i="3"/>
  <c r="BT225" i="3"/>
  <c r="BU225" i="3"/>
  <c r="BV225" i="3"/>
  <c r="BW225" i="3"/>
  <c r="BX225" i="3"/>
  <c r="BY225" i="3"/>
  <c r="BZ225" i="3"/>
  <c r="CB225" i="3"/>
  <c r="CC225" i="3"/>
  <c r="CD225" i="3"/>
  <c r="CE225" i="3"/>
  <c r="CF225" i="3"/>
  <c r="CG225" i="3"/>
  <c r="CH225" i="3"/>
  <c r="CI225" i="3"/>
  <c r="CJ225" i="3"/>
  <c r="CK225" i="3"/>
  <c r="CL225" i="3"/>
  <c r="CM225" i="3"/>
  <c r="CN225" i="3"/>
  <c r="CP225" i="3"/>
  <c r="CQ225" i="3"/>
  <c r="CR225" i="3"/>
  <c r="CS225" i="3"/>
  <c r="CT225" i="3"/>
  <c r="CU225" i="3"/>
  <c r="CV225" i="3"/>
  <c r="CW225" i="3"/>
  <c r="CX225" i="3"/>
  <c r="CY225" i="3"/>
  <c r="CZ225" i="3"/>
  <c r="DA225" i="3"/>
  <c r="DB225" i="3"/>
  <c r="DD225" i="3"/>
  <c r="DE225" i="3"/>
  <c r="DF225" i="3"/>
  <c r="DG225" i="3"/>
  <c r="DH225" i="3"/>
  <c r="DI225" i="3"/>
  <c r="DJ225" i="3"/>
  <c r="DK225" i="3"/>
  <c r="DL225" i="3"/>
  <c r="DM225" i="3"/>
  <c r="DN225" i="3"/>
  <c r="DO225" i="3"/>
  <c r="DP225" i="3"/>
  <c r="DR225" i="3"/>
  <c r="DS225" i="3"/>
  <c r="DT225" i="3"/>
  <c r="DU225" i="3"/>
  <c r="DV225" i="3"/>
  <c r="DW225" i="3"/>
  <c r="DX225" i="3"/>
  <c r="DY225" i="3"/>
  <c r="DZ225" i="3"/>
  <c r="EA225" i="3"/>
  <c r="EB225" i="3"/>
  <c r="EC225" i="3"/>
  <c r="ED225" i="3"/>
  <c r="EF225" i="3"/>
  <c r="EG225" i="3"/>
  <c r="EH225" i="3"/>
  <c r="EI225" i="3"/>
  <c r="EJ225" i="3"/>
  <c r="EK225" i="3"/>
  <c r="EL225" i="3"/>
  <c r="EM225" i="3"/>
  <c r="EN225" i="3"/>
  <c r="EO225" i="3"/>
  <c r="EP225" i="3"/>
  <c r="EQ225" i="3"/>
  <c r="ER225" i="3"/>
  <c r="ET225" i="3"/>
  <c r="EU225" i="3"/>
  <c r="EV225" i="3"/>
  <c r="EW225" i="3"/>
  <c r="EX225" i="3"/>
  <c r="EY225" i="3"/>
  <c r="EZ225" i="3"/>
  <c r="FA225" i="3"/>
  <c r="FB225" i="3"/>
  <c r="FC225" i="3"/>
  <c r="FD225" i="3"/>
  <c r="FE225" i="3"/>
  <c r="FF225" i="3"/>
  <c r="FH225" i="3"/>
  <c r="FI225" i="3"/>
  <c r="FJ225" i="3"/>
  <c r="FK225" i="3"/>
  <c r="FL225" i="3"/>
  <c r="FM225" i="3"/>
  <c r="FN225" i="3"/>
  <c r="FO225" i="3"/>
  <c r="FP225" i="3"/>
  <c r="FQ225" i="3"/>
  <c r="FR225" i="3"/>
  <c r="FS225" i="3"/>
  <c r="FT225" i="3"/>
  <c r="FV225" i="3"/>
  <c r="FW225" i="3"/>
  <c r="FX225" i="3"/>
  <c r="FY225" i="3"/>
  <c r="FZ225" i="3"/>
  <c r="GA225" i="3"/>
  <c r="GB225" i="3"/>
  <c r="GC225" i="3"/>
  <c r="GD225" i="3"/>
  <c r="GE225" i="3"/>
  <c r="GF225" i="3"/>
  <c r="GG225" i="3"/>
  <c r="GH225" i="3"/>
  <c r="GJ225" i="3"/>
  <c r="GK225" i="3"/>
  <c r="GL225" i="3"/>
  <c r="GM225" i="3"/>
  <c r="GN225" i="3"/>
  <c r="GO225" i="3"/>
  <c r="GP225" i="3"/>
  <c r="GQ225" i="3"/>
  <c r="GR225" i="3"/>
  <c r="GS225" i="3"/>
  <c r="GT225" i="3"/>
  <c r="GU225" i="3"/>
  <c r="GV225" i="3"/>
  <c r="J226" i="3"/>
  <c r="K226" i="3"/>
  <c r="L226" i="3"/>
  <c r="M226" i="3"/>
  <c r="N226" i="3"/>
  <c r="O226" i="3"/>
  <c r="P226" i="3"/>
  <c r="Q226" i="3"/>
  <c r="R226" i="3"/>
  <c r="S226" i="3"/>
  <c r="T226" i="3"/>
  <c r="U226" i="3"/>
  <c r="V226" i="3"/>
  <c r="X226" i="3"/>
  <c r="Y226" i="3"/>
  <c r="Z226" i="3"/>
  <c r="AA226" i="3"/>
  <c r="AB226" i="3"/>
  <c r="AC226" i="3"/>
  <c r="AD226" i="3"/>
  <c r="AE226" i="3"/>
  <c r="AF226" i="3"/>
  <c r="AG226" i="3"/>
  <c r="AH226" i="3"/>
  <c r="AI226" i="3"/>
  <c r="AJ226" i="3"/>
  <c r="AL226" i="3"/>
  <c r="AM226" i="3"/>
  <c r="AN226" i="3"/>
  <c r="AO226" i="3"/>
  <c r="AP226" i="3"/>
  <c r="AQ226" i="3"/>
  <c r="AR226" i="3"/>
  <c r="AS226" i="3"/>
  <c r="AT226" i="3"/>
  <c r="AU226" i="3"/>
  <c r="AV226" i="3"/>
  <c r="AW226" i="3"/>
  <c r="AX226" i="3"/>
  <c r="AZ226" i="3"/>
  <c r="BA226" i="3"/>
  <c r="BB226" i="3"/>
  <c r="BC226" i="3"/>
  <c r="BD226" i="3"/>
  <c r="BE226" i="3"/>
  <c r="BF226" i="3"/>
  <c r="BG226" i="3"/>
  <c r="BH226" i="3"/>
  <c r="BI226" i="3"/>
  <c r="BJ226" i="3"/>
  <c r="BK226" i="3"/>
  <c r="BL226" i="3"/>
  <c r="BN226" i="3"/>
  <c r="BO226" i="3"/>
  <c r="BP226" i="3"/>
  <c r="BQ226" i="3"/>
  <c r="BR226" i="3"/>
  <c r="BS226" i="3"/>
  <c r="BT226" i="3"/>
  <c r="BU226" i="3"/>
  <c r="BV226" i="3"/>
  <c r="BW226" i="3"/>
  <c r="BX226" i="3"/>
  <c r="BY226" i="3"/>
  <c r="BZ226" i="3"/>
  <c r="CB226" i="3"/>
  <c r="CC226" i="3"/>
  <c r="CD226" i="3"/>
  <c r="CE226" i="3"/>
  <c r="CF226" i="3"/>
  <c r="CG226" i="3"/>
  <c r="CH226" i="3"/>
  <c r="CI226" i="3"/>
  <c r="CJ226" i="3"/>
  <c r="CK226" i="3"/>
  <c r="CL226" i="3"/>
  <c r="CM226" i="3"/>
  <c r="CN226" i="3"/>
  <c r="CP226" i="3"/>
  <c r="CQ226" i="3"/>
  <c r="CR226" i="3"/>
  <c r="CS226" i="3"/>
  <c r="CT226" i="3"/>
  <c r="CU226" i="3"/>
  <c r="CV226" i="3"/>
  <c r="CW226" i="3"/>
  <c r="CX226" i="3"/>
  <c r="CY226" i="3"/>
  <c r="CZ226" i="3"/>
  <c r="DA226" i="3"/>
  <c r="DB226" i="3"/>
  <c r="DD226" i="3"/>
  <c r="DE226" i="3"/>
  <c r="DF226" i="3"/>
  <c r="DG226" i="3"/>
  <c r="DH226" i="3"/>
  <c r="DI226" i="3"/>
  <c r="DJ226" i="3"/>
  <c r="DK226" i="3"/>
  <c r="DL226" i="3"/>
  <c r="DM226" i="3"/>
  <c r="DN226" i="3"/>
  <c r="DO226" i="3"/>
  <c r="DP226" i="3"/>
  <c r="DR226" i="3"/>
  <c r="DS226" i="3"/>
  <c r="DT226" i="3"/>
  <c r="DU226" i="3"/>
  <c r="DV226" i="3"/>
  <c r="DW226" i="3"/>
  <c r="DX226" i="3"/>
  <c r="DY226" i="3"/>
  <c r="DZ226" i="3"/>
  <c r="EA226" i="3"/>
  <c r="EB226" i="3"/>
  <c r="EC226" i="3"/>
  <c r="ED226" i="3"/>
  <c r="ET226" i="3"/>
  <c r="EU226" i="3"/>
  <c r="EV226" i="3"/>
  <c r="EW226" i="3"/>
  <c r="EX226" i="3"/>
  <c r="EY226" i="3"/>
  <c r="EZ226" i="3"/>
  <c r="FA226" i="3"/>
  <c r="FB226" i="3"/>
  <c r="FC226" i="3"/>
  <c r="FD226" i="3"/>
  <c r="FE226" i="3"/>
  <c r="FF226" i="3"/>
  <c r="FH226" i="3"/>
  <c r="FI226" i="3"/>
  <c r="FJ226" i="3"/>
  <c r="FK226" i="3"/>
  <c r="FL226" i="3"/>
  <c r="FM226" i="3"/>
  <c r="FN226" i="3"/>
  <c r="FO226" i="3"/>
  <c r="FP226" i="3"/>
  <c r="FQ226" i="3"/>
  <c r="FR226" i="3"/>
  <c r="FS226" i="3"/>
  <c r="FT226" i="3"/>
  <c r="FV226" i="3"/>
  <c r="FW226" i="3"/>
  <c r="FX226" i="3"/>
  <c r="FY226" i="3"/>
  <c r="FZ226" i="3"/>
  <c r="GA226" i="3"/>
  <c r="GB226" i="3"/>
  <c r="GC226" i="3"/>
  <c r="GD226" i="3"/>
  <c r="GE226" i="3"/>
  <c r="GF226" i="3"/>
  <c r="GG226" i="3"/>
  <c r="GH226" i="3"/>
  <c r="GJ226" i="3"/>
  <c r="GK226" i="3"/>
  <c r="GL226" i="3"/>
  <c r="GM226" i="3"/>
  <c r="GN226" i="3"/>
  <c r="GO226" i="3"/>
  <c r="GP226" i="3"/>
  <c r="GQ226" i="3"/>
  <c r="GR226" i="3"/>
  <c r="GS226" i="3"/>
  <c r="GT226" i="3"/>
  <c r="GU226" i="3"/>
  <c r="GV226" i="3"/>
  <c r="GX226" i="3"/>
  <c r="GY226" i="3"/>
  <c r="GZ226" i="3"/>
  <c r="HA226" i="3"/>
  <c r="HB226" i="3"/>
  <c r="HC226" i="3"/>
  <c r="HD226" i="3"/>
  <c r="HE226" i="3"/>
  <c r="HF226" i="3"/>
  <c r="HG226" i="3"/>
  <c r="HH226" i="3"/>
  <c r="HI226" i="3"/>
  <c r="HJ226" i="3"/>
  <c r="J227" i="3"/>
  <c r="K227" i="3"/>
  <c r="L227" i="3"/>
  <c r="M227" i="3"/>
  <c r="N227" i="3"/>
  <c r="O227" i="3"/>
  <c r="P227" i="3"/>
  <c r="Q227" i="3"/>
  <c r="R227" i="3"/>
  <c r="S227" i="3"/>
  <c r="T227" i="3"/>
  <c r="U227" i="3"/>
  <c r="V227" i="3"/>
  <c r="X227" i="3"/>
  <c r="Y227" i="3"/>
  <c r="Z227" i="3"/>
  <c r="AA227" i="3"/>
  <c r="AB227" i="3"/>
  <c r="AC227" i="3"/>
  <c r="AD227" i="3"/>
  <c r="AE227" i="3"/>
  <c r="AF227" i="3"/>
  <c r="AG227" i="3"/>
  <c r="AH227" i="3"/>
  <c r="AI227" i="3"/>
  <c r="AJ227" i="3"/>
  <c r="AL227" i="3"/>
  <c r="AM227" i="3"/>
  <c r="AN227" i="3"/>
  <c r="AO227" i="3"/>
  <c r="AP227" i="3"/>
  <c r="AQ227" i="3"/>
  <c r="AR227" i="3"/>
  <c r="AS227" i="3"/>
  <c r="AT227" i="3"/>
  <c r="AU227" i="3"/>
  <c r="AV227" i="3"/>
  <c r="AW227" i="3"/>
  <c r="AX227" i="3"/>
  <c r="AZ227" i="3"/>
  <c r="BA227" i="3"/>
  <c r="BB227" i="3"/>
  <c r="BC227" i="3"/>
  <c r="BD227" i="3"/>
  <c r="BE227" i="3"/>
  <c r="BF227" i="3"/>
  <c r="BG227" i="3"/>
  <c r="BH227" i="3"/>
  <c r="BI227" i="3"/>
  <c r="BJ227" i="3"/>
  <c r="BK227" i="3"/>
  <c r="BL227" i="3"/>
  <c r="BN227" i="3"/>
  <c r="BO227" i="3"/>
  <c r="BP227" i="3"/>
  <c r="BQ227" i="3"/>
  <c r="BR227" i="3"/>
  <c r="BS227" i="3"/>
  <c r="BT227" i="3"/>
  <c r="BU227" i="3"/>
  <c r="BV227" i="3"/>
  <c r="BW227" i="3"/>
  <c r="BX227" i="3"/>
  <c r="BY227" i="3"/>
  <c r="BZ227" i="3"/>
  <c r="CB227" i="3"/>
  <c r="CC227" i="3"/>
  <c r="CD227" i="3"/>
  <c r="CE227" i="3"/>
  <c r="CF227" i="3"/>
  <c r="CG227" i="3"/>
  <c r="CH227" i="3"/>
  <c r="CI227" i="3"/>
  <c r="CJ227" i="3"/>
  <c r="CK227" i="3"/>
  <c r="CL227" i="3"/>
  <c r="CM227" i="3"/>
  <c r="CN227" i="3"/>
  <c r="CP227" i="3"/>
  <c r="CQ227" i="3"/>
  <c r="CR227" i="3"/>
  <c r="CS227" i="3"/>
  <c r="CT227" i="3"/>
  <c r="CU227" i="3"/>
  <c r="CV227" i="3"/>
  <c r="CW227" i="3"/>
  <c r="CX227" i="3"/>
  <c r="CY227" i="3"/>
  <c r="CZ227" i="3"/>
  <c r="DA227" i="3"/>
  <c r="DB227" i="3"/>
  <c r="DD227" i="3"/>
  <c r="DE227" i="3"/>
  <c r="DF227" i="3"/>
  <c r="DG227" i="3"/>
  <c r="DH227" i="3"/>
  <c r="DI227" i="3"/>
  <c r="DJ227" i="3"/>
  <c r="DK227" i="3"/>
  <c r="DL227" i="3"/>
  <c r="DM227" i="3"/>
  <c r="DN227" i="3"/>
  <c r="DO227" i="3"/>
  <c r="DP227" i="3"/>
  <c r="DR227" i="3"/>
  <c r="DS227" i="3"/>
  <c r="DT227" i="3"/>
  <c r="DU227" i="3"/>
  <c r="DV227" i="3"/>
  <c r="DW227" i="3"/>
  <c r="DX227" i="3"/>
  <c r="DY227" i="3"/>
  <c r="DZ227" i="3"/>
  <c r="EA227" i="3"/>
  <c r="EB227" i="3"/>
  <c r="EC227" i="3"/>
  <c r="ED227" i="3"/>
  <c r="EF227" i="3"/>
  <c r="EG227" i="3"/>
  <c r="EH227" i="3"/>
  <c r="EI227" i="3"/>
  <c r="EJ227" i="3"/>
  <c r="EK227" i="3"/>
  <c r="EL227" i="3"/>
  <c r="EM227" i="3"/>
  <c r="EN227" i="3"/>
  <c r="EO227" i="3"/>
  <c r="EP227" i="3"/>
  <c r="EQ227" i="3"/>
  <c r="ER227" i="3"/>
  <c r="FH227" i="3"/>
  <c r="FI227" i="3"/>
  <c r="FJ227" i="3"/>
  <c r="FK227" i="3"/>
  <c r="FL227" i="3"/>
  <c r="FM227" i="3"/>
  <c r="FN227" i="3"/>
  <c r="FO227" i="3"/>
  <c r="FP227" i="3"/>
  <c r="FQ227" i="3"/>
  <c r="FR227" i="3"/>
  <c r="FS227" i="3"/>
  <c r="FT227" i="3"/>
  <c r="FV227" i="3"/>
  <c r="FW227" i="3"/>
  <c r="FX227" i="3"/>
  <c r="FY227" i="3"/>
  <c r="FZ227" i="3"/>
  <c r="GA227" i="3"/>
  <c r="GB227" i="3"/>
  <c r="GC227" i="3"/>
  <c r="GD227" i="3"/>
  <c r="GE227" i="3"/>
  <c r="GF227" i="3"/>
  <c r="GG227" i="3"/>
  <c r="GH227" i="3"/>
  <c r="GJ227" i="3"/>
  <c r="GK227" i="3"/>
  <c r="GL227" i="3"/>
  <c r="GM227" i="3"/>
  <c r="GN227" i="3"/>
  <c r="GO227" i="3"/>
  <c r="GP227" i="3"/>
  <c r="GQ227" i="3"/>
  <c r="GR227" i="3"/>
  <c r="GS227" i="3"/>
  <c r="GT227" i="3"/>
  <c r="GU227" i="3"/>
  <c r="GV227" i="3"/>
  <c r="GX227" i="3"/>
  <c r="GY227" i="3"/>
  <c r="GZ227" i="3"/>
  <c r="HA227" i="3"/>
  <c r="HB227" i="3"/>
  <c r="HC227" i="3"/>
  <c r="HD227" i="3"/>
  <c r="HE227" i="3"/>
  <c r="HF227" i="3"/>
  <c r="HG227" i="3"/>
  <c r="HH227" i="3"/>
  <c r="HI227" i="3"/>
  <c r="HJ227" i="3"/>
  <c r="J228" i="3"/>
  <c r="K228" i="3"/>
  <c r="L228" i="3"/>
  <c r="M228" i="3"/>
  <c r="N228" i="3"/>
  <c r="O228" i="3"/>
  <c r="P228" i="3"/>
  <c r="Q228" i="3"/>
  <c r="R228" i="3"/>
  <c r="S228" i="3"/>
  <c r="T228" i="3"/>
  <c r="U228" i="3"/>
  <c r="V228" i="3"/>
  <c r="X228" i="3"/>
  <c r="Y228" i="3"/>
  <c r="Z228" i="3"/>
  <c r="AA228" i="3"/>
  <c r="AB228" i="3"/>
  <c r="AC228" i="3"/>
  <c r="AD228" i="3"/>
  <c r="AE228" i="3"/>
  <c r="AF228" i="3"/>
  <c r="AG228" i="3"/>
  <c r="AH228" i="3"/>
  <c r="AI228" i="3"/>
  <c r="AJ228" i="3"/>
  <c r="AL228" i="3"/>
  <c r="AM228" i="3"/>
  <c r="AN228" i="3"/>
  <c r="AO228" i="3"/>
  <c r="AP228" i="3"/>
  <c r="AQ228" i="3"/>
  <c r="AR228" i="3"/>
  <c r="AS228" i="3"/>
  <c r="AT228" i="3"/>
  <c r="AU228" i="3"/>
  <c r="AV228" i="3"/>
  <c r="AW228" i="3"/>
  <c r="AX228" i="3"/>
  <c r="AZ228" i="3"/>
  <c r="BA228" i="3"/>
  <c r="BB228" i="3"/>
  <c r="BC228" i="3"/>
  <c r="BD228" i="3"/>
  <c r="BE228" i="3"/>
  <c r="BF228" i="3"/>
  <c r="BG228" i="3"/>
  <c r="BH228" i="3"/>
  <c r="BI228" i="3"/>
  <c r="BJ228" i="3"/>
  <c r="BK228" i="3"/>
  <c r="BL228" i="3"/>
  <c r="BN228" i="3"/>
  <c r="BO228" i="3"/>
  <c r="BP228" i="3"/>
  <c r="BQ228" i="3"/>
  <c r="BR228" i="3"/>
  <c r="BS228" i="3"/>
  <c r="BT228" i="3"/>
  <c r="BU228" i="3"/>
  <c r="BV228" i="3"/>
  <c r="BW228" i="3"/>
  <c r="BX228" i="3"/>
  <c r="BY228" i="3"/>
  <c r="BZ228" i="3"/>
  <c r="CB228" i="3"/>
  <c r="CC228" i="3"/>
  <c r="CD228" i="3"/>
  <c r="CE228" i="3"/>
  <c r="CF228" i="3"/>
  <c r="CG228" i="3"/>
  <c r="CH228" i="3"/>
  <c r="CI228" i="3"/>
  <c r="CJ228" i="3"/>
  <c r="CK228" i="3"/>
  <c r="CL228" i="3"/>
  <c r="CM228" i="3"/>
  <c r="CN228" i="3"/>
  <c r="CP228" i="3"/>
  <c r="CQ228" i="3"/>
  <c r="CR228" i="3"/>
  <c r="CS228" i="3"/>
  <c r="CT228" i="3"/>
  <c r="CU228" i="3"/>
  <c r="CV228" i="3"/>
  <c r="CW228" i="3"/>
  <c r="CX228" i="3"/>
  <c r="CY228" i="3"/>
  <c r="CZ228" i="3"/>
  <c r="DA228" i="3"/>
  <c r="DB228" i="3"/>
  <c r="DD228" i="3"/>
  <c r="DE228" i="3"/>
  <c r="DF228" i="3"/>
  <c r="DG228" i="3"/>
  <c r="DH228" i="3"/>
  <c r="DI228" i="3"/>
  <c r="DJ228" i="3"/>
  <c r="DK228" i="3"/>
  <c r="DL228" i="3"/>
  <c r="DM228" i="3"/>
  <c r="DN228" i="3"/>
  <c r="DO228" i="3"/>
  <c r="DP228" i="3"/>
  <c r="DR228" i="3"/>
  <c r="DS228" i="3"/>
  <c r="DT228" i="3"/>
  <c r="DU228" i="3"/>
  <c r="DV228" i="3"/>
  <c r="DW228" i="3"/>
  <c r="DX228" i="3"/>
  <c r="DY228" i="3"/>
  <c r="DZ228" i="3"/>
  <c r="EA228" i="3"/>
  <c r="EB228" i="3"/>
  <c r="EC228" i="3"/>
  <c r="ED228" i="3"/>
  <c r="ET228" i="3"/>
  <c r="EU228" i="3"/>
  <c r="EV228" i="3"/>
  <c r="EW228" i="3"/>
  <c r="EX228" i="3"/>
  <c r="EY228" i="3"/>
  <c r="EZ228" i="3"/>
  <c r="FA228" i="3"/>
  <c r="FB228" i="3"/>
  <c r="FC228" i="3"/>
  <c r="FD228" i="3"/>
  <c r="FE228" i="3"/>
  <c r="FF228" i="3"/>
  <c r="FH228" i="3"/>
  <c r="FI228" i="3"/>
  <c r="FJ228" i="3"/>
  <c r="FK228" i="3"/>
  <c r="FL228" i="3"/>
  <c r="FM228" i="3"/>
  <c r="FN228" i="3"/>
  <c r="FO228" i="3"/>
  <c r="FP228" i="3"/>
  <c r="FQ228" i="3"/>
  <c r="FR228" i="3"/>
  <c r="FS228" i="3"/>
  <c r="FT228" i="3"/>
  <c r="FV228" i="3"/>
  <c r="FW228" i="3"/>
  <c r="FX228" i="3"/>
  <c r="FY228" i="3"/>
  <c r="FZ228" i="3"/>
  <c r="GA228" i="3"/>
  <c r="GB228" i="3"/>
  <c r="GC228" i="3"/>
  <c r="GD228" i="3"/>
  <c r="GE228" i="3"/>
  <c r="GF228" i="3"/>
  <c r="GG228" i="3"/>
  <c r="GH228" i="3"/>
  <c r="GJ228" i="3"/>
  <c r="GK228" i="3"/>
  <c r="GL228" i="3"/>
  <c r="GM228" i="3"/>
  <c r="GN228" i="3"/>
  <c r="GO228" i="3"/>
  <c r="GP228" i="3"/>
  <c r="GQ228" i="3"/>
  <c r="GR228" i="3"/>
  <c r="GS228" i="3"/>
  <c r="GT228" i="3"/>
  <c r="GU228" i="3"/>
  <c r="GV228" i="3"/>
  <c r="GX228" i="3"/>
  <c r="GY228" i="3"/>
  <c r="GZ228" i="3"/>
  <c r="HA228" i="3"/>
  <c r="HB228" i="3"/>
  <c r="HC228" i="3"/>
  <c r="HD228" i="3"/>
  <c r="HE228" i="3"/>
  <c r="HF228" i="3"/>
  <c r="HG228" i="3"/>
  <c r="HH228" i="3"/>
  <c r="HI228" i="3"/>
  <c r="HJ228" i="3"/>
  <c r="J229" i="3"/>
  <c r="K229" i="3"/>
  <c r="L229" i="3"/>
  <c r="M229" i="3"/>
  <c r="N229" i="3"/>
  <c r="O229" i="3"/>
  <c r="P229" i="3"/>
  <c r="Q229" i="3"/>
  <c r="R229" i="3"/>
  <c r="S229" i="3"/>
  <c r="T229" i="3"/>
  <c r="U229" i="3"/>
  <c r="V229" i="3"/>
  <c r="X229" i="3"/>
  <c r="Y229" i="3"/>
  <c r="Z229" i="3"/>
  <c r="AA229" i="3"/>
  <c r="AB229" i="3"/>
  <c r="AC229" i="3"/>
  <c r="AD229" i="3"/>
  <c r="AE229" i="3"/>
  <c r="AF229" i="3"/>
  <c r="AG229" i="3"/>
  <c r="AH229" i="3"/>
  <c r="AI229" i="3"/>
  <c r="AJ229" i="3"/>
  <c r="AL229" i="3"/>
  <c r="AM229" i="3"/>
  <c r="AN229" i="3"/>
  <c r="AO229" i="3"/>
  <c r="AP229" i="3"/>
  <c r="AQ229" i="3"/>
  <c r="AR229" i="3"/>
  <c r="AS229" i="3"/>
  <c r="AT229" i="3"/>
  <c r="AU229" i="3"/>
  <c r="AV229" i="3"/>
  <c r="AW229" i="3"/>
  <c r="AX229" i="3"/>
  <c r="AZ229" i="3"/>
  <c r="BA229" i="3"/>
  <c r="BB229" i="3"/>
  <c r="BC229" i="3"/>
  <c r="BD229" i="3"/>
  <c r="BE229" i="3"/>
  <c r="BF229" i="3"/>
  <c r="BG229" i="3"/>
  <c r="BH229" i="3"/>
  <c r="BI229" i="3"/>
  <c r="BJ229" i="3"/>
  <c r="BK229" i="3"/>
  <c r="BL229" i="3"/>
  <c r="BN229" i="3"/>
  <c r="BO229" i="3"/>
  <c r="BP229" i="3"/>
  <c r="BQ229" i="3"/>
  <c r="BR229" i="3"/>
  <c r="BS229" i="3"/>
  <c r="BT229" i="3"/>
  <c r="BU229" i="3"/>
  <c r="BV229" i="3"/>
  <c r="BW229" i="3"/>
  <c r="BX229" i="3"/>
  <c r="BY229" i="3"/>
  <c r="BZ229" i="3"/>
  <c r="CB229" i="3"/>
  <c r="CC229" i="3"/>
  <c r="CD229" i="3"/>
  <c r="CE229" i="3"/>
  <c r="CF229" i="3"/>
  <c r="CG229" i="3"/>
  <c r="CH229" i="3"/>
  <c r="CI229" i="3"/>
  <c r="CJ229" i="3"/>
  <c r="CK229" i="3"/>
  <c r="CL229" i="3"/>
  <c r="CM229" i="3"/>
  <c r="CN229" i="3"/>
  <c r="CP229" i="3"/>
  <c r="CQ229" i="3"/>
  <c r="CR229" i="3"/>
  <c r="CS229" i="3"/>
  <c r="CT229" i="3"/>
  <c r="CU229" i="3"/>
  <c r="CV229" i="3"/>
  <c r="CW229" i="3"/>
  <c r="CX229" i="3"/>
  <c r="CY229" i="3"/>
  <c r="CZ229" i="3"/>
  <c r="DA229" i="3"/>
  <c r="DB229" i="3"/>
  <c r="DD229" i="3"/>
  <c r="DE229" i="3"/>
  <c r="DF229" i="3"/>
  <c r="DG229" i="3"/>
  <c r="DH229" i="3"/>
  <c r="DI229" i="3"/>
  <c r="DJ229" i="3"/>
  <c r="DK229" i="3"/>
  <c r="DL229" i="3"/>
  <c r="DM229" i="3"/>
  <c r="DN229" i="3"/>
  <c r="DO229" i="3"/>
  <c r="DP229" i="3"/>
  <c r="DR229" i="3"/>
  <c r="DS229" i="3"/>
  <c r="DT229" i="3"/>
  <c r="DU229" i="3"/>
  <c r="DV229" i="3"/>
  <c r="DW229" i="3"/>
  <c r="DX229" i="3"/>
  <c r="DY229" i="3"/>
  <c r="DZ229" i="3"/>
  <c r="EA229" i="3"/>
  <c r="EB229" i="3"/>
  <c r="EC229" i="3"/>
  <c r="ED229" i="3"/>
  <c r="EF229" i="3"/>
  <c r="EG229" i="3"/>
  <c r="EH229" i="3"/>
  <c r="EI229" i="3"/>
  <c r="EJ229" i="3"/>
  <c r="EK229" i="3"/>
  <c r="EL229" i="3"/>
  <c r="EM229" i="3"/>
  <c r="EN229" i="3"/>
  <c r="EO229" i="3"/>
  <c r="EP229" i="3"/>
  <c r="EQ229" i="3"/>
  <c r="ER229" i="3"/>
  <c r="ET229" i="3"/>
  <c r="EU229" i="3"/>
  <c r="EV229" i="3"/>
  <c r="EW229" i="3"/>
  <c r="EX229" i="3"/>
  <c r="EY229" i="3"/>
  <c r="EZ229" i="3"/>
  <c r="FA229" i="3"/>
  <c r="FB229" i="3"/>
  <c r="FC229" i="3"/>
  <c r="FD229" i="3"/>
  <c r="FE229" i="3"/>
  <c r="FF229" i="3"/>
  <c r="FH229" i="3"/>
  <c r="FI229" i="3"/>
  <c r="FJ229" i="3"/>
  <c r="FK229" i="3"/>
  <c r="FL229" i="3"/>
  <c r="FM229" i="3"/>
  <c r="FN229" i="3"/>
  <c r="FO229" i="3"/>
  <c r="FP229" i="3"/>
  <c r="FQ229" i="3"/>
  <c r="FR229" i="3"/>
  <c r="FS229" i="3"/>
  <c r="FT229" i="3"/>
  <c r="FV229" i="3"/>
  <c r="FW229" i="3"/>
  <c r="FX229" i="3"/>
  <c r="FY229" i="3"/>
  <c r="FZ229" i="3"/>
  <c r="GA229" i="3"/>
  <c r="GB229" i="3"/>
  <c r="GC229" i="3"/>
  <c r="GD229" i="3"/>
  <c r="GE229" i="3"/>
  <c r="GF229" i="3"/>
  <c r="GG229" i="3"/>
  <c r="GH229" i="3"/>
  <c r="GJ229" i="3"/>
  <c r="GK229" i="3"/>
  <c r="GL229" i="3"/>
  <c r="GM229" i="3"/>
  <c r="GN229" i="3"/>
  <c r="GO229" i="3"/>
  <c r="GP229" i="3"/>
  <c r="GQ229" i="3"/>
  <c r="GR229" i="3"/>
  <c r="GS229" i="3"/>
  <c r="GT229" i="3"/>
  <c r="GU229" i="3"/>
  <c r="GV229" i="3"/>
  <c r="J230" i="3"/>
  <c r="K230" i="3"/>
  <c r="L230" i="3"/>
  <c r="M230" i="3"/>
  <c r="N230" i="3"/>
  <c r="O230" i="3"/>
  <c r="P230" i="3"/>
  <c r="Q230" i="3"/>
  <c r="R230" i="3"/>
  <c r="S230" i="3"/>
  <c r="T230" i="3"/>
  <c r="U230" i="3"/>
  <c r="V230" i="3"/>
  <c r="X230" i="3"/>
  <c r="Y230" i="3"/>
  <c r="Z230" i="3"/>
  <c r="AA230" i="3"/>
  <c r="AB230" i="3"/>
  <c r="AC230" i="3"/>
  <c r="AD230" i="3"/>
  <c r="AE230" i="3"/>
  <c r="AF230" i="3"/>
  <c r="AG230" i="3"/>
  <c r="AH230" i="3"/>
  <c r="AI230" i="3"/>
  <c r="AJ230" i="3"/>
  <c r="AL230" i="3"/>
  <c r="AM230" i="3"/>
  <c r="AN230" i="3"/>
  <c r="AO230" i="3"/>
  <c r="AP230" i="3"/>
  <c r="AQ230" i="3"/>
  <c r="AR230" i="3"/>
  <c r="AS230" i="3"/>
  <c r="AT230" i="3"/>
  <c r="AU230" i="3"/>
  <c r="AV230" i="3"/>
  <c r="AW230" i="3"/>
  <c r="AX230" i="3"/>
  <c r="AZ230" i="3"/>
  <c r="BA230" i="3"/>
  <c r="BB230" i="3"/>
  <c r="BC230" i="3"/>
  <c r="BD230" i="3"/>
  <c r="BE230" i="3"/>
  <c r="BF230" i="3"/>
  <c r="BG230" i="3"/>
  <c r="BH230" i="3"/>
  <c r="BI230" i="3"/>
  <c r="BJ230" i="3"/>
  <c r="BK230" i="3"/>
  <c r="BL230" i="3"/>
  <c r="BN230" i="3"/>
  <c r="BO230" i="3"/>
  <c r="BP230" i="3"/>
  <c r="BQ230" i="3"/>
  <c r="BR230" i="3"/>
  <c r="BS230" i="3"/>
  <c r="BT230" i="3"/>
  <c r="BU230" i="3"/>
  <c r="BV230" i="3"/>
  <c r="BW230" i="3"/>
  <c r="BX230" i="3"/>
  <c r="BY230" i="3"/>
  <c r="BZ230" i="3"/>
  <c r="CB230" i="3"/>
  <c r="CC230" i="3"/>
  <c r="CD230" i="3"/>
  <c r="CE230" i="3"/>
  <c r="CF230" i="3"/>
  <c r="CG230" i="3"/>
  <c r="CH230" i="3"/>
  <c r="CI230" i="3"/>
  <c r="CJ230" i="3"/>
  <c r="CK230" i="3"/>
  <c r="CL230" i="3"/>
  <c r="CM230" i="3"/>
  <c r="CN230" i="3"/>
  <c r="CP230" i="3"/>
  <c r="CQ230" i="3"/>
  <c r="CR230" i="3"/>
  <c r="CS230" i="3"/>
  <c r="CT230" i="3"/>
  <c r="CU230" i="3"/>
  <c r="CV230" i="3"/>
  <c r="CW230" i="3"/>
  <c r="CX230" i="3"/>
  <c r="CY230" i="3"/>
  <c r="CZ230" i="3"/>
  <c r="DA230" i="3"/>
  <c r="DB230" i="3"/>
  <c r="DD230" i="3"/>
  <c r="DE230" i="3"/>
  <c r="DF230" i="3"/>
  <c r="DG230" i="3"/>
  <c r="DH230" i="3"/>
  <c r="DI230" i="3"/>
  <c r="DJ230" i="3"/>
  <c r="DK230" i="3"/>
  <c r="DL230" i="3"/>
  <c r="DM230" i="3"/>
  <c r="DN230" i="3"/>
  <c r="DO230" i="3"/>
  <c r="DP230" i="3"/>
  <c r="EF230" i="3"/>
  <c r="EG230" i="3"/>
  <c r="EH230" i="3"/>
  <c r="EI230" i="3"/>
  <c r="EJ230" i="3"/>
  <c r="EK230" i="3"/>
  <c r="EL230" i="3"/>
  <c r="EM230" i="3"/>
  <c r="EN230" i="3"/>
  <c r="EO230" i="3"/>
  <c r="EP230" i="3"/>
  <c r="EQ230" i="3"/>
  <c r="ER230" i="3"/>
  <c r="ET230" i="3"/>
  <c r="EU230" i="3"/>
  <c r="EV230" i="3"/>
  <c r="EW230" i="3"/>
  <c r="EX230" i="3"/>
  <c r="EY230" i="3"/>
  <c r="EZ230" i="3"/>
  <c r="FA230" i="3"/>
  <c r="FB230" i="3"/>
  <c r="FC230" i="3"/>
  <c r="FD230" i="3"/>
  <c r="FE230" i="3"/>
  <c r="FF230" i="3"/>
  <c r="FH230" i="3"/>
  <c r="FI230" i="3"/>
  <c r="FJ230" i="3"/>
  <c r="FK230" i="3"/>
  <c r="FL230" i="3"/>
  <c r="FM230" i="3"/>
  <c r="FN230" i="3"/>
  <c r="FO230" i="3"/>
  <c r="FP230" i="3"/>
  <c r="FQ230" i="3"/>
  <c r="FR230" i="3"/>
  <c r="FS230" i="3"/>
  <c r="FT230" i="3"/>
  <c r="FV230" i="3"/>
  <c r="FW230" i="3"/>
  <c r="FX230" i="3"/>
  <c r="FY230" i="3"/>
  <c r="FZ230" i="3"/>
  <c r="GA230" i="3"/>
  <c r="GB230" i="3"/>
  <c r="GC230" i="3"/>
  <c r="GD230" i="3"/>
  <c r="GE230" i="3"/>
  <c r="GF230" i="3"/>
  <c r="GG230" i="3"/>
  <c r="GH230" i="3"/>
  <c r="GJ230" i="3"/>
  <c r="GK230" i="3"/>
  <c r="GL230" i="3"/>
  <c r="GM230" i="3"/>
  <c r="GN230" i="3"/>
  <c r="GO230" i="3"/>
  <c r="GP230" i="3"/>
  <c r="GQ230" i="3"/>
  <c r="GR230" i="3"/>
  <c r="GS230" i="3"/>
  <c r="GT230" i="3"/>
  <c r="GU230" i="3"/>
  <c r="GV230" i="3"/>
  <c r="GX230" i="3"/>
  <c r="GY230" i="3"/>
  <c r="GZ230" i="3"/>
  <c r="HA230" i="3"/>
  <c r="HB230" i="3"/>
  <c r="HC230" i="3"/>
  <c r="HD230" i="3"/>
  <c r="HE230" i="3"/>
  <c r="HF230" i="3"/>
  <c r="HG230" i="3"/>
  <c r="HH230" i="3"/>
  <c r="HI230" i="3"/>
  <c r="HJ230" i="3"/>
  <c r="J231" i="3"/>
  <c r="K231" i="3"/>
  <c r="L231" i="3"/>
  <c r="M231" i="3"/>
  <c r="N231" i="3"/>
  <c r="O231" i="3"/>
  <c r="P231" i="3"/>
  <c r="Q231" i="3"/>
  <c r="R231" i="3"/>
  <c r="S231" i="3"/>
  <c r="T231" i="3"/>
  <c r="U231" i="3"/>
  <c r="V231" i="3"/>
  <c r="X231" i="3"/>
  <c r="Y231" i="3"/>
  <c r="Z231" i="3"/>
  <c r="AA231" i="3"/>
  <c r="AB231" i="3"/>
  <c r="AC231" i="3"/>
  <c r="AD231" i="3"/>
  <c r="AE231" i="3"/>
  <c r="AF231" i="3"/>
  <c r="AG231" i="3"/>
  <c r="AH231" i="3"/>
  <c r="AI231" i="3"/>
  <c r="AJ231" i="3"/>
  <c r="AL231" i="3"/>
  <c r="AM231" i="3"/>
  <c r="AN231" i="3"/>
  <c r="AO231" i="3"/>
  <c r="AP231" i="3"/>
  <c r="AQ231" i="3"/>
  <c r="AR231" i="3"/>
  <c r="AS231" i="3"/>
  <c r="AT231" i="3"/>
  <c r="AU231" i="3"/>
  <c r="AV231" i="3"/>
  <c r="AW231" i="3"/>
  <c r="AX231" i="3"/>
  <c r="AZ231" i="3"/>
  <c r="BA231" i="3"/>
  <c r="BB231" i="3"/>
  <c r="BC231" i="3"/>
  <c r="BD231" i="3"/>
  <c r="BE231" i="3"/>
  <c r="BF231" i="3"/>
  <c r="BG231" i="3"/>
  <c r="BH231" i="3"/>
  <c r="BI231" i="3"/>
  <c r="BJ231" i="3"/>
  <c r="BK231" i="3"/>
  <c r="BL231" i="3"/>
  <c r="BN231" i="3"/>
  <c r="BO231" i="3"/>
  <c r="BP231" i="3"/>
  <c r="BQ231" i="3"/>
  <c r="BR231" i="3"/>
  <c r="BS231" i="3"/>
  <c r="BT231" i="3"/>
  <c r="BU231" i="3"/>
  <c r="BV231" i="3"/>
  <c r="BW231" i="3"/>
  <c r="BX231" i="3"/>
  <c r="BY231" i="3"/>
  <c r="BZ231" i="3"/>
  <c r="CB231" i="3"/>
  <c r="CC231" i="3"/>
  <c r="CD231" i="3"/>
  <c r="CE231" i="3"/>
  <c r="CF231" i="3"/>
  <c r="CG231" i="3"/>
  <c r="CH231" i="3"/>
  <c r="CI231" i="3"/>
  <c r="CJ231" i="3"/>
  <c r="CK231" i="3"/>
  <c r="CL231" i="3"/>
  <c r="CM231" i="3"/>
  <c r="CN231" i="3"/>
  <c r="CP231" i="3"/>
  <c r="CQ231" i="3"/>
  <c r="CR231" i="3"/>
  <c r="CS231" i="3"/>
  <c r="CT231" i="3"/>
  <c r="CU231" i="3"/>
  <c r="CV231" i="3"/>
  <c r="CW231" i="3"/>
  <c r="CX231" i="3"/>
  <c r="CY231" i="3"/>
  <c r="CZ231" i="3"/>
  <c r="DA231" i="3"/>
  <c r="DB231" i="3"/>
  <c r="DD231" i="3"/>
  <c r="DE231" i="3"/>
  <c r="DF231" i="3"/>
  <c r="DG231" i="3"/>
  <c r="DH231" i="3"/>
  <c r="DI231" i="3"/>
  <c r="DJ231" i="3"/>
  <c r="DK231" i="3"/>
  <c r="DL231" i="3"/>
  <c r="DM231" i="3"/>
  <c r="DN231" i="3"/>
  <c r="DO231" i="3"/>
  <c r="DP231" i="3"/>
  <c r="DR231" i="3"/>
  <c r="DS231" i="3"/>
  <c r="DT231" i="3"/>
  <c r="DU231" i="3"/>
  <c r="DV231" i="3"/>
  <c r="DW231" i="3"/>
  <c r="DX231" i="3"/>
  <c r="DY231" i="3"/>
  <c r="DZ231" i="3"/>
  <c r="EA231" i="3"/>
  <c r="EB231" i="3"/>
  <c r="EC231" i="3"/>
  <c r="ED231" i="3"/>
  <c r="EF231" i="3"/>
  <c r="EG231" i="3"/>
  <c r="EH231" i="3"/>
  <c r="EI231" i="3"/>
  <c r="EJ231" i="3"/>
  <c r="EK231" i="3"/>
  <c r="EL231" i="3"/>
  <c r="EM231" i="3"/>
  <c r="EN231" i="3"/>
  <c r="EO231" i="3"/>
  <c r="EP231" i="3"/>
  <c r="EQ231" i="3"/>
  <c r="ER231" i="3"/>
  <c r="ET231" i="3"/>
  <c r="EU231" i="3"/>
  <c r="EV231" i="3"/>
  <c r="EW231" i="3"/>
  <c r="EX231" i="3"/>
  <c r="EY231" i="3"/>
  <c r="EZ231" i="3"/>
  <c r="FA231" i="3"/>
  <c r="FB231" i="3"/>
  <c r="FC231" i="3"/>
  <c r="FD231" i="3"/>
  <c r="FE231" i="3"/>
  <c r="FF231" i="3"/>
  <c r="FH231" i="3"/>
  <c r="FI231" i="3"/>
  <c r="FJ231" i="3"/>
  <c r="FK231" i="3"/>
  <c r="FL231" i="3"/>
  <c r="FM231" i="3"/>
  <c r="FN231" i="3"/>
  <c r="FO231" i="3"/>
  <c r="FP231" i="3"/>
  <c r="FQ231" i="3"/>
  <c r="FR231" i="3"/>
  <c r="FS231" i="3"/>
  <c r="FT231" i="3"/>
  <c r="FV231" i="3"/>
  <c r="FW231" i="3"/>
  <c r="FX231" i="3"/>
  <c r="FY231" i="3"/>
  <c r="FZ231" i="3"/>
  <c r="GA231" i="3"/>
  <c r="GB231" i="3"/>
  <c r="GC231" i="3"/>
  <c r="GD231" i="3"/>
  <c r="GE231" i="3"/>
  <c r="GF231" i="3"/>
  <c r="GG231" i="3"/>
  <c r="GH231" i="3"/>
  <c r="GJ231" i="3"/>
  <c r="GK231" i="3"/>
  <c r="GL231" i="3"/>
  <c r="GM231" i="3"/>
  <c r="GN231" i="3"/>
  <c r="GO231" i="3"/>
  <c r="GP231" i="3"/>
  <c r="GQ231" i="3"/>
  <c r="GR231" i="3"/>
  <c r="GS231" i="3"/>
  <c r="GT231" i="3"/>
  <c r="GU231" i="3"/>
  <c r="GV231" i="3"/>
  <c r="J232" i="3"/>
  <c r="K232" i="3"/>
  <c r="L232" i="3"/>
  <c r="M232" i="3"/>
  <c r="N232" i="3"/>
  <c r="O232" i="3"/>
  <c r="P232" i="3"/>
  <c r="Q232" i="3"/>
  <c r="R232" i="3"/>
  <c r="S232" i="3"/>
  <c r="T232" i="3"/>
  <c r="U232" i="3"/>
  <c r="V232" i="3"/>
  <c r="X232" i="3"/>
  <c r="Y232" i="3"/>
  <c r="Z232" i="3"/>
  <c r="AA232" i="3"/>
  <c r="AB232" i="3"/>
  <c r="AC232" i="3"/>
  <c r="AD232" i="3"/>
  <c r="AE232" i="3"/>
  <c r="AF232" i="3"/>
  <c r="AG232" i="3"/>
  <c r="AH232" i="3"/>
  <c r="AI232" i="3"/>
  <c r="AJ232" i="3"/>
  <c r="AL232" i="3"/>
  <c r="AM232" i="3"/>
  <c r="AN232" i="3"/>
  <c r="AO232" i="3"/>
  <c r="AP232" i="3"/>
  <c r="AQ232" i="3"/>
  <c r="AR232" i="3"/>
  <c r="AS232" i="3"/>
  <c r="AT232" i="3"/>
  <c r="AU232" i="3"/>
  <c r="AV232" i="3"/>
  <c r="AW232" i="3"/>
  <c r="AX232" i="3"/>
  <c r="AZ232" i="3"/>
  <c r="BA232" i="3"/>
  <c r="BB232" i="3"/>
  <c r="BC232" i="3"/>
  <c r="BD232" i="3"/>
  <c r="BE232" i="3"/>
  <c r="BF232" i="3"/>
  <c r="BG232" i="3"/>
  <c r="BH232" i="3"/>
  <c r="BI232" i="3"/>
  <c r="BJ232" i="3"/>
  <c r="BK232" i="3"/>
  <c r="BL232" i="3"/>
  <c r="BN232" i="3"/>
  <c r="BO232" i="3"/>
  <c r="BP232" i="3"/>
  <c r="BQ232" i="3"/>
  <c r="BR232" i="3"/>
  <c r="BS232" i="3"/>
  <c r="BT232" i="3"/>
  <c r="BU232" i="3"/>
  <c r="BV232" i="3"/>
  <c r="BW232" i="3"/>
  <c r="BX232" i="3"/>
  <c r="BY232" i="3"/>
  <c r="BZ232" i="3"/>
  <c r="CB232" i="3"/>
  <c r="CC232" i="3"/>
  <c r="CD232" i="3"/>
  <c r="CE232" i="3"/>
  <c r="CF232" i="3"/>
  <c r="CG232" i="3"/>
  <c r="CH232" i="3"/>
  <c r="CI232" i="3"/>
  <c r="CJ232" i="3"/>
  <c r="CK232" i="3"/>
  <c r="CL232" i="3"/>
  <c r="CM232" i="3"/>
  <c r="CN232" i="3"/>
  <c r="CP232" i="3"/>
  <c r="CQ232" i="3"/>
  <c r="CR232" i="3"/>
  <c r="CS232" i="3"/>
  <c r="CT232" i="3"/>
  <c r="CU232" i="3"/>
  <c r="CV232" i="3"/>
  <c r="CW232" i="3"/>
  <c r="CX232" i="3"/>
  <c r="CY232" i="3"/>
  <c r="CZ232" i="3"/>
  <c r="DA232" i="3"/>
  <c r="DB232" i="3"/>
  <c r="DD232" i="3"/>
  <c r="DE232" i="3"/>
  <c r="DF232" i="3"/>
  <c r="DG232" i="3"/>
  <c r="DH232" i="3"/>
  <c r="DI232" i="3"/>
  <c r="DJ232" i="3"/>
  <c r="DK232" i="3"/>
  <c r="DL232" i="3"/>
  <c r="DM232" i="3"/>
  <c r="DN232" i="3"/>
  <c r="DO232" i="3"/>
  <c r="DP232" i="3"/>
  <c r="DR232" i="3"/>
  <c r="DS232" i="3"/>
  <c r="DT232" i="3"/>
  <c r="DU232" i="3"/>
  <c r="DV232" i="3"/>
  <c r="DW232" i="3"/>
  <c r="DX232" i="3"/>
  <c r="DY232" i="3"/>
  <c r="DZ232" i="3"/>
  <c r="EA232" i="3"/>
  <c r="EB232" i="3"/>
  <c r="EC232" i="3"/>
  <c r="ED232" i="3"/>
  <c r="EF232" i="3"/>
  <c r="EG232" i="3"/>
  <c r="EH232" i="3"/>
  <c r="EI232" i="3"/>
  <c r="EJ232" i="3"/>
  <c r="EK232" i="3"/>
  <c r="EL232" i="3"/>
  <c r="EM232" i="3"/>
  <c r="EN232" i="3"/>
  <c r="EO232" i="3"/>
  <c r="EP232" i="3"/>
  <c r="EQ232" i="3"/>
  <c r="ER232" i="3"/>
  <c r="ET232" i="3"/>
  <c r="EU232" i="3"/>
  <c r="EV232" i="3"/>
  <c r="EW232" i="3"/>
  <c r="EX232" i="3"/>
  <c r="EY232" i="3"/>
  <c r="EZ232" i="3"/>
  <c r="FA232" i="3"/>
  <c r="FB232" i="3"/>
  <c r="FC232" i="3"/>
  <c r="FD232" i="3"/>
  <c r="FE232" i="3"/>
  <c r="FF232" i="3"/>
  <c r="FH232" i="3"/>
  <c r="FI232" i="3"/>
  <c r="FJ232" i="3"/>
  <c r="FK232" i="3"/>
  <c r="FL232" i="3"/>
  <c r="FM232" i="3"/>
  <c r="FN232" i="3"/>
  <c r="FO232" i="3"/>
  <c r="FP232" i="3"/>
  <c r="FQ232" i="3"/>
  <c r="FR232" i="3"/>
  <c r="FS232" i="3"/>
  <c r="FT232" i="3"/>
  <c r="FV232" i="3"/>
  <c r="FW232" i="3"/>
  <c r="FX232" i="3"/>
  <c r="FY232" i="3"/>
  <c r="FZ232" i="3"/>
  <c r="GA232" i="3"/>
  <c r="GB232" i="3"/>
  <c r="GC232" i="3"/>
  <c r="GD232" i="3"/>
  <c r="GE232" i="3"/>
  <c r="GF232" i="3"/>
  <c r="GG232" i="3"/>
  <c r="GH232" i="3"/>
  <c r="GJ232" i="3"/>
  <c r="GK232" i="3"/>
  <c r="GL232" i="3"/>
  <c r="GM232" i="3"/>
  <c r="GN232" i="3"/>
  <c r="GO232" i="3"/>
  <c r="GP232" i="3"/>
  <c r="GQ232" i="3"/>
  <c r="GR232" i="3"/>
  <c r="GS232" i="3"/>
  <c r="GT232" i="3"/>
  <c r="GU232" i="3"/>
  <c r="GV232" i="3"/>
  <c r="J233" i="3"/>
  <c r="K233" i="3"/>
  <c r="L233" i="3"/>
  <c r="M233" i="3"/>
  <c r="N233" i="3"/>
  <c r="O233" i="3"/>
  <c r="P233" i="3"/>
  <c r="Q233" i="3"/>
  <c r="R233" i="3"/>
  <c r="S233" i="3"/>
  <c r="T233" i="3"/>
  <c r="U233" i="3"/>
  <c r="V233" i="3"/>
  <c r="X233" i="3"/>
  <c r="Y233" i="3"/>
  <c r="Z233" i="3"/>
  <c r="AA233" i="3"/>
  <c r="AB233" i="3"/>
  <c r="AC233" i="3"/>
  <c r="AD233" i="3"/>
  <c r="AE233" i="3"/>
  <c r="AF233" i="3"/>
  <c r="AG233" i="3"/>
  <c r="AH233" i="3"/>
  <c r="AI233" i="3"/>
  <c r="AJ233" i="3"/>
  <c r="AL233" i="3"/>
  <c r="AM233" i="3"/>
  <c r="AN233" i="3"/>
  <c r="AO233" i="3"/>
  <c r="AP233" i="3"/>
  <c r="AQ233" i="3"/>
  <c r="AR233" i="3"/>
  <c r="AS233" i="3"/>
  <c r="AT233" i="3"/>
  <c r="AU233" i="3"/>
  <c r="AV233" i="3"/>
  <c r="AW233" i="3"/>
  <c r="AX233" i="3"/>
  <c r="AZ233" i="3"/>
  <c r="BA233" i="3"/>
  <c r="BB233" i="3"/>
  <c r="BC233" i="3"/>
  <c r="BD233" i="3"/>
  <c r="BE233" i="3"/>
  <c r="BF233" i="3"/>
  <c r="BG233" i="3"/>
  <c r="BH233" i="3"/>
  <c r="BI233" i="3"/>
  <c r="BJ233" i="3"/>
  <c r="BK233" i="3"/>
  <c r="BL233" i="3"/>
  <c r="BN233" i="3"/>
  <c r="BO233" i="3"/>
  <c r="BP233" i="3"/>
  <c r="BQ233" i="3"/>
  <c r="BR233" i="3"/>
  <c r="BS233" i="3"/>
  <c r="BT233" i="3"/>
  <c r="BU233" i="3"/>
  <c r="BV233" i="3"/>
  <c r="BW233" i="3"/>
  <c r="BX233" i="3"/>
  <c r="BY233" i="3"/>
  <c r="BZ233" i="3"/>
  <c r="CB233" i="3"/>
  <c r="CC233" i="3"/>
  <c r="CD233" i="3"/>
  <c r="CE233" i="3"/>
  <c r="CF233" i="3"/>
  <c r="CG233" i="3"/>
  <c r="CH233" i="3"/>
  <c r="CI233" i="3"/>
  <c r="CJ233" i="3"/>
  <c r="CK233" i="3"/>
  <c r="CL233" i="3"/>
  <c r="CM233" i="3"/>
  <c r="CN233" i="3"/>
  <c r="CP233" i="3"/>
  <c r="CQ233" i="3"/>
  <c r="CR233" i="3"/>
  <c r="CS233" i="3"/>
  <c r="CT233" i="3"/>
  <c r="CU233" i="3"/>
  <c r="CV233" i="3"/>
  <c r="CW233" i="3"/>
  <c r="CX233" i="3"/>
  <c r="CY233" i="3"/>
  <c r="CZ233" i="3"/>
  <c r="DA233" i="3"/>
  <c r="DB233" i="3"/>
  <c r="DD233" i="3"/>
  <c r="DE233" i="3"/>
  <c r="DF233" i="3"/>
  <c r="DG233" i="3"/>
  <c r="DH233" i="3"/>
  <c r="DI233" i="3"/>
  <c r="DJ233" i="3"/>
  <c r="DK233" i="3"/>
  <c r="DL233" i="3"/>
  <c r="DM233" i="3"/>
  <c r="DN233" i="3"/>
  <c r="DO233" i="3"/>
  <c r="DP233" i="3"/>
  <c r="DR233" i="3"/>
  <c r="DS233" i="3"/>
  <c r="DT233" i="3"/>
  <c r="DU233" i="3"/>
  <c r="DV233" i="3"/>
  <c r="DW233" i="3"/>
  <c r="DX233" i="3"/>
  <c r="DY233" i="3"/>
  <c r="DZ233" i="3"/>
  <c r="EA233" i="3"/>
  <c r="EB233" i="3"/>
  <c r="EC233" i="3"/>
  <c r="ED233" i="3"/>
  <c r="EF233" i="3"/>
  <c r="EG233" i="3"/>
  <c r="EH233" i="3"/>
  <c r="EI233" i="3"/>
  <c r="EJ233" i="3"/>
  <c r="EK233" i="3"/>
  <c r="EL233" i="3"/>
  <c r="EM233" i="3"/>
  <c r="EN233" i="3"/>
  <c r="EO233" i="3"/>
  <c r="EP233" i="3"/>
  <c r="EQ233" i="3"/>
  <c r="ER233" i="3"/>
  <c r="ET233" i="3"/>
  <c r="EU233" i="3"/>
  <c r="EV233" i="3"/>
  <c r="EW233" i="3"/>
  <c r="EX233" i="3"/>
  <c r="EY233" i="3"/>
  <c r="EZ233" i="3"/>
  <c r="FA233" i="3"/>
  <c r="FB233" i="3"/>
  <c r="FC233" i="3"/>
  <c r="FD233" i="3"/>
  <c r="FE233" i="3"/>
  <c r="FF233" i="3"/>
  <c r="FH233" i="3"/>
  <c r="FI233" i="3"/>
  <c r="FJ233" i="3"/>
  <c r="FK233" i="3"/>
  <c r="FL233" i="3"/>
  <c r="FM233" i="3"/>
  <c r="FN233" i="3"/>
  <c r="FO233" i="3"/>
  <c r="FP233" i="3"/>
  <c r="FQ233" i="3"/>
  <c r="FR233" i="3"/>
  <c r="FS233" i="3"/>
  <c r="FT233" i="3"/>
  <c r="FV233" i="3"/>
  <c r="FW233" i="3"/>
  <c r="FX233" i="3"/>
  <c r="FY233" i="3"/>
  <c r="FZ233" i="3"/>
  <c r="GA233" i="3"/>
  <c r="GB233" i="3"/>
  <c r="GC233" i="3"/>
  <c r="GD233" i="3"/>
  <c r="GE233" i="3"/>
  <c r="GF233" i="3"/>
  <c r="GG233" i="3"/>
  <c r="GH233" i="3"/>
  <c r="GJ233" i="3"/>
  <c r="GK233" i="3"/>
  <c r="GL233" i="3"/>
  <c r="GM233" i="3"/>
  <c r="GN233" i="3"/>
  <c r="GO233" i="3"/>
  <c r="GP233" i="3"/>
  <c r="GQ233" i="3"/>
  <c r="GR233" i="3"/>
  <c r="GS233" i="3"/>
  <c r="GT233" i="3"/>
  <c r="GU233" i="3"/>
  <c r="GV233" i="3"/>
  <c r="J234" i="3"/>
  <c r="K234" i="3"/>
  <c r="L234" i="3"/>
  <c r="M234" i="3"/>
  <c r="N234" i="3"/>
  <c r="O234" i="3"/>
  <c r="P234" i="3"/>
  <c r="Q234" i="3"/>
  <c r="R234" i="3"/>
  <c r="S234" i="3"/>
  <c r="T234" i="3"/>
  <c r="U234" i="3"/>
  <c r="V234" i="3"/>
  <c r="X234" i="3"/>
  <c r="Y234" i="3"/>
  <c r="Z234" i="3"/>
  <c r="AA234" i="3"/>
  <c r="AB234" i="3"/>
  <c r="AC234" i="3"/>
  <c r="AD234" i="3"/>
  <c r="AE234" i="3"/>
  <c r="AF234" i="3"/>
  <c r="AG234" i="3"/>
  <c r="AH234" i="3"/>
  <c r="AI234" i="3"/>
  <c r="AJ234" i="3"/>
  <c r="AL234" i="3"/>
  <c r="AM234" i="3"/>
  <c r="AN234" i="3"/>
  <c r="AO234" i="3"/>
  <c r="AP234" i="3"/>
  <c r="AQ234" i="3"/>
  <c r="AR234" i="3"/>
  <c r="AS234" i="3"/>
  <c r="AT234" i="3"/>
  <c r="AU234" i="3"/>
  <c r="AV234" i="3"/>
  <c r="AW234" i="3"/>
  <c r="AX234" i="3"/>
  <c r="AZ234" i="3"/>
  <c r="BA234" i="3"/>
  <c r="BB234" i="3"/>
  <c r="BC234" i="3"/>
  <c r="BD234" i="3"/>
  <c r="BE234" i="3"/>
  <c r="BF234" i="3"/>
  <c r="BG234" i="3"/>
  <c r="BH234" i="3"/>
  <c r="BI234" i="3"/>
  <c r="BJ234" i="3"/>
  <c r="BK234" i="3"/>
  <c r="BL234" i="3"/>
  <c r="BN234" i="3"/>
  <c r="BO234" i="3"/>
  <c r="BP234" i="3"/>
  <c r="BQ234" i="3"/>
  <c r="BR234" i="3"/>
  <c r="BS234" i="3"/>
  <c r="BT234" i="3"/>
  <c r="BU234" i="3"/>
  <c r="BV234" i="3"/>
  <c r="BW234" i="3"/>
  <c r="BX234" i="3"/>
  <c r="BY234" i="3"/>
  <c r="BZ234" i="3"/>
  <c r="CB234" i="3"/>
  <c r="CC234" i="3"/>
  <c r="CD234" i="3"/>
  <c r="CE234" i="3"/>
  <c r="CF234" i="3"/>
  <c r="CG234" i="3"/>
  <c r="CH234" i="3"/>
  <c r="CI234" i="3"/>
  <c r="CJ234" i="3"/>
  <c r="CK234" i="3"/>
  <c r="CL234" i="3"/>
  <c r="CM234" i="3"/>
  <c r="CN234" i="3"/>
  <c r="CP234" i="3"/>
  <c r="CQ234" i="3"/>
  <c r="CR234" i="3"/>
  <c r="CS234" i="3"/>
  <c r="CT234" i="3"/>
  <c r="CU234" i="3"/>
  <c r="CV234" i="3"/>
  <c r="CW234" i="3"/>
  <c r="CX234" i="3"/>
  <c r="CY234" i="3"/>
  <c r="CZ234" i="3"/>
  <c r="DA234" i="3"/>
  <c r="DB234" i="3"/>
  <c r="DD234" i="3"/>
  <c r="DE234" i="3"/>
  <c r="DF234" i="3"/>
  <c r="DG234" i="3"/>
  <c r="DH234" i="3"/>
  <c r="DI234" i="3"/>
  <c r="DJ234" i="3"/>
  <c r="DK234" i="3"/>
  <c r="DL234" i="3"/>
  <c r="DM234" i="3"/>
  <c r="DN234" i="3"/>
  <c r="DO234" i="3"/>
  <c r="DP234" i="3"/>
  <c r="EF234" i="3"/>
  <c r="EG234" i="3"/>
  <c r="EH234" i="3"/>
  <c r="EI234" i="3"/>
  <c r="EJ234" i="3"/>
  <c r="EK234" i="3"/>
  <c r="EL234" i="3"/>
  <c r="EM234" i="3"/>
  <c r="EN234" i="3"/>
  <c r="EO234" i="3"/>
  <c r="EP234" i="3"/>
  <c r="EQ234" i="3"/>
  <c r="ER234" i="3"/>
  <c r="ET234" i="3"/>
  <c r="EU234" i="3"/>
  <c r="EV234" i="3"/>
  <c r="EW234" i="3"/>
  <c r="EX234" i="3"/>
  <c r="EY234" i="3"/>
  <c r="EZ234" i="3"/>
  <c r="FA234" i="3"/>
  <c r="FB234" i="3"/>
  <c r="FC234" i="3"/>
  <c r="FD234" i="3"/>
  <c r="FE234" i="3"/>
  <c r="FF234" i="3"/>
  <c r="FH234" i="3"/>
  <c r="FI234" i="3"/>
  <c r="FJ234" i="3"/>
  <c r="FK234" i="3"/>
  <c r="FL234" i="3"/>
  <c r="FM234" i="3"/>
  <c r="FN234" i="3"/>
  <c r="FO234" i="3"/>
  <c r="FP234" i="3"/>
  <c r="FQ234" i="3"/>
  <c r="FR234" i="3"/>
  <c r="FS234" i="3"/>
  <c r="FT234" i="3"/>
  <c r="FV234" i="3"/>
  <c r="FW234" i="3"/>
  <c r="FX234" i="3"/>
  <c r="FY234" i="3"/>
  <c r="FZ234" i="3"/>
  <c r="GA234" i="3"/>
  <c r="GB234" i="3"/>
  <c r="GC234" i="3"/>
  <c r="GD234" i="3"/>
  <c r="GE234" i="3"/>
  <c r="GF234" i="3"/>
  <c r="GG234" i="3"/>
  <c r="GH234" i="3"/>
  <c r="GJ234" i="3"/>
  <c r="GK234" i="3"/>
  <c r="GL234" i="3"/>
  <c r="GM234" i="3"/>
  <c r="GN234" i="3"/>
  <c r="GO234" i="3"/>
  <c r="GP234" i="3"/>
  <c r="GQ234" i="3"/>
  <c r="GR234" i="3"/>
  <c r="GS234" i="3"/>
  <c r="GT234" i="3"/>
  <c r="GU234" i="3"/>
  <c r="GV234" i="3"/>
  <c r="GX234" i="3"/>
  <c r="GY234" i="3"/>
  <c r="GZ234" i="3"/>
  <c r="HA234" i="3"/>
  <c r="HB234" i="3"/>
  <c r="HC234" i="3"/>
  <c r="HD234" i="3"/>
  <c r="HE234" i="3"/>
  <c r="HF234" i="3"/>
  <c r="HG234" i="3"/>
  <c r="HH234" i="3"/>
  <c r="HI234" i="3"/>
  <c r="HJ234" i="3"/>
  <c r="J235" i="3"/>
  <c r="K235" i="3"/>
  <c r="L235" i="3"/>
  <c r="M235" i="3"/>
  <c r="N235" i="3"/>
  <c r="O235" i="3"/>
  <c r="P235" i="3"/>
  <c r="Q235" i="3"/>
  <c r="R235" i="3"/>
  <c r="S235" i="3"/>
  <c r="T235" i="3"/>
  <c r="U235" i="3"/>
  <c r="V235" i="3"/>
  <c r="X235" i="3"/>
  <c r="Y235" i="3"/>
  <c r="Z235" i="3"/>
  <c r="AA235" i="3"/>
  <c r="AB235" i="3"/>
  <c r="AC235" i="3"/>
  <c r="AD235" i="3"/>
  <c r="AE235" i="3"/>
  <c r="AF235" i="3"/>
  <c r="AG235" i="3"/>
  <c r="AH235" i="3"/>
  <c r="AI235" i="3"/>
  <c r="AJ235" i="3"/>
  <c r="AL235" i="3"/>
  <c r="AM235" i="3"/>
  <c r="AN235" i="3"/>
  <c r="AO235" i="3"/>
  <c r="AP235" i="3"/>
  <c r="AQ235" i="3"/>
  <c r="AR235" i="3"/>
  <c r="AS235" i="3"/>
  <c r="AT235" i="3"/>
  <c r="AU235" i="3"/>
  <c r="AV235" i="3"/>
  <c r="AW235" i="3"/>
  <c r="AX235" i="3"/>
  <c r="AZ235" i="3"/>
  <c r="BA235" i="3"/>
  <c r="BB235" i="3"/>
  <c r="BC235" i="3"/>
  <c r="BD235" i="3"/>
  <c r="BE235" i="3"/>
  <c r="BF235" i="3"/>
  <c r="BG235" i="3"/>
  <c r="BH235" i="3"/>
  <c r="BI235" i="3"/>
  <c r="BJ235" i="3"/>
  <c r="BK235" i="3"/>
  <c r="BL235" i="3"/>
  <c r="BN235" i="3"/>
  <c r="BO235" i="3"/>
  <c r="BP235" i="3"/>
  <c r="BQ235" i="3"/>
  <c r="BR235" i="3"/>
  <c r="BS235" i="3"/>
  <c r="BT235" i="3"/>
  <c r="BU235" i="3"/>
  <c r="BV235" i="3"/>
  <c r="BW235" i="3"/>
  <c r="BX235" i="3"/>
  <c r="BY235" i="3"/>
  <c r="BZ235" i="3"/>
  <c r="CB235" i="3"/>
  <c r="CC235" i="3"/>
  <c r="CD235" i="3"/>
  <c r="CE235" i="3"/>
  <c r="CF235" i="3"/>
  <c r="CG235" i="3"/>
  <c r="CH235" i="3"/>
  <c r="CI235" i="3"/>
  <c r="CJ235" i="3"/>
  <c r="CK235" i="3"/>
  <c r="CL235" i="3"/>
  <c r="CM235" i="3"/>
  <c r="CN235" i="3"/>
  <c r="CP235" i="3"/>
  <c r="CQ235" i="3"/>
  <c r="CR235" i="3"/>
  <c r="CS235" i="3"/>
  <c r="CT235" i="3"/>
  <c r="CU235" i="3"/>
  <c r="CV235" i="3"/>
  <c r="CW235" i="3"/>
  <c r="CX235" i="3"/>
  <c r="CY235" i="3"/>
  <c r="CZ235" i="3"/>
  <c r="DA235" i="3"/>
  <c r="DB235" i="3"/>
  <c r="DD235" i="3"/>
  <c r="DE235" i="3"/>
  <c r="DF235" i="3"/>
  <c r="DG235" i="3"/>
  <c r="DH235" i="3"/>
  <c r="DI235" i="3"/>
  <c r="DJ235" i="3"/>
  <c r="DK235" i="3"/>
  <c r="DL235" i="3"/>
  <c r="DM235" i="3"/>
  <c r="DN235" i="3"/>
  <c r="DO235" i="3"/>
  <c r="DP235" i="3"/>
  <c r="EF235" i="3"/>
  <c r="EG235" i="3"/>
  <c r="EH235" i="3"/>
  <c r="EI235" i="3"/>
  <c r="EJ235" i="3"/>
  <c r="EK235" i="3"/>
  <c r="EL235" i="3"/>
  <c r="EM235" i="3"/>
  <c r="EN235" i="3"/>
  <c r="EO235" i="3"/>
  <c r="EP235" i="3"/>
  <c r="EQ235" i="3"/>
  <c r="ER235" i="3"/>
  <c r="ET235" i="3"/>
  <c r="EU235" i="3"/>
  <c r="EV235" i="3"/>
  <c r="EW235" i="3"/>
  <c r="EX235" i="3"/>
  <c r="EY235" i="3"/>
  <c r="EZ235" i="3"/>
  <c r="FA235" i="3"/>
  <c r="FB235" i="3"/>
  <c r="FC235" i="3"/>
  <c r="FD235" i="3"/>
  <c r="FE235" i="3"/>
  <c r="FF235" i="3"/>
  <c r="FH235" i="3"/>
  <c r="FI235" i="3"/>
  <c r="FJ235" i="3"/>
  <c r="FK235" i="3"/>
  <c r="FL235" i="3"/>
  <c r="FM235" i="3"/>
  <c r="FN235" i="3"/>
  <c r="FO235" i="3"/>
  <c r="FP235" i="3"/>
  <c r="FQ235" i="3"/>
  <c r="FR235" i="3"/>
  <c r="FS235" i="3"/>
  <c r="FT235" i="3"/>
  <c r="FV235" i="3"/>
  <c r="FW235" i="3"/>
  <c r="FX235" i="3"/>
  <c r="FY235" i="3"/>
  <c r="FZ235" i="3"/>
  <c r="GA235" i="3"/>
  <c r="GB235" i="3"/>
  <c r="GC235" i="3"/>
  <c r="GD235" i="3"/>
  <c r="GE235" i="3"/>
  <c r="GF235" i="3"/>
  <c r="GG235" i="3"/>
  <c r="GH235" i="3"/>
  <c r="GJ235" i="3"/>
  <c r="GK235" i="3"/>
  <c r="GL235" i="3"/>
  <c r="GM235" i="3"/>
  <c r="GN235" i="3"/>
  <c r="GO235" i="3"/>
  <c r="GP235" i="3"/>
  <c r="GQ235" i="3"/>
  <c r="GR235" i="3"/>
  <c r="GS235" i="3"/>
  <c r="GT235" i="3"/>
  <c r="GU235" i="3"/>
  <c r="GV235" i="3"/>
  <c r="GX235" i="3"/>
  <c r="GY235" i="3"/>
  <c r="GZ235" i="3"/>
  <c r="HA235" i="3"/>
  <c r="HB235" i="3"/>
  <c r="HC235" i="3"/>
  <c r="HD235" i="3"/>
  <c r="HE235" i="3"/>
  <c r="HF235" i="3"/>
  <c r="HG235" i="3"/>
  <c r="HH235" i="3"/>
  <c r="HI235" i="3"/>
  <c r="HJ235" i="3"/>
  <c r="J236" i="3"/>
  <c r="K236" i="3"/>
  <c r="L236" i="3"/>
  <c r="M236" i="3"/>
  <c r="N236" i="3"/>
  <c r="O236" i="3"/>
  <c r="P236" i="3"/>
  <c r="Q236" i="3"/>
  <c r="R236" i="3"/>
  <c r="S236" i="3"/>
  <c r="T236" i="3"/>
  <c r="U236" i="3"/>
  <c r="V236" i="3"/>
  <c r="X236" i="3"/>
  <c r="Y236" i="3"/>
  <c r="Z236" i="3"/>
  <c r="AA236" i="3"/>
  <c r="AB236" i="3"/>
  <c r="AC236" i="3"/>
  <c r="AD236" i="3"/>
  <c r="AE236" i="3"/>
  <c r="AF236" i="3"/>
  <c r="AG236" i="3"/>
  <c r="AH236" i="3"/>
  <c r="AI236" i="3"/>
  <c r="AJ236" i="3"/>
  <c r="AL236" i="3"/>
  <c r="AM236" i="3"/>
  <c r="AN236" i="3"/>
  <c r="AO236" i="3"/>
  <c r="AP236" i="3"/>
  <c r="AQ236" i="3"/>
  <c r="AR236" i="3"/>
  <c r="AS236" i="3"/>
  <c r="AT236" i="3"/>
  <c r="AU236" i="3"/>
  <c r="AV236" i="3"/>
  <c r="AW236" i="3"/>
  <c r="AX236" i="3"/>
  <c r="AZ236" i="3"/>
  <c r="BA236" i="3"/>
  <c r="BB236" i="3"/>
  <c r="BC236" i="3"/>
  <c r="BD236" i="3"/>
  <c r="BE236" i="3"/>
  <c r="BF236" i="3"/>
  <c r="BG236" i="3"/>
  <c r="BH236" i="3"/>
  <c r="BI236" i="3"/>
  <c r="BJ236" i="3"/>
  <c r="BK236" i="3"/>
  <c r="BL236" i="3"/>
  <c r="BN236" i="3"/>
  <c r="BO236" i="3"/>
  <c r="BP236" i="3"/>
  <c r="BQ236" i="3"/>
  <c r="BR236" i="3"/>
  <c r="BS236" i="3"/>
  <c r="BT236" i="3"/>
  <c r="BU236" i="3"/>
  <c r="BV236" i="3"/>
  <c r="BW236" i="3"/>
  <c r="BX236" i="3"/>
  <c r="BY236" i="3"/>
  <c r="BZ236" i="3"/>
  <c r="CB236" i="3"/>
  <c r="CC236" i="3"/>
  <c r="CD236" i="3"/>
  <c r="CE236" i="3"/>
  <c r="CF236" i="3"/>
  <c r="CG236" i="3"/>
  <c r="CH236" i="3"/>
  <c r="CI236" i="3"/>
  <c r="CJ236" i="3"/>
  <c r="CK236" i="3"/>
  <c r="CL236" i="3"/>
  <c r="CM236" i="3"/>
  <c r="CN236" i="3"/>
  <c r="CP236" i="3"/>
  <c r="CQ236" i="3"/>
  <c r="CR236" i="3"/>
  <c r="CS236" i="3"/>
  <c r="CT236" i="3"/>
  <c r="CU236" i="3"/>
  <c r="CV236" i="3"/>
  <c r="CW236" i="3"/>
  <c r="CX236" i="3"/>
  <c r="CY236" i="3"/>
  <c r="CZ236" i="3"/>
  <c r="DA236" i="3"/>
  <c r="DB236" i="3"/>
  <c r="DD236" i="3"/>
  <c r="DE236" i="3"/>
  <c r="DF236" i="3"/>
  <c r="DG236" i="3"/>
  <c r="DH236" i="3"/>
  <c r="DI236" i="3"/>
  <c r="DJ236" i="3"/>
  <c r="DK236" i="3"/>
  <c r="DL236" i="3"/>
  <c r="DM236" i="3"/>
  <c r="DN236" i="3"/>
  <c r="DO236" i="3"/>
  <c r="DP236" i="3"/>
  <c r="DR236" i="3"/>
  <c r="DS236" i="3"/>
  <c r="DT236" i="3"/>
  <c r="DU236" i="3"/>
  <c r="DV236" i="3"/>
  <c r="DW236" i="3"/>
  <c r="DX236" i="3"/>
  <c r="DY236" i="3"/>
  <c r="DZ236" i="3"/>
  <c r="EA236" i="3"/>
  <c r="EB236" i="3"/>
  <c r="EC236" i="3"/>
  <c r="ED236" i="3"/>
  <c r="EF236" i="3"/>
  <c r="EG236" i="3"/>
  <c r="EH236" i="3"/>
  <c r="EI236" i="3"/>
  <c r="EJ236" i="3"/>
  <c r="EK236" i="3"/>
  <c r="EL236" i="3"/>
  <c r="EM236" i="3"/>
  <c r="EN236" i="3"/>
  <c r="EO236" i="3"/>
  <c r="EP236" i="3"/>
  <c r="EQ236" i="3"/>
  <c r="ER236" i="3"/>
  <c r="ET236" i="3"/>
  <c r="EU236" i="3"/>
  <c r="EV236" i="3"/>
  <c r="EW236" i="3"/>
  <c r="EX236" i="3"/>
  <c r="EY236" i="3"/>
  <c r="EZ236" i="3"/>
  <c r="FA236" i="3"/>
  <c r="FB236" i="3"/>
  <c r="FC236" i="3"/>
  <c r="FD236" i="3"/>
  <c r="FE236" i="3"/>
  <c r="FF236" i="3"/>
  <c r="FH236" i="3"/>
  <c r="FI236" i="3"/>
  <c r="FJ236" i="3"/>
  <c r="FK236" i="3"/>
  <c r="FL236" i="3"/>
  <c r="FM236" i="3"/>
  <c r="FN236" i="3"/>
  <c r="FO236" i="3"/>
  <c r="FP236" i="3"/>
  <c r="FQ236" i="3"/>
  <c r="FR236" i="3"/>
  <c r="FS236" i="3"/>
  <c r="FT236" i="3"/>
  <c r="FV236" i="3"/>
  <c r="FW236" i="3"/>
  <c r="FX236" i="3"/>
  <c r="FY236" i="3"/>
  <c r="FZ236" i="3"/>
  <c r="GA236" i="3"/>
  <c r="GB236" i="3"/>
  <c r="GC236" i="3"/>
  <c r="GD236" i="3"/>
  <c r="GE236" i="3"/>
  <c r="GF236" i="3"/>
  <c r="GG236" i="3"/>
  <c r="GH236" i="3"/>
  <c r="GJ236" i="3"/>
  <c r="GK236" i="3"/>
  <c r="GL236" i="3"/>
  <c r="GM236" i="3"/>
  <c r="GN236" i="3"/>
  <c r="GO236" i="3"/>
  <c r="GP236" i="3"/>
  <c r="GQ236" i="3"/>
  <c r="GR236" i="3"/>
  <c r="GS236" i="3"/>
  <c r="GT236" i="3"/>
  <c r="GU236" i="3"/>
  <c r="GV236" i="3"/>
  <c r="J237" i="3"/>
  <c r="K237" i="3"/>
  <c r="L237" i="3"/>
  <c r="M237" i="3"/>
  <c r="N237" i="3"/>
  <c r="O237" i="3"/>
  <c r="P237" i="3"/>
  <c r="Q237" i="3"/>
  <c r="R237" i="3"/>
  <c r="S237" i="3"/>
  <c r="T237" i="3"/>
  <c r="U237" i="3"/>
  <c r="V237" i="3"/>
  <c r="X237" i="3"/>
  <c r="Y237" i="3"/>
  <c r="Z237" i="3"/>
  <c r="AA237" i="3"/>
  <c r="AB237" i="3"/>
  <c r="AC237" i="3"/>
  <c r="AD237" i="3"/>
  <c r="AE237" i="3"/>
  <c r="AF237" i="3"/>
  <c r="AG237" i="3"/>
  <c r="AH237" i="3"/>
  <c r="AI237" i="3"/>
  <c r="AJ237" i="3"/>
  <c r="AL237" i="3"/>
  <c r="AM237" i="3"/>
  <c r="AN237" i="3"/>
  <c r="AO237" i="3"/>
  <c r="AP237" i="3"/>
  <c r="AQ237" i="3"/>
  <c r="AR237" i="3"/>
  <c r="AS237" i="3"/>
  <c r="AT237" i="3"/>
  <c r="AU237" i="3"/>
  <c r="AV237" i="3"/>
  <c r="AW237" i="3"/>
  <c r="AX237" i="3"/>
  <c r="AZ237" i="3"/>
  <c r="BA237" i="3"/>
  <c r="BB237" i="3"/>
  <c r="BC237" i="3"/>
  <c r="BD237" i="3"/>
  <c r="BE237" i="3"/>
  <c r="BF237" i="3"/>
  <c r="BG237" i="3"/>
  <c r="BH237" i="3"/>
  <c r="BI237" i="3"/>
  <c r="BJ237" i="3"/>
  <c r="BK237" i="3"/>
  <c r="BL237" i="3"/>
  <c r="BN237" i="3"/>
  <c r="BO237" i="3"/>
  <c r="BP237" i="3"/>
  <c r="BQ237" i="3"/>
  <c r="BR237" i="3"/>
  <c r="BS237" i="3"/>
  <c r="BT237" i="3"/>
  <c r="BU237" i="3"/>
  <c r="BV237" i="3"/>
  <c r="BW237" i="3"/>
  <c r="BX237" i="3"/>
  <c r="BY237" i="3"/>
  <c r="BZ237" i="3"/>
  <c r="CB237" i="3"/>
  <c r="CC237" i="3"/>
  <c r="CD237" i="3"/>
  <c r="CE237" i="3"/>
  <c r="CF237" i="3"/>
  <c r="CG237" i="3"/>
  <c r="CH237" i="3"/>
  <c r="CI237" i="3"/>
  <c r="CJ237" i="3"/>
  <c r="CK237" i="3"/>
  <c r="CL237" i="3"/>
  <c r="CM237" i="3"/>
  <c r="CN237" i="3"/>
  <c r="CP237" i="3"/>
  <c r="CQ237" i="3"/>
  <c r="CR237" i="3"/>
  <c r="CS237" i="3"/>
  <c r="CT237" i="3"/>
  <c r="CU237" i="3"/>
  <c r="CV237" i="3"/>
  <c r="CW237" i="3"/>
  <c r="CX237" i="3"/>
  <c r="CY237" i="3"/>
  <c r="CZ237" i="3"/>
  <c r="DA237" i="3"/>
  <c r="DB237" i="3"/>
  <c r="DD237" i="3"/>
  <c r="DE237" i="3"/>
  <c r="DF237" i="3"/>
  <c r="DG237" i="3"/>
  <c r="DH237" i="3"/>
  <c r="DI237" i="3"/>
  <c r="DJ237" i="3"/>
  <c r="DK237" i="3"/>
  <c r="DL237" i="3"/>
  <c r="DM237" i="3"/>
  <c r="DN237" i="3"/>
  <c r="DO237" i="3"/>
  <c r="DP237" i="3"/>
  <c r="DR237" i="3"/>
  <c r="DS237" i="3"/>
  <c r="DT237" i="3"/>
  <c r="DU237" i="3"/>
  <c r="DV237" i="3"/>
  <c r="DW237" i="3"/>
  <c r="DX237" i="3"/>
  <c r="DY237" i="3"/>
  <c r="DZ237" i="3"/>
  <c r="EA237" i="3"/>
  <c r="EB237" i="3"/>
  <c r="EC237" i="3"/>
  <c r="ED237" i="3"/>
  <c r="EF237" i="3"/>
  <c r="EG237" i="3"/>
  <c r="EH237" i="3"/>
  <c r="EI237" i="3"/>
  <c r="EJ237" i="3"/>
  <c r="EK237" i="3"/>
  <c r="EL237" i="3"/>
  <c r="EM237" i="3"/>
  <c r="EN237" i="3"/>
  <c r="EO237" i="3"/>
  <c r="EP237" i="3"/>
  <c r="EQ237" i="3"/>
  <c r="ER237" i="3"/>
  <c r="ET237" i="3"/>
  <c r="EU237" i="3"/>
  <c r="EV237" i="3"/>
  <c r="EW237" i="3"/>
  <c r="EX237" i="3"/>
  <c r="EY237" i="3"/>
  <c r="EZ237" i="3"/>
  <c r="FA237" i="3"/>
  <c r="FB237" i="3"/>
  <c r="FC237" i="3"/>
  <c r="FD237" i="3"/>
  <c r="FE237" i="3"/>
  <c r="FF237" i="3"/>
  <c r="FH237" i="3"/>
  <c r="FI237" i="3"/>
  <c r="FJ237" i="3"/>
  <c r="FK237" i="3"/>
  <c r="FL237" i="3"/>
  <c r="FM237" i="3"/>
  <c r="FN237" i="3"/>
  <c r="FO237" i="3"/>
  <c r="FP237" i="3"/>
  <c r="FQ237" i="3"/>
  <c r="FR237" i="3"/>
  <c r="FS237" i="3"/>
  <c r="FT237" i="3"/>
  <c r="FV237" i="3"/>
  <c r="FW237" i="3"/>
  <c r="FX237" i="3"/>
  <c r="FY237" i="3"/>
  <c r="FZ237" i="3"/>
  <c r="GA237" i="3"/>
  <c r="GB237" i="3"/>
  <c r="GC237" i="3"/>
  <c r="GD237" i="3"/>
  <c r="GE237" i="3"/>
  <c r="GF237" i="3"/>
  <c r="GG237" i="3"/>
  <c r="GH237" i="3"/>
  <c r="GJ237" i="3"/>
  <c r="GK237" i="3"/>
  <c r="GL237" i="3"/>
  <c r="GM237" i="3"/>
  <c r="GN237" i="3"/>
  <c r="GO237" i="3"/>
  <c r="GP237" i="3"/>
  <c r="GQ237" i="3"/>
  <c r="GR237" i="3"/>
  <c r="GS237" i="3"/>
  <c r="GT237" i="3"/>
  <c r="GU237" i="3"/>
  <c r="GV237" i="3"/>
  <c r="J238" i="3"/>
  <c r="K238" i="3"/>
  <c r="L238" i="3"/>
  <c r="M238" i="3"/>
  <c r="N238" i="3"/>
  <c r="O238" i="3"/>
  <c r="P238" i="3"/>
  <c r="Q238" i="3"/>
  <c r="R238" i="3"/>
  <c r="S238" i="3"/>
  <c r="T238" i="3"/>
  <c r="U238" i="3"/>
  <c r="V238" i="3"/>
  <c r="X238" i="3"/>
  <c r="Y238" i="3"/>
  <c r="Z238" i="3"/>
  <c r="AA238" i="3"/>
  <c r="AB238" i="3"/>
  <c r="AC238" i="3"/>
  <c r="AD238" i="3"/>
  <c r="AE238" i="3"/>
  <c r="AF238" i="3"/>
  <c r="AG238" i="3"/>
  <c r="AH238" i="3"/>
  <c r="AI238" i="3"/>
  <c r="AJ238" i="3"/>
  <c r="AL238" i="3"/>
  <c r="AM238" i="3"/>
  <c r="AN238" i="3"/>
  <c r="AO238" i="3"/>
  <c r="AP238" i="3"/>
  <c r="AQ238" i="3"/>
  <c r="AR238" i="3"/>
  <c r="AS238" i="3"/>
  <c r="AT238" i="3"/>
  <c r="AU238" i="3"/>
  <c r="AV238" i="3"/>
  <c r="AW238" i="3"/>
  <c r="AX238" i="3"/>
  <c r="AZ238" i="3"/>
  <c r="BA238" i="3"/>
  <c r="BB238" i="3"/>
  <c r="BC238" i="3"/>
  <c r="BD238" i="3"/>
  <c r="BE238" i="3"/>
  <c r="BF238" i="3"/>
  <c r="BG238" i="3"/>
  <c r="BH238" i="3"/>
  <c r="BI238" i="3"/>
  <c r="BJ238" i="3"/>
  <c r="BK238" i="3"/>
  <c r="BL238" i="3"/>
  <c r="BN238" i="3"/>
  <c r="BO238" i="3"/>
  <c r="BP238" i="3"/>
  <c r="BQ238" i="3"/>
  <c r="BR238" i="3"/>
  <c r="BS238" i="3"/>
  <c r="BT238" i="3"/>
  <c r="BU238" i="3"/>
  <c r="BV238" i="3"/>
  <c r="BW238" i="3"/>
  <c r="BX238" i="3"/>
  <c r="BY238" i="3"/>
  <c r="BZ238" i="3"/>
  <c r="CB238" i="3"/>
  <c r="CC238" i="3"/>
  <c r="CD238" i="3"/>
  <c r="CE238" i="3"/>
  <c r="CF238" i="3"/>
  <c r="CG238" i="3"/>
  <c r="CH238" i="3"/>
  <c r="CI238" i="3"/>
  <c r="CJ238" i="3"/>
  <c r="CK238" i="3"/>
  <c r="CL238" i="3"/>
  <c r="CM238" i="3"/>
  <c r="CN238" i="3"/>
  <c r="CP238" i="3"/>
  <c r="CQ238" i="3"/>
  <c r="CR238" i="3"/>
  <c r="CS238" i="3"/>
  <c r="CT238" i="3"/>
  <c r="CU238" i="3"/>
  <c r="CV238" i="3"/>
  <c r="CW238" i="3"/>
  <c r="CX238" i="3"/>
  <c r="CY238" i="3"/>
  <c r="CZ238" i="3"/>
  <c r="DA238" i="3"/>
  <c r="DB238" i="3"/>
  <c r="DD238" i="3"/>
  <c r="DE238" i="3"/>
  <c r="DF238" i="3"/>
  <c r="DG238" i="3"/>
  <c r="DH238" i="3"/>
  <c r="DI238" i="3"/>
  <c r="DJ238" i="3"/>
  <c r="DK238" i="3"/>
  <c r="DL238" i="3"/>
  <c r="DM238" i="3"/>
  <c r="DN238" i="3"/>
  <c r="DO238" i="3"/>
  <c r="DP238" i="3"/>
  <c r="EF238" i="3"/>
  <c r="EG238" i="3"/>
  <c r="EH238" i="3"/>
  <c r="EI238" i="3"/>
  <c r="EJ238" i="3"/>
  <c r="EK238" i="3"/>
  <c r="EL238" i="3"/>
  <c r="EM238" i="3"/>
  <c r="EN238" i="3"/>
  <c r="EO238" i="3"/>
  <c r="EP238" i="3"/>
  <c r="EQ238" i="3"/>
  <c r="ER238" i="3"/>
  <c r="ET238" i="3"/>
  <c r="EU238" i="3"/>
  <c r="EV238" i="3"/>
  <c r="EW238" i="3"/>
  <c r="EX238" i="3"/>
  <c r="EY238" i="3"/>
  <c r="EZ238" i="3"/>
  <c r="FA238" i="3"/>
  <c r="FB238" i="3"/>
  <c r="FC238" i="3"/>
  <c r="FD238" i="3"/>
  <c r="FE238" i="3"/>
  <c r="FF238" i="3"/>
  <c r="FH238" i="3"/>
  <c r="FI238" i="3"/>
  <c r="FJ238" i="3"/>
  <c r="FK238" i="3"/>
  <c r="FL238" i="3"/>
  <c r="FM238" i="3"/>
  <c r="FN238" i="3"/>
  <c r="FO238" i="3"/>
  <c r="FP238" i="3"/>
  <c r="FQ238" i="3"/>
  <c r="FR238" i="3"/>
  <c r="FS238" i="3"/>
  <c r="FT238" i="3"/>
  <c r="FV238" i="3"/>
  <c r="FW238" i="3"/>
  <c r="FX238" i="3"/>
  <c r="FY238" i="3"/>
  <c r="FZ238" i="3"/>
  <c r="GA238" i="3"/>
  <c r="GB238" i="3"/>
  <c r="GC238" i="3"/>
  <c r="GD238" i="3"/>
  <c r="GE238" i="3"/>
  <c r="GF238" i="3"/>
  <c r="GG238" i="3"/>
  <c r="GH238" i="3"/>
  <c r="GJ238" i="3"/>
  <c r="GK238" i="3"/>
  <c r="GL238" i="3"/>
  <c r="GM238" i="3"/>
  <c r="GN238" i="3"/>
  <c r="GO238" i="3"/>
  <c r="GP238" i="3"/>
  <c r="GQ238" i="3"/>
  <c r="GR238" i="3"/>
  <c r="GS238" i="3"/>
  <c r="GT238" i="3"/>
  <c r="GU238" i="3"/>
  <c r="GV238" i="3"/>
  <c r="GX238" i="3"/>
  <c r="GY238" i="3"/>
  <c r="GZ238" i="3"/>
  <c r="HA238" i="3"/>
  <c r="HB238" i="3"/>
  <c r="HC238" i="3"/>
  <c r="HD238" i="3"/>
  <c r="HE238" i="3"/>
  <c r="HF238" i="3"/>
  <c r="HG238" i="3"/>
  <c r="HH238" i="3"/>
  <c r="HI238" i="3"/>
  <c r="HJ238" i="3"/>
  <c r="J239" i="3"/>
  <c r="K239" i="3"/>
  <c r="L239" i="3"/>
  <c r="M239" i="3"/>
  <c r="N239" i="3"/>
  <c r="O239" i="3"/>
  <c r="P239" i="3"/>
  <c r="Q239" i="3"/>
  <c r="R239" i="3"/>
  <c r="S239" i="3"/>
  <c r="T239" i="3"/>
  <c r="U239" i="3"/>
  <c r="V239" i="3"/>
  <c r="X239" i="3"/>
  <c r="Y239" i="3"/>
  <c r="Z239" i="3"/>
  <c r="AA239" i="3"/>
  <c r="AB239" i="3"/>
  <c r="AC239" i="3"/>
  <c r="AD239" i="3"/>
  <c r="AE239" i="3"/>
  <c r="AF239" i="3"/>
  <c r="AG239" i="3"/>
  <c r="AH239" i="3"/>
  <c r="AI239" i="3"/>
  <c r="AJ239" i="3"/>
  <c r="AL239" i="3"/>
  <c r="AM239" i="3"/>
  <c r="AN239" i="3"/>
  <c r="AO239" i="3"/>
  <c r="AP239" i="3"/>
  <c r="AQ239" i="3"/>
  <c r="AR239" i="3"/>
  <c r="AS239" i="3"/>
  <c r="AT239" i="3"/>
  <c r="AU239" i="3"/>
  <c r="AV239" i="3"/>
  <c r="AW239" i="3"/>
  <c r="AX239" i="3"/>
  <c r="AZ239" i="3"/>
  <c r="BA239" i="3"/>
  <c r="BB239" i="3"/>
  <c r="BC239" i="3"/>
  <c r="BD239" i="3"/>
  <c r="BE239" i="3"/>
  <c r="BF239" i="3"/>
  <c r="BG239" i="3"/>
  <c r="BH239" i="3"/>
  <c r="BI239" i="3"/>
  <c r="BJ239" i="3"/>
  <c r="BK239" i="3"/>
  <c r="BL239" i="3"/>
  <c r="BN239" i="3"/>
  <c r="BO239" i="3"/>
  <c r="BP239" i="3"/>
  <c r="BQ239" i="3"/>
  <c r="BR239" i="3"/>
  <c r="BS239" i="3"/>
  <c r="BT239" i="3"/>
  <c r="BU239" i="3"/>
  <c r="BV239" i="3"/>
  <c r="BW239" i="3"/>
  <c r="BX239" i="3"/>
  <c r="BY239" i="3"/>
  <c r="BZ239" i="3"/>
  <c r="CB239" i="3"/>
  <c r="CC239" i="3"/>
  <c r="CD239" i="3"/>
  <c r="CE239" i="3"/>
  <c r="CF239" i="3"/>
  <c r="CG239" i="3"/>
  <c r="CH239" i="3"/>
  <c r="CI239" i="3"/>
  <c r="CJ239" i="3"/>
  <c r="CK239" i="3"/>
  <c r="CL239" i="3"/>
  <c r="CM239" i="3"/>
  <c r="CN239" i="3"/>
  <c r="CP239" i="3"/>
  <c r="CQ239" i="3"/>
  <c r="CR239" i="3"/>
  <c r="CS239" i="3"/>
  <c r="CT239" i="3"/>
  <c r="CU239" i="3"/>
  <c r="CV239" i="3"/>
  <c r="CW239" i="3"/>
  <c r="CX239" i="3"/>
  <c r="CY239" i="3"/>
  <c r="CZ239" i="3"/>
  <c r="DA239" i="3"/>
  <c r="DB239" i="3"/>
  <c r="DD239" i="3"/>
  <c r="DE239" i="3"/>
  <c r="DF239" i="3"/>
  <c r="DG239" i="3"/>
  <c r="DH239" i="3"/>
  <c r="DI239" i="3"/>
  <c r="DJ239" i="3"/>
  <c r="DK239" i="3"/>
  <c r="DL239" i="3"/>
  <c r="DM239" i="3"/>
  <c r="DN239" i="3"/>
  <c r="DO239" i="3"/>
  <c r="DP239" i="3"/>
  <c r="EF239" i="3"/>
  <c r="EG239" i="3"/>
  <c r="EH239" i="3"/>
  <c r="EI239" i="3"/>
  <c r="EJ239" i="3"/>
  <c r="EK239" i="3"/>
  <c r="EL239" i="3"/>
  <c r="EM239" i="3"/>
  <c r="EN239" i="3"/>
  <c r="EO239" i="3"/>
  <c r="EP239" i="3"/>
  <c r="EQ239" i="3"/>
  <c r="ER239" i="3"/>
  <c r="ET239" i="3"/>
  <c r="EU239" i="3"/>
  <c r="EV239" i="3"/>
  <c r="EW239" i="3"/>
  <c r="EX239" i="3"/>
  <c r="EY239" i="3"/>
  <c r="EZ239" i="3"/>
  <c r="FA239" i="3"/>
  <c r="FB239" i="3"/>
  <c r="FC239" i="3"/>
  <c r="FD239" i="3"/>
  <c r="FE239" i="3"/>
  <c r="FF239" i="3"/>
  <c r="FH239" i="3"/>
  <c r="FI239" i="3"/>
  <c r="FJ239" i="3"/>
  <c r="FK239" i="3"/>
  <c r="FL239" i="3"/>
  <c r="FM239" i="3"/>
  <c r="FN239" i="3"/>
  <c r="FO239" i="3"/>
  <c r="FP239" i="3"/>
  <c r="FQ239" i="3"/>
  <c r="FR239" i="3"/>
  <c r="FS239" i="3"/>
  <c r="FT239" i="3"/>
  <c r="FV239" i="3"/>
  <c r="FW239" i="3"/>
  <c r="FX239" i="3"/>
  <c r="FY239" i="3"/>
  <c r="FZ239" i="3"/>
  <c r="GA239" i="3"/>
  <c r="GB239" i="3"/>
  <c r="GC239" i="3"/>
  <c r="GD239" i="3"/>
  <c r="GE239" i="3"/>
  <c r="GF239" i="3"/>
  <c r="GG239" i="3"/>
  <c r="GH239" i="3"/>
  <c r="GJ239" i="3"/>
  <c r="GK239" i="3"/>
  <c r="GL239" i="3"/>
  <c r="GM239" i="3"/>
  <c r="GN239" i="3"/>
  <c r="GO239" i="3"/>
  <c r="GP239" i="3"/>
  <c r="GQ239" i="3"/>
  <c r="GR239" i="3"/>
  <c r="GS239" i="3"/>
  <c r="GT239" i="3"/>
  <c r="GU239" i="3"/>
  <c r="GV239" i="3"/>
  <c r="GX239" i="3"/>
  <c r="GY239" i="3"/>
  <c r="GZ239" i="3"/>
  <c r="HA239" i="3"/>
  <c r="HB239" i="3"/>
  <c r="HC239" i="3"/>
  <c r="HD239" i="3"/>
  <c r="HE239" i="3"/>
  <c r="HF239" i="3"/>
  <c r="HG239" i="3"/>
  <c r="HH239" i="3"/>
  <c r="HI239" i="3"/>
  <c r="HJ239" i="3"/>
  <c r="J240" i="3"/>
  <c r="K240" i="3"/>
  <c r="L240" i="3"/>
  <c r="M240" i="3"/>
  <c r="N240" i="3"/>
  <c r="O240" i="3"/>
  <c r="P240" i="3"/>
  <c r="Q240" i="3"/>
  <c r="R240" i="3"/>
  <c r="S240" i="3"/>
  <c r="T240" i="3"/>
  <c r="U240" i="3"/>
  <c r="V240" i="3"/>
  <c r="X240" i="3"/>
  <c r="Y240" i="3"/>
  <c r="Z240" i="3"/>
  <c r="AA240" i="3"/>
  <c r="AB240" i="3"/>
  <c r="AC240" i="3"/>
  <c r="AD240" i="3"/>
  <c r="AE240" i="3"/>
  <c r="AF240" i="3"/>
  <c r="AG240" i="3"/>
  <c r="AH240" i="3"/>
  <c r="AI240" i="3"/>
  <c r="AJ240" i="3"/>
  <c r="AL240" i="3"/>
  <c r="AM240" i="3"/>
  <c r="AN240" i="3"/>
  <c r="AO240" i="3"/>
  <c r="AP240" i="3"/>
  <c r="AQ240" i="3"/>
  <c r="AR240" i="3"/>
  <c r="AS240" i="3"/>
  <c r="AT240" i="3"/>
  <c r="AU240" i="3"/>
  <c r="AV240" i="3"/>
  <c r="AW240" i="3"/>
  <c r="AX240" i="3"/>
  <c r="AZ240" i="3"/>
  <c r="BA240" i="3"/>
  <c r="BB240" i="3"/>
  <c r="BC240" i="3"/>
  <c r="BD240" i="3"/>
  <c r="BE240" i="3"/>
  <c r="BF240" i="3"/>
  <c r="BG240" i="3"/>
  <c r="BH240" i="3"/>
  <c r="BI240" i="3"/>
  <c r="BJ240" i="3"/>
  <c r="BK240" i="3"/>
  <c r="BL240" i="3"/>
  <c r="BN240" i="3"/>
  <c r="BO240" i="3"/>
  <c r="BP240" i="3"/>
  <c r="BQ240" i="3"/>
  <c r="BR240" i="3"/>
  <c r="BS240" i="3"/>
  <c r="BT240" i="3"/>
  <c r="BU240" i="3"/>
  <c r="BV240" i="3"/>
  <c r="BW240" i="3"/>
  <c r="BX240" i="3"/>
  <c r="BY240" i="3"/>
  <c r="BZ240" i="3"/>
  <c r="CB240" i="3"/>
  <c r="CC240" i="3"/>
  <c r="CD240" i="3"/>
  <c r="CE240" i="3"/>
  <c r="CF240" i="3"/>
  <c r="CG240" i="3"/>
  <c r="CH240" i="3"/>
  <c r="CI240" i="3"/>
  <c r="CJ240" i="3"/>
  <c r="CK240" i="3"/>
  <c r="CL240" i="3"/>
  <c r="CM240" i="3"/>
  <c r="CN240" i="3"/>
  <c r="CP240" i="3"/>
  <c r="CQ240" i="3"/>
  <c r="CR240" i="3"/>
  <c r="CS240" i="3"/>
  <c r="CT240" i="3"/>
  <c r="CU240" i="3"/>
  <c r="CV240" i="3"/>
  <c r="CW240" i="3"/>
  <c r="CX240" i="3"/>
  <c r="CY240" i="3"/>
  <c r="CZ240" i="3"/>
  <c r="DA240" i="3"/>
  <c r="DB240" i="3"/>
  <c r="DD240" i="3"/>
  <c r="DE240" i="3"/>
  <c r="DF240" i="3"/>
  <c r="DG240" i="3"/>
  <c r="DH240" i="3"/>
  <c r="DI240" i="3"/>
  <c r="DJ240" i="3"/>
  <c r="DK240" i="3"/>
  <c r="DL240" i="3"/>
  <c r="DM240" i="3"/>
  <c r="DN240" i="3"/>
  <c r="DO240" i="3"/>
  <c r="DP240" i="3"/>
  <c r="EF240" i="3"/>
  <c r="EG240" i="3"/>
  <c r="EH240" i="3"/>
  <c r="EI240" i="3"/>
  <c r="EJ240" i="3"/>
  <c r="EK240" i="3"/>
  <c r="EL240" i="3"/>
  <c r="EM240" i="3"/>
  <c r="EN240" i="3"/>
  <c r="EO240" i="3"/>
  <c r="EP240" i="3"/>
  <c r="EQ240" i="3"/>
  <c r="ER240" i="3"/>
  <c r="ET240" i="3"/>
  <c r="EU240" i="3"/>
  <c r="EV240" i="3"/>
  <c r="EW240" i="3"/>
  <c r="EX240" i="3"/>
  <c r="EY240" i="3"/>
  <c r="EZ240" i="3"/>
  <c r="FA240" i="3"/>
  <c r="FB240" i="3"/>
  <c r="FC240" i="3"/>
  <c r="FD240" i="3"/>
  <c r="FE240" i="3"/>
  <c r="FF240" i="3"/>
  <c r="FH240" i="3"/>
  <c r="FI240" i="3"/>
  <c r="FJ240" i="3"/>
  <c r="FK240" i="3"/>
  <c r="FL240" i="3"/>
  <c r="FM240" i="3"/>
  <c r="FN240" i="3"/>
  <c r="FO240" i="3"/>
  <c r="FP240" i="3"/>
  <c r="FQ240" i="3"/>
  <c r="FR240" i="3"/>
  <c r="FS240" i="3"/>
  <c r="FT240" i="3"/>
  <c r="FV240" i="3"/>
  <c r="FW240" i="3"/>
  <c r="FX240" i="3"/>
  <c r="FY240" i="3"/>
  <c r="FZ240" i="3"/>
  <c r="GA240" i="3"/>
  <c r="GB240" i="3"/>
  <c r="GC240" i="3"/>
  <c r="GD240" i="3"/>
  <c r="GE240" i="3"/>
  <c r="GF240" i="3"/>
  <c r="GG240" i="3"/>
  <c r="GH240" i="3"/>
  <c r="GJ240" i="3"/>
  <c r="GK240" i="3"/>
  <c r="GL240" i="3"/>
  <c r="GM240" i="3"/>
  <c r="GN240" i="3"/>
  <c r="GO240" i="3"/>
  <c r="GP240" i="3"/>
  <c r="GQ240" i="3"/>
  <c r="GR240" i="3"/>
  <c r="GS240" i="3"/>
  <c r="GT240" i="3"/>
  <c r="GU240" i="3"/>
  <c r="GV240" i="3"/>
  <c r="GX240" i="3"/>
  <c r="GY240" i="3"/>
  <c r="GZ240" i="3"/>
  <c r="HA240" i="3"/>
  <c r="HB240" i="3"/>
  <c r="HC240" i="3"/>
  <c r="HD240" i="3"/>
  <c r="HE240" i="3"/>
  <c r="HF240" i="3"/>
  <c r="HG240" i="3"/>
  <c r="HH240" i="3"/>
  <c r="HI240" i="3"/>
  <c r="HJ240" i="3"/>
  <c r="J241" i="3"/>
  <c r="K241" i="3"/>
  <c r="L241" i="3"/>
  <c r="M241" i="3"/>
  <c r="N241" i="3"/>
  <c r="O241" i="3"/>
  <c r="P241" i="3"/>
  <c r="Q241" i="3"/>
  <c r="R241" i="3"/>
  <c r="S241" i="3"/>
  <c r="T241" i="3"/>
  <c r="U241" i="3"/>
  <c r="V241" i="3"/>
  <c r="X241" i="3"/>
  <c r="Y241" i="3"/>
  <c r="Z241" i="3"/>
  <c r="AA241" i="3"/>
  <c r="AB241" i="3"/>
  <c r="AC241" i="3"/>
  <c r="AD241" i="3"/>
  <c r="AE241" i="3"/>
  <c r="AF241" i="3"/>
  <c r="AG241" i="3"/>
  <c r="AH241" i="3"/>
  <c r="AI241" i="3"/>
  <c r="AJ241" i="3"/>
  <c r="AL241" i="3"/>
  <c r="AM241" i="3"/>
  <c r="AN241" i="3"/>
  <c r="AO241" i="3"/>
  <c r="AP241" i="3"/>
  <c r="AQ241" i="3"/>
  <c r="AR241" i="3"/>
  <c r="AS241" i="3"/>
  <c r="AT241" i="3"/>
  <c r="AU241" i="3"/>
  <c r="AV241" i="3"/>
  <c r="AW241" i="3"/>
  <c r="AX241" i="3"/>
  <c r="AZ241" i="3"/>
  <c r="BA241" i="3"/>
  <c r="BB241" i="3"/>
  <c r="BC241" i="3"/>
  <c r="BD241" i="3"/>
  <c r="BE241" i="3"/>
  <c r="BF241" i="3"/>
  <c r="BG241" i="3"/>
  <c r="BH241" i="3"/>
  <c r="BI241" i="3"/>
  <c r="BJ241" i="3"/>
  <c r="BK241" i="3"/>
  <c r="BL241" i="3"/>
  <c r="BN241" i="3"/>
  <c r="BO241" i="3"/>
  <c r="BP241" i="3"/>
  <c r="BQ241" i="3"/>
  <c r="BR241" i="3"/>
  <c r="BS241" i="3"/>
  <c r="BT241" i="3"/>
  <c r="BU241" i="3"/>
  <c r="BV241" i="3"/>
  <c r="BW241" i="3"/>
  <c r="BX241" i="3"/>
  <c r="BY241" i="3"/>
  <c r="BZ241" i="3"/>
  <c r="CB241" i="3"/>
  <c r="CC241" i="3"/>
  <c r="CD241" i="3"/>
  <c r="CE241" i="3"/>
  <c r="CF241" i="3"/>
  <c r="CG241" i="3"/>
  <c r="CH241" i="3"/>
  <c r="CI241" i="3"/>
  <c r="CJ241" i="3"/>
  <c r="CK241" i="3"/>
  <c r="CL241" i="3"/>
  <c r="CM241" i="3"/>
  <c r="CN241" i="3"/>
  <c r="CP241" i="3"/>
  <c r="CQ241" i="3"/>
  <c r="CR241" i="3"/>
  <c r="CS241" i="3"/>
  <c r="CT241" i="3"/>
  <c r="CU241" i="3"/>
  <c r="CV241" i="3"/>
  <c r="CW241" i="3"/>
  <c r="CX241" i="3"/>
  <c r="CY241" i="3"/>
  <c r="CZ241" i="3"/>
  <c r="DA241" i="3"/>
  <c r="DB241" i="3"/>
  <c r="DD241" i="3"/>
  <c r="DE241" i="3"/>
  <c r="DF241" i="3"/>
  <c r="DG241" i="3"/>
  <c r="DH241" i="3"/>
  <c r="DI241" i="3"/>
  <c r="DJ241" i="3"/>
  <c r="DK241" i="3"/>
  <c r="DL241" i="3"/>
  <c r="DM241" i="3"/>
  <c r="DN241" i="3"/>
  <c r="DO241" i="3"/>
  <c r="DP241" i="3"/>
  <c r="DR241" i="3"/>
  <c r="DS241" i="3"/>
  <c r="DT241" i="3"/>
  <c r="DU241" i="3"/>
  <c r="DV241" i="3"/>
  <c r="DW241" i="3"/>
  <c r="DX241" i="3"/>
  <c r="DY241" i="3"/>
  <c r="DZ241" i="3"/>
  <c r="EA241" i="3"/>
  <c r="EB241" i="3"/>
  <c r="EC241" i="3"/>
  <c r="ED241" i="3"/>
  <c r="EF241" i="3"/>
  <c r="EG241" i="3"/>
  <c r="EH241" i="3"/>
  <c r="EI241" i="3"/>
  <c r="EJ241" i="3"/>
  <c r="EK241" i="3"/>
  <c r="EL241" i="3"/>
  <c r="EM241" i="3"/>
  <c r="EN241" i="3"/>
  <c r="EO241" i="3"/>
  <c r="EP241" i="3"/>
  <c r="EQ241" i="3"/>
  <c r="ER241" i="3"/>
  <c r="ET241" i="3"/>
  <c r="EU241" i="3"/>
  <c r="EV241" i="3"/>
  <c r="EW241" i="3"/>
  <c r="EX241" i="3"/>
  <c r="EY241" i="3"/>
  <c r="EZ241" i="3"/>
  <c r="FA241" i="3"/>
  <c r="FB241" i="3"/>
  <c r="FC241" i="3"/>
  <c r="FD241" i="3"/>
  <c r="FE241" i="3"/>
  <c r="FF241" i="3"/>
  <c r="FV241" i="3"/>
  <c r="FW241" i="3"/>
  <c r="FX241" i="3"/>
  <c r="FY241" i="3"/>
  <c r="FZ241" i="3"/>
  <c r="GA241" i="3"/>
  <c r="GB241" i="3"/>
  <c r="GC241" i="3"/>
  <c r="GD241" i="3"/>
  <c r="GE241" i="3"/>
  <c r="GF241" i="3"/>
  <c r="GG241" i="3"/>
  <c r="GH241" i="3"/>
  <c r="GJ241" i="3"/>
  <c r="GK241" i="3"/>
  <c r="GL241" i="3"/>
  <c r="GM241" i="3"/>
  <c r="GN241" i="3"/>
  <c r="GO241" i="3"/>
  <c r="GP241" i="3"/>
  <c r="GQ241" i="3"/>
  <c r="GR241" i="3"/>
  <c r="GS241" i="3"/>
  <c r="GT241" i="3"/>
  <c r="GU241" i="3"/>
  <c r="GV241" i="3"/>
  <c r="GX241" i="3"/>
  <c r="GY241" i="3"/>
  <c r="GZ241" i="3"/>
  <c r="HA241" i="3"/>
  <c r="HB241" i="3"/>
  <c r="HC241" i="3"/>
  <c r="HD241" i="3"/>
  <c r="HE241" i="3"/>
  <c r="HF241" i="3"/>
  <c r="HG241" i="3"/>
  <c r="HH241" i="3"/>
  <c r="HI241" i="3"/>
  <c r="HJ241" i="3"/>
  <c r="J242" i="3"/>
  <c r="K242" i="3"/>
  <c r="L242" i="3"/>
  <c r="M242" i="3"/>
  <c r="N242" i="3"/>
  <c r="O242" i="3"/>
  <c r="P242" i="3"/>
  <c r="Q242" i="3"/>
  <c r="R242" i="3"/>
  <c r="S242" i="3"/>
  <c r="T242" i="3"/>
  <c r="U242" i="3"/>
  <c r="V242" i="3"/>
  <c r="X242" i="3"/>
  <c r="Y242" i="3"/>
  <c r="Z242" i="3"/>
  <c r="AA242" i="3"/>
  <c r="AB242" i="3"/>
  <c r="AC242" i="3"/>
  <c r="AD242" i="3"/>
  <c r="AE242" i="3"/>
  <c r="AF242" i="3"/>
  <c r="AG242" i="3"/>
  <c r="AH242" i="3"/>
  <c r="AI242" i="3"/>
  <c r="AJ242" i="3"/>
  <c r="AL242" i="3"/>
  <c r="AM242" i="3"/>
  <c r="AN242" i="3"/>
  <c r="AO242" i="3"/>
  <c r="AP242" i="3"/>
  <c r="AQ242" i="3"/>
  <c r="AR242" i="3"/>
  <c r="AS242" i="3"/>
  <c r="AT242" i="3"/>
  <c r="AU242" i="3"/>
  <c r="AV242" i="3"/>
  <c r="AW242" i="3"/>
  <c r="AX242" i="3"/>
  <c r="AZ242" i="3"/>
  <c r="BA242" i="3"/>
  <c r="BB242" i="3"/>
  <c r="BC242" i="3"/>
  <c r="BD242" i="3"/>
  <c r="BE242" i="3"/>
  <c r="BF242" i="3"/>
  <c r="BG242" i="3"/>
  <c r="BH242" i="3"/>
  <c r="BI242" i="3"/>
  <c r="BJ242" i="3"/>
  <c r="BK242" i="3"/>
  <c r="BL242" i="3"/>
  <c r="BN242" i="3"/>
  <c r="BO242" i="3"/>
  <c r="BP242" i="3"/>
  <c r="BQ242" i="3"/>
  <c r="BR242" i="3"/>
  <c r="BS242" i="3"/>
  <c r="BT242" i="3"/>
  <c r="BU242" i="3"/>
  <c r="BV242" i="3"/>
  <c r="BW242" i="3"/>
  <c r="BX242" i="3"/>
  <c r="BY242" i="3"/>
  <c r="BZ242" i="3"/>
  <c r="CB242" i="3"/>
  <c r="CC242" i="3"/>
  <c r="CD242" i="3"/>
  <c r="CE242" i="3"/>
  <c r="CF242" i="3"/>
  <c r="CG242" i="3"/>
  <c r="CH242" i="3"/>
  <c r="CI242" i="3"/>
  <c r="CJ242" i="3"/>
  <c r="CK242" i="3"/>
  <c r="CL242" i="3"/>
  <c r="CM242" i="3"/>
  <c r="CN242" i="3"/>
  <c r="CP242" i="3"/>
  <c r="CQ242" i="3"/>
  <c r="CR242" i="3"/>
  <c r="CS242" i="3"/>
  <c r="CT242" i="3"/>
  <c r="CU242" i="3"/>
  <c r="CV242" i="3"/>
  <c r="CW242" i="3"/>
  <c r="CX242" i="3"/>
  <c r="CY242" i="3"/>
  <c r="CZ242" i="3"/>
  <c r="DA242" i="3"/>
  <c r="DB242" i="3"/>
  <c r="DD242" i="3"/>
  <c r="DE242" i="3"/>
  <c r="DF242" i="3"/>
  <c r="DG242" i="3"/>
  <c r="DH242" i="3"/>
  <c r="DI242" i="3"/>
  <c r="DJ242" i="3"/>
  <c r="DK242" i="3"/>
  <c r="DL242" i="3"/>
  <c r="DM242" i="3"/>
  <c r="DN242" i="3"/>
  <c r="DO242" i="3"/>
  <c r="DP242" i="3"/>
  <c r="EF242" i="3"/>
  <c r="EG242" i="3"/>
  <c r="EH242" i="3"/>
  <c r="EI242" i="3"/>
  <c r="EJ242" i="3"/>
  <c r="EK242" i="3"/>
  <c r="EL242" i="3"/>
  <c r="EM242" i="3"/>
  <c r="EN242" i="3"/>
  <c r="EO242" i="3"/>
  <c r="EP242" i="3"/>
  <c r="EQ242" i="3"/>
  <c r="ER242" i="3"/>
  <c r="ET242" i="3"/>
  <c r="EU242" i="3"/>
  <c r="EV242" i="3"/>
  <c r="EW242" i="3"/>
  <c r="EX242" i="3"/>
  <c r="EY242" i="3"/>
  <c r="EZ242" i="3"/>
  <c r="FA242" i="3"/>
  <c r="FB242" i="3"/>
  <c r="FC242" i="3"/>
  <c r="FD242" i="3"/>
  <c r="FE242" i="3"/>
  <c r="FF242" i="3"/>
  <c r="FH242" i="3"/>
  <c r="FI242" i="3"/>
  <c r="FJ242" i="3"/>
  <c r="FK242" i="3"/>
  <c r="FL242" i="3"/>
  <c r="FM242" i="3"/>
  <c r="FN242" i="3"/>
  <c r="FO242" i="3"/>
  <c r="FP242" i="3"/>
  <c r="FQ242" i="3"/>
  <c r="FR242" i="3"/>
  <c r="FS242" i="3"/>
  <c r="FT242" i="3"/>
  <c r="FV242" i="3"/>
  <c r="FW242" i="3"/>
  <c r="FX242" i="3"/>
  <c r="FY242" i="3"/>
  <c r="FZ242" i="3"/>
  <c r="GA242" i="3"/>
  <c r="GB242" i="3"/>
  <c r="GC242" i="3"/>
  <c r="GD242" i="3"/>
  <c r="GE242" i="3"/>
  <c r="GF242" i="3"/>
  <c r="GG242" i="3"/>
  <c r="GH242" i="3"/>
  <c r="GJ242" i="3"/>
  <c r="GK242" i="3"/>
  <c r="GL242" i="3"/>
  <c r="GM242" i="3"/>
  <c r="GN242" i="3"/>
  <c r="GO242" i="3"/>
  <c r="GP242" i="3"/>
  <c r="GQ242" i="3"/>
  <c r="GR242" i="3"/>
  <c r="GS242" i="3"/>
  <c r="GT242" i="3"/>
  <c r="GU242" i="3"/>
  <c r="GV242" i="3"/>
  <c r="GX242" i="3"/>
  <c r="GY242" i="3"/>
  <c r="GZ242" i="3"/>
  <c r="HA242" i="3"/>
  <c r="HB242" i="3"/>
  <c r="HC242" i="3"/>
  <c r="HD242" i="3"/>
  <c r="HE242" i="3"/>
  <c r="HF242" i="3"/>
  <c r="HG242" i="3"/>
  <c r="HH242" i="3"/>
  <c r="HI242" i="3"/>
  <c r="HJ242" i="3"/>
  <c r="J243" i="3"/>
  <c r="K243" i="3"/>
  <c r="L243" i="3"/>
  <c r="M243" i="3"/>
  <c r="N243" i="3"/>
  <c r="O243" i="3"/>
  <c r="P243" i="3"/>
  <c r="Q243" i="3"/>
  <c r="R243" i="3"/>
  <c r="S243" i="3"/>
  <c r="T243" i="3"/>
  <c r="U243" i="3"/>
  <c r="V243" i="3"/>
  <c r="X243" i="3"/>
  <c r="Y243" i="3"/>
  <c r="Z243" i="3"/>
  <c r="AA243" i="3"/>
  <c r="AB243" i="3"/>
  <c r="AC243" i="3"/>
  <c r="AD243" i="3"/>
  <c r="AE243" i="3"/>
  <c r="AF243" i="3"/>
  <c r="AG243" i="3"/>
  <c r="AH243" i="3"/>
  <c r="AI243" i="3"/>
  <c r="AJ243" i="3"/>
  <c r="AL243" i="3"/>
  <c r="AM243" i="3"/>
  <c r="AN243" i="3"/>
  <c r="AO243" i="3"/>
  <c r="AP243" i="3"/>
  <c r="AQ243" i="3"/>
  <c r="AR243" i="3"/>
  <c r="AS243" i="3"/>
  <c r="AT243" i="3"/>
  <c r="AU243" i="3"/>
  <c r="AV243" i="3"/>
  <c r="AW243" i="3"/>
  <c r="AX243" i="3"/>
  <c r="AZ243" i="3"/>
  <c r="BA243" i="3"/>
  <c r="BB243" i="3"/>
  <c r="BC243" i="3"/>
  <c r="BD243" i="3"/>
  <c r="BE243" i="3"/>
  <c r="BF243" i="3"/>
  <c r="BG243" i="3"/>
  <c r="BH243" i="3"/>
  <c r="BI243" i="3"/>
  <c r="BJ243" i="3"/>
  <c r="BK243" i="3"/>
  <c r="BL243" i="3"/>
  <c r="BN243" i="3"/>
  <c r="BO243" i="3"/>
  <c r="BP243" i="3"/>
  <c r="BQ243" i="3"/>
  <c r="BR243" i="3"/>
  <c r="BS243" i="3"/>
  <c r="BT243" i="3"/>
  <c r="BU243" i="3"/>
  <c r="BV243" i="3"/>
  <c r="BW243" i="3"/>
  <c r="BX243" i="3"/>
  <c r="BY243" i="3"/>
  <c r="BZ243" i="3"/>
  <c r="CB243" i="3"/>
  <c r="CC243" i="3"/>
  <c r="CD243" i="3"/>
  <c r="CE243" i="3"/>
  <c r="CF243" i="3"/>
  <c r="CG243" i="3"/>
  <c r="CH243" i="3"/>
  <c r="CI243" i="3"/>
  <c r="CJ243" i="3"/>
  <c r="CK243" i="3"/>
  <c r="CL243" i="3"/>
  <c r="CM243" i="3"/>
  <c r="CN243" i="3"/>
  <c r="CP243" i="3"/>
  <c r="CQ243" i="3"/>
  <c r="CR243" i="3"/>
  <c r="CS243" i="3"/>
  <c r="CT243" i="3"/>
  <c r="CU243" i="3"/>
  <c r="CV243" i="3"/>
  <c r="CW243" i="3"/>
  <c r="CX243" i="3"/>
  <c r="CY243" i="3"/>
  <c r="CZ243" i="3"/>
  <c r="DA243" i="3"/>
  <c r="DB243" i="3"/>
  <c r="DD243" i="3"/>
  <c r="DE243" i="3"/>
  <c r="DF243" i="3"/>
  <c r="DG243" i="3"/>
  <c r="DH243" i="3"/>
  <c r="DI243" i="3"/>
  <c r="DJ243" i="3"/>
  <c r="DK243" i="3"/>
  <c r="DL243" i="3"/>
  <c r="DM243" i="3"/>
  <c r="DN243" i="3"/>
  <c r="DO243" i="3"/>
  <c r="DP243" i="3"/>
  <c r="DR243" i="3"/>
  <c r="DS243" i="3"/>
  <c r="DT243" i="3"/>
  <c r="DU243" i="3"/>
  <c r="DV243" i="3"/>
  <c r="DW243" i="3"/>
  <c r="DX243" i="3"/>
  <c r="DY243" i="3"/>
  <c r="DZ243" i="3"/>
  <c r="EA243" i="3"/>
  <c r="EB243" i="3"/>
  <c r="EC243" i="3"/>
  <c r="ED243" i="3"/>
  <c r="EF243" i="3"/>
  <c r="EG243" i="3"/>
  <c r="EH243" i="3"/>
  <c r="EI243" i="3"/>
  <c r="EJ243" i="3"/>
  <c r="EK243" i="3"/>
  <c r="EL243" i="3"/>
  <c r="EM243" i="3"/>
  <c r="EN243" i="3"/>
  <c r="EO243" i="3"/>
  <c r="EP243" i="3"/>
  <c r="EQ243" i="3"/>
  <c r="ER243" i="3"/>
  <c r="ET243" i="3"/>
  <c r="EU243" i="3"/>
  <c r="EV243" i="3"/>
  <c r="EW243" i="3"/>
  <c r="EX243" i="3"/>
  <c r="EY243" i="3"/>
  <c r="EZ243" i="3"/>
  <c r="FA243" i="3"/>
  <c r="FB243" i="3"/>
  <c r="FC243" i="3"/>
  <c r="FD243" i="3"/>
  <c r="FE243" i="3"/>
  <c r="FF243" i="3"/>
  <c r="FH243" i="3"/>
  <c r="FI243" i="3"/>
  <c r="FJ243" i="3"/>
  <c r="FK243" i="3"/>
  <c r="FL243" i="3"/>
  <c r="FM243" i="3"/>
  <c r="FN243" i="3"/>
  <c r="FO243" i="3"/>
  <c r="FP243" i="3"/>
  <c r="FQ243" i="3"/>
  <c r="FR243" i="3"/>
  <c r="FS243" i="3"/>
  <c r="FT243" i="3"/>
  <c r="FV243" i="3"/>
  <c r="FW243" i="3"/>
  <c r="FX243" i="3"/>
  <c r="FY243" i="3"/>
  <c r="FZ243" i="3"/>
  <c r="GA243" i="3"/>
  <c r="GB243" i="3"/>
  <c r="GC243" i="3"/>
  <c r="GD243" i="3"/>
  <c r="GE243" i="3"/>
  <c r="GF243" i="3"/>
  <c r="GG243" i="3"/>
  <c r="GH243" i="3"/>
  <c r="GJ243" i="3"/>
  <c r="GK243" i="3"/>
  <c r="GL243" i="3"/>
  <c r="GM243" i="3"/>
  <c r="GN243" i="3"/>
  <c r="GO243" i="3"/>
  <c r="GP243" i="3"/>
  <c r="GQ243" i="3"/>
  <c r="GR243" i="3"/>
  <c r="GS243" i="3"/>
  <c r="GT243" i="3"/>
  <c r="GU243" i="3"/>
  <c r="GV243" i="3"/>
  <c r="J244" i="3"/>
  <c r="K244" i="3"/>
  <c r="L244" i="3"/>
  <c r="M244" i="3"/>
  <c r="N244" i="3"/>
  <c r="O244" i="3"/>
  <c r="P244" i="3"/>
  <c r="Q244" i="3"/>
  <c r="R244" i="3"/>
  <c r="S244" i="3"/>
  <c r="T244" i="3"/>
  <c r="U244" i="3"/>
  <c r="V244" i="3"/>
  <c r="X244" i="3"/>
  <c r="Y244" i="3"/>
  <c r="Z244" i="3"/>
  <c r="AA244" i="3"/>
  <c r="AB244" i="3"/>
  <c r="AC244" i="3"/>
  <c r="AD244" i="3"/>
  <c r="AE244" i="3"/>
  <c r="AF244" i="3"/>
  <c r="AG244" i="3"/>
  <c r="AH244" i="3"/>
  <c r="AI244" i="3"/>
  <c r="AJ244" i="3"/>
  <c r="AL244" i="3"/>
  <c r="AM244" i="3"/>
  <c r="AN244" i="3"/>
  <c r="AO244" i="3"/>
  <c r="AP244" i="3"/>
  <c r="AQ244" i="3"/>
  <c r="AR244" i="3"/>
  <c r="AS244" i="3"/>
  <c r="AT244" i="3"/>
  <c r="AU244" i="3"/>
  <c r="AV244" i="3"/>
  <c r="AW244" i="3"/>
  <c r="AX244" i="3"/>
  <c r="AZ244" i="3"/>
  <c r="BA244" i="3"/>
  <c r="BB244" i="3"/>
  <c r="BC244" i="3"/>
  <c r="BD244" i="3"/>
  <c r="BE244" i="3"/>
  <c r="BF244" i="3"/>
  <c r="BG244" i="3"/>
  <c r="BH244" i="3"/>
  <c r="BI244" i="3"/>
  <c r="BJ244" i="3"/>
  <c r="BK244" i="3"/>
  <c r="BL244" i="3"/>
  <c r="BN244" i="3"/>
  <c r="BO244" i="3"/>
  <c r="BP244" i="3"/>
  <c r="BQ244" i="3"/>
  <c r="BR244" i="3"/>
  <c r="BS244" i="3"/>
  <c r="BT244" i="3"/>
  <c r="BU244" i="3"/>
  <c r="BV244" i="3"/>
  <c r="BW244" i="3"/>
  <c r="BX244" i="3"/>
  <c r="BY244" i="3"/>
  <c r="BZ244" i="3"/>
  <c r="CB244" i="3"/>
  <c r="CC244" i="3"/>
  <c r="CD244" i="3"/>
  <c r="CE244" i="3"/>
  <c r="CF244" i="3"/>
  <c r="CG244" i="3"/>
  <c r="CH244" i="3"/>
  <c r="CI244" i="3"/>
  <c r="CJ244" i="3"/>
  <c r="CK244" i="3"/>
  <c r="CL244" i="3"/>
  <c r="CM244" i="3"/>
  <c r="CN244" i="3"/>
  <c r="CP244" i="3"/>
  <c r="CQ244" i="3"/>
  <c r="CR244" i="3"/>
  <c r="CS244" i="3"/>
  <c r="CT244" i="3"/>
  <c r="CU244" i="3"/>
  <c r="CV244" i="3"/>
  <c r="CW244" i="3"/>
  <c r="CX244" i="3"/>
  <c r="CY244" i="3"/>
  <c r="CZ244" i="3"/>
  <c r="DA244" i="3"/>
  <c r="DB244" i="3"/>
  <c r="DD244" i="3"/>
  <c r="DE244" i="3"/>
  <c r="DF244" i="3"/>
  <c r="DG244" i="3"/>
  <c r="DH244" i="3"/>
  <c r="DI244" i="3"/>
  <c r="DJ244" i="3"/>
  <c r="DK244" i="3"/>
  <c r="DL244" i="3"/>
  <c r="DM244" i="3"/>
  <c r="DN244" i="3"/>
  <c r="DO244" i="3"/>
  <c r="DP244" i="3"/>
  <c r="DR244" i="3"/>
  <c r="DS244" i="3"/>
  <c r="DT244" i="3"/>
  <c r="DU244" i="3"/>
  <c r="DV244" i="3"/>
  <c r="DW244" i="3"/>
  <c r="DX244" i="3"/>
  <c r="DY244" i="3"/>
  <c r="DZ244" i="3"/>
  <c r="EA244" i="3"/>
  <c r="EB244" i="3"/>
  <c r="EC244" i="3"/>
  <c r="ED244" i="3"/>
  <c r="EF244" i="3"/>
  <c r="EG244" i="3"/>
  <c r="EH244" i="3"/>
  <c r="EI244" i="3"/>
  <c r="EJ244" i="3"/>
  <c r="EK244" i="3"/>
  <c r="EL244" i="3"/>
  <c r="EM244" i="3"/>
  <c r="EN244" i="3"/>
  <c r="EO244" i="3"/>
  <c r="EP244" i="3"/>
  <c r="EQ244" i="3"/>
  <c r="ER244" i="3"/>
  <c r="ET244" i="3"/>
  <c r="EU244" i="3"/>
  <c r="EV244" i="3"/>
  <c r="EW244" i="3"/>
  <c r="EX244" i="3"/>
  <c r="EY244" i="3"/>
  <c r="EZ244" i="3"/>
  <c r="FA244" i="3"/>
  <c r="FB244" i="3"/>
  <c r="FC244" i="3"/>
  <c r="FD244" i="3"/>
  <c r="FE244" i="3"/>
  <c r="FF244" i="3"/>
  <c r="FH244" i="3"/>
  <c r="FI244" i="3"/>
  <c r="FJ244" i="3"/>
  <c r="FK244" i="3"/>
  <c r="FL244" i="3"/>
  <c r="FM244" i="3"/>
  <c r="FN244" i="3"/>
  <c r="FO244" i="3"/>
  <c r="FP244" i="3"/>
  <c r="FQ244" i="3"/>
  <c r="FR244" i="3"/>
  <c r="FS244" i="3"/>
  <c r="FT244" i="3"/>
  <c r="FV244" i="3"/>
  <c r="FW244" i="3"/>
  <c r="FX244" i="3"/>
  <c r="FY244" i="3"/>
  <c r="FZ244" i="3"/>
  <c r="GA244" i="3"/>
  <c r="GB244" i="3"/>
  <c r="GC244" i="3"/>
  <c r="GD244" i="3"/>
  <c r="GE244" i="3"/>
  <c r="GF244" i="3"/>
  <c r="GG244" i="3"/>
  <c r="GH244" i="3"/>
  <c r="GJ244" i="3"/>
  <c r="GK244" i="3"/>
  <c r="GL244" i="3"/>
  <c r="GM244" i="3"/>
  <c r="GN244" i="3"/>
  <c r="GO244" i="3"/>
  <c r="GP244" i="3"/>
  <c r="GQ244" i="3"/>
  <c r="GR244" i="3"/>
  <c r="GS244" i="3"/>
  <c r="GT244" i="3"/>
  <c r="GU244" i="3"/>
  <c r="GV244" i="3"/>
  <c r="J245" i="3"/>
  <c r="K245" i="3"/>
  <c r="L245" i="3"/>
  <c r="M245" i="3"/>
  <c r="N245" i="3"/>
  <c r="O245" i="3"/>
  <c r="P245" i="3"/>
  <c r="Q245" i="3"/>
  <c r="R245" i="3"/>
  <c r="S245" i="3"/>
  <c r="T245" i="3"/>
  <c r="U245" i="3"/>
  <c r="V245" i="3"/>
  <c r="X245" i="3"/>
  <c r="Y245" i="3"/>
  <c r="Z245" i="3"/>
  <c r="AA245" i="3"/>
  <c r="AB245" i="3"/>
  <c r="AC245" i="3"/>
  <c r="AD245" i="3"/>
  <c r="AE245" i="3"/>
  <c r="AF245" i="3"/>
  <c r="AG245" i="3"/>
  <c r="AH245" i="3"/>
  <c r="AI245" i="3"/>
  <c r="AJ245" i="3"/>
  <c r="AZ245" i="3"/>
  <c r="BA245" i="3"/>
  <c r="BB245" i="3"/>
  <c r="BC245" i="3"/>
  <c r="BD245" i="3"/>
  <c r="BE245" i="3"/>
  <c r="BF245" i="3"/>
  <c r="BG245" i="3"/>
  <c r="BH245" i="3"/>
  <c r="BI245" i="3"/>
  <c r="BJ245" i="3"/>
  <c r="BK245" i="3"/>
  <c r="BL245" i="3"/>
  <c r="BN245" i="3"/>
  <c r="BO245" i="3"/>
  <c r="BP245" i="3"/>
  <c r="BQ245" i="3"/>
  <c r="BR245" i="3"/>
  <c r="BS245" i="3"/>
  <c r="BT245" i="3"/>
  <c r="BU245" i="3"/>
  <c r="BV245" i="3"/>
  <c r="BW245" i="3"/>
  <c r="BX245" i="3"/>
  <c r="BY245" i="3"/>
  <c r="BZ245" i="3"/>
  <c r="CB245" i="3"/>
  <c r="CC245" i="3"/>
  <c r="CD245" i="3"/>
  <c r="CE245" i="3"/>
  <c r="CF245" i="3"/>
  <c r="CG245" i="3"/>
  <c r="CH245" i="3"/>
  <c r="CI245" i="3"/>
  <c r="CJ245" i="3"/>
  <c r="CK245" i="3"/>
  <c r="CL245" i="3"/>
  <c r="CM245" i="3"/>
  <c r="CN245" i="3"/>
  <c r="CP245" i="3"/>
  <c r="CQ245" i="3"/>
  <c r="CR245" i="3"/>
  <c r="CS245" i="3"/>
  <c r="CT245" i="3"/>
  <c r="CU245" i="3"/>
  <c r="CV245" i="3"/>
  <c r="CW245" i="3"/>
  <c r="CX245" i="3"/>
  <c r="CY245" i="3"/>
  <c r="CZ245" i="3"/>
  <c r="DA245" i="3"/>
  <c r="DB245" i="3"/>
  <c r="DD245" i="3"/>
  <c r="DE245" i="3"/>
  <c r="DF245" i="3"/>
  <c r="DG245" i="3"/>
  <c r="DH245" i="3"/>
  <c r="DI245" i="3"/>
  <c r="DJ245" i="3"/>
  <c r="DK245" i="3"/>
  <c r="DL245" i="3"/>
  <c r="DM245" i="3"/>
  <c r="DN245" i="3"/>
  <c r="DO245" i="3"/>
  <c r="DP245" i="3"/>
  <c r="DR245" i="3"/>
  <c r="DS245" i="3"/>
  <c r="DT245" i="3"/>
  <c r="DU245" i="3"/>
  <c r="DV245" i="3"/>
  <c r="DW245" i="3"/>
  <c r="DX245" i="3"/>
  <c r="DY245" i="3"/>
  <c r="DZ245" i="3"/>
  <c r="EA245" i="3"/>
  <c r="EB245" i="3"/>
  <c r="EC245" i="3"/>
  <c r="ED245" i="3"/>
  <c r="EF245" i="3"/>
  <c r="EG245" i="3"/>
  <c r="EH245" i="3"/>
  <c r="EI245" i="3"/>
  <c r="EJ245" i="3"/>
  <c r="EK245" i="3"/>
  <c r="EL245" i="3"/>
  <c r="EM245" i="3"/>
  <c r="EN245" i="3"/>
  <c r="EO245" i="3"/>
  <c r="EP245" i="3"/>
  <c r="EQ245" i="3"/>
  <c r="ER245" i="3"/>
  <c r="ET245" i="3"/>
  <c r="EU245" i="3"/>
  <c r="EV245" i="3"/>
  <c r="EW245" i="3"/>
  <c r="EX245" i="3"/>
  <c r="EY245" i="3"/>
  <c r="EZ245" i="3"/>
  <c r="FA245" i="3"/>
  <c r="FB245" i="3"/>
  <c r="FC245" i="3"/>
  <c r="FD245" i="3"/>
  <c r="FE245" i="3"/>
  <c r="FF245" i="3"/>
  <c r="FH245" i="3"/>
  <c r="FI245" i="3"/>
  <c r="FJ245" i="3"/>
  <c r="FK245" i="3"/>
  <c r="FL245" i="3"/>
  <c r="FM245" i="3"/>
  <c r="FN245" i="3"/>
  <c r="FO245" i="3"/>
  <c r="FP245" i="3"/>
  <c r="FQ245" i="3"/>
  <c r="FR245" i="3"/>
  <c r="FS245" i="3"/>
  <c r="FT245" i="3"/>
  <c r="FV245" i="3"/>
  <c r="FW245" i="3"/>
  <c r="FX245" i="3"/>
  <c r="FY245" i="3"/>
  <c r="FZ245" i="3"/>
  <c r="GA245" i="3"/>
  <c r="GB245" i="3"/>
  <c r="GC245" i="3"/>
  <c r="GD245" i="3"/>
  <c r="GE245" i="3"/>
  <c r="GF245" i="3"/>
  <c r="GG245" i="3"/>
  <c r="GH245" i="3"/>
  <c r="GJ245" i="3"/>
  <c r="GK245" i="3"/>
  <c r="GL245" i="3"/>
  <c r="GM245" i="3"/>
  <c r="GN245" i="3"/>
  <c r="GO245" i="3"/>
  <c r="GP245" i="3"/>
  <c r="GQ245" i="3"/>
  <c r="GR245" i="3"/>
  <c r="GS245" i="3"/>
  <c r="GT245" i="3"/>
  <c r="GU245" i="3"/>
  <c r="GV245" i="3"/>
  <c r="GX245" i="3"/>
  <c r="GY245" i="3"/>
  <c r="GZ245" i="3"/>
  <c r="HA245" i="3"/>
  <c r="HB245" i="3"/>
  <c r="HC245" i="3"/>
  <c r="HD245" i="3"/>
  <c r="HE245" i="3"/>
  <c r="HF245" i="3"/>
  <c r="HG245" i="3"/>
  <c r="HH245" i="3"/>
  <c r="HI245" i="3"/>
  <c r="HJ245" i="3"/>
  <c r="J246" i="3"/>
  <c r="K246" i="3"/>
  <c r="L246" i="3"/>
  <c r="M246" i="3"/>
  <c r="N246" i="3"/>
  <c r="O246" i="3"/>
  <c r="P246" i="3"/>
  <c r="Q246" i="3"/>
  <c r="R246" i="3"/>
  <c r="S246" i="3"/>
  <c r="T246" i="3"/>
  <c r="U246" i="3"/>
  <c r="V246" i="3"/>
  <c r="AL246" i="3"/>
  <c r="AM246" i="3"/>
  <c r="AN246" i="3"/>
  <c r="AO246" i="3"/>
  <c r="AP246" i="3"/>
  <c r="AQ246" i="3"/>
  <c r="AR246" i="3"/>
  <c r="AS246" i="3"/>
  <c r="AT246" i="3"/>
  <c r="AU246" i="3"/>
  <c r="AV246" i="3"/>
  <c r="AW246" i="3"/>
  <c r="AX246" i="3"/>
  <c r="AZ246" i="3"/>
  <c r="BA246" i="3"/>
  <c r="BB246" i="3"/>
  <c r="BC246" i="3"/>
  <c r="BD246" i="3"/>
  <c r="BE246" i="3"/>
  <c r="BF246" i="3"/>
  <c r="BG246" i="3"/>
  <c r="BH246" i="3"/>
  <c r="BI246" i="3"/>
  <c r="BJ246" i="3"/>
  <c r="BK246" i="3"/>
  <c r="BL246" i="3"/>
  <c r="BN246" i="3"/>
  <c r="BO246" i="3"/>
  <c r="BP246" i="3"/>
  <c r="BQ246" i="3"/>
  <c r="BR246" i="3"/>
  <c r="BS246" i="3"/>
  <c r="BT246" i="3"/>
  <c r="BU246" i="3"/>
  <c r="BV246" i="3"/>
  <c r="BW246" i="3"/>
  <c r="BX246" i="3"/>
  <c r="BY246" i="3"/>
  <c r="BZ246" i="3"/>
  <c r="CB246" i="3"/>
  <c r="CC246" i="3"/>
  <c r="CD246" i="3"/>
  <c r="CE246" i="3"/>
  <c r="CF246" i="3"/>
  <c r="CG246" i="3"/>
  <c r="CH246" i="3"/>
  <c r="CI246" i="3"/>
  <c r="CJ246" i="3"/>
  <c r="CK246" i="3"/>
  <c r="CL246" i="3"/>
  <c r="CM246" i="3"/>
  <c r="CN246" i="3"/>
  <c r="CP246" i="3"/>
  <c r="CQ246" i="3"/>
  <c r="CR246" i="3"/>
  <c r="CS246" i="3"/>
  <c r="CT246" i="3"/>
  <c r="CU246" i="3"/>
  <c r="CV246" i="3"/>
  <c r="CW246" i="3"/>
  <c r="CX246" i="3"/>
  <c r="CY246" i="3"/>
  <c r="CZ246" i="3"/>
  <c r="DA246" i="3"/>
  <c r="DB246" i="3"/>
  <c r="DD246" i="3"/>
  <c r="DE246" i="3"/>
  <c r="DF246" i="3"/>
  <c r="DG246" i="3"/>
  <c r="DH246" i="3"/>
  <c r="DI246" i="3"/>
  <c r="DJ246" i="3"/>
  <c r="DK246" i="3"/>
  <c r="DL246" i="3"/>
  <c r="DM246" i="3"/>
  <c r="DN246" i="3"/>
  <c r="DO246" i="3"/>
  <c r="DP246" i="3"/>
  <c r="DR246" i="3"/>
  <c r="DS246" i="3"/>
  <c r="DT246" i="3"/>
  <c r="DU246" i="3"/>
  <c r="DV246" i="3"/>
  <c r="DW246" i="3"/>
  <c r="DX246" i="3"/>
  <c r="DY246" i="3"/>
  <c r="DZ246" i="3"/>
  <c r="EA246" i="3"/>
  <c r="EB246" i="3"/>
  <c r="EC246" i="3"/>
  <c r="ED246" i="3"/>
  <c r="EF246" i="3"/>
  <c r="EG246" i="3"/>
  <c r="EH246" i="3"/>
  <c r="EI246" i="3"/>
  <c r="EJ246" i="3"/>
  <c r="EK246" i="3"/>
  <c r="EL246" i="3"/>
  <c r="EM246" i="3"/>
  <c r="EN246" i="3"/>
  <c r="EO246" i="3"/>
  <c r="EP246" i="3"/>
  <c r="EQ246" i="3"/>
  <c r="ER246" i="3"/>
  <c r="ET246" i="3"/>
  <c r="EU246" i="3"/>
  <c r="EV246" i="3"/>
  <c r="EW246" i="3"/>
  <c r="EX246" i="3"/>
  <c r="EY246" i="3"/>
  <c r="EZ246" i="3"/>
  <c r="FA246" i="3"/>
  <c r="FB246" i="3"/>
  <c r="FC246" i="3"/>
  <c r="FD246" i="3"/>
  <c r="FE246" i="3"/>
  <c r="FF246" i="3"/>
  <c r="FH246" i="3"/>
  <c r="FI246" i="3"/>
  <c r="FJ246" i="3"/>
  <c r="FK246" i="3"/>
  <c r="FL246" i="3"/>
  <c r="FM246" i="3"/>
  <c r="FN246" i="3"/>
  <c r="FO246" i="3"/>
  <c r="FP246" i="3"/>
  <c r="FQ246" i="3"/>
  <c r="FR246" i="3"/>
  <c r="FS246" i="3"/>
  <c r="FT246" i="3"/>
  <c r="FV246" i="3"/>
  <c r="FW246" i="3"/>
  <c r="FX246" i="3"/>
  <c r="FY246" i="3"/>
  <c r="FZ246" i="3"/>
  <c r="GA246" i="3"/>
  <c r="GB246" i="3"/>
  <c r="GC246" i="3"/>
  <c r="GD246" i="3"/>
  <c r="GE246" i="3"/>
  <c r="GF246" i="3"/>
  <c r="GG246" i="3"/>
  <c r="GH246" i="3"/>
  <c r="GJ246" i="3"/>
  <c r="GK246" i="3"/>
  <c r="GL246" i="3"/>
  <c r="GM246" i="3"/>
  <c r="GN246" i="3"/>
  <c r="GO246" i="3"/>
  <c r="GP246" i="3"/>
  <c r="GQ246" i="3"/>
  <c r="GR246" i="3"/>
  <c r="GS246" i="3"/>
  <c r="GT246" i="3"/>
  <c r="GU246" i="3"/>
  <c r="GV246" i="3"/>
  <c r="GX246" i="3"/>
  <c r="GY246" i="3"/>
  <c r="GZ246" i="3"/>
  <c r="HA246" i="3"/>
  <c r="HB246" i="3"/>
  <c r="HC246" i="3"/>
  <c r="HD246" i="3"/>
  <c r="HE246" i="3"/>
  <c r="HF246" i="3"/>
  <c r="HG246" i="3"/>
  <c r="HH246" i="3"/>
  <c r="HI246" i="3"/>
  <c r="HJ246" i="3"/>
  <c r="X247" i="3"/>
  <c r="Y247" i="3"/>
  <c r="Z247" i="3"/>
  <c r="AA247" i="3"/>
  <c r="AB247" i="3"/>
  <c r="AC247" i="3"/>
  <c r="AD247" i="3"/>
  <c r="AE247" i="3"/>
  <c r="AF247" i="3"/>
  <c r="AG247" i="3"/>
  <c r="AH247" i="3"/>
  <c r="AI247" i="3"/>
  <c r="AJ247" i="3"/>
  <c r="AL247" i="3"/>
  <c r="AM247" i="3"/>
  <c r="AN247" i="3"/>
  <c r="AO247" i="3"/>
  <c r="AP247" i="3"/>
  <c r="AQ247" i="3"/>
  <c r="AR247" i="3"/>
  <c r="AS247" i="3"/>
  <c r="AT247" i="3"/>
  <c r="AU247" i="3"/>
  <c r="AV247" i="3"/>
  <c r="AW247" i="3"/>
  <c r="AX247" i="3"/>
  <c r="AZ247" i="3"/>
  <c r="BA247" i="3"/>
  <c r="BB247" i="3"/>
  <c r="BC247" i="3"/>
  <c r="BD247" i="3"/>
  <c r="BE247" i="3"/>
  <c r="BF247" i="3"/>
  <c r="BG247" i="3"/>
  <c r="BH247" i="3"/>
  <c r="BI247" i="3"/>
  <c r="BJ247" i="3"/>
  <c r="BK247" i="3"/>
  <c r="BL247" i="3"/>
  <c r="BN247" i="3"/>
  <c r="BO247" i="3"/>
  <c r="BP247" i="3"/>
  <c r="BQ247" i="3"/>
  <c r="BR247" i="3"/>
  <c r="BS247" i="3"/>
  <c r="BT247" i="3"/>
  <c r="BU247" i="3"/>
  <c r="BV247" i="3"/>
  <c r="BW247" i="3"/>
  <c r="BX247" i="3"/>
  <c r="BY247" i="3"/>
  <c r="BZ247" i="3"/>
  <c r="CB247" i="3"/>
  <c r="CC247" i="3"/>
  <c r="CD247" i="3"/>
  <c r="CE247" i="3"/>
  <c r="CF247" i="3"/>
  <c r="CG247" i="3"/>
  <c r="CH247" i="3"/>
  <c r="CI247" i="3"/>
  <c r="CJ247" i="3"/>
  <c r="CK247" i="3"/>
  <c r="CL247" i="3"/>
  <c r="CM247" i="3"/>
  <c r="CN247" i="3"/>
  <c r="CP247" i="3"/>
  <c r="CQ247" i="3"/>
  <c r="CR247" i="3"/>
  <c r="CS247" i="3"/>
  <c r="CT247" i="3"/>
  <c r="CU247" i="3"/>
  <c r="CV247" i="3"/>
  <c r="CW247" i="3"/>
  <c r="CX247" i="3"/>
  <c r="CY247" i="3"/>
  <c r="CZ247" i="3"/>
  <c r="DA247" i="3"/>
  <c r="DB247" i="3"/>
  <c r="DD247" i="3"/>
  <c r="DE247" i="3"/>
  <c r="DF247" i="3"/>
  <c r="DG247" i="3"/>
  <c r="DH247" i="3"/>
  <c r="DI247" i="3"/>
  <c r="DJ247" i="3"/>
  <c r="DK247" i="3"/>
  <c r="DL247" i="3"/>
  <c r="DM247" i="3"/>
  <c r="DN247" i="3"/>
  <c r="DO247" i="3"/>
  <c r="DP247" i="3"/>
  <c r="DR247" i="3"/>
  <c r="DS247" i="3"/>
  <c r="DT247" i="3"/>
  <c r="DU247" i="3"/>
  <c r="DV247" i="3"/>
  <c r="DW247" i="3"/>
  <c r="DX247" i="3"/>
  <c r="DY247" i="3"/>
  <c r="DZ247" i="3"/>
  <c r="EA247" i="3"/>
  <c r="EB247" i="3"/>
  <c r="EC247" i="3"/>
  <c r="ED247" i="3"/>
  <c r="EF247" i="3"/>
  <c r="EG247" i="3"/>
  <c r="EH247" i="3"/>
  <c r="EI247" i="3"/>
  <c r="EJ247" i="3"/>
  <c r="EK247" i="3"/>
  <c r="EL247" i="3"/>
  <c r="EM247" i="3"/>
  <c r="EN247" i="3"/>
  <c r="EO247" i="3"/>
  <c r="EP247" i="3"/>
  <c r="EQ247" i="3"/>
  <c r="ER247" i="3"/>
  <c r="ET247" i="3"/>
  <c r="EU247" i="3"/>
  <c r="EV247" i="3"/>
  <c r="EW247" i="3"/>
  <c r="EX247" i="3"/>
  <c r="EY247" i="3"/>
  <c r="EZ247" i="3"/>
  <c r="FA247" i="3"/>
  <c r="FB247" i="3"/>
  <c r="FC247" i="3"/>
  <c r="FD247" i="3"/>
  <c r="FE247" i="3"/>
  <c r="FF247" i="3"/>
  <c r="FH247" i="3"/>
  <c r="FI247" i="3"/>
  <c r="FJ247" i="3"/>
  <c r="FK247" i="3"/>
  <c r="FL247" i="3"/>
  <c r="FM247" i="3"/>
  <c r="FN247" i="3"/>
  <c r="FO247" i="3"/>
  <c r="FP247" i="3"/>
  <c r="FQ247" i="3"/>
  <c r="FR247" i="3"/>
  <c r="FS247" i="3"/>
  <c r="FT247" i="3"/>
  <c r="FV247" i="3"/>
  <c r="FW247" i="3"/>
  <c r="FX247" i="3"/>
  <c r="FY247" i="3"/>
  <c r="FZ247" i="3"/>
  <c r="GA247" i="3"/>
  <c r="GB247" i="3"/>
  <c r="GC247" i="3"/>
  <c r="GD247" i="3"/>
  <c r="GE247" i="3"/>
  <c r="GF247" i="3"/>
  <c r="GG247" i="3"/>
  <c r="GH247" i="3"/>
  <c r="GJ247" i="3"/>
  <c r="GK247" i="3"/>
  <c r="GL247" i="3"/>
  <c r="GM247" i="3"/>
  <c r="GN247" i="3"/>
  <c r="GO247" i="3"/>
  <c r="GP247" i="3"/>
  <c r="GQ247" i="3"/>
  <c r="GR247" i="3"/>
  <c r="GS247" i="3"/>
  <c r="GT247" i="3"/>
  <c r="GU247" i="3"/>
  <c r="GV247" i="3"/>
  <c r="GX247" i="3"/>
  <c r="GY247" i="3"/>
  <c r="GZ247" i="3"/>
  <c r="HA247" i="3"/>
  <c r="HB247" i="3"/>
  <c r="HC247" i="3"/>
  <c r="HD247" i="3"/>
  <c r="HE247" i="3"/>
  <c r="HF247" i="3"/>
  <c r="HG247" i="3"/>
  <c r="HH247" i="3"/>
  <c r="HI247" i="3"/>
  <c r="HJ247" i="3"/>
  <c r="X248" i="3"/>
  <c r="Y248" i="3"/>
  <c r="Z248" i="3"/>
  <c r="AA248" i="3"/>
  <c r="AB248" i="3"/>
  <c r="AC248" i="3"/>
  <c r="AD248" i="3"/>
  <c r="AE248" i="3"/>
  <c r="AF248" i="3"/>
  <c r="AG248" i="3"/>
  <c r="AH248" i="3"/>
  <c r="AI248" i="3"/>
  <c r="AJ248" i="3"/>
  <c r="AL248" i="3"/>
  <c r="AM248" i="3"/>
  <c r="AN248" i="3"/>
  <c r="AO248" i="3"/>
  <c r="AP248" i="3"/>
  <c r="AQ248" i="3"/>
  <c r="AR248" i="3"/>
  <c r="AS248" i="3"/>
  <c r="AT248" i="3"/>
  <c r="AU248" i="3"/>
  <c r="AV248" i="3"/>
  <c r="AW248" i="3"/>
  <c r="AX248" i="3"/>
  <c r="AZ248" i="3"/>
  <c r="BA248" i="3"/>
  <c r="BB248" i="3"/>
  <c r="BC248" i="3"/>
  <c r="BD248" i="3"/>
  <c r="BE248" i="3"/>
  <c r="BF248" i="3"/>
  <c r="BG248" i="3"/>
  <c r="BH248" i="3"/>
  <c r="BI248" i="3"/>
  <c r="BJ248" i="3"/>
  <c r="BK248" i="3"/>
  <c r="BL248" i="3"/>
  <c r="BN248" i="3"/>
  <c r="BO248" i="3"/>
  <c r="BP248" i="3"/>
  <c r="BQ248" i="3"/>
  <c r="BR248" i="3"/>
  <c r="BS248" i="3"/>
  <c r="BT248" i="3"/>
  <c r="BU248" i="3"/>
  <c r="BV248" i="3"/>
  <c r="BW248" i="3"/>
  <c r="BX248" i="3"/>
  <c r="BY248" i="3"/>
  <c r="BZ248" i="3"/>
  <c r="CB248" i="3"/>
  <c r="CC248" i="3"/>
  <c r="CD248" i="3"/>
  <c r="CE248" i="3"/>
  <c r="CF248" i="3"/>
  <c r="CG248" i="3"/>
  <c r="CH248" i="3"/>
  <c r="CI248" i="3"/>
  <c r="CJ248" i="3"/>
  <c r="CK248" i="3"/>
  <c r="CL248" i="3"/>
  <c r="CM248" i="3"/>
  <c r="CN248" i="3"/>
  <c r="CP248" i="3"/>
  <c r="CQ248" i="3"/>
  <c r="CR248" i="3"/>
  <c r="CS248" i="3"/>
  <c r="CT248" i="3"/>
  <c r="CU248" i="3"/>
  <c r="CV248" i="3"/>
  <c r="CW248" i="3"/>
  <c r="CX248" i="3"/>
  <c r="CY248" i="3"/>
  <c r="CZ248" i="3"/>
  <c r="DA248" i="3"/>
  <c r="DB248" i="3"/>
  <c r="DD248" i="3"/>
  <c r="DE248" i="3"/>
  <c r="DF248" i="3"/>
  <c r="DG248" i="3"/>
  <c r="DH248" i="3"/>
  <c r="DI248" i="3"/>
  <c r="DJ248" i="3"/>
  <c r="DK248" i="3"/>
  <c r="DL248" i="3"/>
  <c r="DM248" i="3"/>
  <c r="DN248" i="3"/>
  <c r="DO248" i="3"/>
  <c r="DP248" i="3"/>
  <c r="DR248" i="3"/>
  <c r="DS248" i="3"/>
  <c r="DT248" i="3"/>
  <c r="DU248" i="3"/>
  <c r="DV248" i="3"/>
  <c r="DW248" i="3"/>
  <c r="DX248" i="3"/>
  <c r="DY248" i="3"/>
  <c r="DZ248" i="3"/>
  <c r="EA248" i="3"/>
  <c r="EB248" i="3"/>
  <c r="EC248" i="3"/>
  <c r="ED248" i="3"/>
  <c r="EF248" i="3"/>
  <c r="EG248" i="3"/>
  <c r="EH248" i="3"/>
  <c r="EI248" i="3"/>
  <c r="EJ248" i="3"/>
  <c r="EK248" i="3"/>
  <c r="EL248" i="3"/>
  <c r="EM248" i="3"/>
  <c r="EN248" i="3"/>
  <c r="EO248" i="3"/>
  <c r="EP248" i="3"/>
  <c r="EQ248" i="3"/>
  <c r="ER248" i="3"/>
  <c r="ET248" i="3"/>
  <c r="EU248" i="3"/>
  <c r="EV248" i="3"/>
  <c r="EW248" i="3"/>
  <c r="EX248" i="3"/>
  <c r="EY248" i="3"/>
  <c r="EZ248" i="3"/>
  <c r="FA248" i="3"/>
  <c r="FB248" i="3"/>
  <c r="FC248" i="3"/>
  <c r="FD248" i="3"/>
  <c r="FE248" i="3"/>
  <c r="FF248" i="3"/>
  <c r="FH248" i="3"/>
  <c r="FI248" i="3"/>
  <c r="FJ248" i="3"/>
  <c r="FK248" i="3"/>
  <c r="FL248" i="3"/>
  <c r="FM248" i="3"/>
  <c r="FN248" i="3"/>
  <c r="FO248" i="3"/>
  <c r="FP248" i="3"/>
  <c r="FQ248" i="3"/>
  <c r="FR248" i="3"/>
  <c r="FS248" i="3"/>
  <c r="FT248" i="3"/>
  <c r="FV248" i="3"/>
  <c r="FW248" i="3"/>
  <c r="FX248" i="3"/>
  <c r="FY248" i="3"/>
  <c r="FZ248" i="3"/>
  <c r="GA248" i="3"/>
  <c r="GB248" i="3"/>
  <c r="GC248" i="3"/>
  <c r="GD248" i="3"/>
  <c r="GE248" i="3"/>
  <c r="GF248" i="3"/>
  <c r="GG248" i="3"/>
  <c r="GH248" i="3"/>
  <c r="GJ248" i="3"/>
  <c r="GK248" i="3"/>
  <c r="GL248" i="3"/>
  <c r="GM248" i="3"/>
  <c r="GN248" i="3"/>
  <c r="GO248" i="3"/>
  <c r="GP248" i="3"/>
  <c r="GQ248" i="3"/>
  <c r="GR248" i="3"/>
  <c r="GS248" i="3"/>
  <c r="GT248" i="3"/>
  <c r="GU248" i="3"/>
  <c r="GV248" i="3"/>
  <c r="GX248" i="3"/>
  <c r="GY248" i="3"/>
  <c r="GZ248" i="3"/>
  <c r="HA248" i="3"/>
  <c r="HB248" i="3"/>
  <c r="HC248" i="3"/>
  <c r="HD248" i="3"/>
  <c r="HE248" i="3"/>
  <c r="HF248" i="3"/>
  <c r="HG248" i="3"/>
  <c r="HH248" i="3"/>
  <c r="HI248" i="3"/>
  <c r="HJ248" i="3"/>
  <c r="X249" i="3"/>
  <c r="Y249" i="3"/>
  <c r="Z249" i="3"/>
  <c r="AA249" i="3"/>
  <c r="AB249" i="3"/>
  <c r="AC249" i="3"/>
  <c r="AD249" i="3"/>
  <c r="AE249" i="3"/>
  <c r="AF249" i="3"/>
  <c r="AG249" i="3"/>
  <c r="AH249" i="3"/>
  <c r="AI249" i="3"/>
  <c r="AJ249" i="3"/>
  <c r="AL249" i="3"/>
  <c r="AM249" i="3"/>
  <c r="AN249" i="3"/>
  <c r="AO249" i="3"/>
  <c r="AP249" i="3"/>
  <c r="AQ249" i="3"/>
  <c r="AR249" i="3"/>
  <c r="AS249" i="3"/>
  <c r="AT249" i="3"/>
  <c r="AU249" i="3"/>
  <c r="AV249" i="3"/>
  <c r="AW249" i="3"/>
  <c r="AX249" i="3"/>
  <c r="AZ249" i="3"/>
  <c r="BA249" i="3"/>
  <c r="BB249" i="3"/>
  <c r="BC249" i="3"/>
  <c r="BD249" i="3"/>
  <c r="BE249" i="3"/>
  <c r="BF249" i="3"/>
  <c r="BG249" i="3"/>
  <c r="BH249" i="3"/>
  <c r="BI249" i="3"/>
  <c r="BJ249" i="3"/>
  <c r="BK249" i="3"/>
  <c r="BL249" i="3"/>
  <c r="BN249" i="3"/>
  <c r="BO249" i="3"/>
  <c r="BP249" i="3"/>
  <c r="BQ249" i="3"/>
  <c r="BR249" i="3"/>
  <c r="BS249" i="3"/>
  <c r="BT249" i="3"/>
  <c r="BU249" i="3"/>
  <c r="BV249" i="3"/>
  <c r="BW249" i="3"/>
  <c r="BX249" i="3"/>
  <c r="BY249" i="3"/>
  <c r="BZ249" i="3"/>
  <c r="CB249" i="3"/>
  <c r="CC249" i="3"/>
  <c r="CD249" i="3"/>
  <c r="CE249" i="3"/>
  <c r="CF249" i="3"/>
  <c r="CG249" i="3"/>
  <c r="CH249" i="3"/>
  <c r="CI249" i="3"/>
  <c r="CJ249" i="3"/>
  <c r="CK249" i="3"/>
  <c r="CL249" i="3"/>
  <c r="CM249" i="3"/>
  <c r="CN249" i="3"/>
  <c r="CP249" i="3"/>
  <c r="CQ249" i="3"/>
  <c r="CR249" i="3"/>
  <c r="CS249" i="3"/>
  <c r="CT249" i="3"/>
  <c r="CU249" i="3"/>
  <c r="CV249" i="3"/>
  <c r="CW249" i="3"/>
  <c r="CX249" i="3"/>
  <c r="CY249" i="3"/>
  <c r="CZ249" i="3"/>
  <c r="DA249" i="3"/>
  <c r="DB249" i="3"/>
  <c r="DD249" i="3"/>
  <c r="DE249" i="3"/>
  <c r="DF249" i="3"/>
  <c r="DG249" i="3"/>
  <c r="DH249" i="3"/>
  <c r="DI249" i="3"/>
  <c r="DJ249" i="3"/>
  <c r="DK249" i="3"/>
  <c r="DL249" i="3"/>
  <c r="DM249" i="3"/>
  <c r="DN249" i="3"/>
  <c r="DO249" i="3"/>
  <c r="DP249" i="3"/>
  <c r="DR249" i="3"/>
  <c r="DS249" i="3"/>
  <c r="DT249" i="3"/>
  <c r="DU249" i="3"/>
  <c r="DV249" i="3"/>
  <c r="DW249" i="3"/>
  <c r="DX249" i="3"/>
  <c r="DY249" i="3"/>
  <c r="DZ249" i="3"/>
  <c r="EA249" i="3"/>
  <c r="EB249" i="3"/>
  <c r="EC249" i="3"/>
  <c r="ED249" i="3"/>
  <c r="EF249" i="3"/>
  <c r="EG249" i="3"/>
  <c r="EH249" i="3"/>
  <c r="EI249" i="3"/>
  <c r="EJ249" i="3"/>
  <c r="EK249" i="3"/>
  <c r="EL249" i="3"/>
  <c r="EM249" i="3"/>
  <c r="EN249" i="3"/>
  <c r="EO249" i="3"/>
  <c r="EP249" i="3"/>
  <c r="EQ249" i="3"/>
  <c r="ER249" i="3"/>
  <c r="ET249" i="3"/>
  <c r="EU249" i="3"/>
  <c r="EV249" i="3"/>
  <c r="EW249" i="3"/>
  <c r="EX249" i="3"/>
  <c r="EY249" i="3"/>
  <c r="EZ249" i="3"/>
  <c r="FA249" i="3"/>
  <c r="FB249" i="3"/>
  <c r="FC249" i="3"/>
  <c r="FD249" i="3"/>
  <c r="FE249" i="3"/>
  <c r="FF249" i="3"/>
  <c r="FH249" i="3"/>
  <c r="FI249" i="3"/>
  <c r="FJ249" i="3"/>
  <c r="FK249" i="3"/>
  <c r="FL249" i="3"/>
  <c r="FM249" i="3"/>
  <c r="FN249" i="3"/>
  <c r="FO249" i="3"/>
  <c r="FP249" i="3"/>
  <c r="FQ249" i="3"/>
  <c r="FR249" i="3"/>
  <c r="FS249" i="3"/>
  <c r="FT249" i="3"/>
  <c r="FV249" i="3"/>
  <c r="FW249" i="3"/>
  <c r="FX249" i="3"/>
  <c r="FY249" i="3"/>
  <c r="FZ249" i="3"/>
  <c r="GA249" i="3"/>
  <c r="GB249" i="3"/>
  <c r="GC249" i="3"/>
  <c r="GD249" i="3"/>
  <c r="GE249" i="3"/>
  <c r="GF249" i="3"/>
  <c r="GG249" i="3"/>
  <c r="GH249" i="3"/>
  <c r="GJ249" i="3"/>
  <c r="GK249" i="3"/>
  <c r="GL249" i="3"/>
  <c r="GM249" i="3"/>
  <c r="GN249" i="3"/>
  <c r="GO249" i="3"/>
  <c r="GP249" i="3"/>
  <c r="GQ249" i="3"/>
  <c r="GR249" i="3"/>
  <c r="GS249" i="3"/>
  <c r="GT249" i="3"/>
  <c r="GU249" i="3"/>
  <c r="GV249" i="3"/>
  <c r="GX249" i="3"/>
  <c r="GY249" i="3"/>
  <c r="GZ249" i="3"/>
  <c r="HA249" i="3"/>
  <c r="HB249" i="3"/>
  <c r="HC249" i="3"/>
  <c r="HD249" i="3"/>
  <c r="HE249" i="3"/>
  <c r="HF249" i="3"/>
  <c r="HG249" i="3"/>
  <c r="HH249" i="3"/>
  <c r="HI249" i="3"/>
  <c r="HJ249" i="3"/>
  <c r="X250" i="3"/>
  <c r="Y250" i="3"/>
  <c r="Z250" i="3"/>
  <c r="AA250" i="3"/>
  <c r="AB250" i="3"/>
  <c r="AC250" i="3"/>
  <c r="AD250" i="3"/>
  <c r="AE250" i="3"/>
  <c r="AF250" i="3"/>
  <c r="AG250" i="3"/>
  <c r="AH250" i="3"/>
  <c r="AI250" i="3"/>
  <c r="AJ250" i="3"/>
  <c r="AL250" i="3"/>
  <c r="AM250" i="3"/>
  <c r="AN250" i="3"/>
  <c r="AO250" i="3"/>
  <c r="AP250" i="3"/>
  <c r="AQ250" i="3"/>
  <c r="AR250" i="3"/>
  <c r="AS250" i="3"/>
  <c r="AT250" i="3"/>
  <c r="AU250" i="3"/>
  <c r="AV250" i="3"/>
  <c r="AW250" i="3"/>
  <c r="AX250" i="3"/>
  <c r="AZ250" i="3"/>
  <c r="BA250" i="3"/>
  <c r="BB250" i="3"/>
  <c r="BC250" i="3"/>
  <c r="BD250" i="3"/>
  <c r="BE250" i="3"/>
  <c r="BF250" i="3"/>
  <c r="BG250" i="3"/>
  <c r="BH250" i="3"/>
  <c r="BI250" i="3"/>
  <c r="BJ250" i="3"/>
  <c r="BK250" i="3"/>
  <c r="BL250" i="3"/>
  <c r="BN250" i="3"/>
  <c r="BO250" i="3"/>
  <c r="BP250" i="3"/>
  <c r="BQ250" i="3"/>
  <c r="BR250" i="3"/>
  <c r="BS250" i="3"/>
  <c r="BT250" i="3"/>
  <c r="BU250" i="3"/>
  <c r="BV250" i="3"/>
  <c r="BW250" i="3"/>
  <c r="BX250" i="3"/>
  <c r="BY250" i="3"/>
  <c r="BZ250" i="3"/>
  <c r="CB250" i="3"/>
  <c r="CC250" i="3"/>
  <c r="CD250" i="3"/>
  <c r="CE250" i="3"/>
  <c r="CF250" i="3"/>
  <c r="CG250" i="3"/>
  <c r="CH250" i="3"/>
  <c r="CI250" i="3"/>
  <c r="CJ250" i="3"/>
  <c r="CK250" i="3"/>
  <c r="CL250" i="3"/>
  <c r="CM250" i="3"/>
  <c r="CN250" i="3"/>
  <c r="CP250" i="3"/>
  <c r="CQ250" i="3"/>
  <c r="CR250" i="3"/>
  <c r="CS250" i="3"/>
  <c r="CT250" i="3"/>
  <c r="CU250" i="3"/>
  <c r="CV250" i="3"/>
  <c r="CW250" i="3"/>
  <c r="CX250" i="3"/>
  <c r="CY250" i="3"/>
  <c r="CZ250" i="3"/>
  <c r="DA250" i="3"/>
  <c r="DB250" i="3"/>
  <c r="DD250" i="3"/>
  <c r="DE250" i="3"/>
  <c r="DF250" i="3"/>
  <c r="DG250" i="3"/>
  <c r="DH250" i="3"/>
  <c r="DI250" i="3"/>
  <c r="DJ250" i="3"/>
  <c r="DK250" i="3"/>
  <c r="DL250" i="3"/>
  <c r="DM250" i="3"/>
  <c r="DN250" i="3"/>
  <c r="DO250" i="3"/>
  <c r="DP250" i="3"/>
  <c r="DR250" i="3"/>
  <c r="DS250" i="3"/>
  <c r="DT250" i="3"/>
  <c r="DU250" i="3"/>
  <c r="DV250" i="3"/>
  <c r="DW250" i="3"/>
  <c r="DX250" i="3"/>
  <c r="DY250" i="3"/>
  <c r="DZ250" i="3"/>
  <c r="EA250" i="3"/>
  <c r="EB250" i="3"/>
  <c r="EC250" i="3"/>
  <c r="ED250" i="3"/>
  <c r="EF250" i="3"/>
  <c r="EG250" i="3"/>
  <c r="EH250" i="3"/>
  <c r="EI250" i="3"/>
  <c r="EJ250" i="3"/>
  <c r="EK250" i="3"/>
  <c r="EL250" i="3"/>
  <c r="EM250" i="3"/>
  <c r="EN250" i="3"/>
  <c r="EO250" i="3"/>
  <c r="EP250" i="3"/>
  <c r="EQ250" i="3"/>
  <c r="ER250" i="3"/>
  <c r="ET250" i="3"/>
  <c r="EU250" i="3"/>
  <c r="EV250" i="3"/>
  <c r="EW250" i="3"/>
  <c r="EX250" i="3"/>
  <c r="EY250" i="3"/>
  <c r="EZ250" i="3"/>
  <c r="FA250" i="3"/>
  <c r="FB250" i="3"/>
  <c r="FC250" i="3"/>
  <c r="FD250" i="3"/>
  <c r="FE250" i="3"/>
  <c r="FF250" i="3"/>
  <c r="FH250" i="3"/>
  <c r="FI250" i="3"/>
  <c r="FJ250" i="3"/>
  <c r="FK250" i="3"/>
  <c r="FL250" i="3"/>
  <c r="FM250" i="3"/>
  <c r="FN250" i="3"/>
  <c r="FO250" i="3"/>
  <c r="FP250" i="3"/>
  <c r="FQ250" i="3"/>
  <c r="FR250" i="3"/>
  <c r="FS250" i="3"/>
  <c r="FT250" i="3"/>
  <c r="FV250" i="3"/>
  <c r="FW250" i="3"/>
  <c r="FX250" i="3"/>
  <c r="FY250" i="3"/>
  <c r="FZ250" i="3"/>
  <c r="GA250" i="3"/>
  <c r="GB250" i="3"/>
  <c r="GC250" i="3"/>
  <c r="GD250" i="3"/>
  <c r="GE250" i="3"/>
  <c r="GF250" i="3"/>
  <c r="GG250" i="3"/>
  <c r="GH250" i="3"/>
  <c r="GJ250" i="3"/>
  <c r="GK250" i="3"/>
  <c r="GL250" i="3"/>
  <c r="GM250" i="3"/>
  <c r="GN250" i="3"/>
  <c r="GO250" i="3"/>
  <c r="GP250" i="3"/>
  <c r="GQ250" i="3"/>
  <c r="GR250" i="3"/>
  <c r="GS250" i="3"/>
  <c r="GT250" i="3"/>
  <c r="GU250" i="3"/>
  <c r="GV250" i="3"/>
  <c r="GX250" i="3"/>
  <c r="GY250" i="3"/>
  <c r="GZ250" i="3"/>
  <c r="HA250" i="3"/>
  <c r="HB250" i="3"/>
  <c r="HC250" i="3"/>
  <c r="HD250" i="3"/>
  <c r="HE250" i="3"/>
  <c r="HF250" i="3"/>
  <c r="HG250" i="3"/>
  <c r="HH250" i="3"/>
  <c r="HI250" i="3"/>
  <c r="HJ250" i="3"/>
  <c r="X251" i="3"/>
  <c r="Y251" i="3"/>
  <c r="Z251" i="3"/>
  <c r="AA251" i="3"/>
  <c r="AB251" i="3"/>
  <c r="AC251" i="3"/>
  <c r="AD251" i="3"/>
  <c r="AE251" i="3"/>
  <c r="AF251" i="3"/>
  <c r="AG251" i="3"/>
  <c r="AH251" i="3"/>
  <c r="AI251" i="3"/>
  <c r="AJ251" i="3"/>
  <c r="AL251" i="3"/>
  <c r="AM251" i="3"/>
  <c r="AN251" i="3"/>
  <c r="AO251" i="3"/>
  <c r="AP251" i="3"/>
  <c r="AQ251" i="3"/>
  <c r="AR251" i="3"/>
  <c r="AS251" i="3"/>
  <c r="AT251" i="3"/>
  <c r="AU251" i="3"/>
  <c r="AV251" i="3"/>
  <c r="AW251" i="3"/>
  <c r="AX251" i="3"/>
  <c r="AZ251" i="3"/>
  <c r="BA251" i="3"/>
  <c r="BB251" i="3"/>
  <c r="BC251" i="3"/>
  <c r="BD251" i="3"/>
  <c r="BE251" i="3"/>
  <c r="BF251" i="3"/>
  <c r="BG251" i="3"/>
  <c r="BH251" i="3"/>
  <c r="BI251" i="3"/>
  <c r="BJ251" i="3"/>
  <c r="BK251" i="3"/>
  <c r="BL251" i="3"/>
  <c r="BN251" i="3"/>
  <c r="BO251" i="3"/>
  <c r="BP251" i="3"/>
  <c r="BQ251" i="3"/>
  <c r="BR251" i="3"/>
  <c r="BS251" i="3"/>
  <c r="BT251" i="3"/>
  <c r="BU251" i="3"/>
  <c r="BV251" i="3"/>
  <c r="BW251" i="3"/>
  <c r="BX251" i="3"/>
  <c r="BY251" i="3"/>
  <c r="BZ251" i="3"/>
  <c r="CB251" i="3"/>
  <c r="CC251" i="3"/>
  <c r="CD251" i="3"/>
  <c r="CE251" i="3"/>
  <c r="CF251" i="3"/>
  <c r="CG251" i="3"/>
  <c r="CH251" i="3"/>
  <c r="CI251" i="3"/>
  <c r="CJ251" i="3"/>
  <c r="CK251" i="3"/>
  <c r="CL251" i="3"/>
  <c r="CM251" i="3"/>
  <c r="CN251" i="3"/>
  <c r="CP251" i="3"/>
  <c r="CQ251" i="3"/>
  <c r="CR251" i="3"/>
  <c r="CS251" i="3"/>
  <c r="CT251" i="3"/>
  <c r="CU251" i="3"/>
  <c r="CV251" i="3"/>
  <c r="CW251" i="3"/>
  <c r="CX251" i="3"/>
  <c r="CY251" i="3"/>
  <c r="CZ251" i="3"/>
  <c r="DA251" i="3"/>
  <c r="DB251" i="3"/>
  <c r="DD251" i="3"/>
  <c r="DE251" i="3"/>
  <c r="DF251" i="3"/>
  <c r="DG251" i="3"/>
  <c r="DH251" i="3"/>
  <c r="DI251" i="3"/>
  <c r="DJ251" i="3"/>
  <c r="DK251" i="3"/>
  <c r="DL251" i="3"/>
  <c r="DM251" i="3"/>
  <c r="DN251" i="3"/>
  <c r="DO251" i="3"/>
  <c r="DP251" i="3"/>
  <c r="DR251" i="3"/>
  <c r="DS251" i="3"/>
  <c r="DT251" i="3"/>
  <c r="DU251" i="3"/>
  <c r="DV251" i="3"/>
  <c r="DW251" i="3"/>
  <c r="DX251" i="3"/>
  <c r="DY251" i="3"/>
  <c r="DZ251" i="3"/>
  <c r="EA251" i="3"/>
  <c r="EB251" i="3"/>
  <c r="EC251" i="3"/>
  <c r="ED251" i="3"/>
  <c r="EF251" i="3"/>
  <c r="EG251" i="3"/>
  <c r="EH251" i="3"/>
  <c r="EI251" i="3"/>
  <c r="EJ251" i="3"/>
  <c r="EK251" i="3"/>
  <c r="EL251" i="3"/>
  <c r="EM251" i="3"/>
  <c r="EN251" i="3"/>
  <c r="EO251" i="3"/>
  <c r="EP251" i="3"/>
  <c r="EQ251" i="3"/>
  <c r="ER251" i="3"/>
  <c r="ET251" i="3"/>
  <c r="EU251" i="3"/>
  <c r="EV251" i="3"/>
  <c r="EW251" i="3"/>
  <c r="EX251" i="3"/>
  <c r="EY251" i="3"/>
  <c r="EZ251" i="3"/>
  <c r="FA251" i="3"/>
  <c r="FB251" i="3"/>
  <c r="FC251" i="3"/>
  <c r="FD251" i="3"/>
  <c r="FE251" i="3"/>
  <c r="FF251" i="3"/>
  <c r="FH251" i="3"/>
  <c r="FI251" i="3"/>
  <c r="FJ251" i="3"/>
  <c r="FK251" i="3"/>
  <c r="FL251" i="3"/>
  <c r="FM251" i="3"/>
  <c r="FN251" i="3"/>
  <c r="FO251" i="3"/>
  <c r="FP251" i="3"/>
  <c r="FQ251" i="3"/>
  <c r="FR251" i="3"/>
  <c r="FS251" i="3"/>
  <c r="FT251" i="3"/>
  <c r="FV251" i="3"/>
  <c r="FW251" i="3"/>
  <c r="FX251" i="3"/>
  <c r="FY251" i="3"/>
  <c r="FZ251" i="3"/>
  <c r="GA251" i="3"/>
  <c r="GB251" i="3"/>
  <c r="GC251" i="3"/>
  <c r="GD251" i="3"/>
  <c r="GE251" i="3"/>
  <c r="GF251" i="3"/>
  <c r="GG251" i="3"/>
  <c r="GH251" i="3"/>
  <c r="GJ251" i="3"/>
  <c r="GK251" i="3"/>
  <c r="GL251" i="3"/>
  <c r="GM251" i="3"/>
  <c r="GN251" i="3"/>
  <c r="GO251" i="3"/>
  <c r="GP251" i="3"/>
  <c r="GQ251" i="3"/>
  <c r="GR251" i="3"/>
  <c r="GS251" i="3"/>
  <c r="GT251" i="3"/>
  <c r="GU251" i="3"/>
  <c r="GV251" i="3"/>
  <c r="GX251" i="3"/>
  <c r="GY251" i="3"/>
  <c r="GZ251" i="3"/>
  <c r="HA251" i="3"/>
  <c r="HB251" i="3"/>
  <c r="HC251" i="3"/>
  <c r="HD251" i="3"/>
  <c r="HE251" i="3"/>
  <c r="HF251" i="3"/>
  <c r="HG251" i="3"/>
  <c r="HH251" i="3"/>
  <c r="HI251" i="3"/>
  <c r="HJ251" i="3"/>
  <c r="X252" i="3"/>
  <c r="Y252" i="3"/>
  <c r="Z252" i="3"/>
  <c r="AA252" i="3"/>
  <c r="AB252" i="3"/>
  <c r="AC252" i="3"/>
  <c r="AD252" i="3"/>
  <c r="AE252" i="3"/>
  <c r="AF252" i="3"/>
  <c r="AG252" i="3"/>
  <c r="AH252" i="3"/>
  <c r="AI252" i="3"/>
  <c r="AJ252" i="3"/>
  <c r="AL252" i="3"/>
  <c r="AM252" i="3"/>
  <c r="AN252" i="3"/>
  <c r="AO252" i="3"/>
  <c r="AP252" i="3"/>
  <c r="AQ252" i="3"/>
  <c r="AR252" i="3"/>
  <c r="AS252" i="3"/>
  <c r="AT252" i="3"/>
  <c r="AU252" i="3"/>
  <c r="AV252" i="3"/>
  <c r="AW252" i="3"/>
  <c r="AX252" i="3"/>
  <c r="AZ252" i="3"/>
  <c r="BA252" i="3"/>
  <c r="BB252" i="3"/>
  <c r="BC252" i="3"/>
  <c r="BD252" i="3"/>
  <c r="BE252" i="3"/>
  <c r="BF252" i="3"/>
  <c r="BG252" i="3"/>
  <c r="BH252" i="3"/>
  <c r="BI252" i="3"/>
  <c r="BJ252" i="3"/>
  <c r="BK252" i="3"/>
  <c r="BL252" i="3"/>
  <c r="BN252" i="3"/>
  <c r="BO252" i="3"/>
  <c r="BP252" i="3"/>
  <c r="BQ252" i="3"/>
  <c r="BR252" i="3"/>
  <c r="BS252" i="3"/>
  <c r="BT252" i="3"/>
  <c r="BU252" i="3"/>
  <c r="BV252" i="3"/>
  <c r="BW252" i="3"/>
  <c r="BX252" i="3"/>
  <c r="BY252" i="3"/>
  <c r="BZ252" i="3"/>
  <c r="CB252" i="3"/>
  <c r="CC252" i="3"/>
  <c r="CD252" i="3"/>
  <c r="CE252" i="3"/>
  <c r="CF252" i="3"/>
  <c r="CG252" i="3"/>
  <c r="CH252" i="3"/>
  <c r="CI252" i="3"/>
  <c r="CJ252" i="3"/>
  <c r="CK252" i="3"/>
  <c r="CL252" i="3"/>
  <c r="CM252" i="3"/>
  <c r="CN252" i="3"/>
  <c r="CP252" i="3"/>
  <c r="CQ252" i="3"/>
  <c r="CR252" i="3"/>
  <c r="CS252" i="3"/>
  <c r="CT252" i="3"/>
  <c r="CU252" i="3"/>
  <c r="CV252" i="3"/>
  <c r="CW252" i="3"/>
  <c r="CX252" i="3"/>
  <c r="CY252" i="3"/>
  <c r="CZ252" i="3"/>
  <c r="DA252" i="3"/>
  <c r="DB252" i="3"/>
  <c r="DD252" i="3"/>
  <c r="DE252" i="3"/>
  <c r="DF252" i="3"/>
  <c r="DG252" i="3"/>
  <c r="DH252" i="3"/>
  <c r="DI252" i="3"/>
  <c r="DJ252" i="3"/>
  <c r="DK252" i="3"/>
  <c r="DL252" i="3"/>
  <c r="DM252" i="3"/>
  <c r="DN252" i="3"/>
  <c r="DO252" i="3"/>
  <c r="DP252" i="3"/>
  <c r="DR252" i="3"/>
  <c r="DS252" i="3"/>
  <c r="DT252" i="3"/>
  <c r="DU252" i="3"/>
  <c r="DV252" i="3"/>
  <c r="DW252" i="3"/>
  <c r="DX252" i="3"/>
  <c r="DY252" i="3"/>
  <c r="DZ252" i="3"/>
  <c r="EA252" i="3"/>
  <c r="EB252" i="3"/>
  <c r="EC252" i="3"/>
  <c r="ED252" i="3"/>
  <c r="EF252" i="3"/>
  <c r="EG252" i="3"/>
  <c r="EH252" i="3"/>
  <c r="EI252" i="3"/>
  <c r="EJ252" i="3"/>
  <c r="EK252" i="3"/>
  <c r="EL252" i="3"/>
  <c r="EM252" i="3"/>
  <c r="EN252" i="3"/>
  <c r="EO252" i="3"/>
  <c r="EP252" i="3"/>
  <c r="EQ252" i="3"/>
  <c r="ER252" i="3"/>
  <c r="ET252" i="3"/>
  <c r="EU252" i="3"/>
  <c r="EV252" i="3"/>
  <c r="EW252" i="3"/>
  <c r="EX252" i="3"/>
  <c r="EY252" i="3"/>
  <c r="EZ252" i="3"/>
  <c r="FA252" i="3"/>
  <c r="FB252" i="3"/>
  <c r="FC252" i="3"/>
  <c r="FD252" i="3"/>
  <c r="FE252" i="3"/>
  <c r="FF252" i="3"/>
  <c r="FH252" i="3"/>
  <c r="FI252" i="3"/>
  <c r="FJ252" i="3"/>
  <c r="FK252" i="3"/>
  <c r="FL252" i="3"/>
  <c r="FM252" i="3"/>
  <c r="FN252" i="3"/>
  <c r="FO252" i="3"/>
  <c r="FP252" i="3"/>
  <c r="FQ252" i="3"/>
  <c r="FR252" i="3"/>
  <c r="FS252" i="3"/>
  <c r="FT252" i="3"/>
  <c r="FV252" i="3"/>
  <c r="FW252" i="3"/>
  <c r="FX252" i="3"/>
  <c r="FY252" i="3"/>
  <c r="FZ252" i="3"/>
  <c r="GA252" i="3"/>
  <c r="GB252" i="3"/>
  <c r="GC252" i="3"/>
  <c r="GD252" i="3"/>
  <c r="GE252" i="3"/>
  <c r="GF252" i="3"/>
  <c r="GG252" i="3"/>
  <c r="GH252" i="3"/>
  <c r="GJ252" i="3"/>
  <c r="GK252" i="3"/>
  <c r="GL252" i="3"/>
  <c r="GM252" i="3"/>
  <c r="GN252" i="3"/>
  <c r="GO252" i="3"/>
  <c r="GP252" i="3"/>
  <c r="GQ252" i="3"/>
  <c r="GR252" i="3"/>
  <c r="GS252" i="3"/>
  <c r="GT252" i="3"/>
  <c r="GU252" i="3"/>
  <c r="GV252" i="3"/>
  <c r="GX252" i="3"/>
  <c r="GY252" i="3"/>
  <c r="GZ252" i="3"/>
  <c r="HA252" i="3"/>
  <c r="HB252" i="3"/>
  <c r="HC252" i="3"/>
  <c r="HD252" i="3"/>
  <c r="HE252" i="3"/>
  <c r="HF252" i="3"/>
  <c r="HG252" i="3"/>
  <c r="HH252" i="3"/>
  <c r="HI252" i="3"/>
  <c r="HJ252" i="3"/>
  <c r="X253" i="3"/>
  <c r="Y253" i="3"/>
  <c r="Z253" i="3"/>
  <c r="AA253" i="3"/>
  <c r="AB253" i="3"/>
  <c r="AC253" i="3"/>
  <c r="AD253" i="3"/>
  <c r="AE253" i="3"/>
  <c r="AF253" i="3"/>
  <c r="AG253" i="3"/>
  <c r="AH253" i="3"/>
  <c r="AI253" i="3"/>
  <c r="AJ253" i="3"/>
  <c r="AL253" i="3"/>
  <c r="AM253" i="3"/>
  <c r="AN253" i="3"/>
  <c r="AO253" i="3"/>
  <c r="AP253" i="3"/>
  <c r="AQ253" i="3"/>
  <c r="AR253" i="3"/>
  <c r="AS253" i="3"/>
  <c r="AT253" i="3"/>
  <c r="AU253" i="3"/>
  <c r="AV253" i="3"/>
  <c r="AW253" i="3"/>
  <c r="AX253" i="3"/>
  <c r="AZ253" i="3"/>
  <c r="BA253" i="3"/>
  <c r="BB253" i="3"/>
  <c r="BC253" i="3"/>
  <c r="BD253" i="3"/>
  <c r="BE253" i="3"/>
  <c r="BF253" i="3"/>
  <c r="BG253" i="3"/>
  <c r="BH253" i="3"/>
  <c r="BI253" i="3"/>
  <c r="BJ253" i="3"/>
  <c r="BK253" i="3"/>
  <c r="BL253" i="3"/>
  <c r="BN253" i="3"/>
  <c r="BO253" i="3"/>
  <c r="BP253" i="3"/>
  <c r="BQ253" i="3"/>
  <c r="BR253" i="3"/>
  <c r="BS253" i="3"/>
  <c r="BT253" i="3"/>
  <c r="BU253" i="3"/>
  <c r="BV253" i="3"/>
  <c r="BW253" i="3"/>
  <c r="BX253" i="3"/>
  <c r="BY253" i="3"/>
  <c r="BZ253" i="3"/>
  <c r="CB253" i="3"/>
  <c r="CC253" i="3"/>
  <c r="CD253" i="3"/>
  <c r="CE253" i="3"/>
  <c r="CF253" i="3"/>
  <c r="CG253" i="3"/>
  <c r="CH253" i="3"/>
  <c r="CI253" i="3"/>
  <c r="CJ253" i="3"/>
  <c r="CK253" i="3"/>
  <c r="CL253" i="3"/>
  <c r="CM253" i="3"/>
  <c r="CN253" i="3"/>
  <c r="CP253" i="3"/>
  <c r="CQ253" i="3"/>
  <c r="CR253" i="3"/>
  <c r="CS253" i="3"/>
  <c r="CT253" i="3"/>
  <c r="CU253" i="3"/>
  <c r="CV253" i="3"/>
  <c r="CW253" i="3"/>
  <c r="CX253" i="3"/>
  <c r="CY253" i="3"/>
  <c r="CZ253" i="3"/>
  <c r="DA253" i="3"/>
  <c r="DB253" i="3"/>
  <c r="DD253" i="3"/>
  <c r="DE253" i="3"/>
  <c r="DF253" i="3"/>
  <c r="DG253" i="3"/>
  <c r="DH253" i="3"/>
  <c r="DI253" i="3"/>
  <c r="DJ253" i="3"/>
  <c r="DK253" i="3"/>
  <c r="DL253" i="3"/>
  <c r="DM253" i="3"/>
  <c r="DN253" i="3"/>
  <c r="DO253" i="3"/>
  <c r="DP253" i="3"/>
  <c r="DR253" i="3"/>
  <c r="DS253" i="3"/>
  <c r="DT253" i="3"/>
  <c r="DU253" i="3"/>
  <c r="DV253" i="3"/>
  <c r="DW253" i="3"/>
  <c r="DX253" i="3"/>
  <c r="DY253" i="3"/>
  <c r="DZ253" i="3"/>
  <c r="EA253" i="3"/>
  <c r="EB253" i="3"/>
  <c r="EC253" i="3"/>
  <c r="ED253" i="3"/>
  <c r="EF253" i="3"/>
  <c r="EG253" i="3"/>
  <c r="EH253" i="3"/>
  <c r="EI253" i="3"/>
  <c r="EJ253" i="3"/>
  <c r="EK253" i="3"/>
  <c r="EL253" i="3"/>
  <c r="EM253" i="3"/>
  <c r="EN253" i="3"/>
  <c r="EO253" i="3"/>
  <c r="EP253" i="3"/>
  <c r="EQ253" i="3"/>
  <c r="ER253" i="3"/>
  <c r="ET253" i="3"/>
  <c r="EU253" i="3"/>
  <c r="EV253" i="3"/>
  <c r="EW253" i="3"/>
  <c r="EX253" i="3"/>
  <c r="EY253" i="3"/>
  <c r="EZ253" i="3"/>
  <c r="FA253" i="3"/>
  <c r="FB253" i="3"/>
  <c r="FC253" i="3"/>
  <c r="FD253" i="3"/>
  <c r="FE253" i="3"/>
  <c r="FF253" i="3"/>
  <c r="FH253" i="3"/>
  <c r="FI253" i="3"/>
  <c r="FJ253" i="3"/>
  <c r="FK253" i="3"/>
  <c r="FL253" i="3"/>
  <c r="FM253" i="3"/>
  <c r="FN253" i="3"/>
  <c r="FO253" i="3"/>
  <c r="FP253" i="3"/>
  <c r="FQ253" i="3"/>
  <c r="FR253" i="3"/>
  <c r="FS253" i="3"/>
  <c r="FT253" i="3"/>
  <c r="FV253" i="3"/>
  <c r="FW253" i="3"/>
  <c r="FX253" i="3"/>
  <c r="FY253" i="3"/>
  <c r="FZ253" i="3"/>
  <c r="GA253" i="3"/>
  <c r="GB253" i="3"/>
  <c r="GC253" i="3"/>
  <c r="GD253" i="3"/>
  <c r="GE253" i="3"/>
  <c r="GF253" i="3"/>
  <c r="GG253" i="3"/>
  <c r="GH253" i="3"/>
  <c r="GJ253" i="3"/>
  <c r="GK253" i="3"/>
  <c r="GL253" i="3"/>
  <c r="GM253" i="3"/>
  <c r="GN253" i="3"/>
  <c r="GO253" i="3"/>
  <c r="GP253" i="3"/>
  <c r="GQ253" i="3"/>
  <c r="GR253" i="3"/>
  <c r="GS253" i="3"/>
  <c r="GT253" i="3"/>
  <c r="GU253" i="3"/>
  <c r="GV253" i="3"/>
  <c r="GX253" i="3"/>
  <c r="GY253" i="3"/>
  <c r="GZ253" i="3"/>
  <c r="HA253" i="3"/>
  <c r="HB253" i="3"/>
  <c r="HC253" i="3"/>
  <c r="HD253" i="3"/>
  <c r="HE253" i="3"/>
  <c r="HF253" i="3"/>
  <c r="HG253" i="3"/>
  <c r="HH253" i="3"/>
  <c r="HI253" i="3"/>
  <c r="HJ253" i="3"/>
  <c r="X254" i="3"/>
  <c r="Y254" i="3"/>
  <c r="Z254" i="3"/>
  <c r="AA254" i="3"/>
  <c r="AB254" i="3"/>
  <c r="AC254" i="3"/>
  <c r="AD254" i="3"/>
  <c r="AE254" i="3"/>
  <c r="AF254" i="3"/>
  <c r="AG254" i="3"/>
  <c r="AH254" i="3"/>
  <c r="AI254" i="3"/>
  <c r="AJ254" i="3"/>
  <c r="AL254" i="3"/>
  <c r="AM254" i="3"/>
  <c r="AN254" i="3"/>
  <c r="AO254" i="3"/>
  <c r="AP254" i="3"/>
  <c r="AQ254" i="3"/>
  <c r="AR254" i="3"/>
  <c r="AS254" i="3"/>
  <c r="AT254" i="3"/>
  <c r="AU254" i="3"/>
  <c r="AV254" i="3"/>
  <c r="AW254" i="3"/>
  <c r="AX254" i="3"/>
  <c r="AZ254" i="3"/>
  <c r="BA254" i="3"/>
  <c r="BB254" i="3"/>
  <c r="BC254" i="3"/>
  <c r="BD254" i="3"/>
  <c r="BE254" i="3"/>
  <c r="BF254" i="3"/>
  <c r="BG254" i="3"/>
  <c r="BH254" i="3"/>
  <c r="BI254" i="3"/>
  <c r="BJ254" i="3"/>
  <c r="BK254" i="3"/>
  <c r="BL254" i="3"/>
  <c r="BN254" i="3"/>
  <c r="BO254" i="3"/>
  <c r="BP254" i="3"/>
  <c r="BQ254" i="3"/>
  <c r="BR254" i="3"/>
  <c r="BS254" i="3"/>
  <c r="BT254" i="3"/>
  <c r="BU254" i="3"/>
  <c r="BV254" i="3"/>
  <c r="BW254" i="3"/>
  <c r="BX254" i="3"/>
  <c r="BY254" i="3"/>
  <c r="BZ254" i="3"/>
  <c r="CB254" i="3"/>
  <c r="CC254" i="3"/>
  <c r="CD254" i="3"/>
  <c r="CE254" i="3"/>
  <c r="CF254" i="3"/>
  <c r="CG254" i="3"/>
  <c r="CH254" i="3"/>
  <c r="CI254" i="3"/>
  <c r="CJ254" i="3"/>
  <c r="CK254" i="3"/>
  <c r="CL254" i="3"/>
  <c r="CM254" i="3"/>
  <c r="CN254" i="3"/>
  <c r="CP254" i="3"/>
  <c r="CQ254" i="3"/>
  <c r="CR254" i="3"/>
  <c r="CS254" i="3"/>
  <c r="CT254" i="3"/>
  <c r="CU254" i="3"/>
  <c r="CV254" i="3"/>
  <c r="CW254" i="3"/>
  <c r="CX254" i="3"/>
  <c r="CY254" i="3"/>
  <c r="CZ254" i="3"/>
  <c r="DA254" i="3"/>
  <c r="DB254" i="3"/>
  <c r="DD254" i="3"/>
  <c r="DE254" i="3"/>
  <c r="DF254" i="3"/>
  <c r="DG254" i="3"/>
  <c r="DH254" i="3"/>
  <c r="DI254" i="3"/>
  <c r="DJ254" i="3"/>
  <c r="DK254" i="3"/>
  <c r="DL254" i="3"/>
  <c r="DM254" i="3"/>
  <c r="DN254" i="3"/>
  <c r="DO254" i="3"/>
  <c r="DP254" i="3"/>
  <c r="DR254" i="3"/>
  <c r="DS254" i="3"/>
  <c r="DT254" i="3"/>
  <c r="DU254" i="3"/>
  <c r="DV254" i="3"/>
  <c r="DW254" i="3"/>
  <c r="DX254" i="3"/>
  <c r="DY254" i="3"/>
  <c r="DZ254" i="3"/>
  <c r="EA254" i="3"/>
  <c r="EB254" i="3"/>
  <c r="EC254" i="3"/>
  <c r="ED254" i="3"/>
  <c r="EF254" i="3"/>
  <c r="EG254" i="3"/>
  <c r="EH254" i="3"/>
  <c r="EI254" i="3"/>
  <c r="EJ254" i="3"/>
  <c r="EK254" i="3"/>
  <c r="EL254" i="3"/>
  <c r="EM254" i="3"/>
  <c r="EN254" i="3"/>
  <c r="EO254" i="3"/>
  <c r="EP254" i="3"/>
  <c r="EQ254" i="3"/>
  <c r="ER254" i="3"/>
  <c r="ET254" i="3"/>
  <c r="EU254" i="3"/>
  <c r="EV254" i="3"/>
  <c r="EW254" i="3"/>
  <c r="EX254" i="3"/>
  <c r="EY254" i="3"/>
  <c r="EZ254" i="3"/>
  <c r="FA254" i="3"/>
  <c r="FB254" i="3"/>
  <c r="FC254" i="3"/>
  <c r="FD254" i="3"/>
  <c r="FE254" i="3"/>
  <c r="FF254" i="3"/>
  <c r="FH254" i="3"/>
  <c r="FI254" i="3"/>
  <c r="FJ254" i="3"/>
  <c r="FK254" i="3"/>
  <c r="FL254" i="3"/>
  <c r="FM254" i="3"/>
  <c r="FN254" i="3"/>
  <c r="FO254" i="3"/>
  <c r="FP254" i="3"/>
  <c r="FQ254" i="3"/>
  <c r="FR254" i="3"/>
  <c r="FS254" i="3"/>
  <c r="FT254" i="3"/>
  <c r="FV254" i="3"/>
  <c r="FW254" i="3"/>
  <c r="FX254" i="3"/>
  <c r="FY254" i="3"/>
  <c r="FZ254" i="3"/>
  <c r="GA254" i="3"/>
  <c r="GB254" i="3"/>
  <c r="GC254" i="3"/>
  <c r="GD254" i="3"/>
  <c r="GE254" i="3"/>
  <c r="GF254" i="3"/>
  <c r="GG254" i="3"/>
  <c r="GH254" i="3"/>
  <c r="GJ254" i="3"/>
  <c r="GK254" i="3"/>
  <c r="GL254" i="3"/>
  <c r="GM254" i="3"/>
  <c r="GN254" i="3"/>
  <c r="GO254" i="3"/>
  <c r="GP254" i="3"/>
  <c r="GQ254" i="3"/>
  <c r="GR254" i="3"/>
  <c r="GS254" i="3"/>
  <c r="GT254" i="3"/>
  <c r="GU254" i="3"/>
  <c r="GV254" i="3"/>
  <c r="GX254" i="3"/>
  <c r="GY254" i="3"/>
  <c r="GZ254" i="3"/>
  <c r="HA254" i="3"/>
  <c r="HB254" i="3"/>
  <c r="HC254" i="3"/>
  <c r="HD254" i="3"/>
  <c r="HE254" i="3"/>
  <c r="HF254" i="3"/>
  <c r="HG254" i="3"/>
  <c r="HH254" i="3"/>
  <c r="HI254" i="3"/>
  <c r="HJ254" i="3"/>
  <c r="X255" i="3"/>
  <c r="Y255" i="3"/>
  <c r="Z255" i="3"/>
  <c r="AA255" i="3"/>
  <c r="AB255" i="3"/>
  <c r="AC255" i="3"/>
  <c r="AD255" i="3"/>
  <c r="AE255" i="3"/>
  <c r="AF255" i="3"/>
  <c r="AG255" i="3"/>
  <c r="AH255" i="3"/>
  <c r="AI255" i="3"/>
  <c r="AJ255" i="3"/>
  <c r="AL255" i="3"/>
  <c r="AM255" i="3"/>
  <c r="AN255" i="3"/>
  <c r="AO255" i="3"/>
  <c r="AP255" i="3"/>
  <c r="AQ255" i="3"/>
  <c r="AR255" i="3"/>
  <c r="AS255" i="3"/>
  <c r="AT255" i="3"/>
  <c r="AU255" i="3"/>
  <c r="AV255" i="3"/>
  <c r="AW255" i="3"/>
  <c r="AX255" i="3"/>
  <c r="AZ255" i="3"/>
  <c r="BA255" i="3"/>
  <c r="BB255" i="3"/>
  <c r="BC255" i="3"/>
  <c r="BD255" i="3"/>
  <c r="BE255" i="3"/>
  <c r="BF255" i="3"/>
  <c r="BG255" i="3"/>
  <c r="BH255" i="3"/>
  <c r="BI255" i="3"/>
  <c r="BJ255" i="3"/>
  <c r="BK255" i="3"/>
  <c r="BL255" i="3"/>
  <c r="BN255" i="3"/>
  <c r="BO255" i="3"/>
  <c r="BP255" i="3"/>
  <c r="BQ255" i="3"/>
  <c r="BR255" i="3"/>
  <c r="BS255" i="3"/>
  <c r="BT255" i="3"/>
  <c r="BU255" i="3"/>
  <c r="BV255" i="3"/>
  <c r="BW255" i="3"/>
  <c r="BX255" i="3"/>
  <c r="BY255" i="3"/>
  <c r="BZ255" i="3"/>
  <c r="CB255" i="3"/>
  <c r="CC255" i="3"/>
  <c r="CD255" i="3"/>
  <c r="CE255" i="3"/>
  <c r="CF255" i="3"/>
  <c r="CG255" i="3"/>
  <c r="CH255" i="3"/>
  <c r="CI255" i="3"/>
  <c r="CJ255" i="3"/>
  <c r="CK255" i="3"/>
  <c r="CL255" i="3"/>
  <c r="CM255" i="3"/>
  <c r="CN255" i="3"/>
  <c r="CP255" i="3"/>
  <c r="CQ255" i="3"/>
  <c r="CR255" i="3"/>
  <c r="CS255" i="3"/>
  <c r="CT255" i="3"/>
  <c r="CU255" i="3"/>
  <c r="CV255" i="3"/>
  <c r="CW255" i="3"/>
  <c r="CX255" i="3"/>
  <c r="CY255" i="3"/>
  <c r="CZ255" i="3"/>
  <c r="DA255" i="3"/>
  <c r="DB255" i="3"/>
  <c r="DD255" i="3"/>
  <c r="DE255" i="3"/>
  <c r="DF255" i="3"/>
  <c r="DG255" i="3"/>
  <c r="DH255" i="3"/>
  <c r="DI255" i="3"/>
  <c r="DJ255" i="3"/>
  <c r="DK255" i="3"/>
  <c r="DL255" i="3"/>
  <c r="DM255" i="3"/>
  <c r="DN255" i="3"/>
  <c r="DO255" i="3"/>
  <c r="DP255" i="3"/>
  <c r="DR255" i="3"/>
  <c r="DS255" i="3"/>
  <c r="DT255" i="3"/>
  <c r="DU255" i="3"/>
  <c r="DV255" i="3"/>
  <c r="DW255" i="3"/>
  <c r="DX255" i="3"/>
  <c r="DY255" i="3"/>
  <c r="DZ255" i="3"/>
  <c r="EA255" i="3"/>
  <c r="EB255" i="3"/>
  <c r="EC255" i="3"/>
  <c r="ED255" i="3"/>
  <c r="EF255" i="3"/>
  <c r="EG255" i="3"/>
  <c r="EH255" i="3"/>
  <c r="EI255" i="3"/>
  <c r="EJ255" i="3"/>
  <c r="EK255" i="3"/>
  <c r="EL255" i="3"/>
  <c r="EM255" i="3"/>
  <c r="EN255" i="3"/>
  <c r="EO255" i="3"/>
  <c r="EP255" i="3"/>
  <c r="EQ255" i="3"/>
  <c r="ER255" i="3"/>
  <c r="ET255" i="3"/>
  <c r="EU255" i="3"/>
  <c r="EV255" i="3"/>
  <c r="EW255" i="3"/>
  <c r="EX255" i="3"/>
  <c r="EY255" i="3"/>
  <c r="EZ255" i="3"/>
  <c r="FA255" i="3"/>
  <c r="FB255" i="3"/>
  <c r="FC255" i="3"/>
  <c r="FD255" i="3"/>
  <c r="FE255" i="3"/>
  <c r="FF255" i="3"/>
  <c r="FH255" i="3"/>
  <c r="FI255" i="3"/>
  <c r="FJ255" i="3"/>
  <c r="FK255" i="3"/>
  <c r="FL255" i="3"/>
  <c r="FM255" i="3"/>
  <c r="FN255" i="3"/>
  <c r="FO255" i="3"/>
  <c r="FP255" i="3"/>
  <c r="FQ255" i="3"/>
  <c r="FR255" i="3"/>
  <c r="FS255" i="3"/>
  <c r="FT255" i="3"/>
  <c r="FV255" i="3"/>
  <c r="FW255" i="3"/>
  <c r="FX255" i="3"/>
  <c r="FY255" i="3"/>
  <c r="FZ255" i="3"/>
  <c r="GA255" i="3"/>
  <c r="GB255" i="3"/>
  <c r="GC255" i="3"/>
  <c r="GD255" i="3"/>
  <c r="GE255" i="3"/>
  <c r="GF255" i="3"/>
  <c r="GG255" i="3"/>
  <c r="GH255" i="3"/>
  <c r="GJ255" i="3"/>
  <c r="GK255" i="3"/>
  <c r="GL255" i="3"/>
  <c r="GM255" i="3"/>
  <c r="GN255" i="3"/>
  <c r="GO255" i="3"/>
  <c r="GP255" i="3"/>
  <c r="GQ255" i="3"/>
  <c r="GR255" i="3"/>
  <c r="GS255" i="3"/>
  <c r="GT255" i="3"/>
  <c r="GU255" i="3"/>
  <c r="GV255" i="3"/>
  <c r="GX255" i="3"/>
  <c r="GY255" i="3"/>
  <c r="GZ255" i="3"/>
  <c r="HA255" i="3"/>
  <c r="HB255" i="3"/>
  <c r="HC255" i="3"/>
  <c r="HD255" i="3"/>
  <c r="HE255" i="3"/>
  <c r="HF255" i="3"/>
  <c r="HG255" i="3"/>
  <c r="HH255" i="3"/>
  <c r="HI255" i="3"/>
  <c r="HJ255" i="3"/>
  <c r="X256" i="3"/>
  <c r="Y256" i="3"/>
  <c r="Z256" i="3"/>
  <c r="AA256" i="3"/>
  <c r="AB256" i="3"/>
  <c r="AC256" i="3"/>
  <c r="AD256" i="3"/>
  <c r="AE256" i="3"/>
  <c r="AF256" i="3"/>
  <c r="AG256" i="3"/>
  <c r="AH256" i="3"/>
  <c r="AI256" i="3"/>
  <c r="AJ256" i="3"/>
  <c r="AL256" i="3"/>
  <c r="AM256" i="3"/>
  <c r="AN256" i="3"/>
  <c r="AO256" i="3"/>
  <c r="AP256" i="3"/>
  <c r="AQ256" i="3"/>
  <c r="AR256" i="3"/>
  <c r="AS256" i="3"/>
  <c r="AT256" i="3"/>
  <c r="AU256" i="3"/>
  <c r="AV256" i="3"/>
  <c r="AW256" i="3"/>
  <c r="AX256" i="3"/>
  <c r="AZ256" i="3"/>
  <c r="BA256" i="3"/>
  <c r="BB256" i="3"/>
  <c r="BC256" i="3"/>
  <c r="BD256" i="3"/>
  <c r="BE256" i="3"/>
  <c r="BF256" i="3"/>
  <c r="BG256" i="3"/>
  <c r="BH256" i="3"/>
  <c r="BI256" i="3"/>
  <c r="BJ256" i="3"/>
  <c r="BK256" i="3"/>
  <c r="BL256" i="3"/>
  <c r="BN256" i="3"/>
  <c r="BO256" i="3"/>
  <c r="BP256" i="3"/>
  <c r="BQ256" i="3"/>
  <c r="BR256" i="3"/>
  <c r="BS256" i="3"/>
  <c r="BT256" i="3"/>
  <c r="BU256" i="3"/>
  <c r="BV256" i="3"/>
  <c r="BW256" i="3"/>
  <c r="BX256" i="3"/>
  <c r="BY256" i="3"/>
  <c r="BZ256" i="3"/>
  <c r="CB256" i="3"/>
  <c r="CC256" i="3"/>
  <c r="CD256" i="3"/>
  <c r="CE256" i="3"/>
  <c r="CF256" i="3"/>
  <c r="CG256" i="3"/>
  <c r="CH256" i="3"/>
  <c r="CI256" i="3"/>
  <c r="CJ256" i="3"/>
  <c r="CK256" i="3"/>
  <c r="CL256" i="3"/>
  <c r="CM256" i="3"/>
  <c r="CN256" i="3"/>
  <c r="CP256" i="3"/>
  <c r="CQ256" i="3"/>
  <c r="CR256" i="3"/>
  <c r="CS256" i="3"/>
  <c r="CT256" i="3"/>
  <c r="CU256" i="3"/>
  <c r="CV256" i="3"/>
  <c r="CW256" i="3"/>
  <c r="CX256" i="3"/>
  <c r="CY256" i="3"/>
  <c r="CZ256" i="3"/>
  <c r="DA256" i="3"/>
  <c r="DB256" i="3"/>
  <c r="DD256" i="3"/>
  <c r="DE256" i="3"/>
  <c r="DF256" i="3"/>
  <c r="DG256" i="3"/>
  <c r="DH256" i="3"/>
  <c r="DI256" i="3"/>
  <c r="DJ256" i="3"/>
  <c r="DK256" i="3"/>
  <c r="DL256" i="3"/>
  <c r="DM256" i="3"/>
  <c r="DN256" i="3"/>
  <c r="DO256" i="3"/>
  <c r="DP256" i="3"/>
  <c r="DR256" i="3"/>
  <c r="DS256" i="3"/>
  <c r="DT256" i="3"/>
  <c r="DU256" i="3"/>
  <c r="DV256" i="3"/>
  <c r="DW256" i="3"/>
  <c r="DX256" i="3"/>
  <c r="DY256" i="3"/>
  <c r="DZ256" i="3"/>
  <c r="EA256" i="3"/>
  <c r="EB256" i="3"/>
  <c r="EC256" i="3"/>
  <c r="ED256" i="3"/>
  <c r="EF256" i="3"/>
  <c r="EG256" i="3"/>
  <c r="EH256" i="3"/>
  <c r="EI256" i="3"/>
  <c r="EJ256" i="3"/>
  <c r="EK256" i="3"/>
  <c r="EL256" i="3"/>
  <c r="EM256" i="3"/>
  <c r="EN256" i="3"/>
  <c r="EO256" i="3"/>
  <c r="EP256" i="3"/>
  <c r="EQ256" i="3"/>
  <c r="ER256" i="3"/>
  <c r="ET256" i="3"/>
  <c r="EU256" i="3"/>
  <c r="EV256" i="3"/>
  <c r="EW256" i="3"/>
  <c r="EX256" i="3"/>
  <c r="EY256" i="3"/>
  <c r="EZ256" i="3"/>
  <c r="FA256" i="3"/>
  <c r="FB256" i="3"/>
  <c r="FC256" i="3"/>
  <c r="FD256" i="3"/>
  <c r="FE256" i="3"/>
  <c r="FF256" i="3"/>
  <c r="FH256" i="3"/>
  <c r="FI256" i="3"/>
  <c r="FJ256" i="3"/>
  <c r="FK256" i="3"/>
  <c r="FL256" i="3"/>
  <c r="FM256" i="3"/>
  <c r="FN256" i="3"/>
  <c r="FO256" i="3"/>
  <c r="FP256" i="3"/>
  <c r="FQ256" i="3"/>
  <c r="FR256" i="3"/>
  <c r="FS256" i="3"/>
  <c r="FT256" i="3"/>
  <c r="FV256" i="3"/>
  <c r="FW256" i="3"/>
  <c r="FX256" i="3"/>
  <c r="FY256" i="3"/>
  <c r="FZ256" i="3"/>
  <c r="GA256" i="3"/>
  <c r="GB256" i="3"/>
  <c r="GC256" i="3"/>
  <c r="GD256" i="3"/>
  <c r="GE256" i="3"/>
  <c r="GF256" i="3"/>
  <c r="GG256" i="3"/>
  <c r="GH256" i="3"/>
  <c r="GJ256" i="3"/>
  <c r="GK256" i="3"/>
  <c r="GL256" i="3"/>
  <c r="GM256" i="3"/>
  <c r="GN256" i="3"/>
  <c r="GO256" i="3"/>
  <c r="GP256" i="3"/>
  <c r="GQ256" i="3"/>
  <c r="GR256" i="3"/>
  <c r="GS256" i="3"/>
  <c r="GT256" i="3"/>
  <c r="GU256" i="3"/>
  <c r="GV256" i="3"/>
  <c r="GX256" i="3"/>
  <c r="GY256" i="3"/>
  <c r="GZ256" i="3"/>
  <c r="HA256" i="3"/>
  <c r="HB256" i="3"/>
  <c r="HC256" i="3"/>
  <c r="HD256" i="3"/>
  <c r="HE256" i="3"/>
  <c r="HF256" i="3"/>
  <c r="HG256" i="3"/>
  <c r="HH256" i="3"/>
  <c r="HI256" i="3"/>
  <c r="HJ256" i="3"/>
  <c r="X257" i="3"/>
  <c r="Y257" i="3"/>
  <c r="Z257" i="3"/>
  <c r="AA257" i="3"/>
  <c r="AB257" i="3"/>
  <c r="AC257" i="3"/>
  <c r="AD257" i="3"/>
  <c r="AE257" i="3"/>
  <c r="AF257" i="3"/>
  <c r="AG257" i="3"/>
  <c r="AH257" i="3"/>
  <c r="AI257" i="3"/>
  <c r="AJ257" i="3"/>
  <c r="AL257" i="3"/>
  <c r="AM257" i="3"/>
  <c r="AN257" i="3"/>
  <c r="AO257" i="3"/>
  <c r="AP257" i="3"/>
  <c r="AQ257" i="3"/>
  <c r="AR257" i="3"/>
  <c r="AS257" i="3"/>
  <c r="AT257" i="3"/>
  <c r="AU257" i="3"/>
  <c r="AV257" i="3"/>
  <c r="AW257" i="3"/>
  <c r="AX257" i="3"/>
  <c r="AZ257" i="3"/>
  <c r="BA257" i="3"/>
  <c r="BB257" i="3"/>
  <c r="BC257" i="3"/>
  <c r="BD257" i="3"/>
  <c r="BE257" i="3"/>
  <c r="BF257" i="3"/>
  <c r="BG257" i="3"/>
  <c r="BH257" i="3"/>
  <c r="BI257" i="3"/>
  <c r="BJ257" i="3"/>
  <c r="BK257" i="3"/>
  <c r="BL257" i="3"/>
  <c r="BN257" i="3"/>
  <c r="BO257" i="3"/>
  <c r="BP257" i="3"/>
  <c r="BQ257" i="3"/>
  <c r="BR257" i="3"/>
  <c r="BS257" i="3"/>
  <c r="BT257" i="3"/>
  <c r="BU257" i="3"/>
  <c r="BV257" i="3"/>
  <c r="BW257" i="3"/>
  <c r="BX257" i="3"/>
  <c r="BY257" i="3"/>
  <c r="BZ257" i="3"/>
  <c r="CB257" i="3"/>
  <c r="CC257" i="3"/>
  <c r="CD257" i="3"/>
  <c r="CE257" i="3"/>
  <c r="CF257" i="3"/>
  <c r="CG257" i="3"/>
  <c r="CH257" i="3"/>
  <c r="CI257" i="3"/>
  <c r="CJ257" i="3"/>
  <c r="CK257" i="3"/>
  <c r="CL257" i="3"/>
  <c r="CM257" i="3"/>
  <c r="CN257" i="3"/>
  <c r="CP257" i="3"/>
  <c r="CQ257" i="3"/>
  <c r="CR257" i="3"/>
  <c r="CS257" i="3"/>
  <c r="CT257" i="3"/>
  <c r="CU257" i="3"/>
  <c r="CV257" i="3"/>
  <c r="CW257" i="3"/>
  <c r="CX257" i="3"/>
  <c r="CY257" i="3"/>
  <c r="CZ257" i="3"/>
  <c r="DA257" i="3"/>
  <c r="DB257" i="3"/>
  <c r="DD257" i="3"/>
  <c r="DE257" i="3"/>
  <c r="DF257" i="3"/>
  <c r="DG257" i="3"/>
  <c r="DH257" i="3"/>
  <c r="DI257" i="3"/>
  <c r="DJ257" i="3"/>
  <c r="DK257" i="3"/>
  <c r="DL257" i="3"/>
  <c r="DM257" i="3"/>
  <c r="DN257" i="3"/>
  <c r="DO257" i="3"/>
  <c r="DP257" i="3"/>
  <c r="DR257" i="3"/>
  <c r="DS257" i="3"/>
  <c r="DT257" i="3"/>
  <c r="DU257" i="3"/>
  <c r="DV257" i="3"/>
  <c r="DW257" i="3"/>
  <c r="DX257" i="3"/>
  <c r="DY257" i="3"/>
  <c r="DZ257" i="3"/>
  <c r="EA257" i="3"/>
  <c r="EB257" i="3"/>
  <c r="EC257" i="3"/>
  <c r="ED257" i="3"/>
  <c r="EF257" i="3"/>
  <c r="EG257" i="3"/>
  <c r="EH257" i="3"/>
  <c r="EI257" i="3"/>
  <c r="EJ257" i="3"/>
  <c r="EK257" i="3"/>
  <c r="EL257" i="3"/>
  <c r="EM257" i="3"/>
  <c r="EN257" i="3"/>
  <c r="EO257" i="3"/>
  <c r="EP257" i="3"/>
  <c r="EQ257" i="3"/>
  <c r="ER257" i="3"/>
  <c r="ET257" i="3"/>
  <c r="EU257" i="3"/>
  <c r="EV257" i="3"/>
  <c r="EW257" i="3"/>
  <c r="EX257" i="3"/>
  <c r="EY257" i="3"/>
  <c r="EZ257" i="3"/>
  <c r="FA257" i="3"/>
  <c r="FB257" i="3"/>
  <c r="FC257" i="3"/>
  <c r="FD257" i="3"/>
  <c r="FE257" i="3"/>
  <c r="FF257" i="3"/>
  <c r="FH257" i="3"/>
  <c r="FI257" i="3"/>
  <c r="FJ257" i="3"/>
  <c r="FK257" i="3"/>
  <c r="FL257" i="3"/>
  <c r="FM257" i="3"/>
  <c r="FN257" i="3"/>
  <c r="FO257" i="3"/>
  <c r="FP257" i="3"/>
  <c r="FQ257" i="3"/>
  <c r="FR257" i="3"/>
  <c r="FS257" i="3"/>
  <c r="FT257" i="3"/>
  <c r="FV257" i="3"/>
  <c r="FW257" i="3"/>
  <c r="FX257" i="3"/>
  <c r="FY257" i="3"/>
  <c r="FZ257" i="3"/>
  <c r="GA257" i="3"/>
  <c r="GB257" i="3"/>
  <c r="GC257" i="3"/>
  <c r="GD257" i="3"/>
  <c r="GE257" i="3"/>
  <c r="GF257" i="3"/>
  <c r="GG257" i="3"/>
  <c r="GH257" i="3"/>
  <c r="GJ257" i="3"/>
  <c r="GK257" i="3"/>
  <c r="GL257" i="3"/>
  <c r="GM257" i="3"/>
  <c r="GN257" i="3"/>
  <c r="GO257" i="3"/>
  <c r="GP257" i="3"/>
  <c r="GQ257" i="3"/>
  <c r="GR257" i="3"/>
  <c r="GS257" i="3"/>
  <c r="GT257" i="3"/>
  <c r="GU257" i="3"/>
  <c r="GV257" i="3"/>
  <c r="GX257" i="3"/>
  <c r="GY257" i="3"/>
  <c r="GZ257" i="3"/>
  <c r="HA257" i="3"/>
  <c r="HB257" i="3"/>
  <c r="HC257" i="3"/>
  <c r="HD257" i="3"/>
  <c r="HE257" i="3"/>
  <c r="HF257" i="3"/>
  <c r="HG257" i="3"/>
  <c r="HH257" i="3"/>
  <c r="HI257" i="3"/>
  <c r="HJ257" i="3"/>
  <c r="X258" i="3"/>
  <c r="Y258" i="3"/>
  <c r="Z258" i="3"/>
  <c r="AA258" i="3"/>
  <c r="AB258" i="3"/>
  <c r="AC258" i="3"/>
  <c r="AD258" i="3"/>
  <c r="AE258" i="3"/>
  <c r="AF258" i="3"/>
  <c r="AG258" i="3"/>
  <c r="AH258" i="3"/>
  <c r="AI258" i="3"/>
  <c r="AJ258" i="3"/>
  <c r="AL258" i="3"/>
  <c r="AM258" i="3"/>
  <c r="AN258" i="3"/>
  <c r="AO258" i="3"/>
  <c r="AP258" i="3"/>
  <c r="AQ258" i="3"/>
  <c r="AR258" i="3"/>
  <c r="AS258" i="3"/>
  <c r="AT258" i="3"/>
  <c r="AU258" i="3"/>
  <c r="AV258" i="3"/>
  <c r="AW258" i="3"/>
  <c r="AX258" i="3"/>
  <c r="AZ258" i="3"/>
  <c r="BA258" i="3"/>
  <c r="BB258" i="3"/>
  <c r="BC258" i="3"/>
  <c r="BD258" i="3"/>
  <c r="BE258" i="3"/>
  <c r="BF258" i="3"/>
  <c r="BG258" i="3"/>
  <c r="BH258" i="3"/>
  <c r="BI258" i="3"/>
  <c r="BJ258" i="3"/>
  <c r="BK258" i="3"/>
  <c r="BL258" i="3"/>
  <c r="BN258" i="3"/>
  <c r="BO258" i="3"/>
  <c r="BP258" i="3"/>
  <c r="BQ258" i="3"/>
  <c r="BR258" i="3"/>
  <c r="BS258" i="3"/>
  <c r="BT258" i="3"/>
  <c r="BU258" i="3"/>
  <c r="BV258" i="3"/>
  <c r="BW258" i="3"/>
  <c r="BX258" i="3"/>
  <c r="BY258" i="3"/>
  <c r="BZ258" i="3"/>
  <c r="CB258" i="3"/>
  <c r="CC258" i="3"/>
  <c r="CD258" i="3"/>
  <c r="CE258" i="3"/>
  <c r="CF258" i="3"/>
  <c r="CG258" i="3"/>
  <c r="CH258" i="3"/>
  <c r="CI258" i="3"/>
  <c r="CJ258" i="3"/>
  <c r="CK258" i="3"/>
  <c r="CL258" i="3"/>
  <c r="CM258" i="3"/>
  <c r="CN258" i="3"/>
  <c r="CP258" i="3"/>
  <c r="CQ258" i="3"/>
  <c r="CR258" i="3"/>
  <c r="CS258" i="3"/>
  <c r="CT258" i="3"/>
  <c r="CU258" i="3"/>
  <c r="CV258" i="3"/>
  <c r="CW258" i="3"/>
  <c r="CX258" i="3"/>
  <c r="CY258" i="3"/>
  <c r="CZ258" i="3"/>
  <c r="DA258" i="3"/>
  <c r="DB258" i="3"/>
  <c r="DD258" i="3"/>
  <c r="DE258" i="3"/>
  <c r="DF258" i="3"/>
  <c r="DG258" i="3"/>
  <c r="DH258" i="3"/>
  <c r="DI258" i="3"/>
  <c r="DJ258" i="3"/>
  <c r="DK258" i="3"/>
  <c r="DL258" i="3"/>
  <c r="DM258" i="3"/>
  <c r="DN258" i="3"/>
  <c r="DO258" i="3"/>
  <c r="DP258" i="3"/>
  <c r="DR258" i="3"/>
  <c r="DS258" i="3"/>
  <c r="DT258" i="3"/>
  <c r="DU258" i="3"/>
  <c r="DV258" i="3"/>
  <c r="DW258" i="3"/>
  <c r="DX258" i="3"/>
  <c r="DY258" i="3"/>
  <c r="DZ258" i="3"/>
  <c r="EA258" i="3"/>
  <c r="EB258" i="3"/>
  <c r="EC258" i="3"/>
  <c r="ED258" i="3"/>
  <c r="EF258" i="3"/>
  <c r="EG258" i="3"/>
  <c r="EH258" i="3"/>
  <c r="EI258" i="3"/>
  <c r="EJ258" i="3"/>
  <c r="EK258" i="3"/>
  <c r="EL258" i="3"/>
  <c r="EM258" i="3"/>
  <c r="EN258" i="3"/>
  <c r="EO258" i="3"/>
  <c r="EP258" i="3"/>
  <c r="EQ258" i="3"/>
  <c r="ER258" i="3"/>
  <c r="ET258" i="3"/>
  <c r="EU258" i="3"/>
  <c r="EV258" i="3"/>
  <c r="EW258" i="3"/>
  <c r="EX258" i="3"/>
  <c r="EY258" i="3"/>
  <c r="EZ258" i="3"/>
  <c r="FA258" i="3"/>
  <c r="FB258" i="3"/>
  <c r="FC258" i="3"/>
  <c r="FD258" i="3"/>
  <c r="FE258" i="3"/>
  <c r="FF258" i="3"/>
  <c r="FH258" i="3"/>
  <c r="FI258" i="3"/>
  <c r="FJ258" i="3"/>
  <c r="FK258" i="3"/>
  <c r="FL258" i="3"/>
  <c r="FM258" i="3"/>
  <c r="FN258" i="3"/>
  <c r="FO258" i="3"/>
  <c r="FP258" i="3"/>
  <c r="FQ258" i="3"/>
  <c r="FR258" i="3"/>
  <c r="FS258" i="3"/>
  <c r="FT258" i="3"/>
  <c r="FV258" i="3"/>
  <c r="FW258" i="3"/>
  <c r="FX258" i="3"/>
  <c r="FY258" i="3"/>
  <c r="FZ258" i="3"/>
  <c r="GA258" i="3"/>
  <c r="GB258" i="3"/>
  <c r="GC258" i="3"/>
  <c r="GD258" i="3"/>
  <c r="GE258" i="3"/>
  <c r="GF258" i="3"/>
  <c r="GG258" i="3"/>
  <c r="GH258" i="3"/>
  <c r="GJ258" i="3"/>
  <c r="GK258" i="3"/>
  <c r="GL258" i="3"/>
  <c r="GM258" i="3"/>
  <c r="GN258" i="3"/>
  <c r="GO258" i="3"/>
  <c r="GP258" i="3"/>
  <c r="GQ258" i="3"/>
  <c r="GR258" i="3"/>
  <c r="GS258" i="3"/>
  <c r="GT258" i="3"/>
  <c r="GU258" i="3"/>
  <c r="GV258" i="3"/>
  <c r="GX258" i="3"/>
  <c r="GY258" i="3"/>
  <c r="GZ258" i="3"/>
  <c r="HA258" i="3"/>
  <c r="HB258" i="3"/>
  <c r="HC258" i="3"/>
  <c r="HD258" i="3"/>
  <c r="HE258" i="3"/>
  <c r="HF258" i="3"/>
  <c r="HG258" i="3"/>
  <c r="HH258" i="3"/>
  <c r="HI258" i="3"/>
  <c r="HJ258" i="3"/>
  <c r="X259" i="3"/>
  <c r="Y259" i="3"/>
  <c r="Z259" i="3"/>
  <c r="AA259" i="3"/>
  <c r="AB259" i="3"/>
  <c r="AC259" i="3"/>
  <c r="AD259" i="3"/>
  <c r="AE259" i="3"/>
  <c r="AF259" i="3"/>
  <c r="AG259" i="3"/>
  <c r="AH259" i="3"/>
  <c r="AI259" i="3"/>
  <c r="AJ259" i="3"/>
  <c r="AL259" i="3"/>
  <c r="AM259" i="3"/>
  <c r="AN259" i="3"/>
  <c r="AO259" i="3"/>
  <c r="AP259" i="3"/>
  <c r="AQ259" i="3"/>
  <c r="AR259" i="3"/>
  <c r="AS259" i="3"/>
  <c r="AT259" i="3"/>
  <c r="AU259" i="3"/>
  <c r="AV259" i="3"/>
  <c r="AW259" i="3"/>
  <c r="AX259" i="3"/>
  <c r="AZ259" i="3"/>
  <c r="BA259" i="3"/>
  <c r="BB259" i="3"/>
  <c r="BC259" i="3"/>
  <c r="BD259" i="3"/>
  <c r="BE259" i="3"/>
  <c r="BF259" i="3"/>
  <c r="BG259" i="3"/>
  <c r="BH259" i="3"/>
  <c r="BI259" i="3"/>
  <c r="BJ259" i="3"/>
  <c r="BK259" i="3"/>
  <c r="BL259" i="3"/>
  <c r="BN259" i="3"/>
  <c r="BO259" i="3"/>
  <c r="BP259" i="3"/>
  <c r="BQ259" i="3"/>
  <c r="BR259" i="3"/>
  <c r="BS259" i="3"/>
  <c r="BT259" i="3"/>
  <c r="BU259" i="3"/>
  <c r="BV259" i="3"/>
  <c r="BW259" i="3"/>
  <c r="BX259" i="3"/>
  <c r="BY259" i="3"/>
  <c r="BZ259" i="3"/>
  <c r="CB259" i="3"/>
  <c r="CC259" i="3"/>
  <c r="CD259" i="3"/>
  <c r="CE259" i="3"/>
  <c r="CF259" i="3"/>
  <c r="CG259" i="3"/>
  <c r="CH259" i="3"/>
  <c r="CI259" i="3"/>
  <c r="CJ259" i="3"/>
  <c r="CK259" i="3"/>
  <c r="CL259" i="3"/>
  <c r="CM259" i="3"/>
  <c r="CN259" i="3"/>
  <c r="CP259" i="3"/>
  <c r="CQ259" i="3"/>
  <c r="CR259" i="3"/>
  <c r="CS259" i="3"/>
  <c r="CT259" i="3"/>
  <c r="CU259" i="3"/>
  <c r="CV259" i="3"/>
  <c r="CW259" i="3"/>
  <c r="CX259" i="3"/>
  <c r="CY259" i="3"/>
  <c r="CZ259" i="3"/>
  <c r="DA259" i="3"/>
  <c r="DB259" i="3"/>
  <c r="DD259" i="3"/>
  <c r="DE259" i="3"/>
  <c r="DF259" i="3"/>
  <c r="DG259" i="3"/>
  <c r="DH259" i="3"/>
  <c r="DI259" i="3"/>
  <c r="DJ259" i="3"/>
  <c r="DK259" i="3"/>
  <c r="DL259" i="3"/>
  <c r="DM259" i="3"/>
  <c r="DN259" i="3"/>
  <c r="DO259" i="3"/>
  <c r="DP259" i="3"/>
  <c r="DR259" i="3"/>
  <c r="DS259" i="3"/>
  <c r="DT259" i="3"/>
  <c r="DU259" i="3"/>
  <c r="DV259" i="3"/>
  <c r="DW259" i="3"/>
  <c r="DX259" i="3"/>
  <c r="DY259" i="3"/>
  <c r="DZ259" i="3"/>
  <c r="EA259" i="3"/>
  <c r="EB259" i="3"/>
  <c r="EC259" i="3"/>
  <c r="ED259" i="3"/>
  <c r="EF259" i="3"/>
  <c r="EG259" i="3"/>
  <c r="EH259" i="3"/>
  <c r="EI259" i="3"/>
  <c r="EJ259" i="3"/>
  <c r="EK259" i="3"/>
  <c r="EL259" i="3"/>
  <c r="EM259" i="3"/>
  <c r="EN259" i="3"/>
  <c r="EO259" i="3"/>
  <c r="EP259" i="3"/>
  <c r="EQ259" i="3"/>
  <c r="ER259" i="3"/>
  <c r="ET259" i="3"/>
  <c r="EU259" i="3"/>
  <c r="EV259" i="3"/>
  <c r="EW259" i="3"/>
  <c r="EX259" i="3"/>
  <c r="EY259" i="3"/>
  <c r="EZ259" i="3"/>
  <c r="FA259" i="3"/>
  <c r="FB259" i="3"/>
  <c r="FC259" i="3"/>
  <c r="FD259" i="3"/>
  <c r="FE259" i="3"/>
  <c r="FF259" i="3"/>
  <c r="FH259" i="3"/>
  <c r="FI259" i="3"/>
  <c r="FJ259" i="3"/>
  <c r="FK259" i="3"/>
  <c r="FL259" i="3"/>
  <c r="FM259" i="3"/>
  <c r="FN259" i="3"/>
  <c r="FO259" i="3"/>
  <c r="FP259" i="3"/>
  <c r="FQ259" i="3"/>
  <c r="FR259" i="3"/>
  <c r="FS259" i="3"/>
  <c r="FT259" i="3"/>
  <c r="FV259" i="3"/>
  <c r="FW259" i="3"/>
  <c r="FX259" i="3"/>
  <c r="FY259" i="3"/>
  <c r="FZ259" i="3"/>
  <c r="GA259" i="3"/>
  <c r="GB259" i="3"/>
  <c r="GC259" i="3"/>
  <c r="GD259" i="3"/>
  <c r="GE259" i="3"/>
  <c r="GF259" i="3"/>
  <c r="GG259" i="3"/>
  <c r="GH259" i="3"/>
  <c r="GJ259" i="3"/>
  <c r="GK259" i="3"/>
  <c r="GL259" i="3"/>
  <c r="GM259" i="3"/>
  <c r="GN259" i="3"/>
  <c r="GO259" i="3"/>
  <c r="GP259" i="3"/>
  <c r="GQ259" i="3"/>
  <c r="GR259" i="3"/>
  <c r="GS259" i="3"/>
  <c r="GT259" i="3"/>
  <c r="GU259" i="3"/>
  <c r="GV259" i="3"/>
  <c r="GX259" i="3"/>
  <c r="GY259" i="3"/>
  <c r="GZ259" i="3"/>
  <c r="HA259" i="3"/>
  <c r="HB259" i="3"/>
  <c r="HC259" i="3"/>
  <c r="HD259" i="3"/>
  <c r="HE259" i="3"/>
  <c r="HF259" i="3"/>
  <c r="HG259" i="3"/>
  <c r="HH259" i="3"/>
  <c r="HI259" i="3"/>
  <c r="HJ259" i="3"/>
  <c r="X260" i="3"/>
  <c r="Y260" i="3"/>
  <c r="Z260" i="3"/>
  <c r="AA260" i="3"/>
  <c r="AB260" i="3"/>
  <c r="AC260" i="3"/>
  <c r="AD260" i="3"/>
  <c r="AE260" i="3"/>
  <c r="AF260" i="3"/>
  <c r="AG260" i="3"/>
  <c r="AH260" i="3"/>
  <c r="AI260" i="3"/>
  <c r="AJ260" i="3"/>
  <c r="AL260" i="3"/>
  <c r="AM260" i="3"/>
  <c r="AN260" i="3"/>
  <c r="AO260" i="3"/>
  <c r="AP260" i="3"/>
  <c r="AQ260" i="3"/>
  <c r="AR260" i="3"/>
  <c r="AS260" i="3"/>
  <c r="AT260" i="3"/>
  <c r="AU260" i="3"/>
  <c r="AV260" i="3"/>
  <c r="AW260" i="3"/>
  <c r="AX260" i="3"/>
  <c r="AZ260" i="3"/>
  <c r="BA260" i="3"/>
  <c r="BB260" i="3"/>
  <c r="BC260" i="3"/>
  <c r="BD260" i="3"/>
  <c r="BE260" i="3"/>
  <c r="BF260" i="3"/>
  <c r="BG260" i="3"/>
  <c r="BH260" i="3"/>
  <c r="BI260" i="3"/>
  <c r="BJ260" i="3"/>
  <c r="BK260" i="3"/>
  <c r="BL260" i="3"/>
  <c r="BN260" i="3"/>
  <c r="BO260" i="3"/>
  <c r="BP260" i="3"/>
  <c r="BQ260" i="3"/>
  <c r="BR260" i="3"/>
  <c r="BS260" i="3"/>
  <c r="BT260" i="3"/>
  <c r="BU260" i="3"/>
  <c r="BV260" i="3"/>
  <c r="BW260" i="3"/>
  <c r="BX260" i="3"/>
  <c r="BY260" i="3"/>
  <c r="BZ260" i="3"/>
  <c r="CB260" i="3"/>
  <c r="CC260" i="3"/>
  <c r="CD260" i="3"/>
  <c r="CE260" i="3"/>
  <c r="CF260" i="3"/>
  <c r="CG260" i="3"/>
  <c r="CH260" i="3"/>
  <c r="CI260" i="3"/>
  <c r="CJ260" i="3"/>
  <c r="CK260" i="3"/>
  <c r="CL260" i="3"/>
  <c r="CM260" i="3"/>
  <c r="CN260" i="3"/>
  <c r="CP260" i="3"/>
  <c r="CQ260" i="3"/>
  <c r="CR260" i="3"/>
  <c r="CS260" i="3"/>
  <c r="CT260" i="3"/>
  <c r="CU260" i="3"/>
  <c r="CV260" i="3"/>
  <c r="CW260" i="3"/>
  <c r="CX260" i="3"/>
  <c r="CY260" i="3"/>
  <c r="CZ260" i="3"/>
  <c r="DA260" i="3"/>
  <c r="DB260" i="3"/>
  <c r="DD260" i="3"/>
  <c r="DE260" i="3"/>
  <c r="DF260" i="3"/>
  <c r="DG260" i="3"/>
  <c r="DH260" i="3"/>
  <c r="DI260" i="3"/>
  <c r="DJ260" i="3"/>
  <c r="DK260" i="3"/>
  <c r="DL260" i="3"/>
  <c r="DM260" i="3"/>
  <c r="DN260" i="3"/>
  <c r="DO260" i="3"/>
  <c r="DP260" i="3"/>
  <c r="DR260" i="3"/>
  <c r="DS260" i="3"/>
  <c r="DT260" i="3"/>
  <c r="DU260" i="3"/>
  <c r="DV260" i="3"/>
  <c r="DW260" i="3"/>
  <c r="DX260" i="3"/>
  <c r="DY260" i="3"/>
  <c r="DZ260" i="3"/>
  <c r="EA260" i="3"/>
  <c r="EB260" i="3"/>
  <c r="EC260" i="3"/>
  <c r="ED260" i="3"/>
  <c r="EF260" i="3"/>
  <c r="EG260" i="3"/>
  <c r="EH260" i="3"/>
  <c r="EI260" i="3"/>
  <c r="EJ260" i="3"/>
  <c r="EK260" i="3"/>
  <c r="EL260" i="3"/>
  <c r="EM260" i="3"/>
  <c r="EN260" i="3"/>
  <c r="EO260" i="3"/>
  <c r="EP260" i="3"/>
  <c r="EQ260" i="3"/>
  <c r="ER260" i="3"/>
  <c r="ET260" i="3"/>
  <c r="EU260" i="3"/>
  <c r="EV260" i="3"/>
  <c r="EW260" i="3"/>
  <c r="EX260" i="3"/>
  <c r="EY260" i="3"/>
  <c r="EZ260" i="3"/>
  <c r="FA260" i="3"/>
  <c r="FB260" i="3"/>
  <c r="FC260" i="3"/>
  <c r="FD260" i="3"/>
  <c r="FE260" i="3"/>
  <c r="FF260" i="3"/>
  <c r="FH260" i="3"/>
  <c r="FI260" i="3"/>
  <c r="FJ260" i="3"/>
  <c r="FK260" i="3"/>
  <c r="FL260" i="3"/>
  <c r="FM260" i="3"/>
  <c r="FN260" i="3"/>
  <c r="FO260" i="3"/>
  <c r="FP260" i="3"/>
  <c r="FQ260" i="3"/>
  <c r="FR260" i="3"/>
  <c r="FS260" i="3"/>
  <c r="FT260" i="3"/>
  <c r="FV260" i="3"/>
  <c r="FW260" i="3"/>
  <c r="FX260" i="3"/>
  <c r="FY260" i="3"/>
  <c r="FZ260" i="3"/>
  <c r="GA260" i="3"/>
  <c r="GB260" i="3"/>
  <c r="GC260" i="3"/>
  <c r="GD260" i="3"/>
  <c r="GE260" i="3"/>
  <c r="GF260" i="3"/>
  <c r="GG260" i="3"/>
  <c r="GH260" i="3"/>
  <c r="GJ260" i="3"/>
  <c r="GK260" i="3"/>
  <c r="GL260" i="3"/>
  <c r="GM260" i="3"/>
  <c r="GN260" i="3"/>
  <c r="GO260" i="3"/>
  <c r="GP260" i="3"/>
  <c r="GQ260" i="3"/>
  <c r="GR260" i="3"/>
  <c r="GS260" i="3"/>
  <c r="GT260" i="3"/>
  <c r="GU260" i="3"/>
  <c r="GV260" i="3"/>
  <c r="GX260" i="3"/>
  <c r="GY260" i="3"/>
  <c r="GZ260" i="3"/>
  <c r="HA260" i="3"/>
  <c r="HB260" i="3"/>
  <c r="HC260" i="3"/>
  <c r="HD260" i="3"/>
  <c r="HE260" i="3"/>
  <c r="HF260" i="3"/>
  <c r="HG260" i="3"/>
  <c r="HH260" i="3"/>
  <c r="HI260" i="3"/>
  <c r="HJ260" i="3"/>
  <c r="X261" i="3"/>
  <c r="Y261" i="3"/>
  <c r="Z261" i="3"/>
  <c r="AA261" i="3"/>
  <c r="AB261" i="3"/>
  <c r="AC261" i="3"/>
  <c r="AD261" i="3"/>
  <c r="AE261" i="3"/>
  <c r="AF261" i="3"/>
  <c r="AG261" i="3"/>
  <c r="AH261" i="3"/>
  <c r="AI261" i="3"/>
  <c r="AJ261" i="3"/>
  <c r="AL261" i="3"/>
  <c r="AM261" i="3"/>
  <c r="AN261" i="3"/>
  <c r="AO261" i="3"/>
  <c r="AP261" i="3"/>
  <c r="AQ261" i="3"/>
  <c r="AR261" i="3"/>
  <c r="AS261" i="3"/>
  <c r="AT261" i="3"/>
  <c r="AU261" i="3"/>
  <c r="AV261" i="3"/>
  <c r="AW261" i="3"/>
  <c r="AX261" i="3"/>
  <c r="AZ261" i="3"/>
  <c r="BA261" i="3"/>
  <c r="BB261" i="3"/>
  <c r="BC261" i="3"/>
  <c r="BD261" i="3"/>
  <c r="BE261" i="3"/>
  <c r="BF261" i="3"/>
  <c r="BG261" i="3"/>
  <c r="BH261" i="3"/>
  <c r="BI261" i="3"/>
  <c r="BJ261" i="3"/>
  <c r="BK261" i="3"/>
  <c r="BL261" i="3"/>
  <c r="BN261" i="3"/>
  <c r="BO261" i="3"/>
  <c r="BP261" i="3"/>
  <c r="BQ261" i="3"/>
  <c r="BR261" i="3"/>
  <c r="BS261" i="3"/>
  <c r="BT261" i="3"/>
  <c r="BU261" i="3"/>
  <c r="BV261" i="3"/>
  <c r="BW261" i="3"/>
  <c r="BX261" i="3"/>
  <c r="BY261" i="3"/>
  <c r="BZ261" i="3"/>
  <c r="CB261" i="3"/>
  <c r="CC261" i="3"/>
  <c r="CD261" i="3"/>
  <c r="CE261" i="3"/>
  <c r="CF261" i="3"/>
  <c r="CG261" i="3"/>
  <c r="CH261" i="3"/>
  <c r="CI261" i="3"/>
  <c r="CJ261" i="3"/>
  <c r="CK261" i="3"/>
  <c r="CL261" i="3"/>
  <c r="CM261" i="3"/>
  <c r="CN261" i="3"/>
  <c r="CP261" i="3"/>
  <c r="CQ261" i="3"/>
  <c r="CR261" i="3"/>
  <c r="CS261" i="3"/>
  <c r="CT261" i="3"/>
  <c r="CU261" i="3"/>
  <c r="CV261" i="3"/>
  <c r="CW261" i="3"/>
  <c r="CX261" i="3"/>
  <c r="CY261" i="3"/>
  <c r="CZ261" i="3"/>
  <c r="DA261" i="3"/>
  <c r="DB261" i="3"/>
  <c r="DD261" i="3"/>
  <c r="DE261" i="3"/>
  <c r="DF261" i="3"/>
  <c r="DG261" i="3"/>
  <c r="DH261" i="3"/>
  <c r="DI261" i="3"/>
  <c r="DJ261" i="3"/>
  <c r="DK261" i="3"/>
  <c r="DL261" i="3"/>
  <c r="DM261" i="3"/>
  <c r="DN261" i="3"/>
  <c r="DO261" i="3"/>
  <c r="DP261" i="3"/>
  <c r="DR261" i="3"/>
  <c r="DS261" i="3"/>
  <c r="DT261" i="3"/>
  <c r="DU261" i="3"/>
  <c r="DV261" i="3"/>
  <c r="DW261" i="3"/>
  <c r="DX261" i="3"/>
  <c r="DY261" i="3"/>
  <c r="DZ261" i="3"/>
  <c r="EA261" i="3"/>
  <c r="EB261" i="3"/>
  <c r="EC261" i="3"/>
  <c r="ED261" i="3"/>
  <c r="EF261" i="3"/>
  <c r="EG261" i="3"/>
  <c r="EH261" i="3"/>
  <c r="EI261" i="3"/>
  <c r="EJ261" i="3"/>
  <c r="EK261" i="3"/>
  <c r="EL261" i="3"/>
  <c r="EM261" i="3"/>
  <c r="EN261" i="3"/>
  <c r="EO261" i="3"/>
  <c r="EP261" i="3"/>
  <c r="EQ261" i="3"/>
  <c r="ER261" i="3"/>
  <c r="ET261" i="3"/>
  <c r="EU261" i="3"/>
  <c r="EV261" i="3"/>
  <c r="EW261" i="3"/>
  <c r="EX261" i="3"/>
  <c r="EY261" i="3"/>
  <c r="EZ261" i="3"/>
  <c r="FA261" i="3"/>
  <c r="FB261" i="3"/>
  <c r="FC261" i="3"/>
  <c r="FD261" i="3"/>
  <c r="FE261" i="3"/>
  <c r="FF261" i="3"/>
  <c r="FH261" i="3"/>
  <c r="FI261" i="3"/>
  <c r="FJ261" i="3"/>
  <c r="FK261" i="3"/>
  <c r="FL261" i="3"/>
  <c r="FM261" i="3"/>
  <c r="FN261" i="3"/>
  <c r="FO261" i="3"/>
  <c r="FP261" i="3"/>
  <c r="FQ261" i="3"/>
  <c r="FR261" i="3"/>
  <c r="FS261" i="3"/>
  <c r="FT261" i="3"/>
  <c r="FV261" i="3"/>
  <c r="FW261" i="3"/>
  <c r="FX261" i="3"/>
  <c r="FY261" i="3"/>
  <c r="FZ261" i="3"/>
  <c r="GA261" i="3"/>
  <c r="GB261" i="3"/>
  <c r="GC261" i="3"/>
  <c r="GD261" i="3"/>
  <c r="GE261" i="3"/>
  <c r="GF261" i="3"/>
  <c r="GG261" i="3"/>
  <c r="GH261" i="3"/>
  <c r="GJ261" i="3"/>
  <c r="GK261" i="3"/>
  <c r="GL261" i="3"/>
  <c r="GM261" i="3"/>
  <c r="GN261" i="3"/>
  <c r="GO261" i="3"/>
  <c r="GP261" i="3"/>
  <c r="GQ261" i="3"/>
  <c r="GR261" i="3"/>
  <c r="GS261" i="3"/>
  <c r="GT261" i="3"/>
  <c r="GU261" i="3"/>
  <c r="GV261" i="3"/>
  <c r="GX261" i="3"/>
  <c r="GY261" i="3"/>
  <c r="GZ261" i="3"/>
  <c r="HA261" i="3"/>
  <c r="HB261" i="3"/>
  <c r="HC261" i="3"/>
  <c r="HD261" i="3"/>
  <c r="HE261" i="3"/>
  <c r="HF261" i="3"/>
  <c r="HG261" i="3"/>
  <c r="HH261" i="3"/>
  <c r="HI261" i="3"/>
  <c r="HJ261" i="3"/>
  <c r="J262" i="3"/>
  <c r="K262" i="3"/>
  <c r="L262" i="3"/>
  <c r="M262" i="3"/>
  <c r="N262" i="3"/>
  <c r="O262" i="3"/>
  <c r="P262" i="3"/>
  <c r="Q262" i="3"/>
  <c r="R262" i="3"/>
  <c r="S262" i="3"/>
  <c r="T262" i="3"/>
  <c r="U262" i="3"/>
  <c r="V262" i="3"/>
  <c r="AL262" i="3"/>
  <c r="AM262" i="3"/>
  <c r="AN262" i="3"/>
  <c r="AO262" i="3"/>
  <c r="AP262" i="3"/>
  <c r="AQ262" i="3"/>
  <c r="AR262" i="3"/>
  <c r="AS262" i="3"/>
  <c r="AT262" i="3"/>
  <c r="AU262" i="3"/>
  <c r="AV262" i="3"/>
  <c r="AW262" i="3"/>
  <c r="AX262" i="3"/>
  <c r="AZ262" i="3"/>
  <c r="BA262" i="3"/>
  <c r="BB262" i="3"/>
  <c r="BC262" i="3"/>
  <c r="BD262" i="3"/>
  <c r="BE262" i="3"/>
  <c r="BF262" i="3"/>
  <c r="BG262" i="3"/>
  <c r="BH262" i="3"/>
  <c r="BI262" i="3"/>
  <c r="BJ262" i="3"/>
  <c r="BK262" i="3"/>
  <c r="BL262" i="3"/>
  <c r="BN262" i="3"/>
  <c r="BO262" i="3"/>
  <c r="BP262" i="3"/>
  <c r="BQ262" i="3"/>
  <c r="BR262" i="3"/>
  <c r="BS262" i="3"/>
  <c r="BT262" i="3"/>
  <c r="BU262" i="3"/>
  <c r="BV262" i="3"/>
  <c r="BW262" i="3"/>
  <c r="BX262" i="3"/>
  <c r="BY262" i="3"/>
  <c r="BZ262" i="3"/>
  <c r="CB262" i="3"/>
  <c r="CC262" i="3"/>
  <c r="CD262" i="3"/>
  <c r="CE262" i="3"/>
  <c r="CF262" i="3"/>
  <c r="CG262" i="3"/>
  <c r="CH262" i="3"/>
  <c r="CI262" i="3"/>
  <c r="CJ262" i="3"/>
  <c r="CK262" i="3"/>
  <c r="CL262" i="3"/>
  <c r="CM262" i="3"/>
  <c r="CN262" i="3"/>
  <c r="CP262" i="3"/>
  <c r="CQ262" i="3"/>
  <c r="CR262" i="3"/>
  <c r="CS262" i="3"/>
  <c r="CT262" i="3"/>
  <c r="CU262" i="3"/>
  <c r="CV262" i="3"/>
  <c r="CW262" i="3"/>
  <c r="CX262" i="3"/>
  <c r="CY262" i="3"/>
  <c r="CZ262" i="3"/>
  <c r="DA262" i="3"/>
  <c r="DB262" i="3"/>
  <c r="DD262" i="3"/>
  <c r="DE262" i="3"/>
  <c r="DF262" i="3"/>
  <c r="DG262" i="3"/>
  <c r="DH262" i="3"/>
  <c r="DI262" i="3"/>
  <c r="DJ262" i="3"/>
  <c r="DK262" i="3"/>
  <c r="DL262" i="3"/>
  <c r="DM262" i="3"/>
  <c r="DN262" i="3"/>
  <c r="DO262" i="3"/>
  <c r="DP262" i="3"/>
  <c r="DR262" i="3"/>
  <c r="DS262" i="3"/>
  <c r="DT262" i="3"/>
  <c r="DU262" i="3"/>
  <c r="DV262" i="3"/>
  <c r="DW262" i="3"/>
  <c r="DX262" i="3"/>
  <c r="DY262" i="3"/>
  <c r="DZ262" i="3"/>
  <c r="EA262" i="3"/>
  <c r="EB262" i="3"/>
  <c r="EC262" i="3"/>
  <c r="ED262" i="3"/>
  <c r="EF262" i="3"/>
  <c r="EG262" i="3"/>
  <c r="EH262" i="3"/>
  <c r="EI262" i="3"/>
  <c r="EJ262" i="3"/>
  <c r="EK262" i="3"/>
  <c r="EL262" i="3"/>
  <c r="EM262" i="3"/>
  <c r="EN262" i="3"/>
  <c r="EO262" i="3"/>
  <c r="EP262" i="3"/>
  <c r="EQ262" i="3"/>
  <c r="ER262" i="3"/>
  <c r="ET262" i="3"/>
  <c r="EU262" i="3"/>
  <c r="EV262" i="3"/>
  <c r="EW262" i="3"/>
  <c r="EX262" i="3"/>
  <c r="EY262" i="3"/>
  <c r="EZ262" i="3"/>
  <c r="FA262" i="3"/>
  <c r="FB262" i="3"/>
  <c r="FC262" i="3"/>
  <c r="FD262" i="3"/>
  <c r="FE262" i="3"/>
  <c r="FF262" i="3"/>
  <c r="FH262" i="3"/>
  <c r="FI262" i="3"/>
  <c r="FJ262" i="3"/>
  <c r="FK262" i="3"/>
  <c r="FL262" i="3"/>
  <c r="FM262" i="3"/>
  <c r="FN262" i="3"/>
  <c r="FO262" i="3"/>
  <c r="FP262" i="3"/>
  <c r="FQ262" i="3"/>
  <c r="FR262" i="3"/>
  <c r="FS262" i="3"/>
  <c r="FT262" i="3"/>
  <c r="FV262" i="3"/>
  <c r="FW262" i="3"/>
  <c r="FX262" i="3"/>
  <c r="FY262" i="3"/>
  <c r="FZ262" i="3"/>
  <c r="GA262" i="3"/>
  <c r="GB262" i="3"/>
  <c r="GC262" i="3"/>
  <c r="GD262" i="3"/>
  <c r="GE262" i="3"/>
  <c r="GF262" i="3"/>
  <c r="GG262" i="3"/>
  <c r="GH262" i="3"/>
  <c r="GJ262" i="3"/>
  <c r="GK262" i="3"/>
  <c r="GL262" i="3"/>
  <c r="GM262" i="3"/>
  <c r="GN262" i="3"/>
  <c r="GO262" i="3"/>
  <c r="GP262" i="3"/>
  <c r="GQ262" i="3"/>
  <c r="GR262" i="3"/>
  <c r="GS262" i="3"/>
  <c r="GT262" i="3"/>
  <c r="GU262" i="3"/>
  <c r="GV262" i="3"/>
  <c r="GX262" i="3"/>
  <c r="GY262" i="3"/>
  <c r="GZ262" i="3"/>
  <c r="HA262" i="3"/>
  <c r="HB262" i="3"/>
  <c r="HC262" i="3"/>
  <c r="HD262" i="3"/>
  <c r="HE262" i="3"/>
  <c r="HF262" i="3"/>
  <c r="HG262" i="3"/>
  <c r="HH262" i="3"/>
  <c r="HI262" i="3"/>
  <c r="HJ262" i="3"/>
  <c r="X263" i="3"/>
  <c r="Y263" i="3"/>
  <c r="Z263" i="3"/>
  <c r="AA263" i="3"/>
  <c r="AB263" i="3"/>
  <c r="AC263" i="3"/>
  <c r="AD263" i="3"/>
  <c r="AE263" i="3"/>
  <c r="AF263" i="3"/>
  <c r="AG263" i="3"/>
  <c r="AH263" i="3"/>
  <c r="AI263" i="3"/>
  <c r="AJ263" i="3"/>
  <c r="AL263" i="3"/>
  <c r="AM263" i="3"/>
  <c r="AN263" i="3"/>
  <c r="AO263" i="3"/>
  <c r="AP263" i="3"/>
  <c r="AQ263" i="3"/>
  <c r="AR263" i="3"/>
  <c r="AS263" i="3"/>
  <c r="AT263" i="3"/>
  <c r="AU263" i="3"/>
  <c r="AV263" i="3"/>
  <c r="AW263" i="3"/>
  <c r="AX263" i="3"/>
  <c r="AZ263" i="3"/>
  <c r="BA263" i="3"/>
  <c r="BB263" i="3"/>
  <c r="BC263" i="3"/>
  <c r="BD263" i="3"/>
  <c r="BE263" i="3"/>
  <c r="BF263" i="3"/>
  <c r="BG263" i="3"/>
  <c r="BH263" i="3"/>
  <c r="BI263" i="3"/>
  <c r="BJ263" i="3"/>
  <c r="BK263" i="3"/>
  <c r="BL263" i="3"/>
  <c r="BN263" i="3"/>
  <c r="BO263" i="3"/>
  <c r="BP263" i="3"/>
  <c r="BQ263" i="3"/>
  <c r="BR263" i="3"/>
  <c r="BS263" i="3"/>
  <c r="BT263" i="3"/>
  <c r="BU263" i="3"/>
  <c r="BV263" i="3"/>
  <c r="BW263" i="3"/>
  <c r="BX263" i="3"/>
  <c r="BY263" i="3"/>
  <c r="BZ263" i="3"/>
  <c r="CB263" i="3"/>
  <c r="CC263" i="3"/>
  <c r="CD263" i="3"/>
  <c r="CE263" i="3"/>
  <c r="CF263" i="3"/>
  <c r="CG263" i="3"/>
  <c r="CH263" i="3"/>
  <c r="CI263" i="3"/>
  <c r="CJ263" i="3"/>
  <c r="CK263" i="3"/>
  <c r="CL263" i="3"/>
  <c r="CM263" i="3"/>
  <c r="CN263" i="3"/>
  <c r="CP263" i="3"/>
  <c r="CQ263" i="3"/>
  <c r="CR263" i="3"/>
  <c r="CS263" i="3"/>
  <c r="CT263" i="3"/>
  <c r="CU263" i="3"/>
  <c r="CV263" i="3"/>
  <c r="CW263" i="3"/>
  <c r="CX263" i="3"/>
  <c r="CY263" i="3"/>
  <c r="CZ263" i="3"/>
  <c r="DA263" i="3"/>
  <c r="DB263" i="3"/>
  <c r="DD263" i="3"/>
  <c r="DE263" i="3"/>
  <c r="DF263" i="3"/>
  <c r="DG263" i="3"/>
  <c r="DH263" i="3"/>
  <c r="DI263" i="3"/>
  <c r="DJ263" i="3"/>
  <c r="DK263" i="3"/>
  <c r="DL263" i="3"/>
  <c r="DM263" i="3"/>
  <c r="DN263" i="3"/>
  <c r="DO263" i="3"/>
  <c r="DP263" i="3"/>
  <c r="DR263" i="3"/>
  <c r="DS263" i="3"/>
  <c r="DT263" i="3"/>
  <c r="DU263" i="3"/>
  <c r="DV263" i="3"/>
  <c r="DW263" i="3"/>
  <c r="DX263" i="3"/>
  <c r="DY263" i="3"/>
  <c r="DZ263" i="3"/>
  <c r="EA263" i="3"/>
  <c r="EB263" i="3"/>
  <c r="EC263" i="3"/>
  <c r="ED263" i="3"/>
  <c r="EF263" i="3"/>
  <c r="EG263" i="3"/>
  <c r="EH263" i="3"/>
  <c r="EI263" i="3"/>
  <c r="EJ263" i="3"/>
  <c r="EK263" i="3"/>
  <c r="EL263" i="3"/>
  <c r="EM263" i="3"/>
  <c r="EN263" i="3"/>
  <c r="EO263" i="3"/>
  <c r="EP263" i="3"/>
  <c r="EQ263" i="3"/>
  <c r="ER263" i="3"/>
  <c r="ET263" i="3"/>
  <c r="EU263" i="3"/>
  <c r="EV263" i="3"/>
  <c r="EW263" i="3"/>
  <c r="EX263" i="3"/>
  <c r="EY263" i="3"/>
  <c r="EZ263" i="3"/>
  <c r="FA263" i="3"/>
  <c r="FB263" i="3"/>
  <c r="FC263" i="3"/>
  <c r="FD263" i="3"/>
  <c r="FE263" i="3"/>
  <c r="FF263" i="3"/>
  <c r="FH263" i="3"/>
  <c r="FI263" i="3"/>
  <c r="FJ263" i="3"/>
  <c r="FK263" i="3"/>
  <c r="FL263" i="3"/>
  <c r="FM263" i="3"/>
  <c r="FN263" i="3"/>
  <c r="FO263" i="3"/>
  <c r="FP263" i="3"/>
  <c r="FQ263" i="3"/>
  <c r="FR263" i="3"/>
  <c r="FS263" i="3"/>
  <c r="FT263" i="3"/>
  <c r="FV263" i="3"/>
  <c r="FW263" i="3"/>
  <c r="FX263" i="3"/>
  <c r="FY263" i="3"/>
  <c r="FZ263" i="3"/>
  <c r="GA263" i="3"/>
  <c r="GB263" i="3"/>
  <c r="GC263" i="3"/>
  <c r="GD263" i="3"/>
  <c r="GE263" i="3"/>
  <c r="GF263" i="3"/>
  <c r="GG263" i="3"/>
  <c r="GH263" i="3"/>
  <c r="GJ263" i="3"/>
  <c r="GK263" i="3"/>
  <c r="GL263" i="3"/>
  <c r="GM263" i="3"/>
  <c r="GN263" i="3"/>
  <c r="GO263" i="3"/>
  <c r="GP263" i="3"/>
  <c r="GQ263" i="3"/>
  <c r="GR263" i="3"/>
  <c r="GS263" i="3"/>
  <c r="GT263" i="3"/>
  <c r="GU263" i="3"/>
  <c r="GV263" i="3"/>
  <c r="GX263" i="3"/>
  <c r="GY263" i="3"/>
  <c r="GZ263" i="3"/>
  <c r="HA263" i="3"/>
  <c r="HB263" i="3"/>
  <c r="HC263" i="3"/>
  <c r="HD263" i="3"/>
  <c r="HE263" i="3"/>
  <c r="HF263" i="3"/>
  <c r="HG263" i="3"/>
  <c r="HH263" i="3"/>
  <c r="HI263" i="3"/>
  <c r="HJ263" i="3"/>
  <c r="J264" i="3"/>
  <c r="K264" i="3"/>
  <c r="L264" i="3"/>
  <c r="M264" i="3"/>
  <c r="N264" i="3"/>
  <c r="O264" i="3"/>
  <c r="P264" i="3"/>
  <c r="Q264" i="3"/>
  <c r="R264" i="3"/>
  <c r="S264" i="3"/>
  <c r="T264" i="3"/>
  <c r="U264" i="3"/>
  <c r="V264" i="3"/>
  <c r="X264" i="3"/>
  <c r="Y264" i="3"/>
  <c r="Z264" i="3"/>
  <c r="AA264" i="3"/>
  <c r="AB264" i="3"/>
  <c r="AC264" i="3"/>
  <c r="AD264" i="3"/>
  <c r="AE264" i="3"/>
  <c r="AF264" i="3"/>
  <c r="AG264" i="3"/>
  <c r="AH264" i="3"/>
  <c r="AI264" i="3"/>
  <c r="AJ264" i="3"/>
  <c r="AL264" i="3"/>
  <c r="AM264" i="3"/>
  <c r="AN264" i="3"/>
  <c r="AO264" i="3"/>
  <c r="AP264" i="3"/>
  <c r="AQ264" i="3"/>
  <c r="AR264" i="3"/>
  <c r="AS264" i="3"/>
  <c r="AT264" i="3"/>
  <c r="AU264" i="3"/>
  <c r="AV264" i="3"/>
  <c r="AW264" i="3"/>
  <c r="AX264" i="3"/>
  <c r="AZ264" i="3"/>
  <c r="BA264" i="3"/>
  <c r="BB264" i="3"/>
  <c r="BC264" i="3"/>
  <c r="BD264" i="3"/>
  <c r="BE264" i="3"/>
  <c r="BF264" i="3"/>
  <c r="BG264" i="3"/>
  <c r="BH264" i="3"/>
  <c r="BI264" i="3"/>
  <c r="BJ264" i="3"/>
  <c r="BK264" i="3"/>
  <c r="BL264" i="3"/>
  <c r="BN264" i="3"/>
  <c r="BO264" i="3"/>
  <c r="BP264" i="3"/>
  <c r="BQ264" i="3"/>
  <c r="BR264" i="3"/>
  <c r="BS264" i="3"/>
  <c r="BT264" i="3"/>
  <c r="BU264" i="3"/>
  <c r="BV264" i="3"/>
  <c r="BW264" i="3"/>
  <c r="BX264" i="3"/>
  <c r="BY264" i="3"/>
  <c r="BZ264" i="3"/>
  <c r="CB264" i="3"/>
  <c r="CC264" i="3"/>
  <c r="CD264" i="3"/>
  <c r="CE264" i="3"/>
  <c r="CF264" i="3"/>
  <c r="CG264" i="3"/>
  <c r="CH264" i="3"/>
  <c r="CI264" i="3"/>
  <c r="CJ264" i="3"/>
  <c r="CK264" i="3"/>
  <c r="CL264" i="3"/>
  <c r="CM264" i="3"/>
  <c r="CN264" i="3"/>
  <c r="CP264" i="3"/>
  <c r="CQ264" i="3"/>
  <c r="CR264" i="3"/>
  <c r="CS264" i="3"/>
  <c r="CT264" i="3"/>
  <c r="CU264" i="3"/>
  <c r="CV264" i="3"/>
  <c r="CW264" i="3"/>
  <c r="CX264" i="3"/>
  <c r="CY264" i="3"/>
  <c r="CZ264" i="3"/>
  <c r="DA264" i="3"/>
  <c r="DB264" i="3"/>
  <c r="DD264" i="3"/>
  <c r="DE264" i="3"/>
  <c r="DF264" i="3"/>
  <c r="DG264" i="3"/>
  <c r="DH264" i="3"/>
  <c r="DI264" i="3"/>
  <c r="DJ264" i="3"/>
  <c r="DK264" i="3"/>
  <c r="DL264" i="3"/>
  <c r="DM264" i="3"/>
  <c r="DN264" i="3"/>
  <c r="DO264" i="3"/>
  <c r="DP264" i="3"/>
  <c r="DR264" i="3"/>
  <c r="DS264" i="3"/>
  <c r="DT264" i="3"/>
  <c r="DU264" i="3"/>
  <c r="DV264" i="3"/>
  <c r="DW264" i="3"/>
  <c r="DX264" i="3"/>
  <c r="DY264" i="3"/>
  <c r="DZ264" i="3"/>
  <c r="EA264" i="3"/>
  <c r="EB264" i="3"/>
  <c r="EC264" i="3"/>
  <c r="ED264" i="3"/>
  <c r="EF264" i="3"/>
  <c r="EG264" i="3"/>
  <c r="EH264" i="3"/>
  <c r="EI264" i="3"/>
  <c r="EJ264" i="3"/>
  <c r="EK264" i="3"/>
  <c r="EL264" i="3"/>
  <c r="EM264" i="3"/>
  <c r="EN264" i="3"/>
  <c r="EO264" i="3"/>
  <c r="EP264" i="3"/>
  <c r="EQ264" i="3"/>
  <c r="ER264" i="3"/>
  <c r="ET264" i="3"/>
  <c r="EU264" i="3"/>
  <c r="EV264" i="3"/>
  <c r="EW264" i="3"/>
  <c r="EX264" i="3"/>
  <c r="EY264" i="3"/>
  <c r="EZ264" i="3"/>
  <c r="FA264" i="3"/>
  <c r="FB264" i="3"/>
  <c r="FC264" i="3"/>
  <c r="FD264" i="3"/>
  <c r="FE264" i="3"/>
  <c r="FF264" i="3"/>
  <c r="FH264" i="3"/>
  <c r="FI264" i="3"/>
  <c r="FJ264" i="3"/>
  <c r="FK264" i="3"/>
  <c r="FL264" i="3"/>
  <c r="FM264" i="3"/>
  <c r="FN264" i="3"/>
  <c r="FO264" i="3"/>
  <c r="FP264" i="3"/>
  <c r="FQ264" i="3"/>
  <c r="FR264" i="3"/>
  <c r="FS264" i="3"/>
  <c r="FT264" i="3"/>
  <c r="FV264" i="3"/>
  <c r="FW264" i="3"/>
  <c r="FX264" i="3"/>
  <c r="FY264" i="3"/>
  <c r="FZ264" i="3"/>
  <c r="GA264" i="3"/>
  <c r="GB264" i="3"/>
  <c r="GC264" i="3"/>
  <c r="GD264" i="3"/>
  <c r="GE264" i="3"/>
  <c r="GF264" i="3"/>
  <c r="GG264" i="3"/>
  <c r="GH264" i="3"/>
  <c r="GJ264" i="3"/>
  <c r="GK264" i="3"/>
  <c r="GL264" i="3"/>
  <c r="GM264" i="3"/>
  <c r="GN264" i="3"/>
  <c r="GO264" i="3"/>
  <c r="GP264" i="3"/>
  <c r="GQ264" i="3"/>
  <c r="GR264" i="3"/>
  <c r="GS264" i="3"/>
  <c r="GT264" i="3"/>
  <c r="GU264" i="3"/>
  <c r="GV264" i="3"/>
  <c r="J265" i="3"/>
  <c r="K265" i="3"/>
  <c r="L265" i="3"/>
  <c r="M265" i="3"/>
  <c r="N265" i="3"/>
  <c r="O265" i="3"/>
  <c r="P265" i="3"/>
  <c r="Q265" i="3"/>
  <c r="R265" i="3"/>
  <c r="S265" i="3"/>
  <c r="T265" i="3"/>
  <c r="U265" i="3"/>
  <c r="V265" i="3"/>
  <c r="X265" i="3"/>
  <c r="Y265" i="3"/>
  <c r="Z265" i="3"/>
  <c r="AA265" i="3"/>
  <c r="AB265" i="3"/>
  <c r="AC265" i="3"/>
  <c r="AD265" i="3"/>
  <c r="AE265" i="3"/>
  <c r="AF265" i="3"/>
  <c r="AG265" i="3"/>
  <c r="AH265" i="3"/>
  <c r="AI265" i="3"/>
  <c r="AJ265" i="3"/>
  <c r="AL265" i="3"/>
  <c r="AM265" i="3"/>
  <c r="AN265" i="3"/>
  <c r="AO265" i="3"/>
  <c r="AP265" i="3"/>
  <c r="AQ265" i="3"/>
  <c r="AR265" i="3"/>
  <c r="AS265" i="3"/>
  <c r="AT265" i="3"/>
  <c r="AU265" i="3"/>
  <c r="AV265" i="3"/>
  <c r="AW265" i="3"/>
  <c r="AX265" i="3"/>
  <c r="BN265" i="3"/>
  <c r="BO265" i="3"/>
  <c r="BP265" i="3"/>
  <c r="BQ265" i="3"/>
  <c r="BR265" i="3"/>
  <c r="BS265" i="3"/>
  <c r="BT265" i="3"/>
  <c r="BU265" i="3"/>
  <c r="BV265" i="3"/>
  <c r="BW265" i="3"/>
  <c r="BX265" i="3"/>
  <c r="BY265" i="3"/>
  <c r="BZ265" i="3"/>
  <c r="CB265" i="3"/>
  <c r="CC265" i="3"/>
  <c r="CD265" i="3"/>
  <c r="CE265" i="3"/>
  <c r="CF265" i="3"/>
  <c r="CG265" i="3"/>
  <c r="CH265" i="3"/>
  <c r="CI265" i="3"/>
  <c r="CJ265" i="3"/>
  <c r="CK265" i="3"/>
  <c r="CL265" i="3"/>
  <c r="CM265" i="3"/>
  <c r="CN265" i="3"/>
  <c r="CP265" i="3"/>
  <c r="CQ265" i="3"/>
  <c r="CR265" i="3"/>
  <c r="CS265" i="3"/>
  <c r="CT265" i="3"/>
  <c r="CU265" i="3"/>
  <c r="CV265" i="3"/>
  <c r="CW265" i="3"/>
  <c r="CX265" i="3"/>
  <c r="CY265" i="3"/>
  <c r="CZ265" i="3"/>
  <c r="DA265" i="3"/>
  <c r="DB265" i="3"/>
  <c r="DD265" i="3"/>
  <c r="DE265" i="3"/>
  <c r="DF265" i="3"/>
  <c r="DG265" i="3"/>
  <c r="DH265" i="3"/>
  <c r="DI265" i="3"/>
  <c r="DJ265" i="3"/>
  <c r="DK265" i="3"/>
  <c r="DL265" i="3"/>
  <c r="DM265" i="3"/>
  <c r="DN265" i="3"/>
  <c r="DO265" i="3"/>
  <c r="DP265" i="3"/>
  <c r="DR265" i="3"/>
  <c r="DS265" i="3"/>
  <c r="DT265" i="3"/>
  <c r="DU265" i="3"/>
  <c r="DV265" i="3"/>
  <c r="DW265" i="3"/>
  <c r="DX265" i="3"/>
  <c r="DY265" i="3"/>
  <c r="DZ265" i="3"/>
  <c r="EA265" i="3"/>
  <c r="EB265" i="3"/>
  <c r="EC265" i="3"/>
  <c r="ED265" i="3"/>
  <c r="EF265" i="3"/>
  <c r="EG265" i="3"/>
  <c r="EH265" i="3"/>
  <c r="EI265" i="3"/>
  <c r="EJ265" i="3"/>
  <c r="EK265" i="3"/>
  <c r="EL265" i="3"/>
  <c r="EM265" i="3"/>
  <c r="EN265" i="3"/>
  <c r="EO265" i="3"/>
  <c r="EP265" i="3"/>
  <c r="EQ265" i="3"/>
  <c r="ER265" i="3"/>
  <c r="ET265" i="3"/>
  <c r="EU265" i="3"/>
  <c r="EV265" i="3"/>
  <c r="EW265" i="3"/>
  <c r="EX265" i="3"/>
  <c r="EY265" i="3"/>
  <c r="EZ265" i="3"/>
  <c r="FA265" i="3"/>
  <c r="FB265" i="3"/>
  <c r="FC265" i="3"/>
  <c r="FD265" i="3"/>
  <c r="FE265" i="3"/>
  <c r="FF265" i="3"/>
  <c r="FH265" i="3"/>
  <c r="FI265" i="3"/>
  <c r="FJ265" i="3"/>
  <c r="FK265" i="3"/>
  <c r="FL265" i="3"/>
  <c r="FM265" i="3"/>
  <c r="FN265" i="3"/>
  <c r="FO265" i="3"/>
  <c r="FP265" i="3"/>
  <c r="FQ265" i="3"/>
  <c r="FR265" i="3"/>
  <c r="FS265" i="3"/>
  <c r="FT265" i="3"/>
  <c r="FV265" i="3"/>
  <c r="FW265" i="3"/>
  <c r="FX265" i="3"/>
  <c r="FY265" i="3"/>
  <c r="FZ265" i="3"/>
  <c r="GA265" i="3"/>
  <c r="GB265" i="3"/>
  <c r="GC265" i="3"/>
  <c r="GD265" i="3"/>
  <c r="GE265" i="3"/>
  <c r="GF265" i="3"/>
  <c r="GG265" i="3"/>
  <c r="GH265" i="3"/>
  <c r="GJ265" i="3"/>
  <c r="GK265" i="3"/>
  <c r="GL265" i="3"/>
  <c r="GM265" i="3"/>
  <c r="GN265" i="3"/>
  <c r="GO265" i="3"/>
  <c r="GP265" i="3"/>
  <c r="GQ265" i="3"/>
  <c r="GR265" i="3"/>
  <c r="GS265" i="3"/>
  <c r="GT265" i="3"/>
  <c r="GU265" i="3"/>
  <c r="GV265" i="3"/>
  <c r="GX265" i="3"/>
  <c r="GY265" i="3"/>
  <c r="GZ265" i="3"/>
  <c r="HA265" i="3"/>
  <c r="HB265" i="3"/>
  <c r="HC265" i="3"/>
  <c r="HD265" i="3"/>
  <c r="HE265" i="3"/>
  <c r="HF265" i="3"/>
  <c r="HG265" i="3"/>
  <c r="HH265" i="3"/>
  <c r="HI265" i="3"/>
  <c r="HJ265" i="3"/>
  <c r="X266" i="3"/>
  <c r="Y266" i="3"/>
  <c r="Z266" i="3"/>
  <c r="AA266" i="3"/>
  <c r="AB266" i="3"/>
  <c r="AC266" i="3"/>
  <c r="AD266" i="3"/>
  <c r="AE266" i="3"/>
  <c r="AF266" i="3"/>
  <c r="AG266" i="3"/>
  <c r="AH266" i="3"/>
  <c r="AI266" i="3"/>
  <c r="AJ266" i="3"/>
  <c r="AL266" i="3"/>
  <c r="AM266" i="3"/>
  <c r="AN266" i="3"/>
  <c r="AO266" i="3"/>
  <c r="AP266" i="3"/>
  <c r="AQ266" i="3"/>
  <c r="AR266" i="3"/>
  <c r="AS266" i="3"/>
  <c r="AT266" i="3"/>
  <c r="AU266" i="3"/>
  <c r="AV266" i="3"/>
  <c r="AW266" i="3"/>
  <c r="AX266" i="3"/>
  <c r="AZ266" i="3"/>
  <c r="BA266" i="3"/>
  <c r="BB266" i="3"/>
  <c r="BC266" i="3"/>
  <c r="BD266" i="3"/>
  <c r="BE266" i="3"/>
  <c r="BF266" i="3"/>
  <c r="BG266" i="3"/>
  <c r="BH266" i="3"/>
  <c r="BI266" i="3"/>
  <c r="BJ266" i="3"/>
  <c r="BK266" i="3"/>
  <c r="BL266" i="3"/>
  <c r="BN266" i="3"/>
  <c r="BO266" i="3"/>
  <c r="BP266" i="3"/>
  <c r="BQ266" i="3"/>
  <c r="BR266" i="3"/>
  <c r="BS266" i="3"/>
  <c r="BT266" i="3"/>
  <c r="BU266" i="3"/>
  <c r="BV266" i="3"/>
  <c r="BW266" i="3"/>
  <c r="BX266" i="3"/>
  <c r="BY266" i="3"/>
  <c r="BZ266" i="3"/>
  <c r="CB266" i="3"/>
  <c r="CC266" i="3"/>
  <c r="CD266" i="3"/>
  <c r="CE266" i="3"/>
  <c r="CF266" i="3"/>
  <c r="CG266" i="3"/>
  <c r="CH266" i="3"/>
  <c r="CI266" i="3"/>
  <c r="CJ266" i="3"/>
  <c r="CK266" i="3"/>
  <c r="CL266" i="3"/>
  <c r="CM266" i="3"/>
  <c r="CN266" i="3"/>
  <c r="CP266" i="3"/>
  <c r="CQ266" i="3"/>
  <c r="CR266" i="3"/>
  <c r="CS266" i="3"/>
  <c r="CT266" i="3"/>
  <c r="CU266" i="3"/>
  <c r="CV266" i="3"/>
  <c r="CW266" i="3"/>
  <c r="CX266" i="3"/>
  <c r="CY266" i="3"/>
  <c r="CZ266" i="3"/>
  <c r="DA266" i="3"/>
  <c r="DB266" i="3"/>
  <c r="DD266" i="3"/>
  <c r="DE266" i="3"/>
  <c r="DF266" i="3"/>
  <c r="DG266" i="3"/>
  <c r="DH266" i="3"/>
  <c r="DI266" i="3"/>
  <c r="DJ266" i="3"/>
  <c r="DK266" i="3"/>
  <c r="DL266" i="3"/>
  <c r="DM266" i="3"/>
  <c r="DN266" i="3"/>
  <c r="DO266" i="3"/>
  <c r="DP266" i="3"/>
  <c r="DR266" i="3"/>
  <c r="DS266" i="3"/>
  <c r="DT266" i="3"/>
  <c r="DU266" i="3"/>
  <c r="DV266" i="3"/>
  <c r="DW266" i="3"/>
  <c r="DX266" i="3"/>
  <c r="DY266" i="3"/>
  <c r="DZ266" i="3"/>
  <c r="EA266" i="3"/>
  <c r="EB266" i="3"/>
  <c r="EC266" i="3"/>
  <c r="ED266" i="3"/>
  <c r="EF266" i="3"/>
  <c r="EG266" i="3"/>
  <c r="EH266" i="3"/>
  <c r="EI266" i="3"/>
  <c r="EJ266" i="3"/>
  <c r="EK266" i="3"/>
  <c r="EL266" i="3"/>
  <c r="EM266" i="3"/>
  <c r="EN266" i="3"/>
  <c r="EO266" i="3"/>
  <c r="EP266" i="3"/>
  <c r="EQ266" i="3"/>
  <c r="ER266" i="3"/>
  <c r="ET266" i="3"/>
  <c r="EU266" i="3"/>
  <c r="EV266" i="3"/>
  <c r="EW266" i="3"/>
  <c r="EX266" i="3"/>
  <c r="EY266" i="3"/>
  <c r="EZ266" i="3"/>
  <c r="FA266" i="3"/>
  <c r="FB266" i="3"/>
  <c r="FC266" i="3"/>
  <c r="FD266" i="3"/>
  <c r="FE266" i="3"/>
  <c r="FF266" i="3"/>
  <c r="FH266" i="3"/>
  <c r="FI266" i="3"/>
  <c r="FJ266" i="3"/>
  <c r="FK266" i="3"/>
  <c r="FL266" i="3"/>
  <c r="FM266" i="3"/>
  <c r="FN266" i="3"/>
  <c r="FO266" i="3"/>
  <c r="FP266" i="3"/>
  <c r="FQ266" i="3"/>
  <c r="FR266" i="3"/>
  <c r="FS266" i="3"/>
  <c r="FT266" i="3"/>
  <c r="FV266" i="3"/>
  <c r="FW266" i="3"/>
  <c r="FX266" i="3"/>
  <c r="FY266" i="3"/>
  <c r="FZ266" i="3"/>
  <c r="GA266" i="3"/>
  <c r="GB266" i="3"/>
  <c r="GC266" i="3"/>
  <c r="GD266" i="3"/>
  <c r="GE266" i="3"/>
  <c r="GF266" i="3"/>
  <c r="GG266" i="3"/>
  <c r="GH266" i="3"/>
  <c r="GJ266" i="3"/>
  <c r="GK266" i="3"/>
  <c r="GL266" i="3"/>
  <c r="GM266" i="3"/>
  <c r="GN266" i="3"/>
  <c r="GO266" i="3"/>
  <c r="GP266" i="3"/>
  <c r="GQ266" i="3"/>
  <c r="GR266" i="3"/>
  <c r="GS266" i="3"/>
  <c r="GT266" i="3"/>
  <c r="GU266" i="3"/>
  <c r="GV266" i="3"/>
  <c r="GX266" i="3"/>
  <c r="GY266" i="3"/>
  <c r="GZ266" i="3"/>
  <c r="HA266" i="3"/>
  <c r="HB266" i="3"/>
  <c r="HC266" i="3"/>
  <c r="HD266" i="3"/>
  <c r="HE266" i="3"/>
  <c r="HF266" i="3"/>
  <c r="HG266" i="3"/>
  <c r="HH266" i="3"/>
  <c r="HI266" i="3"/>
  <c r="HJ266" i="3"/>
  <c r="X267" i="3"/>
  <c r="Y267" i="3"/>
  <c r="Z267" i="3"/>
  <c r="AA267" i="3"/>
  <c r="AB267" i="3"/>
  <c r="AC267" i="3"/>
  <c r="AD267" i="3"/>
  <c r="AE267" i="3"/>
  <c r="AF267" i="3"/>
  <c r="AG267" i="3"/>
  <c r="AH267" i="3"/>
  <c r="AI267" i="3"/>
  <c r="AJ267" i="3"/>
  <c r="AL267" i="3"/>
  <c r="AM267" i="3"/>
  <c r="AN267" i="3"/>
  <c r="AO267" i="3"/>
  <c r="AP267" i="3"/>
  <c r="AQ267" i="3"/>
  <c r="AR267" i="3"/>
  <c r="AS267" i="3"/>
  <c r="AT267" i="3"/>
  <c r="AU267" i="3"/>
  <c r="AV267" i="3"/>
  <c r="AW267" i="3"/>
  <c r="AX267" i="3"/>
  <c r="AZ267" i="3"/>
  <c r="BA267" i="3"/>
  <c r="BB267" i="3"/>
  <c r="BC267" i="3"/>
  <c r="BD267" i="3"/>
  <c r="BE267" i="3"/>
  <c r="BF267" i="3"/>
  <c r="BG267" i="3"/>
  <c r="BH267" i="3"/>
  <c r="BI267" i="3"/>
  <c r="BJ267" i="3"/>
  <c r="BK267" i="3"/>
  <c r="BL267" i="3"/>
  <c r="BN267" i="3"/>
  <c r="BO267" i="3"/>
  <c r="BP267" i="3"/>
  <c r="BQ267" i="3"/>
  <c r="BR267" i="3"/>
  <c r="BS267" i="3"/>
  <c r="BT267" i="3"/>
  <c r="BU267" i="3"/>
  <c r="BV267" i="3"/>
  <c r="BW267" i="3"/>
  <c r="BX267" i="3"/>
  <c r="BY267" i="3"/>
  <c r="BZ267" i="3"/>
  <c r="CB267" i="3"/>
  <c r="CC267" i="3"/>
  <c r="CD267" i="3"/>
  <c r="CE267" i="3"/>
  <c r="CF267" i="3"/>
  <c r="CG267" i="3"/>
  <c r="CH267" i="3"/>
  <c r="CI267" i="3"/>
  <c r="CJ267" i="3"/>
  <c r="CK267" i="3"/>
  <c r="CL267" i="3"/>
  <c r="CM267" i="3"/>
  <c r="CN267" i="3"/>
  <c r="CP267" i="3"/>
  <c r="CQ267" i="3"/>
  <c r="CR267" i="3"/>
  <c r="CS267" i="3"/>
  <c r="CT267" i="3"/>
  <c r="CU267" i="3"/>
  <c r="CV267" i="3"/>
  <c r="CW267" i="3"/>
  <c r="CX267" i="3"/>
  <c r="CY267" i="3"/>
  <c r="CZ267" i="3"/>
  <c r="DA267" i="3"/>
  <c r="DB267" i="3"/>
  <c r="DD267" i="3"/>
  <c r="DE267" i="3"/>
  <c r="DF267" i="3"/>
  <c r="DG267" i="3"/>
  <c r="DH267" i="3"/>
  <c r="DI267" i="3"/>
  <c r="DJ267" i="3"/>
  <c r="DK267" i="3"/>
  <c r="DL267" i="3"/>
  <c r="DM267" i="3"/>
  <c r="DN267" i="3"/>
  <c r="DO267" i="3"/>
  <c r="DP267" i="3"/>
  <c r="DR267" i="3"/>
  <c r="DS267" i="3"/>
  <c r="DT267" i="3"/>
  <c r="DU267" i="3"/>
  <c r="DV267" i="3"/>
  <c r="DW267" i="3"/>
  <c r="DX267" i="3"/>
  <c r="DY267" i="3"/>
  <c r="DZ267" i="3"/>
  <c r="EA267" i="3"/>
  <c r="EB267" i="3"/>
  <c r="EC267" i="3"/>
  <c r="ED267" i="3"/>
  <c r="EF267" i="3"/>
  <c r="EG267" i="3"/>
  <c r="EH267" i="3"/>
  <c r="EI267" i="3"/>
  <c r="EJ267" i="3"/>
  <c r="EK267" i="3"/>
  <c r="EL267" i="3"/>
  <c r="EM267" i="3"/>
  <c r="EN267" i="3"/>
  <c r="EO267" i="3"/>
  <c r="EP267" i="3"/>
  <c r="EQ267" i="3"/>
  <c r="ER267" i="3"/>
  <c r="ET267" i="3"/>
  <c r="EU267" i="3"/>
  <c r="EV267" i="3"/>
  <c r="EW267" i="3"/>
  <c r="EX267" i="3"/>
  <c r="EY267" i="3"/>
  <c r="EZ267" i="3"/>
  <c r="FA267" i="3"/>
  <c r="FB267" i="3"/>
  <c r="FC267" i="3"/>
  <c r="FD267" i="3"/>
  <c r="FE267" i="3"/>
  <c r="FF267" i="3"/>
  <c r="FH267" i="3"/>
  <c r="FI267" i="3"/>
  <c r="FJ267" i="3"/>
  <c r="FK267" i="3"/>
  <c r="FL267" i="3"/>
  <c r="FM267" i="3"/>
  <c r="FN267" i="3"/>
  <c r="FO267" i="3"/>
  <c r="FP267" i="3"/>
  <c r="FQ267" i="3"/>
  <c r="FR267" i="3"/>
  <c r="FS267" i="3"/>
  <c r="FT267" i="3"/>
  <c r="FV267" i="3"/>
  <c r="FW267" i="3"/>
  <c r="FX267" i="3"/>
  <c r="FY267" i="3"/>
  <c r="FZ267" i="3"/>
  <c r="GA267" i="3"/>
  <c r="GB267" i="3"/>
  <c r="GC267" i="3"/>
  <c r="GD267" i="3"/>
  <c r="GE267" i="3"/>
  <c r="GF267" i="3"/>
  <c r="GG267" i="3"/>
  <c r="GH267" i="3"/>
  <c r="GJ267" i="3"/>
  <c r="GK267" i="3"/>
  <c r="GL267" i="3"/>
  <c r="GM267" i="3"/>
  <c r="GN267" i="3"/>
  <c r="GO267" i="3"/>
  <c r="GP267" i="3"/>
  <c r="GQ267" i="3"/>
  <c r="GR267" i="3"/>
  <c r="GS267" i="3"/>
  <c r="GT267" i="3"/>
  <c r="GU267" i="3"/>
  <c r="GV267" i="3"/>
  <c r="GX267" i="3"/>
  <c r="GY267" i="3"/>
  <c r="GZ267" i="3"/>
  <c r="HA267" i="3"/>
  <c r="HB267" i="3"/>
  <c r="HC267" i="3"/>
  <c r="HD267" i="3"/>
  <c r="HE267" i="3"/>
  <c r="HF267" i="3"/>
  <c r="HG267" i="3"/>
  <c r="HH267" i="3"/>
  <c r="HI267" i="3"/>
  <c r="HJ267" i="3"/>
  <c r="J268" i="3"/>
  <c r="K268" i="3"/>
  <c r="L268" i="3"/>
  <c r="M268" i="3"/>
  <c r="N268" i="3"/>
  <c r="O268" i="3"/>
  <c r="P268" i="3"/>
  <c r="Q268" i="3"/>
  <c r="R268" i="3"/>
  <c r="S268" i="3"/>
  <c r="T268" i="3"/>
  <c r="U268" i="3"/>
  <c r="V268" i="3"/>
  <c r="X268" i="3"/>
  <c r="Y268" i="3"/>
  <c r="Z268" i="3"/>
  <c r="AA268" i="3"/>
  <c r="AB268" i="3"/>
  <c r="AC268" i="3"/>
  <c r="AD268" i="3"/>
  <c r="AE268" i="3"/>
  <c r="AF268" i="3"/>
  <c r="AG268" i="3"/>
  <c r="AH268" i="3"/>
  <c r="AI268" i="3"/>
  <c r="AJ268" i="3"/>
  <c r="AL268" i="3"/>
  <c r="AM268" i="3"/>
  <c r="AN268" i="3"/>
  <c r="AO268" i="3"/>
  <c r="AP268" i="3"/>
  <c r="AQ268" i="3"/>
  <c r="AR268" i="3"/>
  <c r="AS268" i="3"/>
  <c r="AT268" i="3"/>
  <c r="AU268" i="3"/>
  <c r="AV268" i="3"/>
  <c r="AW268" i="3"/>
  <c r="AX268" i="3"/>
  <c r="BN268" i="3"/>
  <c r="BO268" i="3"/>
  <c r="BP268" i="3"/>
  <c r="BQ268" i="3"/>
  <c r="BR268" i="3"/>
  <c r="BS268" i="3"/>
  <c r="BT268" i="3"/>
  <c r="BU268" i="3"/>
  <c r="BV268" i="3"/>
  <c r="BW268" i="3"/>
  <c r="BX268" i="3"/>
  <c r="BY268" i="3"/>
  <c r="BZ268" i="3"/>
  <c r="CB268" i="3"/>
  <c r="CC268" i="3"/>
  <c r="CD268" i="3"/>
  <c r="CE268" i="3"/>
  <c r="CF268" i="3"/>
  <c r="CG268" i="3"/>
  <c r="CH268" i="3"/>
  <c r="CI268" i="3"/>
  <c r="CJ268" i="3"/>
  <c r="CK268" i="3"/>
  <c r="CL268" i="3"/>
  <c r="CM268" i="3"/>
  <c r="CN268" i="3"/>
  <c r="CP268" i="3"/>
  <c r="CQ268" i="3"/>
  <c r="CR268" i="3"/>
  <c r="CS268" i="3"/>
  <c r="CT268" i="3"/>
  <c r="CU268" i="3"/>
  <c r="CV268" i="3"/>
  <c r="CW268" i="3"/>
  <c r="CX268" i="3"/>
  <c r="CY268" i="3"/>
  <c r="CZ268" i="3"/>
  <c r="DA268" i="3"/>
  <c r="DB268" i="3"/>
  <c r="DD268" i="3"/>
  <c r="DE268" i="3"/>
  <c r="DF268" i="3"/>
  <c r="DG268" i="3"/>
  <c r="DH268" i="3"/>
  <c r="DI268" i="3"/>
  <c r="DJ268" i="3"/>
  <c r="DK268" i="3"/>
  <c r="DL268" i="3"/>
  <c r="DM268" i="3"/>
  <c r="DN268" i="3"/>
  <c r="DO268" i="3"/>
  <c r="DP268" i="3"/>
  <c r="DR268" i="3"/>
  <c r="DS268" i="3"/>
  <c r="DT268" i="3"/>
  <c r="DU268" i="3"/>
  <c r="DV268" i="3"/>
  <c r="DW268" i="3"/>
  <c r="DX268" i="3"/>
  <c r="DY268" i="3"/>
  <c r="DZ268" i="3"/>
  <c r="EA268" i="3"/>
  <c r="EB268" i="3"/>
  <c r="EC268" i="3"/>
  <c r="ED268" i="3"/>
  <c r="EF268" i="3"/>
  <c r="EG268" i="3"/>
  <c r="EH268" i="3"/>
  <c r="EI268" i="3"/>
  <c r="EJ268" i="3"/>
  <c r="EK268" i="3"/>
  <c r="EL268" i="3"/>
  <c r="EM268" i="3"/>
  <c r="EN268" i="3"/>
  <c r="EO268" i="3"/>
  <c r="EP268" i="3"/>
  <c r="EQ268" i="3"/>
  <c r="ER268" i="3"/>
  <c r="ET268" i="3"/>
  <c r="EU268" i="3"/>
  <c r="EV268" i="3"/>
  <c r="EW268" i="3"/>
  <c r="EX268" i="3"/>
  <c r="EY268" i="3"/>
  <c r="EZ268" i="3"/>
  <c r="FA268" i="3"/>
  <c r="FB268" i="3"/>
  <c r="FC268" i="3"/>
  <c r="FD268" i="3"/>
  <c r="FE268" i="3"/>
  <c r="FF268" i="3"/>
  <c r="FH268" i="3"/>
  <c r="FI268" i="3"/>
  <c r="FJ268" i="3"/>
  <c r="FK268" i="3"/>
  <c r="FL268" i="3"/>
  <c r="FM268" i="3"/>
  <c r="FN268" i="3"/>
  <c r="FO268" i="3"/>
  <c r="FP268" i="3"/>
  <c r="FQ268" i="3"/>
  <c r="FR268" i="3"/>
  <c r="FS268" i="3"/>
  <c r="FT268" i="3"/>
  <c r="FV268" i="3"/>
  <c r="FW268" i="3"/>
  <c r="FX268" i="3"/>
  <c r="FY268" i="3"/>
  <c r="FZ268" i="3"/>
  <c r="GA268" i="3"/>
  <c r="GB268" i="3"/>
  <c r="GC268" i="3"/>
  <c r="GD268" i="3"/>
  <c r="GE268" i="3"/>
  <c r="GF268" i="3"/>
  <c r="GG268" i="3"/>
  <c r="GH268" i="3"/>
  <c r="GJ268" i="3"/>
  <c r="GK268" i="3"/>
  <c r="GL268" i="3"/>
  <c r="GM268" i="3"/>
  <c r="GN268" i="3"/>
  <c r="GO268" i="3"/>
  <c r="GP268" i="3"/>
  <c r="GQ268" i="3"/>
  <c r="GR268" i="3"/>
  <c r="GS268" i="3"/>
  <c r="GT268" i="3"/>
  <c r="GU268" i="3"/>
  <c r="GV268" i="3"/>
  <c r="GX268" i="3"/>
  <c r="GY268" i="3"/>
  <c r="GZ268" i="3"/>
  <c r="HA268" i="3"/>
  <c r="HB268" i="3"/>
  <c r="HC268" i="3"/>
  <c r="HD268" i="3"/>
  <c r="HE268" i="3"/>
  <c r="HF268" i="3"/>
  <c r="HG268" i="3"/>
  <c r="HH268" i="3"/>
  <c r="HI268" i="3"/>
  <c r="HJ268" i="3"/>
  <c r="J269" i="3"/>
  <c r="K269" i="3"/>
  <c r="L269" i="3"/>
  <c r="M269" i="3"/>
  <c r="N269" i="3"/>
  <c r="O269" i="3"/>
  <c r="P269" i="3"/>
  <c r="Q269" i="3"/>
  <c r="R269" i="3"/>
  <c r="S269" i="3"/>
  <c r="T269" i="3"/>
  <c r="U269" i="3"/>
  <c r="V269" i="3"/>
  <c r="X269" i="3"/>
  <c r="Y269" i="3"/>
  <c r="Z269" i="3"/>
  <c r="AA269" i="3"/>
  <c r="AB269" i="3"/>
  <c r="AC269" i="3"/>
  <c r="AD269" i="3"/>
  <c r="AE269" i="3"/>
  <c r="AF269" i="3"/>
  <c r="AG269" i="3"/>
  <c r="AH269" i="3"/>
  <c r="AI269" i="3"/>
  <c r="AJ269" i="3"/>
  <c r="AL269" i="3"/>
  <c r="AM269" i="3"/>
  <c r="AN269" i="3"/>
  <c r="AO269" i="3"/>
  <c r="AP269" i="3"/>
  <c r="AQ269" i="3"/>
  <c r="AR269" i="3"/>
  <c r="AS269" i="3"/>
  <c r="AT269" i="3"/>
  <c r="AU269" i="3"/>
  <c r="AV269" i="3"/>
  <c r="AW269" i="3"/>
  <c r="AX269" i="3"/>
  <c r="BN269" i="3"/>
  <c r="BO269" i="3"/>
  <c r="BP269" i="3"/>
  <c r="BQ269" i="3"/>
  <c r="BR269" i="3"/>
  <c r="BS269" i="3"/>
  <c r="BT269" i="3"/>
  <c r="BU269" i="3"/>
  <c r="BV269" i="3"/>
  <c r="BW269" i="3"/>
  <c r="BX269" i="3"/>
  <c r="BY269" i="3"/>
  <c r="BZ269" i="3"/>
  <c r="CB269" i="3"/>
  <c r="CC269" i="3"/>
  <c r="CD269" i="3"/>
  <c r="CE269" i="3"/>
  <c r="CF269" i="3"/>
  <c r="CG269" i="3"/>
  <c r="CH269" i="3"/>
  <c r="CI269" i="3"/>
  <c r="CJ269" i="3"/>
  <c r="CK269" i="3"/>
  <c r="CL269" i="3"/>
  <c r="CM269" i="3"/>
  <c r="CN269" i="3"/>
  <c r="CP269" i="3"/>
  <c r="CQ269" i="3"/>
  <c r="CR269" i="3"/>
  <c r="CS269" i="3"/>
  <c r="CT269" i="3"/>
  <c r="CU269" i="3"/>
  <c r="CV269" i="3"/>
  <c r="CW269" i="3"/>
  <c r="CX269" i="3"/>
  <c r="CY269" i="3"/>
  <c r="CZ269" i="3"/>
  <c r="DA269" i="3"/>
  <c r="DB269" i="3"/>
  <c r="DD269" i="3"/>
  <c r="DE269" i="3"/>
  <c r="DF269" i="3"/>
  <c r="DG269" i="3"/>
  <c r="DH269" i="3"/>
  <c r="DI269" i="3"/>
  <c r="DJ269" i="3"/>
  <c r="DK269" i="3"/>
  <c r="DL269" i="3"/>
  <c r="DM269" i="3"/>
  <c r="DN269" i="3"/>
  <c r="DO269" i="3"/>
  <c r="DP269" i="3"/>
  <c r="DR269" i="3"/>
  <c r="DS269" i="3"/>
  <c r="DT269" i="3"/>
  <c r="DU269" i="3"/>
  <c r="DV269" i="3"/>
  <c r="DW269" i="3"/>
  <c r="DX269" i="3"/>
  <c r="DY269" i="3"/>
  <c r="DZ269" i="3"/>
  <c r="EA269" i="3"/>
  <c r="EB269" i="3"/>
  <c r="EC269" i="3"/>
  <c r="ED269" i="3"/>
  <c r="EF269" i="3"/>
  <c r="EG269" i="3"/>
  <c r="EH269" i="3"/>
  <c r="EI269" i="3"/>
  <c r="EJ269" i="3"/>
  <c r="EK269" i="3"/>
  <c r="EL269" i="3"/>
  <c r="EM269" i="3"/>
  <c r="EN269" i="3"/>
  <c r="EO269" i="3"/>
  <c r="EP269" i="3"/>
  <c r="EQ269" i="3"/>
  <c r="ER269" i="3"/>
  <c r="ET269" i="3"/>
  <c r="EU269" i="3"/>
  <c r="EV269" i="3"/>
  <c r="EW269" i="3"/>
  <c r="EX269" i="3"/>
  <c r="EY269" i="3"/>
  <c r="EZ269" i="3"/>
  <c r="FA269" i="3"/>
  <c r="FB269" i="3"/>
  <c r="FC269" i="3"/>
  <c r="FD269" i="3"/>
  <c r="FE269" i="3"/>
  <c r="FF269" i="3"/>
  <c r="FH269" i="3"/>
  <c r="FI269" i="3"/>
  <c r="FJ269" i="3"/>
  <c r="FK269" i="3"/>
  <c r="FL269" i="3"/>
  <c r="FM269" i="3"/>
  <c r="FN269" i="3"/>
  <c r="FO269" i="3"/>
  <c r="FP269" i="3"/>
  <c r="FQ269" i="3"/>
  <c r="FR269" i="3"/>
  <c r="FS269" i="3"/>
  <c r="FT269" i="3"/>
  <c r="FV269" i="3"/>
  <c r="FW269" i="3"/>
  <c r="FX269" i="3"/>
  <c r="FY269" i="3"/>
  <c r="FZ269" i="3"/>
  <c r="GA269" i="3"/>
  <c r="GB269" i="3"/>
  <c r="GC269" i="3"/>
  <c r="GD269" i="3"/>
  <c r="GE269" i="3"/>
  <c r="GF269" i="3"/>
  <c r="GG269" i="3"/>
  <c r="GH269" i="3"/>
  <c r="GJ269" i="3"/>
  <c r="GK269" i="3"/>
  <c r="GL269" i="3"/>
  <c r="GM269" i="3"/>
  <c r="GN269" i="3"/>
  <c r="GO269" i="3"/>
  <c r="GP269" i="3"/>
  <c r="GQ269" i="3"/>
  <c r="GR269" i="3"/>
  <c r="GS269" i="3"/>
  <c r="GT269" i="3"/>
  <c r="GU269" i="3"/>
  <c r="GV269" i="3"/>
  <c r="GX269" i="3"/>
  <c r="GY269" i="3"/>
  <c r="GZ269" i="3"/>
  <c r="HA269" i="3"/>
  <c r="HB269" i="3"/>
  <c r="HC269" i="3"/>
  <c r="HD269" i="3"/>
  <c r="HE269" i="3"/>
  <c r="HF269" i="3"/>
  <c r="HG269" i="3"/>
  <c r="HH269" i="3"/>
  <c r="HI269" i="3"/>
  <c r="HJ269" i="3"/>
  <c r="J270" i="3"/>
  <c r="K270" i="3"/>
  <c r="L270" i="3"/>
  <c r="M270" i="3"/>
  <c r="N270" i="3"/>
  <c r="O270" i="3"/>
  <c r="P270" i="3"/>
  <c r="Q270" i="3"/>
  <c r="R270" i="3"/>
  <c r="S270" i="3"/>
  <c r="T270" i="3"/>
  <c r="U270" i="3"/>
  <c r="V270" i="3"/>
  <c r="X270" i="3"/>
  <c r="Y270" i="3"/>
  <c r="Z270" i="3"/>
  <c r="AA270" i="3"/>
  <c r="AB270" i="3"/>
  <c r="AC270" i="3"/>
  <c r="AD270" i="3"/>
  <c r="AE270" i="3"/>
  <c r="AF270" i="3"/>
  <c r="AG270" i="3"/>
  <c r="AH270" i="3"/>
  <c r="AI270" i="3"/>
  <c r="AJ270" i="3"/>
  <c r="AL270" i="3"/>
  <c r="AM270" i="3"/>
  <c r="AN270" i="3"/>
  <c r="AO270" i="3"/>
  <c r="AP270" i="3"/>
  <c r="AQ270" i="3"/>
  <c r="AR270" i="3"/>
  <c r="AS270" i="3"/>
  <c r="AT270" i="3"/>
  <c r="AU270" i="3"/>
  <c r="AV270" i="3"/>
  <c r="AW270" i="3"/>
  <c r="AX270" i="3"/>
  <c r="BN270" i="3"/>
  <c r="BO270" i="3"/>
  <c r="BP270" i="3"/>
  <c r="BQ270" i="3"/>
  <c r="BR270" i="3"/>
  <c r="BS270" i="3"/>
  <c r="BT270" i="3"/>
  <c r="BU270" i="3"/>
  <c r="BV270" i="3"/>
  <c r="BW270" i="3"/>
  <c r="BX270" i="3"/>
  <c r="BY270" i="3"/>
  <c r="BZ270" i="3"/>
  <c r="CB270" i="3"/>
  <c r="CC270" i="3"/>
  <c r="CD270" i="3"/>
  <c r="CE270" i="3"/>
  <c r="CF270" i="3"/>
  <c r="CG270" i="3"/>
  <c r="CH270" i="3"/>
  <c r="CI270" i="3"/>
  <c r="CJ270" i="3"/>
  <c r="CK270" i="3"/>
  <c r="CL270" i="3"/>
  <c r="CM270" i="3"/>
  <c r="CN270" i="3"/>
  <c r="CP270" i="3"/>
  <c r="CQ270" i="3"/>
  <c r="CR270" i="3"/>
  <c r="CS270" i="3"/>
  <c r="CT270" i="3"/>
  <c r="CU270" i="3"/>
  <c r="CV270" i="3"/>
  <c r="CW270" i="3"/>
  <c r="CX270" i="3"/>
  <c r="CY270" i="3"/>
  <c r="CZ270" i="3"/>
  <c r="DA270" i="3"/>
  <c r="DB270" i="3"/>
  <c r="DD270" i="3"/>
  <c r="DE270" i="3"/>
  <c r="DF270" i="3"/>
  <c r="DG270" i="3"/>
  <c r="DH270" i="3"/>
  <c r="DI270" i="3"/>
  <c r="DJ270" i="3"/>
  <c r="DK270" i="3"/>
  <c r="DL270" i="3"/>
  <c r="DM270" i="3"/>
  <c r="DN270" i="3"/>
  <c r="DO270" i="3"/>
  <c r="DP270" i="3"/>
  <c r="DR270" i="3"/>
  <c r="DS270" i="3"/>
  <c r="DT270" i="3"/>
  <c r="DU270" i="3"/>
  <c r="DV270" i="3"/>
  <c r="DW270" i="3"/>
  <c r="DX270" i="3"/>
  <c r="DY270" i="3"/>
  <c r="DZ270" i="3"/>
  <c r="EA270" i="3"/>
  <c r="EB270" i="3"/>
  <c r="EC270" i="3"/>
  <c r="ED270" i="3"/>
  <c r="EF270" i="3"/>
  <c r="EG270" i="3"/>
  <c r="EH270" i="3"/>
  <c r="EI270" i="3"/>
  <c r="EJ270" i="3"/>
  <c r="EK270" i="3"/>
  <c r="EL270" i="3"/>
  <c r="EM270" i="3"/>
  <c r="EN270" i="3"/>
  <c r="EO270" i="3"/>
  <c r="EP270" i="3"/>
  <c r="EQ270" i="3"/>
  <c r="ER270" i="3"/>
  <c r="ET270" i="3"/>
  <c r="EU270" i="3"/>
  <c r="EV270" i="3"/>
  <c r="EW270" i="3"/>
  <c r="EX270" i="3"/>
  <c r="EY270" i="3"/>
  <c r="EZ270" i="3"/>
  <c r="FA270" i="3"/>
  <c r="FB270" i="3"/>
  <c r="FC270" i="3"/>
  <c r="FD270" i="3"/>
  <c r="FE270" i="3"/>
  <c r="FF270" i="3"/>
  <c r="FH270" i="3"/>
  <c r="FI270" i="3"/>
  <c r="FJ270" i="3"/>
  <c r="FK270" i="3"/>
  <c r="FL270" i="3"/>
  <c r="FM270" i="3"/>
  <c r="FN270" i="3"/>
  <c r="FO270" i="3"/>
  <c r="FP270" i="3"/>
  <c r="FQ270" i="3"/>
  <c r="FR270" i="3"/>
  <c r="FS270" i="3"/>
  <c r="FT270" i="3"/>
  <c r="FV270" i="3"/>
  <c r="FW270" i="3"/>
  <c r="FX270" i="3"/>
  <c r="FY270" i="3"/>
  <c r="FZ270" i="3"/>
  <c r="GA270" i="3"/>
  <c r="GB270" i="3"/>
  <c r="GC270" i="3"/>
  <c r="GD270" i="3"/>
  <c r="GE270" i="3"/>
  <c r="GF270" i="3"/>
  <c r="GG270" i="3"/>
  <c r="GH270" i="3"/>
  <c r="GJ270" i="3"/>
  <c r="GK270" i="3"/>
  <c r="GL270" i="3"/>
  <c r="GM270" i="3"/>
  <c r="GN270" i="3"/>
  <c r="GO270" i="3"/>
  <c r="GP270" i="3"/>
  <c r="GQ270" i="3"/>
  <c r="GR270" i="3"/>
  <c r="GS270" i="3"/>
  <c r="GT270" i="3"/>
  <c r="GU270" i="3"/>
  <c r="GV270" i="3"/>
  <c r="GX270" i="3"/>
  <c r="GY270" i="3"/>
  <c r="GZ270" i="3"/>
  <c r="HA270" i="3"/>
  <c r="HB270" i="3"/>
  <c r="HC270" i="3"/>
  <c r="HD270" i="3"/>
  <c r="HE270" i="3"/>
  <c r="HF270" i="3"/>
  <c r="HG270" i="3"/>
  <c r="HH270" i="3"/>
  <c r="HI270" i="3"/>
  <c r="HJ270" i="3"/>
  <c r="J271" i="3"/>
  <c r="K271" i="3"/>
  <c r="L271" i="3"/>
  <c r="M271" i="3"/>
  <c r="N271" i="3"/>
  <c r="O271" i="3"/>
  <c r="P271" i="3"/>
  <c r="Q271" i="3"/>
  <c r="R271" i="3"/>
  <c r="S271" i="3"/>
  <c r="T271" i="3"/>
  <c r="U271" i="3"/>
  <c r="V271" i="3"/>
  <c r="X271" i="3"/>
  <c r="Y271" i="3"/>
  <c r="Z271" i="3"/>
  <c r="AA271" i="3"/>
  <c r="AB271" i="3"/>
  <c r="AC271" i="3"/>
  <c r="AD271" i="3"/>
  <c r="AE271" i="3"/>
  <c r="AF271" i="3"/>
  <c r="AG271" i="3"/>
  <c r="AH271" i="3"/>
  <c r="AI271" i="3"/>
  <c r="AJ271" i="3"/>
  <c r="AL271" i="3"/>
  <c r="AM271" i="3"/>
  <c r="AN271" i="3"/>
  <c r="AO271" i="3"/>
  <c r="AP271" i="3"/>
  <c r="AQ271" i="3"/>
  <c r="AR271" i="3"/>
  <c r="AS271" i="3"/>
  <c r="AT271" i="3"/>
  <c r="AU271" i="3"/>
  <c r="AV271" i="3"/>
  <c r="AW271" i="3"/>
  <c r="AX271" i="3"/>
  <c r="BN271" i="3"/>
  <c r="BO271" i="3"/>
  <c r="BP271" i="3"/>
  <c r="BQ271" i="3"/>
  <c r="BR271" i="3"/>
  <c r="BS271" i="3"/>
  <c r="BT271" i="3"/>
  <c r="BU271" i="3"/>
  <c r="BV271" i="3"/>
  <c r="BW271" i="3"/>
  <c r="BX271" i="3"/>
  <c r="BY271" i="3"/>
  <c r="BZ271" i="3"/>
  <c r="CB271" i="3"/>
  <c r="CC271" i="3"/>
  <c r="CD271" i="3"/>
  <c r="CE271" i="3"/>
  <c r="CF271" i="3"/>
  <c r="CG271" i="3"/>
  <c r="CH271" i="3"/>
  <c r="CI271" i="3"/>
  <c r="CJ271" i="3"/>
  <c r="CK271" i="3"/>
  <c r="CL271" i="3"/>
  <c r="CM271" i="3"/>
  <c r="CN271" i="3"/>
  <c r="CP271" i="3"/>
  <c r="CQ271" i="3"/>
  <c r="CR271" i="3"/>
  <c r="CS271" i="3"/>
  <c r="CT271" i="3"/>
  <c r="CU271" i="3"/>
  <c r="CV271" i="3"/>
  <c r="CW271" i="3"/>
  <c r="CX271" i="3"/>
  <c r="CY271" i="3"/>
  <c r="CZ271" i="3"/>
  <c r="DA271" i="3"/>
  <c r="DB271" i="3"/>
  <c r="DD271" i="3"/>
  <c r="DE271" i="3"/>
  <c r="DF271" i="3"/>
  <c r="DG271" i="3"/>
  <c r="DH271" i="3"/>
  <c r="DI271" i="3"/>
  <c r="DJ271" i="3"/>
  <c r="DK271" i="3"/>
  <c r="DL271" i="3"/>
  <c r="DM271" i="3"/>
  <c r="DN271" i="3"/>
  <c r="DO271" i="3"/>
  <c r="DP271" i="3"/>
  <c r="DR271" i="3"/>
  <c r="DS271" i="3"/>
  <c r="DT271" i="3"/>
  <c r="DU271" i="3"/>
  <c r="DV271" i="3"/>
  <c r="DW271" i="3"/>
  <c r="DX271" i="3"/>
  <c r="DY271" i="3"/>
  <c r="DZ271" i="3"/>
  <c r="EA271" i="3"/>
  <c r="EB271" i="3"/>
  <c r="EC271" i="3"/>
  <c r="ED271" i="3"/>
  <c r="EF271" i="3"/>
  <c r="EG271" i="3"/>
  <c r="EH271" i="3"/>
  <c r="EI271" i="3"/>
  <c r="EJ271" i="3"/>
  <c r="EK271" i="3"/>
  <c r="EL271" i="3"/>
  <c r="EM271" i="3"/>
  <c r="EN271" i="3"/>
  <c r="EO271" i="3"/>
  <c r="EP271" i="3"/>
  <c r="EQ271" i="3"/>
  <c r="ER271" i="3"/>
  <c r="ET271" i="3"/>
  <c r="EU271" i="3"/>
  <c r="EV271" i="3"/>
  <c r="EW271" i="3"/>
  <c r="EX271" i="3"/>
  <c r="EY271" i="3"/>
  <c r="EZ271" i="3"/>
  <c r="FA271" i="3"/>
  <c r="FB271" i="3"/>
  <c r="FC271" i="3"/>
  <c r="FD271" i="3"/>
  <c r="FE271" i="3"/>
  <c r="FF271" i="3"/>
  <c r="FH271" i="3"/>
  <c r="FI271" i="3"/>
  <c r="FJ271" i="3"/>
  <c r="FK271" i="3"/>
  <c r="FL271" i="3"/>
  <c r="FM271" i="3"/>
  <c r="FN271" i="3"/>
  <c r="FO271" i="3"/>
  <c r="FP271" i="3"/>
  <c r="FQ271" i="3"/>
  <c r="FR271" i="3"/>
  <c r="FS271" i="3"/>
  <c r="FT271" i="3"/>
  <c r="FV271" i="3"/>
  <c r="FW271" i="3"/>
  <c r="FX271" i="3"/>
  <c r="FY271" i="3"/>
  <c r="FZ271" i="3"/>
  <c r="GA271" i="3"/>
  <c r="GB271" i="3"/>
  <c r="GC271" i="3"/>
  <c r="GD271" i="3"/>
  <c r="GE271" i="3"/>
  <c r="GF271" i="3"/>
  <c r="GG271" i="3"/>
  <c r="GH271" i="3"/>
  <c r="GJ271" i="3"/>
  <c r="GK271" i="3"/>
  <c r="GL271" i="3"/>
  <c r="GM271" i="3"/>
  <c r="GN271" i="3"/>
  <c r="GO271" i="3"/>
  <c r="GP271" i="3"/>
  <c r="GQ271" i="3"/>
  <c r="GR271" i="3"/>
  <c r="GS271" i="3"/>
  <c r="GT271" i="3"/>
  <c r="GU271" i="3"/>
  <c r="GV271" i="3"/>
  <c r="GX271" i="3"/>
  <c r="GY271" i="3"/>
  <c r="GZ271" i="3"/>
  <c r="HA271" i="3"/>
  <c r="HB271" i="3"/>
  <c r="HC271" i="3"/>
  <c r="HD271" i="3"/>
  <c r="HE271" i="3"/>
  <c r="HF271" i="3"/>
  <c r="HG271" i="3"/>
  <c r="HH271" i="3"/>
  <c r="HI271" i="3"/>
  <c r="HJ271" i="3"/>
  <c r="J272" i="3"/>
  <c r="K272" i="3"/>
  <c r="L272" i="3"/>
  <c r="M272" i="3"/>
  <c r="N272" i="3"/>
  <c r="O272" i="3"/>
  <c r="P272" i="3"/>
  <c r="Q272" i="3"/>
  <c r="R272" i="3"/>
  <c r="S272" i="3"/>
  <c r="T272" i="3"/>
  <c r="U272" i="3"/>
  <c r="V272" i="3"/>
  <c r="X272" i="3"/>
  <c r="Y272" i="3"/>
  <c r="Z272" i="3"/>
  <c r="AA272" i="3"/>
  <c r="AB272" i="3"/>
  <c r="AC272" i="3"/>
  <c r="AD272" i="3"/>
  <c r="AE272" i="3"/>
  <c r="AF272" i="3"/>
  <c r="AG272" i="3"/>
  <c r="AH272" i="3"/>
  <c r="AI272" i="3"/>
  <c r="AJ272" i="3"/>
  <c r="AL272" i="3"/>
  <c r="AM272" i="3"/>
  <c r="AN272" i="3"/>
  <c r="AO272" i="3"/>
  <c r="AP272" i="3"/>
  <c r="AQ272" i="3"/>
  <c r="AR272" i="3"/>
  <c r="AS272" i="3"/>
  <c r="AT272" i="3"/>
  <c r="AU272" i="3"/>
  <c r="AV272" i="3"/>
  <c r="AW272" i="3"/>
  <c r="AX272" i="3"/>
  <c r="BN272" i="3"/>
  <c r="BO272" i="3"/>
  <c r="BP272" i="3"/>
  <c r="BQ272" i="3"/>
  <c r="BR272" i="3"/>
  <c r="BS272" i="3"/>
  <c r="BT272" i="3"/>
  <c r="BU272" i="3"/>
  <c r="BV272" i="3"/>
  <c r="BW272" i="3"/>
  <c r="BX272" i="3"/>
  <c r="BY272" i="3"/>
  <c r="BZ272" i="3"/>
  <c r="CB272" i="3"/>
  <c r="CC272" i="3"/>
  <c r="CD272" i="3"/>
  <c r="CE272" i="3"/>
  <c r="CF272" i="3"/>
  <c r="CG272" i="3"/>
  <c r="CH272" i="3"/>
  <c r="CI272" i="3"/>
  <c r="CJ272" i="3"/>
  <c r="CK272" i="3"/>
  <c r="CL272" i="3"/>
  <c r="CM272" i="3"/>
  <c r="CN272" i="3"/>
  <c r="CP272" i="3"/>
  <c r="CQ272" i="3"/>
  <c r="CR272" i="3"/>
  <c r="CS272" i="3"/>
  <c r="CT272" i="3"/>
  <c r="CU272" i="3"/>
  <c r="CV272" i="3"/>
  <c r="CW272" i="3"/>
  <c r="CX272" i="3"/>
  <c r="CY272" i="3"/>
  <c r="CZ272" i="3"/>
  <c r="DA272" i="3"/>
  <c r="DB272" i="3"/>
  <c r="DD272" i="3"/>
  <c r="DE272" i="3"/>
  <c r="DF272" i="3"/>
  <c r="DG272" i="3"/>
  <c r="DH272" i="3"/>
  <c r="DI272" i="3"/>
  <c r="DJ272" i="3"/>
  <c r="DK272" i="3"/>
  <c r="DL272" i="3"/>
  <c r="DM272" i="3"/>
  <c r="DN272" i="3"/>
  <c r="DO272" i="3"/>
  <c r="DP272" i="3"/>
  <c r="DR272" i="3"/>
  <c r="DS272" i="3"/>
  <c r="DT272" i="3"/>
  <c r="DU272" i="3"/>
  <c r="DV272" i="3"/>
  <c r="DW272" i="3"/>
  <c r="DX272" i="3"/>
  <c r="DY272" i="3"/>
  <c r="DZ272" i="3"/>
  <c r="EA272" i="3"/>
  <c r="EB272" i="3"/>
  <c r="EC272" i="3"/>
  <c r="ED272" i="3"/>
  <c r="EF272" i="3"/>
  <c r="EG272" i="3"/>
  <c r="EH272" i="3"/>
  <c r="EI272" i="3"/>
  <c r="EJ272" i="3"/>
  <c r="EK272" i="3"/>
  <c r="EL272" i="3"/>
  <c r="EM272" i="3"/>
  <c r="EN272" i="3"/>
  <c r="EO272" i="3"/>
  <c r="EP272" i="3"/>
  <c r="EQ272" i="3"/>
  <c r="ER272" i="3"/>
  <c r="ET272" i="3"/>
  <c r="EU272" i="3"/>
  <c r="EV272" i="3"/>
  <c r="EW272" i="3"/>
  <c r="EX272" i="3"/>
  <c r="EY272" i="3"/>
  <c r="EZ272" i="3"/>
  <c r="FA272" i="3"/>
  <c r="FB272" i="3"/>
  <c r="FC272" i="3"/>
  <c r="FD272" i="3"/>
  <c r="FE272" i="3"/>
  <c r="FF272" i="3"/>
  <c r="FH272" i="3"/>
  <c r="FI272" i="3"/>
  <c r="FJ272" i="3"/>
  <c r="FK272" i="3"/>
  <c r="FL272" i="3"/>
  <c r="FM272" i="3"/>
  <c r="FN272" i="3"/>
  <c r="FO272" i="3"/>
  <c r="FP272" i="3"/>
  <c r="FQ272" i="3"/>
  <c r="FR272" i="3"/>
  <c r="FS272" i="3"/>
  <c r="FT272" i="3"/>
  <c r="FV272" i="3"/>
  <c r="FW272" i="3"/>
  <c r="FX272" i="3"/>
  <c r="FY272" i="3"/>
  <c r="FZ272" i="3"/>
  <c r="GA272" i="3"/>
  <c r="GB272" i="3"/>
  <c r="GC272" i="3"/>
  <c r="GD272" i="3"/>
  <c r="GE272" i="3"/>
  <c r="GF272" i="3"/>
  <c r="GG272" i="3"/>
  <c r="GH272" i="3"/>
  <c r="GJ272" i="3"/>
  <c r="GK272" i="3"/>
  <c r="GL272" i="3"/>
  <c r="GM272" i="3"/>
  <c r="GN272" i="3"/>
  <c r="GO272" i="3"/>
  <c r="GP272" i="3"/>
  <c r="GQ272" i="3"/>
  <c r="GR272" i="3"/>
  <c r="GS272" i="3"/>
  <c r="GT272" i="3"/>
  <c r="GU272" i="3"/>
  <c r="GV272" i="3"/>
  <c r="GX272" i="3"/>
  <c r="GY272" i="3"/>
  <c r="GZ272" i="3"/>
  <c r="HA272" i="3"/>
  <c r="HB272" i="3"/>
  <c r="HC272" i="3"/>
  <c r="HD272" i="3"/>
  <c r="HE272" i="3"/>
  <c r="HF272" i="3"/>
  <c r="HG272" i="3"/>
  <c r="HH272" i="3"/>
  <c r="HI272" i="3"/>
  <c r="HJ272" i="3"/>
  <c r="J273" i="3"/>
  <c r="K273" i="3"/>
  <c r="L273" i="3"/>
  <c r="M273" i="3"/>
  <c r="N273" i="3"/>
  <c r="O273" i="3"/>
  <c r="P273" i="3"/>
  <c r="Q273" i="3"/>
  <c r="R273" i="3"/>
  <c r="S273" i="3"/>
  <c r="T273" i="3"/>
  <c r="U273" i="3"/>
  <c r="V273" i="3"/>
  <c r="X273" i="3"/>
  <c r="Y273" i="3"/>
  <c r="Z273" i="3"/>
  <c r="AA273" i="3"/>
  <c r="AB273" i="3"/>
  <c r="AC273" i="3"/>
  <c r="AD273" i="3"/>
  <c r="AE273" i="3"/>
  <c r="AF273" i="3"/>
  <c r="AG273" i="3"/>
  <c r="AH273" i="3"/>
  <c r="AI273" i="3"/>
  <c r="AJ273" i="3"/>
  <c r="AL273" i="3"/>
  <c r="AM273" i="3"/>
  <c r="AN273" i="3"/>
  <c r="AO273" i="3"/>
  <c r="AP273" i="3"/>
  <c r="AQ273" i="3"/>
  <c r="AR273" i="3"/>
  <c r="AS273" i="3"/>
  <c r="AT273" i="3"/>
  <c r="AU273" i="3"/>
  <c r="AV273" i="3"/>
  <c r="AW273" i="3"/>
  <c r="AX273" i="3"/>
  <c r="BN273" i="3"/>
  <c r="BO273" i="3"/>
  <c r="BP273" i="3"/>
  <c r="BQ273" i="3"/>
  <c r="BR273" i="3"/>
  <c r="BS273" i="3"/>
  <c r="BT273" i="3"/>
  <c r="BU273" i="3"/>
  <c r="BV273" i="3"/>
  <c r="BW273" i="3"/>
  <c r="BX273" i="3"/>
  <c r="BY273" i="3"/>
  <c r="BZ273" i="3"/>
  <c r="CB273" i="3"/>
  <c r="CC273" i="3"/>
  <c r="CD273" i="3"/>
  <c r="CE273" i="3"/>
  <c r="CF273" i="3"/>
  <c r="CG273" i="3"/>
  <c r="CH273" i="3"/>
  <c r="CI273" i="3"/>
  <c r="CJ273" i="3"/>
  <c r="CK273" i="3"/>
  <c r="CL273" i="3"/>
  <c r="CM273" i="3"/>
  <c r="CN273" i="3"/>
  <c r="CP273" i="3"/>
  <c r="CQ273" i="3"/>
  <c r="CR273" i="3"/>
  <c r="CS273" i="3"/>
  <c r="CT273" i="3"/>
  <c r="CU273" i="3"/>
  <c r="CV273" i="3"/>
  <c r="CW273" i="3"/>
  <c r="CX273" i="3"/>
  <c r="CY273" i="3"/>
  <c r="CZ273" i="3"/>
  <c r="DA273" i="3"/>
  <c r="DB273" i="3"/>
  <c r="DD273" i="3"/>
  <c r="DE273" i="3"/>
  <c r="DF273" i="3"/>
  <c r="DG273" i="3"/>
  <c r="DH273" i="3"/>
  <c r="DI273" i="3"/>
  <c r="DJ273" i="3"/>
  <c r="DK273" i="3"/>
  <c r="DL273" i="3"/>
  <c r="DM273" i="3"/>
  <c r="DN273" i="3"/>
  <c r="DO273" i="3"/>
  <c r="DP273" i="3"/>
  <c r="DR273" i="3"/>
  <c r="DS273" i="3"/>
  <c r="DT273" i="3"/>
  <c r="DU273" i="3"/>
  <c r="DV273" i="3"/>
  <c r="DW273" i="3"/>
  <c r="DX273" i="3"/>
  <c r="DY273" i="3"/>
  <c r="DZ273" i="3"/>
  <c r="EA273" i="3"/>
  <c r="EB273" i="3"/>
  <c r="EC273" i="3"/>
  <c r="ED273" i="3"/>
  <c r="EF273" i="3"/>
  <c r="EG273" i="3"/>
  <c r="EH273" i="3"/>
  <c r="EI273" i="3"/>
  <c r="EJ273" i="3"/>
  <c r="EK273" i="3"/>
  <c r="EL273" i="3"/>
  <c r="EM273" i="3"/>
  <c r="EN273" i="3"/>
  <c r="EO273" i="3"/>
  <c r="EP273" i="3"/>
  <c r="EQ273" i="3"/>
  <c r="ER273" i="3"/>
  <c r="ET273" i="3"/>
  <c r="EU273" i="3"/>
  <c r="EV273" i="3"/>
  <c r="EW273" i="3"/>
  <c r="EX273" i="3"/>
  <c r="EY273" i="3"/>
  <c r="EZ273" i="3"/>
  <c r="FA273" i="3"/>
  <c r="FB273" i="3"/>
  <c r="FC273" i="3"/>
  <c r="FD273" i="3"/>
  <c r="FE273" i="3"/>
  <c r="FF273" i="3"/>
  <c r="FH273" i="3"/>
  <c r="FI273" i="3"/>
  <c r="FJ273" i="3"/>
  <c r="FK273" i="3"/>
  <c r="FL273" i="3"/>
  <c r="FM273" i="3"/>
  <c r="FN273" i="3"/>
  <c r="FO273" i="3"/>
  <c r="FP273" i="3"/>
  <c r="FQ273" i="3"/>
  <c r="FR273" i="3"/>
  <c r="FS273" i="3"/>
  <c r="FT273" i="3"/>
  <c r="FV273" i="3"/>
  <c r="FW273" i="3"/>
  <c r="FX273" i="3"/>
  <c r="FY273" i="3"/>
  <c r="FZ273" i="3"/>
  <c r="GA273" i="3"/>
  <c r="GB273" i="3"/>
  <c r="GC273" i="3"/>
  <c r="GD273" i="3"/>
  <c r="GE273" i="3"/>
  <c r="GF273" i="3"/>
  <c r="GG273" i="3"/>
  <c r="GH273" i="3"/>
  <c r="GJ273" i="3"/>
  <c r="GK273" i="3"/>
  <c r="GL273" i="3"/>
  <c r="GM273" i="3"/>
  <c r="GN273" i="3"/>
  <c r="GO273" i="3"/>
  <c r="GP273" i="3"/>
  <c r="GQ273" i="3"/>
  <c r="GR273" i="3"/>
  <c r="GS273" i="3"/>
  <c r="GT273" i="3"/>
  <c r="GU273" i="3"/>
  <c r="GV273" i="3"/>
  <c r="GX273" i="3"/>
  <c r="GY273" i="3"/>
  <c r="GZ273" i="3"/>
  <c r="HA273" i="3"/>
  <c r="HB273" i="3"/>
  <c r="HC273" i="3"/>
  <c r="HD273" i="3"/>
  <c r="HE273" i="3"/>
  <c r="HF273" i="3"/>
  <c r="HG273" i="3"/>
  <c r="HH273" i="3"/>
  <c r="HI273" i="3"/>
  <c r="HJ273" i="3"/>
  <c r="J274" i="3"/>
  <c r="K274" i="3"/>
  <c r="L274" i="3"/>
  <c r="M274" i="3"/>
  <c r="N274" i="3"/>
  <c r="O274" i="3"/>
  <c r="P274" i="3"/>
  <c r="Q274" i="3"/>
  <c r="R274" i="3"/>
  <c r="S274" i="3"/>
  <c r="T274" i="3"/>
  <c r="U274" i="3"/>
  <c r="V274" i="3"/>
  <c r="X274" i="3"/>
  <c r="Y274" i="3"/>
  <c r="Z274" i="3"/>
  <c r="AA274" i="3"/>
  <c r="AB274" i="3"/>
  <c r="AC274" i="3"/>
  <c r="AD274" i="3"/>
  <c r="AE274" i="3"/>
  <c r="AF274" i="3"/>
  <c r="AG274" i="3"/>
  <c r="AH274" i="3"/>
  <c r="AI274" i="3"/>
  <c r="AJ274" i="3"/>
  <c r="AL274" i="3"/>
  <c r="AM274" i="3"/>
  <c r="AN274" i="3"/>
  <c r="AO274" i="3"/>
  <c r="AP274" i="3"/>
  <c r="AQ274" i="3"/>
  <c r="AR274" i="3"/>
  <c r="AS274" i="3"/>
  <c r="AT274" i="3"/>
  <c r="AU274" i="3"/>
  <c r="AV274" i="3"/>
  <c r="AW274" i="3"/>
  <c r="AX274" i="3"/>
  <c r="BN274" i="3"/>
  <c r="BO274" i="3"/>
  <c r="BP274" i="3"/>
  <c r="BQ274" i="3"/>
  <c r="BR274" i="3"/>
  <c r="BS274" i="3"/>
  <c r="BT274" i="3"/>
  <c r="BU274" i="3"/>
  <c r="BV274" i="3"/>
  <c r="BW274" i="3"/>
  <c r="BX274" i="3"/>
  <c r="BY274" i="3"/>
  <c r="BZ274" i="3"/>
  <c r="CB274" i="3"/>
  <c r="CC274" i="3"/>
  <c r="CD274" i="3"/>
  <c r="CE274" i="3"/>
  <c r="CF274" i="3"/>
  <c r="CG274" i="3"/>
  <c r="CH274" i="3"/>
  <c r="CI274" i="3"/>
  <c r="CJ274" i="3"/>
  <c r="CK274" i="3"/>
  <c r="CL274" i="3"/>
  <c r="CM274" i="3"/>
  <c r="CN274" i="3"/>
  <c r="CP274" i="3"/>
  <c r="CQ274" i="3"/>
  <c r="CR274" i="3"/>
  <c r="CS274" i="3"/>
  <c r="CT274" i="3"/>
  <c r="CU274" i="3"/>
  <c r="CV274" i="3"/>
  <c r="CW274" i="3"/>
  <c r="CX274" i="3"/>
  <c r="CY274" i="3"/>
  <c r="CZ274" i="3"/>
  <c r="DA274" i="3"/>
  <c r="DB274" i="3"/>
  <c r="DD274" i="3"/>
  <c r="DE274" i="3"/>
  <c r="DF274" i="3"/>
  <c r="DG274" i="3"/>
  <c r="DH274" i="3"/>
  <c r="DI274" i="3"/>
  <c r="DJ274" i="3"/>
  <c r="DK274" i="3"/>
  <c r="DL274" i="3"/>
  <c r="DM274" i="3"/>
  <c r="DN274" i="3"/>
  <c r="DO274" i="3"/>
  <c r="DP274" i="3"/>
  <c r="DR274" i="3"/>
  <c r="DS274" i="3"/>
  <c r="DT274" i="3"/>
  <c r="DU274" i="3"/>
  <c r="DV274" i="3"/>
  <c r="DW274" i="3"/>
  <c r="DX274" i="3"/>
  <c r="DY274" i="3"/>
  <c r="DZ274" i="3"/>
  <c r="EA274" i="3"/>
  <c r="EB274" i="3"/>
  <c r="EC274" i="3"/>
  <c r="ED274" i="3"/>
  <c r="EF274" i="3"/>
  <c r="EG274" i="3"/>
  <c r="EH274" i="3"/>
  <c r="EI274" i="3"/>
  <c r="EJ274" i="3"/>
  <c r="EK274" i="3"/>
  <c r="EL274" i="3"/>
  <c r="EM274" i="3"/>
  <c r="EN274" i="3"/>
  <c r="EO274" i="3"/>
  <c r="EP274" i="3"/>
  <c r="EQ274" i="3"/>
  <c r="ER274" i="3"/>
  <c r="ET274" i="3"/>
  <c r="EU274" i="3"/>
  <c r="EV274" i="3"/>
  <c r="EW274" i="3"/>
  <c r="EX274" i="3"/>
  <c r="EY274" i="3"/>
  <c r="EZ274" i="3"/>
  <c r="FA274" i="3"/>
  <c r="FB274" i="3"/>
  <c r="FC274" i="3"/>
  <c r="FD274" i="3"/>
  <c r="FE274" i="3"/>
  <c r="FF274" i="3"/>
  <c r="FH274" i="3"/>
  <c r="FI274" i="3"/>
  <c r="FJ274" i="3"/>
  <c r="FK274" i="3"/>
  <c r="FL274" i="3"/>
  <c r="FM274" i="3"/>
  <c r="FN274" i="3"/>
  <c r="FO274" i="3"/>
  <c r="FP274" i="3"/>
  <c r="FQ274" i="3"/>
  <c r="FR274" i="3"/>
  <c r="FS274" i="3"/>
  <c r="FT274" i="3"/>
  <c r="FV274" i="3"/>
  <c r="FW274" i="3"/>
  <c r="FX274" i="3"/>
  <c r="FY274" i="3"/>
  <c r="FZ274" i="3"/>
  <c r="GA274" i="3"/>
  <c r="GB274" i="3"/>
  <c r="GC274" i="3"/>
  <c r="GD274" i="3"/>
  <c r="GE274" i="3"/>
  <c r="GF274" i="3"/>
  <c r="GG274" i="3"/>
  <c r="GH274" i="3"/>
  <c r="GJ274" i="3"/>
  <c r="GK274" i="3"/>
  <c r="GL274" i="3"/>
  <c r="GM274" i="3"/>
  <c r="GN274" i="3"/>
  <c r="GO274" i="3"/>
  <c r="GP274" i="3"/>
  <c r="GQ274" i="3"/>
  <c r="GR274" i="3"/>
  <c r="GS274" i="3"/>
  <c r="GT274" i="3"/>
  <c r="GU274" i="3"/>
  <c r="GV274" i="3"/>
  <c r="GX274" i="3"/>
  <c r="GY274" i="3"/>
  <c r="GZ274" i="3"/>
  <c r="HA274" i="3"/>
  <c r="HB274" i="3"/>
  <c r="HC274" i="3"/>
  <c r="HD274" i="3"/>
  <c r="HE274" i="3"/>
  <c r="HF274" i="3"/>
  <c r="HG274" i="3"/>
  <c r="HH274" i="3"/>
  <c r="HI274" i="3"/>
  <c r="HJ274" i="3"/>
  <c r="X275" i="3"/>
  <c r="Y275" i="3"/>
  <c r="Z275" i="3"/>
  <c r="AA275" i="3"/>
  <c r="AB275" i="3"/>
  <c r="AC275" i="3"/>
  <c r="AD275" i="3"/>
  <c r="AE275" i="3"/>
  <c r="AF275" i="3"/>
  <c r="AG275" i="3"/>
  <c r="AH275" i="3"/>
  <c r="AI275" i="3"/>
  <c r="AJ275" i="3"/>
  <c r="AL275" i="3"/>
  <c r="AM275" i="3"/>
  <c r="AN275" i="3"/>
  <c r="AO275" i="3"/>
  <c r="AP275" i="3"/>
  <c r="AQ275" i="3"/>
  <c r="AR275" i="3"/>
  <c r="AS275" i="3"/>
  <c r="AT275" i="3"/>
  <c r="AU275" i="3"/>
  <c r="AV275" i="3"/>
  <c r="AW275" i="3"/>
  <c r="AX275" i="3"/>
  <c r="AZ275" i="3"/>
  <c r="BA275" i="3"/>
  <c r="BB275" i="3"/>
  <c r="BC275" i="3"/>
  <c r="BD275" i="3"/>
  <c r="BE275" i="3"/>
  <c r="BF275" i="3"/>
  <c r="BG275" i="3"/>
  <c r="BH275" i="3"/>
  <c r="BI275" i="3"/>
  <c r="BJ275" i="3"/>
  <c r="BK275" i="3"/>
  <c r="BL275" i="3"/>
  <c r="BN275" i="3"/>
  <c r="BO275" i="3"/>
  <c r="BP275" i="3"/>
  <c r="BQ275" i="3"/>
  <c r="BR275" i="3"/>
  <c r="BS275" i="3"/>
  <c r="BT275" i="3"/>
  <c r="BU275" i="3"/>
  <c r="BV275" i="3"/>
  <c r="BW275" i="3"/>
  <c r="BX275" i="3"/>
  <c r="BY275" i="3"/>
  <c r="BZ275" i="3"/>
  <c r="CB275" i="3"/>
  <c r="CC275" i="3"/>
  <c r="CD275" i="3"/>
  <c r="CE275" i="3"/>
  <c r="CF275" i="3"/>
  <c r="CG275" i="3"/>
  <c r="CH275" i="3"/>
  <c r="CI275" i="3"/>
  <c r="CJ275" i="3"/>
  <c r="CK275" i="3"/>
  <c r="CL275" i="3"/>
  <c r="CM275" i="3"/>
  <c r="CN275" i="3"/>
  <c r="CP275" i="3"/>
  <c r="CQ275" i="3"/>
  <c r="CR275" i="3"/>
  <c r="CS275" i="3"/>
  <c r="CT275" i="3"/>
  <c r="CU275" i="3"/>
  <c r="CV275" i="3"/>
  <c r="CW275" i="3"/>
  <c r="CX275" i="3"/>
  <c r="CY275" i="3"/>
  <c r="CZ275" i="3"/>
  <c r="DA275" i="3"/>
  <c r="DB275" i="3"/>
  <c r="DD275" i="3"/>
  <c r="DE275" i="3"/>
  <c r="DF275" i="3"/>
  <c r="DG275" i="3"/>
  <c r="DH275" i="3"/>
  <c r="DI275" i="3"/>
  <c r="DJ275" i="3"/>
  <c r="DK275" i="3"/>
  <c r="DL275" i="3"/>
  <c r="DM275" i="3"/>
  <c r="DN275" i="3"/>
  <c r="DO275" i="3"/>
  <c r="DP275" i="3"/>
  <c r="DR275" i="3"/>
  <c r="DS275" i="3"/>
  <c r="DT275" i="3"/>
  <c r="DU275" i="3"/>
  <c r="DV275" i="3"/>
  <c r="DW275" i="3"/>
  <c r="DX275" i="3"/>
  <c r="DY275" i="3"/>
  <c r="DZ275" i="3"/>
  <c r="EA275" i="3"/>
  <c r="EB275" i="3"/>
  <c r="EC275" i="3"/>
  <c r="ED275" i="3"/>
  <c r="EF275" i="3"/>
  <c r="EG275" i="3"/>
  <c r="EH275" i="3"/>
  <c r="EI275" i="3"/>
  <c r="EJ275" i="3"/>
  <c r="EK275" i="3"/>
  <c r="EL275" i="3"/>
  <c r="EM275" i="3"/>
  <c r="EN275" i="3"/>
  <c r="EO275" i="3"/>
  <c r="EP275" i="3"/>
  <c r="EQ275" i="3"/>
  <c r="ER275" i="3"/>
  <c r="ET275" i="3"/>
  <c r="EU275" i="3"/>
  <c r="EV275" i="3"/>
  <c r="EW275" i="3"/>
  <c r="EX275" i="3"/>
  <c r="EY275" i="3"/>
  <c r="EZ275" i="3"/>
  <c r="FA275" i="3"/>
  <c r="FB275" i="3"/>
  <c r="FC275" i="3"/>
  <c r="FD275" i="3"/>
  <c r="FE275" i="3"/>
  <c r="FF275" i="3"/>
  <c r="FH275" i="3"/>
  <c r="FI275" i="3"/>
  <c r="FJ275" i="3"/>
  <c r="FK275" i="3"/>
  <c r="FL275" i="3"/>
  <c r="FM275" i="3"/>
  <c r="FN275" i="3"/>
  <c r="FO275" i="3"/>
  <c r="FP275" i="3"/>
  <c r="FQ275" i="3"/>
  <c r="FR275" i="3"/>
  <c r="FS275" i="3"/>
  <c r="FT275" i="3"/>
  <c r="FV275" i="3"/>
  <c r="FW275" i="3"/>
  <c r="FX275" i="3"/>
  <c r="FY275" i="3"/>
  <c r="FZ275" i="3"/>
  <c r="GA275" i="3"/>
  <c r="GB275" i="3"/>
  <c r="GC275" i="3"/>
  <c r="GD275" i="3"/>
  <c r="GE275" i="3"/>
  <c r="GF275" i="3"/>
  <c r="GG275" i="3"/>
  <c r="GH275" i="3"/>
  <c r="GJ275" i="3"/>
  <c r="GK275" i="3"/>
  <c r="GL275" i="3"/>
  <c r="GM275" i="3"/>
  <c r="GN275" i="3"/>
  <c r="GO275" i="3"/>
  <c r="GP275" i="3"/>
  <c r="GQ275" i="3"/>
  <c r="GR275" i="3"/>
  <c r="GS275" i="3"/>
  <c r="GT275" i="3"/>
  <c r="GU275" i="3"/>
  <c r="GV275" i="3"/>
  <c r="GX275" i="3"/>
  <c r="GY275" i="3"/>
  <c r="GZ275" i="3"/>
  <c r="HA275" i="3"/>
  <c r="HB275" i="3"/>
  <c r="HC275" i="3"/>
  <c r="HD275" i="3"/>
  <c r="HE275" i="3"/>
  <c r="HF275" i="3"/>
  <c r="HG275" i="3"/>
  <c r="HH275" i="3"/>
  <c r="HI275" i="3"/>
  <c r="HJ275" i="3"/>
  <c r="J276" i="3"/>
  <c r="K276" i="3"/>
  <c r="L276" i="3"/>
  <c r="M276" i="3"/>
  <c r="N276" i="3"/>
  <c r="O276" i="3"/>
  <c r="P276" i="3"/>
  <c r="Q276" i="3"/>
  <c r="R276" i="3"/>
  <c r="S276" i="3"/>
  <c r="T276" i="3"/>
  <c r="U276" i="3"/>
  <c r="V276" i="3"/>
  <c r="X276" i="3"/>
  <c r="Y276" i="3"/>
  <c r="Z276" i="3"/>
  <c r="AA276" i="3"/>
  <c r="AB276" i="3"/>
  <c r="AC276" i="3"/>
  <c r="AD276" i="3"/>
  <c r="AE276" i="3"/>
  <c r="AF276" i="3"/>
  <c r="AG276" i="3"/>
  <c r="AH276" i="3"/>
  <c r="AI276" i="3"/>
  <c r="AJ276" i="3"/>
  <c r="AL276" i="3"/>
  <c r="AM276" i="3"/>
  <c r="AN276" i="3"/>
  <c r="AO276" i="3"/>
  <c r="AP276" i="3"/>
  <c r="AQ276" i="3"/>
  <c r="AR276" i="3"/>
  <c r="AS276" i="3"/>
  <c r="AT276" i="3"/>
  <c r="AU276" i="3"/>
  <c r="AV276" i="3"/>
  <c r="AW276" i="3"/>
  <c r="AX276" i="3"/>
  <c r="BN276" i="3"/>
  <c r="BO276" i="3"/>
  <c r="BP276" i="3"/>
  <c r="BQ276" i="3"/>
  <c r="BR276" i="3"/>
  <c r="BS276" i="3"/>
  <c r="BT276" i="3"/>
  <c r="BU276" i="3"/>
  <c r="BV276" i="3"/>
  <c r="BW276" i="3"/>
  <c r="BX276" i="3"/>
  <c r="BY276" i="3"/>
  <c r="BZ276" i="3"/>
  <c r="CB276" i="3"/>
  <c r="CC276" i="3"/>
  <c r="CD276" i="3"/>
  <c r="CE276" i="3"/>
  <c r="CF276" i="3"/>
  <c r="CG276" i="3"/>
  <c r="CH276" i="3"/>
  <c r="CI276" i="3"/>
  <c r="CJ276" i="3"/>
  <c r="CK276" i="3"/>
  <c r="CL276" i="3"/>
  <c r="CM276" i="3"/>
  <c r="CN276" i="3"/>
  <c r="CP276" i="3"/>
  <c r="CQ276" i="3"/>
  <c r="CR276" i="3"/>
  <c r="CS276" i="3"/>
  <c r="CT276" i="3"/>
  <c r="CU276" i="3"/>
  <c r="CV276" i="3"/>
  <c r="CW276" i="3"/>
  <c r="CX276" i="3"/>
  <c r="CY276" i="3"/>
  <c r="CZ276" i="3"/>
  <c r="DA276" i="3"/>
  <c r="DB276" i="3"/>
  <c r="DD276" i="3"/>
  <c r="DE276" i="3"/>
  <c r="DF276" i="3"/>
  <c r="DG276" i="3"/>
  <c r="DH276" i="3"/>
  <c r="DI276" i="3"/>
  <c r="DJ276" i="3"/>
  <c r="DK276" i="3"/>
  <c r="DL276" i="3"/>
  <c r="DM276" i="3"/>
  <c r="DN276" i="3"/>
  <c r="DO276" i="3"/>
  <c r="DP276" i="3"/>
  <c r="DR276" i="3"/>
  <c r="DS276" i="3"/>
  <c r="DT276" i="3"/>
  <c r="DU276" i="3"/>
  <c r="DV276" i="3"/>
  <c r="DW276" i="3"/>
  <c r="DX276" i="3"/>
  <c r="DY276" i="3"/>
  <c r="DZ276" i="3"/>
  <c r="EA276" i="3"/>
  <c r="EB276" i="3"/>
  <c r="EC276" i="3"/>
  <c r="ED276" i="3"/>
  <c r="EF276" i="3"/>
  <c r="EG276" i="3"/>
  <c r="EH276" i="3"/>
  <c r="EI276" i="3"/>
  <c r="EJ276" i="3"/>
  <c r="EK276" i="3"/>
  <c r="EL276" i="3"/>
  <c r="EM276" i="3"/>
  <c r="EN276" i="3"/>
  <c r="EO276" i="3"/>
  <c r="EP276" i="3"/>
  <c r="EQ276" i="3"/>
  <c r="ER276" i="3"/>
  <c r="ET276" i="3"/>
  <c r="EU276" i="3"/>
  <c r="EV276" i="3"/>
  <c r="EW276" i="3"/>
  <c r="EX276" i="3"/>
  <c r="EY276" i="3"/>
  <c r="EZ276" i="3"/>
  <c r="FA276" i="3"/>
  <c r="FB276" i="3"/>
  <c r="FC276" i="3"/>
  <c r="FD276" i="3"/>
  <c r="FE276" i="3"/>
  <c r="FF276" i="3"/>
  <c r="FH276" i="3"/>
  <c r="FI276" i="3"/>
  <c r="FJ276" i="3"/>
  <c r="FK276" i="3"/>
  <c r="FL276" i="3"/>
  <c r="FM276" i="3"/>
  <c r="FN276" i="3"/>
  <c r="FO276" i="3"/>
  <c r="FP276" i="3"/>
  <c r="FQ276" i="3"/>
  <c r="FR276" i="3"/>
  <c r="FS276" i="3"/>
  <c r="FT276" i="3"/>
  <c r="FV276" i="3"/>
  <c r="FW276" i="3"/>
  <c r="FX276" i="3"/>
  <c r="FY276" i="3"/>
  <c r="FZ276" i="3"/>
  <c r="GA276" i="3"/>
  <c r="GB276" i="3"/>
  <c r="GC276" i="3"/>
  <c r="GD276" i="3"/>
  <c r="GE276" i="3"/>
  <c r="GF276" i="3"/>
  <c r="GG276" i="3"/>
  <c r="GH276" i="3"/>
  <c r="GJ276" i="3"/>
  <c r="GK276" i="3"/>
  <c r="GL276" i="3"/>
  <c r="GM276" i="3"/>
  <c r="GN276" i="3"/>
  <c r="GO276" i="3"/>
  <c r="GP276" i="3"/>
  <c r="GQ276" i="3"/>
  <c r="GR276" i="3"/>
  <c r="GS276" i="3"/>
  <c r="GT276" i="3"/>
  <c r="GU276" i="3"/>
  <c r="GV276" i="3"/>
  <c r="GX276" i="3"/>
  <c r="GY276" i="3"/>
  <c r="GZ276" i="3"/>
  <c r="HA276" i="3"/>
  <c r="HB276" i="3"/>
  <c r="HC276" i="3"/>
  <c r="HD276" i="3"/>
  <c r="HE276" i="3"/>
  <c r="HF276" i="3"/>
  <c r="HG276" i="3"/>
  <c r="HH276" i="3"/>
  <c r="HI276" i="3"/>
  <c r="HJ276" i="3"/>
  <c r="J277" i="3"/>
  <c r="K277" i="3"/>
  <c r="L277" i="3"/>
  <c r="M277" i="3"/>
  <c r="N277" i="3"/>
  <c r="O277" i="3"/>
  <c r="P277" i="3"/>
  <c r="Q277" i="3"/>
  <c r="R277" i="3"/>
  <c r="S277" i="3"/>
  <c r="T277" i="3"/>
  <c r="U277" i="3"/>
  <c r="V277" i="3"/>
  <c r="X277" i="3"/>
  <c r="Y277" i="3"/>
  <c r="Z277" i="3"/>
  <c r="AA277" i="3"/>
  <c r="AB277" i="3"/>
  <c r="AC277" i="3"/>
  <c r="AD277" i="3"/>
  <c r="AE277" i="3"/>
  <c r="AF277" i="3"/>
  <c r="AG277" i="3"/>
  <c r="AH277" i="3"/>
  <c r="AI277" i="3"/>
  <c r="AJ277" i="3"/>
  <c r="AL277" i="3"/>
  <c r="AM277" i="3"/>
  <c r="AN277" i="3"/>
  <c r="AO277" i="3"/>
  <c r="AP277" i="3"/>
  <c r="AQ277" i="3"/>
  <c r="AR277" i="3"/>
  <c r="AS277" i="3"/>
  <c r="AT277" i="3"/>
  <c r="AU277" i="3"/>
  <c r="AV277" i="3"/>
  <c r="AW277" i="3"/>
  <c r="AX277" i="3"/>
  <c r="BN277" i="3"/>
  <c r="BO277" i="3"/>
  <c r="BP277" i="3"/>
  <c r="BQ277" i="3"/>
  <c r="BR277" i="3"/>
  <c r="BS277" i="3"/>
  <c r="BT277" i="3"/>
  <c r="BU277" i="3"/>
  <c r="BV277" i="3"/>
  <c r="BW277" i="3"/>
  <c r="BX277" i="3"/>
  <c r="BY277" i="3"/>
  <c r="BZ277" i="3"/>
  <c r="CB277" i="3"/>
  <c r="CC277" i="3"/>
  <c r="CD277" i="3"/>
  <c r="CE277" i="3"/>
  <c r="CF277" i="3"/>
  <c r="CG277" i="3"/>
  <c r="CH277" i="3"/>
  <c r="CI277" i="3"/>
  <c r="CJ277" i="3"/>
  <c r="CK277" i="3"/>
  <c r="CL277" i="3"/>
  <c r="CM277" i="3"/>
  <c r="CN277" i="3"/>
  <c r="CP277" i="3"/>
  <c r="CQ277" i="3"/>
  <c r="CR277" i="3"/>
  <c r="CS277" i="3"/>
  <c r="CT277" i="3"/>
  <c r="CU277" i="3"/>
  <c r="CV277" i="3"/>
  <c r="CW277" i="3"/>
  <c r="CX277" i="3"/>
  <c r="CY277" i="3"/>
  <c r="CZ277" i="3"/>
  <c r="DA277" i="3"/>
  <c r="DB277" i="3"/>
  <c r="DD277" i="3"/>
  <c r="DE277" i="3"/>
  <c r="DF277" i="3"/>
  <c r="DG277" i="3"/>
  <c r="DH277" i="3"/>
  <c r="DI277" i="3"/>
  <c r="DJ277" i="3"/>
  <c r="DK277" i="3"/>
  <c r="DL277" i="3"/>
  <c r="DM277" i="3"/>
  <c r="DN277" i="3"/>
  <c r="DO277" i="3"/>
  <c r="DP277" i="3"/>
  <c r="DR277" i="3"/>
  <c r="DS277" i="3"/>
  <c r="DT277" i="3"/>
  <c r="DU277" i="3"/>
  <c r="DV277" i="3"/>
  <c r="DW277" i="3"/>
  <c r="DX277" i="3"/>
  <c r="DY277" i="3"/>
  <c r="DZ277" i="3"/>
  <c r="EA277" i="3"/>
  <c r="EB277" i="3"/>
  <c r="EC277" i="3"/>
  <c r="ED277" i="3"/>
  <c r="EF277" i="3"/>
  <c r="EG277" i="3"/>
  <c r="EH277" i="3"/>
  <c r="EI277" i="3"/>
  <c r="EJ277" i="3"/>
  <c r="EK277" i="3"/>
  <c r="EL277" i="3"/>
  <c r="EM277" i="3"/>
  <c r="EN277" i="3"/>
  <c r="EO277" i="3"/>
  <c r="EP277" i="3"/>
  <c r="EQ277" i="3"/>
  <c r="ER277" i="3"/>
  <c r="ET277" i="3"/>
  <c r="EU277" i="3"/>
  <c r="EV277" i="3"/>
  <c r="EW277" i="3"/>
  <c r="EX277" i="3"/>
  <c r="EY277" i="3"/>
  <c r="EZ277" i="3"/>
  <c r="FA277" i="3"/>
  <c r="FB277" i="3"/>
  <c r="FC277" i="3"/>
  <c r="FD277" i="3"/>
  <c r="FE277" i="3"/>
  <c r="FF277" i="3"/>
  <c r="FH277" i="3"/>
  <c r="FI277" i="3"/>
  <c r="FJ277" i="3"/>
  <c r="FK277" i="3"/>
  <c r="FL277" i="3"/>
  <c r="FM277" i="3"/>
  <c r="FN277" i="3"/>
  <c r="FO277" i="3"/>
  <c r="FP277" i="3"/>
  <c r="FQ277" i="3"/>
  <c r="FR277" i="3"/>
  <c r="FS277" i="3"/>
  <c r="FT277" i="3"/>
  <c r="FV277" i="3"/>
  <c r="FW277" i="3"/>
  <c r="FX277" i="3"/>
  <c r="FY277" i="3"/>
  <c r="FZ277" i="3"/>
  <c r="GA277" i="3"/>
  <c r="GB277" i="3"/>
  <c r="GC277" i="3"/>
  <c r="GD277" i="3"/>
  <c r="GE277" i="3"/>
  <c r="GF277" i="3"/>
  <c r="GG277" i="3"/>
  <c r="GH277" i="3"/>
  <c r="GJ277" i="3"/>
  <c r="GK277" i="3"/>
  <c r="GL277" i="3"/>
  <c r="GM277" i="3"/>
  <c r="GN277" i="3"/>
  <c r="GO277" i="3"/>
  <c r="GP277" i="3"/>
  <c r="GQ277" i="3"/>
  <c r="GR277" i="3"/>
  <c r="GS277" i="3"/>
  <c r="GT277" i="3"/>
  <c r="GU277" i="3"/>
  <c r="GV277" i="3"/>
  <c r="GX277" i="3"/>
  <c r="GY277" i="3"/>
  <c r="GZ277" i="3"/>
  <c r="HA277" i="3"/>
  <c r="HB277" i="3"/>
  <c r="HC277" i="3"/>
  <c r="HD277" i="3"/>
  <c r="HE277" i="3"/>
  <c r="HF277" i="3"/>
  <c r="HG277" i="3"/>
  <c r="HH277" i="3"/>
  <c r="HI277" i="3"/>
  <c r="HJ277" i="3"/>
  <c r="J278" i="3"/>
  <c r="K278" i="3"/>
  <c r="L278" i="3"/>
  <c r="M278" i="3"/>
  <c r="N278" i="3"/>
  <c r="O278" i="3"/>
  <c r="P278" i="3"/>
  <c r="Q278" i="3"/>
  <c r="R278" i="3"/>
  <c r="S278" i="3"/>
  <c r="T278" i="3"/>
  <c r="U278" i="3"/>
  <c r="V278" i="3"/>
  <c r="X278" i="3"/>
  <c r="Y278" i="3"/>
  <c r="Z278" i="3"/>
  <c r="AA278" i="3"/>
  <c r="AB278" i="3"/>
  <c r="AC278" i="3"/>
  <c r="AD278" i="3"/>
  <c r="AE278" i="3"/>
  <c r="AF278" i="3"/>
  <c r="AG278" i="3"/>
  <c r="AH278" i="3"/>
  <c r="AI278" i="3"/>
  <c r="AJ278" i="3"/>
  <c r="AL278" i="3"/>
  <c r="AM278" i="3"/>
  <c r="AN278" i="3"/>
  <c r="AO278" i="3"/>
  <c r="AP278" i="3"/>
  <c r="AQ278" i="3"/>
  <c r="AR278" i="3"/>
  <c r="AS278" i="3"/>
  <c r="AT278" i="3"/>
  <c r="AU278" i="3"/>
  <c r="AV278" i="3"/>
  <c r="AW278" i="3"/>
  <c r="AX278" i="3"/>
  <c r="BN278" i="3"/>
  <c r="BO278" i="3"/>
  <c r="BP278" i="3"/>
  <c r="BQ278" i="3"/>
  <c r="BR278" i="3"/>
  <c r="BS278" i="3"/>
  <c r="BT278" i="3"/>
  <c r="BU278" i="3"/>
  <c r="BV278" i="3"/>
  <c r="BW278" i="3"/>
  <c r="BX278" i="3"/>
  <c r="BY278" i="3"/>
  <c r="BZ278" i="3"/>
  <c r="CB278" i="3"/>
  <c r="CC278" i="3"/>
  <c r="CD278" i="3"/>
  <c r="CE278" i="3"/>
  <c r="CF278" i="3"/>
  <c r="CG278" i="3"/>
  <c r="CH278" i="3"/>
  <c r="CI278" i="3"/>
  <c r="CJ278" i="3"/>
  <c r="CK278" i="3"/>
  <c r="CL278" i="3"/>
  <c r="CM278" i="3"/>
  <c r="CN278" i="3"/>
  <c r="CP278" i="3"/>
  <c r="CQ278" i="3"/>
  <c r="CR278" i="3"/>
  <c r="CS278" i="3"/>
  <c r="CT278" i="3"/>
  <c r="CU278" i="3"/>
  <c r="CV278" i="3"/>
  <c r="CW278" i="3"/>
  <c r="CX278" i="3"/>
  <c r="CY278" i="3"/>
  <c r="CZ278" i="3"/>
  <c r="DA278" i="3"/>
  <c r="DB278" i="3"/>
  <c r="DD278" i="3"/>
  <c r="DE278" i="3"/>
  <c r="DF278" i="3"/>
  <c r="DG278" i="3"/>
  <c r="DH278" i="3"/>
  <c r="DI278" i="3"/>
  <c r="DJ278" i="3"/>
  <c r="DK278" i="3"/>
  <c r="DL278" i="3"/>
  <c r="DM278" i="3"/>
  <c r="DN278" i="3"/>
  <c r="DO278" i="3"/>
  <c r="DP278" i="3"/>
  <c r="DR278" i="3"/>
  <c r="DS278" i="3"/>
  <c r="DT278" i="3"/>
  <c r="DU278" i="3"/>
  <c r="DV278" i="3"/>
  <c r="DW278" i="3"/>
  <c r="DX278" i="3"/>
  <c r="DY278" i="3"/>
  <c r="DZ278" i="3"/>
  <c r="EA278" i="3"/>
  <c r="EB278" i="3"/>
  <c r="EC278" i="3"/>
  <c r="ED278" i="3"/>
  <c r="EF278" i="3"/>
  <c r="EG278" i="3"/>
  <c r="EH278" i="3"/>
  <c r="EI278" i="3"/>
  <c r="EJ278" i="3"/>
  <c r="EK278" i="3"/>
  <c r="EL278" i="3"/>
  <c r="EM278" i="3"/>
  <c r="EN278" i="3"/>
  <c r="EO278" i="3"/>
  <c r="EP278" i="3"/>
  <c r="EQ278" i="3"/>
  <c r="ER278" i="3"/>
  <c r="ET278" i="3"/>
  <c r="EU278" i="3"/>
  <c r="EV278" i="3"/>
  <c r="EW278" i="3"/>
  <c r="EX278" i="3"/>
  <c r="EY278" i="3"/>
  <c r="EZ278" i="3"/>
  <c r="FA278" i="3"/>
  <c r="FB278" i="3"/>
  <c r="FC278" i="3"/>
  <c r="FD278" i="3"/>
  <c r="FE278" i="3"/>
  <c r="FF278" i="3"/>
  <c r="FH278" i="3"/>
  <c r="FI278" i="3"/>
  <c r="FJ278" i="3"/>
  <c r="FK278" i="3"/>
  <c r="FL278" i="3"/>
  <c r="FM278" i="3"/>
  <c r="FN278" i="3"/>
  <c r="FO278" i="3"/>
  <c r="FP278" i="3"/>
  <c r="FQ278" i="3"/>
  <c r="FR278" i="3"/>
  <c r="FS278" i="3"/>
  <c r="FT278" i="3"/>
  <c r="FV278" i="3"/>
  <c r="FW278" i="3"/>
  <c r="FX278" i="3"/>
  <c r="FY278" i="3"/>
  <c r="FZ278" i="3"/>
  <c r="GA278" i="3"/>
  <c r="GB278" i="3"/>
  <c r="GC278" i="3"/>
  <c r="GD278" i="3"/>
  <c r="GE278" i="3"/>
  <c r="GF278" i="3"/>
  <c r="GG278" i="3"/>
  <c r="GH278" i="3"/>
  <c r="GJ278" i="3"/>
  <c r="GK278" i="3"/>
  <c r="GL278" i="3"/>
  <c r="GM278" i="3"/>
  <c r="GN278" i="3"/>
  <c r="GO278" i="3"/>
  <c r="GP278" i="3"/>
  <c r="GQ278" i="3"/>
  <c r="GR278" i="3"/>
  <c r="GS278" i="3"/>
  <c r="GT278" i="3"/>
  <c r="GU278" i="3"/>
  <c r="GV278" i="3"/>
  <c r="GX278" i="3"/>
  <c r="GY278" i="3"/>
  <c r="GZ278" i="3"/>
  <c r="HA278" i="3"/>
  <c r="HB278" i="3"/>
  <c r="HC278" i="3"/>
  <c r="HD278" i="3"/>
  <c r="HE278" i="3"/>
  <c r="HF278" i="3"/>
  <c r="HG278" i="3"/>
  <c r="HH278" i="3"/>
  <c r="HI278" i="3"/>
  <c r="HJ278" i="3"/>
  <c r="X279" i="3"/>
  <c r="Y279" i="3"/>
  <c r="Z279" i="3"/>
  <c r="AA279" i="3"/>
  <c r="AB279" i="3"/>
  <c r="AC279" i="3"/>
  <c r="AD279" i="3"/>
  <c r="AE279" i="3"/>
  <c r="AF279" i="3"/>
  <c r="AG279" i="3"/>
  <c r="AH279" i="3"/>
  <c r="AI279" i="3"/>
  <c r="AJ279" i="3"/>
  <c r="AL279" i="3"/>
  <c r="AM279" i="3"/>
  <c r="AN279" i="3"/>
  <c r="AO279" i="3"/>
  <c r="AP279" i="3"/>
  <c r="AQ279" i="3"/>
  <c r="AR279" i="3"/>
  <c r="AS279" i="3"/>
  <c r="AT279" i="3"/>
  <c r="AU279" i="3"/>
  <c r="AV279" i="3"/>
  <c r="AW279" i="3"/>
  <c r="AX279" i="3"/>
  <c r="AZ279" i="3"/>
  <c r="BA279" i="3"/>
  <c r="BB279" i="3"/>
  <c r="BC279" i="3"/>
  <c r="BD279" i="3"/>
  <c r="BE279" i="3"/>
  <c r="BF279" i="3"/>
  <c r="BG279" i="3"/>
  <c r="BH279" i="3"/>
  <c r="BI279" i="3"/>
  <c r="BJ279" i="3"/>
  <c r="BK279" i="3"/>
  <c r="BL279" i="3"/>
  <c r="BN279" i="3"/>
  <c r="BO279" i="3"/>
  <c r="BP279" i="3"/>
  <c r="BQ279" i="3"/>
  <c r="BR279" i="3"/>
  <c r="BS279" i="3"/>
  <c r="BT279" i="3"/>
  <c r="BU279" i="3"/>
  <c r="BV279" i="3"/>
  <c r="BW279" i="3"/>
  <c r="BX279" i="3"/>
  <c r="BY279" i="3"/>
  <c r="BZ279" i="3"/>
  <c r="CB279" i="3"/>
  <c r="CC279" i="3"/>
  <c r="CD279" i="3"/>
  <c r="CE279" i="3"/>
  <c r="CF279" i="3"/>
  <c r="CG279" i="3"/>
  <c r="CH279" i="3"/>
  <c r="CI279" i="3"/>
  <c r="CJ279" i="3"/>
  <c r="CK279" i="3"/>
  <c r="CL279" i="3"/>
  <c r="CM279" i="3"/>
  <c r="CN279" i="3"/>
  <c r="CP279" i="3"/>
  <c r="CQ279" i="3"/>
  <c r="CR279" i="3"/>
  <c r="CS279" i="3"/>
  <c r="CT279" i="3"/>
  <c r="CU279" i="3"/>
  <c r="CV279" i="3"/>
  <c r="CW279" i="3"/>
  <c r="CX279" i="3"/>
  <c r="CY279" i="3"/>
  <c r="CZ279" i="3"/>
  <c r="DA279" i="3"/>
  <c r="DB279" i="3"/>
  <c r="DD279" i="3"/>
  <c r="DE279" i="3"/>
  <c r="DF279" i="3"/>
  <c r="DG279" i="3"/>
  <c r="DH279" i="3"/>
  <c r="DI279" i="3"/>
  <c r="DJ279" i="3"/>
  <c r="DK279" i="3"/>
  <c r="DL279" i="3"/>
  <c r="DM279" i="3"/>
  <c r="DN279" i="3"/>
  <c r="DO279" i="3"/>
  <c r="DP279" i="3"/>
  <c r="DR279" i="3"/>
  <c r="DS279" i="3"/>
  <c r="DT279" i="3"/>
  <c r="DU279" i="3"/>
  <c r="DV279" i="3"/>
  <c r="DW279" i="3"/>
  <c r="DX279" i="3"/>
  <c r="DY279" i="3"/>
  <c r="DZ279" i="3"/>
  <c r="EA279" i="3"/>
  <c r="EB279" i="3"/>
  <c r="EC279" i="3"/>
  <c r="ED279" i="3"/>
  <c r="EF279" i="3"/>
  <c r="EG279" i="3"/>
  <c r="EH279" i="3"/>
  <c r="EI279" i="3"/>
  <c r="EJ279" i="3"/>
  <c r="EK279" i="3"/>
  <c r="EL279" i="3"/>
  <c r="EM279" i="3"/>
  <c r="EN279" i="3"/>
  <c r="EO279" i="3"/>
  <c r="EP279" i="3"/>
  <c r="EQ279" i="3"/>
  <c r="ER279" i="3"/>
  <c r="ET279" i="3"/>
  <c r="EU279" i="3"/>
  <c r="EV279" i="3"/>
  <c r="EW279" i="3"/>
  <c r="EX279" i="3"/>
  <c r="EY279" i="3"/>
  <c r="EZ279" i="3"/>
  <c r="FA279" i="3"/>
  <c r="FB279" i="3"/>
  <c r="FC279" i="3"/>
  <c r="FD279" i="3"/>
  <c r="FE279" i="3"/>
  <c r="FF279" i="3"/>
  <c r="FH279" i="3"/>
  <c r="FI279" i="3"/>
  <c r="FJ279" i="3"/>
  <c r="FK279" i="3"/>
  <c r="FL279" i="3"/>
  <c r="FM279" i="3"/>
  <c r="FN279" i="3"/>
  <c r="FO279" i="3"/>
  <c r="FP279" i="3"/>
  <c r="FQ279" i="3"/>
  <c r="FR279" i="3"/>
  <c r="FS279" i="3"/>
  <c r="FT279" i="3"/>
  <c r="FV279" i="3"/>
  <c r="FW279" i="3"/>
  <c r="FX279" i="3"/>
  <c r="FY279" i="3"/>
  <c r="FZ279" i="3"/>
  <c r="GA279" i="3"/>
  <c r="GB279" i="3"/>
  <c r="GC279" i="3"/>
  <c r="GD279" i="3"/>
  <c r="GE279" i="3"/>
  <c r="GF279" i="3"/>
  <c r="GG279" i="3"/>
  <c r="GH279" i="3"/>
  <c r="GJ279" i="3"/>
  <c r="GK279" i="3"/>
  <c r="GL279" i="3"/>
  <c r="GM279" i="3"/>
  <c r="GN279" i="3"/>
  <c r="GO279" i="3"/>
  <c r="GP279" i="3"/>
  <c r="GQ279" i="3"/>
  <c r="GR279" i="3"/>
  <c r="GS279" i="3"/>
  <c r="GT279" i="3"/>
  <c r="GU279" i="3"/>
  <c r="GV279" i="3"/>
  <c r="GX279" i="3"/>
  <c r="GY279" i="3"/>
  <c r="GZ279" i="3"/>
  <c r="HA279" i="3"/>
  <c r="HB279" i="3"/>
  <c r="HC279" i="3"/>
  <c r="HD279" i="3"/>
  <c r="HE279" i="3"/>
  <c r="HF279" i="3"/>
  <c r="HG279" i="3"/>
  <c r="HH279" i="3"/>
  <c r="HI279" i="3"/>
  <c r="HJ279" i="3"/>
  <c r="J280" i="3"/>
  <c r="K280" i="3"/>
  <c r="L280" i="3"/>
  <c r="M280" i="3"/>
  <c r="N280" i="3"/>
  <c r="O280" i="3"/>
  <c r="P280" i="3"/>
  <c r="Q280" i="3"/>
  <c r="R280" i="3"/>
  <c r="S280" i="3"/>
  <c r="T280" i="3"/>
  <c r="U280" i="3"/>
  <c r="V280" i="3"/>
  <c r="X280" i="3"/>
  <c r="Y280" i="3"/>
  <c r="Z280" i="3"/>
  <c r="AA280" i="3"/>
  <c r="AB280" i="3"/>
  <c r="AC280" i="3"/>
  <c r="AD280" i="3"/>
  <c r="AE280" i="3"/>
  <c r="AF280" i="3"/>
  <c r="AG280" i="3"/>
  <c r="AH280" i="3"/>
  <c r="AI280" i="3"/>
  <c r="AJ280" i="3"/>
  <c r="AL280" i="3"/>
  <c r="AM280" i="3"/>
  <c r="AN280" i="3"/>
  <c r="AO280" i="3"/>
  <c r="AP280" i="3"/>
  <c r="AQ280" i="3"/>
  <c r="AR280" i="3"/>
  <c r="AS280" i="3"/>
  <c r="AT280" i="3"/>
  <c r="AU280" i="3"/>
  <c r="AV280" i="3"/>
  <c r="AW280" i="3"/>
  <c r="AX280" i="3"/>
  <c r="BN280" i="3"/>
  <c r="BO280" i="3"/>
  <c r="BP280" i="3"/>
  <c r="BQ280" i="3"/>
  <c r="BR280" i="3"/>
  <c r="BS280" i="3"/>
  <c r="BT280" i="3"/>
  <c r="BU280" i="3"/>
  <c r="BV280" i="3"/>
  <c r="BW280" i="3"/>
  <c r="BX280" i="3"/>
  <c r="BY280" i="3"/>
  <c r="BZ280" i="3"/>
  <c r="CB280" i="3"/>
  <c r="CC280" i="3"/>
  <c r="CD280" i="3"/>
  <c r="CE280" i="3"/>
  <c r="CF280" i="3"/>
  <c r="CG280" i="3"/>
  <c r="CH280" i="3"/>
  <c r="CI280" i="3"/>
  <c r="CJ280" i="3"/>
  <c r="CK280" i="3"/>
  <c r="CL280" i="3"/>
  <c r="CM280" i="3"/>
  <c r="CN280" i="3"/>
  <c r="CP280" i="3"/>
  <c r="CQ280" i="3"/>
  <c r="CR280" i="3"/>
  <c r="CS280" i="3"/>
  <c r="CT280" i="3"/>
  <c r="CU280" i="3"/>
  <c r="CV280" i="3"/>
  <c r="CW280" i="3"/>
  <c r="CX280" i="3"/>
  <c r="CY280" i="3"/>
  <c r="CZ280" i="3"/>
  <c r="DA280" i="3"/>
  <c r="DB280" i="3"/>
  <c r="DD280" i="3"/>
  <c r="DE280" i="3"/>
  <c r="DF280" i="3"/>
  <c r="DG280" i="3"/>
  <c r="DH280" i="3"/>
  <c r="DI280" i="3"/>
  <c r="DJ280" i="3"/>
  <c r="DK280" i="3"/>
  <c r="DL280" i="3"/>
  <c r="DM280" i="3"/>
  <c r="DN280" i="3"/>
  <c r="DO280" i="3"/>
  <c r="DP280" i="3"/>
  <c r="DR280" i="3"/>
  <c r="DS280" i="3"/>
  <c r="DT280" i="3"/>
  <c r="DU280" i="3"/>
  <c r="DV280" i="3"/>
  <c r="DW280" i="3"/>
  <c r="DX280" i="3"/>
  <c r="DY280" i="3"/>
  <c r="DZ280" i="3"/>
  <c r="EA280" i="3"/>
  <c r="EB280" i="3"/>
  <c r="EC280" i="3"/>
  <c r="ED280" i="3"/>
  <c r="EF280" i="3"/>
  <c r="EG280" i="3"/>
  <c r="EH280" i="3"/>
  <c r="EI280" i="3"/>
  <c r="EJ280" i="3"/>
  <c r="EK280" i="3"/>
  <c r="EL280" i="3"/>
  <c r="EM280" i="3"/>
  <c r="EN280" i="3"/>
  <c r="EO280" i="3"/>
  <c r="EP280" i="3"/>
  <c r="EQ280" i="3"/>
  <c r="ER280" i="3"/>
  <c r="ET280" i="3"/>
  <c r="EU280" i="3"/>
  <c r="EV280" i="3"/>
  <c r="EW280" i="3"/>
  <c r="EX280" i="3"/>
  <c r="EY280" i="3"/>
  <c r="EZ280" i="3"/>
  <c r="FA280" i="3"/>
  <c r="FB280" i="3"/>
  <c r="FC280" i="3"/>
  <c r="FD280" i="3"/>
  <c r="FE280" i="3"/>
  <c r="FF280" i="3"/>
  <c r="FH280" i="3"/>
  <c r="FI280" i="3"/>
  <c r="FJ280" i="3"/>
  <c r="FK280" i="3"/>
  <c r="FL280" i="3"/>
  <c r="FM280" i="3"/>
  <c r="FN280" i="3"/>
  <c r="FO280" i="3"/>
  <c r="FP280" i="3"/>
  <c r="FQ280" i="3"/>
  <c r="FR280" i="3"/>
  <c r="FS280" i="3"/>
  <c r="FT280" i="3"/>
  <c r="FV280" i="3"/>
  <c r="FW280" i="3"/>
  <c r="FX280" i="3"/>
  <c r="FY280" i="3"/>
  <c r="FZ280" i="3"/>
  <c r="GA280" i="3"/>
  <c r="GB280" i="3"/>
  <c r="GC280" i="3"/>
  <c r="GD280" i="3"/>
  <c r="GE280" i="3"/>
  <c r="GF280" i="3"/>
  <c r="GG280" i="3"/>
  <c r="GH280" i="3"/>
  <c r="GJ280" i="3"/>
  <c r="GK280" i="3"/>
  <c r="GL280" i="3"/>
  <c r="GM280" i="3"/>
  <c r="GN280" i="3"/>
  <c r="GO280" i="3"/>
  <c r="GP280" i="3"/>
  <c r="GQ280" i="3"/>
  <c r="GR280" i="3"/>
  <c r="GS280" i="3"/>
  <c r="GT280" i="3"/>
  <c r="GU280" i="3"/>
  <c r="GV280" i="3"/>
  <c r="GX280" i="3"/>
  <c r="GY280" i="3"/>
  <c r="GZ280" i="3"/>
  <c r="HA280" i="3"/>
  <c r="HB280" i="3"/>
  <c r="HC280" i="3"/>
  <c r="HD280" i="3"/>
  <c r="HE280" i="3"/>
  <c r="HF280" i="3"/>
  <c r="HG280" i="3"/>
  <c r="HH280" i="3"/>
  <c r="HI280" i="3"/>
  <c r="HJ280" i="3"/>
  <c r="X281" i="3"/>
  <c r="Y281" i="3"/>
  <c r="Z281" i="3"/>
  <c r="AA281" i="3"/>
  <c r="AB281" i="3"/>
  <c r="AC281" i="3"/>
  <c r="AD281" i="3"/>
  <c r="AE281" i="3"/>
  <c r="AF281" i="3"/>
  <c r="AG281" i="3"/>
  <c r="AH281" i="3"/>
  <c r="AI281" i="3"/>
  <c r="AJ281" i="3"/>
  <c r="AL281" i="3"/>
  <c r="AM281" i="3"/>
  <c r="AN281" i="3"/>
  <c r="AO281" i="3"/>
  <c r="AP281" i="3"/>
  <c r="AQ281" i="3"/>
  <c r="AR281" i="3"/>
  <c r="AS281" i="3"/>
  <c r="AT281" i="3"/>
  <c r="AU281" i="3"/>
  <c r="AV281" i="3"/>
  <c r="AW281" i="3"/>
  <c r="AX281" i="3"/>
  <c r="AZ281" i="3"/>
  <c r="BA281" i="3"/>
  <c r="BB281" i="3"/>
  <c r="BC281" i="3"/>
  <c r="BD281" i="3"/>
  <c r="BE281" i="3"/>
  <c r="BF281" i="3"/>
  <c r="BG281" i="3"/>
  <c r="BH281" i="3"/>
  <c r="BI281" i="3"/>
  <c r="BJ281" i="3"/>
  <c r="BK281" i="3"/>
  <c r="BL281" i="3"/>
  <c r="BN281" i="3"/>
  <c r="BO281" i="3"/>
  <c r="BP281" i="3"/>
  <c r="BQ281" i="3"/>
  <c r="BR281" i="3"/>
  <c r="BS281" i="3"/>
  <c r="BT281" i="3"/>
  <c r="BU281" i="3"/>
  <c r="BV281" i="3"/>
  <c r="BW281" i="3"/>
  <c r="BX281" i="3"/>
  <c r="BY281" i="3"/>
  <c r="BZ281" i="3"/>
  <c r="CB281" i="3"/>
  <c r="CC281" i="3"/>
  <c r="CD281" i="3"/>
  <c r="CE281" i="3"/>
  <c r="CF281" i="3"/>
  <c r="CG281" i="3"/>
  <c r="CH281" i="3"/>
  <c r="CI281" i="3"/>
  <c r="CJ281" i="3"/>
  <c r="CK281" i="3"/>
  <c r="CL281" i="3"/>
  <c r="CM281" i="3"/>
  <c r="CN281" i="3"/>
  <c r="CP281" i="3"/>
  <c r="CQ281" i="3"/>
  <c r="CR281" i="3"/>
  <c r="CS281" i="3"/>
  <c r="CT281" i="3"/>
  <c r="CU281" i="3"/>
  <c r="CV281" i="3"/>
  <c r="CW281" i="3"/>
  <c r="CX281" i="3"/>
  <c r="CY281" i="3"/>
  <c r="CZ281" i="3"/>
  <c r="DA281" i="3"/>
  <c r="DB281" i="3"/>
  <c r="DD281" i="3"/>
  <c r="DE281" i="3"/>
  <c r="DF281" i="3"/>
  <c r="DG281" i="3"/>
  <c r="DH281" i="3"/>
  <c r="DI281" i="3"/>
  <c r="DJ281" i="3"/>
  <c r="DK281" i="3"/>
  <c r="DL281" i="3"/>
  <c r="DM281" i="3"/>
  <c r="DN281" i="3"/>
  <c r="DO281" i="3"/>
  <c r="DP281" i="3"/>
  <c r="DR281" i="3"/>
  <c r="DS281" i="3"/>
  <c r="DT281" i="3"/>
  <c r="DU281" i="3"/>
  <c r="DV281" i="3"/>
  <c r="DW281" i="3"/>
  <c r="DX281" i="3"/>
  <c r="DY281" i="3"/>
  <c r="DZ281" i="3"/>
  <c r="EA281" i="3"/>
  <c r="EB281" i="3"/>
  <c r="EC281" i="3"/>
  <c r="ED281" i="3"/>
  <c r="EF281" i="3"/>
  <c r="EG281" i="3"/>
  <c r="EH281" i="3"/>
  <c r="EI281" i="3"/>
  <c r="EJ281" i="3"/>
  <c r="EK281" i="3"/>
  <c r="EL281" i="3"/>
  <c r="EM281" i="3"/>
  <c r="EN281" i="3"/>
  <c r="EO281" i="3"/>
  <c r="EP281" i="3"/>
  <c r="EQ281" i="3"/>
  <c r="ER281" i="3"/>
  <c r="ET281" i="3"/>
  <c r="EU281" i="3"/>
  <c r="EV281" i="3"/>
  <c r="EW281" i="3"/>
  <c r="EX281" i="3"/>
  <c r="EY281" i="3"/>
  <c r="EZ281" i="3"/>
  <c r="FA281" i="3"/>
  <c r="FB281" i="3"/>
  <c r="FC281" i="3"/>
  <c r="FD281" i="3"/>
  <c r="FE281" i="3"/>
  <c r="FF281" i="3"/>
  <c r="FH281" i="3"/>
  <c r="FI281" i="3"/>
  <c r="FJ281" i="3"/>
  <c r="FK281" i="3"/>
  <c r="FL281" i="3"/>
  <c r="FM281" i="3"/>
  <c r="FN281" i="3"/>
  <c r="FO281" i="3"/>
  <c r="FP281" i="3"/>
  <c r="FQ281" i="3"/>
  <c r="FR281" i="3"/>
  <c r="FS281" i="3"/>
  <c r="FT281" i="3"/>
  <c r="FV281" i="3"/>
  <c r="FW281" i="3"/>
  <c r="FX281" i="3"/>
  <c r="FY281" i="3"/>
  <c r="FZ281" i="3"/>
  <c r="GA281" i="3"/>
  <c r="GB281" i="3"/>
  <c r="GC281" i="3"/>
  <c r="GD281" i="3"/>
  <c r="GE281" i="3"/>
  <c r="GF281" i="3"/>
  <c r="GG281" i="3"/>
  <c r="GH281" i="3"/>
  <c r="GJ281" i="3"/>
  <c r="GK281" i="3"/>
  <c r="GL281" i="3"/>
  <c r="GM281" i="3"/>
  <c r="GN281" i="3"/>
  <c r="GO281" i="3"/>
  <c r="GP281" i="3"/>
  <c r="GQ281" i="3"/>
  <c r="GR281" i="3"/>
  <c r="GS281" i="3"/>
  <c r="GT281" i="3"/>
  <c r="GU281" i="3"/>
  <c r="GV281" i="3"/>
  <c r="GX281" i="3"/>
  <c r="GY281" i="3"/>
  <c r="GZ281" i="3"/>
  <c r="HA281" i="3"/>
  <c r="HB281" i="3"/>
  <c r="HC281" i="3"/>
  <c r="HD281" i="3"/>
  <c r="HE281" i="3"/>
  <c r="HF281" i="3"/>
  <c r="HG281" i="3"/>
  <c r="HH281" i="3"/>
  <c r="HI281" i="3"/>
  <c r="HJ281" i="3"/>
  <c r="X282" i="3"/>
  <c r="Y282" i="3"/>
  <c r="Z282" i="3"/>
  <c r="AA282" i="3"/>
  <c r="AB282" i="3"/>
  <c r="AC282" i="3"/>
  <c r="AD282" i="3"/>
  <c r="AE282" i="3"/>
  <c r="AF282" i="3"/>
  <c r="AG282" i="3"/>
  <c r="AH282" i="3"/>
  <c r="AI282" i="3"/>
  <c r="AJ282" i="3"/>
  <c r="AL282" i="3"/>
  <c r="AM282" i="3"/>
  <c r="AN282" i="3"/>
  <c r="AO282" i="3"/>
  <c r="AP282" i="3"/>
  <c r="AQ282" i="3"/>
  <c r="AR282" i="3"/>
  <c r="AS282" i="3"/>
  <c r="AT282" i="3"/>
  <c r="AU282" i="3"/>
  <c r="AV282" i="3"/>
  <c r="AW282" i="3"/>
  <c r="AX282" i="3"/>
  <c r="AZ282" i="3"/>
  <c r="BA282" i="3"/>
  <c r="BB282" i="3"/>
  <c r="BC282" i="3"/>
  <c r="BD282" i="3"/>
  <c r="BE282" i="3"/>
  <c r="BF282" i="3"/>
  <c r="BG282" i="3"/>
  <c r="BH282" i="3"/>
  <c r="BI282" i="3"/>
  <c r="BJ282" i="3"/>
  <c r="BK282" i="3"/>
  <c r="BL282" i="3"/>
  <c r="BN282" i="3"/>
  <c r="BO282" i="3"/>
  <c r="BP282" i="3"/>
  <c r="BQ282" i="3"/>
  <c r="BR282" i="3"/>
  <c r="BS282" i="3"/>
  <c r="BT282" i="3"/>
  <c r="BU282" i="3"/>
  <c r="BV282" i="3"/>
  <c r="BW282" i="3"/>
  <c r="BX282" i="3"/>
  <c r="BY282" i="3"/>
  <c r="BZ282" i="3"/>
  <c r="CB282" i="3"/>
  <c r="CC282" i="3"/>
  <c r="CD282" i="3"/>
  <c r="CE282" i="3"/>
  <c r="CF282" i="3"/>
  <c r="CG282" i="3"/>
  <c r="CH282" i="3"/>
  <c r="CI282" i="3"/>
  <c r="CJ282" i="3"/>
  <c r="CK282" i="3"/>
  <c r="CL282" i="3"/>
  <c r="CM282" i="3"/>
  <c r="CN282" i="3"/>
  <c r="CP282" i="3"/>
  <c r="CQ282" i="3"/>
  <c r="CR282" i="3"/>
  <c r="CS282" i="3"/>
  <c r="CT282" i="3"/>
  <c r="CU282" i="3"/>
  <c r="CV282" i="3"/>
  <c r="CW282" i="3"/>
  <c r="CX282" i="3"/>
  <c r="CY282" i="3"/>
  <c r="CZ282" i="3"/>
  <c r="DA282" i="3"/>
  <c r="DB282" i="3"/>
  <c r="DD282" i="3"/>
  <c r="DE282" i="3"/>
  <c r="DF282" i="3"/>
  <c r="DG282" i="3"/>
  <c r="DH282" i="3"/>
  <c r="DI282" i="3"/>
  <c r="DJ282" i="3"/>
  <c r="DK282" i="3"/>
  <c r="DL282" i="3"/>
  <c r="DM282" i="3"/>
  <c r="DN282" i="3"/>
  <c r="DO282" i="3"/>
  <c r="DP282" i="3"/>
  <c r="DR282" i="3"/>
  <c r="DS282" i="3"/>
  <c r="DT282" i="3"/>
  <c r="DU282" i="3"/>
  <c r="DV282" i="3"/>
  <c r="DW282" i="3"/>
  <c r="DX282" i="3"/>
  <c r="DY282" i="3"/>
  <c r="DZ282" i="3"/>
  <c r="EA282" i="3"/>
  <c r="EB282" i="3"/>
  <c r="EC282" i="3"/>
  <c r="ED282" i="3"/>
  <c r="EF282" i="3"/>
  <c r="EG282" i="3"/>
  <c r="EH282" i="3"/>
  <c r="EI282" i="3"/>
  <c r="EJ282" i="3"/>
  <c r="EK282" i="3"/>
  <c r="EL282" i="3"/>
  <c r="EM282" i="3"/>
  <c r="EN282" i="3"/>
  <c r="EO282" i="3"/>
  <c r="EP282" i="3"/>
  <c r="EQ282" i="3"/>
  <c r="ER282" i="3"/>
  <c r="ET282" i="3"/>
  <c r="EU282" i="3"/>
  <c r="EV282" i="3"/>
  <c r="EW282" i="3"/>
  <c r="EX282" i="3"/>
  <c r="EY282" i="3"/>
  <c r="EZ282" i="3"/>
  <c r="FA282" i="3"/>
  <c r="FB282" i="3"/>
  <c r="FC282" i="3"/>
  <c r="FD282" i="3"/>
  <c r="FE282" i="3"/>
  <c r="FF282" i="3"/>
  <c r="FH282" i="3"/>
  <c r="FI282" i="3"/>
  <c r="FJ282" i="3"/>
  <c r="FK282" i="3"/>
  <c r="FL282" i="3"/>
  <c r="FM282" i="3"/>
  <c r="FN282" i="3"/>
  <c r="FO282" i="3"/>
  <c r="FP282" i="3"/>
  <c r="FQ282" i="3"/>
  <c r="FR282" i="3"/>
  <c r="FS282" i="3"/>
  <c r="FT282" i="3"/>
  <c r="FV282" i="3"/>
  <c r="FW282" i="3"/>
  <c r="FX282" i="3"/>
  <c r="FY282" i="3"/>
  <c r="FZ282" i="3"/>
  <c r="GA282" i="3"/>
  <c r="GB282" i="3"/>
  <c r="GC282" i="3"/>
  <c r="GD282" i="3"/>
  <c r="GE282" i="3"/>
  <c r="GF282" i="3"/>
  <c r="GG282" i="3"/>
  <c r="GH282" i="3"/>
  <c r="GJ282" i="3"/>
  <c r="GK282" i="3"/>
  <c r="GL282" i="3"/>
  <c r="GM282" i="3"/>
  <c r="GN282" i="3"/>
  <c r="GO282" i="3"/>
  <c r="GP282" i="3"/>
  <c r="GQ282" i="3"/>
  <c r="GR282" i="3"/>
  <c r="GS282" i="3"/>
  <c r="GT282" i="3"/>
  <c r="GU282" i="3"/>
  <c r="GV282" i="3"/>
  <c r="GX282" i="3"/>
  <c r="GY282" i="3"/>
  <c r="GZ282" i="3"/>
  <c r="HA282" i="3"/>
  <c r="HB282" i="3"/>
  <c r="HC282" i="3"/>
  <c r="HD282" i="3"/>
  <c r="HE282" i="3"/>
  <c r="HF282" i="3"/>
  <c r="HG282" i="3"/>
  <c r="HH282" i="3"/>
  <c r="HI282" i="3"/>
  <c r="HJ282" i="3"/>
  <c r="X283" i="3"/>
  <c r="Y283" i="3"/>
  <c r="Z283" i="3"/>
  <c r="AA283" i="3"/>
  <c r="AB283" i="3"/>
  <c r="AC283" i="3"/>
  <c r="AD283" i="3"/>
  <c r="AE283" i="3"/>
  <c r="AF283" i="3"/>
  <c r="AG283" i="3"/>
  <c r="AH283" i="3"/>
  <c r="AI283" i="3"/>
  <c r="AJ283" i="3"/>
  <c r="AL283" i="3"/>
  <c r="AM283" i="3"/>
  <c r="AN283" i="3"/>
  <c r="AO283" i="3"/>
  <c r="AP283" i="3"/>
  <c r="AQ283" i="3"/>
  <c r="AR283" i="3"/>
  <c r="AS283" i="3"/>
  <c r="AT283" i="3"/>
  <c r="AU283" i="3"/>
  <c r="AV283" i="3"/>
  <c r="AW283" i="3"/>
  <c r="AX283" i="3"/>
  <c r="AZ283" i="3"/>
  <c r="BA283" i="3"/>
  <c r="BB283" i="3"/>
  <c r="BC283" i="3"/>
  <c r="BD283" i="3"/>
  <c r="BE283" i="3"/>
  <c r="BF283" i="3"/>
  <c r="BG283" i="3"/>
  <c r="BH283" i="3"/>
  <c r="BI283" i="3"/>
  <c r="BJ283" i="3"/>
  <c r="BK283" i="3"/>
  <c r="BL283" i="3"/>
  <c r="BN283" i="3"/>
  <c r="BO283" i="3"/>
  <c r="BP283" i="3"/>
  <c r="BQ283" i="3"/>
  <c r="BR283" i="3"/>
  <c r="BS283" i="3"/>
  <c r="BT283" i="3"/>
  <c r="BU283" i="3"/>
  <c r="BV283" i="3"/>
  <c r="BW283" i="3"/>
  <c r="BX283" i="3"/>
  <c r="BY283" i="3"/>
  <c r="BZ283" i="3"/>
  <c r="CB283" i="3"/>
  <c r="CC283" i="3"/>
  <c r="CD283" i="3"/>
  <c r="CE283" i="3"/>
  <c r="CF283" i="3"/>
  <c r="CG283" i="3"/>
  <c r="CH283" i="3"/>
  <c r="CI283" i="3"/>
  <c r="CJ283" i="3"/>
  <c r="CK283" i="3"/>
  <c r="CL283" i="3"/>
  <c r="CM283" i="3"/>
  <c r="CN283" i="3"/>
  <c r="CP283" i="3"/>
  <c r="CQ283" i="3"/>
  <c r="CR283" i="3"/>
  <c r="CS283" i="3"/>
  <c r="CT283" i="3"/>
  <c r="CU283" i="3"/>
  <c r="CV283" i="3"/>
  <c r="CW283" i="3"/>
  <c r="CX283" i="3"/>
  <c r="CY283" i="3"/>
  <c r="CZ283" i="3"/>
  <c r="DA283" i="3"/>
  <c r="DB283" i="3"/>
  <c r="DD283" i="3"/>
  <c r="DE283" i="3"/>
  <c r="DF283" i="3"/>
  <c r="DG283" i="3"/>
  <c r="DH283" i="3"/>
  <c r="DI283" i="3"/>
  <c r="DJ283" i="3"/>
  <c r="DK283" i="3"/>
  <c r="DL283" i="3"/>
  <c r="DM283" i="3"/>
  <c r="DN283" i="3"/>
  <c r="DO283" i="3"/>
  <c r="DP283" i="3"/>
  <c r="DR283" i="3"/>
  <c r="DS283" i="3"/>
  <c r="DT283" i="3"/>
  <c r="DU283" i="3"/>
  <c r="DV283" i="3"/>
  <c r="DW283" i="3"/>
  <c r="DX283" i="3"/>
  <c r="DY283" i="3"/>
  <c r="DZ283" i="3"/>
  <c r="EA283" i="3"/>
  <c r="EB283" i="3"/>
  <c r="EC283" i="3"/>
  <c r="ED283" i="3"/>
  <c r="EF283" i="3"/>
  <c r="EG283" i="3"/>
  <c r="EH283" i="3"/>
  <c r="EI283" i="3"/>
  <c r="EJ283" i="3"/>
  <c r="EK283" i="3"/>
  <c r="EL283" i="3"/>
  <c r="EM283" i="3"/>
  <c r="EN283" i="3"/>
  <c r="EO283" i="3"/>
  <c r="EP283" i="3"/>
  <c r="EQ283" i="3"/>
  <c r="ER283" i="3"/>
  <c r="ET283" i="3"/>
  <c r="EU283" i="3"/>
  <c r="EV283" i="3"/>
  <c r="EW283" i="3"/>
  <c r="EX283" i="3"/>
  <c r="EY283" i="3"/>
  <c r="EZ283" i="3"/>
  <c r="FA283" i="3"/>
  <c r="FB283" i="3"/>
  <c r="FC283" i="3"/>
  <c r="FD283" i="3"/>
  <c r="FE283" i="3"/>
  <c r="FF283" i="3"/>
  <c r="FH283" i="3"/>
  <c r="FI283" i="3"/>
  <c r="FJ283" i="3"/>
  <c r="FK283" i="3"/>
  <c r="FL283" i="3"/>
  <c r="FM283" i="3"/>
  <c r="FN283" i="3"/>
  <c r="FO283" i="3"/>
  <c r="FP283" i="3"/>
  <c r="FQ283" i="3"/>
  <c r="FR283" i="3"/>
  <c r="FS283" i="3"/>
  <c r="FT283" i="3"/>
  <c r="FV283" i="3"/>
  <c r="FW283" i="3"/>
  <c r="FX283" i="3"/>
  <c r="FY283" i="3"/>
  <c r="FZ283" i="3"/>
  <c r="GA283" i="3"/>
  <c r="GB283" i="3"/>
  <c r="GC283" i="3"/>
  <c r="GD283" i="3"/>
  <c r="GE283" i="3"/>
  <c r="GF283" i="3"/>
  <c r="GG283" i="3"/>
  <c r="GH283" i="3"/>
  <c r="GJ283" i="3"/>
  <c r="GK283" i="3"/>
  <c r="GL283" i="3"/>
  <c r="GM283" i="3"/>
  <c r="GN283" i="3"/>
  <c r="GO283" i="3"/>
  <c r="GP283" i="3"/>
  <c r="GQ283" i="3"/>
  <c r="GR283" i="3"/>
  <c r="GS283" i="3"/>
  <c r="GT283" i="3"/>
  <c r="GU283" i="3"/>
  <c r="GV283" i="3"/>
  <c r="GX283" i="3"/>
  <c r="GY283" i="3"/>
  <c r="GZ283" i="3"/>
  <c r="HA283" i="3"/>
  <c r="HB283" i="3"/>
  <c r="HC283" i="3"/>
  <c r="HD283" i="3"/>
  <c r="HE283" i="3"/>
  <c r="HF283" i="3"/>
  <c r="HG283" i="3"/>
  <c r="HH283" i="3"/>
  <c r="HI283" i="3"/>
  <c r="HJ283" i="3"/>
  <c r="J284" i="3"/>
  <c r="K284" i="3"/>
  <c r="L284" i="3"/>
  <c r="M284" i="3"/>
  <c r="N284" i="3"/>
  <c r="O284" i="3"/>
  <c r="P284" i="3"/>
  <c r="Q284" i="3"/>
  <c r="R284" i="3"/>
  <c r="S284" i="3"/>
  <c r="T284" i="3"/>
  <c r="U284" i="3"/>
  <c r="V284" i="3"/>
  <c r="X284" i="3"/>
  <c r="Y284" i="3"/>
  <c r="Z284" i="3"/>
  <c r="AA284" i="3"/>
  <c r="AB284" i="3"/>
  <c r="AC284" i="3"/>
  <c r="AD284" i="3"/>
  <c r="AE284" i="3"/>
  <c r="AF284" i="3"/>
  <c r="AG284" i="3"/>
  <c r="AH284" i="3"/>
  <c r="AI284" i="3"/>
  <c r="AJ284" i="3"/>
  <c r="AL284" i="3"/>
  <c r="AM284" i="3"/>
  <c r="AN284" i="3"/>
  <c r="AO284" i="3"/>
  <c r="AP284" i="3"/>
  <c r="AQ284" i="3"/>
  <c r="AR284" i="3"/>
  <c r="AS284" i="3"/>
  <c r="AT284" i="3"/>
  <c r="AU284" i="3"/>
  <c r="AV284" i="3"/>
  <c r="AW284" i="3"/>
  <c r="AX284" i="3"/>
  <c r="BN284" i="3"/>
  <c r="BO284" i="3"/>
  <c r="BP284" i="3"/>
  <c r="BQ284" i="3"/>
  <c r="BR284" i="3"/>
  <c r="BS284" i="3"/>
  <c r="BT284" i="3"/>
  <c r="BU284" i="3"/>
  <c r="BV284" i="3"/>
  <c r="BW284" i="3"/>
  <c r="BX284" i="3"/>
  <c r="BY284" i="3"/>
  <c r="BZ284" i="3"/>
  <c r="CB284" i="3"/>
  <c r="CC284" i="3"/>
  <c r="CD284" i="3"/>
  <c r="CE284" i="3"/>
  <c r="CF284" i="3"/>
  <c r="CG284" i="3"/>
  <c r="CH284" i="3"/>
  <c r="CI284" i="3"/>
  <c r="CJ284" i="3"/>
  <c r="CK284" i="3"/>
  <c r="CL284" i="3"/>
  <c r="CM284" i="3"/>
  <c r="CN284" i="3"/>
  <c r="CP284" i="3"/>
  <c r="CQ284" i="3"/>
  <c r="CR284" i="3"/>
  <c r="CS284" i="3"/>
  <c r="CT284" i="3"/>
  <c r="CU284" i="3"/>
  <c r="CV284" i="3"/>
  <c r="CW284" i="3"/>
  <c r="CX284" i="3"/>
  <c r="CY284" i="3"/>
  <c r="CZ284" i="3"/>
  <c r="DA284" i="3"/>
  <c r="DB284" i="3"/>
  <c r="DD284" i="3"/>
  <c r="DE284" i="3"/>
  <c r="DF284" i="3"/>
  <c r="DG284" i="3"/>
  <c r="DH284" i="3"/>
  <c r="DI284" i="3"/>
  <c r="DJ284" i="3"/>
  <c r="DK284" i="3"/>
  <c r="DL284" i="3"/>
  <c r="DM284" i="3"/>
  <c r="DN284" i="3"/>
  <c r="DO284" i="3"/>
  <c r="DP284" i="3"/>
  <c r="DR284" i="3"/>
  <c r="DS284" i="3"/>
  <c r="DT284" i="3"/>
  <c r="DU284" i="3"/>
  <c r="DV284" i="3"/>
  <c r="DW284" i="3"/>
  <c r="DX284" i="3"/>
  <c r="DY284" i="3"/>
  <c r="DZ284" i="3"/>
  <c r="EA284" i="3"/>
  <c r="EB284" i="3"/>
  <c r="EC284" i="3"/>
  <c r="ED284" i="3"/>
  <c r="EF284" i="3"/>
  <c r="EG284" i="3"/>
  <c r="EH284" i="3"/>
  <c r="EI284" i="3"/>
  <c r="EJ284" i="3"/>
  <c r="EK284" i="3"/>
  <c r="EL284" i="3"/>
  <c r="EM284" i="3"/>
  <c r="EN284" i="3"/>
  <c r="EO284" i="3"/>
  <c r="EP284" i="3"/>
  <c r="EQ284" i="3"/>
  <c r="ER284" i="3"/>
  <c r="ET284" i="3"/>
  <c r="EU284" i="3"/>
  <c r="EV284" i="3"/>
  <c r="EW284" i="3"/>
  <c r="EX284" i="3"/>
  <c r="EY284" i="3"/>
  <c r="EZ284" i="3"/>
  <c r="FA284" i="3"/>
  <c r="FB284" i="3"/>
  <c r="FC284" i="3"/>
  <c r="FD284" i="3"/>
  <c r="FE284" i="3"/>
  <c r="FF284" i="3"/>
  <c r="FH284" i="3"/>
  <c r="FI284" i="3"/>
  <c r="FJ284" i="3"/>
  <c r="FK284" i="3"/>
  <c r="FL284" i="3"/>
  <c r="FM284" i="3"/>
  <c r="FN284" i="3"/>
  <c r="FO284" i="3"/>
  <c r="FP284" i="3"/>
  <c r="FQ284" i="3"/>
  <c r="FR284" i="3"/>
  <c r="FS284" i="3"/>
  <c r="FT284" i="3"/>
  <c r="FV284" i="3"/>
  <c r="FW284" i="3"/>
  <c r="FX284" i="3"/>
  <c r="FY284" i="3"/>
  <c r="FZ284" i="3"/>
  <c r="GA284" i="3"/>
  <c r="GB284" i="3"/>
  <c r="GC284" i="3"/>
  <c r="GD284" i="3"/>
  <c r="GE284" i="3"/>
  <c r="GF284" i="3"/>
  <c r="GG284" i="3"/>
  <c r="GH284" i="3"/>
  <c r="GJ284" i="3"/>
  <c r="GK284" i="3"/>
  <c r="GL284" i="3"/>
  <c r="GM284" i="3"/>
  <c r="GN284" i="3"/>
  <c r="GO284" i="3"/>
  <c r="GP284" i="3"/>
  <c r="GQ284" i="3"/>
  <c r="GR284" i="3"/>
  <c r="GS284" i="3"/>
  <c r="GT284" i="3"/>
  <c r="GU284" i="3"/>
  <c r="GV284" i="3"/>
  <c r="GX284" i="3"/>
  <c r="GY284" i="3"/>
  <c r="GZ284" i="3"/>
  <c r="HA284" i="3"/>
  <c r="HB284" i="3"/>
  <c r="HC284" i="3"/>
  <c r="HD284" i="3"/>
  <c r="HE284" i="3"/>
  <c r="HF284" i="3"/>
  <c r="HG284" i="3"/>
  <c r="HH284" i="3"/>
  <c r="HI284" i="3"/>
  <c r="HJ284" i="3"/>
  <c r="X285" i="3"/>
  <c r="Y285" i="3"/>
  <c r="Z285" i="3"/>
  <c r="AA285" i="3"/>
  <c r="AB285" i="3"/>
  <c r="AC285" i="3"/>
  <c r="AD285" i="3"/>
  <c r="AE285" i="3"/>
  <c r="AF285" i="3"/>
  <c r="AG285" i="3"/>
  <c r="AH285" i="3"/>
  <c r="AI285" i="3"/>
  <c r="AJ285" i="3"/>
  <c r="AL285" i="3"/>
  <c r="AM285" i="3"/>
  <c r="AN285" i="3"/>
  <c r="AO285" i="3"/>
  <c r="AP285" i="3"/>
  <c r="AQ285" i="3"/>
  <c r="AR285" i="3"/>
  <c r="AS285" i="3"/>
  <c r="AT285" i="3"/>
  <c r="AU285" i="3"/>
  <c r="AV285" i="3"/>
  <c r="AW285" i="3"/>
  <c r="AX285" i="3"/>
  <c r="AZ285" i="3"/>
  <c r="BA285" i="3"/>
  <c r="BB285" i="3"/>
  <c r="BC285" i="3"/>
  <c r="BD285" i="3"/>
  <c r="BE285" i="3"/>
  <c r="BF285" i="3"/>
  <c r="BG285" i="3"/>
  <c r="BH285" i="3"/>
  <c r="BI285" i="3"/>
  <c r="BJ285" i="3"/>
  <c r="BK285" i="3"/>
  <c r="BL285" i="3"/>
  <c r="BN285" i="3"/>
  <c r="BO285" i="3"/>
  <c r="BP285" i="3"/>
  <c r="BQ285" i="3"/>
  <c r="BR285" i="3"/>
  <c r="BS285" i="3"/>
  <c r="BT285" i="3"/>
  <c r="BU285" i="3"/>
  <c r="BV285" i="3"/>
  <c r="BW285" i="3"/>
  <c r="BX285" i="3"/>
  <c r="BY285" i="3"/>
  <c r="BZ285" i="3"/>
  <c r="CB285" i="3"/>
  <c r="CC285" i="3"/>
  <c r="CD285" i="3"/>
  <c r="CE285" i="3"/>
  <c r="CF285" i="3"/>
  <c r="CG285" i="3"/>
  <c r="CH285" i="3"/>
  <c r="CI285" i="3"/>
  <c r="CJ285" i="3"/>
  <c r="CK285" i="3"/>
  <c r="CL285" i="3"/>
  <c r="CM285" i="3"/>
  <c r="CN285" i="3"/>
  <c r="CP285" i="3"/>
  <c r="CQ285" i="3"/>
  <c r="CR285" i="3"/>
  <c r="CS285" i="3"/>
  <c r="CT285" i="3"/>
  <c r="CU285" i="3"/>
  <c r="CV285" i="3"/>
  <c r="CW285" i="3"/>
  <c r="CX285" i="3"/>
  <c r="CY285" i="3"/>
  <c r="CZ285" i="3"/>
  <c r="DA285" i="3"/>
  <c r="DB285" i="3"/>
  <c r="DD285" i="3"/>
  <c r="DE285" i="3"/>
  <c r="DF285" i="3"/>
  <c r="DG285" i="3"/>
  <c r="DH285" i="3"/>
  <c r="DI285" i="3"/>
  <c r="DJ285" i="3"/>
  <c r="DK285" i="3"/>
  <c r="DL285" i="3"/>
  <c r="DM285" i="3"/>
  <c r="DN285" i="3"/>
  <c r="DO285" i="3"/>
  <c r="DP285" i="3"/>
  <c r="DR285" i="3"/>
  <c r="DS285" i="3"/>
  <c r="DT285" i="3"/>
  <c r="DU285" i="3"/>
  <c r="DV285" i="3"/>
  <c r="DW285" i="3"/>
  <c r="DX285" i="3"/>
  <c r="DY285" i="3"/>
  <c r="DZ285" i="3"/>
  <c r="EA285" i="3"/>
  <c r="EB285" i="3"/>
  <c r="EC285" i="3"/>
  <c r="ED285" i="3"/>
  <c r="EF285" i="3"/>
  <c r="EG285" i="3"/>
  <c r="EH285" i="3"/>
  <c r="EI285" i="3"/>
  <c r="EJ285" i="3"/>
  <c r="EK285" i="3"/>
  <c r="EL285" i="3"/>
  <c r="EM285" i="3"/>
  <c r="EN285" i="3"/>
  <c r="EO285" i="3"/>
  <c r="EP285" i="3"/>
  <c r="EQ285" i="3"/>
  <c r="ER285" i="3"/>
  <c r="ET285" i="3"/>
  <c r="EU285" i="3"/>
  <c r="EV285" i="3"/>
  <c r="EW285" i="3"/>
  <c r="EX285" i="3"/>
  <c r="EY285" i="3"/>
  <c r="EZ285" i="3"/>
  <c r="FA285" i="3"/>
  <c r="FB285" i="3"/>
  <c r="FC285" i="3"/>
  <c r="FD285" i="3"/>
  <c r="FE285" i="3"/>
  <c r="FF285" i="3"/>
  <c r="FH285" i="3"/>
  <c r="FI285" i="3"/>
  <c r="FJ285" i="3"/>
  <c r="FK285" i="3"/>
  <c r="FL285" i="3"/>
  <c r="FM285" i="3"/>
  <c r="FN285" i="3"/>
  <c r="FO285" i="3"/>
  <c r="FP285" i="3"/>
  <c r="FQ285" i="3"/>
  <c r="FR285" i="3"/>
  <c r="FS285" i="3"/>
  <c r="FT285" i="3"/>
  <c r="FV285" i="3"/>
  <c r="FW285" i="3"/>
  <c r="FX285" i="3"/>
  <c r="FY285" i="3"/>
  <c r="FZ285" i="3"/>
  <c r="GA285" i="3"/>
  <c r="GB285" i="3"/>
  <c r="GC285" i="3"/>
  <c r="GD285" i="3"/>
  <c r="GE285" i="3"/>
  <c r="GF285" i="3"/>
  <c r="GG285" i="3"/>
  <c r="GH285" i="3"/>
  <c r="GJ285" i="3"/>
  <c r="GK285" i="3"/>
  <c r="GL285" i="3"/>
  <c r="GM285" i="3"/>
  <c r="GN285" i="3"/>
  <c r="GO285" i="3"/>
  <c r="GP285" i="3"/>
  <c r="GQ285" i="3"/>
  <c r="GR285" i="3"/>
  <c r="GS285" i="3"/>
  <c r="GT285" i="3"/>
  <c r="GU285" i="3"/>
  <c r="GV285" i="3"/>
  <c r="GX285" i="3"/>
  <c r="GY285" i="3"/>
  <c r="GZ285" i="3"/>
  <c r="HA285" i="3"/>
  <c r="HB285" i="3"/>
  <c r="HC285" i="3"/>
  <c r="HD285" i="3"/>
  <c r="HE285" i="3"/>
  <c r="HF285" i="3"/>
  <c r="HG285" i="3"/>
  <c r="HH285" i="3"/>
  <c r="HI285" i="3"/>
  <c r="HJ285" i="3"/>
  <c r="J286" i="3"/>
  <c r="K286" i="3"/>
  <c r="L286" i="3"/>
  <c r="M286" i="3"/>
  <c r="N286" i="3"/>
  <c r="O286" i="3"/>
  <c r="P286" i="3"/>
  <c r="Q286" i="3"/>
  <c r="R286" i="3"/>
  <c r="S286" i="3"/>
  <c r="T286" i="3"/>
  <c r="U286" i="3"/>
  <c r="V286" i="3"/>
  <c r="X286" i="3"/>
  <c r="Y286" i="3"/>
  <c r="Z286" i="3"/>
  <c r="AA286" i="3"/>
  <c r="AB286" i="3"/>
  <c r="AC286" i="3"/>
  <c r="AD286" i="3"/>
  <c r="AE286" i="3"/>
  <c r="AF286" i="3"/>
  <c r="AG286" i="3"/>
  <c r="AH286" i="3"/>
  <c r="AI286" i="3"/>
  <c r="AJ286" i="3"/>
  <c r="AL286" i="3"/>
  <c r="AM286" i="3"/>
  <c r="AN286" i="3"/>
  <c r="AO286" i="3"/>
  <c r="AP286" i="3"/>
  <c r="AQ286" i="3"/>
  <c r="AR286" i="3"/>
  <c r="AS286" i="3"/>
  <c r="AT286" i="3"/>
  <c r="AU286" i="3"/>
  <c r="AV286" i="3"/>
  <c r="AW286" i="3"/>
  <c r="AX286" i="3"/>
  <c r="BN286" i="3"/>
  <c r="BO286" i="3"/>
  <c r="BP286" i="3"/>
  <c r="BQ286" i="3"/>
  <c r="BR286" i="3"/>
  <c r="BS286" i="3"/>
  <c r="BT286" i="3"/>
  <c r="BU286" i="3"/>
  <c r="BV286" i="3"/>
  <c r="BW286" i="3"/>
  <c r="BX286" i="3"/>
  <c r="BY286" i="3"/>
  <c r="BZ286" i="3"/>
  <c r="CB286" i="3"/>
  <c r="CC286" i="3"/>
  <c r="CD286" i="3"/>
  <c r="CE286" i="3"/>
  <c r="CF286" i="3"/>
  <c r="CG286" i="3"/>
  <c r="CH286" i="3"/>
  <c r="CI286" i="3"/>
  <c r="CJ286" i="3"/>
  <c r="CK286" i="3"/>
  <c r="CL286" i="3"/>
  <c r="CM286" i="3"/>
  <c r="CN286" i="3"/>
  <c r="CP286" i="3"/>
  <c r="CQ286" i="3"/>
  <c r="CR286" i="3"/>
  <c r="CS286" i="3"/>
  <c r="CT286" i="3"/>
  <c r="CU286" i="3"/>
  <c r="CV286" i="3"/>
  <c r="CW286" i="3"/>
  <c r="CX286" i="3"/>
  <c r="CY286" i="3"/>
  <c r="CZ286" i="3"/>
  <c r="DA286" i="3"/>
  <c r="DB286" i="3"/>
  <c r="DD286" i="3"/>
  <c r="DE286" i="3"/>
  <c r="DF286" i="3"/>
  <c r="DG286" i="3"/>
  <c r="DH286" i="3"/>
  <c r="DI286" i="3"/>
  <c r="DJ286" i="3"/>
  <c r="DK286" i="3"/>
  <c r="DL286" i="3"/>
  <c r="DM286" i="3"/>
  <c r="DN286" i="3"/>
  <c r="DO286" i="3"/>
  <c r="DP286" i="3"/>
  <c r="DR286" i="3"/>
  <c r="DS286" i="3"/>
  <c r="DT286" i="3"/>
  <c r="DU286" i="3"/>
  <c r="DV286" i="3"/>
  <c r="DW286" i="3"/>
  <c r="DX286" i="3"/>
  <c r="DY286" i="3"/>
  <c r="DZ286" i="3"/>
  <c r="EA286" i="3"/>
  <c r="EB286" i="3"/>
  <c r="EC286" i="3"/>
  <c r="ED286" i="3"/>
  <c r="EF286" i="3"/>
  <c r="EG286" i="3"/>
  <c r="EH286" i="3"/>
  <c r="EI286" i="3"/>
  <c r="EJ286" i="3"/>
  <c r="EK286" i="3"/>
  <c r="EL286" i="3"/>
  <c r="EM286" i="3"/>
  <c r="EN286" i="3"/>
  <c r="EO286" i="3"/>
  <c r="EP286" i="3"/>
  <c r="EQ286" i="3"/>
  <c r="ER286" i="3"/>
  <c r="ET286" i="3"/>
  <c r="EU286" i="3"/>
  <c r="EV286" i="3"/>
  <c r="EW286" i="3"/>
  <c r="EX286" i="3"/>
  <c r="EY286" i="3"/>
  <c r="EZ286" i="3"/>
  <c r="FA286" i="3"/>
  <c r="FB286" i="3"/>
  <c r="FC286" i="3"/>
  <c r="FD286" i="3"/>
  <c r="FE286" i="3"/>
  <c r="FF286" i="3"/>
  <c r="FH286" i="3"/>
  <c r="FI286" i="3"/>
  <c r="FJ286" i="3"/>
  <c r="FK286" i="3"/>
  <c r="FL286" i="3"/>
  <c r="FM286" i="3"/>
  <c r="FN286" i="3"/>
  <c r="FO286" i="3"/>
  <c r="FP286" i="3"/>
  <c r="FQ286" i="3"/>
  <c r="FR286" i="3"/>
  <c r="FS286" i="3"/>
  <c r="FT286" i="3"/>
  <c r="FV286" i="3"/>
  <c r="FW286" i="3"/>
  <c r="FX286" i="3"/>
  <c r="FY286" i="3"/>
  <c r="FZ286" i="3"/>
  <c r="GA286" i="3"/>
  <c r="GB286" i="3"/>
  <c r="GC286" i="3"/>
  <c r="GD286" i="3"/>
  <c r="GE286" i="3"/>
  <c r="GF286" i="3"/>
  <c r="GG286" i="3"/>
  <c r="GH286" i="3"/>
  <c r="GJ286" i="3"/>
  <c r="GK286" i="3"/>
  <c r="GL286" i="3"/>
  <c r="GM286" i="3"/>
  <c r="GN286" i="3"/>
  <c r="GO286" i="3"/>
  <c r="GP286" i="3"/>
  <c r="GQ286" i="3"/>
  <c r="GR286" i="3"/>
  <c r="GS286" i="3"/>
  <c r="GT286" i="3"/>
  <c r="GU286" i="3"/>
  <c r="GV286" i="3"/>
  <c r="GX286" i="3"/>
  <c r="GY286" i="3"/>
  <c r="GZ286" i="3"/>
  <c r="HA286" i="3"/>
  <c r="HB286" i="3"/>
  <c r="HC286" i="3"/>
  <c r="HD286" i="3"/>
  <c r="HE286" i="3"/>
  <c r="HF286" i="3"/>
  <c r="HG286" i="3"/>
  <c r="HH286" i="3"/>
  <c r="HI286" i="3"/>
  <c r="HJ286" i="3"/>
  <c r="J287" i="3"/>
  <c r="K287" i="3"/>
  <c r="L287" i="3"/>
  <c r="M287" i="3"/>
  <c r="N287" i="3"/>
  <c r="O287" i="3"/>
  <c r="P287" i="3"/>
  <c r="Q287" i="3"/>
  <c r="R287" i="3"/>
  <c r="S287" i="3"/>
  <c r="T287" i="3"/>
  <c r="U287" i="3"/>
  <c r="V287" i="3"/>
  <c r="X287" i="3"/>
  <c r="Y287" i="3"/>
  <c r="Z287" i="3"/>
  <c r="AA287" i="3"/>
  <c r="AB287" i="3"/>
  <c r="AC287" i="3"/>
  <c r="AD287" i="3"/>
  <c r="AE287" i="3"/>
  <c r="AF287" i="3"/>
  <c r="AG287" i="3"/>
  <c r="AH287" i="3"/>
  <c r="AI287" i="3"/>
  <c r="AJ287" i="3"/>
  <c r="AL287" i="3"/>
  <c r="AM287" i="3"/>
  <c r="AN287" i="3"/>
  <c r="AO287" i="3"/>
  <c r="AP287" i="3"/>
  <c r="AQ287" i="3"/>
  <c r="AR287" i="3"/>
  <c r="AS287" i="3"/>
  <c r="AT287" i="3"/>
  <c r="AU287" i="3"/>
  <c r="AV287" i="3"/>
  <c r="AW287" i="3"/>
  <c r="AX287" i="3"/>
  <c r="BN287" i="3"/>
  <c r="BO287" i="3"/>
  <c r="BP287" i="3"/>
  <c r="BQ287" i="3"/>
  <c r="BR287" i="3"/>
  <c r="BS287" i="3"/>
  <c r="BT287" i="3"/>
  <c r="BU287" i="3"/>
  <c r="BV287" i="3"/>
  <c r="BW287" i="3"/>
  <c r="BX287" i="3"/>
  <c r="BY287" i="3"/>
  <c r="BZ287" i="3"/>
  <c r="CB287" i="3"/>
  <c r="CC287" i="3"/>
  <c r="CD287" i="3"/>
  <c r="CE287" i="3"/>
  <c r="CF287" i="3"/>
  <c r="CG287" i="3"/>
  <c r="CH287" i="3"/>
  <c r="CI287" i="3"/>
  <c r="CJ287" i="3"/>
  <c r="CK287" i="3"/>
  <c r="CL287" i="3"/>
  <c r="CM287" i="3"/>
  <c r="CN287" i="3"/>
  <c r="CP287" i="3"/>
  <c r="CQ287" i="3"/>
  <c r="CR287" i="3"/>
  <c r="CS287" i="3"/>
  <c r="CT287" i="3"/>
  <c r="CU287" i="3"/>
  <c r="CV287" i="3"/>
  <c r="CW287" i="3"/>
  <c r="CX287" i="3"/>
  <c r="CY287" i="3"/>
  <c r="CZ287" i="3"/>
  <c r="DA287" i="3"/>
  <c r="DB287" i="3"/>
  <c r="DD287" i="3"/>
  <c r="DE287" i="3"/>
  <c r="DF287" i="3"/>
  <c r="DG287" i="3"/>
  <c r="DH287" i="3"/>
  <c r="DI287" i="3"/>
  <c r="DJ287" i="3"/>
  <c r="DK287" i="3"/>
  <c r="DL287" i="3"/>
  <c r="DM287" i="3"/>
  <c r="DN287" i="3"/>
  <c r="DO287" i="3"/>
  <c r="DP287" i="3"/>
  <c r="DR287" i="3"/>
  <c r="DS287" i="3"/>
  <c r="DT287" i="3"/>
  <c r="DU287" i="3"/>
  <c r="DV287" i="3"/>
  <c r="DW287" i="3"/>
  <c r="DX287" i="3"/>
  <c r="DY287" i="3"/>
  <c r="DZ287" i="3"/>
  <c r="EA287" i="3"/>
  <c r="EB287" i="3"/>
  <c r="EC287" i="3"/>
  <c r="ED287" i="3"/>
  <c r="EF287" i="3"/>
  <c r="EG287" i="3"/>
  <c r="EH287" i="3"/>
  <c r="EI287" i="3"/>
  <c r="EJ287" i="3"/>
  <c r="EK287" i="3"/>
  <c r="EL287" i="3"/>
  <c r="EM287" i="3"/>
  <c r="EN287" i="3"/>
  <c r="EO287" i="3"/>
  <c r="EP287" i="3"/>
  <c r="EQ287" i="3"/>
  <c r="ER287" i="3"/>
  <c r="ET287" i="3"/>
  <c r="EU287" i="3"/>
  <c r="EV287" i="3"/>
  <c r="EW287" i="3"/>
  <c r="EX287" i="3"/>
  <c r="EY287" i="3"/>
  <c r="EZ287" i="3"/>
  <c r="FA287" i="3"/>
  <c r="FB287" i="3"/>
  <c r="FC287" i="3"/>
  <c r="FD287" i="3"/>
  <c r="FE287" i="3"/>
  <c r="FF287" i="3"/>
  <c r="FH287" i="3"/>
  <c r="FI287" i="3"/>
  <c r="FJ287" i="3"/>
  <c r="FK287" i="3"/>
  <c r="FL287" i="3"/>
  <c r="FM287" i="3"/>
  <c r="FN287" i="3"/>
  <c r="FO287" i="3"/>
  <c r="FP287" i="3"/>
  <c r="FQ287" i="3"/>
  <c r="FR287" i="3"/>
  <c r="FS287" i="3"/>
  <c r="FT287" i="3"/>
  <c r="FV287" i="3"/>
  <c r="FW287" i="3"/>
  <c r="FX287" i="3"/>
  <c r="FY287" i="3"/>
  <c r="FZ287" i="3"/>
  <c r="GA287" i="3"/>
  <c r="GB287" i="3"/>
  <c r="GC287" i="3"/>
  <c r="GD287" i="3"/>
  <c r="GE287" i="3"/>
  <c r="GF287" i="3"/>
  <c r="GG287" i="3"/>
  <c r="GH287" i="3"/>
  <c r="GJ287" i="3"/>
  <c r="GK287" i="3"/>
  <c r="GL287" i="3"/>
  <c r="GM287" i="3"/>
  <c r="GN287" i="3"/>
  <c r="GO287" i="3"/>
  <c r="GP287" i="3"/>
  <c r="GQ287" i="3"/>
  <c r="GR287" i="3"/>
  <c r="GS287" i="3"/>
  <c r="GT287" i="3"/>
  <c r="GU287" i="3"/>
  <c r="GV287" i="3"/>
  <c r="GX287" i="3"/>
  <c r="GY287" i="3"/>
  <c r="GZ287" i="3"/>
  <c r="HA287" i="3"/>
  <c r="HB287" i="3"/>
  <c r="HC287" i="3"/>
  <c r="HD287" i="3"/>
  <c r="HE287" i="3"/>
  <c r="HF287" i="3"/>
  <c r="HG287" i="3"/>
  <c r="HH287" i="3"/>
  <c r="HI287" i="3"/>
  <c r="HJ287" i="3"/>
  <c r="X288" i="3"/>
  <c r="Y288" i="3"/>
  <c r="Z288" i="3"/>
  <c r="AA288" i="3"/>
  <c r="AB288" i="3"/>
  <c r="AC288" i="3"/>
  <c r="AD288" i="3"/>
  <c r="AE288" i="3"/>
  <c r="AF288" i="3"/>
  <c r="AG288" i="3"/>
  <c r="AH288" i="3"/>
  <c r="AI288" i="3"/>
  <c r="AJ288" i="3"/>
  <c r="AL288" i="3"/>
  <c r="AM288" i="3"/>
  <c r="AN288" i="3"/>
  <c r="AO288" i="3"/>
  <c r="AP288" i="3"/>
  <c r="AQ288" i="3"/>
  <c r="AR288" i="3"/>
  <c r="AS288" i="3"/>
  <c r="AT288" i="3"/>
  <c r="AU288" i="3"/>
  <c r="AV288" i="3"/>
  <c r="AW288" i="3"/>
  <c r="AX288" i="3"/>
  <c r="AZ288" i="3"/>
  <c r="BA288" i="3"/>
  <c r="BB288" i="3"/>
  <c r="BC288" i="3"/>
  <c r="BD288" i="3"/>
  <c r="BE288" i="3"/>
  <c r="BF288" i="3"/>
  <c r="BG288" i="3"/>
  <c r="BH288" i="3"/>
  <c r="BI288" i="3"/>
  <c r="BJ288" i="3"/>
  <c r="BK288" i="3"/>
  <c r="BL288" i="3"/>
  <c r="BN288" i="3"/>
  <c r="BO288" i="3"/>
  <c r="BP288" i="3"/>
  <c r="BQ288" i="3"/>
  <c r="BR288" i="3"/>
  <c r="BS288" i="3"/>
  <c r="BT288" i="3"/>
  <c r="BU288" i="3"/>
  <c r="BV288" i="3"/>
  <c r="BW288" i="3"/>
  <c r="BX288" i="3"/>
  <c r="BY288" i="3"/>
  <c r="BZ288" i="3"/>
  <c r="CB288" i="3"/>
  <c r="CC288" i="3"/>
  <c r="CD288" i="3"/>
  <c r="CE288" i="3"/>
  <c r="CF288" i="3"/>
  <c r="CG288" i="3"/>
  <c r="CH288" i="3"/>
  <c r="CI288" i="3"/>
  <c r="CJ288" i="3"/>
  <c r="CK288" i="3"/>
  <c r="CL288" i="3"/>
  <c r="CM288" i="3"/>
  <c r="CN288" i="3"/>
  <c r="CP288" i="3"/>
  <c r="CQ288" i="3"/>
  <c r="CR288" i="3"/>
  <c r="CS288" i="3"/>
  <c r="CT288" i="3"/>
  <c r="CU288" i="3"/>
  <c r="CV288" i="3"/>
  <c r="CW288" i="3"/>
  <c r="CX288" i="3"/>
  <c r="CY288" i="3"/>
  <c r="CZ288" i="3"/>
  <c r="DA288" i="3"/>
  <c r="DB288" i="3"/>
  <c r="DD288" i="3"/>
  <c r="DE288" i="3"/>
  <c r="DF288" i="3"/>
  <c r="DG288" i="3"/>
  <c r="DH288" i="3"/>
  <c r="DI288" i="3"/>
  <c r="DJ288" i="3"/>
  <c r="DK288" i="3"/>
  <c r="DL288" i="3"/>
  <c r="DM288" i="3"/>
  <c r="DN288" i="3"/>
  <c r="DO288" i="3"/>
  <c r="DP288" i="3"/>
  <c r="DR288" i="3"/>
  <c r="DS288" i="3"/>
  <c r="DT288" i="3"/>
  <c r="DU288" i="3"/>
  <c r="DV288" i="3"/>
  <c r="DW288" i="3"/>
  <c r="DX288" i="3"/>
  <c r="DY288" i="3"/>
  <c r="DZ288" i="3"/>
  <c r="EA288" i="3"/>
  <c r="EB288" i="3"/>
  <c r="EC288" i="3"/>
  <c r="ED288" i="3"/>
  <c r="EF288" i="3"/>
  <c r="EG288" i="3"/>
  <c r="EH288" i="3"/>
  <c r="EI288" i="3"/>
  <c r="EJ288" i="3"/>
  <c r="EK288" i="3"/>
  <c r="EL288" i="3"/>
  <c r="EM288" i="3"/>
  <c r="EN288" i="3"/>
  <c r="EO288" i="3"/>
  <c r="EP288" i="3"/>
  <c r="EQ288" i="3"/>
  <c r="ER288" i="3"/>
  <c r="ET288" i="3"/>
  <c r="EU288" i="3"/>
  <c r="EV288" i="3"/>
  <c r="EW288" i="3"/>
  <c r="EX288" i="3"/>
  <c r="EY288" i="3"/>
  <c r="EZ288" i="3"/>
  <c r="FA288" i="3"/>
  <c r="FB288" i="3"/>
  <c r="FC288" i="3"/>
  <c r="FD288" i="3"/>
  <c r="FE288" i="3"/>
  <c r="FF288" i="3"/>
  <c r="FH288" i="3"/>
  <c r="FI288" i="3"/>
  <c r="FJ288" i="3"/>
  <c r="FK288" i="3"/>
  <c r="FL288" i="3"/>
  <c r="FM288" i="3"/>
  <c r="FN288" i="3"/>
  <c r="FO288" i="3"/>
  <c r="FP288" i="3"/>
  <c r="FQ288" i="3"/>
  <c r="FR288" i="3"/>
  <c r="FS288" i="3"/>
  <c r="FT288" i="3"/>
  <c r="FV288" i="3"/>
  <c r="FW288" i="3"/>
  <c r="FX288" i="3"/>
  <c r="FY288" i="3"/>
  <c r="FZ288" i="3"/>
  <c r="GA288" i="3"/>
  <c r="GB288" i="3"/>
  <c r="GC288" i="3"/>
  <c r="GD288" i="3"/>
  <c r="GE288" i="3"/>
  <c r="GF288" i="3"/>
  <c r="GG288" i="3"/>
  <c r="GH288" i="3"/>
  <c r="GJ288" i="3"/>
  <c r="GK288" i="3"/>
  <c r="GL288" i="3"/>
  <c r="GM288" i="3"/>
  <c r="GN288" i="3"/>
  <c r="GO288" i="3"/>
  <c r="GP288" i="3"/>
  <c r="GQ288" i="3"/>
  <c r="GR288" i="3"/>
  <c r="GS288" i="3"/>
  <c r="GT288" i="3"/>
  <c r="GU288" i="3"/>
  <c r="GV288" i="3"/>
  <c r="GX288" i="3"/>
  <c r="GY288" i="3"/>
  <c r="GZ288" i="3"/>
  <c r="HA288" i="3"/>
  <c r="HB288" i="3"/>
  <c r="HC288" i="3"/>
  <c r="HD288" i="3"/>
  <c r="HE288" i="3"/>
  <c r="HF288" i="3"/>
  <c r="HG288" i="3"/>
  <c r="HH288" i="3"/>
  <c r="HI288" i="3"/>
  <c r="HJ288" i="3"/>
  <c r="X289" i="3"/>
  <c r="Y289" i="3"/>
  <c r="Z289" i="3"/>
  <c r="AA289" i="3"/>
  <c r="AB289" i="3"/>
  <c r="AC289" i="3"/>
  <c r="AD289" i="3"/>
  <c r="AE289" i="3"/>
  <c r="AF289" i="3"/>
  <c r="AG289" i="3"/>
  <c r="AH289" i="3"/>
  <c r="AI289" i="3"/>
  <c r="AJ289" i="3"/>
  <c r="AL289" i="3"/>
  <c r="AM289" i="3"/>
  <c r="AN289" i="3"/>
  <c r="AO289" i="3"/>
  <c r="AP289" i="3"/>
  <c r="AQ289" i="3"/>
  <c r="AR289" i="3"/>
  <c r="AS289" i="3"/>
  <c r="AT289" i="3"/>
  <c r="AU289" i="3"/>
  <c r="AV289" i="3"/>
  <c r="AW289" i="3"/>
  <c r="AX289" i="3"/>
  <c r="AZ289" i="3"/>
  <c r="BA289" i="3"/>
  <c r="BB289" i="3"/>
  <c r="BC289" i="3"/>
  <c r="BD289" i="3"/>
  <c r="BE289" i="3"/>
  <c r="BF289" i="3"/>
  <c r="BG289" i="3"/>
  <c r="BH289" i="3"/>
  <c r="BI289" i="3"/>
  <c r="BJ289" i="3"/>
  <c r="BK289" i="3"/>
  <c r="BL289" i="3"/>
  <c r="BN289" i="3"/>
  <c r="BO289" i="3"/>
  <c r="BP289" i="3"/>
  <c r="BQ289" i="3"/>
  <c r="BR289" i="3"/>
  <c r="BS289" i="3"/>
  <c r="BT289" i="3"/>
  <c r="BU289" i="3"/>
  <c r="BV289" i="3"/>
  <c r="BW289" i="3"/>
  <c r="BX289" i="3"/>
  <c r="BY289" i="3"/>
  <c r="BZ289" i="3"/>
  <c r="CB289" i="3"/>
  <c r="CC289" i="3"/>
  <c r="CD289" i="3"/>
  <c r="CE289" i="3"/>
  <c r="CF289" i="3"/>
  <c r="CG289" i="3"/>
  <c r="CH289" i="3"/>
  <c r="CI289" i="3"/>
  <c r="CJ289" i="3"/>
  <c r="CK289" i="3"/>
  <c r="CL289" i="3"/>
  <c r="CM289" i="3"/>
  <c r="CN289" i="3"/>
  <c r="CP289" i="3"/>
  <c r="CQ289" i="3"/>
  <c r="CR289" i="3"/>
  <c r="CS289" i="3"/>
  <c r="CT289" i="3"/>
  <c r="CU289" i="3"/>
  <c r="CV289" i="3"/>
  <c r="CW289" i="3"/>
  <c r="CX289" i="3"/>
  <c r="CY289" i="3"/>
  <c r="CZ289" i="3"/>
  <c r="DA289" i="3"/>
  <c r="DB289" i="3"/>
  <c r="DD289" i="3"/>
  <c r="DE289" i="3"/>
  <c r="DF289" i="3"/>
  <c r="DG289" i="3"/>
  <c r="DH289" i="3"/>
  <c r="DI289" i="3"/>
  <c r="DJ289" i="3"/>
  <c r="DK289" i="3"/>
  <c r="DL289" i="3"/>
  <c r="DM289" i="3"/>
  <c r="DN289" i="3"/>
  <c r="DO289" i="3"/>
  <c r="DP289" i="3"/>
  <c r="DR289" i="3"/>
  <c r="DS289" i="3"/>
  <c r="DT289" i="3"/>
  <c r="DU289" i="3"/>
  <c r="DV289" i="3"/>
  <c r="DW289" i="3"/>
  <c r="DX289" i="3"/>
  <c r="DY289" i="3"/>
  <c r="DZ289" i="3"/>
  <c r="EA289" i="3"/>
  <c r="EB289" i="3"/>
  <c r="EC289" i="3"/>
  <c r="ED289" i="3"/>
  <c r="EF289" i="3"/>
  <c r="EG289" i="3"/>
  <c r="EH289" i="3"/>
  <c r="EI289" i="3"/>
  <c r="EJ289" i="3"/>
  <c r="EK289" i="3"/>
  <c r="EL289" i="3"/>
  <c r="EM289" i="3"/>
  <c r="EN289" i="3"/>
  <c r="EO289" i="3"/>
  <c r="EP289" i="3"/>
  <c r="EQ289" i="3"/>
  <c r="ER289" i="3"/>
  <c r="ET289" i="3"/>
  <c r="EU289" i="3"/>
  <c r="EV289" i="3"/>
  <c r="EW289" i="3"/>
  <c r="EX289" i="3"/>
  <c r="EY289" i="3"/>
  <c r="EZ289" i="3"/>
  <c r="FA289" i="3"/>
  <c r="FB289" i="3"/>
  <c r="FC289" i="3"/>
  <c r="FD289" i="3"/>
  <c r="FE289" i="3"/>
  <c r="FF289" i="3"/>
  <c r="FH289" i="3"/>
  <c r="FI289" i="3"/>
  <c r="FJ289" i="3"/>
  <c r="FK289" i="3"/>
  <c r="FL289" i="3"/>
  <c r="FM289" i="3"/>
  <c r="FN289" i="3"/>
  <c r="FO289" i="3"/>
  <c r="FP289" i="3"/>
  <c r="FQ289" i="3"/>
  <c r="FR289" i="3"/>
  <c r="FS289" i="3"/>
  <c r="FT289" i="3"/>
  <c r="FV289" i="3"/>
  <c r="FW289" i="3"/>
  <c r="FX289" i="3"/>
  <c r="FY289" i="3"/>
  <c r="FZ289" i="3"/>
  <c r="GA289" i="3"/>
  <c r="GB289" i="3"/>
  <c r="GC289" i="3"/>
  <c r="GD289" i="3"/>
  <c r="GE289" i="3"/>
  <c r="GF289" i="3"/>
  <c r="GG289" i="3"/>
  <c r="GH289" i="3"/>
  <c r="GJ289" i="3"/>
  <c r="GK289" i="3"/>
  <c r="GL289" i="3"/>
  <c r="GM289" i="3"/>
  <c r="GN289" i="3"/>
  <c r="GO289" i="3"/>
  <c r="GP289" i="3"/>
  <c r="GQ289" i="3"/>
  <c r="GR289" i="3"/>
  <c r="GS289" i="3"/>
  <c r="GT289" i="3"/>
  <c r="GU289" i="3"/>
  <c r="GV289" i="3"/>
  <c r="GX289" i="3"/>
  <c r="GY289" i="3"/>
  <c r="GZ289" i="3"/>
  <c r="HA289" i="3"/>
  <c r="HB289" i="3"/>
  <c r="HC289" i="3"/>
  <c r="HD289" i="3"/>
  <c r="HE289" i="3"/>
  <c r="HF289" i="3"/>
  <c r="HG289" i="3"/>
  <c r="HH289" i="3"/>
  <c r="HI289" i="3"/>
  <c r="HJ289" i="3"/>
  <c r="J290" i="3"/>
  <c r="K290" i="3"/>
  <c r="L290" i="3"/>
  <c r="M290" i="3"/>
  <c r="N290" i="3"/>
  <c r="O290" i="3"/>
  <c r="P290" i="3"/>
  <c r="Q290" i="3"/>
  <c r="R290" i="3"/>
  <c r="S290" i="3"/>
  <c r="T290" i="3"/>
  <c r="U290" i="3"/>
  <c r="V290" i="3"/>
  <c r="X290" i="3"/>
  <c r="Y290" i="3"/>
  <c r="Z290" i="3"/>
  <c r="AA290" i="3"/>
  <c r="AB290" i="3"/>
  <c r="AC290" i="3"/>
  <c r="AD290" i="3"/>
  <c r="AE290" i="3"/>
  <c r="AF290" i="3"/>
  <c r="AG290" i="3"/>
  <c r="AH290" i="3"/>
  <c r="AI290" i="3"/>
  <c r="AJ290" i="3"/>
  <c r="AL290" i="3"/>
  <c r="AM290" i="3"/>
  <c r="AN290" i="3"/>
  <c r="AO290" i="3"/>
  <c r="AP290" i="3"/>
  <c r="AQ290" i="3"/>
  <c r="AR290" i="3"/>
  <c r="AS290" i="3"/>
  <c r="AT290" i="3"/>
  <c r="AU290" i="3"/>
  <c r="AV290" i="3"/>
  <c r="AW290" i="3"/>
  <c r="AX290" i="3"/>
  <c r="BN290" i="3"/>
  <c r="BO290" i="3"/>
  <c r="BP290" i="3"/>
  <c r="BQ290" i="3"/>
  <c r="BR290" i="3"/>
  <c r="BS290" i="3"/>
  <c r="BT290" i="3"/>
  <c r="BU290" i="3"/>
  <c r="BV290" i="3"/>
  <c r="BW290" i="3"/>
  <c r="BX290" i="3"/>
  <c r="BY290" i="3"/>
  <c r="BZ290" i="3"/>
  <c r="CB290" i="3"/>
  <c r="CC290" i="3"/>
  <c r="CD290" i="3"/>
  <c r="CE290" i="3"/>
  <c r="CF290" i="3"/>
  <c r="CG290" i="3"/>
  <c r="CH290" i="3"/>
  <c r="CI290" i="3"/>
  <c r="CJ290" i="3"/>
  <c r="CK290" i="3"/>
  <c r="CL290" i="3"/>
  <c r="CM290" i="3"/>
  <c r="CN290" i="3"/>
  <c r="CP290" i="3"/>
  <c r="CQ290" i="3"/>
  <c r="CR290" i="3"/>
  <c r="CS290" i="3"/>
  <c r="CT290" i="3"/>
  <c r="CU290" i="3"/>
  <c r="CV290" i="3"/>
  <c r="CW290" i="3"/>
  <c r="CX290" i="3"/>
  <c r="CY290" i="3"/>
  <c r="CZ290" i="3"/>
  <c r="DA290" i="3"/>
  <c r="DB290" i="3"/>
  <c r="DD290" i="3"/>
  <c r="DE290" i="3"/>
  <c r="DF290" i="3"/>
  <c r="DG290" i="3"/>
  <c r="DH290" i="3"/>
  <c r="DI290" i="3"/>
  <c r="DJ290" i="3"/>
  <c r="DK290" i="3"/>
  <c r="DL290" i="3"/>
  <c r="DM290" i="3"/>
  <c r="DN290" i="3"/>
  <c r="DO290" i="3"/>
  <c r="DP290" i="3"/>
  <c r="DR290" i="3"/>
  <c r="DS290" i="3"/>
  <c r="DT290" i="3"/>
  <c r="DU290" i="3"/>
  <c r="DV290" i="3"/>
  <c r="DW290" i="3"/>
  <c r="DX290" i="3"/>
  <c r="DY290" i="3"/>
  <c r="DZ290" i="3"/>
  <c r="EA290" i="3"/>
  <c r="EB290" i="3"/>
  <c r="EC290" i="3"/>
  <c r="ED290" i="3"/>
  <c r="EF290" i="3"/>
  <c r="EG290" i="3"/>
  <c r="EH290" i="3"/>
  <c r="EI290" i="3"/>
  <c r="EJ290" i="3"/>
  <c r="EK290" i="3"/>
  <c r="EL290" i="3"/>
  <c r="EM290" i="3"/>
  <c r="EN290" i="3"/>
  <c r="EO290" i="3"/>
  <c r="EP290" i="3"/>
  <c r="EQ290" i="3"/>
  <c r="ER290" i="3"/>
  <c r="ET290" i="3"/>
  <c r="EU290" i="3"/>
  <c r="EV290" i="3"/>
  <c r="EW290" i="3"/>
  <c r="EX290" i="3"/>
  <c r="EY290" i="3"/>
  <c r="EZ290" i="3"/>
  <c r="FA290" i="3"/>
  <c r="FB290" i="3"/>
  <c r="FC290" i="3"/>
  <c r="FD290" i="3"/>
  <c r="FE290" i="3"/>
  <c r="FF290" i="3"/>
  <c r="FH290" i="3"/>
  <c r="FI290" i="3"/>
  <c r="FJ290" i="3"/>
  <c r="FK290" i="3"/>
  <c r="FL290" i="3"/>
  <c r="FM290" i="3"/>
  <c r="FN290" i="3"/>
  <c r="FO290" i="3"/>
  <c r="FP290" i="3"/>
  <c r="FQ290" i="3"/>
  <c r="FR290" i="3"/>
  <c r="FS290" i="3"/>
  <c r="FT290" i="3"/>
  <c r="FV290" i="3"/>
  <c r="FW290" i="3"/>
  <c r="FX290" i="3"/>
  <c r="FY290" i="3"/>
  <c r="FZ290" i="3"/>
  <c r="GA290" i="3"/>
  <c r="GB290" i="3"/>
  <c r="GC290" i="3"/>
  <c r="GD290" i="3"/>
  <c r="GE290" i="3"/>
  <c r="GF290" i="3"/>
  <c r="GG290" i="3"/>
  <c r="GH290" i="3"/>
  <c r="GJ290" i="3"/>
  <c r="GK290" i="3"/>
  <c r="GL290" i="3"/>
  <c r="GM290" i="3"/>
  <c r="GN290" i="3"/>
  <c r="GO290" i="3"/>
  <c r="GP290" i="3"/>
  <c r="GQ290" i="3"/>
  <c r="GR290" i="3"/>
  <c r="GS290" i="3"/>
  <c r="GT290" i="3"/>
  <c r="GU290" i="3"/>
  <c r="GV290" i="3"/>
  <c r="GX290" i="3"/>
  <c r="GY290" i="3"/>
  <c r="GZ290" i="3"/>
  <c r="HA290" i="3"/>
  <c r="HB290" i="3"/>
  <c r="HC290" i="3"/>
  <c r="HD290" i="3"/>
  <c r="HE290" i="3"/>
  <c r="HF290" i="3"/>
  <c r="HG290" i="3"/>
  <c r="HH290" i="3"/>
  <c r="HI290" i="3"/>
  <c r="HJ290" i="3"/>
  <c r="J291" i="3"/>
  <c r="K291" i="3"/>
  <c r="L291" i="3"/>
  <c r="M291" i="3"/>
  <c r="N291" i="3"/>
  <c r="O291" i="3"/>
  <c r="P291" i="3"/>
  <c r="Q291" i="3"/>
  <c r="R291" i="3"/>
  <c r="S291" i="3"/>
  <c r="T291" i="3"/>
  <c r="U291" i="3"/>
  <c r="V291" i="3"/>
  <c r="X291" i="3"/>
  <c r="Y291" i="3"/>
  <c r="Z291" i="3"/>
  <c r="AA291" i="3"/>
  <c r="AB291" i="3"/>
  <c r="AC291" i="3"/>
  <c r="AD291" i="3"/>
  <c r="AE291" i="3"/>
  <c r="AF291" i="3"/>
  <c r="AG291" i="3"/>
  <c r="AH291" i="3"/>
  <c r="AI291" i="3"/>
  <c r="AJ291" i="3"/>
  <c r="AL291" i="3"/>
  <c r="AM291" i="3"/>
  <c r="AN291" i="3"/>
  <c r="AO291" i="3"/>
  <c r="AP291" i="3"/>
  <c r="AQ291" i="3"/>
  <c r="AR291" i="3"/>
  <c r="AS291" i="3"/>
  <c r="AT291" i="3"/>
  <c r="AU291" i="3"/>
  <c r="AV291" i="3"/>
  <c r="AW291" i="3"/>
  <c r="AX291" i="3"/>
  <c r="BN291" i="3"/>
  <c r="BO291" i="3"/>
  <c r="BP291" i="3"/>
  <c r="BQ291" i="3"/>
  <c r="BR291" i="3"/>
  <c r="BS291" i="3"/>
  <c r="BT291" i="3"/>
  <c r="BU291" i="3"/>
  <c r="BV291" i="3"/>
  <c r="BW291" i="3"/>
  <c r="BX291" i="3"/>
  <c r="BY291" i="3"/>
  <c r="BZ291" i="3"/>
  <c r="CB291" i="3"/>
  <c r="CC291" i="3"/>
  <c r="CD291" i="3"/>
  <c r="CE291" i="3"/>
  <c r="CF291" i="3"/>
  <c r="CG291" i="3"/>
  <c r="CH291" i="3"/>
  <c r="CI291" i="3"/>
  <c r="CJ291" i="3"/>
  <c r="CK291" i="3"/>
  <c r="CL291" i="3"/>
  <c r="CM291" i="3"/>
  <c r="CN291" i="3"/>
  <c r="CP291" i="3"/>
  <c r="CQ291" i="3"/>
  <c r="CR291" i="3"/>
  <c r="CS291" i="3"/>
  <c r="CT291" i="3"/>
  <c r="CU291" i="3"/>
  <c r="CV291" i="3"/>
  <c r="CW291" i="3"/>
  <c r="CX291" i="3"/>
  <c r="CY291" i="3"/>
  <c r="CZ291" i="3"/>
  <c r="DA291" i="3"/>
  <c r="DB291" i="3"/>
  <c r="DD291" i="3"/>
  <c r="DE291" i="3"/>
  <c r="DF291" i="3"/>
  <c r="DG291" i="3"/>
  <c r="DH291" i="3"/>
  <c r="DI291" i="3"/>
  <c r="DJ291" i="3"/>
  <c r="DK291" i="3"/>
  <c r="DL291" i="3"/>
  <c r="DM291" i="3"/>
  <c r="DN291" i="3"/>
  <c r="DO291" i="3"/>
  <c r="DP291" i="3"/>
  <c r="DR291" i="3"/>
  <c r="DS291" i="3"/>
  <c r="DT291" i="3"/>
  <c r="DU291" i="3"/>
  <c r="DV291" i="3"/>
  <c r="DW291" i="3"/>
  <c r="DX291" i="3"/>
  <c r="DY291" i="3"/>
  <c r="DZ291" i="3"/>
  <c r="EA291" i="3"/>
  <c r="EB291" i="3"/>
  <c r="EC291" i="3"/>
  <c r="ED291" i="3"/>
  <c r="EF291" i="3"/>
  <c r="EG291" i="3"/>
  <c r="EH291" i="3"/>
  <c r="EI291" i="3"/>
  <c r="EJ291" i="3"/>
  <c r="EK291" i="3"/>
  <c r="EL291" i="3"/>
  <c r="EM291" i="3"/>
  <c r="EN291" i="3"/>
  <c r="EO291" i="3"/>
  <c r="EP291" i="3"/>
  <c r="EQ291" i="3"/>
  <c r="ER291" i="3"/>
  <c r="ET291" i="3"/>
  <c r="EU291" i="3"/>
  <c r="EV291" i="3"/>
  <c r="EW291" i="3"/>
  <c r="EX291" i="3"/>
  <c r="EY291" i="3"/>
  <c r="EZ291" i="3"/>
  <c r="FA291" i="3"/>
  <c r="FB291" i="3"/>
  <c r="FC291" i="3"/>
  <c r="FD291" i="3"/>
  <c r="FE291" i="3"/>
  <c r="FF291" i="3"/>
  <c r="FH291" i="3"/>
  <c r="FI291" i="3"/>
  <c r="FJ291" i="3"/>
  <c r="FK291" i="3"/>
  <c r="FL291" i="3"/>
  <c r="FM291" i="3"/>
  <c r="FN291" i="3"/>
  <c r="FO291" i="3"/>
  <c r="FP291" i="3"/>
  <c r="FQ291" i="3"/>
  <c r="FR291" i="3"/>
  <c r="FS291" i="3"/>
  <c r="FT291" i="3"/>
  <c r="FV291" i="3"/>
  <c r="FW291" i="3"/>
  <c r="FX291" i="3"/>
  <c r="FY291" i="3"/>
  <c r="FZ291" i="3"/>
  <c r="GA291" i="3"/>
  <c r="GB291" i="3"/>
  <c r="GC291" i="3"/>
  <c r="GD291" i="3"/>
  <c r="GE291" i="3"/>
  <c r="GF291" i="3"/>
  <c r="GG291" i="3"/>
  <c r="GH291" i="3"/>
  <c r="GJ291" i="3"/>
  <c r="GK291" i="3"/>
  <c r="GL291" i="3"/>
  <c r="GM291" i="3"/>
  <c r="GN291" i="3"/>
  <c r="GO291" i="3"/>
  <c r="GP291" i="3"/>
  <c r="GQ291" i="3"/>
  <c r="GR291" i="3"/>
  <c r="GS291" i="3"/>
  <c r="GT291" i="3"/>
  <c r="GU291" i="3"/>
  <c r="GV291" i="3"/>
  <c r="GX291" i="3"/>
  <c r="GY291" i="3"/>
  <c r="GZ291" i="3"/>
  <c r="HA291" i="3"/>
  <c r="HB291" i="3"/>
  <c r="HC291" i="3"/>
  <c r="HD291" i="3"/>
  <c r="HE291" i="3"/>
  <c r="HF291" i="3"/>
  <c r="HG291" i="3"/>
  <c r="HH291" i="3"/>
  <c r="HI291" i="3"/>
  <c r="HJ291" i="3"/>
  <c r="J292" i="3"/>
  <c r="K292" i="3"/>
  <c r="L292" i="3"/>
  <c r="M292" i="3"/>
  <c r="N292" i="3"/>
  <c r="O292" i="3"/>
  <c r="P292" i="3"/>
  <c r="Q292" i="3"/>
  <c r="R292" i="3"/>
  <c r="S292" i="3"/>
  <c r="T292" i="3"/>
  <c r="U292" i="3"/>
  <c r="V292" i="3"/>
  <c r="X292" i="3"/>
  <c r="Y292" i="3"/>
  <c r="Z292" i="3"/>
  <c r="AA292" i="3"/>
  <c r="AB292" i="3"/>
  <c r="AC292" i="3"/>
  <c r="AD292" i="3"/>
  <c r="AE292" i="3"/>
  <c r="AF292" i="3"/>
  <c r="AG292" i="3"/>
  <c r="AH292" i="3"/>
  <c r="AI292" i="3"/>
  <c r="AJ292" i="3"/>
  <c r="AL292" i="3"/>
  <c r="AM292" i="3"/>
  <c r="AN292" i="3"/>
  <c r="AO292" i="3"/>
  <c r="AP292" i="3"/>
  <c r="AQ292" i="3"/>
  <c r="AR292" i="3"/>
  <c r="AS292" i="3"/>
  <c r="AT292" i="3"/>
  <c r="AU292" i="3"/>
  <c r="AV292" i="3"/>
  <c r="AW292" i="3"/>
  <c r="AX292" i="3"/>
  <c r="BN292" i="3"/>
  <c r="BO292" i="3"/>
  <c r="BP292" i="3"/>
  <c r="BQ292" i="3"/>
  <c r="BR292" i="3"/>
  <c r="BS292" i="3"/>
  <c r="BT292" i="3"/>
  <c r="BU292" i="3"/>
  <c r="BV292" i="3"/>
  <c r="BW292" i="3"/>
  <c r="BX292" i="3"/>
  <c r="BY292" i="3"/>
  <c r="BZ292" i="3"/>
  <c r="CB292" i="3"/>
  <c r="CC292" i="3"/>
  <c r="CD292" i="3"/>
  <c r="CE292" i="3"/>
  <c r="CF292" i="3"/>
  <c r="CG292" i="3"/>
  <c r="CH292" i="3"/>
  <c r="CI292" i="3"/>
  <c r="CJ292" i="3"/>
  <c r="CK292" i="3"/>
  <c r="CL292" i="3"/>
  <c r="CM292" i="3"/>
  <c r="CN292" i="3"/>
  <c r="CP292" i="3"/>
  <c r="CQ292" i="3"/>
  <c r="CR292" i="3"/>
  <c r="CS292" i="3"/>
  <c r="CT292" i="3"/>
  <c r="CU292" i="3"/>
  <c r="CV292" i="3"/>
  <c r="CW292" i="3"/>
  <c r="CX292" i="3"/>
  <c r="CY292" i="3"/>
  <c r="CZ292" i="3"/>
  <c r="DA292" i="3"/>
  <c r="DB292" i="3"/>
  <c r="DD292" i="3"/>
  <c r="DE292" i="3"/>
  <c r="DF292" i="3"/>
  <c r="DG292" i="3"/>
  <c r="DH292" i="3"/>
  <c r="DI292" i="3"/>
  <c r="DJ292" i="3"/>
  <c r="DK292" i="3"/>
  <c r="DL292" i="3"/>
  <c r="DM292" i="3"/>
  <c r="DN292" i="3"/>
  <c r="DO292" i="3"/>
  <c r="DP292" i="3"/>
  <c r="DR292" i="3"/>
  <c r="DS292" i="3"/>
  <c r="DT292" i="3"/>
  <c r="DU292" i="3"/>
  <c r="DV292" i="3"/>
  <c r="DW292" i="3"/>
  <c r="DX292" i="3"/>
  <c r="DY292" i="3"/>
  <c r="DZ292" i="3"/>
  <c r="EA292" i="3"/>
  <c r="EB292" i="3"/>
  <c r="EC292" i="3"/>
  <c r="ED292" i="3"/>
  <c r="EF292" i="3"/>
  <c r="EG292" i="3"/>
  <c r="EH292" i="3"/>
  <c r="EI292" i="3"/>
  <c r="EJ292" i="3"/>
  <c r="EK292" i="3"/>
  <c r="EL292" i="3"/>
  <c r="EM292" i="3"/>
  <c r="EN292" i="3"/>
  <c r="EO292" i="3"/>
  <c r="EP292" i="3"/>
  <c r="EQ292" i="3"/>
  <c r="ER292" i="3"/>
  <c r="ET292" i="3"/>
  <c r="EU292" i="3"/>
  <c r="EV292" i="3"/>
  <c r="EW292" i="3"/>
  <c r="EX292" i="3"/>
  <c r="EY292" i="3"/>
  <c r="EZ292" i="3"/>
  <c r="FA292" i="3"/>
  <c r="FB292" i="3"/>
  <c r="FC292" i="3"/>
  <c r="FD292" i="3"/>
  <c r="FE292" i="3"/>
  <c r="FF292" i="3"/>
  <c r="FH292" i="3"/>
  <c r="FI292" i="3"/>
  <c r="FJ292" i="3"/>
  <c r="FK292" i="3"/>
  <c r="FL292" i="3"/>
  <c r="FM292" i="3"/>
  <c r="FN292" i="3"/>
  <c r="FO292" i="3"/>
  <c r="FP292" i="3"/>
  <c r="FQ292" i="3"/>
  <c r="FR292" i="3"/>
  <c r="FS292" i="3"/>
  <c r="FT292" i="3"/>
  <c r="FV292" i="3"/>
  <c r="FW292" i="3"/>
  <c r="FX292" i="3"/>
  <c r="FY292" i="3"/>
  <c r="FZ292" i="3"/>
  <c r="GA292" i="3"/>
  <c r="GB292" i="3"/>
  <c r="GC292" i="3"/>
  <c r="GD292" i="3"/>
  <c r="GE292" i="3"/>
  <c r="GF292" i="3"/>
  <c r="GG292" i="3"/>
  <c r="GH292" i="3"/>
  <c r="GJ292" i="3"/>
  <c r="GK292" i="3"/>
  <c r="GL292" i="3"/>
  <c r="GM292" i="3"/>
  <c r="GN292" i="3"/>
  <c r="GO292" i="3"/>
  <c r="GP292" i="3"/>
  <c r="GQ292" i="3"/>
  <c r="GR292" i="3"/>
  <c r="GS292" i="3"/>
  <c r="GT292" i="3"/>
  <c r="GU292" i="3"/>
  <c r="GV292" i="3"/>
  <c r="GX292" i="3"/>
  <c r="GY292" i="3"/>
  <c r="GZ292" i="3"/>
  <c r="HA292" i="3"/>
  <c r="HB292" i="3"/>
  <c r="HC292" i="3"/>
  <c r="HD292" i="3"/>
  <c r="HE292" i="3"/>
  <c r="HF292" i="3"/>
  <c r="HG292" i="3"/>
  <c r="HH292" i="3"/>
  <c r="HI292" i="3"/>
  <c r="HJ292" i="3"/>
  <c r="J293" i="3"/>
  <c r="K293" i="3"/>
  <c r="L293" i="3"/>
  <c r="M293" i="3"/>
  <c r="N293" i="3"/>
  <c r="O293" i="3"/>
  <c r="P293" i="3"/>
  <c r="Q293" i="3"/>
  <c r="R293" i="3"/>
  <c r="S293" i="3"/>
  <c r="T293" i="3"/>
  <c r="U293" i="3"/>
  <c r="V293" i="3"/>
  <c r="X293" i="3"/>
  <c r="Y293" i="3"/>
  <c r="Z293" i="3"/>
  <c r="AA293" i="3"/>
  <c r="AB293" i="3"/>
  <c r="AC293" i="3"/>
  <c r="AD293" i="3"/>
  <c r="AE293" i="3"/>
  <c r="AF293" i="3"/>
  <c r="AG293" i="3"/>
  <c r="AH293" i="3"/>
  <c r="AI293" i="3"/>
  <c r="AJ293" i="3"/>
  <c r="AL293" i="3"/>
  <c r="AM293" i="3"/>
  <c r="AN293" i="3"/>
  <c r="AO293" i="3"/>
  <c r="AP293" i="3"/>
  <c r="AQ293" i="3"/>
  <c r="AR293" i="3"/>
  <c r="AS293" i="3"/>
  <c r="AT293" i="3"/>
  <c r="AU293" i="3"/>
  <c r="AV293" i="3"/>
  <c r="AW293" i="3"/>
  <c r="AX293" i="3"/>
  <c r="BN293" i="3"/>
  <c r="BO293" i="3"/>
  <c r="BP293" i="3"/>
  <c r="BQ293" i="3"/>
  <c r="BR293" i="3"/>
  <c r="BS293" i="3"/>
  <c r="BT293" i="3"/>
  <c r="BU293" i="3"/>
  <c r="BV293" i="3"/>
  <c r="BW293" i="3"/>
  <c r="BX293" i="3"/>
  <c r="BY293" i="3"/>
  <c r="BZ293" i="3"/>
  <c r="CB293" i="3"/>
  <c r="CC293" i="3"/>
  <c r="CD293" i="3"/>
  <c r="CE293" i="3"/>
  <c r="CF293" i="3"/>
  <c r="CG293" i="3"/>
  <c r="CH293" i="3"/>
  <c r="CI293" i="3"/>
  <c r="CJ293" i="3"/>
  <c r="CK293" i="3"/>
  <c r="CL293" i="3"/>
  <c r="CM293" i="3"/>
  <c r="CN293" i="3"/>
  <c r="CP293" i="3"/>
  <c r="CQ293" i="3"/>
  <c r="CR293" i="3"/>
  <c r="CS293" i="3"/>
  <c r="CT293" i="3"/>
  <c r="CU293" i="3"/>
  <c r="CV293" i="3"/>
  <c r="CW293" i="3"/>
  <c r="CX293" i="3"/>
  <c r="CY293" i="3"/>
  <c r="CZ293" i="3"/>
  <c r="DA293" i="3"/>
  <c r="DB293" i="3"/>
  <c r="DD293" i="3"/>
  <c r="DE293" i="3"/>
  <c r="DF293" i="3"/>
  <c r="DG293" i="3"/>
  <c r="DH293" i="3"/>
  <c r="DI293" i="3"/>
  <c r="DJ293" i="3"/>
  <c r="DK293" i="3"/>
  <c r="DL293" i="3"/>
  <c r="DM293" i="3"/>
  <c r="DN293" i="3"/>
  <c r="DO293" i="3"/>
  <c r="DP293" i="3"/>
  <c r="DR293" i="3"/>
  <c r="DS293" i="3"/>
  <c r="DT293" i="3"/>
  <c r="DU293" i="3"/>
  <c r="DV293" i="3"/>
  <c r="DW293" i="3"/>
  <c r="DX293" i="3"/>
  <c r="DY293" i="3"/>
  <c r="DZ293" i="3"/>
  <c r="EA293" i="3"/>
  <c r="EB293" i="3"/>
  <c r="EC293" i="3"/>
  <c r="ED293" i="3"/>
  <c r="EF293" i="3"/>
  <c r="EG293" i="3"/>
  <c r="EH293" i="3"/>
  <c r="EI293" i="3"/>
  <c r="EJ293" i="3"/>
  <c r="EK293" i="3"/>
  <c r="EL293" i="3"/>
  <c r="EM293" i="3"/>
  <c r="EN293" i="3"/>
  <c r="EO293" i="3"/>
  <c r="EP293" i="3"/>
  <c r="EQ293" i="3"/>
  <c r="ER293" i="3"/>
  <c r="ET293" i="3"/>
  <c r="EU293" i="3"/>
  <c r="EV293" i="3"/>
  <c r="EW293" i="3"/>
  <c r="EX293" i="3"/>
  <c r="EY293" i="3"/>
  <c r="EZ293" i="3"/>
  <c r="FA293" i="3"/>
  <c r="FB293" i="3"/>
  <c r="FC293" i="3"/>
  <c r="FD293" i="3"/>
  <c r="FE293" i="3"/>
  <c r="FF293" i="3"/>
  <c r="FH293" i="3"/>
  <c r="FI293" i="3"/>
  <c r="FJ293" i="3"/>
  <c r="FK293" i="3"/>
  <c r="FL293" i="3"/>
  <c r="FM293" i="3"/>
  <c r="FN293" i="3"/>
  <c r="FO293" i="3"/>
  <c r="FP293" i="3"/>
  <c r="FQ293" i="3"/>
  <c r="FR293" i="3"/>
  <c r="FS293" i="3"/>
  <c r="FT293" i="3"/>
  <c r="FV293" i="3"/>
  <c r="FW293" i="3"/>
  <c r="FX293" i="3"/>
  <c r="FY293" i="3"/>
  <c r="FZ293" i="3"/>
  <c r="GA293" i="3"/>
  <c r="GB293" i="3"/>
  <c r="GC293" i="3"/>
  <c r="GD293" i="3"/>
  <c r="GE293" i="3"/>
  <c r="GF293" i="3"/>
  <c r="GG293" i="3"/>
  <c r="GH293" i="3"/>
  <c r="GJ293" i="3"/>
  <c r="GK293" i="3"/>
  <c r="GL293" i="3"/>
  <c r="GM293" i="3"/>
  <c r="GN293" i="3"/>
  <c r="GO293" i="3"/>
  <c r="GP293" i="3"/>
  <c r="GQ293" i="3"/>
  <c r="GR293" i="3"/>
  <c r="GS293" i="3"/>
  <c r="GT293" i="3"/>
  <c r="GU293" i="3"/>
  <c r="GV293" i="3"/>
  <c r="GX293" i="3"/>
  <c r="GY293" i="3"/>
  <c r="GZ293" i="3"/>
  <c r="HA293" i="3"/>
  <c r="HB293" i="3"/>
  <c r="HC293" i="3"/>
  <c r="HD293" i="3"/>
  <c r="HE293" i="3"/>
  <c r="HF293" i="3"/>
  <c r="HG293" i="3"/>
  <c r="HH293" i="3"/>
  <c r="HI293" i="3"/>
  <c r="HJ293" i="3"/>
  <c r="J294" i="3"/>
  <c r="K294" i="3"/>
  <c r="L294" i="3"/>
  <c r="M294" i="3"/>
  <c r="N294" i="3"/>
  <c r="O294" i="3"/>
  <c r="P294" i="3"/>
  <c r="Q294" i="3"/>
  <c r="R294" i="3"/>
  <c r="S294" i="3"/>
  <c r="T294" i="3"/>
  <c r="U294" i="3"/>
  <c r="V294" i="3"/>
  <c r="X294" i="3"/>
  <c r="Y294" i="3"/>
  <c r="Z294" i="3"/>
  <c r="AA294" i="3"/>
  <c r="AB294" i="3"/>
  <c r="AC294" i="3"/>
  <c r="AD294" i="3"/>
  <c r="AE294" i="3"/>
  <c r="AF294" i="3"/>
  <c r="AG294" i="3"/>
  <c r="AH294" i="3"/>
  <c r="AI294" i="3"/>
  <c r="AJ294" i="3"/>
  <c r="AL294" i="3"/>
  <c r="AM294" i="3"/>
  <c r="AN294" i="3"/>
  <c r="AO294" i="3"/>
  <c r="AP294" i="3"/>
  <c r="AQ294" i="3"/>
  <c r="AR294" i="3"/>
  <c r="AS294" i="3"/>
  <c r="AT294" i="3"/>
  <c r="AU294" i="3"/>
  <c r="AV294" i="3"/>
  <c r="AW294" i="3"/>
  <c r="AX294" i="3"/>
  <c r="BN294" i="3"/>
  <c r="BO294" i="3"/>
  <c r="BP294" i="3"/>
  <c r="BQ294" i="3"/>
  <c r="BR294" i="3"/>
  <c r="BS294" i="3"/>
  <c r="BT294" i="3"/>
  <c r="BU294" i="3"/>
  <c r="BV294" i="3"/>
  <c r="BW294" i="3"/>
  <c r="BX294" i="3"/>
  <c r="BY294" i="3"/>
  <c r="BZ294" i="3"/>
  <c r="CB294" i="3"/>
  <c r="CC294" i="3"/>
  <c r="CD294" i="3"/>
  <c r="CE294" i="3"/>
  <c r="CF294" i="3"/>
  <c r="CG294" i="3"/>
  <c r="CH294" i="3"/>
  <c r="CI294" i="3"/>
  <c r="CJ294" i="3"/>
  <c r="CK294" i="3"/>
  <c r="CL294" i="3"/>
  <c r="CM294" i="3"/>
  <c r="CN294" i="3"/>
  <c r="CP294" i="3"/>
  <c r="CQ294" i="3"/>
  <c r="CR294" i="3"/>
  <c r="CS294" i="3"/>
  <c r="CT294" i="3"/>
  <c r="CU294" i="3"/>
  <c r="CV294" i="3"/>
  <c r="CW294" i="3"/>
  <c r="CX294" i="3"/>
  <c r="CY294" i="3"/>
  <c r="CZ294" i="3"/>
  <c r="DA294" i="3"/>
  <c r="DB294" i="3"/>
  <c r="DD294" i="3"/>
  <c r="DE294" i="3"/>
  <c r="DF294" i="3"/>
  <c r="DG294" i="3"/>
  <c r="DH294" i="3"/>
  <c r="DI294" i="3"/>
  <c r="DJ294" i="3"/>
  <c r="DK294" i="3"/>
  <c r="DL294" i="3"/>
  <c r="DM294" i="3"/>
  <c r="DN294" i="3"/>
  <c r="DO294" i="3"/>
  <c r="DP294" i="3"/>
  <c r="DR294" i="3"/>
  <c r="DS294" i="3"/>
  <c r="DT294" i="3"/>
  <c r="DU294" i="3"/>
  <c r="DV294" i="3"/>
  <c r="DW294" i="3"/>
  <c r="DX294" i="3"/>
  <c r="DY294" i="3"/>
  <c r="DZ294" i="3"/>
  <c r="EA294" i="3"/>
  <c r="EB294" i="3"/>
  <c r="EC294" i="3"/>
  <c r="ED294" i="3"/>
  <c r="EF294" i="3"/>
  <c r="EG294" i="3"/>
  <c r="EH294" i="3"/>
  <c r="EI294" i="3"/>
  <c r="EJ294" i="3"/>
  <c r="EK294" i="3"/>
  <c r="EL294" i="3"/>
  <c r="EM294" i="3"/>
  <c r="EN294" i="3"/>
  <c r="EO294" i="3"/>
  <c r="EP294" i="3"/>
  <c r="EQ294" i="3"/>
  <c r="ER294" i="3"/>
  <c r="ET294" i="3"/>
  <c r="EU294" i="3"/>
  <c r="EV294" i="3"/>
  <c r="EW294" i="3"/>
  <c r="EX294" i="3"/>
  <c r="EY294" i="3"/>
  <c r="EZ294" i="3"/>
  <c r="FA294" i="3"/>
  <c r="FB294" i="3"/>
  <c r="FC294" i="3"/>
  <c r="FD294" i="3"/>
  <c r="FE294" i="3"/>
  <c r="FF294" i="3"/>
  <c r="FH294" i="3"/>
  <c r="FI294" i="3"/>
  <c r="FJ294" i="3"/>
  <c r="FK294" i="3"/>
  <c r="FL294" i="3"/>
  <c r="FM294" i="3"/>
  <c r="FN294" i="3"/>
  <c r="FO294" i="3"/>
  <c r="FP294" i="3"/>
  <c r="FQ294" i="3"/>
  <c r="FR294" i="3"/>
  <c r="FS294" i="3"/>
  <c r="FT294" i="3"/>
  <c r="FV294" i="3"/>
  <c r="FW294" i="3"/>
  <c r="FX294" i="3"/>
  <c r="FY294" i="3"/>
  <c r="FZ294" i="3"/>
  <c r="GA294" i="3"/>
  <c r="GB294" i="3"/>
  <c r="GC294" i="3"/>
  <c r="GD294" i="3"/>
  <c r="GE294" i="3"/>
  <c r="GF294" i="3"/>
  <c r="GG294" i="3"/>
  <c r="GH294" i="3"/>
  <c r="GJ294" i="3"/>
  <c r="GK294" i="3"/>
  <c r="GL294" i="3"/>
  <c r="GM294" i="3"/>
  <c r="GN294" i="3"/>
  <c r="GO294" i="3"/>
  <c r="GP294" i="3"/>
  <c r="GQ294" i="3"/>
  <c r="GR294" i="3"/>
  <c r="GS294" i="3"/>
  <c r="GT294" i="3"/>
  <c r="GU294" i="3"/>
  <c r="GV294" i="3"/>
  <c r="GX294" i="3"/>
  <c r="GY294" i="3"/>
  <c r="GZ294" i="3"/>
  <c r="HA294" i="3"/>
  <c r="HB294" i="3"/>
  <c r="HC294" i="3"/>
  <c r="HD294" i="3"/>
  <c r="HE294" i="3"/>
  <c r="HF294" i="3"/>
  <c r="HG294" i="3"/>
  <c r="HH294" i="3"/>
  <c r="HI294" i="3"/>
  <c r="HJ294" i="3"/>
  <c r="J295" i="3"/>
  <c r="K295" i="3"/>
  <c r="L295" i="3"/>
  <c r="M295" i="3"/>
  <c r="N295" i="3"/>
  <c r="O295" i="3"/>
  <c r="P295" i="3"/>
  <c r="Q295" i="3"/>
  <c r="R295" i="3"/>
  <c r="S295" i="3"/>
  <c r="T295" i="3"/>
  <c r="U295" i="3"/>
  <c r="V295" i="3"/>
  <c r="X295" i="3"/>
  <c r="Y295" i="3"/>
  <c r="Z295" i="3"/>
  <c r="AA295" i="3"/>
  <c r="AB295" i="3"/>
  <c r="AC295" i="3"/>
  <c r="AD295" i="3"/>
  <c r="AE295" i="3"/>
  <c r="AF295" i="3"/>
  <c r="AG295" i="3"/>
  <c r="AH295" i="3"/>
  <c r="AI295" i="3"/>
  <c r="AJ295" i="3"/>
  <c r="AL295" i="3"/>
  <c r="AM295" i="3"/>
  <c r="AN295" i="3"/>
  <c r="AO295" i="3"/>
  <c r="AP295" i="3"/>
  <c r="AQ295" i="3"/>
  <c r="AR295" i="3"/>
  <c r="AS295" i="3"/>
  <c r="AT295" i="3"/>
  <c r="AU295" i="3"/>
  <c r="AV295" i="3"/>
  <c r="AW295" i="3"/>
  <c r="AX295" i="3"/>
  <c r="BN295" i="3"/>
  <c r="BO295" i="3"/>
  <c r="BP295" i="3"/>
  <c r="BQ295" i="3"/>
  <c r="BR295" i="3"/>
  <c r="BS295" i="3"/>
  <c r="BT295" i="3"/>
  <c r="BU295" i="3"/>
  <c r="BV295" i="3"/>
  <c r="BW295" i="3"/>
  <c r="BX295" i="3"/>
  <c r="BY295" i="3"/>
  <c r="BZ295" i="3"/>
  <c r="CB295" i="3"/>
  <c r="CC295" i="3"/>
  <c r="CD295" i="3"/>
  <c r="CE295" i="3"/>
  <c r="CF295" i="3"/>
  <c r="CG295" i="3"/>
  <c r="CH295" i="3"/>
  <c r="CI295" i="3"/>
  <c r="CJ295" i="3"/>
  <c r="CK295" i="3"/>
  <c r="CL295" i="3"/>
  <c r="CM295" i="3"/>
  <c r="CN295" i="3"/>
  <c r="CP295" i="3"/>
  <c r="CQ295" i="3"/>
  <c r="CR295" i="3"/>
  <c r="CS295" i="3"/>
  <c r="CT295" i="3"/>
  <c r="CU295" i="3"/>
  <c r="CV295" i="3"/>
  <c r="CW295" i="3"/>
  <c r="CX295" i="3"/>
  <c r="CY295" i="3"/>
  <c r="CZ295" i="3"/>
  <c r="DA295" i="3"/>
  <c r="DB295" i="3"/>
  <c r="DD295" i="3"/>
  <c r="DE295" i="3"/>
  <c r="DF295" i="3"/>
  <c r="DG295" i="3"/>
  <c r="DH295" i="3"/>
  <c r="DI295" i="3"/>
  <c r="DJ295" i="3"/>
  <c r="DK295" i="3"/>
  <c r="DL295" i="3"/>
  <c r="DM295" i="3"/>
  <c r="DN295" i="3"/>
  <c r="DO295" i="3"/>
  <c r="DP295" i="3"/>
  <c r="DR295" i="3"/>
  <c r="DS295" i="3"/>
  <c r="DT295" i="3"/>
  <c r="DU295" i="3"/>
  <c r="DV295" i="3"/>
  <c r="DW295" i="3"/>
  <c r="DX295" i="3"/>
  <c r="DY295" i="3"/>
  <c r="DZ295" i="3"/>
  <c r="EA295" i="3"/>
  <c r="EB295" i="3"/>
  <c r="EC295" i="3"/>
  <c r="ED295" i="3"/>
  <c r="EF295" i="3"/>
  <c r="EG295" i="3"/>
  <c r="EH295" i="3"/>
  <c r="EI295" i="3"/>
  <c r="EJ295" i="3"/>
  <c r="EK295" i="3"/>
  <c r="EL295" i="3"/>
  <c r="EM295" i="3"/>
  <c r="EN295" i="3"/>
  <c r="EO295" i="3"/>
  <c r="EP295" i="3"/>
  <c r="EQ295" i="3"/>
  <c r="ER295" i="3"/>
  <c r="ET295" i="3"/>
  <c r="EU295" i="3"/>
  <c r="EV295" i="3"/>
  <c r="EW295" i="3"/>
  <c r="EX295" i="3"/>
  <c r="EY295" i="3"/>
  <c r="EZ295" i="3"/>
  <c r="FA295" i="3"/>
  <c r="FB295" i="3"/>
  <c r="FC295" i="3"/>
  <c r="FD295" i="3"/>
  <c r="FE295" i="3"/>
  <c r="FF295" i="3"/>
  <c r="FH295" i="3"/>
  <c r="FI295" i="3"/>
  <c r="FJ295" i="3"/>
  <c r="FK295" i="3"/>
  <c r="FL295" i="3"/>
  <c r="FM295" i="3"/>
  <c r="FN295" i="3"/>
  <c r="FO295" i="3"/>
  <c r="FP295" i="3"/>
  <c r="FQ295" i="3"/>
  <c r="FR295" i="3"/>
  <c r="FS295" i="3"/>
  <c r="FT295" i="3"/>
  <c r="FV295" i="3"/>
  <c r="FW295" i="3"/>
  <c r="FX295" i="3"/>
  <c r="FY295" i="3"/>
  <c r="FZ295" i="3"/>
  <c r="GA295" i="3"/>
  <c r="GB295" i="3"/>
  <c r="GC295" i="3"/>
  <c r="GD295" i="3"/>
  <c r="GE295" i="3"/>
  <c r="GF295" i="3"/>
  <c r="GG295" i="3"/>
  <c r="GH295" i="3"/>
  <c r="GJ295" i="3"/>
  <c r="GK295" i="3"/>
  <c r="GL295" i="3"/>
  <c r="GM295" i="3"/>
  <c r="GN295" i="3"/>
  <c r="GO295" i="3"/>
  <c r="GP295" i="3"/>
  <c r="GQ295" i="3"/>
  <c r="GR295" i="3"/>
  <c r="GS295" i="3"/>
  <c r="GT295" i="3"/>
  <c r="GU295" i="3"/>
  <c r="GV295" i="3"/>
  <c r="GX295" i="3"/>
  <c r="GY295" i="3"/>
  <c r="GZ295" i="3"/>
  <c r="HA295" i="3"/>
  <c r="HB295" i="3"/>
  <c r="HC295" i="3"/>
  <c r="HD295" i="3"/>
  <c r="HE295" i="3"/>
  <c r="HF295" i="3"/>
  <c r="HG295" i="3"/>
  <c r="HH295" i="3"/>
  <c r="HI295" i="3"/>
  <c r="HJ295" i="3"/>
  <c r="J296" i="3"/>
  <c r="K296" i="3"/>
  <c r="L296" i="3"/>
  <c r="M296" i="3"/>
  <c r="N296" i="3"/>
  <c r="O296" i="3"/>
  <c r="P296" i="3"/>
  <c r="Q296" i="3"/>
  <c r="R296" i="3"/>
  <c r="S296" i="3"/>
  <c r="T296" i="3"/>
  <c r="U296" i="3"/>
  <c r="V296" i="3"/>
  <c r="X296" i="3"/>
  <c r="Y296" i="3"/>
  <c r="Z296" i="3"/>
  <c r="AA296" i="3"/>
  <c r="AB296" i="3"/>
  <c r="AC296" i="3"/>
  <c r="AD296" i="3"/>
  <c r="AE296" i="3"/>
  <c r="AF296" i="3"/>
  <c r="AG296" i="3"/>
  <c r="AH296" i="3"/>
  <c r="AI296" i="3"/>
  <c r="AJ296" i="3"/>
  <c r="AL296" i="3"/>
  <c r="AM296" i="3"/>
  <c r="AN296" i="3"/>
  <c r="AO296" i="3"/>
  <c r="AP296" i="3"/>
  <c r="AQ296" i="3"/>
  <c r="AR296" i="3"/>
  <c r="AS296" i="3"/>
  <c r="AT296" i="3"/>
  <c r="AU296" i="3"/>
  <c r="AV296" i="3"/>
  <c r="AW296" i="3"/>
  <c r="AX296" i="3"/>
  <c r="BN296" i="3"/>
  <c r="BO296" i="3"/>
  <c r="BP296" i="3"/>
  <c r="BQ296" i="3"/>
  <c r="BR296" i="3"/>
  <c r="BS296" i="3"/>
  <c r="BT296" i="3"/>
  <c r="BU296" i="3"/>
  <c r="BV296" i="3"/>
  <c r="BW296" i="3"/>
  <c r="BX296" i="3"/>
  <c r="BY296" i="3"/>
  <c r="BZ296" i="3"/>
  <c r="CB296" i="3"/>
  <c r="CC296" i="3"/>
  <c r="CD296" i="3"/>
  <c r="CE296" i="3"/>
  <c r="CF296" i="3"/>
  <c r="CG296" i="3"/>
  <c r="CH296" i="3"/>
  <c r="CI296" i="3"/>
  <c r="CJ296" i="3"/>
  <c r="CK296" i="3"/>
  <c r="CL296" i="3"/>
  <c r="CM296" i="3"/>
  <c r="CN296" i="3"/>
  <c r="CP296" i="3"/>
  <c r="CQ296" i="3"/>
  <c r="CR296" i="3"/>
  <c r="CS296" i="3"/>
  <c r="CT296" i="3"/>
  <c r="CU296" i="3"/>
  <c r="CV296" i="3"/>
  <c r="CW296" i="3"/>
  <c r="CX296" i="3"/>
  <c r="CY296" i="3"/>
  <c r="CZ296" i="3"/>
  <c r="DA296" i="3"/>
  <c r="DB296" i="3"/>
  <c r="DD296" i="3"/>
  <c r="DE296" i="3"/>
  <c r="DF296" i="3"/>
  <c r="DG296" i="3"/>
  <c r="DH296" i="3"/>
  <c r="DI296" i="3"/>
  <c r="DJ296" i="3"/>
  <c r="DK296" i="3"/>
  <c r="DL296" i="3"/>
  <c r="DM296" i="3"/>
  <c r="DN296" i="3"/>
  <c r="DO296" i="3"/>
  <c r="DP296" i="3"/>
  <c r="DR296" i="3"/>
  <c r="DS296" i="3"/>
  <c r="DT296" i="3"/>
  <c r="DU296" i="3"/>
  <c r="DV296" i="3"/>
  <c r="DW296" i="3"/>
  <c r="DX296" i="3"/>
  <c r="DY296" i="3"/>
  <c r="DZ296" i="3"/>
  <c r="EA296" i="3"/>
  <c r="EB296" i="3"/>
  <c r="EC296" i="3"/>
  <c r="ED296" i="3"/>
  <c r="EF296" i="3"/>
  <c r="EG296" i="3"/>
  <c r="EH296" i="3"/>
  <c r="EI296" i="3"/>
  <c r="EJ296" i="3"/>
  <c r="EK296" i="3"/>
  <c r="EL296" i="3"/>
  <c r="EM296" i="3"/>
  <c r="EN296" i="3"/>
  <c r="EO296" i="3"/>
  <c r="EP296" i="3"/>
  <c r="EQ296" i="3"/>
  <c r="ER296" i="3"/>
  <c r="ET296" i="3"/>
  <c r="EU296" i="3"/>
  <c r="EV296" i="3"/>
  <c r="EW296" i="3"/>
  <c r="EX296" i="3"/>
  <c r="EY296" i="3"/>
  <c r="EZ296" i="3"/>
  <c r="FA296" i="3"/>
  <c r="FB296" i="3"/>
  <c r="FC296" i="3"/>
  <c r="FD296" i="3"/>
  <c r="FE296" i="3"/>
  <c r="FF296" i="3"/>
  <c r="FH296" i="3"/>
  <c r="FI296" i="3"/>
  <c r="FJ296" i="3"/>
  <c r="FK296" i="3"/>
  <c r="FL296" i="3"/>
  <c r="FM296" i="3"/>
  <c r="FN296" i="3"/>
  <c r="FO296" i="3"/>
  <c r="FP296" i="3"/>
  <c r="FQ296" i="3"/>
  <c r="FR296" i="3"/>
  <c r="FS296" i="3"/>
  <c r="FT296" i="3"/>
  <c r="FV296" i="3"/>
  <c r="FW296" i="3"/>
  <c r="FX296" i="3"/>
  <c r="FY296" i="3"/>
  <c r="FZ296" i="3"/>
  <c r="GA296" i="3"/>
  <c r="GB296" i="3"/>
  <c r="GC296" i="3"/>
  <c r="GD296" i="3"/>
  <c r="GE296" i="3"/>
  <c r="GF296" i="3"/>
  <c r="GG296" i="3"/>
  <c r="GH296" i="3"/>
  <c r="GJ296" i="3"/>
  <c r="GK296" i="3"/>
  <c r="GL296" i="3"/>
  <c r="GM296" i="3"/>
  <c r="GN296" i="3"/>
  <c r="GO296" i="3"/>
  <c r="GP296" i="3"/>
  <c r="GQ296" i="3"/>
  <c r="GR296" i="3"/>
  <c r="GS296" i="3"/>
  <c r="GT296" i="3"/>
  <c r="GU296" i="3"/>
  <c r="GV296" i="3"/>
  <c r="GX296" i="3"/>
  <c r="GY296" i="3"/>
  <c r="GZ296" i="3"/>
  <c r="HA296" i="3"/>
  <c r="HB296" i="3"/>
  <c r="HC296" i="3"/>
  <c r="HD296" i="3"/>
  <c r="HE296" i="3"/>
  <c r="HF296" i="3"/>
  <c r="HG296" i="3"/>
  <c r="HH296" i="3"/>
  <c r="HI296" i="3"/>
  <c r="HJ296" i="3"/>
  <c r="J297" i="3"/>
  <c r="K297" i="3"/>
  <c r="L297" i="3"/>
  <c r="M297" i="3"/>
  <c r="N297" i="3"/>
  <c r="O297" i="3"/>
  <c r="P297" i="3"/>
  <c r="Q297" i="3"/>
  <c r="R297" i="3"/>
  <c r="S297" i="3"/>
  <c r="T297" i="3"/>
  <c r="U297" i="3"/>
  <c r="V297" i="3"/>
  <c r="X297" i="3"/>
  <c r="Y297" i="3"/>
  <c r="Z297" i="3"/>
  <c r="AA297" i="3"/>
  <c r="AB297" i="3"/>
  <c r="AC297" i="3"/>
  <c r="AD297" i="3"/>
  <c r="AE297" i="3"/>
  <c r="AF297" i="3"/>
  <c r="AG297" i="3"/>
  <c r="AH297" i="3"/>
  <c r="AI297" i="3"/>
  <c r="AJ297" i="3"/>
  <c r="AL297" i="3"/>
  <c r="AM297" i="3"/>
  <c r="AN297" i="3"/>
  <c r="AO297" i="3"/>
  <c r="AP297" i="3"/>
  <c r="AQ297" i="3"/>
  <c r="AR297" i="3"/>
  <c r="AS297" i="3"/>
  <c r="AT297" i="3"/>
  <c r="AU297" i="3"/>
  <c r="AV297" i="3"/>
  <c r="AW297" i="3"/>
  <c r="AX297" i="3"/>
  <c r="BN297" i="3"/>
  <c r="BO297" i="3"/>
  <c r="BP297" i="3"/>
  <c r="BQ297" i="3"/>
  <c r="BR297" i="3"/>
  <c r="BS297" i="3"/>
  <c r="BT297" i="3"/>
  <c r="BU297" i="3"/>
  <c r="BV297" i="3"/>
  <c r="BW297" i="3"/>
  <c r="BX297" i="3"/>
  <c r="BY297" i="3"/>
  <c r="BZ297" i="3"/>
  <c r="CB297" i="3"/>
  <c r="CC297" i="3"/>
  <c r="CD297" i="3"/>
  <c r="CE297" i="3"/>
  <c r="CF297" i="3"/>
  <c r="CG297" i="3"/>
  <c r="CH297" i="3"/>
  <c r="CI297" i="3"/>
  <c r="CJ297" i="3"/>
  <c r="CK297" i="3"/>
  <c r="CL297" i="3"/>
  <c r="CM297" i="3"/>
  <c r="CN297" i="3"/>
  <c r="CP297" i="3"/>
  <c r="CQ297" i="3"/>
  <c r="CR297" i="3"/>
  <c r="CS297" i="3"/>
  <c r="CT297" i="3"/>
  <c r="CU297" i="3"/>
  <c r="CV297" i="3"/>
  <c r="CW297" i="3"/>
  <c r="CX297" i="3"/>
  <c r="CY297" i="3"/>
  <c r="CZ297" i="3"/>
  <c r="DA297" i="3"/>
  <c r="DB297" i="3"/>
  <c r="DD297" i="3"/>
  <c r="DE297" i="3"/>
  <c r="DF297" i="3"/>
  <c r="DG297" i="3"/>
  <c r="DH297" i="3"/>
  <c r="DI297" i="3"/>
  <c r="DJ297" i="3"/>
  <c r="DK297" i="3"/>
  <c r="DL297" i="3"/>
  <c r="DM297" i="3"/>
  <c r="DN297" i="3"/>
  <c r="DO297" i="3"/>
  <c r="DP297" i="3"/>
  <c r="DR297" i="3"/>
  <c r="DS297" i="3"/>
  <c r="DT297" i="3"/>
  <c r="DU297" i="3"/>
  <c r="DV297" i="3"/>
  <c r="DW297" i="3"/>
  <c r="DX297" i="3"/>
  <c r="DY297" i="3"/>
  <c r="DZ297" i="3"/>
  <c r="EA297" i="3"/>
  <c r="EB297" i="3"/>
  <c r="EC297" i="3"/>
  <c r="ED297" i="3"/>
  <c r="EF297" i="3"/>
  <c r="EG297" i="3"/>
  <c r="EH297" i="3"/>
  <c r="EI297" i="3"/>
  <c r="EJ297" i="3"/>
  <c r="EK297" i="3"/>
  <c r="EL297" i="3"/>
  <c r="EM297" i="3"/>
  <c r="EN297" i="3"/>
  <c r="EO297" i="3"/>
  <c r="EP297" i="3"/>
  <c r="EQ297" i="3"/>
  <c r="ER297" i="3"/>
  <c r="ET297" i="3"/>
  <c r="EU297" i="3"/>
  <c r="EV297" i="3"/>
  <c r="EW297" i="3"/>
  <c r="EX297" i="3"/>
  <c r="EY297" i="3"/>
  <c r="EZ297" i="3"/>
  <c r="FA297" i="3"/>
  <c r="FB297" i="3"/>
  <c r="FC297" i="3"/>
  <c r="FD297" i="3"/>
  <c r="FE297" i="3"/>
  <c r="FF297" i="3"/>
  <c r="FH297" i="3"/>
  <c r="FI297" i="3"/>
  <c r="FJ297" i="3"/>
  <c r="FK297" i="3"/>
  <c r="FL297" i="3"/>
  <c r="FM297" i="3"/>
  <c r="FN297" i="3"/>
  <c r="FO297" i="3"/>
  <c r="FP297" i="3"/>
  <c r="FQ297" i="3"/>
  <c r="FR297" i="3"/>
  <c r="FS297" i="3"/>
  <c r="FT297" i="3"/>
  <c r="FV297" i="3"/>
  <c r="FW297" i="3"/>
  <c r="FX297" i="3"/>
  <c r="FY297" i="3"/>
  <c r="FZ297" i="3"/>
  <c r="GA297" i="3"/>
  <c r="GB297" i="3"/>
  <c r="GC297" i="3"/>
  <c r="GD297" i="3"/>
  <c r="GE297" i="3"/>
  <c r="GF297" i="3"/>
  <c r="GG297" i="3"/>
  <c r="GH297" i="3"/>
  <c r="GJ297" i="3"/>
  <c r="GK297" i="3"/>
  <c r="GL297" i="3"/>
  <c r="GM297" i="3"/>
  <c r="GN297" i="3"/>
  <c r="GO297" i="3"/>
  <c r="GP297" i="3"/>
  <c r="GQ297" i="3"/>
  <c r="GR297" i="3"/>
  <c r="GS297" i="3"/>
  <c r="GT297" i="3"/>
  <c r="GU297" i="3"/>
  <c r="GV297" i="3"/>
  <c r="GX297" i="3"/>
  <c r="GY297" i="3"/>
  <c r="GZ297" i="3"/>
  <c r="HA297" i="3"/>
  <c r="HB297" i="3"/>
  <c r="HC297" i="3"/>
  <c r="HD297" i="3"/>
  <c r="HE297" i="3"/>
  <c r="HF297" i="3"/>
  <c r="HG297" i="3"/>
  <c r="HH297" i="3"/>
  <c r="HI297" i="3"/>
  <c r="HJ297" i="3"/>
  <c r="X298" i="3"/>
  <c r="Y298" i="3"/>
  <c r="Z298" i="3"/>
  <c r="AA298" i="3"/>
  <c r="AB298" i="3"/>
  <c r="AC298" i="3"/>
  <c r="AD298" i="3"/>
  <c r="AE298" i="3"/>
  <c r="AF298" i="3"/>
  <c r="AG298" i="3"/>
  <c r="AH298" i="3"/>
  <c r="AI298" i="3"/>
  <c r="AJ298" i="3"/>
  <c r="AL298" i="3"/>
  <c r="AM298" i="3"/>
  <c r="AN298" i="3"/>
  <c r="AO298" i="3"/>
  <c r="AP298" i="3"/>
  <c r="AQ298" i="3"/>
  <c r="AR298" i="3"/>
  <c r="AS298" i="3"/>
  <c r="AT298" i="3"/>
  <c r="AU298" i="3"/>
  <c r="AV298" i="3"/>
  <c r="AW298" i="3"/>
  <c r="AX298" i="3"/>
  <c r="AZ298" i="3"/>
  <c r="BA298" i="3"/>
  <c r="BB298" i="3"/>
  <c r="BC298" i="3"/>
  <c r="BD298" i="3"/>
  <c r="BE298" i="3"/>
  <c r="BF298" i="3"/>
  <c r="BG298" i="3"/>
  <c r="BH298" i="3"/>
  <c r="BI298" i="3"/>
  <c r="BJ298" i="3"/>
  <c r="BK298" i="3"/>
  <c r="BL298" i="3"/>
  <c r="BN298" i="3"/>
  <c r="BO298" i="3"/>
  <c r="BP298" i="3"/>
  <c r="BQ298" i="3"/>
  <c r="BR298" i="3"/>
  <c r="BS298" i="3"/>
  <c r="BT298" i="3"/>
  <c r="BU298" i="3"/>
  <c r="BV298" i="3"/>
  <c r="BW298" i="3"/>
  <c r="BX298" i="3"/>
  <c r="BY298" i="3"/>
  <c r="BZ298" i="3"/>
  <c r="CB298" i="3"/>
  <c r="CC298" i="3"/>
  <c r="CD298" i="3"/>
  <c r="CE298" i="3"/>
  <c r="CF298" i="3"/>
  <c r="CG298" i="3"/>
  <c r="CH298" i="3"/>
  <c r="CI298" i="3"/>
  <c r="CJ298" i="3"/>
  <c r="CK298" i="3"/>
  <c r="CL298" i="3"/>
  <c r="CM298" i="3"/>
  <c r="CN298" i="3"/>
  <c r="CP298" i="3"/>
  <c r="CQ298" i="3"/>
  <c r="CR298" i="3"/>
  <c r="CS298" i="3"/>
  <c r="CT298" i="3"/>
  <c r="CU298" i="3"/>
  <c r="CV298" i="3"/>
  <c r="CW298" i="3"/>
  <c r="CX298" i="3"/>
  <c r="CY298" i="3"/>
  <c r="CZ298" i="3"/>
  <c r="DA298" i="3"/>
  <c r="DB298" i="3"/>
  <c r="DD298" i="3"/>
  <c r="DE298" i="3"/>
  <c r="DF298" i="3"/>
  <c r="DG298" i="3"/>
  <c r="DH298" i="3"/>
  <c r="DI298" i="3"/>
  <c r="DJ298" i="3"/>
  <c r="DK298" i="3"/>
  <c r="DL298" i="3"/>
  <c r="DM298" i="3"/>
  <c r="DN298" i="3"/>
  <c r="DO298" i="3"/>
  <c r="DP298" i="3"/>
  <c r="DR298" i="3"/>
  <c r="DS298" i="3"/>
  <c r="DT298" i="3"/>
  <c r="DU298" i="3"/>
  <c r="DV298" i="3"/>
  <c r="DW298" i="3"/>
  <c r="DX298" i="3"/>
  <c r="DY298" i="3"/>
  <c r="DZ298" i="3"/>
  <c r="EA298" i="3"/>
  <c r="EB298" i="3"/>
  <c r="EC298" i="3"/>
  <c r="ED298" i="3"/>
  <c r="EF298" i="3"/>
  <c r="EG298" i="3"/>
  <c r="EH298" i="3"/>
  <c r="EI298" i="3"/>
  <c r="EJ298" i="3"/>
  <c r="EK298" i="3"/>
  <c r="EL298" i="3"/>
  <c r="EM298" i="3"/>
  <c r="EN298" i="3"/>
  <c r="EO298" i="3"/>
  <c r="EP298" i="3"/>
  <c r="EQ298" i="3"/>
  <c r="ER298" i="3"/>
  <c r="ET298" i="3"/>
  <c r="EU298" i="3"/>
  <c r="EV298" i="3"/>
  <c r="EW298" i="3"/>
  <c r="EX298" i="3"/>
  <c r="EY298" i="3"/>
  <c r="EZ298" i="3"/>
  <c r="FA298" i="3"/>
  <c r="FB298" i="3"/>
  <c r="FC298" i="3"/>
  <c r="FD298" i="3"/>
  <c r="FE298" i="3"/>
  <c r="FF298" i="3"/>
  <c r="FH298" i="3"/>
  <c r="FI298" i="3"/>
  <c r="FJ298" i="3"/>
  <c r="FK298" i="3"/>
  <c r="FL298" i="3"/>
  <c r="FM298" i="3"/>
  <c r="FN298" i="3"/>
  <c r="FO298" i="3"/>
  <c r="FP298" i="3"/>
  <c r="FQ298" i="3"/>
  <c r="FR298" i="3"/>
  <c r="FS298" i="3"/>
  <c r="FT298" i="3"/>
  <c r="FV298" i="3"/>
  <c r="FW298" i="3"/>
  <c r="FX298" i="3"/>
  <c r="FY298" i="3"/>
  <c r="FZ298" i="3"/>
  <c r="GA298" i="3"/>
  <c r="GB298" i="3"/>
  <c r="GC298" i="3"/>
  <c r="GD298" i="3"/>
  <c r="GE298" i="3"/>
  <c r="GF298" i="3"/>
  <c r="GG298" i="3"/>
  <c r="GH298" i="3"/>
  <c r="GJ298" i="3"/>
  <c r="GK298" i="3"/>
  <c r="GL298" i="3"/>
  <c r="GM298" i="3"/>
  <c r="GN298" i="3"/>
  <c r="GO298" i="3"/>
  <c r="GP298" i="3"/>
  <c r="GQ298" i="3"/>
  <c r="GR298" i="3"/>
  <c r="GS298" i="3"/>
  <c r="GT298" i="3"/>
  <c r="GU298" i="3"/>
  <c r="GV298" i="3"/>
  <c r="GX298" i="3"/>
  <c r="GY298" i="3"/>
  <c r="GZ298" i="3"/>
  <c r="HA298" i="3"/>
  <c r="HB298" i="3"/>
  <c r="HC298" i="3"/>
  <c r="HD298" i="3"/>
  <c r="HE298" i="3"/>
  <c r="HF298" i="3"/>
  <c r="HG298" i="3"/>
  <c r="HH298" i="3"/>
  <c r="HI298" i="3"/>
  <c r="HJ298" i="3"/>
  <c r="J299" i="3"/>
  <c r="K299" i="3"/>
  <c r="L299" i="3"/>
  <c r="M299" i="3"/>
  <c r="N299" i="3"/>
  <c r="O299" i="3"/>
  <c r="P299" i="3"/>
  <c r="Q299" i="3"/>
  <c r="R299" i="3"/>
  <c r="S299" i="3"/>
  <c r="T299" i="3"/>
  <c r="U299" i="3"/>
  <c r="V299" i="3"/>
  <c r="X299" i="3"/>
  <c r="Y299" i="3"/>
  <c r="Z299" i="3"/>
  <c r="AA299" i="3"/>
  <c r="AB299" i="3"/>
  <c r="AC299" i="3"/>
  <c r="AD299" i="3"/>
  <c r="AE299" i="3"/>
  <c r="AF299" i="3"/>
  <c r="AG299" i="3"/>
  <c r="AH299" i="3"/>
  <c r="AI299" i="3"/>
  <c r="AJ299" i="3"/>
  <c r="AL299" i="3"/>
  <c r="AM299" i="3"/>
  <c r="AN299" i="3"/>
  <c r="AO299" i="3"/>
  <c r="AP299" i="3"/>
  <c r="AQ299" i="3"/>
  <c r="AR299" i="3"/>
  <c r="AS299" i="3"/>
  <c r="AT299" i="3"/>
  <c r="AU299" i="3"/>
  <c r="AV299" i="3"/>
  <c r="AW299" i="3"/>
  <c r="AX299" i="3"/>
  <c r="BN299" i="3"/>
  <c r="BO299" i="3"/>
  <c r="BP299" i="3"/>
  <c r="BQ299" i="3"/>
  <c r="BR299" i="3"/>
  <c r="BS299" i="3"/>
  <c r="BT299" i="3"/>
  <c r="BU299" i="3"/>
  <c r="BV299" i="3"/>
  <c r="BW299" i="3"/>
  <c r="BX299" i="3"/>
  <c r="BY299" i="3"/>
  <c r="BZ299" i="3"/>
  <c r="CB299" i="3"/>
  <c r="CC299" i="3"/>
  <c r="CD299" i="3"/>
  <c r="CE299" i="3"/>
  <c r="CF299" i="3"/>
  <c r="CG299" i="3"/>
  <c r="CH299" i="3"/>
  <c r="CI299" i="3"/>
  <c r="CJ299" i="3"/>
  <c r="CK299" i="3"/>
  <c r="CL299" i="3"/>
  <c r="CM299" i="3"/>
  <c r="CN299" i="3"/>
  <c r="CP299" i="3"/>
  <c r="CQ299" i="3"/>
  <c r="CR299" i="3"/>
  <c r="CS299" i="3"/>
  <c r="CT299" i="3"/>
  <c r="CU299" i="3"/>
  <c r="CV299" i="3"/>
  <c r="CW299" i="3"/>
  <c r="CX299" i="3"/>
  <c r="CY299" i="3"/>
  <c r="CZ299" i="3"/>
  <c r="DA299" i="3"/>
  <c r="DB299" i="3"/>
  <c r="DD299" i="3"/>
  <c r="DE299" i="3"/>
  <c r="DF299" i="3"/>
  <c r="DG299" i="3"/>
  <c r="DH299" i="3"/>
  <c r="DI299" i="3"/>
  <c r="DJ299" i="3"/>
  <c r="DK299" i="3"/>
  <c r="DL299" i="3"/>
  <c r="DM299" i="3"/>
  <c r="DN299" i="3"/>
  <c r="DO299" i="3"/>
  <c r="DP299" i="3"/>
  <c r="DR299" i="3"/>
  <c r="DS299" i="3"/>
  <c r="DT299" i="3"/>
  <c r="DU299" i="3"/>
  <c r="DV299" i="3"/>
  <c r="DW299" i="3"/>
  <c r="DX299" i="3"/>
  <c r="DY299" i="3"/>
  <c r="DZ299" i="3"/>
  <c r="EA299" i="3"/>
  <c r="EB299" i="3"/>
  <c r="EC299" i="3"/>
  <c r="ED299" i="3"/>
  <c r="EF299" i="3"/>
  <c r="EG299" i="3"/>
  <c r="EH299" i="3"/>
  <c r="EI299" i="3"/>
  <c r="EJ299" i="3"/>
  <c r="EK299" i="3"/>
  <c r="EL299" i="3"/>
  <c r="EM299" i="3"/>
  <c r="EN299" i="3"/>
  <c r="EO299" i="3"/>
  <c r="EP299" i="3"/>
  <c r="EQ299" i="3"/>
  <c r="ER299" i="3"/>
  <c r="ET299" i="3"/>
  <c r="EU299" i="3"/>
  <c r="EV299" i="3"/>
  <c r="EW299" i="3"/>
  <c r="EX299" i="3"/>
  <c r="EY299" i="3"/>
  <c r="EZ299" i="3"/>
  <c r="FA299" i="3"/>
  <c r="FB299" i="3"/>
  <c r="FC299" i="3"/>
  <c r="FD299" i="3"/>
  <c r="FE299" i="3"/>
  <c r="FF299" i="3"/>
  <c r="FH299" i="3"/>
  <c r="FI299" i="3"/>
  <c r="FJ299" i="3"/>
  <c r="FK299" i="3"/>
  <c r="FL299" i="3"/>
  <c r="FM299" i="3"/>
  <c r="FN299" i="3"/>
  <c r="FO299" i="3"/>
  <c r="FP299" i="3"/>
  <c r="FQ299" i="3"/>
  <c r="FR299" i="3"/>
  <c r="FS299" i="3"/>
  <c r="FT299" i="3"/>
  <c r="FV299" i="3"/>
  <c r="FW299" i="3"/>
  <c r="FX299" i="3"/>
  <c r="FY299" i="3"/>
  <c r="FZ299" i="3"/>
  <c r="GA299" i="3"/>
  <c r="GB299" i="3"/>
  <c r="GC299" i="3"/>
  <c r="GD299" i="3"/>
  <c r="GE299" i="3"/>
  <c r="GF299" i="3"/>
  <c r="GG299" i="3"/>
  <c r="GH299" i="3"/>
  <c r="GJ299" i="3"/>
  <c r="GK299" i="3"/>
  <c r="GL299" i="3"/>
  <c r="GM299" i="3"/>
  <c r="GN299" i="3"/>
  <c r="GO299" i="3"/>
  <c r="GP299" i="3"/>
  <c r="GQ299" i="3"/>
  <c r="GR299" i="3"/>
  <c r="GS299" i="3"/>
  <c r="GT299" i="3"/>
  <c r="GU299" i="3"/>
  <c r="GV299" i="3"/>
  <c r="GX299" i="3"/>
  <c r="GY299" i="3"/>
  <c r="GZ299" i="3"/>
  <c r="HA299" i="3"/>
  <c r="HB299" i="3"/>
  <c r="HC299" i="3"/>
  <c r="HD299" i="3"/>
  <c r="HE299" i="3"/>
  <c r="HF299" i="3"/>
  <c r="HG299" i="3"/>
  <c r="HH299" i="3"/>
  <c r="HI299" i="3"/>
  <c r="HJ299" i="3"/>
  <c r="J300" i="3"/>
  <c r="K300" i="3"/>
  <c r="L300" i="3"/>
  <c r="M300" i="3"/>
  <c r="N300" i="3"/>
  <c r="O300" i="3"/>
  <c r="P300" i="3"/>
  <c r="Q300" i="3"/>
  <c r="R300" i="3"/>
  <c r="S300" i="3"/>
  <c r="T300" i="3"/>
  <c r="U300" i="3"/>
  <c r="V300" i="3"/>
  <c r="X300" i="3"/>
  <c r="Y300" i="3"/>
  <c r="Z300" i="3"/>
  <c r="AA300" i="3"/>
  <c r="AB300" i="3"/>
  <c r="AC300" i="3"/>
  <c r="AD300" i="3"/>
  <c r="AE300" i="3"/>
  <c r="AF300" i="3"/>
  <c r="AG300" i="3"/>
  <c r="AH300" i="3"/>
  <c r="AI300" i="3"/>
  <c r="AJ300" i="3"/>
  <c r="AL300" i="3"/>
  <c r="AM300" i="3"/>
  <c r="AN300" i="3"/>
  <c r="AO300" i="3"/>
  <c r="AP300" i="3"/>
  <c r="AQ300" i="3"/>
  <c r="AR300" i="3"/>
  <c r="AS300" i="3"/>
  <c r="AT300" i="3"/>
  <c r="AU300" i="3"/>
  <c r="AV300" i="3"/>
  <c r="AW300" i="3"/>
  <c r="AX300" i="3"/>
  <c r="BN300" i="3"/>
  <c r="BO300" i="3"/>
  <c r="BP300" i="3"/>
  <c r="BQ300" i="3"/>
  <c r="BR300" i="3"/>
  <c r="BS300" i="3"/>
  <c r="BT300" i="3"/>
  <c r="BU300" i="3"/>
  <c r="BV300" i="3"/>
  <c r="BW300" i="3"/>
  <c r="BX300" i="3"/>
  <c r="BY300" i="3"/>
  <c r="BZ300" i="3"/>
  <c r="CB300" i="3"/>
  <c r="CC300" i="3"/>
  <c r="CD300" i="3"/>
  <c r="CE300" i="3"/>
  <c r="CF300" i="3"/>
  <c r="CG300" i="3"/>
  <c r="CH300" i="3"/>
  <c r="CI300" i="3"/>
  <c r="CJ300" i="3"/>
  <c r="CK300" i="3"/>
  <c r="CL300" i="3"/>
  <c r="CM300" i="3"/>
  <c r="CN300" i="3"/>
  <c r="CP300" i="3"/>
  <c r="CQ300" i="3"/>
  <c r="CR300" i="3"/>
  <c r="CS300" i="3"/>
  <c r="CT300" i="3"/>
  <c r="CU300" i="3"/>
  <c r="CV300" i="3"/>
  <c r="CW300" i="3"/>
  <c r="CX300" i="3"/>
  <c r="CY300" i="3"/>
  <c r="CZ300" i="3"/>
  <c r="DA300" i="3"/>
  <c r="DB300" i="3"/>
  <c r="DD300" i="3"/>
  <c r="DE300" i="3"/>
  <c r="DF300" i="3"/>
  <c r="DG300" i="3"/>
  <c r="DH300" i="3"/>
  <c r="DI300" i="3"/>
  <c r="DJ300" i="3"/>
  <c r="DK300" i="3"/>
  <c r="DL300" i="3"/>
  <c r="DM300" i="3"/>
  <c r="DN300" i="3"/>
  <c r="DO300" i="3"/>
  <c r="DP300" i="3"/>
  <c r="DR300" i="3"/>
  <c r="DS300" i="3"/>
  <c r="DT300" i="3"/>
  <c r="DU300" i="3"/>
  <c r="DV300" i="3"/>
  <c r="DW300" i="3"/>
  <c r="DX300" i="3"/>
  <c r="DY300" i="3"/>
  <c r="DZ300" i="3"/>
  <c r="EA300" i="3"/>
  <c r="EB300" i="3"/>
  <c r="EC300" i="3"/>
  <c r="ED300" i="3"/>
  <c r="EF300" i="3"/>
  <c r="EG300" i="3"/>
  <c r="EH300" i="3"/>
  <c r="EI300" i="3"/>
  <c r="EJ300" i="3"/>
  <c r="EK300" i="3"/>
  <c r="EL300" i="3"/>
  <c r="EM300" i="3"/>
  <c r="EN300" i="3"/>
  <c r="EO300" i="3"/>
  <c r="EP300" i="3"/>
  <c r="EQ300" i="3"/>
  <c r="ER300" i="3"/>
  <c r="ET300" i="3"/>
  <c r="EU300" i="3"/>
  <c r="EV300" i="3"/>
  <c r="EW300" i="3"/>
  <c r="EX300" i="3"/>
  <c r="EY300" i="3"/>
  <c r="EZ300" i="3"/>
  <c r="FA300" i="3"/>
  <c r="FB300" i="3"/>
  <c r="FC300" i="3"/>
  <c r="FD300" i="3"/>
  <c r="FE300" i="3"/>
  <c r="FF300" i="3"/>
  <c r="FH300" i="3"/>
  <c r="FI300" i="3"/>
  <c r="FJ300" i="3"/>
  <c r="FK300" i="3"/>
  <c r="FL300" i="3"/>
  <c r="FM300" i="3"/>
  <c r="FN300" i="3"/>
  <c r="FO300" i="3"/>
  <c r="FP300" i="3"/>
  <c r="FQ300" i="3"/>
  <c r="FR300" i="3"/>
  <c r="FS300" i="3"/>
  <c r="FT300" i="3"/>
  <c r="FV300" i="3"/>
  <c r="FW300" i="3"/>
  <c r="FX300" i="3"/>
  <c r="FY300" i="3"/>
  <c r="FZ300" i="3"/>
  <c r="GA300" i="3"/>
  <c r="GB300" i="3"/>
  <c r="GC300" i="3"/>
  <c r="GD300" i="3"/>
  <c r="GE300" i="3"/>
  <c r="GF300" i="3"/>
  <c r="GG300" i="3"/>
  <c r="GH300" i="3"/>
  <c r="GJ300" i="3"/>
  <c r="GK300" i="3"/>
  <c r="GL300" i="3"/>
  <c r="GM300" i="3"/>
  <c r="GN300" i="3"/>
  <c r="GO300" i="3"/>
  <c r="GP300" i="3"/>
  <c r="GQ300" i="3"/>
  <c r="GR300" i="3"/>
  <c r="GS300" i="3"/>
  <c r="GT300" i="3"/>
  <c r="GU300" i="3"/>
  <c r="GV300" i="3"/>
  <c r="GX300" i="3"/>
  <c r="GY300" i="3"/>
  <c r="GZ300" i="3"/>
  <c r="HA300" i="3"/>
  <c r="HB300" i="3"/>
  <c r="HC300" i="3"/>
  <c r="HD300" i="3"/>
  <c r="HE300" i="3"/>
  <c r="HF300" i="3"/>
  <c r="HG300" i="3"/>
  <c r="HH300" i="3"/>
  <c r="HI300" i="3"/>
  <c r="HJ300" i="3"/>
  <c r="J301" i="3"/>
  <c r="K301" i="3"/>
  <c r="L301" i="3"/>
  <c r="M301" i="3"/>
  <c r="N301" i="3"/>
  <c r="O301" i="3"/>
  <c r="P301" i="3"/>
  <c r="Q301" i="3"/>
  <c r="R301" i="3"/>
  <c r="S301" i="3"/>
  <c r="T301" i="3"/>
  <c r="U301" i="3"/>
  <c r="V301" i="3"/>
  <c r="X301" i="3"/>
  <c r="Y301" i="3"/>
  <c r="Z301" i="3"/>
  <c r="AA301" i="3"/>
  <c r="AB301" i="3"/>
  <c r="AC301" i="3"/>
  <c r="AD301" i="3"/>
  <c r="AE301" i="3"/>
  <c r="AF301" i="3"/>
  <c r="AG301" i="3"/>
  <c r="AH301" i="3"/>
  <c r="AI301" i="3"/>
  <c r="AJ301" i="3"/>
  <c r="AL301" i="3"/>
  <c r="AM301" i="3"/>
  <c r="AN301" i="3"/>
  <c r="AO301" i="3"/>
  <c r="AP301" i="3"/>
  <c r="AQ301" i="3"/>
  <c r="AR301" i="3"/>
  <c r="AS301" i="3"/>
  <c r="AT301" i="3"/>
  <c r="AU301" i="3"/>
  <c r="AV301" i="3"/>
  <c r="AW301" i="3"/>
  <c r="AX301" i="3"/>
  <c r="BN301" i="3"/>
  <c r="BO301" i="3"/>
  <c r="BP301" i="3"/>
  <c r="BQ301" i="3"/>
  <c r="BR301" i="3"/>
  <c r="BS301" i="3"/>
  <c r="BT301" i="3"/>
  <c r="BU301" i="3"/>
  <c r="BV301" i="3"/>
  <c r="BW301" i="3"/>
  <c r="BX301" i="3"/>
  <c r="BY301" i="3"/>
  <c r="BZ301" i="3"/>
  <c r="CB301" i="3"/>
  <c r="CC301" i="3"/>
  <c r="CD301" i="3"/>
  <c r="CE301" i="3"/>
  <c r="CF301" i="3"/>
  <c r="CG301" i="3"/>
  <c r="CH301" i="3"/>
  <c r="CI301" i="3"/>
  <c r="CJ301" i="3"/>
  <c r="CK301" i="3"/>
  <c r="CL301" i="3"/>
  <c r="CM301" i="3"/>
  <c r="CN301" i="3"/>
  <c r="CP301" i="3"/>
  <c r="CQ301" i="3"/>
  <c r="CR301" i="3"/>
  <c r="CS301" i="3"/>
  <c r="CT301" i="3"/>
  <c r="CU301" i="3"/>
  <c r="CV301" i="3"/>
  <c r="CW301" i="3"/>
  <c r="CX301" i="3"/>
  <c r="CY301" i="3"/>
  <c r="CZ301" i="3"/>
  <c r="DA301" i="3"/>
  <c r="DB301" i="3"/>
  <c r="DD301" i="3"/>
  <c r="DE301" i="3"/>
  <c r="DF301" i="3"/>
  <c r="DG301" i="3"/>
  <c r="DH301" i="3"/>
  <c r="DI301" i="3"/>
  <c r="DJ301" i="3"/>
  <c r="DK301" i="3"/>
  <c r="DL301" i="3"/>
  <c r="DM301" i="3"/>
  <c r="DN301" i="3"/>
  <c r="DO301" i="3"/>
  <c r="DP301" i="3"/>
  <c r="DR301" i="3"/>
  <c r="DS301" i="3"/>
  <c r="DT301" i="3"/>
  <c r="DU301" i="3"/>
  <c r="DV301" i="3"/>
  <c r="DW301" i="3"/>
  <c r="DX301" i="3"/>
  <c r="DY301" i="3"/>
  <c r="DZ301" i="3"/>
  <c r="EA301" i="3"/>
  <c r="EB301" i="3"/>
  <c r="EC301" i="3"/>
  <c r="ED301" i="3"/>
  <c r="EF301" i="3"/>
  <c r="EG301" i="3"/>
  <c r="EH301" i="3"/>
  <c r="EI301" i="3"/>
  <c r="EJ301" i="3"/>
  <c r="EK301" i="3"/>
  <c r="EL301" i="3"/>
  <c r="EM301" i="3"/>
  <c r="EN301" i="3"/>
  <c r="EO301" i="3"/>
  <c r="EP301" i="3"/>
  <c r="EQ301" i="3"/>
  <c r="ER301" i="3"/>
  <c r="ET301" i="3"/>
  <c r="EU301" i="3"/>
  <c r="EV301" i="3"/>
  <c r="EW301" i="3"/>
  <c r="EX301" i="3"/>
  <c r="EY301" i="3"/>
  <c r="EZ301" i="3"/>
  <c r="FA301" i="3"/>
  <c r="FB301" i="3"/>
  <c r="FC301" i="3"/>
  <c r="FD301" i="3"/>
  <c r="FE301" i="3"/>
  <c r="FF301" i="3"/>
  <c r="FH301" i="3"/>
  <c r="FI301" i="3"/>
  <c r="FJ301" i="3"/>
  <c r="FK301" i="3"/>
  <c r="FL301" i="3"/>
  <c r="FM301" i="3"/>
  <c r="FN301" i="3"/>
  <c r="FO301" i="3"/>
  <c r="FP301" i="3"/>
  <c r="FQ301" i="3"/>
  <c r="FR301" i="3"/>
  <c r="FS301" i="3"/>
  <c r="FT301" i="3"/>
  <c r="FV301" i="3"/>
  <c r="FW301" i="3"/>
  <c r="FX301" i="3"/>
  <c r="FY301" i="3"/>
  <c r="FZ301" i="3"/>
  <c r="GA301" i="3"/>
  <c r="GB301" i="3"/>
  <c r="GC301" i="3"/>
  <c r="GD301" i="3"/>
  <c r="GE301" i="3"/>
  <c r="GF301" i="3"/>
  <c r="GG301" i="3"/>
  <c r="GH301" i="3"/>
  <c r="GJ301" i="3"/>
  <c r="GK301" i="3"/>
  <c r="GL301" i="3"/>
  <c r="GM301" i="3"/>
  <c r="GN301" i="3"/>
  <c r="GO301" i="3"/>
  <c r="GP301" i="3"/>
  <c r="GQ301" i="3"/>
  <c r="GR301" i="3"/>
  <c r="GS301" i="3"/>
  <c r="GT301" i="3"/>
  <c r="GU301" i="3"/>
  <c r="GV301" i="3"/>
  <c r="GX301" i="3"/>
  <c r="GY301" i="3"/>
  <c r="GZ301" i="3"/>
  <c r="HA301" i="3"/>
  <c r="HB301" i="3"/>
  <c r="HC301" i="3"/>
  <c r="HD301" i="3"/>
  <c r="HE301" i="3"/>
  <c r="HF301" i="3"/>
  <c r="HG301" i="3"/>
  <c r="HH301" i="3"/>
  <c r="HI301" i="3"/>
  <c r="HJ301" i="3"/>
  <c r="J302" i="3"/>
  <c r="K302" i="3"/>
  <c r="L302" i="3"/>
  <c r="M302" i="3"/>
  <c r="N302" i="3"/>
  <c r="O302" i="3"/>
  <c r="P302" i="3"/>
  <c r="Q302" i="3"/>
  <c r="R302" i="3"/>
  <c r="S302" i="3"/>
  <c r="T302" i="3"/>
  <c r="U302" i="3"/>
  <c r="V302" i="3"/>
  <c r="X302" i="3"/>
  <c r="Y302" i="3"/>
  <c r="Z302" i="3"/>
  <c r="AA302" i="3"/>
  <c r="AB302" i="3"/>
  <c r="AC302" i="3"/>
  <c r="AD302" i="3"/>
  <c r="AE302" i="3"/>
  <c r="AF302" i="3"/>
  <c r="AG302" i="3"/>
  <c r="AH302" i="3"/>
  <c r="AI302" i="3"/>
  <c r="AJ302" i="3"/>
  <c r="AL302" i="3"/>
  <c r="AM302" i="3"/>
  <c r="AN302" i="3"/>
  <c r="AO302" i="3"/>
  <c r="AP302" i="3"/>
  <c r="AQ302" i="3"/>
  <c r="AR302" i="3"/>
  <c r="AS302" i="3"/>
  <c r="AT302" i="3"/>
  <c r="AU302" i="3"/>
  <c r="AV302" i="3"/>
  <c r="AW302" i="3"/>
  <c r="AX302" i="3"/>
  <c r="BN302" i="3"/>
  <c r="BO302" i="3"/>
  <c r="BP302" i="3"/>
  <c r="BQ302" i="3"/>
  <c r="BR302" i="3"/>
  <c r="BS302" i="3"/>
  <c r="BT302" i="3"/>
  <c r="BU302" i="3"/>
  <c r="BV302" i="3"/>
  <c r="BW302" i="3"/>
  <c r="BX302" i="3"/>
  <c r="BY302" i="3"/>
  <c r="BZ302" i="3"/>
  <c r="CB302" i="3"/>
  <c r="CC302" i="3"/>
  <c r="CD302" i="3"/>
  <c r="CE302" i="3"/>
  <c r="CF302" i="3"/>
  <c r="CG302" i="3"/>
  <c r="CH302" i="3"/>
  <c r="CI302" i="3"/>
  <c r="CJ302" i="3"/>
  <c r="CK302" i="3"/>
  <c r="CL302" i="3"/>
  <c r="CM302" i="3"/>
  <c r="CN302" i="3"/>
  <c r="CP302" i="3"/>
  <c r="CQ302" i="3"/>
  <c r="CR302" i="3"/>
  <c r="CS302" i="3"/>
  <c r="CT302" i="3"/>
  <c r="CU302" i="3"/>
  <c r="CV302" i="3"/>
  <c r="CW302" i="3"/>
  <c r="CX302" i="3"/>
  <c r="CY302" i="3"/>
  <c r="CZ302" i="3"/>
  <c r="DA302" i="3"/>
  <c r="DB302" i="3"/>
  <c r="DD302" i="3"/>
  <c r="DE302" i="3"/>
  <c r="DF302" i="3"/>
  <c r="DG302" i="3"/>
  <c r="DH302" i="3"/>
  <c r="DI302" i="3"/>
  <c r="DJ302" i="3"/>
  <c r="DK302" i="3"/>
  <c r="DL302" i="3"/>
  <c r="DM302" i="3"/>
  <c r="DN302" i="3"/>
  <c r="DO302" i="3"/>
  <c r="DP302" i="3"/>
  <c r="DR302" i="3"/>
  <c r="DS302" i="3"/>
  <c r="DT302" i="3"/>
  <c r="DU302" i="3"/>
  <c r="DV302" i="3"/>
  <c r="DW302" i="3"/>
  <c r="DX302" i="3"/>
  <c r="DY302" i="3"/>
  <c r="DZ302" i="3"/>
  <c r="EA302" i="3"/>
  <c r="EB302" i="3"/>
  <c r="EC302" i="3"/>
  <c r="ED302" i="3"/>
  <c r="EF302" i="3"/>
  <c r="EG302" i="3"/>
  <c r="EH302" i="3"/>
  <c r="EI302" i="3"/>
  <c r="EJ302" i="3"/>
  <c r="EK302" i="3"/>
  <c r="EL302" i="3"/>
  <c r="EM302" i="3"/>
  <c r="EN302" i="3"/>
  <c r="EO302" i="3"/>
  <c r="EP302" i="3"/>
  <c r="EQ302" i="3"/>
  <c r="ER302" i="3"/>
  <c r="ET302" i="3"/>
  <c r="EU302" i="3"/>
  <c r="EV302" i="3"/>
  <c r="EW302" i="3"/>
  <c r="EX302" i="3"/>
  <c r="EY302" i="3"/>
  <c r="EZ302" i="3"/>
  <c r="FA302" i="3"/>
  <c r="FB302" i="3"/>
  <c r="FC302" i="3"/>
  <c r="FD302" i="3"/>
  <c r="FE302" i="3"/>
  <c r="FF302" i="3"/>
  <c r="FH302" i="3"/>
  <c r="FI302" i="3"/>
  <c r="FJ302" i="3"/>
  <c r="FK302" i="3"/>
  <c r="FL302" i="3"/>
  <c r="FM302" i="3"/>
  <c r="FN302" i="3"/>
  <c r="FO302" i="3"/>
  <c r="FP302" i="3"/>
  <c r="FQ302" i="3"/>
  <c r="FR302" i="3"/>
  <c r="FS302" i="3"/>
  <c r="FT302" i="3"/>
  <c r="FV302" i="3"/>
  <c r="FW302" i="3"/>
  <c r="FX302" i="3"/>
  <c r="FY302" i="3"/>
  <c r="FZ302" i="3"/>
  <c r="GA302" i="3"/>
  <c r="GB302" i="3"/>
  <c r="GC302" i="3"/>
  <c r="GD302" i="3"/>
  <c r="GE302" i="3"/>
  <c r="GF302" i="3"/>
  <c r="GG302" i="3"/>
  <c r="GH302" i="3"/>
  <c r="GJ302" i="3"/>
  <c r="GK302" i="3"/>
  <c r="GL302" i="3"/>
  <c r="GM302" i="3"/>
  <c r="GN302" i="3"/>
  <c r="GO302" i="3"/>
  <c r="GP302" i="3"/>
  <c r="GQ302" i="3"/>
  <c r="GR302" i="3"/>
  <c r="GS302" i="3"/>
  <c r="GT302" i="3"/>
  <c r="GU302" i="3"/>
  <c r="GV302" i="3"/>
  <c r="GX302" i="3"/>
  <c r="GY302" i="3"/>
  <c r="GZ302" i="3"/>
  <c r="HA302" i="3"/>
  <c r="HB302" i="3"/>
  <c r="HC302" i="3"/>
  <c r="HD302" i="3"/>
  <c r="HE302" i="3"/>
  <c r="HF302" i="3"/>
  <c r="HG302" i="3"/>
  <c r="HH302" i="3"/>
  <c r="HI302" i="3"/>
  <c r="HJ302" i="3"/>
  <c r="J303" i="3"/>
  <c r="K303" i="3"/>
  <c r="L303" i="3"/>
  <c r="M303" i="3"/>
  <c r="N303" i="3"/>
  <c r="O303" i="3"/>
  <c r="P303" i="3"/>
  <c r="Q303" i="3"/>
  <c r="R303" i="3"/>
  <c r="S303" i="3"/>
  <c r="T303" i="3"/>
  <c r="U303" i="3"/>
  <c r="V303" i="3"/>
  <c r="X303" i="3"/>
  <c r="Y303" i="3"/>
  <c r="Z303" i="3"/>
  <c r="AA303" i="3"/>
  <c r="AB303" i="3"/>
  <c r="AC303" i="3"/>
  <c r="AD303" i="3"/>
  <c r="AE303" i="3"/>
  <c r="AF303" i="3"/>
  <c r="AG303" i="3"/>
  <c r="AH303" i="3"/>
  <c r="AI303" i="3"/>
  <c r="AJ303" i="3"/>
  <c r="AL303" i="3"/>
  <c r="AM303" i="3"/>
  <c r="AN303" i="3"/>
  <c r="AO303" i="3"/>
  <c r="AP303" i="3"/>
  <c r="AQ303" i="3"/>
  <c r="AR303" i="3"/>
  <c r="AS303" i="3"/>
  <c r="AT303" i="3"/>
  <c r="AU303" i="3"/>
  <c r="AV303" i="3"/>
  <c r="AW303" i="3"/>
  <c r="AX303" i="3"/>
  <c r="BN303" i="3"/>
  <c r="BO303" i="3"/>
  <c r="BP303" i="3"/>
  <c r="BQ303" i="3"/>
  <c r="BR303" i="3"/>
  <c r="BS303" i="3"/>
  <c r="BT303" i="3"/>
  <c r="BU303" i="3"/>
  <c r="BV303" i="3"/>
  <c r="BW303" i="3"/>
  <c r="BX303" i="3"/>
  <c r="BY303" i="3"/>
  <c r="BZ303" i="3"/>
  <c r="CB303" i="3"/>
  <c r="CC303" i="3"/>
  <c r="CD303" i="3"/>
  <c r="CE303" i="3"/>
  <c r="CF303" i="3"/>
  <c r="CG303" i="3"/>
  <c r="CH303" i="3"/>
  <c r="CI303" i="3"/>
  <c r="CJ303" i="3"/>
  <c r="CK303" i="3"/>
  <c r="CL303" i="3"/>
  <c r="CM303" i="3"/>
  <c r="CN303" i="3"/>
  <c r="CP303" i="3"/>
  <c r="CQ303" i="3"/>
  <c r="CR303" i="3"/>
  <c r="CS303" i="3"/>
  <c r="CT303" i="3"/>
  <c r="CU303" i="3"/>
  <c r="CV303" i="3"/>
  <c r="CW303" i="3"/>
  <c r="CX303" i="3"/>
  <c r="CY303" i="3"/>
  <c r="CZ303" i="3"/>
  <c r="DA303" i="3"/>
  <c r="DB303" i="3"/>
  <c r="DD303" i="3"/>
  <c r="DE303" i="3"/>
  <c r="DF303" i="3"/>
  <c r="DG303" i="3"/>
  <c r="DH303" i="3"/>
  <c r="DI303" i="3"/>
  <c r="DJ303" i="3"/>
  <c r="DK303" i="3"/>
  <c r="DL303" i="3"/>
  <c r="DM303" i="3"/>
  <c r="DN303" i="3"/>
  <c r="DO303" i="3"/>
  <c r="DP303" i="3"/>
  <c r="DR303" i="3"/>
  <c r="DS303" i="3"/>
  <c r="DT303" i="3"/>
  <c r="DU303" i="3"/>
  <c r="DV303" i="3"/>
  <c r="DW303" i="3"/>
  <c r="DX303" i="3"/>
  <c r="DY303" i="3"/>
  <c r="DZ303" i="3"/>
  <c r="EA303" i="3"/>
  <c r="EB303" i="3"/>
  <c r="EC303" i="3"/>
  <c r="ED303" i="3"/>
  <c r="EF303" i="3"/>
  <c r="EG303" i="3"/>
  <c r="EH303" i="3"/>
  <c r="EI303" i="3"/>
  <c r="EJ303" i="3"/>
  <c r="EK303" i="3"/>
  <c r="EL303" i="3"/>
  <c r="EM303" i="3"/>
  <c r="EN303" i="3"/>
  <c r="EO303" i="3"/>
  <c r="EP303" i="3"/>
  <c r="EQ303" i="3"/>
  <c r="ER303" i="3"/>
  <c r="ET303" i="3"/>
  <c r="EU303" i="3"/>
  <c r="EV303" i="3"/>
  <c r="EW303" i="3"/>
  <c r="EX303" i="3"/>
  <c r="EY303" i="3"/>
  <c r="EZ303" i="3"/>
  <c r="FA303" i="3"/>
  <c r="FB303" i="3"/>
  <c r="FC303" i="3"/>
  <c r="FD303" i="3"/>
  <c r="FE303" i="3"/>
  <c r="FF303" i="3"/>
  <c r="FH303" i="3"/>
  <c r="FI303" i="3"/>
  <c r="FJ303" i="3"/>
  <c r="FK303" i="3"/>
  <c r="FL303" i="3"/>
  <c r="FM303" i="3"/>
  <c r="FN303" i="3"/>
  <c r="FO303" i="3"/>
  <c r="FP303" i="3"/>
  <c r="FQ303" i="3"/>
  <c r="FR303" i="3"/>
  <c r="FS303" i="3"/>
  <c r="FT303" i="3"/>
  <c r="FV303" i="3"/>
  <c r="FW303" i="3"/>
  <c r="FX303" i="3"/>
  <c r="FY303" i="3"/>
  <c r="FZ303" i="3"/>
  <c r="GA303" i="3"/>
  <c r="GB303" i="3"/>
  <c r="GC303" i="3"/>
  <c r="GD303" i="3"/>
  <c r="GE303" i="3"/>
  <c r="GF303" i="3"/>
  <c r="GG303" i="3"/>
  <c r="GH303" i="3"/>
  <c r="GJ303" i="3"/>
  <c r="GK303" i="3"/>
  <c r="GL303" i="3"/>
  <c r="GM303" i="3"/>
  <c r="GN303" i="3"/>
  <c r="GO303" i="3"/>
  <c r="GP303" i="3"/>
  <c r="GQ303" i="3"/>
  <c r="GR303" i="3"/>
  <c r="GS303" i="3"/>
  <c r="GT303" i="3"/>
  <c r="GU303" i="3"/>
  <c r="GV303" i="3"/>
  <c r="GX303" i="3"/>
  <c r="GY303" i="3"/>
  <c r="GZ303" i="3"/>
  <c r="HA303" i="3"/>
  <c r="HB303" i="3"/>
  <c r="HC303" i="3"/>
  <c r="HD303" i="3"/>
  <c r="HE303" i="3"/>
  <c r="HF303" i="3"/>
  <c r="HG303" i="3"/>
  <c r="HH303" i="3"/>
  <c r="HI303" i="3"/>
  <c r="HJ303" i="3"/>
  <c r="J304" i="3"/>
  <c r="K304" i="3"/>
  <c r="L304" i="3"/>
  <c r="M304" i="3"/>
  <c r="N304" i="3"/>
  <c r="O304" i="3"/>
  <c r="P304" i="3"/>
  <c r="Q304" i="3"/>
  <c r="R304" i="3"/>
  <c r="S304" i="3"/>
  <c r="T304" i="3"/>
  <c r="U304" i="3"/>
  <c r="V304" i="3"/>
  <c r="X304" i="3"/>
  <c r="Y304" i="3"/>
  <c r="Z304" i="3"/>
  <c r="AA304" i="3"/>
  <c r="AB304" i="3"/>
  <c r="AC304" i="3"/>
  <c r="AD304" i="3"/>
  <c r="AE304" i="3"/>
  <c r="AF304" i="3"/>
  <c r="AG304" i="3"/>
  <c r="AH304" i="3"/>
  <c r="AI304" i="3"/>
  <c r="AJ304" i="3"/>
  <c r="AL304" i="3"/>
  <c r="AM304" i="3"/>
  <c r="AN304" i="3"/>
  <c r="AO304" i="3"/>
  <c r="AP304" i="3"/>
  <c r="AQ304" i="3"/>
  <c r="AR304" i="3"/>
  <c r="AS304" i="3"/>
  <c r="AT304" i="3"/>
  <c r="AU304" i="3"/>
  <c r="AV304" i="3"/>
  <c r="AW304" i="3"/>
  <c r="AX304" i="3"/>
  <c r="BN304" i="3"/>
  <c r="BO304" i="3"/>
  <c r="BP304" i="3"/>
  <c r="BQ304" i="3"/>
  <c r="BR304" i="3"/>
  <c r="BS304" i="3"/>
  <c r="BT304" i="3"/>
  <c r="BU304" i="3"/>
  <c r="BV304" i="3"/>
  <c r="BW304" i="3"/>
  <c r="BX304" i="3"/>
  <c r="BY304" i="3"/>
  <c r="BZ304" i="3"/>
  <c r="CB304" i="3"/>
  <c r="CC304" i="3"/>
  <c r="CD304" i="3"/>
  <c r="CE304" i="3"/>
  <c r="CF304" i="3"/>
  <c r="CG304" i="3"/>
  <c r="CH304" i="3"/>
  <c r="CI304" i="3"/>
  <c r="CJ304" i="3"/>
  <c r="CK304" i="3"/>
  <c r="CL304" i="3"/>
  <c r="CM304" i="3"/>
  <c r="CN304" i="3"/>
  <c r="CP304" i="3"/>
  <c r="CQ304" i="3"/>
  <c r="CR304" i="3"/>
  <c r="CS304" i="3"/>
  <c r="CT304" i="3"/>
  <c r="CU304" i="3"/>
  <c r="CV304" i="3"/>
  <c r="CW304" i="3"/>
  <c r="CX304" i="3"/>
  <c r="CY304" i="3"/>
  <c r="CZ304" i="3"/>
  <c r="DA304" i="3"/>
  <c r="DB304" i="3"/>
  <c r="DD304" i="3"/>
  <c r="DE304" i="3"/>
  <c r="DF304" i="3"/>
  <c r="DG304" i="3"/>
  <c r="DH304" i="3"/>
  <c r="DI304" i="3"/>
  <c r="DJ304" i="3"/>
  <c r="DK304" i="3"/>
  <c r="DL304" i="3"/>
  <c r="DM304" i="3"/>
  <c r="DN304" i="3"/>
  <c r="DO304" i="3"/>
  <c r="DP304" i="3"/>
  <c r="DR304" i="3"/>
  <c r="DS304" i="3"/>
  <c r="DT304" i="3"/>
  <c r="DU304" i="3"/>
  <c r="DV304" i="3"/>
  <c r="DW304" i="3"/>
  <c r="DX304" i="3"/>
  <c r="DY304" i="3"/>
  <c r="DZ304" i="3"/>
  <c r="EA304" i="3"/>
  <c r="EB304" i="3"/>
  <c r="EC304" i="3"/>
  <c r="ED304" i="3"/>
  <c r="EF304" i="3"/>
  <c r="EG304" i="3"/>
  <c r="EH304" i="3"/>
  <c r="EI304" i="3"/>
  <c r="EJ304" i="3"/>
  <c r="EK304" i="3"/>
  <c r="EL304" i="3"/>
  <c r="EM304" i="3"/>
  <c r="EN304" i="3"/>
  <c r="EO304" i="3"/>
  <c r="EP304" i="3"/>
  <c r="EQ304" i="3"/>
  <c r="ER304" i="3"/>
  <c r="ET304" i="3"/>
  <c r="EU304" i="3"/>
  <c r="EV304" i="3"/>
  <c r="EW304" i="3"/>
  <c r="EX304" i="3"/>
  <c r="EY304" i="3"/>
  <c r="EZ304" i="3"/>
  <c r="FA304" i="3"/>
  <c r="FB304" i="3"/>
  <c r="FC304" i="3"/>
  <c r="FD304" i="3"/>
  <c r="FE304" i="3"/>
  <c r="FF304" i="3"/>
  <c r="FH304" i="3"/>
  <c r="FI304" i="3"/>
  <c r="FJ304" i="3"/>
  <c r="FK304" i="3"/>
  <c r="FL304" i="3"/>
  <c r="FM304" i="3"/>
  <c r="FN304" i="3"/>
  <c r="FO304" i="3"/>
  <c r="FP304" i="3"/>
  <c r="FQ304" i="3"/>
  <c r="FR304" i="3"/>
  <c r="FS304" i="3"/>
  <c r="FT304" i="3"/>
  <c r="FV304" i="3"/>
  <c r="FW304" i="3"/>
  <c r="FX304" i="3"/>
  <c r="FY304" i="3"/>
  <c r="FZ304" i="3"/>
  <c r="GA304" i="3"/>
  <c r="GB304" i="3"/>
  <c r="GC304" i="3"/>
  <c r="GD304" i="3"/>
  <c r="GE304" i="3"/>
  <c r="GF304" i="3"/>
  <c r="GG304" i="3"/>
  <c r="GH304" i="3"/>
  <c r="GJ304" i="3"/>
  <c r="GK304" i="3"/>
  <c r="GL304" i="3"/>
  <c r="GM304" i="3"/>
  <c r="GN304" i="3"/>
  <c r="GO304" i="3"/>
  <c r="GP304" i="3"/>
  <c r="GQ304" i="3"/>
  <c r="GR304" i="3"/>
  <c r="GS304" i="3"/>
  <c r="GT304" i="3"/>
  <c r="GU304" i="3"/>
  <c r="GV304" i="3"/>
  <c r="GX304" i="3"/>
  <c r="GY304" i="3"/>
  <c r="GZ304" i="3"/>
  <c r="HA304" i="3"/>
  <c r="HB304" i="3"/>
  <c r="HC304" i="3"/>
  <c r="HD304" i="3"/>
  <c r="HE304" i="3"/>
  <c r="HF304" i="3"/>
  <c r="HG304" i="3"/>
  <c r="HH304" i="3"/>
  <c r="HI304" i="3"/>
  <c r="HJ304" i="3"/>
  <c r="J305" i="3"/>
  <c r="K305" i="3"/>
  <c r="L305" i="3"/>
  <c r="M305" i="3"/>
  <c r="N305" i="3"/>
  <c r="O305" i="3"/>
  <c r="P305" i="3"/>
  <c r="Q305" i="3"/>
  <c r="R305" i="3"/>
  <c r="S305" i="3"/>
  <c r="T305" i="3"/>
  <c r="U305" i="3"/>
  <c r="V305" i="3"/>
  <c r="X305" i="3"/>
  <c r="Y305" i="3"/>
  <c r="Z305" i="3"/>
  <c r="AA305" i="3"/>
  <c r="AB305" i="3"/>
  <c r="AC305" i="3"/>
  <c r="AD305" i="3"/>
  <c r="AE305" i="3"/>
  <c r="AF305" i="3"/>
  <c r="AG305" i="3"/>
  <c r="AH305" i="3"/>
  <c r="AI305" i="3"/>
  <c r="AJ305" i="3"/>
  <c r="AL305" i="3"/>
  <c r="AM305" i="3"/>
  <c r="AN305" i="3"/>
  <c r="AO305" i="3"/>
  <c r="AP305" i="3"/>
  <c r="AQ305" i="3"/>
  <c r="AR305" i="3"/>
  <c r="AS305" i="3"/>
  <c r="AT305" i="3"/>
  <c r="AU305" i="3"/>
  <c r="AV305" i="3"/>
  <c r="AW305" i="3"/>
  <c r="AX305" i="3"/>
  <c r="BN305" i="3"/>
  <c r="BO305" i="3"/>
  <c r="BP305" i="3"/>
  <c r="BQ305" i="3"/>
  <c r="BR305" i="3"/>
  <c r="BS305" i="3"/>
  <c r="BT305" i="3"/>
  <c r="BU305" i="3"/>
  <c r="BV305" i="3"/>
  <c r="BW305" i="3"/>
  <c r="BX305" i="3"/>
  <c r="BY305" i="3"/>
  <c r="BZ305" i="3"/>
  <c r="CB305" i="3"/>
  <c r="CC305" i="3"/>
  <c r="CD305" i="3"/>
  <c r="CE305" i="3"/>
  <c r="CF305" i="3"/>
  <c r="CG305" i="3"/>
  <c r="CH305" i="3"/>
  <c r="CI305" i="3"/>
  <c r="CJ305" i="3"/>
  <c r="CK305" i="3"/>
  <c r="CL305" i="3"/>
  <c r="CM305" i="3"/>
  <c r="CN305" i="3"/>
  <c r="CP305" i="3"/>
  <c r="CQ305" i="3"/>
  <c r="CR305" i="3"/>
  <c r="CS305" i="3"/>
  <c r="CT305" i="3"/>
  <c r="CU305" i="3"/>
  <c r="CV305" i="3"/>
  <c r="CW305" i="3"/>
  <c r="CX305" i="3"/>
  <c r="CY305" i="3"/>
  <c r="CZ305" i="3"/>
  <c r="DA305" i="3"/>
  <c r="DB305" i="3"/>
  <c r="DD305" i="3"/>
  <c r="DE305" i="3"/>
  <c r="DF305" i="3"/>
  <c r="DG305" i="3"/>
  <c r="DH305" i="3"/>
  <c r="DI305" i="3"/>
  <c r="DJ305" i="3"/>
  <c r="DK305" i="3"/>
  <c r="DL305" i="3"/>
  <c r="DM305" i="3"/>
  <c r="DN305" i="3"/>
  <c r="DO305" i="3"/>
  <c r="DP305" i="3"/>
  <c r="DR305" i="3"/>
  <c r="DS305" i="3"/>
  <c r="DT305" i="3"/>
  <c r="DU305" i="3"/>
  <c r="DV305" i="3"/>
  <c r="DW305" i="3"/>
  <c r="DX305" i="3"/>
  <c r="DY305" i="3"/>
  <c r="DZ305" i="3"/>
  <c r="EA305" i="3"/>
  <c r="EB305" i="3"/>
  <c r="EC305" i="3"/>
  <c r="ED305" i="3"/>
  <c r="EF305" i="3"/>
  <c r="EG305" i="3"/>
  <c r="EH305" i="3"/>
  <c r="EI305" i="3"/>
  <c r="EJ305" i="3"/>
  <c r="EK305" i="3"/>
  <c r="EL305" i="3"/>
  <c r="EM305" i="3"/>
  <c r="EN305" i="3"/>
  <c r="EO305" i="3"/>
  <c r="EP305" i="3"/>
  <c r="EQ305" i="3"/>
  <c r="ER305" i="3"/>
  <c r="ET305" i="3"/>
  <c r="EU305" i="3"/>
  <c r="EV305" i="3"/>
  <c r="EW305" i="3"/>
  <c r="EX305" i="3"/>
  <c r="EY305" i="3"/>
  <c r="EZ305" i="3"/>
  <c r="FA305" i="3"/>
  <c r="FB305" i="3"/>
  <c r="FC305" i="3"/>
  <c r="FD305" i="3"/>
  <c r="FE305" i="3"/>
  <c r="FF305" i="3"/>
  <c r="FH305" i="3"/>
  <c r="FI305" i="3"/>
  <c r="FJ305" i="3"/>
  <c r="FK305" i="3"/>
  <c r="FL305" i="3"/>
  <c r="FM305" i="3"/>
  <c r="FN305" i="3"/>
  <c r="FO305" i="3"/>
  <c r="FP305" i="3"/>
  <c r="FQ305" i="3"/>
  <c r="FR305" i="3"/>
  <c r="FS305" i="3"/>
  <c r="FT305" i="3"/>
  <c r="FV305" i="3"/>
  <c r="FW305" i="3"/>
  <c r="FX305" i="3"/>
  <c r="FY305" i="3"/>
  <c r="FZ305" i="3"/>
  <c r="GA305" i="3"/>
  <c r="GB305" i="3"/>
  <c r="GC305" i="3"/>
  <c r="GD305" i="3"/>
  <c r="GE305" i="3"/>
  <c r="GF305" i="3"/>
  <c r="GG305" i="3"/>
  <c r="GH305" i="3"/>
  <c r="GJ305" i="3"/>
  <c r="GK305" i="3"/>
  <c r="GL305" i="3"/>
  <c r="GM305" i="3"/>
  <c r="GN305" i="3"/>
  <c r="GO305" i="3"/>
  <c r="GP305" i="3"/>
  <c r="GQ305" i="3"/>
  <c r="GR305" i="3"/>
  <c r="GS305" i="3"/>
  <c r="GT305" i="3"/>
  <c r="GU305" i="3"/>
  <c r="GV305" i="3"/>
  <c r="GX305" i="3"/>
  <c r="GY305" i="3"/>
  <c r="GZ305" i="3"/>
  <c r="HA305" i="3"/>
  <c r="HB305" i="3"/>
  <c r="HC305" i="3"/>
  <c r="HD305" i="3"/>
  <c r="HE305" i="3"/>
  <c r="HF305" i="3"/>
  <c r="HG305" i="3"/>
  <c r="HH305" i="3"/>
  <c r="HI305" i="3"/>
  <c r="HJ305" i="3"/>
  <c r="J306" i="3"/>
  <c r="K306" i="3"/>
  <c r="L306" i="3"/>
  <c r="M306" i="3"/>
  <c r="N306" i="3"/>
  <c r="O306" i="3"/>
  <c r="P306" i="3"/>
  <c r="Q306" i="3"/>
  <c r="R306" i="3"/>
  <c r="S306" i="3"/>
  <c r="T306" i="3"/>
  <c r="U306" i="3"/>
  <c r="V306" i="3"/>
  <c r="X306" i="3"/>
  <c r="Y306" i="3"/>
  <c r="Z306" i="3"/>
  <c r="AA306" i="3"/>
  <c r="AB306" i="3"/>
  <c r="AC306" i="3"/>
  <c r="AD306" i="3"/>
  <c r="AE306" i="3"/>
  <c r="AF306" i="3"/>
  <c r="AG306" i="3"/>
  <c r="AH306" i="3"/>
  <c r="AI306" i="3"/>
  <c r="AJ306" i="3"/>
  <c r="AL306" i="3"/>
  <c r="AM306" i="3"/>
  <c r="AN306" i="3"/>
  <c r="AO306" i="3"/>
  <c r="AP306" i="3"/>
  <c r="AQ306" i="3"/>
  <c r="AR306" i="3"/>
  <c r="AS306" i="3"/>
  <c r="AT306" i="3"/>
  <c r="AU306" i="3"/>
  <c r="AV306" i="3"/>
  <c r="AW306" i="3"/>
  <c r="AX306" i="3"/>
  <c r="BN306" i="3"/>
  <c r="BO306" i="3"/>
  <c r="BP306" i="3"/>
  <c r="BQ306" i="3"/>
  <c r="BR306" i="3"/>
  <c r="BS306" i="3"/>
  <c r="BT306" i="3"/>
  <c r="BU306" i="3"/>
  <c r="BV306" i="3"/>
  <c r="BW306" i="3"/>
  <c r="BX306" i="3"/>
  <c r="BY306" i="3"/>
  <c r="BZ306" i="3"/>
  <c r="CB306" i="3"/>
  <c r="CC306" i="3"/>
  <c r="CD306" i="3"/>
  <c r="CE306" i="3"/>
  <c r="CF306" i="3"/>
  <c r="CG306" i="3"/>
  <c r="CH306" i="3"/>
  <c r="CI306" i="3"/>
  <c r="CJ306" i="3"/>
  <c r="CK306" i="3"/>
  <c r="CL306" i="3"/>
  <c r="CM306" i="3"/>
  <c r="CN306" i="3"/>
  <c r="CP306" i="3"/>
  <c r="CQ306" i="3"/>
  <c r="CR306" i="3"/>
  <c r="CS306" i="3"/>
  <c r="CT306" i="3"/>
  <c r="CU306" i="3"/>
  <c r="CV306" i="3"/>
  <c r="CW306" i="3"/>
  <c r="CX306" i="3"/>
  <c r="CY306" i="3"/>
  <c r="CZ306" i="3"/>
  <c r="DA306" i="3"/>
  <c r="DB306" i="3"/>
  <c r="DD306" i="3"/>
  <c r="DE306" i="3"/>
  <c r="DF306" i="3"/>
  <c r="DG306" i="3"/>
  <c r="DH306" i="3"/>
  <c r="DI306" i="3"/>
  <c r="DJ306" i="3"/>
  <c r="DK306" i="3"/>
  <c r="DL306" i="3"/>
  <c r="DM306" i="3"/>
  <c r="DN306" i="3"/>
  <c r="DO306" i="3"/>
  <c r="DP306" i="3"/>
  <c r="DR306" i="3"/>
  <c r="DS306" i="3"/>
  <c r="DT306" i="3"/>
  <c r="DU306" i="3"/>
  <c r="DV306" i="3"/>
  <c r="DW306" i="3"/>
  <c r="DX306" i="3"/>
  <c r="DY306" i="3"/>
  <c r="DZ306" i="3"/>
  <c r="EA306" i="3"/>
  <c r="EB306" i="3"/>
  <c r="EC306" i="3"/>
  <c r="ED306" i="3"/>
  <c r="EF306" i="3"/>
  <c r="EG306" i="3"/>
  <c r="EH306" i="3"/>
  <c r="EI306" i="3"/>
  <c r="EJ306" i="3"/>
  <c r="EK306" i="3"/>
  <c r="EL306" i="3"/>
  <c r="EM306" i="3"/>
  <c r="EN306" i="3"/>
  <c r="EO306" i="3"/>
  <c r="EP306" i="3"/>
  <c r="EQ306" i="3"/>
  <c r="ER306" i="3"/>
  <c r="ET306" i="3"/>
  <c r="EU306" i="3"/>
  <c r="EV306" i="3"/>
  <c r="EW306" i="3"/>
  <c r="EX306" i="3"/>
  <c r="EY306" i="3"/>
  <c r="EZ306" i="3"/>
  <c r="FA306" i="3"/>
  <c r="FB306" i="3"/>
  <c r="FC306" i="3"/>
  <c r="FD306" i="3"/>
  <c r="FE306" i="3"/>
  <c r="FF306" i="3"/>
  <c r="FH306" i="3"/>
  <c r="FI306" i="3"/>
  <c r="FJ306" i="3"/>
  <c r="FK306" i="3"/>
  <c r="FL306" i="3"/>
  <c r="FM306" i="3"/>
  <c r="FN306" i="3"/>
  <c r="FO306" i="3"/>
  <c r="FP306" i="3"/>
  <c r="FQ306" i="3"/>
  <c r="FR306" i="3"/>
  <c r="FS306" i="3"/>
  <c r="FT306" i="3"/>
  <c r="FV306" i="3"/>
  <c r="FW306" i="3"/>
  <c r="FX306" i="3"/>
  <c r="FY306" i="3"/>
  <c r="FZ306" i="3"/>
  <c r="GA306" i="3"/>
  <c r="GB306" i="3"/>
  <c r="GC306" i="3"/>
  <c r="GD306" i="3"/>
  <c r="GE306" i="3"/>
  <c r="GF306" i="3"/>
  <c r="GG306" i="3"/>
  <c r="GH306" i="3"/>
  <c r="GJ306" i="3"/>
  <c r="GK306" i="3"/>
  <c r="GL306" i="3"/>
  <c r="GM306" i="3"/>
  <c r="GN306" i="3"/>
  <c r="GO306" i="3"/>
  <c r="GP306" i="3"/>
  <c r="GQ306" i="3"/>
  <c r="GR306" i="3"/>
  <c r="GS306" i="3"/>
  <c r="GT306" i="3"/>
  <c r="GU306" i="3"/>
  <c r="GV306" i="3"/>
  <c r="GX306" i="3"/>
  <c r="GY306" i="3"/>
  <c r="GZ306" i="3"/>
  <c r="HA306" i="3"/>
  <c r="HB306" i="3"/>
  <c r="HC306" i="3"/>
  <c r="HD306" i="3"/>
  <c r="HE306" i="3"/>
  <c r="HF306" i="3"/>
  <c r="HG306" i="3"/>
  <c r="HH306" i="3"/>
  <c r="HI306" i="3"/>
  <c r="HJ306" i="3"/>
  <c r="J307" i="3"/>
  <c r="K307" i="3"/>
  <c r="L307" i="3"/>
  <c r="M307" i="3"/>
  <c r="N307" i="3"/>
  <c r="O307" i="3"/>
  <c r="P307" i="3"/>
  <c r="Q307" i="3"/>
  <c r="R307" i="3"/>
  <c r="S307" i="3"/>
  <c r="T307" i="3"/>
  <c r="U307" i="3"/>
  <c r="V307" i="3"/>
  <c r="X307" i="3"/>
  <c r="Y307" i="3"/>
  <c r="Z307" i="3"/>
  <c r="AA307" i="3"/>
  <c r="AB307" i="3"/>
  <c r="AC307" i="3"/>
  <c r="AD307" i="3"/>
  <c r="AE307" i="3"/>
  <c r="AF307" i="3"/>
  <c r="AG307" i="3"/>
  <c r="AH307" i="3"/>
  <c r="AI307" i="3"/>
  <c r="AJ307" i="3"/>
  <c r="AL307" i="3"/>
  <c r="AM307" i="3"/>
  <c r="AN307" i="3"/>
  <c r="AO307" i="3"/>
  <c r="AP307" i="3"/>
  <c r="AQ307" i="3"/>
  <c r="AR307" i="3"/>
  <c r="AS307" i="3"/>
  <c r="AT307" i="3"/>
  <c r="AU307" i="3"/>
  <c r="AV307" i="3"/>
  <c r="AW307" i="3"/>
  <c r="AX307" i="3"/>
  <c r="BN307" i="3"/>
  <c r="BO307" i="3"/>
  <c r="BP307" i="3"/>
  <c r="BQ307" i="3"/>
  <c r="BR307" i="3"/>
  <c r="BS307" i="3"/>
  <c r="BT307" i="3"/>
  <c r="BU307" i="3"/>
  <c r="BV307" i="3"/>
  <c r="BW307" i="3"/>
  <c r="BX307" i="3"/>
  <c r="BY307" i="3"/>
  <c r="BZ307" i="3"/>
  <c r="CB307" i="3"/>
  <c r="CC307" i="3"/>
  <c r="CD307" i="3"/>
  <c r="CE307" i="3"/>
  <c r="CF307" i="3"/>
  <c r="CG307" i="3"/>
  <c r="CH307" i="3"/>
  <c r="CI307" i="3"/>
  <c r="CJ307" i="3"/>
  <c r="CK307" i="3"/>
  <c r="CL307" i="3"/>
  <c r="CM307" i="3"/>
  <c r="CN307" i="3"/>
  <c r="CP307" i="3"/>
  <c r="CQ307" i="3"/>
  <c r="CR307" i="3"/>
  <c r="CS307" i="3"/>
  <c r="CT307" i="3"/>
  <c r="CU307" i="3"/>
  <c r="CV307" i="3"/>
  <c r="CW307" i="3"/>
  <c r="CX307" i="3"/>
  <c r="CY307" i="3"/>
  <c r="CZ307" i="3"/>
  <c r="DA307" i="3"/>
  <c r="DB307" i="3"/>
  <c r="DD307" i="3"/>
  <c r="DE307" i="3"/>
  <c r="DF307" i="3"/>
  <c r="DG307" i="3"/>
  <c r="DH307" i="3"/>
  <c r="DI307" i="3"/>
  <c r="DJ307" i="3"/>
  <c r="DK307" i="3"/>
  <c r="DL307" i="3"/>
  <c r="DM307" i="3"/>
  <c r="DN307" i="3"/>
  <c r="DO307" i="3"/>
  <c r="DP307" i="3"/>
  <c r="DR307" i="3"/>
  <c r="DS307" i="3"/>
  <c r="DT307" i="3"/>
  <c r="DU307" i="3"/>
  <c r="DV307" i="3"/>
  <c r="DW307" i="3"/>
  <c r="DX307" i="3"/>
  <c r="DY307" i="3"/>
  <c r="DZ307" i="3"/>
  <c r="EA307" i="3"/>
  <c r="EB307" i="3"/>
  <c r="EC307" i="3"/>
  <c r="ED307" i="3"/>
  <c r="EF307" i="3"/>
  <c r="EG307" i="3"/>
  <c r="EH307" i="3"/>
  <c r="EI307" i="3"/>
  <c r="EJ307" i="3"/>
  <c r="EK307" i="3"/>
  <c r="EL307" i="3"/>
  <c r="EM307" i="3"/>
  <c r="EN307" i="3"/>
  <c r="EO307" i="3"/>
  <c r="EP307" i="3"/>
  <c r="EQ307" i="3"/>
  <c r="ER307" i="3"/>
  <c r="ET307" i="3"/>
  <c r="EU307" i="3"/>
  <c r="EV307" i="3"/>
  <c r="EW307" i="3"/>
  <c r="EX307" i="3"/>
  <c r="EY307" i="3"/>
  <c r="EZ307" i="3"/>
  <c r="FA307" i="3"/>
  <c r="FB307" i="3"/>
  <c r="FC307" i="3"/>
  <c r="FD307" i="3"/>
  <c r="FE307" i="3"/>
  <c r="FF307" i="3"/>
  <c r="FH307" i="3"/>
  <c r="FI307" i="3"/>
  <c r="FJ307" i="3"/>
  <c r="FK307" i="3"/>
  <c r="FL307" i="3"/>
  <c r="FM307" i="3"/>
  <c r="FN307" i="3"/>
  <c r="FO307" i="3"/>
  <c r="FP307" i="3"/>
  <c r="FQ307" i="3"/>
  <c r="FR307" i="3"/>
  <c r="FS307" i="3"/>
  <c r="FT307" i="3"/>
  <c r="FV307" i="3"/>
  <c r="FW307" i="3"/>
  <c r="FX307" i="3"/>
  <c r="FY307" i="3"/>
  <c r="FZ307" i="3"/>
  <c r="GA307" i="3"/>
  <c r="GB307" i="3"/>
  <c r="GC307" i="3"/>
  <c r="GD307" i="3"/>
  <c r="GE307" i="3"/>
  <c r="GF307" i="3"/>
  <c r="GG307" i="3"/>
  <c r="GH307" i="3"/>
  <c r="GJ307" i="3"/>
  <c r="GK307" i="3"/>
  <c r="GL307" i="3"/>
  <c r="GM307" i="3"/>
  <c r="GN307" i="3"/>
  <c r="GO307" i="3"/>
  <c r="GP307" i="3"/>
  <c r="GQ307" i="3"/>
  <c r="GR307" i="3"/>
  <c r="GS307" i="3"/>
  <c r="GT307" i="3"/>
  <c r="GU307" i="3"/>
  <c r="GV307" i="3"/>
  <c r="GX307" i="3"/>
  <c r="GY307" i="3"/>
  <c r="GZ307" i="3"/>
  <c r="HA307" i="3"/>
  <c r="HB307" i="3"/>
  <c r="HC307" i="3"/>
  <c r="HD307" i="3"/>
  <c r="HE307" i="3"/>
  <c r="HF307" i="3"/>
  <c r="HG307" i="3"/>
  <c r="HH307" i="3"/>
  <c r="HI307" i="3"/>
  <c r="HJ307" i="3"/>
  <c r="J308" i="3"/>
  <c r="K308" i="3"/>
  <c r="L308" i="3"/>
  <c r="M308" i="3"/>
  <c r="N308" i="3"/>
  <c r="O308" i="3"/>
  <c r="P308" i="3"/>
  <c r="Q308" i="3"/>
  <c r="R308" i="3"/>
  <c r="S308" i="3"/>
  <c r="T308" i="3"/>
  <c r="U308" i="3"/>
  <c r="V308" i="3"/>
  <c r="X308" i="3"/>
  <c r="Y308" i="3"/>
  <c r="Z308" i="3"/>
  <c r="AA308" i="3"/>
  <c r="AB308" i="3"/>
  <c r="AC308" i="3"/>
  <c r="AD308" i="3"/>
  <c r="AE308" i="3"/>
  <c r="AF308" i="3"/>
  <c r="AG308" i="3"/>
  <c r="AH308" i="3"/>
  <c r="AI308" i="3"/>
  <c r="AJ308" i="3"/>
  <c r="AL308" i="3"/>
  <c r="AM308" i="3"/>
  <c r="AN308" i="3"/>
  <c r="AO308" i="3"/>
  <c r="AP308" i="3"/>
  <c r="AQ308" i="3"/>
  <c r="AR308" i="3"/>
  <c r="AS308" i="3"/>
  <c r="AT308" i="3"/>
  <c r="AU308" i="3"/>
  <c r="AV308" i="3"/>
  <c r="AW308" i="3"/>
  <c r="AX308" i="3"/>
  <c r="BN308" i="3"/>
  <c r="BO308" i="3"/>
  <c r="BP308" i="3"/>
  <c r="BQ308" i="3"/>
  <c r="BR308" i="3"/>
  <c r="BS308" i="3"/>
  <c r="BT308" i="3"/>
  <c r="BU308" i="3"/>
  <c r="BV308" i="3"/>
  <c r="BW308" i="3"/>
  <c r="BX308" i="3"/>
  <c r="BY308" i="3"/>
  <c r="BZ308" i="3"/>
  <c r="CB308" i="3"/>
  <c r="CC308" i="3"/>
  <c r="CD308" i="3"/>
  <c r="CE308" i="3"/>
  <c r="CF308" i="3"/>
  <c r="CG308" i="3"/>
  <c r="CH308" i="3"/>
  <c r="CI308" i="3"/>
  <c r="CJ308" i="3"/>
  <c r="CK308" i="3"/>
  <c r="CL308" i="3"/>
  <c r="CM308" i="3"/>
  <c r="CN308" i="3"/>
  <c r="CP308" i="3"/>
  <c r="CQ308" i="3"/>
  <c r="CR308" i="3"/>
  <c r="CS308" i="3"/>
  <c r="CT308" i="3"/>
  <c r="CU308" i="3"/>
  <c r="CV308" i="3"/>
  <c r="CW308" i="3"/>
  <c r="CX308" i="3"/>
  <c r="CY308" i="3"/>
  <c r="CZ308" i="3"/>
  <c r="DA308" i="3"/>
  <c r="DB308" i="3"/>
  <c r="DD308" i="3"/>
  <c r="DE308" i="3"/>
  <c r="DF308" i="3"/>
  <c r="DG308" i="3"/>
  <c r="DH308" i="3"/>
  <c r="DI308" i="3"/>
  <c r="DJ308" i="3"/>
  <c r="DK308" i="3"/>
  <c r="DL308" i="3"/>
  <c r="DM308" i="3"/>
  <c r="DN308" i="3"/>
  <c r="DO308" i="3"/>
  <c r="DP308" i="3"/>
  <c r="DR308" i="3"/>
  <c r="DS308" i="3"/>
  <c r="DT308" i="3"/>
  <c r="DU308" i="3"/>
  <c r="DV308" i="3"/>
  <c r="DW308" i="3"/>
  <c r="DX308" i="3"/>
  <c r="DY308" i="3"/>
  <c r="DZ308" i="3"/>
  <c r="EA308" i="3"/>
  <c r="EB308" i="3"/>
  <c r="EC308" i="3"/>
  <c r="ED308" i="3"/>
  <c r="EF308" i="3"/>
  <c r="EG308" i="3"/>
  <c r="EH308" i="3"/>
  <c r="EI308" i="3"/>
  <c r="EJ308" i="3"/>
  <c r="EK308" i="3"/>
  <c r="EL308" i="3"/>
  <c r="EM308" i="3"/>
  <c r="EN308" i="3"/>
  <c r="EO308" i="3"/>
  <c r="EP308" i="3"/>
  <c r="EQ308" i="3"/>
  <c r="ER308" i="3"/>
  <c r="ET308" i="3"/>
  <c r="EU308" i="3"/>
  <c r="EV308" i="3"/>
  <c r="EW308" i="3"/>
  <c r="EX308" i="3"/>
  <c r="EY308" i="3"/>
  <c r="EZ308" i="3"/>
  <c r="FA308" i="3"/>
  <c r="FB308" i="3"/>
  <c r="FC308" i="3"/>
  <c r="FD308" i="3"/>
  <c r="FE308" i="3"/>
  <c r="FF308" i="3"/>
  <c r="FH308" i="3"/>
  <c r="FI308" i="3"/>
  <c r="FJ308" i="3"/>
  <c r="FK308" i="3"/>
  <c r="FL308" i="3"/>
  <c r="FM308" i="3"/>
  <c r="FN308" i="3"/>
  <c r="FO308" i="3"/>
  <c r="FP308" i="3"/>
  <c r="FQ308" i="3"/>
  <c r="FR308" i="3"/>
  <c r="FS308" i="3"/>
  <c r="FT308" i="3"/>
  <c r="FV308" i="3"/>
  <c r="FW308" i="3"/>
  <c r="FX308" i="3"/>
  <c r="FY308" i="3"/>
  <c r="FZ308" i="3"/>
  <c r="GA308" i="3"/>
  <c r="GB308" i="3"/>
  <c r="GC308" i="3"/>
  <c r="GD308" i="3"/>
  <c r="GE308" i="3"/>
  <c r="GF308" i="3"/>
  <c r="GG308" i="3"/>
  <c r="GH308" i="3"/>
  <c r="GJ308" i="3"/>
  <c r="GK308" i="3"/>
  <c r="GL308" i="3"/>
  <c r="GM308" i="3"/>
  <c r="GN308" i="3"/>
  <c r="GO308" i="3"/>
  <c r="GP308" i="3"/>
  <c r="GQ308" i="3"/>
  <c r="GR308" i="3"/>
  <c r="GS308" i="3"/>
  <c r="GT308" i="3"/>
  <c r="GU308" i="3"/>
  <c r="GV308" i="3"/>
  <c r="GX308" i="3"/>
  <c r="GY308" i="3"/>
  <c r="GZ308" i="3"/>
  <c r="HA308" i="3"/>
  <c r="HB308" i="3"/>
  <c r="HC308" i="3"/>
  <c r="HD308" i="3"/>
  <c r="HE308" i="3"/>
  <c r="HF308" i="3"/>
  <c r="HG308" i="3"/>
  <c r="HH308" i="3"/>
  <c r="HI308" i="3"/>
  <c r="HJ308" i="3"/>
  <c r="J309" i="3"/>
  <c r="K309" i="3"/>
  <c r="L309" i="3"/>
  <c r="M309" i="3"/>
  <c r="N309" i="3"/>
  <c r="O309" i="3"/>
  <c r="P309" i="3"/>
  <c r="Q309" i="3"/>
  <c r="R309" i="3"/>
  <c r="S309" i="3"/>
  <c r="T309" i="3"/>
  <c r="U309" i="3"/>
  <c r="V309" i="3"/>
  <c r="X309" i="3"/>
  <c r="Y309" i="3"/>
  <c r="Z309" i="3"/>
  <c r="AA309" i="3"/>
  <c r="AB309" i="3"/>
  <c r="AC309" i="3"/>
  <c r="AD309" i="3"/>
  <c r="AE309" i="3"/>
  <c r="AF309" i="3"/>
  <c r="AG309" i="3"/>
  <c r="AH309" i="3"/>
  <c r="AI309" i="3"/>
  <c r="AJ309" i="3"/>
  <c r="AL309" i="3"/>
  <c r="AM309" i="3"/>
  <c r="AN309" i="3"/>
  <c r="AO309" i="3"/>
  <c r="AP309" i="3"/>
  <c r="AQ309" i="3"/>
  <c r="AR309" i="3"/>
  <c r="AS309" i="3"/>
  <c r="AT309" i="3"/>
  <c r="AU309" i="3"/>
  <c r="AV309" i="3"/>
  <c r="AW309" i="3"/>
  <c r="AX309" i="3"/>
  <c r="BN309" i="3"/>
  <c r="BO309" i="3"/>
  <c r="BP309" i="3"/>
  <c r="BQ309" i="3"/>
  <c r="BR309" i="3"/>
  <c r="BS309" i="3"/>
  <c r="BT309" i="3"/>
  <c r="BU309" i="3"/>
  <c r="BV309" i="3"/>
  <c r="BW309" i="3"/>
  <c r="BX309" i="3"/>
  <c r="BY309" i="3"/>
  <c r="BZ309" i="3"/>
  <c r="CB309" i="3"/>
  <c r="CC309" i="3"/>
  <c r="CD309" i="3"/>
  <c r="CE309" i="3"/>
  <c r="CF309" i="3"/>
  <c r="CG309" i="3"/>
  <c r="CH309" i="3"/>
  <c r="CI309" i="3"/>
  <c r="CJ309" i="3"/>
  <c r="CK309" i="3"/>
  <c r="CL309" i="3"/>
  <c r="CM309" i="3"/>
  <c r="CN309" i="3"/>
  <c r="CP309" i="3"/>
  <c r="CQ309" i="3"/>
  <c r="CR309" i="3"/>
  <c r="CS309" i="3"/>
  <c r="CT309" i="3"/>
  <c r="CU309" i="3"/>
  <c r="CV309" i="3"/>
  <c r="CW309" i="3"/>
  <c r="CX309" i="3"/>
  <c r="CY309" i="3"/>
  <c r="CZ309" i="3"/>
  <c r="DA309" i="3"/>
  <c r="DB309" i="3"/>
  <c r="DD309" i="3"/>
  <c r="DE309" i="3"/>
  <c r="DF309" i="3"/>
  <c r="DG309" i="3"/>
  <c r="DH309" i="3"/>
  <c r="DI309" i="3"/>
  <c r="DJ309" i="3"/>
  <c r="DK309" i="3"/>
  <c r="DL309" i="3"/>
  <c r="DM309" i="3"/>
  <c r="DN309" i="3"/>
  <c r="DO309" i="3"/>
  <c r="DP309" i="3"/>
  <c r="DR309" i="3"/>
  <c r="DS309" i="3"/>
  <c r="DT309" i="3"/>
  <c r="DU309" i="3"/>
  <c r="DV309" i="3"/>
  <c r="DW309" i="3"/>
  <c r="DX309" i="3"/>
  <c r="DY309" i="3"/>
  <c r="DZ309" i="3"/>
  <c r="EA309" i="3"/>
  <c r="EB309" i="3"/>
  <c r="EC309" i="3"/>
  <c r="ED309" i="3"/>
  <c r="EF309" i="3"/>
  <c r="EG309" i="3"/>
  <c r="EH309" i="3"/>
  <c r="EI309" i="3"/>
  <c r="EJ309" i="3"/>
  <c r="EK309" i="3"/>
  <c r="EL309" i="3"/>
  <c r="EM309" i="3"/>
  <c r="EN309" i="3"/>
  <c r="EO309" i="3"/>
  <c r="EP309" i="3"/>
  <c r="EQ309" i="3"/>
  <c r="ER309" i="3"/>
  <c r="ET309" i="3"/>
  <c r="EU309" i="3"/>
  <c r="EV309" i="3"/>
  <c r="EW309" i="3"/>
  <c r="EX309" i="3"/>
  <c r="EY309" i="3"/>
  <c r="EZ309" i="3"/>
  <c r="FA309" i="3"/>
  <c r="FB309" i="3"/>
  <c r="FC309" i="3"/>
  <c r="FD309" i="3"/>
  <c r="FE309" i="3"/>
  <c r="FF309" i="3"/>
  <c r="FH309" i="3"/>
  <c r="FI309" i="3"/>
  <c r="FJ309" i="3"/>
  <c r="FK309" i="3"/>
  <c r="FL309" i="3"/>
  <c r="FM309" i="3"/>
  <c r="FN309" i="3"/>
  <c r="FO309" i="3"/>
  <c r="FP309" i="3"/>
  <c r="FQ309" i="3"/>
  <c r="FR309" i="3"/>
  <c r="FS309" i="3"/>
  <c r="FT309" i="3"/>
  <c r="FV309" i="3"/>
  <c r="FW309" i="3"/>
  <c r="FX309" i="3"/>
  <c r="FY309" i="3"/>
  <c r="FZ309" i="3"/>
  <c r="GA309" i="3"/>
  <c r="GB309" i="3"/>
  <c r="GC309" i="3"/>
  <c r="GD309" i="3"/>
  <c r="GE309" i="3"/>
  <c r="GF309" i="3"/>
  <c r="GG309" i="3"/>
  <c r="GH309" i="3"/>
  <c r="GJ309" i="3"/>
  <c r="GK309" i="3"/>
  <c r="GL309" i="3"/>
  <c r="GM309" i="3"/>
  <c r="GN309" i="3"/>
  <c r="GO309" i="3"/>
  <c r="GP309" i="3"/>
  <c r="GQ309" i="3"/>
  <c r="GR309" i="3"/>
  <c r="GS309" i="3"/>
  <c r="GT309" i="3"/>
  <c r="GU309" i="3"/>
  <c r="GV309" i="3"/>
  <c r="GX309" i="3"/>
  <c r="GY309" i="3"/>
  <c r="GZ309" i="3"/>
  <c r="HA309" i="3"/>
  <c r="HB309" i="3"/>
  <c r="HC309" i="3"/>
  <c r="HD309" i="3"/>
  <c r="HE309" i="3"/>
  <c r="HF309" i="3"/>
  <c r="HG309" i="3"/>
  <c r="HH309" i="3"/>
  <c r="HI309" i="3"/>
  <c r="HJ309" i="3"/>
  <c r="J310" i="3"/>
  <c r="K310" i="3"/>
  <c r="L310" i="3"/>
  <c r="M310" i="3"/>
  <c r="N310" i="3"/>
  <c r="O310" i="3"/>
  <c r="P310" i="3"/>
  <c r="Q310" i="3"/>
  <c r="R310" i="3"/>
  <c r="S310" i="3"/>
  <c r="T310" i="3"/>
  <c r="U310" i="3"/>
  <c r="V310" i="3"/>
  <c r="X310" i="3"/>
  <c r="Y310" i="3"/>
  <c r="Z310" i="3"/>
  <c r="AA310" i="3"/>
  <c r="AB310" i="3"/>
  <c r="AC310" i="3"/>
  <c r="AD310" i="3"/>
  <c r="AE310" i="3"/>
  <c r="AF310" i="3"/>
  <c r="AG310" i="3"/>
  <c r="AH310" i="3"/>
  <c r="AI310" i="3"/>
  <c r="AJ310" i="3"/>
  <c r="AZ310" i="3"/>
  <c r="BA310" i="3"/>
  <c r="BB310" i="3"/>
  <c r="BC310" i="3"/>
  <c r="BD310" i="3"/>
  <c r="BE310" i="3"/>
  <c r="BF310" i="3"/>
  <c r="BG310" i="3"/>
  <c r="BH310" i="3"/>
  <c r="BI310" i="3"/>
  <c r="BJ310" i="3"/>
  <c r="BK310" i="3"/>
  <c r="BL310" i="3"/>
  <c r="BN310" i="3"/>
  <c r="BO310" i="3"/>
  <c r="BP310" i="3"/>
  <c r="BQ310" i="3"/>
  <c r="BR310" i="3"/>
  <c r="BS310" i="3"/>
  <c r="BT310" i="3"/>
  <c r="BU310" i="3"/>
  <c r="BV310" i="3"/>
  <c r="BW310" i="3"/>
  <c r="BX310" i="3"/>
  <c r="BY310" i="3"/>
  <c r="BZ310" i="3"/>
  <c r="CB310" i="3"/>
  <c r="CC310" i="3"/>
  <c r="CD310" i="3"/>
  <c r="CE310" i="3"/>
  <c r="CF310" i="3"/>
  <c r="CG310" i="3"/>
  <c r="CH310" i="3"/>
  <c r="CI310" i="3"/>
  <c r="CJ310" i="3"/>
  <c r="CK310" i="3"/>
  <c r="CL310" i="3"/>
  <c r="CM310" i="3"/>
  <c r="CN310" i="3"/>
  <c r="CP310" i="3"/>
  <c r="CQ310" i="3"/>
  <c r="CR310" i="3"/>
  <c r="CS310" i="3"/>
  <c r="CT310" i="3"/>
  <c r="CU310" i="3"/>
  <c r="CV310" i="3"/>
  <c r="CW310" i="3"/>
  <c r="CX310" i="3"/>
  <c r="CY310" i="3"/>
  <c r="CZ310" i="3"/>
  <c r="DA310" i="3"/>
  <c r="DB310" i="3"/>
  <c r="DD310" i="3"/>
  <c r="DE310" i="3"/>
  <c r="DF310" i="3"/>
  <c r="DG310" i="3"/>
  <c r="DH310" i="3"/>
  <c r="DI310" i="3"/>
  <c r="DJ310" i="3"/>
  <c r="DK310" i="3"/>
  <c r="DL310" i="3"/>
  <c r="DM310" i="3"/>
  <c r="DN310" i="3"/>
  <c r="DO310" i="3"/>
  <c r="DP310" i="3"/>
  <c r="DR310" i="3"/>
  <c r="DS310" i="3"/>
  <c r="DT310" i="3"/>
  <c r="DU310" i="3"/>
  <c r="DV310" i="3"/>
  <c r="DW310" i="3"/>
  <c r="DX310" i="3"/>
  <c r="DY310" i="3"/>
  <c r="DZ310" i="3"/>
  <c r="EA310" i="3"/>
  <c r="EB310" i="3"/>
  <c r="EC310" i="3"/>
  <c r="ED310" i="3"/>
  <c r="EF310" i="3"/>
  <c r="EG310" i="3"/>
  <c r="EH310" i="3"/>
  <c r="EI310" i="3"/>
  <c r="EJ310" i="3"/>
  <c r="EK310" i="3"/>
  <c r="EL310" i="3"/>
  <c r="EM310" i="3"/>
  <c r="EN310" i="3"/>
  <c r="EO310" i="3"/>
  <c r="EP310" i="3"/>
  <c r="EQ310" i="3"/>
  <c r="ER310" i="3"/>
  <c r="ET310" i="3"/>
  <c r="EU310" i="3"/>
  <c r="EV310" i="3"/>
  <c r="EW310" i="3"/>
  <c r="EX310" i="3"/>
  <c r="EY310" i="3"/>
  <c r="EZ310" i="3"/>
  <c r="FA310" i="3"/>
  <c r="FB310" i="3"/>
  <c r="FC310" i="3"/>
  <c r="FD310" i="3"/>
  <c r="FE310" i="3"/>
  <c r="FF310" i="3"/>
  <c r="FH310" i="3"/>
  <c r="FI310" i="3"/>
  <c r="FJ310" i="3"/>
  <c r="FK310" i="3"/>
  <c r="FL310" i="3"/>
  <c r="FM310" i="3"/>
  <c r="FN310" i="3"/>
  <c r="FO310" i="3"/>
  <c r="FP310" i="3"/>
  <c r="FQ310" i="3"/>
  <c r="FR310" i="3"/>
  <c r="FS310" i="3"/>
  <c r="FT310" i="3"/>
  <c r="FV310" i="3"/>
  <c r="FW310" i="3"/>
  <c r="FX310" i="3"/>
  <c r="FY310" i="3"/>
  <c r="FZ310" i="3"/>
  <c r="GA310" i="3"/>
  <c r="GB310" i="3"/>
  <c r="GC310" i="3"/>
  <c r="GD310" i="3"/>
  <c r="GE310" i="3"/>
  <c r="GF310" i="3"/>
  <c r="GG310" i="3"/>
  <c r="GH310" i="3"/>
  <c r="GJ310" i="3"/>
  <c r="GK310" i="3"/>
  <c r="GL310" i="3"/>
  <c r="GM310" i="3"/>
  <c r="GN310" i="3"/>
  <c r="GO310" i="3"/>
  <c r="GP310" i="3"/>
  <c r="GQ310" i="3"/>
  <c r="GR310" i="3"/>
  <c r="GS310" i="3"/>
  <c r="GT310" i="3"/>
  <c r="GU310" i="3"/>
  <c r="GV310" i="3"/>
  <c r="GX310" i="3"/>
  <c r="GY310" i="3"/>
  <c r="GZ310" i="3"/>
  <c r="HA310" i="3"/>
  <c r="HB310" i="3"/>
  <c r="HC310" i="3"/>
  <c r="HD310" i="3"/>
  <c r="HE310" i="3"/>
  <c r="HF310" i="3"/>
  <c r="HG310" i="3"/>
  <c r="HH310" i="3"/>
  <c r="HI310" i="3"/>
  <c r="HJ310" i="3"/>
  <c r="J311" i="3"/>
  <c r="K311" i="3"/>
  <c r="L311" i="3"/>
  <c r="M311" i="3"/>
  <c r="N311" i="3"/>
  <c r="O311" i="3"/>
  <c r="P311" i="3"/>
  <c r="Q311" i="3"/>
  <c r="R311" i="3"/>
  <c r="S311" i="3"/>
  <c r="T311" i="3"/>
  <c r="U311" i="3"/>
  <c r="V311" i="3"/>
  <c r="X311" i="3"/>
  <c r="Y311" i="3"/>
  <c r="Z311" i="3"/>
  <c r="AA311" i="3"/>
  <c r="AB311" i="3"/>
  <c r="AC311" i="3"/>
  <c r="AD311" i="3"/>
  <c r="AE311" i="3"/>
  <c r="AF311" i="3"/>
  <c r="AG311" i="3"/>
  <c r="AH311" i="3"/>
  <c r="AI311" i="3"/>
  <c r="AJ311" i="3"/>
  <c r="AL311" i="3"/>
  <c r="AM311" i="3"/>
  <c r="AN311" i="3"/>
  <c r="AO311" i="3"/>
  <c r="AP311" i="3"/>
  <c r="AQ311" i="3"/>
  <c r="AR311" i="3"/>
  <c r="AS311" i="3"/>
  <c r="AT311" i="3"/>
  <c r="AU311" i="3"/>
  <c r="AV311" i="3"/>
  <c r="AW311" i="3"/>
  <c r="AX311" i="3"/>
  <c r="BN311" i="3"/>
  <c r="BO311" i="3"/>
  <c r="BP311" i="3"/>
  <c r="BQ311" i="3"/>
  <c r="BR311" i="3"/>
  <c r="BS311" i="3"/>
  <c r="BT311" i="3"/>
  <c r="BU311" i="3"/>
  <c r="BV311" i="3"/>
  <c r="BW311" i="3"/>
  <c r="BX311" i="3"/>
  <c r="BY311" i="3"/>
  <c r="BZ311" i="3"/>
  <c r="CB311" i="3"/>
  <c r="CC311" i="3"/>
  <c r="CD311" i="3"/>
  <c r="CE311" i="3"/>
  <c r="CF311" i="3"/>
  <c r="CG311" i="3"/>
  <c r="CH311" i="3"/>
  <c r="CI311" i="3"/>
  <c r="CJ311" i="3"/>
  <c r="CK311" i="3"/>
  <c r="CL311" i="3"/>
  <c r="CM311" i="3"/>
  <c r="CN311" i="3"/>
  <c r="CP311" i="3"/>
  <c r="CQ311" i="3"/>
  <c r="CR311" i="3"/>
  <c r="CS311" i="3"/>
  <c r="CT311" i="3"/>
  <c r="CU311" i="3"/>
  <c r="CV311" i="3"/>
  <c r="CW311" i="3"/>
  <c r="CX311" i="3"/>
  <c r="CY311" i="3"/>
  <c r="CZ311" i="3"/>
  <c r="DA311" i="3"/>
  <c r="DB311" i="3"/>
  <c r="DD311" i="3"/>
  <c r="DE311" i="3"/>
  <c r="DF311" i="3"/>
  <c r="DG311" i="3"/>
  <c r="DH311" i="3"/>
  <c r="DI311" i="3"/>
  <c r="DJ311" i="3"/>
  <c r="DK311" i="3"/>
  <c r="DL311" i="3"/>
  <c r="DM311" i="3"/>
  <c r="DN311" i="3"/>
  <c r="DO311" i="3"/>
  <c r="DP311" i="3"/>
  <c r="DR311" i="3"/>
  <c r="DS311" i="3"/>
  <c r="DT311" i="3"/>
  <c r="DU311" i="3"/>
  <c r="DV311" i="3"/>
  <c r="DW311" i="3"/>
  <c r="DX311" i="3"/>
  <c r="DY311" i="3"/>
  <c r="DZ311" i="3"/>
  <c r="EA311" i="3"/>
  <c r="EB311" i="3"/>
  <c r="EC311" i="3"/>
  <c r="ED311" i="3"/>
  <c r="EF311" i="3"/>
  <c r="EG311" i="3"/>
  <c r="EH311" i="3"/>
  <c r="EI311" i="3"/>
  <c r="EJ311" i="3"/>
  <c r="EK311" i="3"/>
  <c r="EL311" i="3"/>
  <c r="EM311" i="3"/>
  <c r="EN311" i="3"/>
  <c r="EO311" i="3"/>
  <c r="EP311" i="3"/>
  <c r="EQ311" i="3"/>
  <c r="ER311" i="3"/>
  <c r="ET311" i="3"/>
  <c r="EU311" i="3"/>
  <c r="EV311" i="3"/>
  <c r="EW311" i="3"/>
  <c r="EX311" i="3"/>
  <c r="EY311" i="3"/>
  <c r="EZ311" i="3"/>
  <c r="FA311" i="3"/>
  <c r="FB311" i="3"/>
  <c r="FC311" i="3"/>
  <c r="FD311" i="3"/>
  <c r="FE311" i="3"/>
  <c r="FF311" i="3"/>
  <c r="FH311" i="3"/>
  <c r="FI311" i="3"/>
  <c r="FJ311" i="3"/>
  <c r="FK311" i="3"/>
  <c r="FL311" i="3"/>
  <c r="FM311" i="3"/>
  <c r="FN311" i="3"/>
  <c r="FO311" i="3"/>
  <c r="FP311" i="3"/>
  <c r="FQ311" i="3"/>
  <c r="FR311" i="3"/>
  <c r="FS311" i="3"/>
  <c r="FT311" i="3"/>
  <c r="FV311" i="3"/>
  <c r="FW311" i="3"/>
  <c r="FX311" i="3"/>
  <c r="FY311" i="3"/>
  <c r="FZ311" i="3"/>
  <c r="GA311" i="3"/>
  <c r="GB311" i="3"/>
  <c r="GC311" i="3"/>
  <c r="GD311" i="3"/>
  <c r="GE311" i="3"/>
  <c r="GF311" i="3"/>
  <c r="GG311" i="3"/>
  <c r="GH311" i="3"/>
  <c r="GJ311" i="3"/>
  <c r="GK311" i="3"/>
  <c r="GL311" i="3"/>
  <c r="GM311" i="3"/>
  <c r="GN311" i="3"/>
  <c r="GO311" i="3"/>
  <c r="GP311" i="3"/>
  <c r="GQ311" i="3"/>
  <c r="GR311" i="3"/>
  <c r="GS311" i="3"/>
  <c r="GT311" i="3"/>
  <c r="GU311" i="3"/>
  <c r="GV311" i="3"/>
  <c r="GX311" i="3"/>
  <c r="GY311" i="3"/>
  <c r="GZ311" i="3"/>
  <c r="HA311" i="3"/>
  <c r="HB311" i="3"/>
  <c r="HC311" i="3"/>
  <c r="HD311" i="3"/>
  <c r="HE311" i="3"/>
  <c r="HF311" i="3"/>
  <c r="HG311" i="3"/>
  <c r="HH311" i="3"/>
  <c r="HI311" i="3"/>
  <c r="HJ311" i="3"/>
  <c r="X312" i="3"/>
  <c r="Y312" i="3"/>
  <c r="Z312" i="3"/>
  <c r="AA312" i="3"/>
  <c r="AB312" i="3"/>
  <c r="AC312" i="3"/>
  <c r="AD312" i="3"/>
  <c r="AE312" i="3"/>
  <c r="AF312" i="3"/>
  <c r="AG312" i="3"/>
  <c r="AH312" i="3"/>
  <c r="AI312" i="3"/>
  <c r="AJ312" i="3"/>
  <c r="AL312" i="3"/>
  <c r="AM312" i="3"/>
  <c r="AN312" i="3"/>
  <c r="AO312" i="3"/>
  <c r="AP312" i="3"/>
  <c r="AQ312" i="3"/>
  <c r="AR312" i="3"/>
  <c r="AS312" i="3"/>
  <c r="AT312" i="3"/>
  <c r="AU312" i="3"/>
  <c r="AV312" i="3"/>
  <c r="AW312" i="3"/>
  <c r="AX312" i="3"/>
  <c r="AZ312" i="3"/>
  <c r="BA312" i="3"/>
  <c r="BB312" i="3"/>
  <c r="BC312" i="3"/>
  <c r="BD312" i="3"/>
  <c r="BE312" i="3"/>
  <c r="BF312" i="3"/>
  <c r="BG312" i="3"/>
  <c r="BH312" i="3"/>
  <c r="BI312" i="3"/>
  <c r="BJ312" i="3"/>
  <c r="BK312" i="3"/>
  <c r="BL312" i="3"/>
  <c r="BN312" i="3"/>
  <c r="BO312" i="3"/>
  <c r="BP312" i="3"/>
  <c r="BQ312" i="3"/>
  <c r="BR312" i="3"/>
  <c r="BS312" i="3"/>
  <c r="BT312" i="3"/>
  <c r="BU312" i="3"/>
  <c r="BV312" i="3"/>
  <c r="BW312" i="3"/>
  <c r="BX312" i="3"/>
  <c r="BY312" i="3"/>
  <c r="BZ312" i="3"/>
  <c r="CB312" i="3"/>
  <c r="CC312" i="3"/>
  <c r="CD312" i="3"/>
  <c r="CE312" i="3"/>
  <c r="CF312" i="3"/>
  <c r="CG312" i="3"/>
  <c r="CH312" i="3"/>
  <c r="CI312" i="3"/>
  <c r="CJ312" i="3"/>
  <c r="CK312" i="3"/>
  <c r="CL312" i="3"/>
  <c r="CM312" i="3"/>
  <c r="CN312" i="3"/>
  <c r="CP312" i="3"/>
  <c r="CQ312" i="3"/>
  <c r="CR312" i="3"/>
  <c r="CS312" i="3"/>
  <c r="CT312" i="3"/>
  <c r="CU312" i="3"/>
  <c r="CV312" i="3"/>
  <c r="CW312" i="3"/>
  <c r="CX312" i="3"/>
  <c r="CY312" i="3"/>
  <c r="CZ312" i="3"/>
  <c r="DA312" i="3"/>
  <c r="DB312" i="3"/>
  <c r="DD312" i="3"/>
  <c r="DE312" i="3"/>
  <c r="DF312" i="3"/>
  <c r="DG312" i="3"/>
  <c r="DH312" i="3"/>
  <c r="DI312" i="3"/>
  <c r="DJ312" i="3"/>
  <c r="DK312" i="3"/>
  <c r="DL312" i="3"/>
  <c r="DM312" i="3"/>
  <c r="DN312" i="3"/>
  <c r="DO312" i="3"/>
  <c r="DP312" i="3"/>
  <c r="DR312" i="3"/>
  <c r="DS312" i="3"/>
  <c r="DT312" i="3"/>
  <c r="DU312" i="3"/>
  <c r="DV312" i="3"/>
  <c r="DW312" i="3"/>
  <c r="DX312" i="3"/>
  <c r="DY312" i="3"/>
  <c r="DZ312" i="3"/>
  <c r="EA312" i="3"/>
  <c r="EB312" i="3"/>
  <c r="EC312" i="3"/>
  <c r="ED312" i="3"/>
  <c r="EF312" i="3"/>
  <c r="EG312" i="3"/>
  <c r="EH312" i="3"/>
  <c r="EI312" i="3"/>
  <c r="EJ312" i="3"/>
  <c r="EK312" i="3"/>
  <c r="EL312" i="3"/>
  <c r="EM312" i="3"/>
  <c r="EN312" i="3"/>
  <c r="EO312" i="3"/>
  <c r="EP312" i="3"/>
  <c r="EQ312" i="3"/>
  <c r="ER312" i="3"/>
  <c r="ET312" i="3"/>
  <c r="EU312" i="3"/>
  <c r="EV312" i="3"/>
  <c r="EW312" i="3"/>
  <c r="EX312" i="3"/>
  <c r="EY312" i="3"/>
  <c r="EZ312" i="3"/>
  <c r="FA312" i="3"/>
  <c r="FB312" i="3"/>
  <c r="FC312" i="3"/>
  <c r="FD312" i="3"/>
  <c r="FE312" i="3"/>
  <c r="FF312" i="3"/>
  <c r="FH312" i="3"/>
  <c r="FI312" i="3"/>
  <c r="FJ312" i="3"/>
  <c r="FK312" i="3"/>
  <c r="FL312" i="3"/>
  <c r="FM312" i="3"/>
  <c r="FN312" i="3"/>
  <c r="FO312" i="3"/>
  <c r="FP312" i="3"/>
  <c r="FQ312" i="3"/>
  <c r="FR312" i="3"/>
  <c r="FS312" i="3"/>
  <c r="FT312" i="3"/>
  <c r="FV312" i="3"/>
  <c r="FW312" i="3"/>
  <c r="FX312" i="3"/>
  <c r="FY312" i="3"/>
  <c r="FZ312" i="3"/>
  <c r="GA312" i="3"/>
  <c r="GB312" i="3"/>
  <c r="GC312" i="3"/>
  <c r="GD312" i="3"/>
  <c r="GE312" i="3"/>
  <c r="GF312" i="3"/>
  <c r="GG312" i="3"/>
  <c r="GH312" i="3"/>
  <c r="GJ312" i="3"/>
  <c r="GK312" i="3"/>
  <c r="GL312" i="3"/>
  <c r="GM312" i="3"/>
  <c r="GN312" i="3"/>
  <c r="GO312" i="3"/>
  <c r="GP312" i="3"/>
  <c r="GQ312" i="3"/>
  <c r="GR312" i="3"/>
  <c r="GS312" i="3"/>
  <c r="GT312" i="3"/>
  <c r="GU312" i="3"/>
  <c r="GV312" i="3"/>
  <c r="GX312" i="3"/>
  <c r="GY312" i="3"/>
  <c r="GZ312" i="3"/>
  <c r="HA312" i="3"/>
  <c r="HB312" i="3"/>
  <c r="HC312" i="3"/>
  <c r="HD312" i="3"/>
  <c r="HE312" i="3"/>
  <c r="HF312" i="3"/>
  <c r="HG312" i="3"/>
  <c r="HH312" i="3"/>
  <c r="HI312" i="3"/>
  <c r="HJ312" i="3"/>
  <c r="X313" i="3"/>
  <c r="Y313" i="3"/>
  <c r="Z313" i="3"/>
  <c r="AA313" i="3"/>
  <c r="AB313" i="3"/>
  <c r="AC313" i="3"/>
  <c r="AD313" i="3"/>
  <c r="AE313" i="3"/>
  <c r="AF313" i="3"/>
  <c r="AG313" i="3"/>
  <c r="AH313" i="3"/>
  <c r="AI313" i="3"/>
  <c r="AJ313" i="3"/>
  <c r="AL313" i="3"/>
  <c r="AM313" i="3"/>
  <c r="AN313" i="3"/>
  <c r="AO313" i="3"/>
  <c r="AP313" i="3"/>
  <c r="AQ313" i="3"/>
  <c r="AR313" i="3"/>
  <c r="AS313" i="3"/>
  <c r="AT313" i="3"/>
  <c r="AU313" i="3"/>
  <c r="AV313" i="3"/>
  <c r="AW313" i="3"/>
  <c r="AX313" i="3"/>
  <c r="AZ313" i="3"/>
  <c r="BA313" i="3"/>
  <c r="BB313" i="3"/>
  <c r="BC313" i="3"/>
  <c r="BD313" i="3"/>
  <c r="BE313" i="3"/>
  <c r="BF313" i="3"/>
  <c r="BG313" i="3"/>
  <c r="BH313" i="3"/>
  <c r="BI313" i="3"/>
  <c r="BJ313" i="3"/>
  <c r="BK313" i="3"/>
  <c r="BL313" i="3"/>
  <c r="BN313" i="3"/>
  <c r="BO313" i="3"/>
  <c r="BP313" i="3"/>
  <c r="BQ313" i="3"/>
  <c r="BR313" i="3"/>
  <c r="BS313" i="3"/>
  <c r="BT313" i="3"/>
  <c r="BU313" i="3"/>
  <c r="BV313" i="3"/>
  <c r="BW313" i="3"/>
  <c r="BX313" i="3"/>
  <c r="BY313" i="3"/>
  <c r="BZ313" i="3"/>
  <c r="CB313" i="3"/>
  <c r="CC313" i="3"/>
  <c r="CD313" i="3"/>
  <c r="CE313" i="3"/>
  <c r="CF313" i="3"/>
  <c r="CG313" i="3"/>
  <c r="CH313" i="3"/>
  <c r="CI313" i="3"/>
  <c r="CJ313" i="3"/>
  <c r="CK313" i="3"/>
  <c r="CL313" i="3"/>
  <c r="CM313" i="3"/>
  <c r="CN313" i="3"/>
  <c r="CP313" i="3"/>
  <c r="CQ313" i="3"/>
  <c r="CR313" i="3"/>
  <c r="CS313" i="3"/>
  <c r="CT313" i="3"/>
  <c r="CU313" i="3"/>
  <c r="CV313" i="3"/>
  <c r="CW313" i="3"/>
  <c r="CX313" i="3"/>
  <c r="CY313" i="3"/>
  <c r="CZ313" i="3"/>
  <c r="DA313" i="3"/>
  <c r="DB313" i="3"/>
  <c r="DD313" i="3"/>
  <c r="DE313" i="3"/>
  <c r="DF313" i="3"/>
  <c r="DG313" i="3"/>
  <c r="DH313" i="3"/>
  <c r="DI313" i="3"/>
  <c r="DJ313" i="3"/>
  <c r="DK313" i="3"/>
  <c r="DL313" i="3"/>
  <c r="DM313" i="3"/>
  <c r="DN313" i="3"/>
  <c r="DO313" i="3"/>
  <c r="DP313" i="3"/>
  <c r="DR313" i="3"/>
  <c r="DS313" i="3"/>
  <c r="DT313" i="3"/>
  <c r="DU313" i="3"/>
  <c r="DV313" i="3"/>
  <c r="DW313" i="3"/>
  <c r="DX313" i="3"/>
  <c r="DY313" i="3"/>
  <c r="DZ313" i="3"/>
  <c r="EA313" i="3"/>
  <c r="EB313" i="3"/>
  <c r="EC313" i="3"/>
  <c r="ED313" i="3"/>
  <c r="EF313" i="3"/>
  <c r="EG313" i="3"/>
  <c r="EH313" i="3"/>
  <c r="EI313" i="3"/>
  <c r="EJ313" i="3"/>
  <c r="EK313" i="3"/>
  <c r="EL313" i="3"/>
  <c r="EM313" i="3"/>
  <c r="EN313" i="3"/>
  <c r="EO313" i="3"/>
  <c r="EP313" i="3"/>
  <c r="EQ313" i="3"/>
  <c r="ER313" i="3"/>
  <c r="ET313" i="3"/>
  <c r="EU313" i="3"/>
  <c r="EV313" i="3"/>
  <c r="EW313" i="3"/>
  <c r="EX313" i="3"/>
  <c r="EY313" i="3"/>
  <c r="EZ313" i="3"/>
  <c r="FA313" i="3"/>
  <c r="FB313" i="3"/>
  <c r="FC313" i="3"/>
  <c r="FD313" i="3"/>
  <c r="FE313" i="3"/>
  <c r="FF313" i="3"/>
  <c r="FH313" i="3"/>
  <c r="FI313" i="3"/>
  <c r="FJ313" i="3"/>
  <c r="FK313" i="3"/>
  <c r="FL313" i="3"/>
  <c r="FM313" i="3"/>
  <c r="FN313" i="3"/>
  <c r="FO313" i="3"/>
  <c r="FP313" i="3"/>
  <c r="FQ313" i="3"/>
  <c r="FR313" i="3"/>
  <c r="FS313" i="3"/>
  <c r="FT313" i="3"/>
  <c r="FV313" i="3"/>
  <c r="FW313" i="3"/>
  <c r="FX313" i="3"/>
  <c r="FY313" i="3"/>
  <c r="FZ313" i="3"/>
  <c r="GA313" i="3"/>
  <c r="GB313" i="3"/>
  <c r="GC313" i="3"/>
  <c r="GD313" i="3"/>
  <c r="GE313" i="3"/>
  <c r="GF313" i="3"/>
  <c r="GG313" i="3"/>
  <c r="GH313" i="3"/>
  <c r="GJ313" i="3"/>
  <c r="GK313" i="3"/>
  <c r="GL313" i="3"/>
  <c r="GM313" i="3"/>
  <c r="GN313" i="3"/>
  <c r="GO313" i="3"/>
  <c r="GP313" i="3"/>
  <c r="GQ313" i="3"/>
  <c r="GR313" i="3"/>
  <c r="GS313" i="3"/>
  <c r="GT313" i="3"/>
  <c r="GU313" i="3"/>
  <c r="GV313" i="3"/>
  <c r="GX313" i="3"/>
  <c r="GY313" i="3"/>
  <c r="GZ313" i="3"/>
  <c r="HA313" i="3"/>
  <c r="HB313" i="3"/>
  <c r="HC313" i="3"/>
  <c r="HD313" i="3"/>
  <c r="HE313" i="3"/>
  <c r="HF313" i="3"/>
  <c r="HG313" i="3"/>
  <c r="HH313" i="3"/>
  <c r="HI313" i="3"/>
  <c r="HJ313" i="3"/>
  <c r="J314" i="3"/>
  <c r="K314" i="3"/>
  <c r="L314" i="3"/>
  <c r="M314" i="3"/>
  <c r="N314" i="3"/>
  <c r="O314" i="3"/>
  <c r="P314" i="3"/>
  <c r="Q314" i="3"/>
  <c r="R314" i="3"/>
  <c r="S314" i="3"/>
  <c r="T314" i="3"/>
  <c r="U314" i="3"/>
  <c r="V314" i="3"/>
  <c r="X314" i="3"/>
  <c r="Y314" i="3"/>
  <c r="Z314" i="3"/>
  <c r="AA314" i="3"/>
  <c r="AB314" i="3"/>
  <c r="AC314" i="3"/>
  <c r="AD314" i="3"/>
  <c r="AE314" i="3"/>
  <c r="AF314" i="3"/>
  <c r="AG314" i="3"/>
  <c r="AH314" i="3"/>
  <c r="AI314" i="3"/>
  <c r="AJ314" i="3"/>
  <c r="AL314" i="3"/>
  <c r="AM314" i="3"/>
  <c r="AN314" i="3"/>
  <c r="AO314" i="3"/>
  <c r="AP314" i="3"/>
  <c r="AQ314" i="3"/>
  <c r="AR314" i="3"/>
  <c r="AS314" i="3"/>
  <c r="AT314" i="3"/>
  <c r="AU314" i="3"/>
  <c r="AV314" i="3"/>
  <c r="AW314" i="3"/>
  <c r="AX314" i="3"/>
  <c r="BN314" i="3"/>
  <c r="BO314" i="3"/>
  <c r="BP314" i="3"/>
  <c r="BQ314" i="3"/>
  <c r="BR314" i="3"/>
  <c r="BS314" i="3"/>
  <c r="BT314" i="3"/>
  <c r="BU314" i="3"/>
  <c r="BV314" i="3"/>
  <c r="BW314" i="3"/>
  <c r="BX314" i="3"/>
  <c r="BY314" i="3"/>
  <c r="BZ314" i="3"/>
  <c r="CB314" i="3"/>
  <c r="CC314" i="3"/>
  <c r="CD314" i="3"/>
  <c r="CE314" i="3"/>
  <c r="CF314" i="3"/>
  <c r="CG314" i="3"/>
  <c r="CH314" i="3"/>
  <c r="CI314" i="3"/>
  <c r="CJ314" i="3"/>
  <c r="CK314" i="3"/>
  <c r="CL314" i="3"/>
  <c r="CM314" i="3"/>
  <c r="CN314" i="3"/>
  <c r="CP314" i="3"/>
  <c r="CQ314" i="3"/>
  <c r="CR314" i="3"/>
  <c r="CS314" i="3"/>
  <c r="CT314" i="3"/>
  <c r="CU314" i="3"/>
  <c r="CV314" i="3"/>
  <c r="CW314" i="3"/>
  <c r="CX314" i="3"/>
  <c r="CY314" i="3"/>
  <c r="CZ314" i="3"/>
  <c r="DA314" i="3"/>
  <c r="DB314" i="3"/>
  <c r="DD314" i="3"/>
  <c r="DE314" i="3"/>
  <c r="DF314" i="3"/>
  <c r="DG314" i="3"/>
  <c r="DH314" i="3"/>
  <c r="DI314" i="3"/>
  <c r="DJ314" i="3"/>
  <c r="DK314" i="3"/>
  <c r="DL314" i="3"/>
  <c r="DM314" i="3"/>
  <c r="DN314" i="3"/>
  <c r="DO314" i="3"/>
  <c r="DP314" i="3"/>
  <c r="DR314" i="3"/>
  <c r="DS314" i="3"/>
  <c r="DT314" i="3"/>
  <c r="DU314" i="3"/>
  <c r="DV314" i="3"/>
  <c r="DW314" i="3"/>
  <c r="DX314" i="3"/>
  <c r="DY314" i="3"/>
  <c r="DZ314" i="3"/>
  <c r="EA314" i="3"/>
  <c r="EB314" i="3"/>
  <c r="EC314" i="3"/>
  <c r="ED314" i="3"/>
  <c r="EF314" i="3"/>
  <c r="EG314" i="3"/>
  <c r="EH314" i="3"/>
  <c r="EI314" i="3"/>
  <c r="EJ314" i="3"/>
  <c r="EK314" i="3"/>
  <c r="EL314" i="3"/>
  <c r="EM314" i="3"/>
  <c r="EN314" i="3"/>
  <c r="EO314" i="3"/>
  <c r="EP314" i="3"/>
  <c r="EQ314" i="3"/>
  <c r="ER314" i="3"/>
  <c r="ET314" i="3"/>
  <c r="EU314" i="3"/>
  <c r="EV314" i="3"/>
  <c r="EW314" i="3"/>
  <c r="EX314" i="3"/>
  <c r="EY314" i="3"/>
  <c r="EZ314" i="3"/>
  <c r="FA314" i="3"/>
  <c r="FB314" i="3"/>
  <c r="FC314" i="3"/>
  <c r="FD314" i="3"/>
  <c r="FE314" i="3"/>
  <c r="FF314" i="3"/>
  <c r="FH314" i="3"/>
  <c r="FI314" i="3"/>
  <c r="FJ314" i="3"/>
  <c r="FK314" i="3"/>
  <c r="FL314" i="3"/>
  <c r="FM314" i="3"/>
  <c r="FN314" i="3"/>
  <c r="FO314" i="3"/>
  <c r="FP314" i="3"/>
  <c r="FQ314" i="3"/>
  <c r="FR314" i="3"/>
  <c r="FS314" i="3"/>
  <c r="FT314" i="3"/>
  <c r="FV314" i="3"/>
  <c r="FW314" i="3"/>
  <c r="FX314" i="3"/>
  <c r="FY314" i="3"/>
  <c r="FZ314" i="3"/>
  <c r="GA314" i="3"/>
  <c r="GB314" i="3"/>
  <c r="GC314" i="3"/>
  <c r="GD314" i="3"/>
  <c r="GE314" i="3"/>
  <c r="GF314" i="3"/>
  <c r="GG314" i="3"/>
  <c r="GH314" i="3"/>
  <c r="GJ314" i="3"/>
  <c r="GK314" i="3"/>
  <c r="GL314" i="3"/>
  <c r="GM314" i="3"/>
  <c r="GN314" i="3"/>
  <c r="GO314" i="3"/>
  <c r="GP314" i="3"/>
  <c r="GQ314" i="3"/>
  <c r="GR314" i="3"/>
  <c r="GS314" i="3"/>
  <c r="GT314" i="3"/>
  <c r="GU314" i="3"/>
  <c r="GV314" i="3"/>
  <c r="GX314" i="3"/>
  <c r="GY314" i="3"/>
  <c r="GZ314" i="3"/>
  <c r="HA314" i="3"/>
  <c r="HB314" i="3"/>
  <c r="HC314" i="3"/>
  <c r="HD314" i="3"/>
  <c r="HE314" i="3"/>
  <c r="HF314" i="3"/>
  <c r="HG314" i="3"/>
  <c r="HH314" i="3"/>
  <c r="HI314" i="3"/>
  <c r="HJ314" i="3"/>
  <c r="J315" i="3"/>
  <c r="K315" i="3"/>
  <c r="L315" i="3"/>
  <c r="M315" i="3"/>
  <c r="N315" i="3"/>
  <c r="O315" i="3"/>
  <c r="P315" i="3"/>
  <c r="Q315" i="3"/>
  <c r="R315" i="3"/>
  <c r="S315" i="3"/>
  <c r="T315" i="3"/>
  <c r="U315" i="3"/>
  <c r="V315" i="3"/>
  <c r="X315" i="3"/>
  <c r="Y315" i="3"/>
  <c r="Z315" i="3"/>
  <c r="AA315" i="3"/>
  <c r="AB315" i="3"/>
  <c r="AC315" i="3"/>
  <c r="AD315" i="3"/>
  <c r="AE315" i="3"/>
  <c r="AF315" i="3"/>
  <c r="AG315" i="3"/>
  <c r="AH315" i="3"/>
  <c r="AI315" i="3"/>
  <c r="AJ315" i="3"/>
  <c r="AL315" i="3"/>
  <c r="AM315" i="3"/>
  <c r="AN315" i="3"/>
  <c r="AO315" i="3"/>
  <c r="AP315" i="3"/>
  <c r="AQ315" i="3"/>
  <c r="AR315" i="3"/>
  <c r="AS315" i="3"/>
  <c r="AT315" i="3"/>
  <c r="AU315" i="3"/>
  <c r="AV315" i="3"/>
  <c r="AW315" i="3"/>
  <c r="AX315" i="3"/>
  <c r="BN315" i="3"/>
  <c r="BO315" i="3"/>
  <c r="BP315" i="3"/>
  <c r="BQ315" i="3"/>
  <c r="BR315" i="3"/>
  <c r="BS315" i="3"/>
  <c r="BT315" i="3"/>
  <c r="BU315" i="3"/>
  <c r="BV315" i="3"/>
  <c r="BW315" i="3"/>
  <c r="BX315" i="3"/>
  <c r="BY315" i="3"/>
  <c r="BZ315" i="3"/>
  <c r="CB315" i="3"/>
  <c r="CC315" i="3"/>
  <c r="CD315" i="3"/>
  <c r="CE315" i="3"/>
  <c r="CF315" i="3"/>
  <c r="CG315" i="3"/>
  <c r="CH315" i="3"/>
  <c r="CI315" i="3"/>
  <c r="CJ315" i="3"/>
  <c r="CK315" i="3"/>
  <c r="CL315" i="3"/>
  <c r="CM315" i="3"/>
  <c r="CN315" i="3"/>
  <c r="CP315" i="3"/>
  <c r="CQ315" i="3"/>
  <c r="CR315" i="3"/>
  <c r="CS315" i="3"/>
  <c r="CT315" i="3"/>
  <c r="CU315" i="3"/>
  <c r="CV315" i="3"/>
  <c r="CW315" i="3"/>
  <c r="CX315" i="3"/>
  <c r="CY315" i="3"/>
  <c r="CZ315" i="3"/>
  <c r="DA315" i="3"/>
  <c r="DB315" i="3"/>
  <c r="DD315" i="3"/>
  <c r="DE315" i="3"/>
  <c r="DF315" i="3"/>
  <c r="DG315" i="3"/>
  <c r="DH315" i="3"/>
  <c r="DI315" i="3"/>
  <c r="DJ315" i="3"/>
  <c r="DK315" i="3"/>
  <c r="DL315" i="3"/>
  <c r="DM315" i="3"/>
  <c r="DN315" i="3"/>
  <c r="DO315" i="3"/>
  <c r="DP315" i="3"/>
  <c r="DR315" i="3"/>
  <c r="DS315" i="3"/>
  <c r="DT315" i="3"/>
  <c r="DU315" i="3"/>
  <c r="DV315" i="3"/>
  <c r="DW315" i="3"/>
  <c r="DX315" i="3"/>
  <c r="DY315" i="3"/>
  <c r="DZ315" i="3"/>
  <c r="EA315" i="3"/>
  <c r="EB315" i="3"/>
  <c r="EC315" i="3"/>
  <c r="ED315" i="3"/>
  <c r="EF315" i="3"/>
  <c r="EG315" i="3"/>
  <c r="EH315" i="3"/>
  <c r="EI315" i="3"/>
  <c r="EJ315" i="3"/>
  <c r="EK315" i="3"/>
  <c r="EL315" i="3"/>
  <c r="EM315" i="3"/>
  <c r="EN315" i="3"/>
  <c r="EO315" i="3"/>
  <c r="EP315" i="3"/>
  <c r="EQ315" i="3"/>
  <c r="ER315" i="3"/>
  <c r="ET315" i="3"/>
  <c r="EU315" i="3"/>
  <c r="EV315" i="3"/>
  <c r="EW315" i="3"/>
  <c r="EX315" i="3"/>
  <c r="EY315" i="3"/>
  <c r="EZ315" i="3"/>
  <c r="FA315" i="3"/>
  <c r="FB315" i="3"/>
  <c r="FC315" i="3"/>
  <c r="FD315" i="3"/>
  <c r="FE315" i="3"/>
  <c r="FF315" i="3"/>
  <c r="FH315" i="3"/>
  <c r="FI315" i="3"/>
  <c r="FJ315" i="3"/>
  <c r="FK315" i="3"/>
  <c r="FL315" i="3"/>
  <c r="FM315" i="3"/>
  <c r="FN315" i="3"/>
  <c r="FO315" i="3"/>
  <c r="FP315" i="3"/>
  <c r="FQ315" i="3"/>
  <c r="FR315" i="3"/>
  <c r="FS315" i="3"/>
  <c r="FT315" i="3"/>
  <c r="FV315" i="3"/>
  <c r="FW315" i="3"/>
  <c r="FX315" i="3"/>
  <c r="FY315" i="3"/>
  <c r="FZ315" i="3"/>
  <c r="GA315" i="3"/>
  <c r="GB315" i="3"/>
  <c r="GC315" i="3"/>
  <c r="GD315" i="3"/>
  <c r="GE315" i="3"/>
  <c r="GF315" i="3"/>
  <c r="GG315" i="3"/>
  <c r="GH315" i="3"/>
  <c r="GJ315" i="3"/>
  <c r="GK315" i="3"/>
  <c r="GL315" i="3"/>
  <c r="GM315" i="3"/>
  <c r="GN315" i="3"/>
  <c r="GO315" i="3"/>
  <c r="GP315" i="3"/>
  <c r="GQ315" i="3"/>
  <c r="GR315" i="3"/>
  <c r="GS315" i="3"/>
  <c r="GT315" i="3"/>
  <c r="GU315" i="3"/>
  <c r="GV315" i="3"/>
  <c r="GX315" i="3"/>
  <c r="GY315" i="3"/>
  <c r="GZ315" i="3"/>
  <c r="HA315" i="3"/>
  <c r="HB315" i="3"/>
  <c r="HC315" i="3"/>
  <c r="HD315" i="3"/>
  <c r="HE315" i="3"/>
  <c r="HF315" i="3"/>
  <c r="HG315" i="3"/>
  <c r="HH315" i="3"/>
  <c r="HI315" i="3"/>
  <c r="HJ315" i="3"/>
  <c r="J316" i="3"/>
  <c r="K316" i="3"/>
  <c r="L316" i="3"/>
  <c r="M316" i="3"/>
  <c r="N316" i="3"/>
  <c r="O316" i="3"/>
  <c r="P316" i="3"/>
  <c r="Q316" i="3"/>
  <c r="R316" i="3"/>
  <c r="S316" i="3"/>
  <c r="T316" i="3"/>
  <c r="U316" i="3"/>
  <c r="V316" i="3"/>
  <c r="X316" i="3"/>
  <c r="Y316" i="3"/>
  <c r="Z316" i="3"/>
  <c r="AA316" i="3"/>
  <c r="AB316" i="3"/>
  <c r="AC316" i="3"/>
  <c r="AD316" i="3"/>
  <c r="AE316" i="3"/>
  <c r="AF316" i="3"/>
  <c r="AG316" i="3"/>
  <c r="AH316" i="3"/>
  <c r="AI316" i="3"/>
  <c r="AJ316" i="3"/>
  <c r="AL316" i="3"/>
  <c r="AM316" i="3"/>
  <c r="AN316" i="3"/>
  <c r="AO316" i="3"/>
  <c r="AP316" i="3"/>
  <c r="AQ316" i="3"/>
  <c r="AR316" i="3"/>
  <c r="AS316" i="3"/>
  <c r="AT316" i="3"/>
  <c r="AU316" i="3"/>
  <c r="AV316" i="3"/>
  <c r="AW316" i="3"/>
  <c r="AX316" i="3"/>
  <c r="BN316" i="3"/>
  <c r="BO316" i="3"/>
  <c r="BP316" i="3"/>
  <c r="BQ316" i="3"/>
  <c r="BR316" i="3"/>
  <c r="BS316" i="3"/>
  <c r="BT316" i="3"/>
  <c r="BU316" i="3"/>
  <c r="BV316" i="3"/>
  <c r="BW316" i="3"/>
  <c r="BX316" i="3"/>
  <c r="BY316" i="3"/>
  <c r="BZ316" i="3"/>
  <c r="CB316" i="3"/>
  <c r="CC316" i="3"/>
  <c r="CD316" i="3"/>
  <c r="CE316" i="3"/>
  <c r="CF316" i="3"/>
  <c r="CG316" i="3"/>
  <c r="CH316" i="3"/>
  <c r="CI316" i="3"/>
  <c r="CJ316" i="3"/>
  <c r="CK316" i="3"/>
  <c r="CL316" i="3"/>
  <c r="CM316" i="3"/>
  <c r="CN316" i="3"/>
  <c r="CP316" i="3"/>
  <c r="CQ316" i="3"/>
  <c r="CR316" i="3"/>
  <c r="CS316" i="3"/>
  <c r="CT316" i="3"/>
  <c r="CU316" i="3"/>
  <c r="CV316" i="3"/>
  <c r="CW316" i="3"/>
  <c r="CX316" i="3"/>
  <c r="CY316" i="3"/>
  <c r="CZ316" i="3"/>
  <c r="DA316" i="3"/>
  <c r="DB316" i="3"/>
  <c r="DD316" i="3"/>
  <c r="DE316" i="3"/>
  <c r="DF316" i="3"/>
  <c r="DG316" i="3"/>
  <c r="DH316" i="3"/>
  <c r="DI316" i="3"/>
  <c r="DJ316" i="3"/>
  <c r="DK316" i="3"/>
  <c r="DL316" i="3"/>
  <c r="DM316" i="3"/>
  <c r="DN316" i="3"/>
  <c r="DO316" i="3"/>
  <c r="DP316" i="3"/>
  <c r="DR316" i="3"/>
  <c r="DS316" i="3"/>
  <c r="DT316" i="3"/>
  <c r="DU316" i="3"/>
  <c r="DV316" i="3"/>
  <c r="DW316" i="3"/>
  <c r="DX316" i="3"/>
  <c r="DY316" i="3"/>
  <c r="DZ316" i="3"/>
  <c r="EA316" i="3"/>
  <c r="EB316" i="3"/>
  <c r="EC316" i="3"/>
  <c r="ED316" i="3"/>
  <c r="EF316" i="3"/>
  <c r="EG316" i="3"/>
  <c r="EH316" i="3"/>
  <c r="EI316" i="3"/>
  <c r="EJ316" i="3"/>
  <c r="EK316" i="3"/>
  <c r="EL316" i="3"/>
  <c r="EM316" i="3"/>
  <c r="EN316" i="3"/>
  <c r="EO316" i="3"/>
  <c r="EP316" i="3"/>
  <c r="EQ316" i="3"/>
  <c r="ER316" i="3"/>
  <c r="ET316" i="3"/>
  <c r="EU316" i="3"/>
  <c r="EV316" i="3"/>
  <c r="EW316" i="3"/>
  <c r="EX316" i="3"/>
  <c r="EY316" i="3"/>
  <c r="EZ316" i="3"/>
  <c r="FA316" i="3"/>
  <c r="FB316" i="3"/>
  <c r="FC316" i="3"/>
  <c r="FD316" i="3"/>
  <c r="FE316" i="3"/>
  <c r="FF316" i="3"/>
  <c r="FH316" i="3"/>
  <c r="FI316" i="3"/>
  <c r="FJ316" i="3"/>
  <c r="FK316" i="3"/>
  <c r="FL316" i="3"/>
  <c r="FM316" i="3"/>
  <c r="FN316" i="3"/>
  <c r="FO316" i="3"/>
  <c r="FP316" i="3"/>
  <c r="FQ316" i="3"/>
  <c r="FR316" i="3"/>
  <c r="FS316" i="3"/>
  <c r="FT316" i="3"/>
  <c r="FV316" i="3"/>
  <c r="FW316" i="3"/>
  <c r="FX316" i="3"/>
  <c r="FY316" i="3"/>
  <c r="FZ316" i="3"/>
  <c r="GA316" i="3"/>
  <c r="GB316" i="3"/>
  <c r="GC316" i="3"/>
  <c r="GD316" i="3"/>
  <c r="GE316" i="3"/>
  <c r="GF316" i="3"/>
  <c r="GG316" i="3"/>
  <c r="GH316" i="3"/>
  <c r="GJ316" i="3"/>
  <c r="GK316" i="3"/>
  <c r="GL316" i="3"/>
  <c r="GM316" i="3"/>
  <c r="GN316" i="3"/>
  <c r="GO316" i="3"/>
  <c r="GP316" i="3"/>
  <c r="GQ316" i="3"/>
  <c r="GR316" i="3"/>
  <c r="GS316" i="3"/>
  <c r="GT316" i="3"/>
  <c r="GU316" i="3"/>
  <c r="GV316" i="3"/>
  <c r="GX316" i="3"/>
  <c r="GY316" i="3"/>
  <c r="GZ316" i="3"/>
  <c r="HA316" i="3"/>
  <c r="HB316" i="3"/>
  <c r="HC316" i="3"/>
  <c r="HD316" i="3"/>
  <c r="HE316" i="3"/>
  <c r="HF316" i="3"/>
  <c r="HG316" i="3"/>
  <c r="HH316" i="3"/>
  <c r="HI316" i="3"/>
  <c r="HJ316" i="3"/>
  <c r="J317" i="3"/>
  <c r="K317" i="3"/>
  <c r="L317" i="3"/>
  <c r="M317" i="3"/>
  <c r="N317" i="3"/>
  <c r="O317" i="3"/>
  <c r="P317" i="3"/>
  <c r="Q317" i="3"/>
  <c r="R317" i="3"/>
  <c r="S317" i="3"/>
  <c r="T317" i="3"/>
  <c r="U317" i="3"/>
  <c r="V317" i="3"/>
  <c r="AL317" i="3"/>
  <c r="AM317" i="3"/>
  <c r="AN317" i="3"/>
  <c r="AO317" i="3"/>
  <c r="AP317" i="3"/>
  <c r="AQ317" i="3"/>
  <c r="AR317" i="3"/>
  <c r="AS317" i="3"/>
  <c r="AT317" i="3"/>
  <c r="AU317" i="3"/>
  <c r="AV317" i="3"/>
  <c r="AW317" i="3"/>
  <c r="AX317" i="3"/>
  <c r="AZ317" i="3"/>
  <c r="BA317" i="3"/>
  <c r="BB317" i="3"/>
  <c r="BC317" i="3"/>
  <c r="BD317" i="3"/>
  <c r="BE317" i="3"/>
  <c r="BF317" i="3"/>
  <c r="BG317" i="3"/>
  <c r="BH317" i="3"/>
  <c r="BI317" i="3"/>
  <c r="BJ317" i="3"/>
  <c r="BK317" i="3"/>
  <c r="BL317" i="3"/>
  <c r="BN317" i="3"/>
  <c r="BO317" i="3"/>
  <c r="BP317" i="3"/>
  <c r="BQ317" i="3"/>
  <c r="BR317" i="3"/>
  <c r="BS317" i="3"/>
  <c r="BT317" i="3"/>
  <c r="BU317" i="3"/>
  <c r="BV317" i="3"/>
  <c r="BW317" i="3"/>
  <c r="BX317" i="3"/>
  <c r="BY317" i="3"/>
  <c r="BZ317" i="3"/>
  <c r="CB317" i="3"/>
  <c r="CC317" i="3"/>
  <c r="CD317" i="3"/>
  <c r="CE317" i="3"/>
  <c r="CF317" i="3"/>
  <c r="CG317" i="3"/>
  <c r="CH317" i="3"/>
  <c r="CI317" i="3"/>
  <c r="CJ317" i="3"/>
  <c r="CK317" i="3"/>
  <c r="CL317" i="3"/>
  <c r="CM317" i="3"/>
  <c r="CN317" i="3"/>
  <c r="CP317" i="3"/>
  <c r="CQ317" i="3"/>
  <c r="CR317" i="3"/>
  <c r="CS317" i="3"/>
  <c r="CT317" i="3"/>
  <c r="CU317" i="3"/>
  <c r="CV317" i="3"/>
  <c r="CW317" i="3"/>
  <c r="CX317" i="3"/>
  <c r="CY317" i="3"/>
  <c r="CZ317" i="3"/>
  <c r="DA317" i="3"/>
  <c r="DB317" i="3"/>
  <c r="DD317" i="3"/>
  <c r="DE317" i="3"/>
  <c r="DF317" i="3"/>
  <c r="DG317" i="3"/>
  <c r="DH317" i="3"/>
  <c r="DI317" i="3"/>
  <c r="DJ317" i="3"/>
  <c r="DK317" i="3"/>
  <c r="DL317" i="3"/>
  <c r="DM317" i="3"/>
  <c r="DN317" i="3"/>
  <c r="DO317" i="3"/>
  <c r="DP317" i="3"/>
  <c r="DR317" i="3"/>
  <c r="DS317" i="3"/>
  <c r="DT317" i="3"/>
  <c r="DU317" i="3"/>
  <c r="DV317" i="3"/>
  <c r="DW317" i="3"/>
  <c r="DX317" i="3"/>
  <c r="DY317" i="3"/>
  <c r="DZ317" i="3"/>
  <c r="EA317" i="3"/>
  <c r="EB317" i="3"/>
  <c r="EC317" i="3"/>
  <c r="ED317" i="3"/>
  <c r="EF317" i="3"/>
  <c r="EG317" i="3"/>
  <c r="EH317" i="3"/>
  <c r="EI317" i="3"/>
  <c r="EJ317" i="3"/>
  <c r="EK317" i="3"/>
  <c r="EL317" i="3"/>
  <c r="EM317" i="3"/>
  <c r="EN317" i="3"/>
  <c r="EO317" i="3"/>
  <c r="EP317" i="3"/>
  <c r="EQ317" i="3"/>
  <c r="ER317" i="3"/>
  <c r="ET317" i="3"/>
  <c r="EU317" i="3"/>
  <c r="EV317" i="3"/>
  <c r="EW317" i="3"/>
  <c r="EX317" i="3"/>
  <c r="EY317" i="3"/>
  <c r="EZ317" i="3"/>
  <c r="FA317" i="3"/>
  <c r="FB317" i="3"/>
  <c r="FC317" i="3"/>
  <c r="FD317" i="3"/>
  <c r="FE317" i="3"/>
  <c r="FF317" i="3"/>
  <c r="FH317" i="3"/>
  <c r="FI317" i="3"/>
  <c r="FJ317" i="3"/>
  <c r="FK317" i="3"/>
  <c r="FL317" i="3"/>
  <c r="FM317" i="3"/>
  <c r="FN317" i="3"/>
  <c r="FO317" i="3"/>
  <c r="FP317" i="3"/>
  <c r="FQ317" i="3"/>
  <c r="FR317" i="3"/>
  <c r="FS317" i="3"/>
  <c r="FT317" i="3"/>
  <c r="FV317" i="3"/>
  <c r="FW317" i="3"/>
  <c r="FX317" i="3"/>
  <c r="FY317" i="3"/>
  <c r="FZ317" i="3"/>
  <c r="GA317" i="3"/>
  <c r="GB317" i="3"/>
  <c r="GC317" i="3"/>
  <c r="GD317" i="3"/>
  <c r="GE317" i="3"/>
  <c r="GF317" i="3"/>
  <c r="GG317" i="3"/>
  <c r="GH317" i="3"/>
  <c r="GJ317" i="3"/>
  <c r="GK317" i="3"/>
  <c r="GL317" i="3"/>
  <c r="GM317" i="3"/>
  <c r="GN317" i="3"/>
  <c r="GO317" i="3"/>
  <c r="GP317" i="3"/>
  <c r="GQ317" i="3"/>
  <c r="GR317" i="3"/>
  <c r="GS317" i="3"/>
  <c r="GT317" i="3"/>
  <c r="GU317" i="3"/>
  <c r="GV317" i="3"/>
  <c r="GX317" i="3"/>
  <c r="GY317" i="3"/>
  <c r="GZ317" i="3"/>
  <c r="HA317" i="3"/>
  <c r="HB317" i="3"/>
  <c r="HC317" i="3"/>
  <c r="HD317" i="3"/>
  <c r="HE317" i="3"/>
  <c r="HF317" i="3"/>
  <c r="HG317" i="3"/>
  <c r="HH317" i="3"/>
  <c r="HI317" i="3"/>
  <c r="HJ317" i="3"/>
  <c r="J318" i="3"/>
  <c r="K318" i="3"/>
  <c r="L318" i="3"/>
  <c r="M318" i="3"/>
  <c r="N318" i="3"/>
  <c r="O318" i="3"/>
  <c r="P318" i="3"/>
  <c r="Q318" i="3"/>
  <c r="R318" i="3"/>
  <c r="S318" i="3"/>
  <c r="T318" i="3"/>
  <c r="U318" i="3"/>
  <c r="V318" i="3"/>
  <c r="X318" i="3"/>
  <c r="Y318" i="3"/>
  <c r="Z318" i="3"/>
  <c r="AA318" i="3"/>
  <c r="AB318" i="3"/>
  <c r="AC318" i="3"/>
  <c r="AD318" i="3"/>
  <c r="AE318" i="3"/>
  <c r="AF318" i="3"/>
  <c r="AG318" i="3"/>
  <c r="AH318" i="3"/>
  <c r="AI318" i="3"/>
  <c r="AJ318" i="3"/>
  <c r="AZ318" i="3"/>
  <c r="BA318" i="3"/>
  <c r="BB318" i="3"/>
  <c r="BC318" i="3"/>
  <c r="BD318" i="3"/>
  <c r="BE318" i="3"/>
  <c r="BF318" i="3"/>
  <c r="BG318" i="3"/>
  <c r="BH318" i="3"/>
  <c r="BI318" i="3"/>
  <c r="BJ318" i="3"/>
  <c r="BK318" i="3"/>
  <c r="BL318" i="3"/>
  <c r="BN318" i="3"/>
  <c r="BO318" i="3"/>
  <c r="BP318" i="3"/>
  <c r="BQ318" i="3"/>
  <c r="BR318" i="3"/>
  <c r="BS318" i="3"/>
  <c r="BT318" i="3"/>
  <c r="BU318" i="3"/>
  <c r="BV318" i="3"/>
  <c r="BW318" i="3"/>
  <c r="BX318" i="3"/>
  <c r="BY318" i="3"/>
  <c r="BZ318" i="3"/>
  <c r="CB318" i="3"/>
  <c r="CC318" i="3"/>
  <c r="CD318" i="3"/>
  <c r="CE318" i="3"/>
  <c r="CF318" i="3"/>
  <c r="CG318" i="3"/>
  <c r="CH318" i="3"/>
  <c r="CI318" i="3"/>
  <c r="CJ318" i="3"/>
  <c r="CK318" i="3"/>
  <c r="CL318" i="3"/>
  <c r="CM318" i="3"/>
  <c r="CN318" i="3"/>
  <c r="CP318" i="3"/>
  <c r="CQ318" i="3"/>
  <c r="CR318" i="3"/>
  <c r="CS318" i="3"/>
  <c r="CT318" i="3"/>
  <c r="CU318" i="3"/>
  <c r="CV318" i="3"/>
  <c r="CW318" i="3"/>
  <c r="CX318" i="3"/>
  <c r="CY318" i="3"/>
  <c r="CZ318" i="3"/>
  <c r="DA318" i="3"/>
  <c r="DB318" i="3"/>
  <c r="DD318" i="3"/>
  <c r="DE318" i="3"/>
  <c r="DF318" i="3"/>
  <c r="DG318" i="3"/>
  <c r="DH318" i="3"/>
  <c r="DI318" i="3"/>
  <c r="DJ318" i="3"/>
  <c r="DK318" i="3"/>
  <c r="DL318" i="3"/>
  <c r="DM318" i="3"/>
  <c r="DN318" i="3"/>
  <c r="DO318" i="3"/>
  <c r="DP318" i="3"/>
  <c r="DR318" i="3"/>
  <c r="DS318" i="3"/>
  <c r="DT318" i="3"/>
  <c r="DU318" i="3"/>
  <c r="DV318" i="3"/>
  <c r="DW318" i="3"/>
  <c r="DX318" i="3"/>
  <c r="DY318" i="3"/>
  <c r="DZ318" i="3"/>
  <c r="EA318" i="3"/>
  <c r="EB318" i="3"/>
  <c r="EC318" i="3"/>
  <c r="ED318" i="3"/>
  <c r="EF318" i="3"/>
  <c r="EG318" i="3"/>
  <c r="EH318" i="3"/>
  <c r="EI318" i="3"/>
  <c r="EJ318" i="3"/>
  <c r="EK318" i="3"/>
  <c r="EL318" i="3"/>
  <c r="EM318" i="3"/>
  <c r="EN318" i="3"/>
  <c r="EO318" i="3"/>
  <c r="EP318" i="3"/>
  <c r="EQ318" i="3"/>
  <c r="ER318" i="3"/>
  <c r="ET318" i="3"/>
  <c r="EU318" i="3"/>
  <c r="EV318" i="3"/>
  <c r="EW318" i="3"/>
  <c r="EX318" i="3"/>
  <c r="EY318" i="3"/>
  <c r="EZ318" i="3"/>
  <c r="FA318" i="3"/>
  <c r="FB318" i="3"/>
  <c r="FC318" i="3"/>
  <c r="FD318" i="3"/>
  <c r="FE318" i="3"/>
  <c r="FF318" i="3"/>
  <c r="FH318" i="3"/>
  <c r="FI318" i="3"/>
  <c r="FJ318" i="3"/>
  <c r="FK318" i="3"/>
  <c r="FL318" i="3"/>
  <c r="FM318" i="3"/>
  <c r="FN318" i="3"/>
  <c r="FO318" i="3"/>
  <c r="FP318" i="3"/>
  <c r="FQ318" i="3"/>
  <c r="FR318" i="3"/>
  <c r="FS318" i="3"/>
  <c r="FT318" i="3"/>
  <c r="FV318" i="3"/>
  <c r="FW318" i="3"/>
  <c r="FX318" i="3"/>
  <c r="FY318" i="3"/>
  <c r="FZ318" i="3"/>
  <c r="GA318" i="3"/>
  <c r="GB318" i="3"/>
  <c r="GC318" i="3"/>
  <c r="GD318" i="3"/>
  <c r="GE318" i="3"/>
  <c r="GF318" i="3"/>
  <c r="GG318" i="3"/>
  <c r="GH318" i="3"/>
  <c r="GJ318" i="3"/>
  <c r="GK318" i="3"/>
  <c r="GL318" i="3"/>
  <c r="GM318" i="3"/>
  <c r="GN318" i="3"/>
  <c r="GO318" i="3"/>
  <c r="GP318" i="3"/>
  <c r="GQ318" i="3"/>
  <c r="GR318" i="3"/>
  <c r="GS318" i="3"/>
  <c r="GT318" i="3"/>
  <c r="GU318" i="3"/>
  <c r="GV318" i="3"/>
  <c r="GX318" i="3"/>
  <c r="GY318" i="3"/>
  <c r="GZ318" i="3"/>
  <c r="HA318" i="3"/>
  <c r="HB318" i="3"/>
  <c r="HC318" i="3"/>
  <c r="HD318" i="3"/>
  <c r="HE318" i="3"/>
  <c r="HF318" i="3"/>
  <c r="HG318" i="3"/>
  <c r="HH318" i="3"/>
  <c r="HI318" i="3"/>
  <c r="HJ318" i="3"/>
  <c r="J319" i="3"/>
  <c r="K319" i="3"/>
  <c r="L319" i="3"/>
  <c r="M319" i="3"/>
  <c r="N319" i="3"/>
  <c r="O319" i="3"/>
  <c r="P319" i="3"/>
  <c r="Q319" i="3"/>
  <c r="R319" i="3"/>
  <c r="S319" i="3"/>
  <c r="T319" i="3"/>
  <c r="U319" i="3"/>
  <c r="V319" i="3"/>
  <c r="X319" i="3"/>
  <c r="Y319" i="3"/>
  <c r="Z319" i="3"/>
  <c r="AA319" i="3"/>
  <c r="AB319" i="3"/>
  <c r="AC319" i="3"/>
  <c r="AD319" i="3"/>
  <c r="AE319" i="3"/>
  <c r="AF319" i="3"/>
  <c r="AG319" i="3"/>
  <c r="AH319" i="3"/>
  <c r="AI319" i="3"/>
  <c r="AJ319" i="3"/>
  <c r="AZ319" i="3"/>
  <c r="BA319" i="3"/>
  <c r="BB319" i="3"/>
  <c r="BC319" i="3"/>
  <c r="BD319" i="3"/>
  <c r="BE319" i="3"/>
  <c r="BF319" i="3"/>
  <c r="BG319" i="3"/>
  <c r="BH319" i="3"/>
  <c r="BI319" i="3"/>
  <c r="BJ319" i="3"/>
  <c r="BK319" i="3"/>
  <c r="BL319" i="3"/>
  <c r="BN319" i="3"/>
  <c r="BO319" i="3"/>
  <c r="BP319" i="3"/>
  <c r="BQ319" i="3"/>
  <c r="BR319" i="3"/>
  <c r="BS319" i="3"/>
  <c r="BT319" i="3"/>
  <c r="BU319" i="3"/>
  <c r="BV319" i="3"/>
  <c r="BW319" i="3"/>
  <c r="BX319" i="3"/>
  <c r="BY319" i="3"/>
  <c r="BZ319" i="3"/>
  <c r="CB319" i="3"/>
  <c r="CC319" i="3"/>
  <c r="CD319" i="3"/>
  <c r="CE319" i="3"/>
  <c r="CF319" i="3"/>
  <c r="CG319" i="3"/>
  <c r="CH319" i="3"/>
  <c r="CI319" i="3"/>
  <c r="CJ319" i="3"/>
  <c r="CK319" i="3"/>
  <c r="CL319" i="3"/>
  <c r="CM319" i="3"/>
  <c r="CN319" i="3"/>
  <c r="CP319" i="3"/>
  <c r="CQ319" i="3"/>
  <c r="CR319" i="3"/>
  <c r="CS319" i="3"/>
  <c r="CT319" i="3"/>
  <c r="CU319" i="3"/>
  <c r="CV319" i="3"/>
  <c r="CW319" i="3"/>
  <c r="CX319" i="3"/>
  <c r="CY319" i="3"/>
  <c r="CZ319" i="3"/>
  <c r="DA319" i="3"/>
  <c r="DB319" i="3"/>
  <c r="DD319" i="3"/>
  <c r="DE319" i="3"/>
  <c r="DF319" i="3"/>
  <c r="DG319" i="3"/>
  <c r="DH319" i="3"/>
  <c r="DI319" i="3"/>
  <c r="DJ319" i="3"/>
  <c r="DK319" i="3"/>
  <c r="DL319" i="3"/>
  <c r="DM319" i="3"/>
  <c r="DN319" i="3"/>
  <c r="DO319" i="3"/>
  <c r="DP319" i="3"/>
  <c r="DR319" i="3"/>
  <c r="DS319" i="3"/>
  <c r="DT319" i="3"/>
  <c r="DU319" i="3"/>
  <c r="DV319" i="3"/>
  <c r="DW319" i="3"/>
  <c r="DX319" i="3"/>
  <c r="DY319" i="3"/>
  <c r="DZ319" i="3"/>
  <c r="EA319" i="3"/>
  <c r="EB319" i="3"/>
  <c r="EC319" i="3"/>
  <c r="ED319" i="3"/>
  <c r="EF319" i="3"/>
  <c r="EG319" i="3"/>
  <c r="EH319" i="3"/>
  <c r="EI319" i="3"/>
  <c r="EJ319" i="3"/>
  <c r="EK319" i="3"/>
  <c r="EL319" i="3"/>
  <c r="EM319" i="3"/>
  <c r="EN319" i="3"/>
  <c r="EO319" i="3"/>
  <c r="EP319" i="3"/>
  <c r="EQ319" i="3"/>
  <c r="ER319" i="3"/>
  <c r="ET319" i="3"/>
  <c r="EU319" i="3"/>
  <c r="EV319" i="3"/>
  <c r="EW319" i="3"/>
  <c r="EX319" i="3"/>
  <c r="EY319" i="3"/>
  <c r="EZ319" i="3"/>
  <c r="FA319" i="3"/>
  <c r="FB319" i="3"/>
  <c r="FC319" i="3"/>
  <c r="FD319" i="3"/>
  <c r="FE319" i="3"/>
  <c r="FF319" i="3"/>
  <c r="FH319" i="3"/>
  <c r="FI319" i="3"/>
  <c r="FJ319" i="3"/>
  <c r="FK319" i="3"/>
  <c r="FL319" i="3"/>
  <c r="FM319" i="3"/>
  <c r="FN319" i="3"/>
  <c r="FO319" i="3"/>
  <c r="FP319" i="3"/>
  <c r="FQ319" i="3"/>
  <c r="FR319" i="3"/>
  <c r="FS319" i="3"/>
  <c r="FT319" i="3"/>
  <c r="FV319" i="3"/>
  <c r="FW319" i="3"/>
  <c r="FX319" i="3"/>
  <c r="FY319" i="3"/>
  <c r="FZ319" i="3"/>
  <c r="GA319" i="3"/>
  <c r="GB319" i="3"/>
  <c r="GC319" i="3"/>
  <c r="GD319" i="3"/>
  <c r="GE319" i="3"/>
  <c r="GF319" i="3"/>
  <c r="GG319" i="3"/>
  <c r="GH319" i="3"/>
  <c r="GJ319" i="3"/>
  <c r="GK319" i="3"/>
  <c r="GL319" i="3"/>
  <c r="GM319" i="3"/>
  <c r="GN319" i="3"/>
  <c r="GO319" i="3"/>
  <c r="GP319" i="3"/>
  <c r="GQ319" i="3"/>
  <c r="GR319" i="3"/>
  <c r="GS319" i="3"/>
  <c r="GT319" i="3"/>
  <c r="GU319" i="3"/>
  <c r="GV319" i="3"/>
  <c r="GX319" i="3"/>
  <c r="GY319" i="3"/>
  <c r="GZ319" i="3"/>
  <c r="HA319" i="3"/>
  <c r="HB319" i="3"/>
  <c r="HC319" i="3"/>
  <c r="HD319" i="3"/>
  <c r="HE319" i="3"/>
  <c r="HF319" i="3"/>
  <c r="HG319" i="3"/>
  <c r="HH319" i="3"/>
  <c r="HI319" i="3"/>
  <c r="HJ319" i="3"/>
  <c r="X320" i="3"/>
  <c r="Y320" i="3"/>
  <c r="Z320" i="3"/>
  <c r="AA320" i="3"/>
  <c r="AB320" i="3"/>
  <c r="AC320" i="3"/>
  <c r="AD320" i="3"/>
  <c r="AE320" i="3"/>
  <c r="AF320" i="3"/>
  <c r="AG320" i="3"/>
  <c r="AH320" i="3"/>
  <c r="AI320" i="3"/>
  <c r="AJ320" i="3"/>
  <c r="AL320" i="3"/>
  <c r="AM320" i="3"/>
  <c r="AN320" i="3"/>
  <c r="AO320" i="3"/>
  <c r="AP320" i="3"/>
  <c r="AQ320" i="3"/>
  <c r="AR320" i="3"/>
  <c r="AS320" i="3"/>
  <c r="AT320" i="3"/>
  <c r="AU320" i="3"/>
  <c r="AV320" i="3"/>
  <c r="AW320" i="3"/>
  <c r="AX320" i="3"/>
  <c r="AZ320" i="3"/>
  <c r="BA320" i="3"/>
  <c r="BB320" i="3"/>
  <c r="BC320" i="3"/>
  <c r="BD320" i="3"/>
  <c r="BE320" i="3"/>
  <c r="BF320" i="3"/>
  <c r="BG320" i="3"/>
  <c r="BH320" i="3"/>
  <c r="BI320" i="3"/>
  <c r="BJ320" i="3"/>
  <c r="BK320" i="3"/>
  <c r="BL320" i="3"/>
  <c r="BN320" i="3"/>
  <c r="BO320" i="3"/>
  <c r="BP320" i="3"/>
  <c r="BQ320" i="3"/>
  <c r="BR320" i="3"/>
  <c r="BS320" i="3"/>
  <c r="BT320" i="3"/>
  <c r="BU320" i="3"/>
  <c r="BV320" i="3"/>
  <c r="BW320" i="3"/>
  <c r="BX320" i="3"/>
  <c r="BY320" i="3"/>
  <c r="BZ320" i="3"/>
  <c r="CB320" i="3"/>
  <c r="CC320" i="3"/>
  <c r="CD320" i="3"/>
  <c r="CE320" i="3"/>
  <c r="CF320" i="3"/>
  <c r="CG320" i="3"/>
  <c r="CH320" i="3"/>
  <c r="CI320" i="3"/>
  <c r="CJ320" i="3"/>
  <c r="CK320" i="3"/>
  <c r="CL320" i="3"/>
  <c r="CM320" i="3"/>
  <c r="CN320" i="3"/>
  <c r="CP320" i="3"/>
  <c r="CQ320" i="3"/>
  <c r="CR320" i="3"/>
  <c r="CS320" i="3"/>
  <c r="CT320" i="3"/>
  <c r="CU320" i="3"/>
  <c r="CV320" i="3"/>
  <c r="CW320" i="3"/>
  <c r="CX320" i="3"/>
  <c r="CY320" i="3"/>
  <c r="CZ320" i="3"/>
  <c r="DA320" i="3"/>
  <c r="DB320" i="3"/>
  <c r="DD320" i="3"/>
  <c r="DE320" i="3"/>
  <c r="DF320" i="3"/>
  <c r="DG320" i="3"/>
  <c r="DH320" i="3"/>
  <c r="DI320" i="3"/>
  <c r="DJ320" i="3"/>
  <c r="DK320" i="3"/>
  <c r="DL320" i="3"/>
  <c r="DM320" i="3"/>
  <c r="DN320" i="3"/>
  <c r="DO320" i="3"/>
  <c r="DP320" i="3"/>
  <c r="DR320" i="3"/>
  <c r="DS320" i="3"/>
  <c r="DT320" i="3"/>
  <c r="DU320" i="3"/>
  <c r="DV320" i="3"/>
  <c r="DW320" i="3"/>
  <c r="DX320" i="3"/>
  <c r="DY320" i="3"/>
  <c r="DZ320" i="3"/>
  <c r="EA320" i="3"/>
  <c r="EB320" i="3"/>
  <c r="EC320" i="3"/>
  <c r="ED320" i="3"/>
  <c r="EF320" i="3"/>
  <c r="EG320" i="3"/>
  <c r="EH320" i="3"/>
  <c r="EI320" i="3"/>
  <c r="EJ320" i="3"/>
  <c r="EK320" i="3"/>
  <c r="EL320" i="3"/>
  <c r="EM320" i="3"/>
  <c r="EN320" i="3"/>
  <c r="EO320" i="3"/>
  <c r="EP320" i="3"/>
  <c r="EQ320" i="3"/>
  <c r="ER320" i="3"/>
  <c r="ET320" i="3"/>
  <c r="EU320" i="3"/>
  <c r="EV320" i="3"/>
  <c r="EW320" i="3"/>
  <c r="EX320" i="3"/>
  <c r="EY320" i="3"/>
  <c r="EZ320" i="3"/>
  <c r="FA320" i="3"/>
  <c r="FB320" i="3"/>
  <c r="FC320" i="3"/>
  <c r="FD320" i="3"/>
  <c r="FE320" i="3"/>
  <c r="FF320" i="3"/>
  <c r="FH320" i="3"/>
  <c r="FI320" i="3"/>
  <c r="FJ320" i="3"/>
  <c r="FK320" i="3"/>
  <c r="FL320" i="3"/>
  <c r="FM320" i="3"/>
  <c r="FN320" i="3"/>
  <c r="FO320" i="3"/>
  <c r="FP320" i="3"/>
  <c r="FQ320" i="3"/>
  <c r="FR320" i="3"/>
  <c r="FS320" i="3"/>
  <c r="FT320" i="3"/>
  <c r="FV320" i="3"/>
  <c r="FW320" i="3"/>
  <c r="FX320" i="3"/>
  <c r="FY320" i="3"/>
  <c r="FZ320" i="3"/>
  <c r="GA320" i="3"/>
  <c r="GB320" i="3"/>
  <c r="GC320" i="3"/>
  <c r="GD320" i="3"/>
  <c r="GE320" i="3"/>
  <c r="GF320" i="3"/>
  <c r="GG320" i="3"/>
  <c r="GH320" i="3"/>
  <c r="GJ320" i="3"/>
  <c r="GK320" i="3"/>
  <c r="GL320" i="3"/>
  <c r="GM320" i="3"/>
  <c r="GN320" i="3"/>
  <c r="GO320" i="3"/>
  <c r="GP320" i="3"/>
  <c r="GQ320" i="3"/>
  <c r="GR320" i="3"/>
  <c r="GS320" i="3"/>
  <c r="GT320" i="3"/>
  <c r="GU320" i="3"/>
  <c r="GV320" i="3"/>
  <c r="GX320" i="3"/>
  <c r="GY320" i="3"/>
  <c r="GZ320" i="3"/>
  <c r="HA320" i="3"/>
  <c r="HB320" i="3"/>
  <c r="HC320" i="3"/>
  <c r="HD320" i="3"/>
  <c r="HE320" i="3"/>
  <c r="HF320" i="3"/>
  <c r="HG320" i="3"/>
  <c r="HH320" i="3"/>
  <c r="HI320" i="3"/>
  <c r="HJ320" i="3"/>
  <c r="J321" i="3"/>
  <c r="K321" i="3"/>
  <c r="L321" i="3"/>
  <c r="M321" i="3"/>
  <c r="N321" i="3"/>
  <c r="O321" i="3"/>
  <c r="P321" i="3"/>
  <c r="Q321" i="3"/>
  <c r="R321" i="3"/>
  <c r="S321" i="3"/>
  <c r="T321" i="3"/>
  <c r="U321" i="3"/>
  <c r="V321" i="3"/>
  <c r="AL321" i="3"/>
  <c r="AM321" i="3"/>
  <c r="AN321" i="3"/>
  <c r="AO321" i="3"/>
  <c r="AP321" i="3"/>
  <c r="AQ321" i="3"/>
  <c r="AR321" i="3"/>
  <c r="AS321" i="3"/>
  <c r="AT321" i="3"/>
  <c r="AU321" i="3"/>
  <c r="AV321" i="3"/>
  <c r="AW321" i="3"/>
  <c r="AX321" i="3"/>
  <c r="AZ321" i="3"/>
  <c r="BA321" i="3"/>
  <c r="BB321" i="3"/>
  <c r="BC321" i="3"/>
  <c r="BD321" i="3"/>
  <c r="BE321" i="3"/>
  <c r="BF321" i="3"/>
  <c r="BG321" i="3"/>
  <c r="BH321" i="3"/>
  <c r="BI321" i="3"/>
  <c r="BJ321" i="3"/>
  <c r="BK321" i="3"/>
  <c r="BL321" i="3"/>
  <c r="BN321" i="3"/>
  <c r="BO321" i="3"/>
  <c r="BP321" i="3"/>
  <c r="BQ321" i="3"/>
  <c r="BR321" i="3"/>
  <c r="BS321" i="3"/>
  <c r="BT321" i="3"/>
  <c r="BU321" i="3"/>
  <c r="BV321" i="3"/>
  <c r="BW321" i="3"/>
  <c r="BX321" i="3"/>
  <c r="BY321" i="3"/>
  <c r="BZ321" i="3"/>
  <c r="CB321" i="3"/>
  <c r="CC321" i="3"/>
  <c r="CD321" i="3"/>
  <c r="CE321" i="3"/>
  <c r="CF321" i="3"/>
  <c r="CG321" i="3"/>
  <c r="CH321" i="3"/>
  <c r="CI321" i="3"/>
  <c r="CJ321" i="3"/>
  <c r="CK321" i="3"/>
  <c r="CL321" i="3"/>
  <c r="CM321" i="3"/>
  <c r="CN321" i="3"/>
  <c r="CP321" i="3"/>
  <c r="CQ321" i="3"/>
  <c r="CR321" i="3"/>
  <c r="CS321" i="3"/>
  <c r="CT321" i="3"/>
  <c r="CU321" i="3"/>
  <c r="CV321" i="3"/>
  <c r="CW321" i="3"/>
  <c r="CX321" i="3"/>
  <c r="CY321" i="3"/>
  <c r="CZ321" i="3"/>
  <c r="DA321" i="3"/>
  <c r="DB321" i="3"/>
  <c r="DD321" i="3"/>
  <c r="DE321" i="3"/>
  <c r="DF321" i="3"/>
  <c r="DG321" i="3"/>
  <c r="DH321" i="3"/>
  <c r="DI321" i="3"/>
  <c r="DJ321" i="3"/>
  <c r="DK321" i="3"/>
  <c r="DL321" i="3"/>
  <c r="DM321" i="3"/>
  <c r="DN321" i="3"/>
  <c r="DO321" i="3"/>
  <c r="DP321" i="3"/>
  <c r="DR321" i="3"/>
  <c r="DS321" i="3"/>
  <c r="DT321" i="3"/>
  <c r="DU321" i="3"/>
  <c r="DV321" i="3"/>
  <c r="DW321" i="3"/>
  <c r="DX321" i="3"/>
  <c r="DY321" i="3"/>
  <c r="DZ321" i="3"/>
  <c r="EA321" i="3"/>
  <c r="EB321" i="3"/>
  <c r="EC321" i="3"/>
  <c r="ED321" i="3"/>
  <c r="EF321" i="3"/>
  <c r="EG321" i="3"/>
  <c r="EH321" i="3"/>
  <c r="EI321" i="3"/>
  <c r="EJ321" i="3"/>
  <c r="EK321" i="3"/>
  <c r="EL321" i="3"/>
  <c r="EM321" i="3"/>
  <c r="EN321" i="3"/>
  <c r="EO321" i="3"/>
  <c r="EP321" i="3"/>
  <c r="EQ321" i="3"/>
  <c r="ER321" i="3"/>
  <c r="ET321" i="3"/>
  <c r="EU321" i="3"/>
  <c r="EV321" i="3"/>
  <c r="EW321" i="3"/>
  <c r="EX321" i="3"/>
  <c r="EY321" i="3"/>
  <c r="EZ321" i="3"/>
  <c r="FA321" i="3"/>
  <c r="FB321" i="3"/>
  <c r="FC321" i="3"/>
  <c r="FD321" i="3"/>
  <c r="FE321" i="3"/>
  <c r="FF321" i="3"/>
  <c r="FH321" i="3"/>
  <c r="FI321" i="3"/>
  <c r="FJ321" i="3"/>
  <c r="FK321" i="3"/>
  <c r="FL321" i="3"/>
  <c r="FM321" i="3"/>
  <c r="FN321" i="3"/>
  <c r="FO321" i="3"/>
  <c r="FP321" i="3"/>
  <c r="FQ321" i="3"/>
  <c r="FR321" i="3"/>
  <c r="FS321" i="3"/>
  <c r="FT321" i="3"/>
  <c r="FV321" i="3"/>
  <c r="FW321" i="3"/>
  <c r="FX321" i="3"/>
  <c r="FY321" i="3"/>
  <c r="FZ321" i="3"/>
  <c r="GA321" i="3"/>
  <c r="GB321" i="3"/>
  <c r="GC321" i="3"/>
  <c r="GD321" i="3"/>
  <c r="GE321" i="3"/>
  <c r="GF321" i="3"/>
  <c r="GG321" i="3"/>
  <c r="GH321" i="3"/>
  <c r="GJ321" i="3"/>
  <c r="GK321" i="3"/>
  <c r="GL321" i="3"/>
  <c r="GM321" i="3"/>
  <c r="GN321" i="3"/>
  <c r="GO321" i="3"/>
  <c r="GP321" i="3"/>
  <c r="GQ321" i="3"/>
  <c r="GR321" i="3"/>
  <c r="GS321" i="3"/>
  <c r="GT321" i="3"/>
  <c r="GU321" i="3"/>
  <c r="GV321" i="3"/>
  <c r="GX321" i="3"/>
  <c r="GY321" i="3"/>
  <c r="GZ321" i="3"/>
  <c r="HA321" i="3"/>
  <c r="HB321" i="3"/>
  <c r="HC321" i="3"/>
  <c r="HD321" i="3"/>
  <c r="HE321" i="3"/>
  <c r="HF321" i="3"/>
  <c r="HG321" i="3"/>
  <c r="HH321" i="3"/>
  <c r="HI321" i="3"/>
  <c r="HJ321" i="3"/>
  <c r="X322" i="3"/>
  <c r="Y322" i="3"/>
  <c r="Z322" i="3"/>
  <c r="AA322" i="3"/>
  <c r="AB322" i="3"/>
  <c r="AC322" i="3"/>
  <c r="AD322" i="3"/>
  <c r="AE322" i="3"/>
  <c r="AF322" i="3"/>
  <c r="AG322" i="3"/>
  <c r="AH322" i="3"/>
  <c r="AI322" i="3"/>
  <c r="AJ322" i="3"/>
  <c r="AL322" i="3"/>
  <c r="AM322" i="3"/>
  <c r="AN322" i="3"/>
  <c r="AO322" i="3"/>
  <c r="AP322" i="3"/>
  <c r="AQ322" i="3"/>
  <c r="AR322" i="3"/>
  <c r="AS322" i="3"/>
  <c r="AT322" i="3"/>
  <c r="AU322" i="3"/>
  <c r="AV322" i="3"/>
  <c r="AW322" i="3"/>
  <c r="AX322" i="3"/>
  <c r="AZ322" i="3"/>
  <c r="BA322" i="3"/>
  <c r="BB322" i="3"/>
  <c r="BC322" i="3"/>
  <c r="BD322" i="3"/>
  <c r="BE322" i="3"/>
  <c r="BF322" i="3"/>
  <c r="BG322" i="3"/>
  <c r="BH322" i="3"/>
  <c r="BI322" i="3"/>
  <c r="BJ322" i="3"/>
  <c r="BK322" i="3"/>
  <c r="BL322" i="3"/>
  <c r="BN322" i="3"/>
  <c r="BO322" i="3"/>
  <c r="BP322" i="3"/>
  <c r="BQ322" i="3"/>
  <c r="BR322" i="3"/>
  <c r="BS322" i="3"/>
  <c r="BT322" i="3"/>
  <c r="BU322" i="3"/>
  <c r="BV322" i="3"/>
  <c r="BW322" i="3"/>
  <c r="BX322" i="3"/>
  <c r="BY322" i="3"/>
  <c r="BZ322" i="3"/>
  <c r="CB322" i="3"/>
  <c r="CC322" i="3"/>
  <c r="CD322" i="3"/>
  <c r="CE322" i="3"/>
  <c r="CF322" i="3"/>
  <c r="CG322" i="3"/>
  <c r="CH322" i="3"/>
  <c r="CI322" i="3"/>
  <c r="CJ322" i="3"/>
  <c r="CK322" i="3"/>
  <c r="CL322" i="3"/>
  <c r="CM322" i="3"/>
  <c r="CN322" i="3"/>
  <c r="CP322" i="3"/>
  <c r="CQ322" i="3"/>
  <c r="CR322" i="3"/>
  <c r="CS322" i="3"/>
  <c r="CT322" i="3"/>
  <c r="CU322" i="3"/>
  <c r="CV322" i="3"/>
  <c r="CW322" i="3"/>
  <c r="CX322" i="3"/>
  <c r="CY322" i="3"/>
  <c r="CZ322" i="3"/>
  <c r="DA322" i="3"/>
  <c r="DB322" i="3"/>
  <c r="DD322" i="3"/>
  <c r="DE322" i="3"/>
  <c r="DF322" i="3"/>
  <c r="DG322" i="3"/>
  <c r="DH322" i="3"/>
  <c r="DI322" i="3"/>
  <c r="DJ322" i="3"/>
  <c r="DK322" i="3"/>
  <c r="DL322" i="3"/>
  <c r="DM322" i="3"/>
  <c r="DN322" i="3"/>
  <c r="DO322" i="3"/>
  <c r="DP322" i="3"/>
  <c r="DR322" i="3"/>
  <c r="DS322" i="3"/>
  <c r="DT322" i="3"/>
  <c r="DU322" i="3"/>
  <c r="DV322" i="3"/>
  <c r="DW322" i="3"/>
  <c r="DX322" i="3"/>
  <c r="DY322" i="3"/>
  <c r="DZ322" i="3"/>
  <c r="EA322" i="3"/>
  <c r="EB322" i="3"/>
  <c r="EC322" i="3"/>
  <c r="ED322" i="3"/>
  <c r="EF322" i="3"/>
  <c r="EG322" i="3"/>
  <c r="EH322" i="3"/>
  <c r="EI322" i="3"/>
  <c r="EJ322" i="3"/>
  <c r="EK322" i="3"/>
  <c r="EL322" i="3"/>
  <c r="EM322" i="3"/>
  <c r="EN322" i="3"/>
  <c r="EO322" i="3"/>
  <c r="EP322" i="3"/>
  <c r="EQ322" i="3"/>
  <c r="ER322" i="3"/>
  <c r="ET322" i="3"/>
  <c r="EU322" i="3"/>
  <c r="EV322" i="3"/>
  <c r="EW322" i="3"/>
  <c r="EX322" i="3"/>
  <c r="EY322" i="3"/>
  <c r="EZ322" i="3"/>
  <c r="FA322" i="3"/>
  <c r="FB322" i="3"/>
  <c r="FC322" i="3"/>
  <c r="FD322" i="3"/>
  <c r="FE322" i="3"/>
  <c r="FF322" i="3"/>
  <c r="FH322" i="3"/>
  <c r="FI322" i="3"/>
  <c r="FJ322" i="3"/>
  <c r="FK322" i="3"/>
  <c r="FL322" i="3"/>
  <c r="FM322" i="3"/>
  <c r="FN322" i="3"/>
  <c r="FO322" i="3"/>
  <c r="FP322" i="3"/>
  <c r="FQ322" i="3"/>
  <c r="FR322" i="3"/>
  <c r="FS322" i="3"/>
  <c r="FT322" i="3"/>
  <c r="FV322" i="3"/>
  <c r="FW322" i="3"/>
  <c r="FX322" i="3"/>
  <c r="FY322" i="3"/>
  <c r="FZ322" i="3"/>
  <c r="GA322" i="3"/>
  <c r="GB322" i="3"/>
  <c r="GC322" i="3"/>
  <c r="GD322" i="3"/>
  <c r="GE322" i="3"/>
  <c r="GF322" i="3"/>
  <c r="GG322" i="3"/>
  <c r="GH322" i="3"/>
  <c r="GJ322" i="3"/>
  <c r="GK322" i="3"/>
  <c r="GL322" i="3"/>
  <c r="GM322" i="3"/>
  <c r="GN322" i="3"/>
  <c r="GO322" i="3"/>
  <c r="GP322" i="3"/>
  <c r="GQ322" i="3"/>
  <c r="GR322" i="3"/>
  <c r="GS322" i="3"/>
  <c r="GT322" i="3"/>
  <c r="GU322" i="3"/>
  <c r="GV322" i="3"/>
  <c r="GX322" i="3"/>
  <c r="GY322" i="3"/>
  <c r="GZ322" i="3"/>
  <c r="HA322" i="3"/>
  <c r="HB322" i="3"/>
  <c r="HC322" i="3"/>
  <c r="HD322" i="3"/>
  <c r="HE322" i="3"/>
  <c r="HF322" i="3"/>
  <c r="HG322" i="3"/>
  <c r="HH322" i="3"/>
  <c r="HI322" i="3"/>
  <c r="HJ322" i="3"/>
  <c r="J323" i="3"/>
  <c r="K323" i="3"/>
  <c r="L323" i="3"/>
  <c r="M323" i="3"/>
  <c r="N323" i="3"/>
  <c r="O323" i="3"/>
  <c r="P323" i="3"/>
  <c r="Q323" i="3"/>
  <c r="R323" i="3"/>
  <c r="S323" i="3"/>
  <c r="T323" i="3"/>
  <c r="U323" i="3"/>
  <c r="V323" i="3"/>
  <c r="X323" i="3"/>
  <c r="Y323" i="3"/>
  <c r="Z323" i="3"/>
  <c r="AA323" i="3"/>
  <c r="AB323" i="3"/>
  <c r="AC323" i="3"/>
  <c r="AD323" i="3"/>
  <c r="AE323" i="3"/>
  <c r="AF323" i="3"/>
  <c r="AG323" i="3"/>
  <c r="AH323" i="3"/>
  <c r="AI323" i="3"/>
  <c r="AJ323" i="3"/>
  <c r="AZ323" i="3"/>
  <c r="BA323" i="3"/>
  <c r="BB323" i="3"/>
  <c r="BC323" i="3"/>
  <c r="BD323" i="3"/>
  <c r="BE323" i="3"/>
  <c r="BF323" i="3"/>
  <c r="BG323" i="3"/>
  <c r="BH323" i="3"/>
  <c r="BI323" i="3"/>
  <c r="BJ323" i="3"/>
  <c r="BK323" i="3"/>
  <c r="BL323" i="3"/>
  <c r="BN323" i="3"/>
  <c r="BO323" i="3"/>
  <c r="BP323" i="3"/>
  <c r="BQ323" i="3"/>
  <c r="BR323" i="3"/>
  <c r="BS323" i="3"/>
  <c r="BT323" i="3"/>
  <c r="BU323" i="3"/>
  <c r="BV323" i="3"/>
  <c r="BW323" i="3"/>
  <c r="BX323" i="3"/>
  <c r="BY323" i="3"/>
  <c r="BZ323" i="3"/>
  <c r="CB323" i="3"/>
  <c r="CC323" i="3"/>
  <c r="CD323" i="3"/>
  <c r="CE323" i="3"/>
  <c r="CF323" i="3"/>
  <c r="CG323" i="3"/>
  <c r="CH323" i="3"/>
  <c r="CI323" i="3"/>
  <c r="CJ323" i="3"/>
  <c r="CK323" i="3"/>
  <c r="CL323" i="3"/>
  <c r="CM323" i="3"/>
  <c r="CN323" i="3"/>
  <c r="CP323" i="3"/>
  <c r="CQ323" i="3"/>
  <c r="CR323" i="3"/>
  <c r="CS323" i="3"/>
  <c r="CT323" i="3"/>
  <c r="CU323" i="3"/>
  <c r="CV323" i="3"/>
  <c r="CW323" i="3"/>
  <c r="CX323" i="3"/>
  <c r="CY323" i="3"/>
  <c r="CZ323" i="3"/>
  <c r="DA323" i="3"/>
  <c r="DB323" i="3"/>
  <c r="DD323" i="3"/>
  <c r="DE323" i="3"/>
  <c r="DF323" i="3"/>
  <c r="DG323" i="3"/>
  <c r="DH323" i="3"/>
  <c r="DI323" i="3"/>
  <c r="DJ323" i="3"/>
  <c r="DK323" i="3"/>
  <c r="DL323" i="3"/>
  <c r="DM323" i="3"/>
  <c r="DN323" i="3"/>
  <c r="DO323" i="3"/>
  <c r="DP323" i="3"/>
  <c r="DR323" i="3"/>
  <c r="DS323" i="3"/>
  <c r="DT323" i="3"/>
  <c r="DU323" i="3"/>
  <c r="DV323" i="3"/>
  <c r="DW323" i="3"/>
  <c r="DX323" i="3"/>
  <c r="DY323" i="3"/>
  <c r="DZ323" i="3"/>
  <c r="EA323" i="3"/>
  <c r="EB323" i="3"/>
  <c r="EC323" i="3"/>
  <c r="ED323" i="3"/>
  <c r="EF323" i="3"/>
  <c r="EG323" i="3"/>
  <c r="EH323" i="3"/>
  <c r="EI323" i="3"/>
  <c r="EJ323" i="3"/>
  <c r="EK323" i="3"/>
  <c r="EL323" i="3"/>
  <c r="EM323" i="3"/>
  <c r="EN323" i="3"/>
  <c r="EO323" i="3"/>
  <c r="EP323" i="3"/>
  <c r="EQ323" i="3"/>
  <c r="ER323" i="3"/>
  <c r="ET323" i="3"/>
  <c r="EU323" i="3"/>
  <c r="EV323" i="3"/>
  <c r="EW323" i="3"/>
  <c r="EX323" i="3"/>
  <c r="EY323" i="3"/>
  <c r="EZ323" i="3"/>
  <c r="FA323" i="3"/>
  <c r="FB323" i="3"/>
  <c r="FC323" i="3"/>
  <c r="FD323" i="3"/>
  <c r="FE323" i="3"/>
  <c r="FF323" i="3"/>
  <c r="FH323" i="3"/>
  <c r="FI323" i="3"/>
  <c r="FJ323" i="3"/>
  <c r="FK323" i="3"/>
  <c r="FL323" i="3"/>
  <c r="FM323" i="3"/>
  <c r="FN323" i="3"/>
  <c r="FO323" i="3"/>
  <c r="FP323" i="3"/>
  <c r="FQ323" i="3"/>
  <c r="FR323" i="3"/>
  <c r="FS323" i="3"/>
  <c r="FT323" i="3"/>
  <c r="FV323" i="3"/>
  <c r="FW323" i="3"/>
  <c r="FX323" i="3"/>
  <c r="FY323" i="3"/>
  <c r="FZ323" i="3"/>
  <c r="GA323" i="3"/>
  <c r="GB323" i="3"/>
  <c r="GC323" i="3"/>
  <c r="GD323" i="3"/>
  <c r="GE323" i="3"/>
  <c r="GF323" i="3"/>
  <c r="GG323" i="3"/>
  <c r="GH323" i="3"/>
  <c r="GJ323" i="3"/>
  <c r="GK323" i="3"/>
  <c r="GL323" i="3"/>
  <c r="GM323" i="3"/>
  <c r="GN323" i="3"/>
  <c r="GO323" i="3"/>
  <c r="GP323" i="3"/>
  <c r="GQ323" i="3"/>
  <c r="GR323" i="3"/>
  <c r="GS323" i="3"/>
  <c r="GT323" i="3"/>
  <c r="GU323" i="3"/>
  <c r="GV323" i="3"/>
  <c r="GX323" i="3"/>
  <c r="GY323" i="3"/>
  <c r="GZ323" i="3"/>
  <c r="HA323" i="3"/>
  <c r="HB323" i="3"/>
  <c r="HC323" i="3"/>
  <c r="HD323" i="3"/>
  <c r="HE323" i="3"/>
  <c r="HF323" i="3"/>
  <c r="HG323" i="3"/>
  <c r="HH323" i="3"/>
  <c r="HI323" i="3"/>
  <c r="HJ323" i="3"/>
  <c r="J324" i="3"/>
  <c r="K324" i="3"/>
  <c r="L324" i="3"/>
  <c r="M324" i="3"/>
  <c r="N324" i="3"/>
  <c r="O324" i="3"/>
  <c r="P324" i="3"/>
  <c r="Q324" i="3"/>
  <c r="R324" i="3"/>
  <c r="S324" i="3"/>
  <c r="T324" i="3"/>
  <c r="U324" i="3"/>
  <c r="V324" i="3"/>
  <c r="X324" i="3"/>
  <c r="Y324" i="3"/>
  <c r="Z324" i="3"/>
  <c r="AA324" i="3"/>
  <c r="AB324" i="3"/>
  <c r="AC324" i="3"/>
  <c r="AD324" i="3"/>
  <c r="AE324" i="3"/>
  <c r="AF324" i="3"/>
  <c r="AG324" i="3"/>
  <c r="AH324" i="3"/>
  <c r="AI324" i="3"/>
  <c r="AJ324" i="3"/>
  <c r="AZ324" i="3"/>
  <c r="BA324" i="3"/>
  <c r="BB324" i="3"/>
  <c r="BC324" i="3"/>
  <c r="BD324" i="3"/>
  <c r="BE324" i="3"/>
  <c r="BF324" i="3"/>
  <c r="BG324" i="3"/>
  <c r="BH324" i="3"/>
  <c r="BI324" i="3"/>
  <c r="BJ324" i="3"/>
  <c r="BK324" i="3"/>
  <c r="BL324" i="3"/>
  <c r="BN324" i="3"/>
  <c r="BO324" i="3"/>
  <c r="BP324" i="3"/>
  <c r="BQ324" i="3"/>
  <c r="BR324" i="3"/>
  <c r="BS324" i="3"/>
  <c r="BT324" i="3"/>
  <c r="BU324" i="3"/>
  <c r="BV324" i="3"/>
  <c r="BW324" i="3"/>
  <c r="BX324" i="3"/>
  <c r="BY324" i="3"/>
  <c r="BZ324" i="3"/>
  <c r="CB324" i="3"/>
  <c r="CC324" i="3"/>
  <c r="CD324" i="3"/>
  <c r="CE324" i="3"/>
  <c r="CF324" i="3"/>
  <c r="CG324" i="3"/>
  <c r="CH324" i="3"/>
  <c r="CI324" i="3"/>
  <c r="CJ324" i="3"/>
  <c r="CK324" i="3"/>
  <c r="CL324" i="3"/>
  <c r="CM324" i="3"/>
  <c r="CN324" i="3"/>
  <c r="CP324" i="3"/>
  <c r="CQ324" i="3"/>
  <c r="CR324" i="3"/>
  <c r="CS324" i="3"/>
  <c r="CT324" i="3"/>
  <c r="CU324" i="3"/>
  <c r="CV324" i="3"/>
  <c r="CW324" i="3"/>
  <c r="CX324" i="3"/>
  <c r="CY324" i="3"/>
  <c r="CZ324" i="3"/>
  <c r="DA324" i="3"/>
  <c r="DB324" i="3"/>
  <c r="DD324" i="3"/>
  <c r="DE324" i="3"/>
  <c r="DF324" i="3"/>
  <c r="DG324" i="3"/>
  <c r="DH324" i="3"/>
  <c r="DI324" i="3"/>
  <c r="DJ324" i="3"/>
  <c r="DK324" i="3"/>
  <c r="DL324" i="3"/>
  <c r="DM324" i="3"/>
  <c r="DN324" i="3"/>
  <c r="DO324" i="3"/>
  <c r="DP324" i="3"/>
  <c r="DR324" i="3"/>
  <c r="DS324" i="3"/>
  <c r="DT324" i="3"/>
  <c r="DU324" i="3"/>
  <c r="DV324" i="3"/>
  <c r="DW324" i="3"/>
  <c r="DX324" i="3"/>
  <c r="DY324" i="3"/>
  <c r="DZ324" i="3"/>
  <c r="EA324" i="3"/>
  <c r="EB324" i="3"/>
  <c r="EC324" i="3"/>
  <c r="ED324" i="3"/>
  <c r="EF324" i="3"/>
  <c r="EG324" i="3"/>
  <c r="EH324" i="3"/>
  <c r="EI324" i="3"/>
  <c r="EJ324" i="3"/>
  <c r="EK324" i="3"/>
  <c r="EL324" i="3"/>
  <c r="EM324" i="3"/>
  <c r="EN324" i="3"/>
  <c r="EO324" i="3"/>
  <c r="EP324" i="3"/>
  <c r="EQ324" i="3"/>
  <c r="ER324" i="3"/>
  <c r="ET324" i="3"/>
  <c r="EU324" i="3"/>
  <c r="EV324" i="3"/>
  <c r="EW324" i="3"/>
  <c r="EX324" i="3"/>
  <c r="EY324" i="3"/>
  <c r="EZ324" i="3"/>
  <c r="FA324" i="3"/>
  <c r="FB324" i="3"/>
  <c r="FC324" i="3"/>
  <c r="FD324" i="3"/>
  <c r="FE324" i="3"/>
  <c r="FF324" i="3"/>
  <c r="FH324" i="3"/>
  <c r="FI324" i="3"/>
  <c r="FJ324" i="3"/>
  <c r="FK324" i="3"/>
  <c r="FL324" i="3"/>
  <c r="FM324" i="3"/>
  <c r="FN324" i="3"/>
  <c r="FO324" i="3"/>
  <c r="FP324" i="3"/>
  <c r="FQ324" i="3"/>
  <c r="FR324" i="3"/>
  <c r="FS324" i="3"/>
  <c r="FT324" i="3"/>
  <c r="FV324" i="3"/>
  <c r="FW324" i="3"/>
  <c r="FX324" i="3"/>
  <c r="FY324" i="3"/>
  <c r="FZ324" i="3"/>
  <c r="GA324" i="3"/>
  <c r="GB324" i="3"/>
  <c r="GC324" i="3"/>
  <c r="GD324" i="3"/>
  <c r="GE324" i="3"/>
  <c r="GF324" i="3"/>
  <c r="GG324" i="3"/>
  <c r="GH324" i="3"/>
  <c r="GJ324" i="3"/>
  <c r="GK324" i="3"/>
  <c r="GL324" i="3"/>
  <c r="GM324" i="3"/>
  <c r="GN324" i="3"/>
  <c r="GO324" i="3"/>
  <c r="GP324" i="3"/>
  <c r="GQ324" i="3"/>
  <c r="GR324" i="3"/>
  <c r="GS324" i="3"/>
  <c r="GT324" i="3"/>
  <c r="GU324" i="3"/>
  <c r="GV324" i="3"/>
  <c r="GX324" i="3"/>
  <c r="GY324" i="3"/>
  <c r="GZ324" i="3"/>
  <c r="HA324" i="3"/>
  <c r="HB324" i="3"/>
  <c r="HC324" i="3"/>
  <c r="HD324" i="3"/>
  <c r="HE324" i="3"/>
  <c r="HF324" i="3"/>
  <c r="HG324" i="3"/>
  <c r="HH324" i="3"/>
  <c r="HI324" i="3"/>
  <c r="HJ324" i="3"/>
  <c r="J325" i="3"/>
  <c r="K325" i="3"/>
  <c r="L325" i="3"/>
  <c r="M325" i="3"/>
  <c r="N325" i="3"/>
  <c r="O325" i="3"/>
  <c r="P325" i="3"/>
  <c r="Q325" i="3"/>
  <c r="R325" i="3"/>
  <c r="S325" i="3"/>
  <c r="T325" i="3"/>
  <c r="U325" i="3"/>
  <c r="V325" i="3"/>
  <c r="AL325" i="3"/>
  <c r="AM325" i="3"/>
  <c r="AN325" i="3"/>
  <c r="AO325" i="3"/>
  <c r="AP325" i="3"/>
  <c r="AQ325" i="3"/>
  <c r="AR325" i="3"/>
  <c r="AS325" i="3"/>
  <c r="AT325" i="3"/>
  <c r="AU325" i="3"/>
  <c r="AV325" i="3"/>
  <c r="AW325" i="3"/>
  <c r="AX325" i="3"/>
  <c r="AZ325" i="3"/>
  <c r="BA325" i="3"/>
  <c r="BB325" i="3"/>
  <c r="BC325" i="3"/>
  <c r="BD325" i="3"/>
  <c r="BE325" i="3"/>
  <c r="BF325" i="3"/>
  <c r="BG325" i="3"/>
  <c r="BH325" i="3"/>
  <c r="BI325" i="3"/>
  <c r="BJ325" i="3"/>
  <c r="BK325" i="3"/>
  <c r="BL325" i="3"/>
  <c r="BN325" i="3"/>
  <c r="BO325" i="3"/>
  <c r="BP325" i="3"/>
  <c r="BQ325" i="3"/>
  <c r="BR325" i="3"/>
  <c r="BS325" i="3"/>
  <c r="BT325" i="3"/>
  <c r="BU325" i="3"/>
  <c r="BV325" i="3"/>
  <c r="BW325" i="3"/>
  <c r="BX325" i="3"/>
  <c r="BY325" i="3"/>
  <c r="BZ325" i="3"/>
  <c r="CB325" i="3"/>
  <c r="CC325" i="3"/>
  <c r="CD325" i="3"/>
  <c r="CE325" i="3"/>
  <c r="CF325" i="3"/>
  <c r="CG325" i="3"/>
  <c r="CH325" i="3"/>
  <c r="CI325" i="3"/>
  <c r="CJ325" i="3"/>
  <c r="CK325" i="3"/>
  <c r="CL325" i="3"/>
  <c r="CM325" i="3"/>
  <c r="CN325" i="3"/>
  <c r="CP325" i="3"/>
  <c r="CQ325" i="3"/>
  <c r="CR325" i="3"/>
  <c r="CS325" i="3"/>
  <c r="CT325" i="3"/>
  <c r="CU325" i="3"/>
  <c r="CV325" i="3"/>
  <c r="CW325" i="3"/>
  <c r="CX325" i="3"/>
  <c r="CY325" i="3"/>
  <c r="CZ325" i="3"/>
  <c r="DA325" i="3"/>
  <c r="DB325" i="3"/>
  <c r="DD325" i="3"/>
  <c r="DE325" i="3"/>
  <c r="DF325" i="3"/>
  <c r="DG325" i="3"/>
  <c r="DH325" i="3"/>
  <c r="DI325" i="3"/>
  <c r="DJ325" i="3"/>
  <c r="DK325" i="3"/>
  <c r="DL325" i="3"/>
  <c r="DM325" i="3"/>
  <c r="DN325" i="3"/>
  <c r="DO325" i="3"/>
  <c r="DP325" i="3"/>
  <c r="DR325" i="3"/>
  <c r="DS325" i="3"/>
  <c r="DT325" i="3"/>
  <c r="DU325" i="3"/>
  <c r="DV325" i="3"/>
  <c r="DW325" i="3"/>
  <c r="DX325" i="3"/>
  <c r="DY325" i="3"/>
  <c r="DZ325" i="3"/>
  <c r="EA325" i="3"/>
  <c r="EB325" i="3"/>
  <c r="EC325" i="3"/>
  <c r="ED325" i="3"/>
  <c r="EF325" i="3"/>
  <c r="EG325" i="3"/>
  <c r="EH325" i="3"/>
  <c r="EI325" i="3"/>
  <c r="EJ325" i="3"/>
  <c r="EK325" i="3"/>
  <c r="EL325" i="3"/>
  <c r="EM325" i="3"/>
  <c r="EN325" i="3"/>
  <c r="EO325" i="3"/>
  <c r="EP325" i="3"/>
  <c r="EQ325" i="3"/>
  <c r="ER325" i="3"/>
  <c r="ET325" i="3"/>
  <c r="EU325" i="3"/>
  <c r="EV325" i="3"/>
  <c r="EW325" i="3"/>
  <c r="EX325" i="3"/>
  <c r="EY325" i="3"/>
  <c r="EZ325" i="3"/>
  <c r="FA325" i="3"/>
  <c r="FB325" i="3"/>
  <c r="FC325" i="3"/>
  <c r="FD325" i="3"/>
  <c r="FE325" i="3"/>
  <c r="FF325" i="3"/>
  <c r="FH325" i="3"/>
  <c r="FI325" i="3"/>
  <c r="FJ325" i="3"/>
  <c r="FK325" i="3"/>
  <c r="FL325" i="3"/>
  <c r="FM325" i="3"/>
  <c r="FN325" i="3"/>
  <c r="FO325" i="3"/>
  <c r="FP325" i="3"/>
  <c r="FQ325" i="3"/>
  <c r="FR325" i="3"/>
  <c r="FS325" i="3"/>
  <c r="FT325" i="3"/>
  <c r="FV325" i="3"/>
  <c r="FW325" i="3"/>
  <c r="FX325" i="3"/>
  <c r="FY325" i="3"/>
  <c r="FZ325" i="3"/>
  <c r="GA325" i="3"/>
  <c r="GB325" i="3"/>
  <c r="GC325" i="3"/>
  <c r="GD325" i="3"/>
  <c r="GE325" i="3"/>
  <c r="GF325" i="3"/>
  <c r="GG325" i="3"/>
  <c r="GH325" i="3"/>
  <c r="GJ325" i="3"/>
  <c r="GK325" i="3"/>
  <c r="GL325" i="3"/>
  <c r="GM325" i="3"/>
  <c r="GN325" i="3"/>
  <c r="GO325" i="3"/>
  <c r="GP325" i="3"/>
  <c r="GQ325" i="3"/>
  <c r="GR325" i="3"/>
  <c r="GS325" i="3"/>
  <c r="GT325" i="3"/>
  <c r="GU325" i="3"/>
  <c r="GV325" i="3"/>
  <c r="GX325" i="3"/>
  <c r="GY325" i="3"/>
  <c r="GZ325" i="3"/>
  <c r="HA325" i="3"/>
  <c r="HB325" i="3"/>
  <c r="HC325" i="3"/>
  <c r="HD325" i="3"/>
  <c r="HE325" i="3"/>
  <c r="HF325" i="3"/>
  <c r="HG325" i="3"/>
  <c r="HH325" i="3"/>
  <c r="HI325" i="3"/>
  <c r="HJ325" i="3"/>
  <c r="J326" i="3"/>
  <c r="K326" i="3"/>
  <c r="L326" i="3"/>
  <c r="M326" i="3"/>
  <c r="N326" i="3"/>
  <c r="O326" i="3"/>
  <c r="P326" i="3"/>
  <c r="Q326" i="3"/>
  <c r="R326" i="3"/>
  <c r="S326" i="3"/>
  <c r="T326" i="3"/>
  <c r="U326" i="3"/>
  <c r="V326" i="3"/>
  <c r="AL326" i="3"/>
  <c r="AM326" i="3"/>
  <c r="AN326" i="3"/>
  <c r="AO326" i="3"/>
  <c r="AP326" i="3"/>
  <c r="AQ326" i="3"/>
  <c r="AR326" i="3"/>
  <c r="AS326" i="3"/>
  <c r="AT326" i="3"/>
  <c r="AU326" i="3"/>
  <c r="AV326" i="3"/>
  <c r="AW326" i="3"/>
  <c r="AX326" i="3"/>
  <c r="AZ326" i="3"/>
  <c r="BA326" i="3"/>
  <c r="BB326" i="3"/>
  <c r="BC326" i="3"/>
  <c r="BD326" i="3"/>
  <c r="BE326" i="3"/>
  <c r="BF326" i="3"/>
  <c r="BG326" i="3"/>
  <c r="BH326" i="3"/>
  <c r="BI326" i="3"/>
  <c r="BJ326" i="3"/>
  <c r="BK326" i="3"/>
  <c r="BL326" i="3"/>
  <c r="BN326" i="3"/>
  <c r="BO326" i="3"/>
  <c r="BP326" i="3"/>
  <c r="BQ326" i="3"/>
  <c r="BR326" i="3"/>
  <c r="BS326" i="3"/>
  <c r="BT326" i="3"/>
  <c r="BU326" i="3"/>
  <c r="BV326" i="3"/>
  <c r="BW326" i="3"/>
  <c r="BX326" i="3"/>
  <c r="BY326" i="3"/>
  <c r="BZ326" i="3"/>
  <c r="CB326" i="3"/>
  <c r="CC326" i="3"/>
  <c r="CD326" i="3"/>
  <c r="CE326" i="3"/>
  <c r="CF326" i="3"/>
  <c r="CG326" i="3"/>
  <c r="CH326" i="3"/>
  <c r="CI326" i="3"/>
  <c r="CJ326" i="3"/>
  <c r="CK326" i="3"/>
  <c r="CL326" i="3"/>
  <c r="CM326" i="3"/>
  <c r="CN326" i="3"/>
  <c r="CP326" i="3"/>
  <c r="CQ326" i="3"/>
  <c r="CR326" i="3"/>
  <c r="CS326" i="3"/>
  <c r="CT326" i="3"/>
  <c r="CU326" i="3"/>
  <c r="CV326" i="3"/>
  <c r="CW326" i="3"/>
  <c r="CX326" i="3"/>
  <c r="CY326" i="3"/>
  <c r="CZ326" i="3"/>
  <c r="DA326" i="3"/>
  <c r="DB326" i="3"/>
  <c r="DD326" i="3"/>
  <c r="DE326" i="3"/>
  <c r="DF326" i="3"/>
  <c r="DG326" i="3"/>
  <c r="DH326" i="3"/>
  <c r="DI326" i="3"/>
  <c r="DJ326" i="3"/>
  <c r="DK326" i="3"/>
  <c r="DL326" i="3"/>
  <c r="DM326" i="3"/>
  <c r="DN326" i="3"/>
  <c r="DO326" i="3"/>
  <c r="DP326" i="3"/>
  <c r="DR326" i="3"/>
  <c r="DS326" i="3"/>
  <c r="DT326" i="3"/>
  <c r="DU326" i="3"/>
  <c r="DV326" i="3"/>
  <c r="DW326" i="3"/>
  <c r="DX326" i="3"/>
  <c r="DY326" i="3"/>
  <c r="DZ326" i="3"/>
  <c r="EA326" i="3"/>
  <c r="EB326" i="3"/>
  <c r="EC326" i="3"/>
  <c r="ED326" i="3"/>
  <c r="EF326" i="3"/>
  <c r="EG326" i="3"/>
  <c r="EH326" i="3"/>
  <c r="EI326" i="3"/>
  <c r="EJ326" i="3"/>
  <c r="EK326" i="3"/>
  <c r="EL326" i="3"/>
  <c r="EM326" i="3"/>
  <c r="EN326" i="3"/>
  <c r="EO326" i="3"/>
  <c r="EP326" i="3"/>
  <c r="EQ326" i="3"/>
  <c r="ER326" i="3"/>
  <c r="ET326" i="3"/>
  <c r="EU326" i="3"/>
  <c r="EV326" i="3"/>
  <c r="EW326" i="3"/>
  <c r="EX326" i="3"/>
  <c r="EY326" i="3"/>
  <c r="EZ326" i="3"/>
  <c r="FA326" i="3"/>
  <c r="FB326" i="3"/>
  <c r="FC326" i="3"/>
  <c r="FD326" i="3"/>
  <c r="FE326" i="3"/>
  <c r="FF326" i="3"/>
  <c r="FH326" i="3"/>
  <c r="FI326" i="3"/>
  <c r="FJ326" i="3"/>
  <c r="FK326" i="3"/>
  <c r="FL326" i="3"/>
  <c r="FM326" i="3"/>
  <c r="FN326" i="3"/>
  <c r="FO326" i="3"/>
  <c r="FP326" i="3"/>
  <c r="FQ326" i="3"/>
  <c r="FR326" i="3"/>
  <c r="FS326" i="3"/>
  <c r="FT326" i="3"/>
  <c r="FV326" i="3"/>
  <c r="FW326" i="3"/>
  <c r="FX326" i="3"/>
  <c r="FY326" i="3"/>
  <c r="FZ326" i="3"/>
  <c r="GA326" i="3"/>
  <c r="GB326" i="3"/>
  <c r="GC326" i="3"/>
  <c r="GD326" i="3"/>
  <c r="GE326" i="3"/>
  <c r="GF326" i="3"/>
  <c r="GG326" i="3"/>
  <c r="GH326" i="3"/>
  <c r="GJ326" i="3"/>
  <c r="GK326" i="3"/>
  <c r="GL326" i="3"/>
  <c r="GM326" i="3"/>
  <c r="GN326" i="3"/>
  <c r="GO326" i="3"/>
  <c r="GP326" i="3"/>
  <c r="GQ326" i="3"/>
  <c r="GR326" i="3"/>
  <c r="GS326" i="3"/>
  <c r="GT326" i="3"/>
  <c r="GU326" i="3"/>
  <c r="GV326" i="3"/>
  <c r="GX326" i="3"/>
  <c r="GY326" i="3"/>
  <c r="GZ326" i="3"/>
  <c r="HA326" i="3"/>
  <c r="HB326" i="3"/>
  <c r="HC326" i="3"/>
  <c r="HD326" i="3"/>
  <c r="HE326" i="3"/>
  <c r="HF326" i="3"/>
  <c r="HG326" i="3"/>
  <c r="HH326" i="3"/>
  <c r="HI326" i="3"/>
  <c r="HJ326" i="3"/>
  <c r="X327" i="3"/>
  <c r="Y327" i="3"/>
  <c r="Z327" i="3"/>
  <c r="AA327" i="3"/>
  <c r="AB327" i="3"/>
  <c r="AC327" i="3"/>
  <c r="AD327" i="3"/>
  <c r="AE327" i="3"/>
  <c r="AF327" i="3"/>
  <c r="AG327" i="3"/>
  <c r="AH327" i="3"/>
  <c r="AI327" i="3"/>
  <c r="AJ327" i="3"/>
  <c r="AL327" i="3"/>
  <c r="AM327" i="3"/>
  <c r="AN327" i="3"/>
  <c r="AO327" i="3"/>
  <c r="AP327" i="3"/>
  <c r="AQ327" i="3"/>
  <c r="AR327" i="3"/>
  <c r="AS327" i="3"/>
  <c r="AT327" i="3"/>
  <c r="AU327" i="3"/>
  <c r="AV327" i="3"/>
  <c r="AW327" i="3"/>
  <c r="AX327" i="3"/>
  <c r="AZ327" i="3"/>
  <c r="BA327" i="3"/>
  <c r="BB327" i="3"/>
  <c r="BC327" i="3"/>
  <c r="BD327" i="3"/>
  <c r="BE327" i="3"/>
  <c r="BF327" i="3"/>
  <c r="BG327" i="3"/>
  <c r="BH327" i="3"/>
  <c r="BI327" i="3"/>
  <c r="BJ327" i="3"/>
  <c r="BK327" i="3"/>
  <c r="BL327" i="3"/>
  <c r="BN327" i="3"/>
  <c r="BO327" i="3"/>
  <c r="BP327" i="3"/>
  <c r="BQ327" i="3"/>
  <c r="BR327" i="3"/>
  <c r="BS327" i="3"/>
  <c r="BT327" i="3"/>
  <c r="BU327" i="3"/>
  <c r="BV327" i="3"/>
  <c r="BW327" i="3"/>
  <c r="BX327" i="3"/>
  <c r="BY327" i="3"/>
  <c r="BZ327" i="3"/>
  <c r="CB327" i="3"/>
  <c r="CC327" i="3"/>
  <c r="CD327" i="3"/>
  <c r="CE327" i="3"/>
  <c r="CF327" i="3"/>
  <c r="CG327" i="3"/>
  <c r="CH327" i="3"/>
  <c r="CI327" i="3"/>
  <c r="CJ327" i="3"/>
  <c r="CK327" i="3"/>
  <c r="CL327" i="3"/>
  <c r="CM327" i="3"/>
  <c r="CN327" i="3"/>
  <c r="CP327" i="3"/>
  <c r="CQ327" i="3"/>
  <c r="CR327" i="3"/>
  <c r="CS327" i="3"/>
  <c r="CT327" i="3"/>
  <c r="CU327" i="3"/>
  <c r="CV327" i="3"/>
  <c r="CW327" i="3"/>
  <c r="CX327" i="3"/>
  <c r="CY327" i="3"/>
  <c r="CZ327" i="3"/>
  <c r="DA327" i="3"/>
  <c r="DB327" i="3"/>
  <c r="DD327" i="3"/>
  <c r="DE327" i="3"/>
  <c r="DF327" i="3"/>
  <c r="DG327" i="3"/>
  <c r="DH327" i="3"/>
  <c r="DI327" i="3"/>
  <c r="DJ327" i="3"/>
  <c r="DK327" i="3"/>
  <c r="DL327" i="3"/>
  <c r="DM327" i="3"/>
  <c r="DN327" i="3"/>
  <c r="DO327" i="3"/>
  <c r="DP327" i="3"/>
  <c r="DR327" i="3"/>
  <c r="DS327" i="3"/>
  <c r="DT327" i="3"/>
  <c r="DU327" i="3"/>
  <c r="DV327" i="3"/>
  <c r="DW327" i="3"/>
  <c r="DX327" i="3"/>
  <c r="DY327" i="3"/>
  <c r="DZ327" i="3"/>
  <c r="EA327" i="3"/>
  <c r="EB327" i="3"/>
  <c r="EC327" i="3"/>
  <c r="ED327" i="3"/>
  <c r="EF327" i="3"/>
  <c r="EG327" i="3"/>
  <c r="EH327" i="3"/>
  <c r="EI327" i="3"/>
  <c r="EJ327" i="3"/>
  <c r="EK327" i="3"/>
  <c r="EL327" i="3"/>
  <c r="EM327" i="3"/>
  <c r="EN327" i="3"/>
  <c r="EO327" i="3"/>
  <c r="EP327" i="3"/>
  <c r="EQ327" i="3"/>
  <c r="ER327" i="3"/>
  <c r="ET327" i="3"/>
  <c r="EU327" i="3"/>
  <c r="EV327" i="3"/>
  <c r="EW327" i="3"/>
  <c r="EX327" i="3"/>
  <c r="EY327" i="3"/>
  <c r="EZ327" i="3"/>
  <c r="FA327" i="3"/>
  <c r="FB327" i="3"/>
  <c r="FC327" i="3"/>
  <c r="FD327" i="3"/>
  <c r="FE327" i="3"/>
  <c r="FF327" i="3"/>
  <c r="FH327" i="3"/>
  <c r="FI327" i="3"/>
  <c r="FJ327" i="3"/>
  <c r="FK327" i="3"/>
  <c r="FL327" i="3"/>
  <c r="FM327" i="3"/>
  <c r="FN327" i="3"/>
  <c r="FO327" i="3"/>
  <c r="FP327" i="3"/>
  <c r="FQ327" i="3"/>
  <c r="FR327" i="3"/>
  <c r="FS327" i="3"/>
  <c r="FT327" i="3"/>
  <c r="FV327" i="3"/>
  <c r="FW327" i="3"/>
  <c r="FX327" i="3"/>
  <c r="FY327" i="3"/>
  <c r="FZ327" i="3"/>
  <c r="GA327" i="3"/>
  <c r="GB327" i="3"/>
  <c r="GC327" i="3"/>
  <c r="GD327" i="3"/>
  <c r="GE327" i="3"/>
  <c r="GF327" i="3"/>
  <c r="GG327" i="3"/>
  <c r="GH327" i="3"/>
  <c r="GJ327" i="3"/>
  <c r="GK327" i="3"/>
  <c r="GL327" i="3"/>
  <c r="GM327" i="3"/>
  <c r="GN327" i="3"/>
  <c r="GO327" i="3"/>
  <c r="GP327" i="3"/>
  <c r="GQ327" i="3"/>
  <c r="GR327" i="3"/>
  <c r="GS327" i="3"/>
  <c r="GT327" i="3"/>
  <c r="GU327" i="3"/>
  <c r="GV327" i="3"/>
  <c r="GX327" i="3"/>
  <c r="GY327" i="3"/>
  <c r="GZ327" i="3"/>
  <c r="HA327" i="3"/>
  <c r="HB327" i="3"/>
  <c r="HC327" i="3"/>
  <c r="HD327" i="3"/>
  <c r="HE327" i="3"/>
  <c r="HF327" i="3"/>
  <c r="HG327" i="3"/>
  <c r="HH327" i="3"/>
  <c r="HI327" i="3"/>
  <c r="HJ327" i="3"/>
  <c r="X328" i="3"/>
  <c r="Y328" i="3"/>
  <c r="Z328" i="3"/>
  <c r="AA328" i="3"/>
  <c r="AB328" i="3"/>
  <c r="AC328" i="3"/>
  <c r="AD328" i="3"/>
  <c r="AE328" i="3"/>
  <c r="AF328" i="3"/>
  <c r="AG328" i="3"/>
  <c r="AH328" i="3"/>
  <c r="AI328" i="3"/>
  <c r="AJ328" i="3"/>
  <c r="AL328" i="3"/>
  <c r="AM328" i="3"/>
  <c r="AN328" i="3"/>
  <c r="AO328" i="3"/>
  <c r="AP328" i="3"/>
  <c r="AQ328" i="3"/>
  <c r="AR328" i="3"/>
  <c r="AS328" i="3"/>
  <c r="AT328" i="3"/>
  <c r="AU328" i="3"/>
  <c r="AV328" i="3"/>
  <c r="AW328" i="3"/>
  <c r="AX328" i="3"/>
  <c r="AZ328" i="3"/>
  <c r="BA328" i="3"/>
  <c r="BB328" i="3"/>
  <c r="BC328" i="3"/>
  <c r="BD328" i="3"/>
  <c r="BE328" i="3"/>
  <c r="BF328" i="3"/>
  <c r="BG328" i="3"/>
  <c r="BH328" i="3"/>
  <c r="BI328" i="3"/>
  <c r="BJ328" i="3"/>
  <c r="BK328" i="3"/>
  <c r="BL328" i="3"/>
  <c r="BN328" i="3"/>
  <c r="BO328" i="3"/>
  <c r="BP328" i="3"/>
  <c r="BQ328" i="3"/>
  <c r="BR328" i="3"/>
  <c r="BS328" i="3"/>
  <c r="BT328" i="3"/>
  <c r="BU328" i="3"/>
  <c r="BV328" i="3"/>
  <c r="BW328" i="3"/>
  <c r="BX328" i="3"/>
  <c r="BY328" i="3"/>
  <c r="BZ328" i="3"/>
  <c r="CB328" i="3"/>
  <c r="CC328" i="3"/>
  <c r="CD328" i="3"/>
  <c r="CE328" i="3"/>
  <c r="CF328" i="3"/>
  <c r="CG328" i="3"/>
  <c r="CH328" i="3"/>
  <c r="CI328" i="3"/>
  <c r="CJ328" i="3"/>
  <c r="CK328" i="3"/>
  <c r="CL328" i="3"/>
  <c r="CM328" i="3"/>
  <c r="CN328" i="3"/>
  <c r="CP328" i="3"/>
  <c r="CQ328" i="3"/>
  <c r="CR328" i="3"/>
  <c r="CS328" i="3"/>
  <c r="CT328" i="3"/>
  <c r="CU328" i="3"/>
  <c r="CV328" i="3"/>
  <c r="CW328" i="3"/>
  <c r="CX328" i="3"/>
  <c r="CY328" i="3"/>
  <c r="CZ328" i="3"/>
  <c r="DA328" i="3"/>
  <c r="DB328" i="3"/>
  <c r="DD328" i="3"/>
  <c r="DE328" i="3"/>
  <c r="DF328" i="3"/>
  <c r="DG328" i="3"/>
  <c r="DH328" i="3"/>
  <c r="DI328" i="3"/>
  <c r="DJ328" i="3"/>
  <c r="DK328" i="3"/>
  <c r="DL328" i="3"/>
  <c r="DM328" i="3"/>
  <c r="DN328" i="3"/>
  <c r="DO328" i="3"/>
  <c r="DP328" i="3"/>
  <c r="DR328" i="3"/>
  <c r="DS328" i="3"/>
  <c r="DT328" i="3"/>
  <c r="DU328" i="3"/>
  <c r="DV328" i="3"/>
  <c r="DW328" i="3"/>
  <c r="DX328" i="3"/>
  <c r="DY328" i="3"/>
  <c r="DZ328" i="3"/>
  <c r="EA328" i="3"/>
  <c r="EB328" i="3"/>
  <c r="EC328" i="3"/>
  <c r="ED328" i="3"/>
  <c r="EF328" i="3"/>
  <c r="EG328" i="3"/>
  <c r="EH328" i="3"/>
  <c r="EI328" i="3"/>
  <c r="EJ328" i="3"/>
  <c r="EK328" i="3"/>
  <c r="EL328" i="3"/>
  <c r="EM328" i="3"/>
  <c r="EN328" i="3"/>
  <c r="EO328" i="3"/>
  <c r="EP328" i="3"/>
  <c r="EQ328" i="3"/>
  <c r="ER328" i="3"/>
  <c r="ET328" i="3"/>
  <c r="EU328" i="3"/>
  <c r="EV328" i="3"/>
  <c r="EW328" i="3"/>
  <c r="EX328" i="3"/>
  <c r="EY328" i="3"/>
  <c r="EZ328" i="3"/>
  <c r="FA328" i="3"/>
  <c r="FB328" i="3"/>
  <c r="FC328" i="3"/>
  <c r="FD328" i="3"/>
  <c r="FE328" i="3"/>
  <c r="FF328" i="3"/>
  <c r="FH328" i="3"/>
  <c r="FI328" i="3"/>
  <c r="FJ328" i="3"/>
  <c r="FK328" i="3"/>
  <c r="FL328" i="3"/>
  <c r="FM328" i="3"/>
  <c r="FN328" i="3"/>
  <c r="FO328" i="3"/>
  <c r="FP328" i="3"/>
  <c r="FQ328" i="3"/>
  <c r="FR328" i="3"/>
  <c r="FS328" i="3"/>
  <c r="FT328" i="3"/>
  <c r="FV328" i="3"/>
  <c r="FW328" i="3"/>
  <c r="FX328" i="3"/>
  <c r="FY328" i="3"/>
  <c r="FZ328" i="3"/>
  <c r="GA328" i="3"/>
  <c r="GB328" i="3"/>
  <c r="GC328" i="3"/>
  <c r="GD328" i="3"/>
  <c r="GE328" i="3"/>
  <c r="GF328" i="3"/>
  <c r="GG328" i="3"/>
  <c r="GH328" i="3"/>
  <c r="GJ328" i="3"/>
  <c r="GK328" i="3"/>
  <c r="GL328" i="3"/>
  <c r="GM328" i="3"/>
  <c r="GN328" i="3"/>
  <c r="GO328" i="3"/>
  <c r="GP328" i="3"/>
  <c r="GQ328" i="3"/>
  <c r="GR328" i="3"/>
  <c r="GS328" i="3"/>
  <c r="GT328" i="3"/>
  <c r="GU328" i="3"/>
  <c r="GV328" i="3"/>
  <c r="GX328" i="3"/>
  <c r="GY328" i="3"/>
  <c r="GZ328" i="3"/>
  <c r="HA328" i="3"/>
  <c r="HB328" i="3"/>
  <c r="HC328" i="3"/>
  <c r="HD328" i="3"/>
  <c r="HE328" i="3"/>
  <c r="HF328" i="3"/>
  <c r="HG328" i="3"/>
  <c r="HH328" i="3"/>
  <c r="HI328" i="3"/>
  <c r="HJ328" i="3"/>
  <c r="X329" i="3"/>
  <c r="Y329" i="3"/>
  <c r="Z329" i="3"/>
  <c r="AA329" i="3"/>
  <c r="AB329" i="3"/>
  <c r="AC329" i="3"/>
  <c r="AD329" i="3"/>
  <c r="AE329" i="3"/>
  <c r="AF329" i="3"/>
  <c r="AG329" i="3"/>
  <c r="AH329" i="3"/>
  <c r="AI329" i="3"/>
  <c r="AJ329" i="3"/>
  <c r="AL329" i="3"/>
  <c r="AM329" i="3"/>
  <c r="AN329" i="3"/>
  <c r="AO329" i="3"/>
  <c r="AP329" i="3"/>
  <c r="AQ329" i="3"/>
  <c r="AR329" i="3"/>
  <c r="AS329" i="3"/>
  <c r="AT329" i="3"/>
  <c r="AU329" i="3"/>
  <c r="AV329" i="3"/>
  <c r="AW329" i="3"/>
  <c r="AX329" i="3"/>
  <c r="AZ329" i="3"/>
  <c r="BA329" i="3"/>
  <c r="BB329" i="3"/>
  <c r="BC329" i="3"/>
  <c r="BD329" i="3"/>
  <c r="BE329" i="3"/>
  <c r="BF329" i="3"/>
  <c r="BG329" i="3"/>
  <c r="BH329" i="3"/>
  <c r="BI329" i="3"/>
  <c r="BJ329" i="3"/>
  <c r="BK329" i="3"/>
  <c r="BL329" i="3"/>
  <c r="BN329" i="3"/>
  <c r="BO329" i="3"/>
  <c r="BP329" i="3"/>
  <c r="BQ329" i="3"/>
  <c r="BR329" i="3"/>
  <c r="BS329" i="3"/>
  <c r="BT329" i="3"/>
  <c r="BU329" i="3"/>
  <c r="BV329" i="3"/>
  <c r="BW329" i="3"/>
  <c r="BX329" i="3"/>
  <c r="BY329" i="3"/>
  <c r="BZ329" i="3"/>
  <c r="CB329" i="3"/>
  <c r="CC329" i="3"/>
  <c r="CD329" i="3"/>
  <c r="CE329" i="3"/>
  <c r="CF329" i="3"/>
  <c r="CG329" i="3"/>
  <c r="CH329" i="3"/>
  <c r="CI329" i="3"/>
  <c r="CJ329" i="3"/>
  <c r="CK329" i="3"/>
  <c r="CL329" i="3"/>
  <c r="CM329" i="3"/>
  <c r="CN329" i="3"/>
  <c r="CP329" i="3"/>
  <c r="CQ329" i="3"/>
  <c r="CR329" i="3"/>
  <c r="CS329" i="3"/>
  <c r="CT329" i="3"/>
  <c r="CU329" i="3"/>
  <c r="CV329" i="3"/>
  <c r="CW329" i="3"/>
  <c r="CX329" i="3"/>
  <c r="CY329" i="3"/>
  <c r="CZ329" i="3"/>
  <c r="DA329" i="3"/>
  <c r="DB329" i="3"/>
  <c r="DD329" i="3"/>
  <c r="DE329" i="3"/>
  <c r="DF329" i="3"/>
  <c r="DG329" i="3"/>
  <c r="DH329" i="3"/>
  <c r="DI329" i="3"/>
  <c r="DJ329" i="3"/>
  <c r="DK329" i="3"/>
  <c r="DL329" i="3"/>
  <c r="DM329" i="3"/>
  <c r="DN329" i="3"/>
  <c r="DO329" i="3"/>
  <c r="DP329" i="3"/>
  <c r="DR329" i="3"/>
  <c r="DS329" i="3"/>
  <c r="DT329" i="3"/>
  <c r="DU329" i="3"/>
  <c r="DV329" i="3"/>
  <c r="DW329" i="3"/>
  <c r="DX329" i="3"/>
  <c r="DY329" i="3"/>
  <c r="DZ329" i="3"/>
  <c r="EA329" i="3"/>
  <c r="EB329" i="3"/>
  <c r="EC329" i="3"/>
  <c r="ED329" i="3"/>
  <c r="EF329" i="3"/>
  <c r="EG329" i="3"/>
  <c r="EH329" i="3"/>
  <c r="EI329" i="3"/>
  <c r="EJ329" i="3"/>
  <c r="EK329" i="3"/>
  <c r="EL329" i="3"/>
  <c r="EM329" i="3"/>
  <c r="EN329" i="3"/>
  <c r="EO329" i="3"/>
  <c r="EP329" i="3"/>
  <c r="EQ329" i="3"/>
  <c r="ER329" i="3"/>
  <c r="ET329" i="3"/>
  <c r="EU329" i="3"/>
  <c r="EV329" i="3"/>
  <c r="EW329" i="3"/>
  <c r="EX329" i="3"/>
  <c r="EY329" i="3"/>
  <c r="EZ329" i="3"/>
  <c r="FA329" i="3"/>
  <c r="FB329" i="3"/>
  <c r="FC329" i="3"/>
  <c r="FD329" i="3"/>
  <c r="FE329" i="3"/>
  <c r="FF329" i="3"/>
  <c r="FH329" i="3"/>
  <c r="FI329" i="3"/>
  <c r="FJ329" i="3"/>
  <c r="FK329" i="3"/>
  <c r="FL329" i="3"/>
  <c r="FM329" i="3"/>
  <c r="FN329" i="3"/>
  <c r="FO329" i="3"/>
  <c r="FP329" i="3"/>
  <c r="FQ329" i="3"/>
  <c r="FR329" i="3"/>
  <c r="FS329" i="3"/>
  <c r="FT329" i="3"/>
  <c r="FV329" i="3"/>
  <c r="FW329" i="3"/>
  <c r="FX329" i="3"/>
  <c r="FY329" i="3"/>
  <c r="FZ329" i="3"/>
  <c r="GA329" i="3"/>
  <c r="GB329" i="3"/>
  <c r="GC329" i="3"/>
  <c r="GD329" i="3"/>
  <c r="GE329" i="3"/>
  <c r="GF329" i="3"/>
  <c r="GG329" i="3"/>
  <c r="GH329" i="3"/>
  <c r="GJ329" i="3"/>
  <c r="GK329" i="3"/>
  <c r="GL329" i="3"/>
  <c r="GM329" i="3"/>
  <c r="GN329" i="3"/>
  <c r="GO329" i="3"/>
  <c r="GP329" i="3"/>
  <c r="GQ329" i="3"/>
  <c r="GR329" i="3"/>
  <c r="GS329" i="3"/>
  <c r="GT329" i="3"/>
  <c r="GU329" i="3"/>
  <c r="GV329" i="3"/>
  <c r="GX329" i="3"/>
  <c r="GY329" i="3"/>
  <c r="GZ329" i="3"/>
  <c r="HA329" i="3"/>
  <c r="HB329" i="3"/>
  <c r="HC329" i="3"/>
  <c r="HD329" i="3"/>
  <c r="HE329" i="3"/>
  <c r="HF329" i="3"/>
  <c r="HG329" i="3"/>
  <c r="HH329" i="3"/>
  <c r="HI329" i="3"/>
  <c r="HJ329" i="3"/>
  <c r="X330" i="3"/>
  <c r="Y330" i="3"/>
  <c r="Z330" i="3"/>
  <c r="AA330" i="3"/>
  <c r="AB330" i="3"/>
  <c r="AC330" i="3"/>
  <c r="AD330" i="3"/>
  <c r="AE330" i="3"/>
  <c r="AF330" i="3"/>
  <c r="AG330" i="3"/>
  <c r="AH330" i="3"/>
  <c r="AI330" i="3"/>
  <c r="AJ330" i="3"/>
  <c r="AL330" i="3"/>
  <c r="AM330" i="3"/>
  <c r="AN330" i="3"/>
  <c r="AO330" i="3"/>
  <c r="AP330" i="3"/>
  <c r="AQ330" i="3"/>
  <c r="AR330" i="3"/>
  <c r="AS330" i="3"/>
  <c r="AT330" i="3"/>
  <c r="AU330" i="3"/>
  <c r="AV330" i="3"/>
  <c r="AW330" i="3"/>
  <c r="AX330" i="3"/>
  <c r="AZ330" i="3"/>
  <c r="BA330" i="3"/>
  <c r="BB330" i="3"/>
  <c r="BC330" i="3"/>
  <c r="BD330" i="3"/>
  <c r="BE330" i="3"/>
  <c r="BF330" i="3"/>
  <c r="BG330" i="3"/>
  <c r="BH330" i="3"/>
  <c r="BI330" i="3"/>
  <c r="BJ330" i="3"/>
  <c r="BK330" i="3"/>
  <c r="BL330" i="3"/>
  <c r="BN330" i="3"/>
  <c r="BO330" i="3"/>
  <c r="BP330" i="3"/>
  <c r="BQ330" i="3"/>
  <c r="BR330" i="3"/>
  <c r="BS330" i="3"/>
  <c r="BT330" i="3"/>
  <c r="BU330" i="3"/>
  <c r="BV330" i="3"/>
  <c r="BW330" i="3"/>
  <c r="BX330" i="3"/>
  <c r="BY330" i="3"/>
  <c r="BZ330" i="3"/>
  <c r="CB330" i="3"/>
  <c r="CC330" i="3"/>
  <c r="CD330" i="3"/>
  <c r="CE330" i="3"/>
  <c r="CF330" i="3"/>
  <c r="CG330" i="3"/>
  <c r="CH330" i="3"/>
  <c r="CI330" i="3"/>
  <c r="CJ330" i="3"/>
  <c r="CK330" i="3"/>
  <c r="CL330" i="3"/>
  <c r="CM330" i="3"/>
  <c r="CN330" i="3"/>
  <c r="CP330" i="3"/>
  <c r="CQ330" i="3"/>
  <c r="CR330" i="3"/>
  <c r="CS330" i="3"/>
  <c r="CT330" i="3"/>
  <c r="CU330" i="3"/>
  <c r="CV330" i="3"/>
  <c r="CW330" i="3"/>
  <c r="CX330" i="3"/>
  <c r="CY330" i="3"/>
  <c r="CZ330" i="3"/>
  <c r="DA330" i="3"/>
  <c r="DB330" i="3"/>
  <c r="DD330" i="3"/>
  <c r="DE330" i="3"/>
  <c r="DF330" i="3"/>
  <c r="DG330" i="3"/>
  <c r="DH330" i="3"/>
  <c r="DI330" i="3"/>
  <c r="DJ330" i="3"/>
  <c r="DK330" i="3"/>
  <c r="DL330" i="3"/>
  <c r="DM330" i="3"/>
  <c r="DN330" i="3"/>
  <c r="DO330" i="3"/>
  <c r="DP330" i="3"/>
  <c r="DR330" i="3"/>
  <c r="DS330" i="3"/>
  <c r="DT330" i="3"/>
  <c r="DU330" i="3"/>
  <c r="DV330" i="3"/>
  <c r="DW330" i="3"/>
  <c r="DX330" i="3"/>
  <c r="DY330" i="3"/>
  <c r="DZ330" i="3"/>
  <c r="EA330" i="3"/>
  <c r="EB330" i="3"/>
  <c r="EC330" i="3"/>
  <c r="ED330" i="3"/>
  <c r="EF330" i="3"/>
  <c r="EG330" i="3"/>
  <c r="EH330" i="3"/>
  <c r="EI330" i="3"/>
  <c r="EJ330" i="3"/>
  <c r="EK330" i="3"/>
  <c r="EL330" i="3"/>
  <c r="EM330" i="3"/>
  <c r="EN330" i="3"/>
  <c r="EO330" i="3"/>
  <c r="EP330" i="3"/>
  <c r="EQ330" i="3"/>
  <c r="ER330" i="3"/>
  <c r="ET330" i="3"/>
  <c r="EU330" i="3"/>
  <c r="EV330" i="3"/>
  <c r="EW330" i="3"/>
  <c r="EX330" i="3"/>
  <c r="EY330" i="3"/>
  <c r="EZ330" i="3"/>
  <c r="FA330" i="3"/>
  <c r="FB330" i="3"/>
  <c r="FC330" i="3"/>
  <c r="FD330" i="3"/>
  <c r="FE330" i="3"/>
  <c r="FF330" i="3"/>
  <c r="FH330" i="3"/>
  <c r="FI330" i="3"/>
  <c r="FJ330" i="3"/>
  <c r="FK330" i="3"/>
  <c r="FL330" i="3"/>
  <c r="FM330" i="3"/>
  <c r="FN330" i="3"/>
  <c r="FO330" i="3"/>
  <c r="FP330" i="3"/>
  <c r="FQ330" i="3"/>
  <c r="FR330" i="3"/>
  <c r="FS330" i="3"/>
  <c r="FT330" i="3"/>
  <c r="FV330" i="3"/>
  <c r="FW330" i="3"/>
  <c r="FX330" i="3"/>
  <c r="FY330" i="3"/>
  <c r="FZ330" i="3"/>
  <c r="GA330" i="3"/>
  <c r="GB330" i="3"/>
  <c r="GC330" i="3"/>
  <c r="GD330" i="3"/>
  <c r="GE330" i="3"/>
  <c r="GF330" i="3"/>
  <c r="GG330" i="3"/>
  <c r="GH330" i="3"/>
  <c r="GJ330" i="3"/>
  <c r="GK330" i="3"/>
  <c r="GL330" i="3"/>
  <c r="GM330" i="3"/>
  <c r="GN330" i="3"/>
  <c r="GO330" i="3"/>
  <c r="GP330" i="3"/>
  <c r="GQ330" i="3"/>
  <c r="GR330" i="3"/>
  <c r="GS330" i="3"/>
  <c r="GT330" i="3"/>
  <c r="GU330" i="3"/>
  <c r="GV330" i="3"/>
  <c r="GX330" i="3"/>
  <c r="GY330" i="3"/>
  <c r="GZ330" i="3"/>
  <c r="HA330" i="3"/>
  <c r="HB330" i="3"/>
  <c r="HC330" i="3"/>
  <c r="HD330" i="3"/>
  <c r="HE330" i="3"/>
  <c r="HF330" i="3"/>
  <c r="HG330" i="3"/>
  <c r="HH330" i="3"/>
  <c r="HI330" i="3"/>
  <c r="HJ330" i="3"/>
  <c r="X331" i="3"/>
  <c r="Y331" i="3"/>
  <c r="Z331" i="3"/>
  <c r="AA331" i="3"/>
  <c r="AB331" i="3"/>
  <c r="AC331" i="3"/>
  <c r="AD331" i="3"/>
  <c r="AE331" i="3"/>
  <c r="AF331" i="3"/>
  <c r="AG331" i="3"/>
  <c r="AH331" i="3"/>
  <c r="AI331" i="3"/>
  <c r="AJ331" i="3"/>
  <c r="AL331" i="3"/>
  <c r="AM331" i="3"/>
  <c r="AN331" i="3"/>
  <c r="AO331" i="3"/>
  <c r="AP331" i="3"/>
  <c r="AQ331" i="3"/>
  <c r="AR331" i="3"/>
  <c r="AS331" i="3"/>
  <c r="AT331" i="3"/>
  <c r="AU331" i="3"/>
  <c r="AV331" i="3"/>
  <c r="AW331" i="3"/>
  <c r="AX331" i="3"/>
  <c r="AZ331" i="3"/>
  <c r="BA331" i="3"/>
  <c r="BB331" i="3"/>
  <c r="BC331" i="3"/>
  <c r="BD331" i="3"/>
  <c r="BE331" i="3"/>
  <c r="BF331" i="3"/>
  <c r="BG331" i="3"/>
  <c r="BH331" i="3"/>
  <c r="BI331" i="3"/>
  <c r="BJ331" i="3"/>
  <c r="BK331" i="3"/>
  <c r="BL331" i="3"/>
  <c r="BN331" i="3"/>
  <c r="BO331" i="3"/>
  <c r="BP331" i="3"/>
  <c r="BQ331" i="3"/>
  <c r="BR331" i="3"/>
  <c r="BS331" i="3"/>
  <c r="BT331" i="3"/>
  <c r="BU331" i="3"/>
  <c r="BV331" i="3"/>
  <c r="BW331" i="3"/>
  <c r="BX331" i="3"/>
  <c r="BY331" i="3"/>
  <c r="BZ331" i="3"/>
  <c r="CB331" i="3"/>
  <c r="CC331" i="3"/>
  <c r="CD331" i="3"/>
  <c r="CE331" i="3"/>
  <c r="CF331" i="3"/>
  <c r="CG331" i="3"/>
  <c r="CH331" i="3"/>
  <c r="CI331" i="3"/>
  <c r="CJ331" i="3"/>
  <c r="CK331" i="3"/>
  <c r="CL331" i="3"/>
  <c r="CM331" i="3"/>
  <c r="CN331" i="3"/>
  <c r="CP331" i="3"/>
  <c r="CQ331" i="3"/>
  <c r="CR331" i="3"/>
  <c r="CS331" i="3"/>
  <c r="CT331" i="3"/>
  <c r="CU331" i="3"/>
  <c r="CV331" i="3"/>
  <c r="CW331" i="3"/>
  <c r="CX331" i="3"/>
  <c r="CY331" i="3"/>
  <c r="CZ331" i="3"/>
  <c r="DA331" i="3"/>
  <c r="DB331" i="3"/>
  <c r="DD331" i="3"/>
  <c r="DE331" i="3"/>
  <c r="DF331" i="3"/>
  <c r="DG331" i="3"/>
  <c r="DH331" i="3"/>
  <c r="DI331" i="3"/>
  <c r="DJ331" i="3"/>
  <c r="DK331" i="3"/>
  <c r="DL331" i="3"/>
  <c r="DM331" i="3"/>
  <c r="DN331" i="3"/>
  <c r="DO331" i="3"/>
  <c r="DP331" i="3"/>
  <c r="DR331" i="3"/>
  <c r="DS331" i="3"/>
  <c r="DT331" i="3"/>
  <c r="DU331" i="3"/>
  <c r="DV331" i="3"/>
  <c r="DW331" i="3"/>
  <c r="DX331" i="3"/>
  <c r="DY331" i="3"/>
  <c r="DZ331" i="3"/>
  <c r="EA331" i="3"/>
  <c r="EB331" i="3"/>
  <c r="EC331" i="3"/>
  <c r="ED331" i="3"/>
  <c r="EF331" i="3"/>
  <c r="EG331" i="3"/>
  <c r="EH331" i="3"/>
  <c r="EI331" i="3"/>
  <c r="EJ331" i="3"/>
  <c r="EK331" i="3"/>
  <c r="EL331" i="3"/>
  <c r="EM331" i="3"/>
  <c r="EN331" i="3"/>
  <c r="EO331" i="3"/>
  <c r="EP331" i="3"/>
  <c r="EQ331" i="3"/>
  <c r="ER331" i="3"/>
  <c r="ET331" i="3"/>
  <c r="EU331" i="3"/>
  <c r="EV331" i="3"/>
  <c r="EW331" i="3"/>
  <c r="EX331" i="3"/>
  <c r="EY331" i="3"/>
  <c r="EZ331" i="3"/>
  <c r="FA331" i="3"/>
  <c r="FB331" i="3"/>
  <c r="FC331" i="3"/>
  <c r="FD331" i="3"/>
  <c r="FE331" i="3"/>
  <c r="FF331" i="3"/>
  <c r="FH331" i="3"/>
  <c r="FI331" i="3"/>
  <c r="FJ331" i="3"/>
  <c r="FK331" i="3"/>
  <c r="FL331" i="3"/>
  <c r="FM331" i="3"/>
  <c r="FN331" i="3"/>
  <c r="FO331" i="3"/>
  <c r="FP331" i="3"/>
  <c r="FQ331" i="3"/>
  <c r="FR331" i="3"/>
  <c r="FS331" i="3"/>
  <c r="FT331" i="3"/>
  <c r="FV331" i="3"/>
  <c r="FW331" i="3"/>
  <c r="FX331" i="3"/>
  <c r="FY331" i="3"/>
  <c r="FZ331" i="3"/>
  <c r="GA331" i="3"/>
  <c r="GB331" i="3"/>
  <c r="GC331" i="3"/>
  <c r="GD331" i="3"/>
  <c r="GE331" i="3"/>
  <c r="GF331" i="3"/>
  <c r="GG331" i="3"/>
  <c r="GH331" i="3"/>
  <c r="GJ331" i="3"/>
  <c r="GK331" i="3"/>
  <c r="GL331" i="3"/>
  <c r="GM331" i="3"/>
  <c r="GN331" i="3"/>
  <c r="GO331" i="3"/>
  <c r="GP331" i="3"/>
  <c r="GQ331" i="3"/>
  <c r="GR331" i="3"/>
  <c r="GS331" i="3"/>
  <c r="GT331" i="3"/>
  <c r="GU331" i="3"/>
  <c r="GV331" i="3"/>
  <c r="GX331" i="3"/>
  <c r="GY331" i="3"/>
  <c r="GZ331" i="3"/>
  <c r="HA331" i="3"/>
  <c r="HB331" i="3"/>
  <c r="HC331" i="3"/>
  <c r="HD331" i="3"/>
  <c r="HE331" i="3"/>
  <c r="HF331" i="3"/>
  <c r="HG331" i="3"/>
  <c r="HH331" i="3"/>
  <c r="HI331" i="3"/>
  <c r="HJ331" i="3"/>
  <c r="X332" i="3"/>
  <c r="Y332" i="3"/>
  <c r="Z332" i="3"/>
  <c r="AA332" i="3"/>
  <c r="AB332" i="3"/>
  <c r="AC332" i="3"/>
  <c r="AD332" i="3"/>
  <c r="AE332" i="3"/>
  <c r="AF332" i="3"/>
  <c r="AG332" i="3"/>
  <c r="AH332" i="3"/>
  <c r="AI332" i="3"/>
  <c r="AJ332" i="3"/>
  <c r="AL332" i="3"/>
  <c r="AM332" i="3"/>
  <c r="AN332" i="3"/>
  <c r="AO332" i="3"/>
  <c r="AP332" i="3"/>
  <c r="AQ332" i="3"/>
  <c r="AR332" i="3"/>
  <c r="AS332" i="3"/>
  <c r="AT332" i="3"/>
  <c r="AU332" i="3"/>
  <c r="AV332" i="3"/>
  <c r="AW332" i="3"/>
  <c r="AX332" i="3"/>
  <c r="AZ332" i="3"/>
  <c r="BA332" i="3"/>
  <c r="BB332" i="3"/>
  <c r="BC332" i="3"/>
  <c r="BD332" i="3"/>
  <c r="BE332" i="3"/>
  <c r="BF332" i="3"/>
  <c r="BG332" i="3"/>
  <c r="BH332" i="3"/>
  <c r="BI332" i="3"/>
  <c r="BJ332" i="3"/>
  <c r="BK332" i="3"/>
  <c r="BL332" i="3"/>
  <c r="BN332" i="3"/>
  <c r="BO332" i="3"/>
  <c r="BP332" i="3"/>
  <c r="BQ332" i="3"/>
  <c r="BR332" i="3"/>
  <c r="BS332" i="3"/>
  <c r="BT332" i="3"/>
  <c r="BU332" i="3"/>
  <c r="BV332" i="3"/>
  <c r="BW332" i="3"/>
  <c r="BX332" i="3"/>
  <c r="BY332" i="3"/>
  <c r="BZ332" i="3"/>
  <c r="CB332" i="3"/>
  <c r="CC332" i="3"/>
  <c r="CD332" i="3"/>
  <c r="CE332" i="3"/>
  <c r="CF332" i="3"/>
  <c r="CG332" i="3"/>
  <c r="CH332" i="3"/>
  <c r="CI332" i="3"/>
  <c r="CJ332" i="3"/>
  <c r="CK332" i="3"/>
  <c r="CL332" i="3"/>
  <c r="CM332" i="3"/>
  <c r="CN332" i="3"/>
  <c r="CP332" i="3"/>
  <c r="CQ332" i="3"/>
  <c r="CR332" i="3"/>
  <c r="CS332" i="3"/>
  <c r="CT332" i="3"/>
  <c r="CU332" i="3"/>
  <c r="CV332" i="3"/>
  <c r="CW332" i="3"/>
  <c r="CX332" i="3"/>
  <c r="CY332" i="3"/>
  <c r="CZ332" i="3"/>
  <c r="DA332" i="3"/>
  <c r="DB332" i="3"/>
  <c r="DD332" i="3"/>
  <c r="DE332" i="3"/>
  <c r="DF332" i="3"/>
  <c r="DG332" i="3"/>
  <c r="DH332" i="3"/>
  <c r="DI332" i="3"/>
  <c r="DJ332" i="3"/>
  <c r="DK332" i="3"/>
  <c r="DL332" i="3"/>
  <c r="DM332" i="3"/>
  <c r="DN332" i="3"/>
  <c r="DO332" i="3"/>
  <c r="DP332" i="3"/>
  <c r="DR332" i="3"/>
  <c r="DS332" i="3"/>
  <c r="DT332" i="3"/>
  <c r="DU332" i="3"/>
  <c r="DV332" i="3"/>
  <c r="DW332" i="3"/>
  <c r="DX332" i="3"/>
  <c r="DY332" i="3"/>
  <c r="DZ332" i="3"/>
  <c r="EA332" i="3"/>
  <c r="EB332" i="3"/>
  <c r="EC332" i="3"/>
  <c r="ED332" i="3"/>
  <c r="EF332" i="3"/>
  <c r="EG332" i="3"/>
  <c r="EH332" i="3"/>
  <c r="EI332" i="3"/>
  <c r="EJ332" i="3"/>
  <c r="EK332" i="3"/>
  <c r="EL332" i="3"/>
  <c r="EM332" i="3"/>
  <c r="EN332" i="3"/>
  <c r="EO332" i="3"/>
  <c r="EP332" i="3"/>
  <c r="EQ332" i="3"/>
  <c r="ER332" i="3"/>
  <c r="ET332" i="3"/>
  <c r="EU332" i="3"/>
  <c r="EV332" i="3"/>
  <c r="EW332" i="3"/>
  <c r="EX332" i="3"/>
  <c r="EY332" i="3"/>
  <c r="EZ332" i="3"/>
  <c r="FA332" i="3"/>
  <c r="FB332" i="3"/>
  <c r="FC332" i="3"/>
  <c r="FD332" i="3"/>
  <c r="FE332" i="3"/>
  <c r="FF332" i="3"/>
  <c r="FH332" i="3"/>
  <c r="FI332" i="3"/>
  <c r="FJ332" i="3"/>
  <c r="FK332" i="3"/>
  <c r="FL332" i="3"/>
  <c r="FM332" i="3"/>
  <c r="FN332" i="3"/>
  <c r="FO332" i="3"/>
  <c r="FP332" i="3"/>
  <c r="FQ332" i="3"/>
  <c r="FR332" i="3"/>
  <c r="FS332" i="3"/>
  <c r="FT332" i="3"/>
  <c r="FV332" i="3"/>
  <c r="FW332" i="3"/>
  <c r="FX332" i="3"/>
  <c r="FY332" i="3"/>
  <c r="FZ332" i="3"/>
  <c r="GA332" i="3"/>
  <c r="GB332" i="3"/>
  <c r="GC332" i="3"/>
  <c r="GD332" i="3"/>
  <c r="GE332" i="3"/>
  <c r="GF332" i="3"/>
  <c r="GG332" i="3"/>
  <c r="GH332" i="3"/>
  <c r="GJ332" i="3"/>
  <c r="GK332" i="3"/>
  <c r="GL332" i="3"/>
  <c r="GM332" i="3"/>
  <c r="GN332" i="3"/>
  <c r="GO332" i="3"/>
  <c r="GP332" i="3"/>
  <c r="GQ332" i="3"/>
  <c r="GR332" i="3"/>
  <c r="GS332" i="3"/>
  <c r="GT332" i="3"/>
  <c r="GU332" i="3"/>
  <c r="GV332" i="3"/>
  <c r="GX332" i="3"/>
  <c r="GY332" i="3"/>
  <c r="GZ332" i="3"/>
  <c r="HA332" i="3"/>
  <c r="HB332" i="3"/>
  <c r="HC332" i="3"/>
  <c r="HD332" i="3"/>
  <c r="HE332" i="3"/>
  <c r="HF332" i="3"/>
  <c r="HG332" i="3"/>
  <c r="HH332" i="3"/>
  <c r="HI332" i="3"/>
  <c r="HJ332" i="3"/>
  <c r="X333" i="3"/>
  <c r="Y333" i="3"/>
  <c r="Z333" i="3"/>
  <c r="AA333" i="3"/>
  <c r="AB333" i="3"/>
  <c r="AC333" i="3"/>
  <c r="AD333" i="3"/>
  <c r="AE333" i="3"/>
  <c r="AF333" i="3"/>
  <c r="AG333" i="3"/>
  <c r="AH333" i="3"/>
  <c r="AI333" i="3"/>
  <c r="AJ333" i="3"/>
  <c r="AL333" i="3"/>
  <c r="AM333" i="3"/>
  <c r="AN333" i="3"/>
  <c r="AO333" i="3"/>
  <c r="AP333" i="3"/>
  <c r="AQ333" i="3"/>
  <c r="AR333" i="3"/>
  <c r="AS333" i="3"/>
  <c r="AT333" i="3"/>
  <c r="AU333" i="3"/>
  <c r="AV333" i="3"/>
  <c r="AW333" i="3"/>
  <c r="AX333" i="3"/>
  <c r="AZ333" i="3"/>
  <c r="BA333" i="3"/>
  <c r="BB333" i="3"/>
  <c r="BC333" i="3"/>
  <c r="BD333" i="3"/>
  <c r="BE333" i="3"/>
  <c r="BF333" i="3"/>
  <c r="BG333" i="3"/>
  <c r="BH333" i="3"/>
  <c r="BI333" i="3"/>
  <c r="BJ333" i="3"/>
  <c r="BK333" i="3"/>
  <c r="BL333" i="3"/>
  <c r="BN333" i="3"/>
  <c r="BO333" i="3"/>
  <c r="BP333" i="3"/>
  <c r="BQ333" i="3"/>
  <c r="BR333" i="3"/>
  <c r="BS333" i="3"/>
  <c r="BT333" i="3"/>
  <c r="BU333" i="3"/>
  <c r="BV333" i="3"/>
  <c r="BW333" i="3"/>
  <c r="BX333" i="3"/>
  <c r="BY333" i="3"/>
  <c r="BZ333" i="3"/>
  <c r="CB333" i="3"/>
  <c r="CC333" i="3"/>
  <c r="CD333" i="3"/>
  <c r="CE333" i="3"/>
  <c r="CF333" i="3"/>
  <c r="CG333" i="3"/>
  <c r="CH333" i="3"/>
  <c r="CI333" i="3"/>
  <c r="CJ333" i="3"/>
  <c r="CK333" i="3"/>
  <c r="CL333" i="3"/>
  <c r="CM333" i="3"/>
  <c r="CN333" i="3"/>
  <c r="CP333" i="3"/>
  <c r="CQ333" i="3"/>
  <c r="CR333" i="3"/>
  <c r="CS333" i="3"/>
  <c r="CT333" i="3"/>
  <c r="CU333" i="3"/>
  <c r="CV333" i="3"/>
  <c r="CW333" i="3"/>
  <c r="CX333" i="3"/>
  <c r="CY333" i="3"/>
  <c r="CZ333" i="3"/>
  <c r="DA333" i="3"/>
  <c r="DB333" i="3"/>
  <c r="DD333" i="3"/>
  <c r="DE333" i="3"/>
  <c r="DF333" i="3"/>
  <c r="DG333" i="3"/>
  <c r="DH333" i="3"/>
  <c r="DI333" i="3"/>
  <c r="DJ333" i="3"/>
  <c r="DK333" i="3"/>
  <c r="DL333" i="3"/>
  <c r="DM333" i="3"/>
  <c r="DN333" i="3"/>
  <c r="DO333" i="3"/>
  <c r="DP333" i="3"/>
  <c r="DR333" i="3"/>
  <c r="DS333" i="3"/>
  <c r="DT333" i="3"/>
  <c r="DU333" i="3"/>
  <c r="DV333" i="3"/>
  <c r="DW333" i="3"/>
  <c r="DX333" i="3"/>
  <c r="DY333" i="3"/>
  <c r="DZ333" i="3"/>
  <c r="EA333" i="3"/>
  <c r="EB333" i="3"/>
  <c r="EC333" i="3"/>
  <c r="ED333" i="3"/>
  <c r="EF333" i="3"/>
  <c r="EG333" i="3"/>
  <c r="EH333" i="3"/>
  <c r="EI333" i="3"/>
  <c r="EJ333" i="3"/>
  <c r="EK333" i="3"/>
  <c r="EL333" i="3"/>
  <c r="EM333" i="3"/>
  <c r="EN333" i="3"/>
  <c r="EO333" i="3"/>
  <c r="EP333" i="3"/>
  <c r="EQ333" i="3"/>
  <c r="ER333" i="3"/>
  <c r="ET333" i="3"/>
  <c r="EU333" i="3"/>
  <c r="EV333" i="3"/>
  <c r="EW333" i="3"/>
  <c r="EX333" i="3"/>
  <c r="EY333" i="3"/>
  <c r="EZ333" i="3"/>
  <c r="FA333" i="3"/>
  <c r="FB333" i="3"/>
  <c r="FC333" i="3"/>
  <c r="FD333" i="3"/>
  <c r="FE333" i="3"/>
  <c r="FF333" i="3"/>
  <c r="FH333" i="3"/>
  <c r="FI333" i="3"/>
  <c r="FJ333" i="3"/>
  <c r="FK333" i="3"/>
  <c r="FL333" i="3"/>
  <c r="FM333" i="3"/>
  <c r="FN333" i="3"/>
  <c r="FO333" i="3"/>
  <c r="FP333" i="3"/>
  <c r="FQ333" i="3"/>
  <c r="FR333" i="3"/>
  <c r="FS333" i="3"/>
  <c r="FT333" i="3"/>
  <c r="FV333" i="3"/>
  <c r="FW333" i="3"/>
  <c r="FX333" i="3"/>
  <c r="FY333" i="3"/>
  <c r="FZ333" i="3"/>
  <c r="GA333" i="3"/>
  <c r="GB333" i="3"/>
  <c r="GC333" i="3"/>
  <c r="GD333" i="3"/>
  <c r="GE333" i="3"/>
  <c r="GF333" i="3"/>
  <c r="GG333" i="3"/>
  <c r="GH333" i="3"/>
  <c r="GJ333" i="3"/>
  <c r="GK333" i="3"/>
  <c r="GL333" i="3"/>
  <c r="GM333" i="3"/>
  <c r="GN333" i="3"/>
  <c r="GO333" i="3"/>
  <c r="GP333" i="3"/>
  <c r="GQ333" i="3"/>
  <c r="GR333" i="3"/>
  <c r="GS333" i="3"/>
  <c r="GT333" i="3"/>
  <c r="GU333" i="3"/>
  <c r="GV333" i="3"/>
  <c r="GX333" i="3"/>
  <c r="GY333" i="3"/>
  <c r="GZ333" i="3"/>
  <c r="HA333" i="3"/>
  <c r="HB333" i="3"/>
  <c r="HC333" i="3"/>
  <c r="HD333" i="3"/>
  <c r="HE333" i="3"/>
  <c r="HF333" i="3"/>
  <c r="HG333" i="3"/>
  <c r="HH333" i="3"/>
  <c r="HI333" i="3"/>
  <c r="HJ333" i="3"/>
  <c r="X334" i="3"/>
  <c r="Y334" i="3"/>
  <c r="Z334" i="3"/>
  <c r="AA334" i="3"/>
  <c r="AB334" i="3"/>
  <c r="AC334" i="3"/>
  <c r="AD334" i="3"/>
  <c r="AE334" i="3"/>
  <c r="AF334" i="3"/>
  <c r="AG334" i="3"/>
  <c r="AH334" i="3"/>
  <c r="AI334" i="3"/>
  <c r="AJ334" i="3"/>
  <c r="AL334" i="3"/>
  <c r="AM334" i="3"/>
  <c r="AN334" i="3"/>
  <c r="AO334" i="3"/>
  <c r="AP334" i="3"/>
  <c r="AQ334" i="3"/>
  <c r="AR334" i="3"/>
  <c r="AS334" i="3"/>
  <c r="AT334" i="3"/>
  <c r="AU334" i="3"/>
  <c r="AV334" i="3"/>
  <c r="AW334" i="3"/>
  <c r="AX334" i="3"/>
  <c r="AZ334" i="3"/>
  <c r="BA334" i="3"/>
  <c r="BB334" i="3"/>
  <c r="BC334" i="3"/>
  <c r="BD334" i="3"/>
  <c r="BE334" i="3"/>
  <c r="BF334" i="3"/>
  <c r="BG334" i="3"/>
  <c r="BH334" i="3"/>
  <c r="BI334" i="3"/>
  <c r="BJ334" i="3"/>
  <c r="BK334" i="3"/>
  <c r="BL334" i="3"/>
  <c r="BN334" i="3"/>
  <c r="BO334" i="3"/>
  <c r="BP334" i="3"/>
  <c r="BQ334" i="3"/>
  <c r="BR334" i="3"/>
  <c r="BS334" i="3"/>
  <c r="BT334" i="3"/>
  <c r="BU334" i="3"/>
  <c r="BV334" i="3"/>
  <c r="BW334" i="3"/>
  <c r="BX334" i="3"/>
  <c r="BY334" i="3"/>
  <c r="BZ334" i="3"/>
  <c r="CB334" i="3"/>
  <c r="CC334" i="3"/>
  <c r="CD334" i="3"/>
  <c r="CE334" i="3"/>
  <c r="CF334" i="3"/>
  <c r="CG334" i="3"/>
  <c r="CH334" i="3"/>
  <c r="CI334" i="3"/>
  <c r="CJ334" i="3"/>
  <c r="CK334" i="3"/>
  <c r="CL334" i="3"/>
  <c r="CM334" i="3"/>
  <c r="CN334" i="3"/>
  <c r="CP334" i="3"/>
  <c r="CQ334" i="3"/>
  <c r="CR334" i="3"/>
  <c r="CS334" i="3"/>
  <c r="CT334" i="3"/>
  <c r="CU334" i="3"/>
  <c r="CV334" i="3"/>
  <c r="CW334" i="3"/>
  <c r="CX334" i="3"/>
  <c r="CY334" i="3"/>
  <c r="CZ334" i="3"/>
  <c r="DA334" i="3"/>
  <c r="DB334" i="3"/>
  <c r="DD334" i="3"/>
  <c r="DE334" i="3"/>
  <c r="DF334" i="3"/>
  <c r="DG334" i="3"/>
  <c r="DH334" i="3"/>
  <c r="DI334" i="3"/>
  <c r="DJ334" i="3"/>
  <c r="DK334" i="3"/>
  <c r="DL334" i="3"/>
  <c r="DM334" i="3"/>
  <c r="DN334" i="3"/>
  <c r="DO334" i="3"/>
  <c r="DP334" i="3"/>
  <c r="DR334" i="3"/>
  <c r="DS334" i="3"/>
  <c r="DT334" i="3"/>
  <c r="DU334" i="3"/>
  <c r="DV334" i="3"/>
  <c r="DW334" i="3"/>
  <c r="DX334" i="3"/>
  <c r="DY334" i="3"/>
  <c r="DZ334" i="3"/>
  <c r="EA334" i="3"/>
  <c r="EB334" i="3"/>
  <c r="EC334" i="3"/>
  <c r="ED334" i="3"/>
  <c r="EF334" i="3"/>
  <c r="EG334" i="3"/>
  <c r="EH334" i="3"/>
  <c r="EI334" i="3"/>
  <c r="EJ334" i="3"/>
  <c r="EK334" i="3"/>
  <c r="EL334" i="3"/>
  <c r="EM334" i="3"/>
  <c r="EN334" i="3"/>
  <c r="EO334" i="3"/>
  <c r="EP334" i="3"/>
  <c r="EQ334" i="3"/>
  <c r="ER334" i="3"/>
  <c r="ET334" i="3"/>
  <c r="EU334" i="3"/>
  <c r="EV334" i="3"/>
  <c r="EW334" i="3"/>
  <c r="EX334" i="3"/>
  <c r="EY334" i="3"/>
  <c r="EZ334" i="3"/>
  <c r="FA334" i="3"/>
  <c r="FB334" i="3"/>
  <c r="FC334" i="3"/>
  <c r="FD334" i="3"/>
  <c r="FE334" i="3"/>
  <c r="FF334" i="3"/>
  <c r="FH334" i="3"/>
  <c r="FI334" i="3"/>
  <c r="FJ334" i="3"/>
  <c r="FK334" i="3"/>
  <c r="FL334" i="3"/>
  <c r="FM334" i="3"/>
  <c r="FN334" i="3"/>
  <c r="FO334" i="3"/>
  <c r="FP334" i="3"/>
  <c r="FQ334" i="3"/>
  <c r="FR334" i="3"/>
  <c r="FS334" i="3"/>
  <c r="FT334" i="3"/>
  <c r="FV334" i="3"/>
  <c r="FW334" i="3"/>
  <c r="FX334" i="3"/>
  <c r="FY334" i="3"/>
  <c r="FZ334" i="3"/>
  <c r="GA334" i="3"/>
  <c r="GB334" i="3"/>
  <c r="GC334" i="3"/>
  <c r="GD334" i="3"/>
  <c r="GE334" i="3"/>
  <c r="GF334" i="3"/>
  <c r="GG334" i="3"/>
  <c r="GH334" i="3"/>
  <c r="GJ334" i="3"/>
  <c r="GK334" i="3"/>
  <c r="GL334" i="3"/>
  <c r="GM334" i="3"/>
  <c r="GN334" i="3"/>
  <c r="GO334" i="3"/>
  <c r="GP334" i="3"/>
  <c r="GQ334" i="3"/>
  <c r="GR334" i="3"/>
  <c r="GS334" i="3"/>
  <c r="GT334" i="3"/>
  <c r="GU334" i="3"/>
  <c r="GV334" i="3"/>
  <c r="GX334" i="3"/>
  <c r="GY334" i="3"/>
  <c r="GZ334" i="3"/>
  <c r="HA334" i="3"/>
  <c r="HB334" i="3"/>
  <c r="HC334" i="3"/>
  <c r="HD334" i="3"/>
  <c r="HE334" i="3"/>
  <c r="HF334" i="3"/>
  <c r="HG334" i="3"/>
  <c r="HH334" i="3"/>
  <c r="HI334" i="3"/>
  <c r="HJ334" i="3"/>
  <c r="X335" i="3"/>
  <c r="Y335" i="3"/>
  <c r="Z335" i="3"/>
  <c r="AA335" i="3"/>
  <c r="AB335" i="3"/>
  <c r="AC335" i="3"/>
  <c r="AD335" i="3"/>
  <c r="AE335" i="3"/>
  <c r="AF335" i="3"/>
  <c r="AG335" i="3"/>
  <c r="AH335" i="3"/>
  <c r="AI335" i="3"/>
  <c r="AJ335" i="3"/>
  <c r="AL335" i="3"/>
  <c r="AM335" i="3"/>
  <c r="AN335" i="3"/>
  <c r="AO335" i="3"/>
  <c r="AP335" i="3"/>
  <c r="AQ335" i="3"/>
  <c r="AR335" i="3"/>
  <c r="AS335" i="3"/>
  <c r="AT335" i="3"/>
  <c r="AU335" i="3"/>
  <c r="AV335" i="3"/>
  <c r="AW335" i="3"/>
  <c r="AX335" i="3"/>
  <c r="AZ335" i="3"/>
  <c r="BA335" i="3"/>
  <c r="BB335" i="3"/>
  <c r="BC335" i="3"/>
  <c r="BD335" i="3"/>
  <c r="BE335" i="3"/>
  <c r="BF335" i="3"/>
  <c r="BG335" i="3"/>
  <c r="BH335" i="3"/>
  <c r="BI335" i="3"/>
  <c r="BJ335" i="3"/>
  <c r="BK335" i="3"/>
  <c r="BL335" i="3"/>
  <c r="BN335" i="3"/>
  <c r="BO335" i="3"/>
  <c r="BP335" i="3"/>
  <c r="BQ335" i="3"/>
  <c r="BR335" i="3"/>
  <c r="BS335" i="3"/>
  <c r="BT335" i="3"/>
  <c r="BU335" i="3"/>
  <c r="BV335" i="3"/>
  <c r="BW335" i="3"/>
  <c r="BX335" i="3"/>
  <c r="BY335" i="3"/>
  <c r="BZ335" i="3"/>
  <c r="CB335" i="3"/>
  <c r="CC335" i="3"/>
  <c r="CD335" i="3"/>
  <c r="CE335" i="3"/>
  <c r="CF335" i="3"/>
  <c r="CG335" i="3"/>
  <c r="CH335" i="3"/>
  <c r="CI335" i="3"/>
  <c r="CJ335" i="3"/>
  <c r="CK335" i="3"/>
  <c r="CL335" i="3"/>
  <c r="CM335" i="3"/>
  <c r="CN335" i="3"/>
  <c r="CP335" i="3"/>
  <c r="CQ335" i="3"/>
  <c r="CR335" i="3"/>
  <c r="CS335" i="3"/>
  <c r="CT335" i="3"/>
  <c r="CU335" i="3"/>
  <c r="CV335" i="3"/>
  <c r="CW335" i="3"/>
  <c r="CX335" i="3"/>
  <c r="CY335" i="3"/>
  <c r="CZ335" i="3"/>
  <c r="DA335" i="3"/>
  <c r="DB335" i="3"/>
  <c r="DD335" i="3"/>
  <c r="DE335" i="3"/>
  <c r="DF335" i="3"/>
  <c r="DG335" i="3"/>
  <c r="DH335" i="3"/>
  <c r="DI335" i="3"/>
  <c r="DJ335" i="3"/>
  <c r="DK335" i="3"/>
  <c r="DL335" i="3"/>
  <c r="DM335" i="3"/>
  <c r="DN335" i="3"/>
  <c r="DO335" i="3"/>
  <c r="DP335" i="3"/>
  <c r="DR335" i="3"/>
  <c r="DS335" i="3"/>
  <c r="DT335" i="3"/>
  <c r="DU335" i="3"/>
  <c r="DV335" i="3"/>
  <c r="DW335" i="3"/>
  <c r="DX335" i="3"/>
  <c r="DY335" i="3"/>
  <c r="DZ335" i="3"/>
  <c r="EA335" i="3"/>
  <c r="EB335" i="3"/>
  <c r="EC335" i="3"/>
  <c r="ED335" i="3"/>
  <c r="EF335" i="3"/>
  <c r="EG335" i="3"/>
  <c r="EH335" i="3"/>
  <c r="EI335" i="3"/>
  <c r="EJ335" i="3"/>
  <c r="EK335" i="3"/>
  <c r="EL335" i="3"/>
  <c r="EM335" i="3"/>
  <c r="EN335" i="3"/>
  <c r="EO335" i="3"/>
  <c r="EP335" i="3"/>
  <c r="EQ335" i="3"/>
  <c r="ER335" i="3"/>
  <c r="ET335" i="3"/>
  <c r="EU335" i="3"/>
  <c r="EV335" i="3"/>
  <c r="EW335" i="3"/>
  <c r="EX335" i="3"/>
  <c r="EY335" i="3"/>
  <c r="EZ335" i="3"/>
  <c r="FA335" i="3"/>
  <c r="FB335" i="3"/>
  <c r="FC335" i="3"/>
  <c r="FD335" i="3"/>
  <c r="FE335" i="3"/>
  <c r="FF335" i="3"/>
  <c r="FH335" i="3"/>
  <c r="FI335" i="3"/>
  <c r="FJ335" i="3"/>
  <c r="FK335" i="3"/>
  <c r="FL335" i="3"/>
  <c r="FM335" i="3"/>
  <c r="FN335" i="3"/>
  <c r="FO335" i="3"/>
  <c r="FP335" i="3"/>
  <c r="FQ335" i="3"/>
  <c r="FR335" i="3"/>
  <c r="FS335" i="3"/>
  <c r="FT335" i="3"/>
  <c r="FV335" i="3"/>
  <c r="FW335" i="3"/>
  <c r="FX335" i="3"/>
  <c r="FY335" i="3"/>
  <c r="FZ335" i="3"/>
  <c r="GA335" i="3"/>
  <c r="GB335" i="3"/>
  <c r="GC335" i="3"/>
  <c r="GD335" i="3"/>
  <c r="GE335" i="3"/>
  <c r="GF335" i="3"/>
  <c r="GG335" i="3"/>
  <c r="GH335" i="3"/>
  <c r="GJ335" i="3"/>
  <c r="GK335" i="3"/>
  <c r="GL335" i="3"/>
  <c r="GM335" i="3"/>
  <c r="GN335" i="3"/>
  <c r="GO335" i="3"/>
  <c r="GP335" i="3"/>
  <c r="GQ335" i="3"/>
  <c r="GR335" i="3"/>
  <c r="GS335" i="3"/>
  <c r="GT335" i="3"/>
  <c r="GU335" i="3"/>
  <c r="GV335" i="3"/>
  <c r="GX335" i="3"/>
  <c r="GY335" i="3"/>
  <c r="GZ335" i="3"/>
  <c r="HA335" i="3"/>
  <c r="HB335" i="3"/>
  <c r="HC335" i="3"/>
  <c r="HD335" i="3"/>
  <c r="HE335" i="3"/>
  <c r="HF335" i="3"/>
  <c r="HG335" i="3"/>
  <c r="HH335" i="3"/>
  <c r="HI335" i="3"/>
  <c r="HJ335" i="3"/>
  <c r="X336" i="3"/>
  <c r="Y336" i="3"/>
  <c r="Z336" i="3"/>
  <c r="AA336" i="3"/>
  <c r="AB336" i="3"/>
  <c r="AC336" i="3"/>
  <c r="AD336" i="3"/>
  <c r="AE336" i="3"/>
  <c r="AF336" i="3"/>
  <c r="AG336" i="3"/>
  <c r="AH336" i="3"/>
  <c r="AI336" i="3"/>
  <c r="AJ336" i="3"/>
  <c r="AL336" i="3"/>
  <c r="AM336" i="3"/>
  <c r="AN336" i="3"/>
  <c r="AO336" i="3"/>
  <c r="AP336" i="3"/>
  <c r="AQ336" i="3"/>
  <c r="AR336" i="3"/>
  <c r="AS336" i="3"/>
  <c r="AT336" i="3"/>
  <c r="AU336" i="3"/>
  <c r="AV336" i="3"/>
  <c r="AW336" i="3"/>
  <c r="AX336" i="3"/>
  <c r="AZ336" i="3"/>
  <c r="BA336" i="3"/>
  <c r="BB336" i="3"/>
  <c r="BC336" i="3"/>
  <c r="BD336" i="3"/>
  <c r="BE336" i="3"/>
  <c r="BF336" i="3"/>
  <c r="BG336" i="3"/>
  <c r="BH336" i="3"/>
  <c r="BI336" i="3"/>
  <c r="BJ336" i="3"/>
  <c r="BK336" i="3"/>
  <c r="BL336" i="3"/>
  <c r="BN336" i="3"/>
  <c r="BO336" i="3"/>
  <c r="BP336" i="3"/>
  <c r="BQ336" i="3"/>
  <c r="BR336" i="3"/>
  <c r="BS336" i="3"/>
  <c r="BT336" i="3"/>
  <c r="BU336" i="3"/>
  <c r="BV336" i="3"/>
  <c r="BW336" i="3"/>
  <c r="BX336" i="3"/>
  <c r="BY336" i="3"/>
  <c r="BZ336" i="3"/>
  <c r="CB336" i="3"/>
  <c r="CC336" i="3"/>
  <c r="CD336" i="3"/>
  <c r="CE336" i="3"/>
  <c r="CF336" i="3"/>
  <c r="CG336" i="3"/>
  <c r="CH336" i="3"/>
  <c r="CI336" i="3"/>
  <c r="CJ336" i="3"/>
  <c r="CK336" i="3"/>
  <c r="CL336" i="3"/>
  <c r="CM336" i="3"/>
  <c r="CN336" i="3"/>
  <c r="CP336" i="3"/>
  <c r="CQ336" i="3"/>
  <c r="CR336" i="3"/>
  <c r="CS336" i="3"/>
  <c r="CT336" i="3"/>
  <c r="CU336" i="3"/>
  <c r="CV336" i="3"/>
  <c r="CW336" i="3"/>
  <c r="CX336" i="3"/>
  <c r="CY336" i="3"/>
  <c r="CZ336" i="3"/>
  <c r="DA336" i="3"/>
  <c r="DB336" i="3"/>
  <c r="DD336" i="3"/>
  <c r="DE336" i="3"/>
  <c r="DF336" i="3"/>
  <c r="DG336" i="3"/>
  <c r="DH336" i="3"/>
  <c r="DI336" i="3"/>
  <c r="DJ336" i="3"/>
  <c r="DK336" i="3"/>
  <c r="DL336" i="3"/>
  <c r="DM336" i="3"/>
  <c r="DN336" i="3"/>
  <c r="DO336" i="3"/>
  <c r="DP336" i="3"/>
  <c r="DR336" i="3"/>
  <c r="DS336" i="3"/>
  <c r="DT336" i="3"/>
  <c r="DU336" i="3"/>
  <c r="DV336" i="3"/>
  <c r="DW336" i="3"/>
  <c r="DX336" i="3"/>
  <c r="DY336" i="3"/>
  <c r="DZ336" i="3"/>
  <c r="EA336" i="3"/>
  <c r="EB336" i="3"/>
  <c r="EC336" i="3"/>
  <c r="ED336" i="3"/>
  <c r="EF336" i="3"/>
  <c r="EG336" i="3"/>
  <c r="EH336" i="3"/>
  <c r="EI336" i="3"/>
  <c r="EJ336" i="3"/>
  <c r="EK336" i="3"/>
  <c r="EL336" i="3"/>
  <c r="EM336" i="3"/>
  <c r="EN336" i="3"/>
  <c r="EO336" i="3"/>
  <c r="EP336" i="3"/>
  <c r="EQ336" i="3"/>
  <c r="ER336" i="3"/>
  <c r="ET336" i="3"/>
  <c r="EU336" i="3"/>
  <c r="EV336" i="3"/>
  <c r="EW336" i="3"/>
  <c r="EX336" i="3"/>
  <c r="EY336" i="3"/>
  <c r="EZ336" i="3"/>
  <c r="FA336" i="3"/>
  <c r="FB336" i="3"/>
  <c r="FC336" i="3"/>
  <c r="FD336" i="3"/>
  <c r="FE336" i="3"/>
  <c r="FF336" i="3"/>
  <c r="FH336" i="3"/>
  <c r="FI336" i="3"/>
  <c r="FJ336" i="3"/>
  <c r="FK336" i="3"/>
  <c r="FL336" i="3"/>
  <c r="FM336" i="3"/>
  <c r="FN336" i="3"/>
  <c r="FO336" i="3"/>
  <c r="FP336" i="3"/>
  <c r="FQ336" i="3"/>
  <c r="FR336" i="3"/>
  <c r="FS336" i="3"/>
  <c r="FT336" i="3"/>
  <c r="FV336" i="3"/>
  <c r="FW336" i="3"/>
  <c r="FX336" i="3"/>
  <c r="FY336" i="3"/>
  <c r="FZ336" i="3"/>
  <c r="GA336" i="3"/>
  <c r="GB336" i="3"/>
  <c r="GC336" i="3"/>
  <c r="GD336" i="3"/>
  <c r="GE336" i="3"/>
  <c r="GF336" i="3"/>
  <c r="GG336" i="3"/>
  <c r="GH336" i="3"/>
  <c r="GJ336" i="3"/>
  <c r="GK336" i="3"/>
  <c r="GL336" i="3"/>
  <c r="GM336" i="3"/>
  <c r="GN336" i="3"/>
  <c r="GO336" i="3"/>
  <c r="GP336" i="3"/>
  <c r="GQ336" i="3"/>
  <c r="GR336" i="3"/>
  <c r="GS336" i="3"/>
  <c r="GT336" i="3"/>
  <c r="GU336" i="3"/>
  <c r="GV336" i="3"/>
  <c r="GX336" i="3"/>
  <c r="GY336" i="3"/>
  <c r="GZ336" i="3"/>
  <c r="HA336" i="3"/>
  <c r="HB336" i="3"/>
  <c r="HC336" i="3"/>
  <c r="HD336" i="3"/>
  <c r="HE336" i="3"/>
  <c r="HF336" i="3"/>
  <c r="HG336" i="3"/>
  <c r="HH336" i="3"/>
  <c r="HI336" i="3"/>
  <c r="HJ336" i="3"/>
  <c r="X337" i="3"/>
  <c r="Y337" i="3"/>
  <c r="Z337" i="3"/>
  <c r="AA337" i="3"/>
  <c r="AB337" i="3"/>
  <c r="AC337" i="3"/>
  <c r="AD337" i="3"/>
  <c r="AE337" i="3"/>
  <c r="AF337" i="3"/>
  <c r="AG337" i="3"/>
  <c r="AH337" i="3"/>
  <c r="AI337" i="3"/>
  <c r="AJ337" i="3"/>
  <c r="AL337" i="3"/>
  <c r="AM337" i="3"/>
  <c r="AN337" i="3"/>
  <c r="AO337" i="3"/>
  <c r="AP337" i="3"/>
  <c r="AQ337" i="3"/>
  <c r="AR337" i="3"/>
  <c r="AS337" i="3"/>
  <c r="AT337" i="3"/>
  <c r="AU337" i="3"/>
  <c r="AV337" i="3"/>
  <c r="AW337" i="3"/>
  <c r="AX337" i="3"/>
  <c r="AZ337" i="3"/>
  <c r="BA337" i="3"/>
  <c r="BB337" i="3"/>
  <c r="BC337" i="3"/>
  <c r="BD337" i="3"/>
  <c r="BE337" i="3"/>
  <c r="BF337" i="3"/>
  <c r="BG337" i="3"/>
  <c r="BH337" i="3"/>
  <c r="BI337" i="3"/>
  <c r="BJ337" i="3"/>
  <c r="BK337" i="3"/>
  <c r="BL337" i="3"/>
  <c r="BN337" i="3"/>
  <c r="BO337" i="3"/>
  <c r="BP337" i="3"/>
  <c r="BQ337" i="3"/>
  <c r="BR337" i="3"/>
  <c r="BS337" i="3"/>
  <c r="BT337" i="3"/>
  <c r="BU337" i="3"/>
  <c r="BV337" i="3"/>
  <c r="BW337" i="3"/>
  <c r="BX337" i="3"/>
  <c r="BY337" i="3"/>
  <c r="BZ337" i="3"/>
  <c r="CB337" i="3"/>
  <c r="CC337" i="3"/>
  <c r="CD337" i="3"/>
  <c r="CE337" i="3"/>
  <c r="CF337" i="3"/>
  <c r="CG337" i="3"/>
  <c r="CH337" i="3"/>
  <c r="CI337" i="3"/>
  <c r="CJ337" i="3"/>
  <c r="CK337" i="3"/>
  <c r="CL337" i="3"/>
  <c r="CM337" i="3"/>
  <c r="CN337" i="3"/>
  <c r="CP337" i="3"/>
  <c r="CQ337" i="3"/>
  <c r="CR337" i="3"/>
  <c r="CS337" i="3"/>
  <c r="CT337" i="3"/>
  <c r="CU337" i="3"/>
  <c r="CV337" i="3"/>
  <c r="CW337" i="3"/>
  <c r="CX337" i="3"/>
  <c r="CY337" i="3"/>
  <c r="CZ337" i="3"/>
  <c r="DA337" i="3"/>
  <c r="DB337" i="3"/>
  <c r="DD337" i="3"/>
  <c r="DE337" i="3"/>
  <c r="DF337" i="3"/>
  <c r="DG337" i="3"/>
  <c r="DH337" i="3"/>
  <c r="DI337" i="3"/>
  <c r="DJ337" i="3"/>
  <c r="DK337" i="3"/>
  <c r="DL337" i="3"/>
  <c r="DM337" i="3"/>
  <c r="DN337" i="3"/>
  <c r="DO337" i="3"/>
  <c r="DP337" i="3"/>
  <c r="DR337" i="3"/>
  <c r="DS337" i="3"/>
  <c r="DT337" i="3"/>
  <c r="DU337" i="3"/>
  <c r="DV337" i="3"/>
  <c r="DW337" i="3"/>
  <c r="DX337" i="3"/>
  <c r="DY337" i="3"/>
  <c r="DZ337" i="3"/>
  <c r="EA337" i="3"/>
  <c r="EB337" i="3"/>
  <c r="EC337" i="3"/>
  <c r="ED337" i="3"/>
  <c r="EF337" i="3"/>
  <c r="EG337" i="3"/>
  <c r="EH337" i="3"/>
  <c r="EI337" i="3"/>
  <c r="EJ337" i="3"/>
  <c r="EK337" i="3"/>
  <c r="EL337" i="3"/>
  <c r="EM337" i="3"/>
  <c r="EN337" i="3"/>
  <c r="EO337" i="3"/>
  <c r="EP337" i="3"/>
  <c r="EQ337" i="3"/>
  <c r="ER337" i="3"/>
  <c r="ET337" i="3"/>
  <c r="EU337" i="3"/>
  <c r="EV337" i="3"/>
  <c r="EW337" i="3"/>
  <c r="EX337" i="3"/>
  <c r="EY337" i="3"/>
  <c r="EZ337" i="3"/>
  <c r="FA337" i="3"/>
  <c r="FB337" i="3"/>
  <c r="FC337" i="3"/>
  <c r="FD337" i="3"/>
  <c r="FE337" i="3"/>
  <c r="FF337" i="3"/>
  <c r="FH337" i="3"/>
  <c r="FI337" i="3"/>
  <c r="FJ337" i="3"/>
  <c r="FK337" i="3"/>
  <c r="FL337" i="3"/>
  <c r="FM337" i="3"/>
  <c r="FN337" i="3"/>
  <c r="FO337" i="3"/>
  <c r="FP337" i="3"/>
  <c r="FQ337" i="3"/>
  <c r="FR337" i="3"/>
  <c r="FS337" i="3"/>
  <c r="FT337" i="3"/>
  <c r="FV337" i="3"/>
  <c r="FW337" i="3"/>
  <c r="FX337" i="3"/>
  <c r="FY337" i="3"/>
  <c r="FZ337" i="3"/>
  <c r="GA337" i="3"/>
  <c r="GB337" i="3"/>
  <c r="GC337" i="3"/>
  <c r="GD337" i="3"/>
  <c r="GE337" i="3"/>
  <c r="GF337" i="3"/>
  <c r="GG337" i="3"/>
  <c r="GH337" i="3"/>
  <c r="GJ337" i="3"/>
  <c r="GK337" i="3"/>
  <c r="GL337" i="3"/>
  <c r="GM337" i="3"/>
  <c r="GN337" i="3"/>
  <c r="GO337" i="3"/>
  <c r="GP337" i="3"/>
  <c r="GQ337" i="3"/>
  <c r="GR337" i="3"/>
  <c r="GS337" i="3"/>
  <c r="GT337" i="3"/>
  <c r="GU337" i="3"/>
  <c r="GV337" i="3"/>
  <c r="GX337" i="3"/>
  <c r="GY337" i="3"/>
  <c r="GZ337" i="3"/>
  <c r="HA337" i="3"/>
  <c r="HB337" i="3"/>
  <c r="HC337" i="3"/>
  <c r="HD337" i="3"/>
  <c r="HE337" i="3"/>
  <c r="HF337" i="3"/>
  <c r="HG337" i="3"/>
  <c r="HH337" i="3"/>
  <c r="HI337" i="3"/>
  <c r="HJ337" i="3"/>
  <c r="H311" i="3"/>
  <c r="K1" i="2"/>
  <c r="S3" i="5"/>
  <c r="T3" i="5"/>
  <c r="U3" i="5"/>
  <c r="V3" i="5"/>
  <c r="W3" i="5"/>
  <c r="X3" i="5"/>
  <c r="Y3" i="5"/>
  <c r="Z3" i="5"/>
  <c r="AA3" i="5"/>
  <c r="AB3" i="5"/>
  <c r="AC3" i="5"/>
  <c r="AD3" i="5"/>
  <c r="AE3" i="5"/>
  <c r="AF3" i="5"/>
  <c r="AG3" i="5"/>
  <c r="AH3" i="5"/>
  <c r="AI3" i="5"/>
  <c r="AJ3" i="5"/>
  <c r="AK3" i="5"/>
  <c r="AL3" i="5"/>
  <c r="R4" i="5"/>
  <c r="S4" i="5"/>
  <c r="T4" i="5"/>
  <c r="U4" i="5"/>
  <c r="V4" i="5"/>
  <c r="X4" i="5"/>
  <c r="Y4" i="5"/>
  <c r="Z4" i="5"/>
  <c r="AA4" i="5"/>
  <c r="AB4" i="5"/>
  <c r="AC4" i="5"/>
  <c r="AD4" i="5"/>
  <c r="AE4" i="5"/>
  <c r="AF4" i="5"/>
  <c r="AG4" i="5"/>
  <c r="AH4" i="5"/>
  <c r="AI4" i="5"/>
  <c r="AJ4" i="5"/>
  <c r="AK4" i="5"/>
  <c r="AL4" i="5"/>
  <c r="R5" i="5"/>
  <c r="S5" i="5"/>
  <c r="T5" i="5"/>
  <c r="U5" i="5"/>
  <c r="V5" i="5"/>
  <c r="W5" i="5"/>
  <c r="Y5" i="5"/>
  <c r="Z5" i="5"/>
  <c r="AA5" i="5"/>
  <c r="AB5" i="5"/>
  <c r="AC5" i="5"/>
  <c r="AD5" i="5"/>
  <c r="AE5" i="5"/>
  <c r="AF5" i="5"/>
  <c r="AG5" i="5"/>
  <c r="AH5" i="5"/>
  <c r="AI5" i="5"/>
  <c r="AJ5" i="5"/>
  <c r="AK5" i="5"/>
  <c r="AL5" i="5"/>
  <c r="R6" i="5"/>
  <c r="S6" i="5"/>
  <c r="T6" i="5"/>
  <c r="U6" i="5"/>
  <c r="V6" i="5"/>
  <c r="W6" i="5"/>
  <c r="X6" i="5"/>
  <c r="Z6" i="5"/>
  <c r="AA6" i="5"/>
  <c r="AB6" i="5"/>
  <c r="AC6" i="5"/>
  <c r="AD6" i="5"/>
  <c r="AE6" i="5"/>
  <c r="AF6" i="5"/>
  <c r="AG6" i="5"/>
  <c r="AH6" i="5"/>
  <c r="AI6" i="5"/>
  <c r="AJ6" i="5"/>
  <c r="AK6" i="5"/>
  <c r="AL6" i="5"/>
  <c r="R7" i="5"/>
  <c r="S7" i="5"/>
  <c r="T7" i="5"/>
  <c r="U7" i="5"/>
  <c r="V7" i="5"/>
  <c r="W7" i="5"/>
  <c r="X7" i="5"/>
  <c r="Y7" i="5"/>
  <c r="AA7" i="5"/>
  <c r="AB7" i="5"/>
  <c r="AC7" i="5"/>
  <c r="AD7" i="5"/>
  <c r="AE7" i="5"/>
  <c r="AF7" i="5"/>
  <c r="AG7" i="5"/>
  <c r="AH7" i="5"/>
  <c r="AI7" i="5"/>
  <c r="AJ7" i="5"/>
  <c r="AK7" i="5"/>
  <c r="AL7" i="5"/>
  <c r="R8" i="5"/>
  <c r="S8" i="5"/>
  <c r="T8" i="5"/>
  <c r="U8" i="5"/>
  <c r="V8" i="5"/>
  <c r="W8" i="5"/>
  <c r="X8" i="5"/>
  <c r="Y8" i="5"/>
  <c r="Z8" i="5"/>
  <c r="AB8" i="5"/>
  <c r="AC8" i="5"/>
  <c r="AD8" i="5"/>
  <c r="AE8" i="5"/>
  <c r="AF8" i="5"/>
  <c r="AG8" i="5"/>
  <c r="AH8" i="5"/>
  <c r="AI8" i="5"/>
  <c r="AJ8" i="5"/>
  <c r="AK8" i="5"/>
  <c r="AL8" i="5"/>
  <c r="R9" i="5"/>
  <c r="S9" i="5"/>
  <c r="T9" i="5"/>
  <c r="U9" i="5"/>
  <c r="V9" i="5"/>
  <c r="W9" i="5"/>
  <c r="X9" i="5"/>
  <c r="Y9" i="5"/>
  <c r="Z9" i="5"/>
  <c r="AA9" i="5"/>
  <c r="AC9" i="5"/>
  <c r="AD9" i="5"/>
  <c r="AE9" i="5"/>
  <c r="AF9" i="5"/>
  <c r="AG9" i="5"/>
  <c r="AH9" i="5"/>
  <c r="AI9" i="5"/>
  <c r="AJ9" i="5"/>
  <c r="AK9" i="5"/>
  <c r="AL9" i="5"/>
  <c r="R10" i="5"/>
  <c r="S10" i="5"/>
  <c r="T10" i="5"/>
  <c r="U10" i="5"/>
  <c r="V10" i="5"/>
  <c r="W10" i="5"/>
  <c r="X10" i="5"/>
  <c r="Y10" i="5"/>
  <c r="Z10" i="5"/>
  <c r="AA10" i="5"/>
  <c r="AB10" i="5"/>
  <c r="AD10" i="5"/>
  <c r="AE10" i="5"/>
  <c r="AF10" i="5"/>
  <c r="AG10" i="5"/>
  <c r="AH10" i="5"/>
  <c r="AI10" i="5"/>
  <c r="AJ10" i="5"/>
  <c r="AK10" i="5"/>
  <c r="AL10" i="5"/>
  <c r="R11" i="5"/>
  <c r="S11" i="5"/>
  <c r="T11" i="5"/>
  <c r="U11" i="5"/>
  <c r="V11" i="5"/>
  <c r="W11" i="5"/>
  <c r="X11" i="5"/>
  <c r="Y11" i="5"/>
  <c r="Z11" i="5"/>
  <c r="AA11" i="5"/>
  <c r="AB11" i="5"/>
  <c r="AC11" i="5"/>
  <c r="AE11" i="5"/>
  <c r="AF11" i="5"/>
  <c r="AG11" i="5"/>
  <c r="AH11" i="5"/>
  <c r="AI11" i="5"/>
  <c r="AJ11" i="5"/>
  <c r="AK11" i="5"/>
  <c r="AL11" i="5"/>
  <c r="R12" i="5"/>
  <c r="S12" i="5"/>
  <c r="T12" i="5"/>
  <c r="U12" i="5"/>
  <c r="V12" i="5"/>
  <c r="W12" i="5"/>
  <c r="X12" i="5"/>
  <c r="Y12" i="5"/>
  <c r="Z12" i="5"/>
  <c r="AA12" i="5"/>
  <c r="AB12" i="5"/>
  <c r="AC12" i="5"/>
  <c r="AD12" i="5"/>
  <c r="AF12" i="5"/>
  <c r="AG12" i="5"/>
  <c r="AH12" i="5"/>
  <c r="AI12" i="5"/>
  <c r="AJ12" i="5"/>
  <c r="AK12" i="5"/>
  <c r="AL12" i="5"/>
  <c r="R13" i="5"/>
  <c r="S13" i="5"/>
  <c r="T13" i="5"/>
  <c r="U13" i="5"/>
  <c r="V13" i="5"/>
  <c r="W13" i="5"/>
  <c r="X13" i="5"/>
  <c r="Y13" i="5"/>
  <c r="Z13" i="5"/>
  <c r="AA13" i="5"/>
  <c r="AB13" i="5"/>
  <c r="AC13" i="5"/>
  <c r="AD13" i="5"/>
  <c r="AE13" i="5"/>
  <c r="AG13" i="5"/>
  <c r="AH13" i="5"/>
  <c r="AI13" i="5"/>
  <c r="AJ13" i="5"/>
  <c r="AK13" i="5"/>
  <c r="AL13" i="5"/>
  <c r="R14" i="5"/>
  <c r="S14" i="5"/>
  <c r="T14" i="5"/>
  <c r="U14" i="5"/>
  <c r="V14" i="5"/>
  <c r="W14" i="5"/>
  <c r="X14" i="5"/>
  <c r="Y14" i="5"/>
  <c r="Z14" i="5"/>
  <c r="AA14" i="5"/>
  <c r="AB14" i="5"/>
  <c r="AC14" i="5"/>
  <c r="AD14" i="5"/>
  <c r="AE14" i="5"/>
  <c r="AF14" i="5"/>
  <c r="AH14" i="5"/>
  <c r="AI14" i="5"/>
  <c r="AJ14" i="5"/>
  <c r="AK14" i="5"/>
  <c r="AL14" i="5"/>
  <c r="R15" i="5"/>
  <c r="S15" i="5"/>
  <c r="T15" i="5"/>
  <c r="U15" i="5"/>
  <c r="V15" i="5"/>
  <c r="W15" i="5"/>
  <c r="X15" i="5"/>
  <c r="Y15" i="5"/>
  <c r="Z15" i="5"/>
  <c r="AA15" i="5"/>
  <c r="AB15" i="5"/>
  <c r="AC15" i="5"/>
  <c r="AD15" i="5"/>
  <c r="AE15" i="5"/>
  <c r="AF15" i="5"/>
  <c r="AG15" i="5"/>
  <c r="AI15" i="5"/>
  <c r="AJ15" i="5"/>
  <c r="AK15" i="5"/>
  <c r="AL15" i="5"/>
  <c r="R16" i="5"/>
  <c r="S16" i="5"/>
  <c r="T16" i="5"/>
  <c r="U16" i="5"/>
  <c r="V16" i="5"/>
  <c r="W16" i="5"/>
  <c r="X16" i="5"/>
  <c r="Y16" i="5"/>
  <c r="Z16" i="5"/>
  <c r="AA16" i="5"/>
  <c r="AB16" i="5"/>
  <c r="AC16" i="5"/>
  <c r="AD16" i="5"/>
  <c r="AE16" i="5"/>
  <c r="AF16" i="5"/>
  <c r="AG16" i="5"/>
  <c r="AH16" i="5"/>
  <c r="AJ16" i="5"/>
  <c r="AK16" i="5"/>
  <c r="AL16" i="5"/>
  <c r="R17" i="5"/>
  <c r="S17" i="5"/>
  <c r="T17" i="5"/>
  <c r="U17" i="5"/>
  <c r="V17" i="5"/>
  <c r="W17" i="5"/>
  <c r="X17" i="5"/>
  <c r="Y17" i="5"/>
  <c r="Z17" i="5"/>
  <c r="AA17" i="5"/>
  <c r="AB17" i="5"/>
  <c r="AC17" i="5"/>
  <c r="AD17" i="5"/>
  <c r="AE17" i="5"/>
  <c r="AF17" i="5"/>
  <c r="AG17" i="5"/>
  <c r="AH17" i="5"/>
  <c r="AI17" i="5"/>
  <c r="AJ17" i="5"/>
  <c r="AL17" i="5"/>
  <c r="R18" i="5"/>
  <c r="S18" i="5"/>
  <c r="T18" i="5"/>
  <c r="U18" i="5"/>
  <c r="V18" i="5"/>
  <c r="W18" i="5"/>
  <c r="X18" i="5"/>
  <c r="Y18" i="5"/>
  <c r="Z18" i="5"/>
  <c r="AA18" i="5"/>
  <c r="AB18" i="5"/>
  <c r="AC18" i="5"/>
  <c r="AD18" i="5"/>
  <c r="AE18" i="5"/>
  <c r="AF18" i="5"/>
  <c r="AG18" i="5"/>
  <c r="AH18" i="5"/>
  <c r="AI18" i="5"/>
  <c r="AJ18" i="5"/>
  <c r="AK18" i="5"/>
  <c r="V3" i="20" l="1"/>
  <c r="AN26" i="22"/>
  <c r="AN37" i="22"/>
  <c r="S273" i="6"/>
  <c r="T273" i="6"/>
  <c r="U273" i="6"/>
  <c r="V273" i="6"/>
  <c r="S272" i="6"/>
  <c r="T272" i="6"/>
  <c r="U272" i="6"/>
  <c r="V272" i="6"/>
  <c r="S271" i="6"/>
  <c r="T271" i="6"/>
  <c r="U271" i="6"/>
  <c r="V271" i="6"/>
  <c r="S270" i="6"/>
  <c r="T270" i="6"/>
  <c r="U270" i="6"/>
  <c r="V270" i="6"/>
  <c r="S269" i="6"/>
  <c r="T269" i="6"/>
  <c r="U269" i="6"/>
  <c r="V269" i="6"/>
  <c r="S268" i="6"/>
  <c r="T268" i="6"/>
  <c r="U268" i="6"/>
  <c r="V268" i="6"/>
  <c r="S267" i="6"/>
  <c r="T267" i="6"/>
  <c r="U267" i="6"/>
  <c r="V267" i="6"/>
  <c r="S266" i="6"/>
  <c r="T266" i="6"/>
  <c r="U266" i="6"/>
  <c r="V266" i="6"/>
  <c r="S265" i="6"/>
  <c r="T265" i="6"/>
  <c r="U265" i="6"/>
  <c r="V265" i="6"/>
  <c r="S264" i="6"/>
  <c r="T264" i="6"/>
  <c r="U264" i="6"/>
  <c r="V264" i="6"/>
  <c r="S263" i="6"/>
  <c r="T263" i="6"/>
  <c r="U263" i="6"/>
  <c r="V263" i="6"/>
  <c r="S262" i="6"/>
  <c r="T262" i="6"/>
  <c r="U262" i="6"/>
  <c r="V262" i="6"/>
  <c r="S261" i="6"/>
  <c r="T261" i="6"/>
  <c r="U261" i="6"/>
  <c r="V261" i="6"/>
  <c r="S260" i="6"/>
  <c r="T260" i="6"/>
  <c r="U260" i="6"/>
  <c r="V260" i="6"/>
  <c r="S259" i="6"/>
  <c r="T259" i="6"/>
  <c r="U259" i="6"/>
  <c r="V259" i="6"/>
  <c r="S258" i="6"/>
  <c r="T258" i="6"/>
  <c r="U258" i="6"/>
  <c r="V258" i="6"/>
  <c r="S257" i="6"/>
  <c r="T257" i="6"/>
  <c r="U257" i="6"/>
  <c r="V257" i="6"/>
  <c r="S256" i="6"/>
  <c r="T256" i="6"/>
  <c r="U256" i="6"/>
  <c r="V256" i="6"/>
  <c r="S255" i="6"/>
  <c r="T255" i="6"/>
  <c r="U255" i="6"/>
  <c r="V255" i="6"/>
  <c r="S254" i="6"/>
  <c r="T254" i="6"/>
  <c r="U254" i="6"/>
  <c r="V254" i="6"/>
  <c r="S253" i="6"/>
  <c r="T253" i="6"/>
  <c r="U253" i="6"/>
  <c r="V253" i="6"/>
  <c r="S252" i="6"/>
  <c r="T252" i="6"/>
  <c r="U252" i="6"/>
  <c r="V252" i="6"/>
  <c r="S251" i="6"/>
  <c r="T251" i="6"/>
  <c r="U251" i="6"/>
  <c r="V251" i="6"/>
  <c r="S250" i="6"/>
  <c r="T250" i="6"/>
  <c r="U250" i="6"/>
  <c r="V250" i="6"/>
  <c r="S249" i="6"/>
  <c r="T249" i="6"/>
  <c r="U249" i="6"/>
  <c r="V249" i="6"/>
  <c r="S248" i="6"/>
  <c r="T248" i="6"/>
  <c r="U248" i="6"/>
  <c r="V248" i="6"/>
  <c r="S247" i="6"/>
  <c r="T247" i="6"/>
  <c r="U247" i="6"/>
  <c r="V247" i="6"/>
  <c r="S246" i="6"/>
  <c r="T246" i="6"/>
  <c r="U246" i="6"/>
  <c r="V246" i="6"/>
  <c r="S245" i="6"/>
  <c r="T245" i="6"/>
  <c r="U245" i="6"/>
  <c r="V245" i="6"/>
  <c r="S244" i="6"/>
  <c r="T244" i="6"/>
  <c r="U244" i="6"/>
  <c r="V244" i="6"/>
  <c r="S243" i="6"/>
  <c r="T243" i="6"/>
  <c r="U243" i="6"/>
  <c r="V243" i="6"/>
  <c r="S242" i="6"/>
  <c r="T242" i="6"/>
  <c r="U242" i="6"/>
  <c r="V242" i="6"/>
  <c r="S241" i="6"/>
  <c r="T241" i="6"/>
  <c r="U241" i="6"/>
  <c r="V241" i="6"/>
  <c r="S240" i="6"/>
  <c r="T240" i="6"/>
  <c r="U240" i="6"/>
  <c r="V240" i="6"/>
  <c r="S239" i="6"/>
  <c r="T239" i="6"/>
  <c r="U239" i="6"/>
  <c r="V239" i="6"/>
  <c r="S238" i="6"/>
  <c r="T238" i="6"/>
  <c r="U238" i="6"/>
  <c r="V238" i="6"/>
  <c r="S237" i="6"/>
  <c r="T237" i="6"/>
  <c r="U237" i="6"/>
  <c r="V237" i="6"/>
  <c r="S236" i="6"/>
  <c r="T236" i="6"/>
  <c r="U236" i="6"/>
  <c r="V236" i="6"/>
  <c r="S235" i="6"/>
  <c r="T235" i="6"/>
  <c r="U235" i="6"/>
  <c r="V235" i="6"/>
  <c r="S234" i="6"/>
  <c r="T234" i="6"/>
  <c r="U234" i="6"/>
  <c r="V234" i="6"/>
  <c r="S233" i="6"/>
  <c r="T233" i="6"/>
  <c r="U233" i="6"/>
  <c r="V233" i="6"/>
  <c r="S232" i="6"/>
  <c r="T232" i="6"/>
  <c r="U232" i="6"/>
  <c r="V232" i="6"/>
  <c r="S231" i="6"/>
  <c r="T231" i="6"/>
  <c r="U231" i="6"/>
  <c r="V231" i="6"/>
  <c r="S230" i="6"/>
  <c r="T230" i="6"/>
  <c r="U230" i="6"/>
  <c r="V230" i="6"/>
  <c r="S229" i="6"/>
  <c r="T229" i="6"/>
  <c r="U229" i="6"/>
  <c r="V229" i="6"/>
  <c r="S228" i="6"/>
  <c r="T228" i="6"/>
  <c r="U228" i="6"/>
  <c r="V228" i="6"/>
  <c r="S227" i="6"/>
  <c r="T227" i="6"/>
  <c r="U227" i="6"/>
  <c r="V227" i="6"/>
  <c r="S226" i="6"/>
  <c r="T226" i="6"/>
  <c r="U226" i="6"/>
  <c r="V226" i="6"/>
  <c r="S225" i="6"/>
  <c r="T225" i="6"/>
  <c r="U225" i="6"/>
  <c r="V225" i="6"/>
  <c r="S224" i="6"/>
  <c r="T224" i="6"/>
  <c r="U224" i="6"/>
  <c r="V224" i="6"/>
  <c r="S223" i="6"/>
  <c r="T223" i="6"/>
  <c r="U223" i="6"/>
  <c r="V223" i="6"/>
  <c r="S222" i="6"/>
  <c r="T222" i="6"/>
  <c r="U222" i="6"/>
  <c r="V222" i="6"/>
  <c r="S221" i="6"/>
  <c r="T221" i="6"/>
  <c r="U221" i="6"/>
  <c r="V221" i="6"/>
  <c r="S220" i="6"/>
  <c r="T220" i="6"/>
  <c r="U220" i="6"/>
  <c r="V220" i="6"/>
  <c r="S219" i="6"/>
  <c r="T219" i="6"/>
  <c r="U219" i="6"/>
  <c r="V219" i="6"/>
  <c r="S218" i="6"/>
  <c r="T218" i="6"/>
  <c r="U218" i="6"/>
  <c r="V218" i="6"/>
  <c r="S217" i="6"/>
  <c r="T217" i="6"/>
  <c r="U217" i="6"/>
  <c r="V217" i="6"/>
  <c r="S216" i="6"/>
  <c r="T216" i="6"/>
  <c r="U216" i="6"/>
  <c r="V216" i="6"/>
  <c r="E2" i="19"/>
  <c r="B11" i="19"/>
  <c r="B10" i="19"/>
  <c r="C10" i="19"/>
  <c r="C11" i="19"/>
  <c r="F2" i="19"/>
  <c r="D10" i="19"/>
  <c r="D11" i="19"/>
  <c r="G2" i="19"/>
  <c r="AN27" i="22"/>
  <c r="AN25" i="22"/>
  <c r="DC5" i="45"/>
  <c r="DD5" i="45" s="1"/>
  <c r="CM5" i="45"/>
  <c r="DC6" i="45"/>
  <c r="DD6" i="45" s="1"/>
  <c r="CM6" i="45"/>
  <c r="DC7" i="45"/>
  <c r="DD7" i="45" s="1"/>
  <c r="CM7" i="45"/>
  <c r="DC8" i="45"/>
  <c r="DD8" i="45" s="1"/>
  <c r="CM8" i="45"/>
  <c r="DC9" i="45"/>
  <c r="DD9" i="45" s="1"/>
  <c r="CM9" i="45"/>
  <c r="DC10" i="45"/>
  <c r="DD10" i="45" s="1"/>
  <c r="CM10" i="45"/>
  <c r="DC11" i="45"/>
  <c r="DD11" i="45" s="1"/>
  <c r="CM11" i="45"/>
  <c r="DC12" i="45"/>
  <c r="DD12" i="45" s="1"/>
  <c r="CM12" i="45"/>
  <c r="DC13" i="45"/>
  <c r="DD13" i="45" s="1"/>
  <c r="CM13" i="45"/>
  <c r="DC14" i="45"/>
  <c r="DD14" i="45" s="1"/>
  <c r="CM14" i="45"/>
  <c r="DC15" i="45"/>
  <c r="DD15" i="45" s="1"/>
  <c r="CM15" i="45"/>
  <c r="DC16" i="45"/>
  <c r="DD16" i="45" s="1"/>
  <c r="CM16" i="45"/>
  <c r="DC17" i="45"/>
  <c r="DD17" i="45" s="1"/>
  <c r="CM17" i="45"/>
  <c r="DC18" i="45"/>
  <c r="DD18" i="45" s="1"/>
  <c r="CM18" i="45"/>
  <c r="DC19" i="45"/>
  <c r="DD19" i="45" s="1"/>
  <c r="CM19" i="45"/>
  <c r="DC20" i="45"/>
  <c r="DD20" i="45" s="1"/>
  <c r="CM20" i="45"/>
  <c r="DC21" i="45"/>
  <c r="DD21" i="45" s="1"/>
  <c r="CM21" i="45"/>
  <c r="DC22" i="45"/>
  <c r="DD22" i="45" s="1"/>
  <c r="CM22" i="45"/>
  <c r="DC23" i="45"/>
  <c r="DD23" i="45" s="1"/>
  <c r="CM23" i="45"/>
  <c r="DC24" i="45"/>
  <c r="DD24" i="45" s="1"/>
  <c r="CM24" i="45"/>
  <c r="DC25" i="45"/>
  <c r="DD25" i="45" s="1"/>
  <c r="CM25" i="45"/>
  <c r="DC26" i="45"/>
  <c r="DD26" i="45" s="1"/>
  <c r="CM26" i="45"/>
  <c r="DC27" i="45"/>
  <c r="DD27" i="45" s="1"/>
  <c r="CM27" i="45"/>
  <c r="DC28" i="45"/>
  <c r="DD28" i="45" s="1"/>
  <c r="CM28" i="45"/>
  <c r="CM4" i="45"/>
  <c r="DC4" i="45"/>
  <c r="DD4" i="45" s="1"/>
  <c r="AJ75" i="29"/>
  <c r="J14" i="20"/>
  <c r="G23" i="20" s="1"/>
  <c r="J16" i="20"/>
  <c r="J18" i="20"/>
  <c r="G25" i="20" s="1"/>
  <c r="G9" i="20"/>
  <c r="G7" i="20"/>
  <c r="G8" i="20"/>
  <c r="CK7" i="45"/>
  <c r="CL7" i="45" s="1"/>
  <c r="CK15" i="45"/>
  <c r="CL15" i="45" s="1"/>
  <c r="CK12" i="45"/>
  <c r="CL12" i="45" s="1"/>
  <c r="CK9" i="45"/>
  <c r="CL9" i="45" s="1"/>
  <c r="CK6" i="45"/>
  <c r="CL6" i="45" s="1"/>
  <c r="CK14" i="45"/>
  <c r="CL14" i="45" s="1"/>
  <c r="CK11" i="45"/>
  <c r="CL11" i="45" s="1"/>
  <c r="CK8" i="45"/>
  <c r="CL8" i="45" s="1"/>
  <c r="CK16" i="45"/>
  <c r="CL16" i="45" s="1"/>
  <c r="CK5" i="45"/>
  <c r="CL5" i="45" s="1"/>
  <c r="CK13" i="45"/>
  <c r="CL13" i="45" s="1"/>
  <c r="CK17" i="45"/>
  <c r="CL17" i="45" s="1"/>
  <c r="CK18" i="45"/>
  <c r="CL18" i="45" s="1"/>
  <c r="CK19" i="45"/>
  <c r="CL19" i="45" s="1"/>
  <c r="CK20" i="45"/>
  <c r="CL20" i="45" s="1"/>
  <c r="CK21" i="45"/>
  <c r="CL21" i="45" s="1"/>
  <c r="CK22" i="45"/>
  <c r="CL22" i="45" s="1"/>
  <c r="CK23" i="45"/>
  <c r="CL23" i="45" s="1"/>
  <c r="CK24" i="45"/>
  <c r="CL24" i="45" s="1"/>
  <c r="CK25" i="45"/>
  <c r="CL25" i="45" s="1"/>
  <c r="CK26" i="45"/>
  <c r="CL26" i="45" s="1"/>
  <c r="CK27" i="45"/>
  <c r="CL27" i="45" s="1"/>
  <c r="CK28" i="45"/>
  <c r="CL28" i="45" s="1"/>
  <c r="CK10" i="45"/>
  <c r="CL10" i="45" s="1"/>
  <c r="CK4" i="45"/>
  <c r="CL4" i="45" s="1"/>
  <c r="F24" i="20"/>
  <c r="D26" i="14"/>
  <c r="B26" i="23"/>
  <c r="G10" i="7"/>
  <c r="D11" i="14"/>
  <c r="E21" i="7"/>
  <c r="E63" i="2"/>
  <c r="E62" i="2"/>
  <c r="E61" i="2"/>
  <c r="E60" i="2"/>
  <c r="E59" i="2"/>
  <c r="E58" i="2"/>
  <c r="E57" i="2"/>
  <c r="E56" i="2"/>
  <c r="E55" i="2"/>
  <c r="E54" i="2"/>
  <c r="E53" i="2"/>
  <c r="E52" i="2"/>
  <c r="E51" i="2"/>
  <c r="F110" i="5"/>
  <c r="AL110" i="5" s="1"/>
  <c r="F109" i="5"/>
  <c r="AH109" i="5" s="1"/>
  <c r="F108" i="5"/>
  <c r="AG108" i="5" s="1"/>
  <c r="F107" i="5"/>
  <c r="AF107" i="5" s="1"/>
  <c r="F106" i="5"/>
  <c r="AE106" i="5" s="1"/>
  <c r="F105" i="5"/>
  <c r="AD105" i="5" s="1"/>
  <c r="F104" i="5"/>
  <c r="AC104" i="5" s="1"/>
  <c r="F103" i="5"/>
  <c r="AB103" i="5" s="1"/>
  <c r="F102" i="5"/>
  <c r="AA102" i="5" s="1"/>
  <c r="F101" i="5"/>
  <c r="AK101" i="5" s="1"/>
  <c r="F100" i="5"/>
  <c r="Z100" i="5" s="1"/>
  <c r="F99" i="5"/>
  <c r="Y99" i="5" s="1"/>
  <c r="F98" i="5"/>
  <c r="X98" i="5" s="1"/>
  <c r="F97" i="5"/>
  <c r="W97" i="5" s="1"/>
  <c r="F96" i="5"/>
  <c r="V96" i="5" s="1"/>
  <c r="F95" i="5"/>
  <c r="U95" i="5" s="1"/>
  <c r="F94" i="5"/>
  <c r="T94" i="5" s="1"/>
  <c r="F93" i="5"/>
  <c r="S93" i="5" s="1"/>
  <c r="F92" i="5"/>
  <c r="R92" i="5" s="1"/>
  <c r="F91" i="5"/>
  <c r="AI91" i="5" s="1"/>
  <c r="E50" i="2"/>
  <c r="E49" i="2"/>
  <c r="CN8" i="45" l="1"/>
  <c r="CO8" i="45" s="1"/>
  <c r="CN16" i="45"/>
  <c r="CO16" i="45" s="1"/>
  <c r="CN9" i="45"/>
  <c r="CO9" i="45" s="1"/>
  <c r="CN18" i="45"/>
  <c r="CO18" i="45" s="1"/>
  <c r="CN20" i="45"/>
  <c r="CO20" i="45" s="1"/>
  <c r="CN22" i="45"/>
  <c r="CO22" i="45" s="1"/>
  <c r="CN24" i="45"/>
  <c r="CO24" i="45" s="1"/>
  <c r="CN26" i="45"/>
  <c r="CO26" i="45" s="1"/>
  <c r="CN28" i="45"/>
  <c r="CO28" i="45" s="1"/>
  <c r="CN10" i="45"/>
  <c r="CO10" i="45" s="1"/>
  <c r="CN11" i="45"/>
  <c r="CO11" i="45" s="1"/>
  <c r="CN12" i="45"/>
  <c r="CO12" i="45" s="1"/>
  <c r="CN5" i="45"/>
  <c r="CO5" i="45" s="1"/>
  <c r="CN13" i="45"/>
  <c r="CO13" i="45" s="1"/>
  <c r="CN17" i="45"/>
  <c r="CO17" i="45" s="1"/>
  <c r="CN19" i="45"/>
  <c r="CO19" i="45" s="1"/>
  <c r="CN21" i="45"/>
  <c r="CO21" i="45" s="1"/>
  <c r="CN23" i="45"/>
  <c r="CO23" i="45" s="1"/>
  <c r="CN25" i="45"/>
  <c r="CO25" i="45" s="1"/>
  <c r="CN27" i="45"/>
  <c r="CO27" i="45" s="1"/>
  <c r="CN6" i="45"/>
  <c r="CO6" i="45" s="1"/>
  <c r="CN14" i="45"/>
  <c r="CO14" i="45" s="1"/>
  <c r="CN7" i="45"/>
  <c r="CO7" i="45" s="1"/>
  <c r="CN15" i="45"/>
  <c r="CO15" i="45" s="1"/>
  <c r="CN4" i="45"/>
  <c r="CO4" i="45" s="1"/>
  <c r="G24" i="20"/>
  <c r="L2" i="19"/>
  <c r="L10" i="19" s="1"/>
  <c r="W3" i="20" s="1"/>
  <c r="G10" i="19"/>
  <c r="G11" i="19"/>
  <c r="K2" i="19"/>
  <c r="K10" i="19" s="1"/>
  <c r="N3" i="20" s="1"/>
  <c r="F10" i="19"/>
  <c r="F11" i="19"/>
  <c r="E10" i="19"/>
  <c r="J2" i="19"/>
  <c r="J10" i="19" s="1"/>
  <c r="E11" i="19"/>
  <c r="G10" i="20"/>
  <c r="E20" i="7"/>
  <c r="E6" i="7"/>
  <c r="E4" i="7"/>
  <c r="E3" i="7"/>
  <c r="E2" i="7"/>
  <c r="F48" i="5"/>
  <c r="R48" i="5" s="1"/>
  <c r="F50" i="5"/>
  <c r="T50" i="5" s="1"/>
  <c r="F49" i="5"/>
  <c r="S49" i="5" s="1"/>
  <c r="F45" i="5"/>
  <c r="U45" i="5" s="1"/>
  <c r="F88" i="5"/>
  <c r="AK88" i="5" s="1"/>
  <c r="F262" i="3"/>
  <c r="C21" i="14" s="1"/>
  <c r="F3" i="5"/>
  <c r="R3" i="5" s="1"/>
  <c r="F4" i="5"/>
  <c r="W4" i="5" s="1"/>
  <c r="F2" i="5"/>
  <c r="R2" i="5" s="1"/>
  <c r="F52" i="5"/>
  <c r="U52" i="5" s="1"/>
  <c r="F51" i="5"/>
  <c r="U51" i="5" s="1"/>
  <c r="F26" i="5"/>
  <c r="U26" i="5" s="1"/>
  <c r="F17" i="5"/>
  <c r="AK17" i="5" s="1"/>
  <c r="F18" i="5"/>
  <c r="AL18" i="5" s="1"/>
  <c r="F19" i="5"/>
  <c r="AL19" i="5" s="1"/>
  <c r="F20" i="5"/>
  <c r="S20" i="5" s="1"/>
  <c r="E41" i="2"/>
  <c r="E42" i="2"/>
  <c r="E43" i="2"/>
  <c r="E44" i="2"/>
  <c r="E45" i="2"/>
  <c r="E46" i="2"/>
  <c r="E47" i="2"/>
  <c r="E48" i="2"/>
  <c r="F57" i="5"/>
  <c r="Z57" i="5" s="1"/>
  <c r="S2" i="5"/>
  <c r="T2" i="5"/>
  <c r="U2" i="5"/>
  <c r="V2" i="5"/>
  <c r="W2" i="5"/>
  <c r="X2" i="5"/>
  <c r="Y2" i="5"/>
  <c r="Z2" i="5"/>
  <c r="AA2" i="5"/>
  <c r="AB2" i="5"/>
  <c r="AC2" i="5"/>
  <c r="AD2" i="5"/>
  <c r="AE2" i="5"/>
  <c r="AF2" i="5"/>
  <c r="AG2" i="5"/>
  <c r="AH2" i="5"/>
  <c r="AI2" i="5"/>
  <c r="AJ2" i="5"/>
  <c r="AK2" i="5"/>
  <c r="AL2" i="5"/>
  <c r="F68" i="5"/>
  <c r="AI68" i="5" s="1"/>
  <c r="F69" i="5"/>
  <c r="R69" i="5" s="1"/>
  <c r="F70" i="5"/>
  <c r="S70" i="5" s="1"/>
  <c r="F71" i="5"/>
  <c r="T71" i="5" s="1"/>
  <c r="F72" i="5"/>
  <c r="U72" i="5" s="1"/>
  <c r="F73" i="5"/>
  <c r="V73" i="5" s="1"/>
  <c r="F74" i="5"/>
  <c r="W74" i="5" s="1"/>
  <c r="F75" i="5"/>
  <c r="X75" i="5" s="1"/>
  <c r="F76" i="5"/>
  <c r="Y76" i="5" s="1"/>
  <c r="F77" i="5"/>
  <c r="Z77" i="5" s="1"/>
  <c r="F78" i="5"/>
  <c r="AA78" i="5" s="1"/>
  <c r="F79" i="5"/>
  <c r="AB79" i="5" s="1"/>
  <c r="F80" i="5"/>
  <c r="AC80" i="5" s="1"/>
  <c r="F81" i="5"/>
  <c r="AD81" i="5" s="1"/>
  <c r="F82" i="5"/>
  <c r="AE82" i="5" s="1"/>
  <c r="F83" i="5"/>
  <c r="AF83" i="5" s="1"/>
  <c r="F84" i="5"/>
  <c r="AG84" i="5" s="1"/>
  <c r="F85" i="5"/>
  <c r="AH85" i="5" s="1"/>
  <c r="F86" i="5"/>
  <c r="AK86" i="5" s="1"/>
  <c r="F87" i="5"/>
  <c r="AL87" i="5" s="1"/>
  <c r="F246" i="3"/>
  <c r="C20" i="14" s="1"/>
  <c r="O6" i="1"/>
  <c r="P6" i="1"/>
  <c r="Q6" i="1"/>
  <c r="R6" i="1"/>
  <c r="S6" i="1"/>
  <c r="T6" i="1"/>
  <c r="O7" i="1"/>
  <c r="P7" i="1"/>
  <c r="Q7" i="1"/>
  <c r="R7" i="1"/>
  <c r="S7" i="1"/>
  <c r="T7" i="1"/>
  <c r="O8" i="1"/>
  <c r="P8" i="1"/>
  <c r="Q8" i="1"/>
  <c r="R8" i="1"/>
  <c r="S8" i="1"/>
  <c r="T8" i="1"/>
  <c r="O9" i="1"/>
  <c r="P9" i="1"/>
  <c r="Q9" i="1"/>
  <c r="R9" i="1"/>
  <c r="S9" i="1"/>
  <c r="T9" i="1"/>
  <c r="O10" i="1"/>
  <c r="P10" i="1"/>
  <c r="Q10" i="1"/>
  <c r="R10" i="1"/>
  <c r="S10" i="1"/>
  <c r="T10" i="1"/>
  <c r="O11" i="1"/>
  <c r="P11" i="1"/>
  <c r="Q11" i="1"/>
  <c r="R11" i="1"/>
  <c r="S11" i="1"/>
  <c r="T11" i="1"/>
  <c r="O12" i="1"/>
  <c r="P12" i="1"/>
  <c r="Q12" i="1"/>
  <c r="R12" i="1"/>
  <c r="S12" i="1"/>
  <c r="T12" i="1"/>
  <c r="O13" i="1"/>
  <c r="P13" i="1"/>
  <c r="Q13" i="1"/>
  <c r="R13" i="1"/>
  <c r="S13" i="1"/>
  <c r="T13" i="1"/>
  <c r="O15" i="1"/>
  <c r="P15" i="1"/>
  <c r="Q15" i="1"/>
  <c r="R15" i="1"/>
  <c r="S15" i="1"/>
  <c r="T15" i="1"/>
  <c r="H15" i="1"/>
  <c r="I15" i="1"/>
  <c r="J15" i="1"/>
  <c r="K15" i="1"/>
  <c r="L15" i="1"/>
  <c r="M15" i="1"/>
  <c r="N15" i="1"/>
  <c r="E19" i="1"/>
  <c r="E18" i="1"/>
  <c r="E17" i="1"/>
  <c r="E16" i="1"/>
  <c r="L3" i="3"/>
  <c r="M3" i="3"/>
  <c r="N3" i="3"/>
  <c r="O3" i="3"/>
  <c r="P3" i="3"/>
  <c r="Q3" i="3"/>
  <c r="R3" i="3"/>
  <c r="S3" i="3"/>
  <c r="T3" i="3"/>
  <c r="U3" i="3"/>
  <c r="V3" i="3"/>
  <c r="X3" i="3"/>
  <c r="Y3" i="3"/>
  <c r="Z3" i="3"/>
  <c r="AA3" i="3"/>
  <c r="AB3" i="3"/>
  <c r="AC3" i="3"/>
  <c r="AD3" i="3"/>
  <c r="AE3" i="3"/>
  <c r="AF3" i="3"/>
  <c r="AG3" i="3"/>
  <c r="AH3" i="3"/>
  <c r="AI3" i="3"/>
  <c r="AJ3" i="3"/>
  <c r="AL3" i="3"/>
  <c r="AM3" i="3"/>
  <c r="AN3" i="3"/>
  <c r="AO3" i="3"/>
  <c r="AP3" i="3"/>
  <c r="AQ3" i="3"/>
  <c r="AR3" i="3"/>
  <c r="AS3" i="3"/>
  <c r="AT3" i="3"/>
  <c r="AU3" i="3"/>
  <c r="AV3" i="3"/>
  <c r="AW3" i="3"/>
  <c r="AX3" i="3"/>
  <c r="BN3" i="3"/>
  <c r="BO3" i="3"/>
  <c r="BP3" i="3"/>
  <c r="BQ3" i="3"/>
  <c r="BR3" i="3"/>
  <c r="BS3" i="3"/>
  <c r="BT3" i="3"/>
  <c r="BU3" i="3"/>
  <c r="BV3" i="3"/>
  <c r="BW3" i="3"/>
  <c r="BX3" i="3"/>
  <c r="BY3" i="3"/>
  <c r="BZ3" i="3"/>
  <c r="CB3" i="3"/>
  <c r="CC3" i="3"/>
  <c r="CD3" i="3"/>
  <c r="CE3" i="3"/>
  <c r="CF3" i="3"/>
  <c r="CG3" i="3"/>
  <c r="CH3" i="3"/>
  <c r="CI3" i="3"/>
  <c r="CJ3" i="3"/>
  <c r="CK3" i="3"/>
  <c r="CL3" i="3"/>
  <c r="CM3" i="3"/>
  <c r="CN3" i="3"/>
  <c r="CP3" i="3"/>
  <c r="CQ3" i="3"/>
  <c r="CR3" i="3"/>
  <c r="CS3" i="3"/>
  <c r="CT3" i="3"/>
  <c r="CU3" i="3"/>
  <c r="CV3" i="3"/>
  <c r="CW3" i="3"/>
  <c r="CX3" i="3"/>
  <c r="CY3" i="3"/>
  <c r="CZ3" i="3"/>
  <c r="DA3" i="3"/>
  <c r="DB3" i="3"/>
  <c r="DD3" i="3"/>
  <c r="DE3" i="3"/>
  <c r="DF3" i="3"/>
  <c r="DG3" i="3"/>
  <c r="DH3" i="3"/>
  <c r="DI3" i="3"/>
  <c r="DJ3" i="3"/>
  <c r="DK3" i="3"/>
  <c r="DL3" i="3"/>
  <c r="DM3" i="3"/>
  <c r="DN3" i="3"/>
  <c r="DO3" i="3"/>
  <c r="DP3" i="3"/>
  <c r="DR3" i="3"/>
  <c r="DS3" i="3"/>
  <c r="DT3" i="3"/>
  <c r="DU3" i="3"/>
  <c r="DV3" i="3"/>
  <c r="DW3" i="3"/>
  <c r="DX3" i="3"/>
  <c r="DY3" i="3"/>
  <c r="DZ3" i="3"/>
  <c r="EA3" i="3"/>
  <c r="EB3" i="3"/>
  <c r="EC3" i="3"/>
  <c r="ED3" i="3"/>
  <c r="EF3" i="3"/>
  <c r="EG3" i="3"/>
  <c r="EH3" i="3"/>
  <c r="EI3" i="3"/>
  <c r="EJ3" i="3"/>
  <c r="EK3" i="3"/>
  <c r="EL3" i="3"/>
  <c r="EM3" i="3"/>
  <c r="EN3" i="3"/>
  <c r="EO3" i="3"/>
  <c r="EP3" i="3"/>
  <c r="EQ3" i="3"/>
  <c r="ER3" i="3"/>
  <c r="ET3" i="3"/>
  <c r="EU3" i="3"/>
  <c r="EV3" i="3"/>
  <c r="EW3" i="3"/>
  <c r="EX3" i="3"/>
  <c r="EY3" i="3"/>
  <c r="EZ3" i="3"/>
  <c r="FA3" i="3"/>
  <c r="FB3" i="3"/>
  <c r="FC3" i="3"/>
  <c r="FD3" i="3"/>
  <c r="FE3" i="3"/>
  <c r="FF3" i="3"/>
  <c r="FH3" i="3"/>
  <c r="FI3" i="3"/>
  <c r="FJ3" i="3"/>
  <c r="FK3" i="3"/>
  <c r="FL3" i="3"/>
  <c r="FM3" i="3"/>
  <c r="FN3" i="3"/>
  <c r="FO3" i="3"/>
  <c r="FP3" i="3"/>
  <c r="FQ3" i="3"/>
  <c r="FR3" i="3"/>
  <c r="FS3" i="3"/>
  <c r="FT3" i="3"/>
  <c r="FV3" i="3"/>
  <c r="FW3" i="3"/>
  <c r="FX3" i="3"/>
  <c r="FY3" i="3"/>
  <c r="FZ3" i="3"/>
  <c r="GA3" i="3"/>
  <c r="GB3" i="3"/>
  <c r="GC3" i="3"/>
  <c r="GD3" i="3"/>
  <c r="GE3" i="3"/>
  <c r="GF3" i="3"/>
  <c r="GG3" i="3"/>
  <c r="GH3" i="3"/>
  <c r="GJ3" i="3"/>
  <c r="GK3" i="3"/>
  <c r="GL3" i="3"/>
  <c r="GM3" i="3"/>
  <c r="GN3" i="3"/>
  <c r="GO3" i="3"/>
  <c r="GP3" i="3"/>
  <c r="GQ3" i="3"/>
  <c r="GR3" i="3"/>
  <c r="GS3" i="3"/>
  <c r="GT3" i="3"/>
  <c r="GU3" i="3"/>
  <c r="GV3" i="3"/>
  <c r="GX3" i="3"/>
  <c r="GY3" i="3"/>
  <c r="GZ3" i="3"/>
  <c r="HA3" i="3"/>
  <c r="HB3" i="3"/>
  <c r="HC3" i="3"/>
  <c r="HD3" i="3"/>
  <c r="HE3" i="3"/>
  <c r="HF3" i="3"/>
  <c r="HG3" i="3"/>
  <c r="HH3" i="3"/>
  <c r="HI3" i="3"/>
  <c r="HJ3" i="3"/>
  <c r="L4" i="3"/>
  <c r="M4" i="3"/>
  <c r="N4" i="3"/>
  <c r="O4" i="3"/>
  <c r="P4" i="3"/>
  <c r="Q4" i="3"/>
  <c r="R4" i="3"/>
  <c r="S4" i="3"/>
  <c r="T4" i="3"/>
  <c r="U4" i="3"/>
  <c r="V4" i="3"/>
  <c r="X4" i="3"/>
  <c r="Y4" i="3"/>
  <c r="Z4" i="3"/>
  <c r="AA4" i="3"/>
  <c r="AB4" i="3"/>
  <c r="AC4" i="3"/>
  <c r="AD4" i="3"/>
  <c r="AE4" i="3"/>
  <c r="AF4" i="3"/>
  <c r="AG4" i="3"/>
  <c r="AH4" i="3"/>
  <c r="AI4" i="3"/>
  <c r="AJ4" i="3"/>
  <c r="AL4" i="3"/>
  <c r="AM4" i="3"/>
  <c r="AN4" i="3"/>
  <c r="AO4" i="3"/>
  <c r="AP4" i="3"/>
  <c r="AQ4" i="3"/>
  <c r="AR4" i="3"/>
  <c r="AS4" i="3"/>
  <c r="AT4" i="3"/>
  <c r="AU4" i="3"/>
  <c r="AV4" i="3"/>
  <c r="AW4" i="3"/>
  <c r="AX4" i="3"/>
  <c r="AZ4" i="3"/>
  <c r="BA4" i="3"/>
  <c r="BB4" i="3"/>
  <c r="BC4" i="3"/>
  <c r="BD4" i="3"/>
  <c r="BE4" i="3"/>
  <c r="BF4" i="3"/>
  <c r="BG4" i="3"/>
  <c r="BH4" i="3"/>
  <c r="BI4" i="3"/>
  <c r="BJ4" i="3"/>
  <c r="BK4" i="3"/>
  <c r="BL4" i="3"/>
  <c r="CB4" i="3"/>
  <c r="CC4" i="3"/>
  <c r="CD4" i="3"/>
  <c r="CE4" i="3"/>
  <c r="CF4" i="3"/>
  <c r="CG4" i="3"/>
  <c r="CH4" i="3"/>
  <c r="CI4" i="3"/>
  <c r="CJ4" i="3"/>
  <c r="CK4" i="3"/>
  <c r="CL4" i="3"/>
  <c r="CM4" i="3"/>
  <c r="CN4" i="3"/>
  <c r="CP4" i="3"/>
  <c r="CQ4" i="3"/>
  <c r="CR4" i="3"/>
  <c r="CS4" i="3"/>
  <c r="CT4" i="3"/>
  <c r="CU4" i="3"/>
  <c r="CV4" i="3"/>
  <c r="CW4" i="3"/>
  <c r="CX4" i="3"/>
  <c r="CY4" i="3"/>
  <c r="CZ4" i="3"/>
  <c r="DA4" i="3"/>
  <c r="DB4" i="3"/>
  <c r="DD4" i="3"/>
  <c r="DE4" i="3"/>
  <c r="DF4" i="3"/>
  <c r="DG4" i="3"/>
  <c r="DH4" i="3"/>
  <c r="DI4" i="3"/>
  <c r="DJ4" i="3"/>
  <c r="DK4" i="3"/>
  <c r="DL4" i="3"/>
  <c r="DM4" i="3"/>
  <c r="DN4" i="3"/>
  <c r="DO4" i="3"/>
  <c r="DP4" i="3"/>
  <c r="DR4" i="3"/>
  <c r="DS4" i="3"/>
  <c r="DT4" i="3"/>
  <c r="DU4" i="3"/>
  <c r="DV4" i="3"/>
  <c r="DW4" i="3"/>
  <c r="DX4" i="3"/>
  <c r="DY4" i="3"/>
  <c r="DZ4" i="3"/>
  <c r="EA4" i="3"/>
  <c r="EB4" i="3"/>
  <c r="EC4" i="3"/>
  <c r="ED4" i="3"/>
  <c r="EF4" i="3"/>
  <c r="EG4" i="3"/>
  <c r="EH4" i="3"/>
  <c r="EI4" i="3"/>
  <c r="EJ4" i="3"/>
  <c r="EK4" i="3"/>
  <c r="EL4" i="3"/>
  <c r="EM4" i="3"/>
  <c r="EN4" i="3"/>
  <c r="EO4" i="3"/>
  <c r="EP4" i="3"/>
  <c r="EQ4" i="3"/>
  <c r="ER4" i="3"/>
  <c r="ET4" i="3"/>
  <c r="EU4" i="3"/>
  <c r="EV4" i="3"/>
  <c r="EW4" i="3"/>
  <c r="EX4" i="3"/>
  <c r="EY4" i="3"/>
  <c r="EZ4" i="3"/>
  <c r="FA4" i="3"/>
  <c r="FB4" i="3"/>
  <c r="FC4" i="3"/>
  <c r="FD4" i="3"/>
  <c r="FE4" i="3"/>
  <c r="FF4" i="3"/>
  <c r="FH4" i="3"/>
  <c r="FI4" i="3"/>
  <c r="FJ4" i="3"/>
  <c r="FK4" i="3"/>
  <c r="FL4" i="3"/>
  <c r="FM4" i="3"/>
  <c r="FN4" i="3"/>
  <c r="FO4" i="3"/>
  <c r="FP4" i="3"/>
  <c r="FQ4" i="3"/>
  <c r="FR4" i="3"/>
  <c r="FS4" i="3"/>
  <c r="FT4" i="3"/>
  <c r="FV4" i="3"/>
  <c r="FW4" i="3"/>
  <c r="FX4" i="3"/>
  <c r="FY4" i="3"/>
  <c r="FZ4" i="3"/>
  <c r="GA4" i="3"/>
  <c r="GB4" i="3"/>
  <c r="GC4" i="3"/>
  <c r="GD4" i="3"/>
  <c r="GE4" i="3"/>
  <c r="GF4" i="3"/>
  <c r="GG4" i="3"/>
  <c r="GH4" i="3"/>
  <c r="GJ4" i="3"/>
  <c r="GK4" i="3"/>
  <c r="GL4" i="3"/>
  <c r="GM4" i="3"/>
  <c r="GN4" i="3"/>
  <c r="GO4" i="3"/>
  <c r="GP4" i="3"/>
  <c r="GQ4" i="3"/>
  <c r="GR4" i="3"/>
  <c r="GS4" i="3"/>
  <c r="GT4" i="3"/>
  <c r="GU4" i="3"/>
  <c r="GV4" i="3"/>
  <c r="GX4" i="3"/>
  <c r="GY4" i="3"/>
  <c r="GZ4" i="3"/>
  <c r="HA4" i="3"/>
  <c r="HB4" i="3"/>
  <c r="HC4" i="3"/>
  <c r="HD4" i="3"/>
  <c r="HE4" i="3"/>
  <c r="HF4" i="3"/>
  <c r="HG4" i="3"/>
  <c r="HH4" i="3"/>
  <c r="HI4" i="3"/>
  <c r="HJ4" i="3"/>
  <c r="L5" i="3"/>
  <c r="M5" i="3"/>
  <c r="N5" i="3"/>
  <c r="O5" i="3"/>
  <c r="P5" i="3"/>
  <c r="Q5" i="3"/>
  <c r="R5" i="3"/>
  <c r="S5" i="3"/>
  <c r="T5" i="3"/>
  <c r="U5" i="3"/>
  <c r="V5" i="3"/>
  <c r="X5" i="3"/>
  <c r="Y5" i="3"/>
  <c r="Z5" i="3"/>
  <c r="AA5" i="3"/>
  <c r="AB5" i="3"/>
  <c r="AC5" i="3"/>
  <c r="AD5" i="3"/>
  <c r="AE5" i="3"/>
  <c r="AF5" i="3"/>
  <c r="AG5" i="3"/>
  <c r="AH5" i="3"/>
  <c r="AI5" i="3"/>
  <c r="AJ5" i="3"/>
  <c r="AL5" i="3"/>
  <c r="AM5" i="3"/>
  <c r="AN5" i="3"/>
  <c r="AO5" i="3"/>
  <c r="AP5" i="3"/>
  <c r="AQ5" i="3"/>
  <c r="AR5" i="3"/>
  <c r="AS5" i="3"/>
  <c r="AT5" i="3"/>
  <c r="AU5" i="3"/>
  <c r="AV5" i="3"/>
  <c r="AW5" i="3"/>
  <c r="AX5" i="3"/>
  <c r="BN5" i="3"/>
  <c r="BO5" i="3"/>
  <c r="BP5" i="3"/>
  <c r="BQ5" i="3"/>
  <c r="BR5" i="3"/>
  <c r="BS5" i="3"/>
  <c r="BT5" i="3"/>
  <c r="BU5" i="3"/>
  <c r="BV5" i="3"/>
  <c r="BW5" i="3"/>
  <c r="BX5" i="3"/>
  <c r="BY5" i="3"/>
  <c r="BZ5" i="3"/>
  <c r="CB5" i="3"/>
  <c r="CC5" i="3"/>
  <c r="CD5" i="3"/>
  <c r="CE5" i="3"/>
  <c r="CF5" i="3"/>
  <c r="CG5" i="3"/>
  <c r="CH5" i="3"/>
  <c r="CI5" i="3"/>
  <c r="CJ5" i="3"/>
  <c r="CK5" i="3"/>
  <c r="CL5" i="3"/>
  <c r="CM5" i="3"/>
  <c r="CN5" i="3"/>
  <c r="CP5" i="3"/>
  <c r="CQ5" i="3"/>
  <c r="CR5" i="3"/>
  <c r="CS5" i="3"/>
  <c r="CT5" i="3"/>
  <c r="CU5" i="3"/>
  <c r="CV5" i="3"/>
  <c r="CW5" i="3"/>
  <c r="CX5" i="3"/>
  <c r="CY5" i="3"/>
  <c r="CZ5" i="3"/>
  <c r="DA5" i="3"/>
  <c r="DB5" i="3"/>
  <c r="DD5" i="3"/>
  <c r="DE5" i="3"/>
  <c r="DF5" i="3"/>
  <c r="DG5" i="3"/>
  <c r="DH5" i="3"/>
  <c r="DI5" i="3"/>
  <c r="DJ5" i="3"/>
  <c r="DK5" i="3"/>
  <c r="DL5" i="3"/>
  <c r="DM5" i="3"/>
  <c r="DN5" i="3"/>
  <c r="DO5" i="3"/>
  <c r="DP5" i="3"/>
  <c r="DR5" i="3"/>
  <c r="DS5" i="3"/>
  <c r="DT5" i="3"/>
  <c r="DU5" i="3"/>
  <c r="DV5" i="3"/>
  <c r="DW5" i="3"/>
  <c r="DX5" i="3"/>
  <c r="DY5" i="3"/>
  <c r="DZ5" i="3"/>
  <c r="EA5" i="3"/>
  <c r="EB5" i="3"/>
  <c r="EC5" i="3"/>
  <c r="ED5" i="3"/>
  <c r="EF5" i="3"/>
  <c r="EG5" i="3"/>
  <c r="EH5" i="3"/>
  <c r="EI5" i="3"/>
  <c r="EJ5" i="3"/>
  <c r="EK5" i="3"/>
  <c r="EL5" i="3"/>
  <c r="EM5" i="3"/>
  <c r="EN5" i="3"/>
  <c r="EO5" i="3"/>
  <c r="EP5" i="3"/>
  <c r="EQ5" i="3"/>
  <c r="ER5" i="3"/>
  <c r="ET5" i="3"/>
  <c r="EU5" i="3"/>
  <c r="EV5" i="3"/>
  <c r="EW5" i="3"/>
  <c r="EX5" i="3"/>
  <c r="EY5" i="3"/>
  <c r="EZ5" i="3"/>
  <c r="FA5" i="3"/>
  <c r="FB5" i="3"/>
  <c r="FC5" i="3"/>
  <c r="FD5" i="3"/>
  <c r="FE5" i="3"/>
  <c r="FF5" i="3"/>
  <c r="FH5" i="3"/>
  <c r="FI5" i="3"/>
  <c r="FJ5" i="3"/>
  <c r="FK5" i="3"/>
  <c r="FL5" i="3"/>
  <c r="FM5" i="3"/>
  <c r="FN5" i="3"/>
  <c r="FO5" i="3"/>
  <c r="FP5" i="3"/>
  <c r="FQ5" i="3"/>
  <c r="FR5" i="3"/>
  <c r="FS5" i="3"/>
  <c r="FT5" i="3"/>
  <c r="FV5" i="3"/>
  <c r="FW5" i="3"/>
  <c r="FX5" i="3"/>
  <c r="FY5" i="3"/>
  <c r="FZ5" i="3"/>
  <c r="GA5" i="3"/>
  <c r="GB5" i="3"/>
  <c r="GC5" i="3"/>
  <c r="GD5" i="3"/>
  <c r="GE5" i="3"/>
  <c r="GF5" i="3"/>
  <c r="GG5" i="3"/>
  <c r="GH5" i="3"/>
  <c r="GJ5" i="3"/>
  <c r="GK5" i="3"/>
  <c r="GL5" i="3"/>
  <c r="GM5" i="3"/>
  <c r="GN5" i="3"/>
  <c r="GO5" i="3"/>
  <c r="GP5" i="3"/>
  <c r="GQ5" i="3"/>
  <c r="GR5" i="3"/>
  <c r="GS5" i="3"/>
  <c r="GT5" i="3"/>
  <c r="GU5" i="3"/>
  <c r="GV5" i="3"/>
  <c r="GX5" i="3"/>
  <c r="GY5" i="3"/>
  <c r="GZ5" i="3"/>
  <c r="HA5" i="3"/>
  <c r="HB5" i="3"/>
  <c r="HC5" i="3"/>
  <c r="HD5" i="3"/>
  <c r="HE5" i="3"/>
  <c r="HF5" i="3"/>
  <c r="HG5" i="3"/>
  <c r="HH5" i="3"/>
  <c r="HI5" i="3"/>
  <c r="HJ5" i="3"/>
  <c r="X6" i="3"/>
  <c r="Y6" i="3"/>
  <c r="Z6" i="3"/>
  <c r="AA6" i="3"/>
  <c r="AB6" i="3"/>
  <c r="AC6" i="3"/>
  <c r="AD6" i="3"/>
  <c r="AE6" i="3"/>
  <c r="AF6" i="3"/>
  <c r="AG6" i="3"/>
  <c r="AH6" i="3"/>
  <c r="AI6" i="3"/>
  <c r="AJ6" i="3"/>
  <c r="AL6" i="3"/>
  <c r="AM6" i="3"/>
  <c r="AN6" i="3"/>
  <c r="AO6" i="3"/>
  <c r="AP6" i="3"/>
  <c r="AQ6" i="3"/>
  <c r="AR6" i="3"/>
  <c r="AS6" i="3"/>
  <c r="AT6" i="3"/>
  <c r="AU6" i="3"/>
  <c r="AV6" i="3"/>
  <c r="AW6" i="3"/>
  <c r="AX6" i="3"/>
  <c r="AZ6" i="3"/>
  <c r="BA6" i="3"/>
  <c r="BB6" i="3"/>
  <c r="BC6" i="3"/>
  <c r="BD6" i="3"/>
  <c r="BE6" i="3"/>
  <c r="BF6" i="3"/>
  <c r="BG6" i="3"/>
  <c r="BH6" i="3"/>
  <c r="BI6" i="3"/>
  <c r="BJ6" i="3"/>
  <c r="BK6" i="3"/>
  <c r="BL6" i="3"/>
  <c r="BN6" i="3"/>
  <c r="BO6" i="3"/>
  <c r="BP6" i="3"/>
  <c r="BQ6" i="3"/>
  <c r="BR6" i="3"/>
  <c r="BS6" i="3"/>
  <c r="BT6" i="3"/>
  <c r="BU6" i="3"/>
  <c r="BV6" i="3"/>
  <c r="BW6" i="3"/>
  <c r="BX6" i="3"/>
  <c r="BY6" i="3"/>
  <c r="BZ6" i="3"/>
  <c r="CB6" i="3"/>
  <c r="CC6" i="3"/>
  <c r="CD6" i="3"/>
  <c r="CE6" i="3"/>
  <c r="CF6" i="3"/>
  <c r="CG6" i="3"/>
  <c r="CH6" i="3"/>
  <c r="CI6" i="3"/>
  <c r="CJ6" i="3"/>
  <c r="CK6" i="3"/>
  <c r="CL6" i="3"/>
  <c r="CM6" i="3"/>
  <c r="CN6" i="3"/>
  <c r="CP6" i="3"/>
  <c r="CQ6" i="3"/>
  <c r="CR6" i="3"/>
  <c r="CS6" i="3"/>
  <c r="CT6" i="3"/>
  <c r="CU6" i="3"/>
  <c r="CV6" i="3"/>
  <c r="CW6" i="3"/>
  <c r="CX6" i="3"/>
  <c r="CY6" i="3"/>
  <c r="CZ6" i="3"/>
  <c r="DA6" i="3"/>
  <c r="DB6" i="3"/>
  <c r="DD6" i="3"/>
  <c r="DE6" i="3"/>
  <c r="DF6" i="3"/>
  <c r="DG6" i="3"/>
  <c r="DH6" i="3"/>
  <c r="DI6" i="3"/>
  <c r="DJ6" i="3"/>
  <c r="DK6" i="3"/>
  <c r="DL6" i="3"/>
  <c r="DM6" i="3"/>
  <c r="DN6" i="3"/>
  <c r="DO6" i="3"/>
  <c r="DP6" i="3"/>
  <c r="DR6" i="3"/>
  <c r="DS6" i="3"/>
  <c r="DT6" i="3"/>
  <c r="DU6" i="3"/>
  <c r="DV6" i="3"/>
  <c r="DW6" i="3"/>
  <c r="DX6" i="3"/>
  <c r="DY6" i="3"/>
  <c r="DZ6" i="3"/>
  <c r="EA6" i="3"/>
  <c r="EB6" i="3"/>
  <c r="EC6" i="3"/>
  <c r="ED6" i="3"/>
  <c r="EF6" i="3"/>
  <c r="EG6" i="3"/>
  <c r="EH6" i="3"/>
  <c r="EI6" i="3"/>
  <c r="EJ6" i="3"/>
  <c r="EK6" i="3"/>
  <c r="EL6" i="3"/>
  <c r="EM6" i="3"/>
  <c r="EN6" i="3"/>
  <c r="EO6" i="3"/>
  <c r="EP6" i="3"/>
  <c r="EQ6" i="3"/>
  <c r="ER6" i="3"/>
  <c r="ET6" i="3"/>
  <c r="EU6" i="3"/>
  <c r="EV6" i="3"/>
  <c r="EW6" i="3"/>
  <c r="EX6" i="3"/>
  <c r="EY6" i="3"/>
  <c r="EZ6" i="3"/>
  <c r="FA6" i="3"/>
  <c r="FB6" i="3"/>
  <c r="FC6" i="3"/>
  <c r="FD6" i="3"/>
  <c r="FE6" i="3"/>
  <c r="FF6" i="3"/>
  <c r="FH6" i="3"/>
  <c r="FI6" i="3"/>
  <c r="FJ6" i="3"/>
  <c r="FK6" i="3"/>
  <c r="FL6" i="3"/>
  <c r="FM6" i="3"/>
  <c r="FN6" i="3"/>
  <c r="FO6" i="3"/>
  <c r="FP6" i="3"/>
  <c r="FQ6" i="3"/>
  <c r="FR6" i="3"/>
  <c r="FS6" i="3"/>
  <c r="FT6" i="3"/>
  <c r="FV6" i="3"/>
  <c r="FW6" i="3"/>
  <c r="FX6" i="3"/>
  <c r="FY6" i="3"/>
  <c r="FZ6" i="3"/>
  <c r="GA6" i="3"/>
  <c r="GB6" i="3"/>
  <c r="GC6" i="3"/>
  <c r="GD6" i="3"/>
  <c r="GE6" i="3"/>
  <c r="GF6" i="3"/>
  <c r="GG6" i="3"/>
  <c r="GH6" i="3"/>
  <c r="GJ6" i="3"/>
  <c r="GK6" i="3"/>
  <c r="GL6" i="3"/>
  <c r="GM6" i="3"/>
  <c r="GN6" i="3"/>
  <c r="GO6" i="3"/>
  <c r="GP6" i="3"/>
  <c r="GQ6" i="3"/>
  <c r="GR6" i="3"/>
  <c r="GS6" i="3"/>
  <c r="GT6" i="3"/>
  <c r="GU6" i="3"/>
  <c r="GV6" i="3"/>
  <c r="GX6" i="3"/>
  <c r="GY6" i="3"/>
  <c r="GZ6" i="3"/>
  <c r="HA6" i="3"/>
  <c r="HB6" i="3"/>
  <c r="HC6" i="3"/>
  <c r="HD6" i="3"/>
  <c r="HE6" i="3"/>
  <c r="HF6" i="3"/>
  <c r="HG6" i="3"/>
  <c r="HH6" i="3"/>
  <c r="HI6" i="3"/>
  <c r="HJ6" i="3"/>
  <c r="L7" i="3"/>
  <c r="M7" i="3"/>
  <c r="N7" i="3"/>
  <c r="O7" i="3"/>
  <c r="P7" i="3"/>
  <c r="Q7" i="3"/>
  <c r="R7" i="3"/>
  <c r="S7" i="3"/>
  <c r="T7" i="3"/>
  <c r="U7" i="3"/>
  <c r="V7" i="3"/>
  <c r="X7" i="3"/>
  <c r="Y7" i="3"/>
  <c r="Z7" i="3"/>
  <c r="AA7" i="3"/>
  <c r="AB7" i="3"/>
  <c r="AC7" i="3"/>
  <c r="AD7" i="3"/>
  <c r="AE7" i="3"/>
  <c r="AF7" i="3"/>
  <c r="AG7" i="3"/>
  <c r="AH7" i="3"/>
  <c r="AI7" i="3"/>
  <c r="AJ7" i="3"/>
  <c r="AZ7" i="3"/>
  <c r="BA7" i="3"/>
  <c r="BB7" i="3"/>
  <c r="BC7" i="3"/>
  <c r="BD7" i="3"/>
  <c r="BE7" i="3"/>
  <c r="BF7" i="3"/>
  <c r="BG7" i="3"/>
  <c r="BH7" i="3"/>
  <c r="BI7" i="3"/>
  <c r="BJ7" i="3"/>
  <c r="BK7" i="3"/>
  <c r="BL7" i="3"/>
  <c r="BN7" i="3"/>
  <c r="BO7" i="3"/>
  <c r="BP7" i="3"/>
  <c r="BQ7" i="3"/>
  <c r="BR7" i="3"/>
  <c r="BS7" i="3"/>
  <c r="BT7" i="3"/>
  <c r="BU7" i="3"/>
  <c r="BV7" i="3"/>
  <c r="BW7" i="3"/>
  <c r="BX7" i="3"/>
  <c r="BY7" i="3"/>
  <c r="BZ7" i="3"/>
  <c r="CB7" i="3"/>
  <c r="CC7" i="3"/>
  <c r="CD7" i="3"/>
  <c r="CE7" i="3"/>
  <c r="CF7" i="3"/>
  <c r="CG7" i="3"/>
  <c r="CH7" i="3"/>
  <c r="CI7" i="3"/>
  <c r="CJ7" i="3"/>
  <c r="CK7" i="3"/>
  <c r="CL7" i="3"/>
  <c r="CM7" i="3"/>
  <c r="CN7" i="3"/>
  <c r="CP7" i="3"/>
  <c r="CQ7" i="3"/>
  <c r="CR7" i="3"/>
  <c r="CS7" i="3"/>
  <c r="CT7" i="3"/>
  <c r="CU7" i="3"/>
  <c r="CV7" i="3"/>
  <c r="CW7" i="3"/>
  <c r="CX7" i="3"/>
  <c r="CY7" i="3"/>
  <c r="CZ7" i="3"/>
  <c r="DA7" i="3"/>
  <c r="DB7" i="3"/>
  <c r="DD7" i="3"/>
  <c r="DE7" i="3"/>
  <c r="DF7" i="3"/>
  <c r="DG7" i="3"/>
  <c r="DH7" i="3"/>
  <c r="DI7" i="3"/>
  <c r="DJ7" i="3"/>
  <c r="DK7" i="3"/>
  <c r="DL7" i="3"/>
  <c r="DM7" i="3"/>
  <c r="DN7" i="3"/>
  <c r="DO7" i="3"/>
  <c r="DP7" i="3"/>
  <c r="DR7" i="3"/>
  <c r="DS7" i="3"/>
  <c r="DT7" i="3"/>
  <c r="DU7" i="3"/>
  <c r="DV7" i="3"/>
  <c r="DW7" i="3"/>
  <c r="DX7" i="3"/>
  <c r="DY7" i="3"/>
  <c r="DZ7" i="3"/>
  <c r="EA7" i="3"/>
  <c r="EB7" i="3"/>
  <c r="EC7" i="3"/>
  <c r="ED7" i="3"/>
  <c r="EF7" i="3"/>
  <c r="EG7" i="3"/>
  <c r="EH7" i="3"/>
  <c r="EI7" i="3"/>
  <c r="EJ7" i="3"/>
  <c r="EK7" i="3"/>
  <c r="EL7" i="3"/>
  <c r="EM7" i="3"/>
  <c r="EN7" i="3"/>
  <c r="EO7" i="3"/>
  <c r="EP7" i="3"/>
  <c r="EQ7" i="3"/>
  <c r="ER7" i="3"/>
  <c r="ET7" i="3"/>
  <c r="EU7" i="3"/>
  <c r="EV7" i="3"/>
  <c r="EW7" i="3"/>
  <c r="EX7" i="3"/>
  <c r="EY7" i="3"/>
  <c r="EZ7" i="3"/>
  <c r="FA7" i="3"/>
  <c r="FB7" i="3"/>
  <c r="FC7" i="3"/>
  <c r="FD7" i="3"/>
  <c r="FE7" i="3"/>
  <c r="FF7" i="3"/>
  <c r="FH7" i="3"/>
  <c r="FI7" i="3"/>
  <c r="FJ7" i="3"/>
  <c r="FK7" i="3"/>
  <c r="FL7" i="3"/>
  <c r="FM7" i="3"/>
  <c r="FN7" i="3"/>
  <c r="FO7" i="3"/>
  <c r="FP7" i="3"/>
  <c r="FQ7" i="3"/>
  <c r="FR7" i="3"/>
  <c r="FS7" i="3"/>
  <c r="FT7" i="3"/>
  <c r="FV7" i="3"/>
  <c r="FW7" i="3"/>
  <c r="FX7" i="3"/>
  <c r="FY7" i="3"/>
  <c r="FZ7" i="3"/>
  <c r="GA7" i="3"/>
  <c r="GB7" i="3"/>
  <c r="GC7" i="3"/>
  <c r="GD7" i="3"/>
  <c r="GE7" i="3"/>
  <c r="GF7" i="3"/>
  <c r="GG7" i="3"/>
  <c r="GH7" i="3"/>
  <c r="GJ7" i="3"/>
  <c r="GK7" i="3"/>
  <c r="GL7" i="3"/>
  <c r="GM7" i="3"/>
  <c r="GN7" i="3"/>
  <c r="GO7" i="3"/>
  <c r="GP7" i="3"/>
  <c r="GQ7" i="3"/>
  <c r="GR7" i="3"/>
  <c r="GS7" i="3"/>
  <c r="GT7" i="3"/>
  <c r="GU7" i="3"/>
  <c r="GV7" i="3"/>
  <c r="GX7" i="3"/>
  <c r="GY7" i="3"/>
  <c r="GZ7" i="3"/>
  <c r="HA7" i="3"/>
  <c r="HB7" i="3"/>
  <c r="HC7" i="3"/>
  <c r="HD7" i="3"/>
  <c r="HE7" i="3"/>
  <c r="HF7" i="3"/>
  <c r="HG7" i="3"/>
  <c r="HH7" i="3"/>
  <c r="HI7" i="3"/>
  <c r="HJ7" i="3"/>
  <c r="L8" i="3"/>
  <c r="M8" i="3"/>
  <c r="N8" i="3"/>
  <c r="O8" i="3"/>
  <c r="P8" i="3"/>
  <c r="Q8" i="3"/>
  <c r="R8" i="3"/>
  <c r="S8" i="3"/>
  <c r="T8" i="3"/>
  <c r="U8" i="3"/>
  <c r="V8" i="3"/>
  <c r="X8" i="3"/>
  <c r="Y8" i="3"/>
  <c r="Z8" i="3"/>
  <c r="AA8" i="3"/>
  <c r="AB8" i="3"/>
  <c r="AC8" i="3"/>
  <c r="AD8" i="3"/>
  <c r="AE8" i="3"/>
  <c r="AF8" i="3"/>
  <c r="AG8" i="3"/>
  <c r="AH8" i="3"/>
  <c r="AI8" i="3"/>
  <c r="AJ8" i="3"/>
  <c r="AZ8" i="3"/>
  <c r="BA8" i="3"/>
  <c r="BB8" i="3"/>
  <c r="BC8" i="3"/>
  <c r="BD8" i="3"/>
  <c r="BE8" i="3"/>
  <c r="BF8" i="3"/>
  <c r="BG8" i="3"/>
  <c r="BH8" i="3"/>
  <c r="BI8" i="3"/>
  <c r="BJ8" i="3"/>
  <c r="BK8" i="3"/>
  <c r="BL8" i="3"/>
  <c r="BN8" i="3"/>
  <c r="BO8" i="3"/>
  <c r="BP8" i="3"/>
  <c r="BQ8" i="3"/>
  <c r="BR8" i="3"/>
  <c r="BS8" i="3"/>
  <c r="BT8" i="3"/>
  <c r="BU8" i="3"/>
  <c r="BV8" i="3"/>
  <c r="BW8" i="3"/>
  <c r="BX8" i="3"/>
  <c r="BY8" i="3"/>
  <c r="BZ8" i="3"/>
  <c r="CB8" i="3"/>
  <c r="CC8" i="3"/>
  <c r="CD8" i="3"/>
  <c r="CE8" i="3"/>
  <c r="CF8" i="3"/>
  <c r="CG8" i="3"/>
  <c r="CH8" i="3"/>
  <c r="CI8" i="3"/>
  <c r="CJ8" i="3"/>
  <c r="CK8" i="3"/>
  <c r="CL8" i="3"/>
  <c r="CM8" i="3"/>
  <c r="CN8" i="3"/>
  <c r="CP8" i="3"/>
  <c r="CQ8" i="3"/>
  <c r="CR8" i="3"/>
  <c r="CS8" i="3"/>
  <c r="CT8" i="3"/>
  <c r="CU8" i="3"/>
  <c r="CV8" i="3"/>
  <c r="CW8" i="3"/>
  <c r="CX8" i="3"/>
  <c r="CY8" i="3"/>
  <c r="CZ8" i="3"/>
  <c r="DA8" i="3"/>
  <c r="DB8" i="3"/>
  <c r="DD8" i="3"/>
  <c r="DE8" i="3"/>
  <c r="DF8" i="3"/>
  <c r="DG8" i="3"/>
  <c r="DH8" i="3"/>
  <c r="DI8" i="3"/>
  <c r="DJ8" i="3"/>
  <c r="DK8" i="3"/>
  <c r="DL8" i="3"/>
  <c r="DM8" i="3"/>
  <c r="DN8" i="3"/>
  <c r="DO8" i="3"/>
  <c r="DP8" i="3"/>
  <c r="DR8" i="3"/>
  <c r="DS8" i="3"/>
  <c r="DT8" i="3"/>
  <c r="DU8" i="3"/>
  <c r="DV8" i="3"/>
  <c r="DW8" i="3"/>
  <c r="DX8" i="3"/>
  <c r="DY8" i="3"/>
  <c r="DZ8" i="3"/>
  <c r="EA8" i="3"/>
  <c r="EB8" i="3"/>
  <c r="EC8" i="3"/>
  <c r="ED8" i="3"/>
  <c r="EF8" i="3"/>
  <c r="EG8" i="3"/>
  <c r="EH8" i="3"/>
  <c r="EI8" i="3"/>
  <c r="EJ8" i="3"/>
  <c r="EK8" i="3"/>
  <c r="EL8" i="3"/>
  <c r="EM8" i="3"/>
  <c r="EN8" i="3"/>
  <c r="EO8" i="3"/>
  <c r="EP8" i="3"/>
  <c r="EQ8" i="3"/>
  <c r="ER8" i="3"/>
  <c r="ET8" i="3"/>
  <c r="EU8" i="3"/>
  <c r="EV8" i="3"/>
  <c r="EW8" i="3"/>
  <c r="EX8" i="3"/>
  <c r="EY8" i="3"/>
  <c r="EZ8" i="3"/>
  <c r="FA8" i="3"/>
  <c r="FB8" i="3"/>
  <c r="FC8" i="3"/>
  <c r="FD8" i="3"/>
  <c r="FE8" i="3"/>
  <c r="FF8" i="3"/>
  <c r="FH8" i="3"/>
  <c r="FI8" i="3"/>
  <c r="FJ8" i="3"/>
  <c r="FK8" i="3"/>
  <c r="FL8" i="3"/>
  <c r="FM8" i="3"/>
  <c r="FN8" i="3"/>
  <c r="FO8" i="3"/>
  <c r="FP8" i="3"/>
  <c r="FQ8" i="3"/>
  <c r="FR8" i="3"/>
  <c r="FS8" i="3"/>
  <c r="FT8" i="3"/>
  <c r="FV8" i="3"/>
  <c r="FW8" i="3"/>
  <c r="FX8" i="3"/>
  <c r="FY8" i="3"/>
  <c r="FZ8" i="3"/>
  <c r="GA8" i="3"/>
  <c r="GB8" i="3"/>
  <c r="GC8" i="3"/>
  <c r="GD8" i="3"/>
  <c r="GE8" i="3"/>
  <c r="GF8" i="3"/>
  <c r="GG8" i="3"/>
  <c r="GH8" i="3"/>
  <c r="GJ8" i="3"/>
  <c r="GK8" i="3"/>
  <c r="GL8" i="3"/>
  <c r="GM8" i="3"/>
  <c r="GN8" i="3"/>
  <c r="GO8" i="3"/>
  <c r="GP8" i="3"/>
  <c r="GQ8" i="3"/>
  <c r="GR8" i="3"/>
  <c r="GS8" i="3"/>
  <c r="GT8" i="3"/>
  <c r="GU8" i="3"/>
  <c r="GV8" i="3"/>
  <c r="GX8" i="3"/>
  <c r="GY8" i="3"/>
  <c r="GZ8" i="3"/>
  <c r="HA8" i="3"/>
  <c r="HB8" i="3"/>
  <c r="HC8" i="3"/>
  <c r="HD8" i="3"/>
  <c r="HE8" i="3"/>
  <c r="HF8" i="3"/>
  <c r="HG8" i="3"/>
  <c r="HH8" i="3"/>
  <c r="HI8" i="3"/>
  <c r="HJ8" i="3"/>
  <c r="X9" i="3"/>
  <c r="Y9" i="3"/>
  <c r="Z9" i="3"/>
  <c r="AA9" i="3"/>
  <c r="AB9" i="3"/>
  <c r="AC9" i="3"/>
  <c r="AD9" i="3"/>
  <c r="AE9" i="3"/>
  <c r="AF9" i="3"/>
  <c r="AG9" i="3"/>
  <c r="AH9" i="3"/>
  <c r="AI9" i="3"/>
  <c r="AJ9" i="3"/>
  <c r="AL9" i="3"/>
  <c r="AM9" i="3"/>
  <c r="AN9" i="3"/>
  <c r="AO9" i="3"/>
  <c r="AP9" i="3"/>
  <c r="AQ9" i="3"/>
  <c r="AR9" i="3"/>
  <c r="AS9" i="3"/>
  <c r="AT9" i="3"/>
  <c r="AU9" i="3"/>
  <c r="AV9" i="3"/>
  <c r="AW9" i="3"/>
  <c r="AX9" i="3"/>
  <c r="AZ9" i="3"/>
  <c r="BA9" i="3"/>
  <c r="BB9" i="3"/>
  <c r="BC9" i="3"/>
  <c r="BD9" i="3"/>
  <c r="BE9" i="3"/>
  <c r="BF9" i="3"/>
  <c r="BG9" i="3"/>
  <c r="BH9" i="3"/>
  <c r="BI9" i="3"/>
  <c r="BJ9" i="3"/>
  <c r="BK9" i="3"/>
  <c r="BL9" i="3"/>
  <c r="BN9" i="3"/>
  <c r="BO9" i="3"/>
  <c r="BP9" i="3"/>
  <c r="BQ9" i="3"/>
  <c r="BR9" i="3"/>
  <c r="BS9" i="3"/>
  <c r="BT9" i="3"/>
  <c r="BU9" i="3"/>
  <c r="BV9" i="3"/>
  <c r="BW9" i="3"/>
  <c r="BX9" i="3"/>
  <c r="BY9" i="3"/>
  <c r="BZ9" i="3"/>
  <c r="CB9" i="3"/>
  <c r="CC9" i="3"/>
  <c r="CD9" i="3"/>
  <c r="CE9" i="3"/>
  <c r="CF9" i="3"/>
  <c r="CG9" i="3"/>
  <c r="CH9" i="3"/>
  <c r="CI9" i="3"/>
  <c r="CJ9" i="3"/>
  <c r="CK9" i="3"/>
  <c r="CL9" i="3"/>
  <c r="CM9" i="3"/>
  <c r="CN9" i="3"/>
  <c r="CP9" i="3"/>
  <c r="CQ9" i="3"/>
  <c r="CR9" i="3"/>
  <c r="CS9" i="3"/>
  <c r="CT9" i="3"/>
  <c r="CU9" i="3"/>
  <c r="CV9" i="3"/>
  <c r="CW9" i="3"/>
  <c r="CX9" i="3"/>
  <c r="CY9" i="3"/>
  <c r="CZ9" i="3"/>
  <c r="DA9" i="3"/>
  <c r="DB9" i="3"/>
  <c r="DD9" i="3"/>
  <c r="DE9" i="3"/>
  <c r="DF9" i="3"/>
  <c r="DG9" i="3"/>
  <c r="DH9" i="3"/>
  <c r="DI9" i="3"/>
  <c r="DJ9" i="3"/>
  <c r="DK9" i="3"/>
  <c r="DL9" i="3"/>
  <c r="DM9" i="3"/>
  <c r="DN9" i="3"/>
  <c r="DO9" i="3"/>
  <c r="DP9" i="3"/>
  <c r="DR9" i="3"/>
  <c r="DS9" i="3"/>
  <c r="DT9" i="3"/>
  <c r="DU9" i="3"/>
  <c r="DV9" i="3"/>
  <c r="DW9" i="3"/>
  <c r="DX9" i="3"/>
  <c r="DY9" i="3"/>
  <c r="DZ9" i="3"/>
  <c r="EA9" i="3"/>
  <c r="EB9" i="3"/>
  <c r="EC9" i="3"/>
  <c r="ED9" i="3"/>
  <c r="EF9" i="3"/>
  <c r="EG9" i="3"/>
  <c r="EH9" i="3"/>
  <c r="EI9" i="3"/>
  <c r="EJ9" i="3"/>
  <c r="EK9" i="3"/>
  <c r="EL9" i="3"/>
  <c r="EM9" i="3"/>
  <c r="EN9" i="3"/>
  <c r="EO9" i="3"/>
  <c r="EP9" i="3"/>
  <c r="EQ9" i="3"/>
  <c r="ER9" i="3"/>
  <c r="ET9" i="3"/>
  <c r="EU9" i="3"/>
  <c r="EV9" i="3"/>
  <c r="EW9" i="3"/>
  <c r="EX9" i="3"/>
  <c r="EY9" i="3"/>
  <c r="EZ9" i="3"/>
  <c r="FA9" i="3"/>
  <c r="FB9" i="3"/>
  <c r="FC9" i="3"/>
  <c r="FD9" i="3"/>
  <c r="FE9" i="3"/>
  <c r="FF9" i="3"/>
  <c r="FH9" i="3"/>
  <c r="FI9" i="3"/>
  <c r="FJ9" i="3"/>
  <c r="FK9" i="3"/>
  <c r="FL9" i="3"/>
  <c r="FM9" i="3"/>
  <c r="FN9" i="3"/>
  <c r="FO9" i="3"/>
  <c r="FP9" i="3"/>
  <c r="FQ9" i="3"/>
  <c r="FR9" i="3"/>
  <c r="FS9" i="3"/>
  <c r="FT9" i="3"/>
  <c r="FV9" i="3"/>
  <c r="FW9" i="3"/>
  <c r="FX9" i="3"/>
  <c r="FY9" i="3"/>
  <c r="FZ9" i="3"/>
  <c r="GA9" i="3"/>
  <c r="GB9" i="3"/>
  <c r="GC9" i="3"/>
  <c r="GD9" i="3"/>
  <c r="GE9" i="3"/>
  <c r="GF9" i="3"/>
  <c r="GG9" i="3"/>
  <c r="GH9" i="3"/>
  <c r="GJ9" i="3"/>
  <c r="GK9" i="3"/>
  <c r="GL9" i="3"/>
  <c r="GM9" i="3"/>
  <c r="GN9" i="3"/>
  <c r="GO9" i="3"/>
  <c r="GP9" i="3"/>
  <c r="GQ9" i="3"/>
  <c r="GR9" i="3"/>
  <c r="GS9" i="3"/>
  <c r="GT9" i="3"/>
  <c r="GU9" i="3"/>
  <c r="GV9" i="3"/>
  <c r="GX9" i="3"/>
  <c r="GY9" i="3"/>
  <c r="GZ9" i="3"/>
  <c r="HA9" i="3"/>
  <c r="HB9" i="3"/>
  <c r="HC9" i="3"/>
  <c r="HD9" i="3"/>
  <c r="HE9" i="3"/>
  <c r="HF9" i="3"/>
  <c r="HG9" i="3"/>
  <c r="HH9" i="3"/>
  <c r="HI9" i="3"/>
  <c r="HJ9" i="3"/>
  <c r="X10" i="3"/>
  <c r="Y10" i="3"/>
  <c r="Z10" i="3"/>
  <c r="AA10" i="3"/>
  <c r="AB10" i="3"/>
  <c r="AC10" i="3"/>
  <c r="AD10" i="3"/>
  <c r="AE10" i="3"/>
  <c r="AF10" i="3"/>
  <c r="AG10" i="3"/>
  <c r="AH10" i="3"/>
  <c r="AI10" i="3"/>
  <c r="AJ10" i="3"/>
  <c r="AL10" i="3"/>
  <c r="AM10" i="3"/>
  <c r="AN10" i="3"/>
  <c r="AO10" i="3"/>
  <c r="AP10" i="3"/>
  <c r="AQ10" i="3"/>
  <c r="AR10" i="3"/>
  <c r="AS10" i="3"/>
  <c r="AT10" i="3"/>
  <c r="AU10" i="3"/>
  <c r="AV10" i="3"/>
  <c r="AW10" i="3"/>
  <c r="AX10" i="3"/>
  <c r="AZ10" i="3"/>
  <c r="BA10" i="3"/>
  <c r="BB10" i="3"/>
  <c r="BC10" i="3"/>
  <c r="BD10" i="3"/>
  <c r="BE10" i="3"/>
  <c r="BF10" i="3"/>
  <c r="BG10" i="3"/>
  <c r="BH10" i="3"/>
  <c r="BI10" i="3"/>
  <c r="BJ10" i="3"/>
  <c r="BK10" i="3"/>
  <c r="BL10" i="3"/>
  <c r="BN10" i="3"/>
  <c r="BO10" i="3"/>
  <c r="BP10" i="3"/>
  <c r="BQ10" i="3"/>
  <c r="BR10" i="3"/>
  <c r="BS10" i="3"/>
  <c r="BT10" i="3"/>
  <c r="BU10" i="3"/>
  <c r="BV10" i="3"/>
  <c r="BW10" i="3"/>
  <c r="BX10" i="3"/>
  <c r="BY10" i="3"/>
  <c r="BZ10" i="3"/>
  <c r="CB10" i="3"/>
  <c r="CC10" i="3"/>
  <c r="CD10" i="3"/>
  <c r="CE10" i="3"/>
  <c r="CF10" i="3"/>
  <c r="CG10" i="3"/>
  <c r="CH10" i="3"/>
  <c r="CI10" i="3"/>
  <c r="CJ10" i="3"/>
  <c r="CK10" i="3"/>
  <c r="CL10" i="3"/>
  <c r="CM10" i="3"/>
  <c r="CN10" i="3"/>
  <c r="CP10" i="3"/>
  <c r="CQ10" i="3"/>
  <c r="CR10" i="3"/>
  <c r="CS10" i="3"/>
  <c r="CT10" i="3"/>
  <c r="CU10" i="3"/>
  <c r="CV10" i="3"/>
  <c r="CW10" i="3"/>
  <c r="CX10" i="3"/>
  <c r="CY10" i="3"/>
  <c r="CZ10" i="3"/>
  <c r="DA10" i="3"/>
  <c r="DB10" i="3"/>
  <c r="DD10" i="3"/>
  <c r="DE10" i="3"/>
  <c r="DF10" i="3"/>
  <c r="DG10" i="3"/>
  <c r="DH10" i="3"/>
  <c r="DI10" i="3"/>
  <c r="DJ10" i="3"/>
  <c r="DK10" i="3"/>
  <c r="DL10" i="3"/>
  <c r="DM10" i="3"/>
  <c r="DN10" i="3"/>
  <c r="DO10" i="3"/>
  <c r="DP10" i="3"/>
  <c r="DR10" i="3"/>
  <c r="DS10" i="3"/>
  <c r="DT10" i="3"/>
  <c r="DU10" i="3"/>
  <c r="DV10" i="3"/>
  <c r="DW10" i="3"/>
  <c r="DX10" i="3"/>
  <c r="DY10" i="3"/>
  <c r="DZ10" i="3"/>
  <c r="EA10" i="3"/>
  <c r="EB10" i="3"/>
  <c r="EC10" i="3"/>
  <c r="ED10" i="3"/>
  <c r="EF10" i="3"/>
  <c r="EG10" i="3"/>
  <c r="EH10" i="3"/>
  <c r="EI10" i="3"/>
  <c r="EJ10" i="3"/>
  <c r="EK10" i="3"/>
  <c r="EL10" i="3"/>
  <c r="EM10" i="3"/>
  <c r="EN10" i="3"/>
  <c r="EO10" i="3"/>
  <c r="EP10" i="3"/>
  <c r="EQ10" i="3"/>
  <c r="ER10" i="3"/>
  <c r="ET10" i="3"/>
  <c r="EU10" i="3"/>
  <c r="EV10" i="3"/>
  <c r="EW10" i="3"/>
  <c r="EX10" i="3"/>
  <c r="EY10" i="3"/>
  <c r="EZ10" i="3"/>
  <c r="FA10" i="3"/>
  <c r="FB10" i="3"/>
  <c r="FC10" i="3"/>
  <c r="FD10" i="3"/>
  <c r="FE10" i="3"/>
  <c r="FF10" i="3"/>
  <c r="FH10" i="3"/>
  <c r="FI10" i="3"/>
  <c r="FJ10" i="3"/>
  <c r="FK10" i="3"/>
  <c r="FL10" i="3"/>
  <c r="FM10" i="3"/>
  <c r="FN10" i="3"/>
  <c r="FO10" i="3"/>
  <c r="FP10" i="3"/>
  <c r="FQ10" i="3"/>
  <c r="FR10" i="3"/>
  <c r="FS10" i="3"/>
  <c r="FT10" i="3"/>
  <c r="FV10" i="3"/>
  <c r="FW10" i="3"/>
  <c r="FX10" i="3"/>
  <c r="FY10" i="3"/>
  <c r="FZ10" i="3"/>
  <c r="GA10" i="3"/>
  <c r="GB10" i="3"/>
  <c r="GC10" i="3"/>
  <c r="GD10" i="3"/>
  <c r="GE10" i="3"/>
  <c r="GF10" i="3"/>
  <c r="GG10" i="3"/>
  <c r="GH10" i="3"/>
  <c r="GJ10" i="3"/>
  <c r="GK10" i="3"/>
  <c r="GL10" i="3"/>
  <c r="GM10" i="3"/>
  <c r="GN10" i="3"/>
  <c r="GO10" i="3"/>
  <c r="GP10" i="3"/>
  <c r="GQ10" i="3"/>
  <c r="GR10" i="3"/>
  <c r="GS10" i="3"/>
  <c r="GT10" i="3"/>
  <c r="GU10" i="3"/>
  <c r="GV10" i="3"/>
  <c r="GX10" i="3"/>
  <c r="GY10" i="3"/>
  <c r="GZ10" i="3"/>
  <c r="HA10" i="3"/>
  <c r="HB10" i="3"/>
  <c r="HC10" i="3"/>
  <c r="HD10" i="3"/>
  <c r="HE10" i="3"/>
  <c r="HF10" i="3"/>
  <c r="HG10" i="3"/>
  <c r="HH10" i="3"/>
  <c r="HI10" i="3"/>
  <c r="HJ10" i="3"/>
  <c r="X11" i="3"/>
  <c r="Y11" i="3"/>
  <c r="Z11" i="3"/>
  <c r="AA11" i="3"/>
  <c r="AB11" i="3"/>
  <c r="AC11" i="3"/>
  <c r="AD11" i="3"/>
  <c r="AE11" i="3"/>
  <c r="AF11" i="3"/>
  <c r="AG11" i="3"/>
  <c r="AH11" i="3"/>
  <c r="AI11" i="3"/>
  <c r="AJ11" i="3"/>
  <c r="AL11" i="3"/>
  <c r="AM11" i="3"/>
  <c r="AN11" i="3"/>
  <c r="AO11" i="3"/>
  <c r="AP11" i="3"/>
  <c r="AQ11" i="3"/>
  <c r="AR11" i="3"/>
  <c r="AS11" i="3"/>
  <c r="AT11" i="3"/>
  <c r="AU11" i="3"/>
  <c r="AV11" i="3"/>
  <c r="AW11" i="3"/>
  <c r="AX11" i="3"/>
  <c r="AZ11" i="3"/>
  <c r="BA11" i="3"/>
  <c r="BB11" i="3"/>
  <c r="BC11" i="3"/>
  <c r="BD11" i="3"/>
  <c r="BE11" i="3"/>
  <c r="BF11" i="3"/>
  <c r="BG11" i="3"/>
  <c r="BH11" i="3"/>
  <c r="BI11" i="3"/>
  <c r="BJ11" i="3"/>
  <c r="BK11" i="3"/>
  <c r="BL11" i="3"/>
  <c r="BN11" i="3"/>
  <c r="BO11" i="3"/>
  <c r="BP11" i="3"/>
  <c r="BQ11" i="3"/>
  <c r="BR11" i="3"/>
  <c r="BS11" i="3"/>
  <c r="BT11" i="3"/>
  <c r="BU11" i="3"/>
  <c r="BV11" i="3"/>
  <c r="BW11" i="3"/>
  <c r="BX11" i="3"/>
  <c r="BY11" i="3"/>
  <c r="BZ11" i="3"/>
  <c r="CB11" i="3"/>
  <c r="CC11" i="3"/>
  <c r="CD11" i="3"/>
  <c r="CE11" i="3"/>
  <c r="CF11" i="3"/>
  <c r="CG11" i="3"/>
  <c r="CH11" i="3"/>
  <c r="CI11" i="3"/>
  <c r="CJ11" i="3"/>
  <c r="CK11" i="3"/>
  <c r="CL11" i="3"/>
  <c r="CM11" i="3"/>
  <c r="CN11" i="3"/>
  <c r="CP11" i="3"/>
  <c r="CQ11" i="3"/>
  <c r="CR11" i="3"/>
  <c r="CS11" i="3"/>
  <c r="CT11" i="3"/>
  <c r="CU11" i="3"/>
  <c r="CV11" i="3"/>
  <c r="CW11" i="3"/>
  <c r="CX11" i="3"/>
  <c r="CY11" i="3"/>
  <c r="CZ11" i="3"/>
  <c r="DA11" i="3"/>
  <c r="DB11" i="3"/>
  <c r="DD11" i="3"/>
  <c r="DE11" i="3"/>
  <c r="DF11" i="3"/>
  <c r="DG11" i="3"/>
  <c r="DH11" i="3"/>
  <c r="DI11" i="3"/>
  <c r="DJ11" i="3"/>
  <c r="DK11" i="3"/>
  <c r="DL11" i="3"/>
  <c r="DM11" i="3"/>
  <c r="DN11" i="3"/>
  <c r="DO11" i="3"/>
  <c r="DP11" i="3"/>
  <c r="DR11" i="3"/>
  <c r="DS11" i="3"/>
  <c r="DT11" i="3"/>
  <c r="DU11" i="3"/>
  <c r="DV11" i="3"/>
  <c r="DW11" i="3"/>
  <c r="DX11" i="3"/>
  <c r="DY11" i="3"/>
  <c r="DZ11" i="3"/>
  <c r="EA11" i="3"/>
  <c r="EB11" i="3"/>
  <c r="EC11" i="3"/>
  <c r="ED11" i="3"/>
  <c r="EF11" i="3"/>
  <c r="EG11" i="3"/>
  <c r="EH11" i="3"/>
  <c r="EI11" i="3"/>
  <c r="EJ11" i="3"/>
  <c r="EK11" i="3"/>
  <c r="EL11" i="3"/>
  <c r="EM11" i="3"/>
  <c r="EN11" i="3"/>
  <c r="EO11" i="3"/>
  <c r="EP11" i="3"/>
  <c r="EQ11" i="3"/>
  <c r="ER11" i="3"/>
  <c r="ET11" i="3"/>
  <c r="EU11" i="3"/>
  <c r="EV11" i="3"/>
  <c r="EW11" i="3"/>
  <c r="EX11" i="3"/>
  <c r="EY11" i="3"/>
  <c r="EZ11" i="3"/>
  <c r="FA11" i="3"/>
  <c r="FB11" i="3"/>
  <c r="FC11" i="3"/>
  <c r="FD11" i="3"/>
  <c r="FE11" i="3"/>
  <c r="FF11" i="3"/>
  <c r="FH11" i="3"/>
  <c r="FI11" i="3"/>
  <c r="FJ11" i="3"/>
  <c r="FK11" i="3"/>
  <c r="FL11" i="3"/>
  <c r="FM11" i="3"/>
  <c r="FN11" i="3"/>
  <c r="FO11" i="3"/>
  <c r="FP11" i="3"/>
  <c r="FQ11" i="3"/>
  <c r="FR11" i="3"/>
  <c r="FS11" i="3"/>
  <c r="FT11" i="3"/>
  <c r="FV11" i="3"/>
  <c r="FW11" i="3"/>
  <c r="FX11" i="3"/>
  <c r="FY11" i="3"/>
  <c r="FZ11" i="3"/>
  <c r="GA11" i="3"/>
  <c r="GB11" i="3"/>
  <c r="GC11" i="3"/>
  <c r="GD11" i="3"/>
  <c r="GE11" i="3"/>
  <c r="GF11" i="3"/>
  <c r="GG11" i="3"/>
  <c r="GH11" i="3"/>
  <c r="GJ11" i="3"/>
  <c r="GK11" i="3"/>
  <c r="GL11" i="3"/>
  <c r="GM11" i="3"/>
  <c r="GN11" i="3"/>
  <c r="GO11" i="3"/>
  <c r="GP11" i="3"/>
  <c r="GQ11" i="3"/>
  <c r="GR11" i="3"/>
  <c r="GS11" i="3"/>
  <c r="GT11" i="3"/>
  <c r="GU11" i="3"/>
  <c r="GV11" i="3"/>
  <c r="GX11" i="3"/>
  <c r="GY11" i="3"/>
  <c r="GZ11" i="3"/>
  <c r="HA11" i="3"/>
  <c r="HB11" i="3"/>
  <c r="HC11" i="3"/>
  <c r="HD11" i="3"/>
  <c r="HE11" i="3"/>
  <c r="HF11" i="3"/>
  <c r="HG11" i="3"/>
  <c r="HH11" i="3"/>
  <c r="HI11" i="3"/>
  <c r="HJ11" i="3"/>
  <c r="L12" i="3"/>
  <c r="M12" i="3"/>
  <c r="N12" i="3"/>
  <c r="O12" i="3"/>
  <c r="P12" i="3"/>
  <c r="Q12" i="3"/>
  <c r="R12" i="3"/>
  <c r="S12" i="3"/>
  <c r="T12" i="3"/>
  <c r="U12" i="3"/>
  <c r="V12" i="3"/>
  <c r="X12" i="3"/>
  <c r="Y12" i="3"/>
  <c r="Z12" i="3"/>
  <c r="AA12" i="3"/>
  <c r="AB12" i="3"/>
  <c r="AC12" i="3"/>
  <c r="AD12" i="3"/>
  <c r="AE12" i="3"/>
  <c r="AF12" i="3"/>
  <c r="AG12" i="3"/>
  <c r="AH12" i="3"/>
  <c r="AI12" i="3"/>
  <c r="AJ12" i="3"/>
  <c r="AZ12" i="3"/>
  <c r="BA12" i="3"/>
  <c r="BB12" i="3"/>
  <c r="BC12" i="3"/>
  <c r="BD12" i="3"/>
  <c r="BE12" i="3"/>
  <c r="BF12" i="3"/>
  <c r="BG12" i="3"/>
  <c r="BH12" i="3"/>
  <c r="BI12" i="3"/>
  <c r="BJ12" i="3"/>
  <c r="BK12" i="3"/>
  <c r="BL12" i="3"/>
  <c r="BN12" i="3"/>
  <c r="BO12" i="3"/>
  <c r="BP12" i="3"/>
  <c r="BQ12" i="3"/>
  <c r="BR12" i="3"/>
  <c r="BS12" i="3"/>
  <c r="BT12" i="3"/>
  <c r="BU12" i="3"/>
  <c r="BV12" i="3"/>
  <c r="BW12" i="3"/>
  <c r="BX12" i="3"/>
  <c r="BY12" i="3"/>
  <c r="BZ12" i="3"/>
  <c r="CB12" i="3"/>
  <c r="CC12" i="3"/>
  <c r="CD12" i="3"/>
  <c r="CE12" i="3"/>
  <c r="CF12" i="3"/>
  <c r="CG12" i="3"/>
  <c r="CH12" i="3"/>
  <c r="CI12" i="3"/>
  <c r="CJ12" i="3"/>
  <c r="CK12" i="3"/>
  <c r="CL12" i="3"/>
  <c r="CM12" i="3"/>
  <c r="CN12" i="3"/>
  <c r="CP12" i="3"/>
  <c r="CQ12" i="3"/>
  <c r="CR12" i="3"/>
  <c r="CS12" i="3"/>
  <c r="CT12" i="3"/>
  <c r="CU12" i="3"/>
  <c r="CV12" i="3"/>
  <c r="CW12" i="3"/>
  <c r="CX12" i="3"/>
  <c r="CY12" i="3"/>
  <c r="CZ12" i="3"/>
  <c r="DA12" i="3"/>
  <c r="DB12" i="3"/>
  <c r="DD12" i="3"/>
  <c r="DE12" i="3"/>
  <c r="DF12" i="3"/>
  <c r="DG12" i="3"/>
  <c r="DH12" i="3"/>
  <c r="DI12" i="3"/>
  <c r="DJ12" i="3"/>
  <c r="DK12" i="3"/>
  <c r="DL12" i="3"/>
  <c r="DM12" i="3"/>
  <c r="DN12" i="3"/>
  <c r="DO12" i="3"/>
  <c r="DP12" i="3"/>
  <c r="DR12" i="3"/>
  <c r="DS12" i="3"/>
  <c r="DT12" i="3"/>
  <c r="DU12" i="3"/>
  <c r="DV12" i="3"/>
  <c r="DW12" i="3"/>
  <c r="DX12" i="3"/>
  <c r="DY12" i="3"/>
  <c r="DZ12" i="3"/>
  <c r="EA12" i="3"/>
  <c r="EB12" i="3"/>
  <c r="EC12" i="3"/>
  <c r="ED12" i="3"/>
  <c r="EF12" i="3"/>
  <c r="EG12" i="3"/>
  <c r="EH12" i="3"/>
  <c r="EI12" i="3"/>
  <c r="EJ12" i="3"/>
  <c r="EK12" i="3"/>
  <c r="EL12" i="3"/>
  <c r="EM12" i="3"/>
  <c r="EN12" i="3"/>
  <c r="EO12" i="3"/>
  <c r="EP12" i="3"/>
  <c r="EQ12" i="3"/>
  <c r="ER12" i="3"/>
  <c r="ET12" i="3"/>
  <c r="EU12" i="3"/>
  <c r="EV12" i="3"/>
  <c r="EW12" i="3"/>
  <c r="EX12" i="3"/>
  <c r="EY12" i="3"/>
  <c r="EZ12" i="3"/>
  <c r="FA12" i="3"/>
  <c r="FB12" i="3"/>
  <c r="FC12" i="3"/>
  <c r="FD12" i="3"/>
  <c r="FE12" i="3"/>
  <c r="FF12" i="3"/>
  <c r="FH12" i="3"/>
  <c r="FI12" i="3"/>
  <c r="FJ12" i="3"/>
  <c r="FK12" i="3"/>
  <c r="FL12" i="3"/>
  <c r="FM12" i="3"/>
  <c r="FN12" i="3"/>
  <c r="FO12" i="3"/>
  <c r="FP12" i="3"/>
  <c r="FQ12" i="3"/>
  <c r="FR12" i="3"/>
  <c r="FS12" i="3"/>
  <c r="FT12" i="3"/>
  <c r="FV12" i="3"/>
  <c r="FW12" i="3"/>
  <c r="FX12" i="3"/>
  <c r="FY12" i="3"/>
  <c r="FZ12" i="3"/>
  <c r="GA12" i="3"/>
  <c r="GB12" i="3"/>
  <c r="GC12" i="3"/>
  <c r="GD12" i="3"/>
  <c r="GE12" i="3"/>
  <c r="GF12" i="3"/>
  <c r="GG12" i="3"/>
  <c r="GH12" i="3"/>
  <c r="GJ12" i="3"/>
  <c r="GK12" i="3"/>
  <c r="GL12" i="3"/>
  <c r="GM12" i="3"/>
  <c r="GN12" i="3"/>
  <c r="GO12" i="3"/>
  <c r="GP12" i="3"/>
  <c r="GQ12" i="3"/>
  <c r="GR12" i="3"/>
  <c r="GS12" i="3"/>
  <c r="GT12" i="3"/>
  <c r="GU12" i="3"/>
  <c r="GV12" i="3"/>
  <c r="GX12" i="3"/>
  <c r="GY12" i="3"/>
  <c r="GZ12" i="3"/>
  <c r="HA12" i="3"/>
  <c r="HB12" i="3"/>
  <c r="HC12" i="3"/>
  <c r="HD12" i="3"/>
  <c r="HE12" i="3"/>
  <c r="HF12" i="3"/>
  <c r="HG12" i="3"/>
  <c r="HH12" i="3"/>
  <c r="HI12" i="3"/>
  <c r="HJ12" i="3"/>
  <c r="X13" i="3"/>
  <c r="Y13" i="3"/>
  <c r="Z13" i="3"/>
  <c r="AA13" i="3"/>
  <c r="AB13" i="3"/>
  <c r="AC13" i="3"/>
  <c r="AD13" i="3"/>
  <c r="AE13" i="3"/>
  <c r="AF13" i="3"/>
  <c r="AG13" i="3"/>
  <c r="AH13" i="3"/>
  <c r="AI13" i="3"/>
  <c r="AJ13" i="3"/>
  <c r="AL13" i="3"/>
  <c r="AM13" i="3"/>
  <c r="AN13" i="3"/>
  <c r="AO13" i="3"/>
  <c r="AP13" i="3"/>
  <c r="AQ13" i="3"/>
  <c r="AR13" i="3"/>
  <c r="AS13" i="3"/>
  <c r="AT13" i="3"/>
  <c r="AU13" i="3"/>
  <c r="AV13" i="3"/>
  <c r="AW13" i="3"/>
  <c r="AX13" i="3"/>
  <c r="AZ13" i="3"/>
  <c r="BA13" i="3"/>
  <c r="BB13" i="3"/>
  <c r="BC13" i="3"/>
  <c r="BD13" i="3"/>
  <c r="BE13" i="3"/>
  <c r="BF13" i="3"/>
  <c r="BG13" i="3"/>
  <c r="BH13" i="3"/>
  <c r="BI13" i="3"/>
  <c r="BJ13" i="3"/>
  <c r="BK13" i="3"/>
  <c r="BL13" i="3"/>
  <c r="BN13" i="3"/>
  <c r="BO13" i="3"/>
  <c r="BP13" i="3"/>
  <c r="BQ13" i="3"/>
  <c r="BR13" i="3"/>
  <c r="BS13" i="3"/>
  <c r="BT13" i="3"/>
  <c r="BU13" i="3"/>
  <c r="BV13" i="3"/>
  <c r="BW13" i="3"/>
  <c r="BX13" i="3"/>
  <c r="BY13" i="3"/>
  <c r="BZ13" i="3"/>
  <c r="CB13" i="3"/>
  <c r="CC13" i="3"/>
  <c r="CD13" i="3"/>
  <c r="CE13" i="3"/>
  <c r="CF13" i="3"/>
  <c r="CG13" i="3"/>
  <c r="CH13" i="3"/>
  <c r="CI13" i="3"/>
  <c r="CJ13" i="3"/>
  <c r="CK13" i="3"/>
  <c r="CL13" i="3"/>
  <c r="CM13" i="3"/>
  <c r="CN13" i="3"/>
  <c r="CP13" i="3"/>
  <c r="CQ13" i="3"/>
  <c r="CR13" i="3"/>
  <c r="CS13" i="3"/>
  <c r="CT13" i="3"/>
  <c r="CU13" i="3"/>
  <c r="CV13" i="3"/>
  <c r="CW13" i="3"/>
  <c r="CX13" i="3"/>
  <c r="CY13" i="3"/>
  <c r="CZ13" i="3"/>
  <c r="DA13" i="3"/>
  <c r="DB13" i="3"/>
  <c r="DD13" i="3"/>
  <c r="DE13" i="3"/>
  <c r="DF13" i="3"/>
  <c r="DG13" i="3"/>
  <c r="DH13" i="3"/>
  <c r="DI13" i="3"/>
  <c r="DJ13" i="3"/>
  <c r="DK13" i="3"/>
  <c r="DL13" i="3"/>
  <c r="DM13" i="3"/>
  <c r="DN13" i="3"/>
  <c r="DO13" i="3"/>
  <c r="DP13" i="3"/>
  <c r="DR13" i="3"/>
  <c r="DS13" i="3"/>
  <c r="DT13" i="3"/>
  <c r="DU13" i="3"/>
  <c r="DV13" i="3"/>
  <c r="DW13" i="3"/>
  <c r="DX13" i="3"/>
  <c r="DY13" i="3"/>
  <c r="DZ13" i="3"/>
  <c r="EA13" i="3"/>
  <c r="EB13" i="3"/>
  <c r="EC13" i="3"/>
  <c r="ED13" i="3"/>
  <c r="EF13" i="3"/>
  <c r="EG13" i="3"/>
  <c r="EH13" i="3"/>
  <c r="EI13" i="3"/>
  <c r="EJ13" i="3"/>
  <c r="EK13" i="3"/>
  <c r="EL13" i="3"/>
  <c r="EM13" i="3"/>
  <c r="EN13" i="3"/>
  <c r="EO13" i="3"/>
  <c r="EP13" i="3"/>
  <c r="EQ13" i="3"/>
  <c r="ER13" i="3"/>
  <c r="ET13" i="3"/>
  <c r="EU13" i="3"/>
  <c r="EV13" i="3"/>
  <c r="EW13" i="3"/>
  <c r="EX13" i="3"/>
  <c r="EY13" i="3"/>
  <c r="EZ13" i="3"/>
  <c r="FA13" i="3"/>
  <c r="FB13" i="3"/>
  <c r="FC13" i="3"/>
  <c r="FD13" i="3"/>
  <c r="FE13" i="3"/>
  <c r="FF13" i="3"/>
  <c r="FH13" i="3"/>
  <c r="FI13" i="3"/>
  <c r="FJ13" i="3"/>
  <c r="FK13" i="3"/>
  <c r="FL13" i="3"/>
  <c r="FM13" i="3"/>
  <c r="FN13" i="3"/>
  <c r="FO13" i="3"/>
  <c r="FP13" i="3"/>
  <c r="FQ13" i="3"/>
  <c r="FR13" i="3"/>
  <c r="FS13" i="3"/>
  <c r="FT13" i="3"/>
  <c r="FV13" i="3"/>
  <c r="FW13" i="3"/>
  <c r="FX13" i="3"/>
  <c r="FY13" i="3"/>
  <c r="FZ13" i="3"/>
  <c r="GA13" i="3"/>
  <c r="GB13" i="3"/>
  <c r="GC13" i="3"/>
  <c r="GD13" i="3"/>
  <c r="GE13" i="3"/>
  <c r="GF13" i="3"/>
  <c r="GG13" i="3"/>
  <c r="GH13" i="3"/>
  <c r="GJ13" i="3"/>
  <c r="GK13" i="3"/>
  <c r="GL13" i="3"/>
  <c r="GM13" i="3"/>
  <c r="GN13" i="3"/>
  <c r="GO13" i="3"/>
  <c r="GP13" i="3"/>
  <c r="GQ13" i="3"/>
  <c r="GR13" i="3"/>
  <c r="GS13" i="3"/>
  <c r="GT13" i="3"/>
  <c r="GU13" i="3"/>
  <c r="GV13" i="3"/>
  <c r="GX13" i="3"/>
  <c r="GY13" i="3"/>
  <c r="GZ13" i="3"/>
  <c r="HA13" i="3"/>
  <c r="HB13" i="3"/>
  <c r="HC13" i="3"/>
  <c r="HD13" i="3"/>
  <c r="HE13" i="3"/>
  <c r="HF13" i="3"/>
  <c r="HG13" i="3"/>
  <c r="HH13" i="3"/>
  <c r="HI13" i="3"/>
  <c r="HJ13" i="3"/>
  <c r="X14" i="3"/>
  <c r="Y14" i="3"/>
  <c r="Z14" i="3"/>
  <c r="AA14" i="3"/>
  <c r="AB14" i="3"/>
  <c r="AC14" i="3"/>
  <c r="AD14" i="3"/>
  <c r="AE14" i="3"/>
  <c r="AF14" i="3"/>
  <c r="AG14" i="3"/>
  <c r="AH14" i="3"/>
  <c r="AI14" i="3"/>
  <c r="AJ14" i="3"/>
  <c r="AL14" i="3"/>
  <c r="AM14" i="3"/>
  <c r="AN14" i="3"/>
  <c r="AO14" i="3"/>
  <c r="AP14" i="3"/>
  <c r="AQ14" i="3"/>
  <c r="AR14" i="3"/>
  <c r="AS14" i="3"/>
  <c r="AT14" i="3"/>
  <c r="AU14" i="3"/>
  <c r="AV14" i="3"/>
  <c r="AW14" i="3"/>
  <c r="AX14" i="3"/>
  <c r="AZ14" i="3"/>
  <c r="BA14" i="3"/>
  <c r="BB14" i="3"/>
  <c r="BC14" i="3"/>
  <c r="BD14" i="3"/>
  <c r="BE14" i="3"/>
  <c r="BF14" i="3"/>
  <c r="BG14" i="3"/>
  <c r="BH14" i="3"/>
  <c r="BI14" i="3"/>
  <c r="BJ14" i="3"/>
  <c r="BK14" i="3"/>
  <c r="BL14" i="3"/>
  <c r="BN14" i="3"/>
  <c r="BO14" i="3"/>
  <c r="BP14" i="3"/>
  <c r="BQ14" i="3"/>
  <c r="BR14" i="3"/>
  <c r="BS14" i="3"/>
  <c r="BT14" i="3"/>
  <c r="BU14" i="3"/>
  <c r="BV14" i="3"/>
  <c r="BW14" i="3"/>
  <c r="BX14" i="3"/>
  <c r="BY14" i="3"/>
  <c r="BZ14" i="3"/>
  <c r="CB14" i="3"/>
  <c r="CC14" i="3"/>
  <c r="CD14" i="3"/>
  <c r="CE14" i="3"/>
  <c r="CF14" i="3"/>
  <c r="CG14" i="3"/>
  <c r="CH14" i="3"/>
  <c r="CI14" i="3"/>
  <c r="CJ14" i="3"/>
  <c r="CK14" i="3"/>
  <c r="CL14" i="3"/>
  <c r="CM14" i="3"/>
  <c r="CN14" i="3"/>
  <c r="CP14" i="3"/>
  <c r="CQ14" i="3"/>
  <c r="CR14" i="3"/>
  <c r="CS14" i="3"/>
  <c r="CT14" i="3"/>
  <c r="CU14" i="3"/>
  <c r="CV14" i="3"/>
  <c r="CW14" i="3"/>
  <c r="CX14" i="3"/>
  <c r="CY14" i="3"/>
  <c r="CZ14" i="3"/>
  <c r="DA14" i="3"/>
  <c r="DB14" i="3"/>
  <c r="DD14" i="3"/>
  <c r="DE14" i="3"/>
  <c r="DF14" i="3"/>
  <c r="DG14" i="3"/>
  <c r="DH14" i="3"/>
  <c r="DI14" i="3"/>
  <c r="DJ14" i="3"/>
  <c r="DK14" i="3"/>
  <c r="DL14" i="3"/>
  <c r="DM14" i="3"/>
  <c r="DN14" i="3"/>
  <c r="DO14" i="3"/>
  <c r="DP14" i="3"/>
  <c r="DR14" i="3"/>
  <c r="DS14" i="3"/>
  <c r="DT14" i="3"/>
  <c r="DU14" i="3"/>
  <c r="DV14" i="3"/>
  <c r="DW14" i="3"/>
  <c r="DX14" i="3"/>
  <c r="DY14" i="3"/>
  <c r="DZ14" i="3"/>
  <c r="EA14" i="3"/>
  <c r="EB14" i="3"/>
  <c r="EC14" i="3"/>
  <c r="ED14" i="3"/>
  <c r="EF14" i="3"/>
  <c r="EG14" i="3"/>
  <c r="EH14" i="3"/>
  <c r="EI14" i="3"/>
  <c r="EJ14" i="3"/>
  <c r="EK14" i="3"/>
  <c r="EL14" i="3"/>
  <c r="EM14" i="3"/>
  <c r="EN14" i="3"/>
  <c r="EO14" i="3"/>
  <c r="EP14" i="3"/>
  <c r="EQ14" i="3"/>
  <c r="ER14" i="3"/>
  <c r="ET14" i="3"/>
  <c r="EU14" i="3"/>
  <c r="EV14" i="3"/>
  <c r="EW14" i="3"/>
  <c r="EX14" i="3"/>
  <c r="EY14" i="3"/>
  <c r="EZ14" i="3"/>
  <c r="FA14" i="3"/>
  <c r="FB14" i="3"/>
  <c r="FC14" i="3"/>
  <c r="FD14" i="3"/>
  <c r="FE14" i="3"/>
  <c r="FF14" i="3"/>
  <c r="FH14" i="3"/>
  <c r="FI14" i="3"/>
  <c r="FJ14" i="3"/>
  <c r="FK14" i="3"/>
  <c r="FL14" i="3"/>
  <c r="FM14" i="3"/>
  <c r="FN14" i="3"/>
  <c r="FO14" i="3"/>
  <c r="FP14" i="3"/>
  <c r="FQ14" i="3"/>
  <c r="FR14" i="3"/>
  <c r="FS14" i="3"/>
  <c r="FT14" i="3"/>
  <c r="FV14" i="3"/>
  <c r="FW14" i="3"/>
  <c r="FX14" i="3"/>
  <c r="FY14" i="3"/>
  <c r="FZ14" i="3"/>
  <c r="GA14" i="3"/>
  <c r="GB14" i="3"/>
  <c r="GC14" i="3"/>
  <c r="GD14" i="3"/>
  <c r="GE14" i="3"/>
  <c r="GF14" i="3"/>
  <c r="GG14" i="3"/>
  <c r="GH14" i="3"/>
  <c r="GJ14" i="3"/>
  <c r="GK14" i="3"/>
  <c r="GL14" i="3"/>
  <c r="GM14" i="3"/>
  <c r="GN14" i="3"/>
  <c r="GO14" i="3"/>
  <c r="GP14" i="3"/>
  <c r="GQ14" i="3"/>
  <c r="GR14" i="3"/>
  <c r="GS14" i="3"/>
  <c r="GT14" i="3"/>
  <c r="GU14" i="3"/>
  <c r="GV14" i="3"/>
  <c r="GX14" i="3"/>
  <c r="GY14" i="3"/>
  <c r="GZ14" i="3"/>
  <c r="HA14" i="3"/>
  <c r="HB14" i="3"/>
  <c r="HC14" i="3"/>
  <c r="HD14" i="3"/>
  <c r="HE14" i="3"/>
  <c r="HF14" i="3"/>
  <c r="HG14" i="3"/>
  <c r="HH14" i="3"/>
  <c r="HI14" i="3"/>
  <c r="HJ14" i="3"/>
  <c r="X15" i="3"/>
  <c r="Y15" i="3"/>
  <c r="Z15" i="3"/>
  <c r="AA15" i="3"/>
  <c r="AB15" i="3"/>
  <c r="AC15" i="3"/>
  <c r="AD15" i="3"/>
  <c r="AE15" i="3"/>
  <c r="AF15" i="3"/>
  <c r="AG15" i="3"/>
  <c r="AH15" i="3"/>
  <c r="AI15" i="3"/>
  <c r="AJ15" i="3"/>
  <c r="AL15" i="3"/>
  <c r="AM15" i="3"/>
  <c r="AN15" i="3"/>
  <c r="AO15" i="3"/>
  <c r="AP15" i="3"/>
  <c r="AQ15" i="3"/>
  <c r="AR15" i="3"/>
  <c r="AS15" i="3"/>
  <c r="AT15" i="3"/>
  <c r="AU15" i="3"/>
  <c r="AV15" i="3"/>
  <c r="AW15" i="3"/>
  <c r="AX15" i="3"/>
  <c r="AZ15" i="3"/>
  <c r="BA15" i="3"/>
  <c r="BB15" i="3"/>
  <c r="BC15" i="3"/>
  <c r="BD15" i="3"/>
  <c r="BE15" i="3"/>
  <c r="BF15" i="3"/>
  <c r="BG15" i="3"/>
  <c r="BH15" i="3"/>
  <c r="BI15" i="3"/>
  <c r="BJ15" i="3"/>
  <c r="BK15" i="3"/>
  <c r="BL15" i="3"/>
  <c r="BN15" i="3"/>
  <c r="BO15" i="3"/>
  <c r="BP15" i="3"/>
  <c r="BQ15" i="3"/>
  <c r="BR15" i="3"/>
  <c r="BS15" i="3"/>
  <c r="BT15" i="3"/>
  <c r="BU15" i="3"/>
  <c r="BV15" i="3"/>
  <c r="BW15" i="3"/>
  <c r="BX15" i="3"/>
  <c r="BY15" i="3"/>
  <c r="BZ15" i="3"/>
  <c r="CB15" i="3"/>
  <c r="CC15" i="3"/>
  <c r="CD15" i="3"/>
  <c r="CE15" i="3"/>
  <c r="CF15" i="3"/>
  <c r="CG15" i="3"/>
  <c r="CH15" i="3"/>
  <c r="CI15" i="3"/>
  <c r="CJ15" i="3"/>
  <c r="CK15" i="3"/>
  <c r="CL15" i="3"/>
  <c r="CM15" i="3"/>
  <c r="CN15" i="3"/>
  <c r="CP15" i="3"/>
  <c r="CQ15" i="3"/>
  <c r="CR15" i="3"/>
  <c r="CS15" i="3"/>
  <c r="CT15" i="3"/>
  <c r="CU15" i="3"/>
  <c r="CV15" i="3"/>
  <c r="CW15" i="3"/>
  <c r="CX15" i="3"/>
  <c r="CY15" i="3"/>
  <c r="CZ15" i="3"/>
  <c r="DA15" i="3"/>
  <c r="DB15" i="3"/>
  <c r="DD15" i="3"/>
  <c r="DE15" i="3"/>
  <c r="DF15" i="3"/>
  <c r="DG15" i="3"/>
  <c r="DH15" i="3"/>
  <c r="DI15" i="3"/>
  <c r="DJ15" i="3"/>
  <c r="DK15" i="3"/>
  <c r="DL15" i="3"/>
  <c r="DM15" i="3"/>
  <c r="DN15" i="3"/>
  <c r="DO15" i="3"/>
  <c r="DP15" i="3"/>
  <c r="DR15" i="3"/>
  <c r="DS15" i="3"/>
  <c r="DT15" i="3"/>
  <c r="DU15" i="3"/>
  <c r="DV15" i="3"/>
  <c r="DW15" i="3"/>
  <c r="DX15" i="3"/>
  <c r="DY15" i="3"/>
  <c r="DZ15" i="3"/>
  <c r="EA15" i="3"/>
  <c r="EB15" i="3"/>
  <c r="EC15" i="3"/>
  <c r="ED15" i="3"/>
  <c r="EF15" i="3"/>
  <c r="EG15" i="3"/>
  <c r="EH15" i="3"/>
  <c r="EI15" i="3"/>
  <c r="EJ15" i="3"/>
  <c r="EK15" i="3"/>
  <c r="EL15" i="3"/>
  <c r="EM15" i="3"/>
  <c r="EN15" i="3"/>
  <c r="EO15" i="3"/>
  <c r="EP15" i="3"/>
  <c r="EQ15" i="3"/>
  <c r="ER15" i="3"/>
  <c r="ET15" i="3"/>
  <c r="EU15" i="3"/>
  <c r="EV15" i="3"/>
  <c r="EW15" i="3"/>
  <c r="EX15" i="3"/>
  <c r="EY15" i="3"/>
  <c r="EZ15" i="3"/>
  <c r="FA15" i="3"/>
  <c r="FB15" i="3"/>
  <c r="FC15" i="3"/>
  <c r="FD15" i="3"/>
  <c r="FE15" i="3"/>
  <c r="FF15" i="3"/>
  <c r="FH15" i="3"/>
  <c r="FI15" i="3"/>
  <c r="FJ15" i="3"/>
  <c r="FK15" i="3"/>
  <c r="FL15" i="3"/>
  <c r="FM15" i="3"/>
  <c r="FN15" i="3"/>
  <c r="FO15" i="3"/>
  <c r="FP15" i="3"/>
  <c r="FQ15" i="3"/>
  <c r="FR15" i="3"/>
  <c r="FS15" i="3"/>
  <c r="FT15" i="3"/>
  <c r="FV15" i="3"/>
  <c r="FW15" i="3"/>
  <c r="FX15" i="3"/>
  <c r="FY15" i="3"/>
  <c r="FZ15" i="3"/>
  <c r="GA15" i="3"/>
  <c r="GB15" i="3"/>
  <c r="GC15" i="3"/>
  <c r="GD15" i="3"/>
  <c r="GE15" i="3"/>
  <c r="GF15" i="3"/>
  <c r="GG15" i="3"/>
  <c r="GH15" i="3"/>
  <c r="GJ15" i="3"/>
  <c r="GK15" i="3"/>
  <c r="GL15" i="3"/>
  <c r="GM15" i="3"/>
  <c r="GN15" i="3"/>
  <c r="GO15" i="3"/>
  <c r="GP15" i="3"/>
  <c r="GQ15" i="3"/>
  <c r="GR15" i="3"/>
  <c r="GS15" i="3"/>
  <c r="GT15" i="3"/>
  <c r="GU15" i="3"/>
  <c r="GV15" i="3"/>
  <c r="GX15" i="3"/>
  <c r="GY15" i="3"/>
  <c r="GZ15" i="3"/>
  <c r="HA15" i="3"/>
  <c r="HB15" i="3"/>
  <c r="HC15" i="3"/>
  <c r="HD15" i="3"/>
  <c r="HE15" i="3"/>
  <c r="HF15" i="3"/>
  <c r="HG15" i="3"/>
  <c r="HH15" i="3"/>
  <c r="HI15" i="3"/>
  <c r="HJ15" i="3"/>
  <c r="X16" i="3"/>
  <c r="Y16" i="3"/>
  <c r="Z16" i="3"/>
  <c r="AA16" i="3"/>
  <c r="AB16" i="3"/>
  <c r="AC16" i="3"/>
  <c r="AD16" i="3"/>
  <c r="AE16" i="3"/>
  <c r="AF16" i="3"/>
  <c r="AG16" i="3"/>
  <c r="AH16" i="3"/>
  <c r="AI16" i="3"/>
  <c r="AJ16" i="3"/>
  <c r="AL16" i="3"/>
  <c r="AM16" i="3"/>
  <c r="AN16" i="3"/>
  <c r="AO16" i="3"/>
  <c r="AP16" i="3"/>
  <c r="AQ16" i="3"/>
  <c r="AR16" i="3"/>
  <c r="AS16" i="3"/>
  <c r="AT16" i="3"/>
  <c r="AU16" i="3"/>
  <c r="AV16" i="3"/>
  <c r="AW16" i="3"/>
  <c r="AX16" i="3"/>
  <c r="AZ16" i="3"/>
  <c r="BA16" i="3"/>
  <c r="BB16" i="3"/>
  <c r="BC16" i="3"/>
  <c r="BD16" i="3"/>
  <c r="BE16" i="3"/>
  <c r="BF16" i="3"/>
  <c r="BG16" i="3"/>
  <c r="BH16" i="3"/>
  <c r="BI16" i="3"/>
  <c r="BJ16" i="3"/>
  <c r="BK16" i="3"/>
  <c r="BL16" i="3"/>
  <c r="BN16" i="3"/>
  <c r="BO16" i="3"/>
  <c r="BP16" i="3"/>
  <c r="BQ16" i="3"/>
  <c r="BR16" i="3"/>
  <c r="BS16" i="3"/>
  <c r="BT16" i="3"/>
  <c r="BU16" i="3"/>
  <c r="BV16" i="3"/>
  <c r="BW16" i="3"/>
  <c r="BX16" i="3"/>
  <c r="BY16" i="3"/>
  <c r="BZ16" i="3"/>
  <c r="CB16" i="3"/>
  <c r="CC16" i="3"/>
  <c r="CD16" i="3"/>
  <c r="CE16" i="3"/>
  <c r="CF16" i="3"/>
  <c r="CG16" i="3"/>
  <c r="CH16" i="3"/>
  <c r="CI16" i="3"/>
  <c r="CJ16" i="3"/>
  <c r="CK16" i="3"/>
  <c r="CL16" i="3"/>
  <c r="CM16" i="3"/>
  <c r="CN16" i="3"/>
  <c r="CP16" i="3"/>
  <c r="CQ16" i="3"/>
  <c r="CR16" i="3"/>
  <c r="CS16" i="3"/>
  <c r="CT16" i="3"/>
  <c r="CU16" i="3"/>
  <c r="CV16" i="3"/>
  <c r="CW16" i="3"/>
  <c r="CX16" i="3"/>
  <c r="CY16" i="3"/>
  <c r="CZ16" i="3"/>
  <c r="DA16" i="3"/>
  <c r="DB16" i="3"/>
  <c r="DD16" i="3"/>
  <c r="DE16" i="3"/>
  <c r="DF16" i="3"/>
  <c r="DG16" i="3"/>
  <c r="DH16" i="3"/>
  <c r="DI16" i="3"/>
  <c r="DJ16" i="3"/>
  <c r="DK16" i="3"/>
  <c r="DL16" i="3"/>
  <c r="DM16" i="3"/>
  <c r="DN16" i="3"/>
  <c r="DO16" i="3"/>
  <c r="DP16" i="3"/>
  <c r="DR16" i="3"/>
  <c r="DS16" i="3"/>
  <c r="DT16" i="3"/>
  <c r="DU16" i="3"/>
  <c r="DV16" i="3"/>
  <c r="DW16" i="3"/>
  <c r="DX16" i="3"/>
  <c r="DY16" i="3"/>
  <c r="DZ16" i="3"/>
  <c r="EA16" i="3"/>
  <c r="EB16" i="3"/>
  <c r="EC16" i="3"/>
  <c r="ED16" i="3"/>
  <c r="EF16" i="3"/>
  <c r="EG16" i="3"/>
  <c r="EH16" i="3"/>
  <c r="EI16" i="3"/>
  <c r="EJ16" i="3"/>
  <c r="EK16" i="3"/>
  <c r="EL16" i="3"/>
  <c r="EM16" i="3"/>
  <c r="EN16" i="3"/>
  <c r="EO16" i="3"/>
  <c r="EP16" i="3"/>
  <c r="EQ16" i="3"/>
  <c r="ER16" i="3"/>
  <c r="ET16" i="3"/>
  <c r="EU16" i="3"/>
  <c r="EV16" i="3"/>
  <c r="EW16" i="3"/>
  <c r="EX16" i="3"/>
  <c r="EY16" i="3"/>
  <c r="EZ16" i="3"/>
  <c r="FA16" i="3"/>
  <c r="FB16" i="3"/>
  <c r="FC16" i="3"/>
  <c r="FD16" i="3"/>
  <c r="FE16" i="3"/>
  <c r="FF16" i="3"/>
  <c r="FH16" i="3"/>
  <c r="FI16" i="3"/>
  <c r="FJ16" i="3"/>
  <c r="FK16" i="3"/>
  <c r="FL16" i="3"/>
  <c r="FM16" i="3"/>
  <c r="FN16" i="3"/>
  <c r="FO16" i="3"/>
  <c r="FP16" i="3"/>
  <c r="FQ16" i="3"/>
  <c r="FR16" i="3"/>
  <c r="FS16" i="3"/>
  <c r="FT16" i="3"/>
  <c r="FV16" i="3"/>
  <c r="FW16" i="3"/>
  <c r="FX16" i="3"/>
  <c r="FY16" i="3"/>
  <c r="FZ16" i="3"/>
  <c r="GA16" i="3"/>
  <c r="GB16" i="3"/>
  <c r="GC16" i="3"/>
  <c r="GD16" i="3"/>
  <c r="GE16" i="3"/>
  <c r="GF16" i="3"/>
  <c r="GG16" i="3"/>
  <c r="GH16" i="3"/>
  <c r="GJ16" i="3"/>
  <c r="GK16" i="3"/>
  <c r="GL16" i="3"/>
  <c r="GM16" i="3"/>
  <c r="GN16" i="3"/>
  <c r="GO16" i="3"/>
  <c r="GP16" i="3"/>
  <c r="GQ16" i="3"/>
  <c r="GR16" i="3"/>
  <c r="GS16" i="3"/>
  <c r="GT16" i="3"/>
  <c r="GU16" i="3"/>
  <c r="GV16" i="3"/>
  <c r="GX16" i="3"/>
  <c r="GY16" i="3"/>
  <c r="GZ16" i="3"/>
  <c r="HA16" i="3"/>
  <c r="HB16" i="3"/>
  <c r="HC16" i="3"/>
  <c r="HD16" i="3"/>
  <c r="HE16" i="3"/>
  <c r="HF16" i="3"/>
  <c r="HG16" i="3"/>
  <c r="HH16" i="3"/>
  <c r="HI16" i="3"/>
  <c r="HJ16" i="3"/>
  <c r="X17" i="3"/>
  <c r="Y17" i="3"/>
  <c r="Z17" i="3"/>
  <c r="AA17" i="3"/>
  <c r="AB17" i="3"/>
  <c r="AC17" i="3"/>
  <c r="AD17" i="3"/>
  <c r="AE17" i="3"/>
  <c r="AF17" i="3"/>
  <c r="AG17" i="3"/>
  <c r="AH17" i="3"/>
  <c r="AI17" i="3"/>
  <c r="AJ17" i="3"/>
  <c r="AL17" i="3"/>
  <c r="AM17" i="3"/>
  <c r="AN17" i="3"/>
  <c r="AO17" i="3"/>
  <c r="AP17" i="3"/>
  <c r="AQ17" i="3"/>
  <c r="AR17" i="3"/>
  <c r="AS17" i="3"/>
  <c r="AT17" i="3"/>
  <c r="AU17" i="3"/>
  <c r="AV17" i="3"/>
  <c r="AW17" i="3"/>
  <c r="AX17" i="3"/>
  <c r="AZ17" i="3"/>
  <c r="BA17" i="3"/>
  <c r="BB17" i="3"/>
  <c r="BC17" i="3"/>
  <c r="BD17" i="3"/>
  <c r="BE17" i="3"/>
  <c r="BF17" i="3"/>
  <c r="BG17" i="3"/>
  <c r="BH17" i="3"/>
  <c r="BI17" i="3"/>
  <c r="BJ17" i="3"/>
  <c r="BK17" i="3"/>
  <c r="BL17" i="3"/>
  <c r="BN17" i="3"/>
  <c r="BO17" i="3"/>
  <c r="BP17" i="3"/>
  <c r="BQ17" i="3"/>
  <c r="BR17" i="3"/>
  <c r="BS17" i="3"/>
  <c r="BT17" i="3"/>
  <c r="BU17" i="3"/>
  <c r="BV17" i="3"/>
  <c r="BW17" i="3"/>
  <c r="BX17" i="3"/>
  <c r="BY17" i="3"/>
  <c r="BZ17" i="3"/>
  <c r="CB17" i="3"/>
  <c r="CC17" i="3"/>
  <c r="CD17" i="3"/>
  <c r="CE17" i="3"/>
  <c r="CF17" i="3"/>
  <c r="CG17" i="3"/>
  <c r="CH17" i="3"/>
  <c r="CI17" i="3"/>
  <c r="CJ17" i="3"/>
  <c r="CK17" i="3"/>
  <c r="CL17" i="3"/>
  <c r="CM17" i="3"/>
  <c r="CN17" i="3"/>
  <c r="CP17" i="3"/>
  <c r="CQ17" i="3"/>
  <c r="CR17" i="3"/>
  <c r="CS17" i="3"/>
  <c r="CT17" i="3"/>
  <c r="CU17" i="3"/>
  <c r="CV17" i="3"/>
  <c r="CW17" i="3"/>
  <c r="CX17" i="3"/>
  <c r="CY17" i="3"/>
  <c r="CZ17" i="3"/>
  <c r="DA17" i="3"/>
  <c r="DB17" i="3"/>
  <c r="DD17" i="3"/>
  <c r="DE17" i="3"/>
  <c r="DF17" i="3"/>
  <c r="DG17" i="3"/>
  <c r="DH17" i="3"/>
  <c r="DI17" i="3"/>
  <c r="DJ17" i="3"/>
  <c r="DK17" i="3"/>
  <c r="DL17" i="3"/>
  <c r="DM17" i="3"/>
  <c r="DN17" i="3"/>
  <c r="DO17" i="3"/>
  <c r="DP17" i="3"/>
  <c r="DR17" i="3"/>
  <c r="DS17" i="3"/>
  <c r="DT17" i="3"/>
  <c r="DU17" i="3"/>
  <c r="DV17" i="3"/>
  <c r="DW17" i="3"/>
  <c r="DX17" i="3"/>
  <c r="DY17" i="3"/>
  <c r="DZ17" i="3"/>
  <c r="EA17" i="3"/>
  <c r="EB17" i="3"/>
  <c r="EC17" i="3"/>
  <c r="ED17" i="3"/>
  <c r="EF17" i="3"/>
  <c r="EG17" i="3"/>
  <c r="EH17" i="3"/>
  <c r="EI17" i="3"/>
  <c r="EJ17" i="3"/>
  <c r="EK17" i="3"/>
  <c r="EL17" i="3"/>
  <c r="EM17" i="3"/>
  <c r="EN17" i="3"/>
  <c r="EO17" i="3"/>
  <c r="EP17" i="3"/>
  <c r="EQ17" i="3"/>
  <c r="ER17" i="3"/>
  <c r="ET17" i="3"/>
  <c r="EU17" i="3"/>
  <c r="EV17" i="3"/>
  <c r="EW17" i="3"/>
  <c r="EX17" i="3"/>
  <c r="EY17" i="3"/>
  <c r="EZ17" i="3"/>
  <c r="FA17" i="3"/>
  <c r="FB17" i="3"/>
  <c r="FC17" i="3"/>
  <c r="FD17" i="3"/>
  <c r="FE17" i="3"/>
  <c r="FF17" i="3"/>
  <c r="FH17" i="3"/>
  <c r="FI17" i="3"/>
  <c r="FJ17" i="3"/>
  <c r="FK17" i="3"/>
  <c r="FL17" i="3"/>
  <c r="FM17" i="3"/>
  <c r="FN17" i="3"/>
  <c r="FO17" i="3"/>
  <c r="FP17" i="3"/>
  <c r="FQ17" i="3"/>
  <c r="FR17" i="3"/>
  <c r="FS17" i="3"/>
  <c r="FT17" i="3"/>
  <c r="FV17" i="3"/>
  <c r="FW17" i="3"/>
  <c r="FX17" i="3"/>
  <c r="FY17" i="3"/>
  <c r="FZ17" i="3"/>
  <c r="GA17" i="3"/>
  <c r="GB17" i="3"/>
  <c r="GC17" i="3"/>
  <c r="GD17" i="3"/>
  <c r="GE17" i="3"/>
  <c r="GF17" i="3"/>
  <c r="GG17" i="3"/>
  <c r="GH17" i="3"/>
  <c r="GJ17" i="3"/>
  <c r="GK17" i="3"/>
  <c r="GL17" i="3"/>
  <c r="GM17" i="3"/>
  <c r="GN17" i="3"/>
  <c r="GO17" i="3"/>
  <c r="GP17" i="3"/>
  <c r="GQ17" i="3"/>
  <c r="GR17" i="3"/>
  <c r="GS17" i="3"/>
  <c r="GT17" i="3"/>
  <c r="GU17" i="3"/>
  <c r="GV17" i="3"/>
  <c r="GX17" i="3"/>
  <c r="GY17" i="3"/>
  <c r="GZ17" i="3"/>
  <c r="HA17" i="3"/>
  <c r="HB17" i="3"/>
  <c r="HC17" i="3"/>
  <c r="HD17" i="3"/>
  <c r="HE17" i="3"/>
  <c r="HF17" i="3"/>
  <c r="HG17" i="3"/>
  <c r="HH17" i="3"/>
  <c r="HI17" i="3"/>
  <c r="HJ17" i="3"/>
  <c r="X18" i="3"/>
  <c r="Y18" i="3"/>
  <c r="Z18" i="3"/>
  <c r="AA18" i="3"/>
  <c r="AB18" i="3"/>
  <c r="AC18" i="3"/>
  <c r="AD18" i="3"/>
  <c r="AE18" i="3"/>
  <c r="AF18" i="3"/>
  <c r="AG18" i="3"/>
  <c r="AH18" i="3"/>
  <c r="AI18" i="3"/>
  <c r="AJ18" i="3"/>
  <c r="AL18" i="3"/>
  <c r="AM18" i="3"/>
  <c r="AN18" i="3"/>
  <c r="AO18" i="3"/>
  <c r="AP18" i="3"/>
  <c r="AQ18" i="3"/>
  <c r="AR18" i="3"/>
  <c r="AS18" i="3"/>
  <c r="AT18" i="3"/>
  <c r="AU18" i="3"/>
  <c r="AV18" i="3"/>
  <c r="AW18" i="3"/>
  <c r="AX18" i="3"/>
  <c r="AZ18" i="3"/>
  <c r="BA18" i="3"/>
  <c r="BB18" i="3"/>
  <c r="BC18" i="3"/>
  <c r="BD18" i="3"/>
  <c r="BE18" i="3"/>
  <c r="BF18" i="3"/>
  <c r="BG18" i="3"/>
  <c r="BH18" i="3"/>
  <c r="BI18" i="3"/>
  <c r="BJ18" i="3"/>
  <c r="BK18" i="3"/>
  <c r="BL18" i="3"/>
  <c r="BN18" i="3"/>
  <c r="BO18" i="3"/>
  <c r="BP18" i="3"/>
  <c r="BQ18" i="3"/>
  <c r="BR18" i="3"/>
  <c r="BS18" i="3"/>
  <c r="BT18" i="3"/>
  <c r="BU18" i="3"/>
  <c r="BV18" i="3"/>
  <c r="BW18" i="3"/>
  <c r="BX18" i="3"/>
  <c r="BY18" i="3"/>
  <c r="BZ18" i="3"/>
  <c r="CB18" i="3"/>
  <c r="CC18" i="3"/>
  <c r="CD18" i="3"/>
  <c r="CE18" i="3"/>
  <c r="CF18" i="3"/>
  <c r="CG18" i="3"/>
  <c r="CH18" i="3"/>
  <c r="CI18" i="3"/>
  <c r="CJ18" i="3"/>
  <c r="CK18" i="3"/>
  <c r="CL18" i="3"/>
  <c r="CM18" i="3"/>
  <c r="CN18" i="3"/>
  <c r="CP18" i="3"/>
  <c r="CQ18" i="3"/>
  <c r="CR18" i="3"/>
  <c r="CS18" i="3"/>
  <c r="CT18" i="3"/>
  <c r="CU18" i="3"/>
  <c r="CV18" i="3"/>
  <c r="CW18" i="3"/>
  <c r="CX18" i="3"/>
  <c r="CY18" i="3"/>
  <c r="CZ18" i="3"/>
  <c r="DA18" i="3"/>
  <c r="DB18" i="3"/>
  <c r="DD18" i="3"/>
  <c r="DE18" i="3"/>
  <c r="DF18" i="3"/>
  <c r="DG18" i="3"/>
  <c r="DH18" i="3"/>
  <c r="DI18" i="3"/>
  <c r="DJ18" i="3"/>
  <c r="DK18" i="3"/>
  <c r="DL18" i="3"/>
  <c r="DM18" i="3"/>
  <c r="DN18" i="3"/>
  <c r="DO18" i="3"/>
  <c r="DP18" i="3"/>
  <c r="DR18" i="3"/>
  <c r="DS18" i="3"/>
  <c r="DT18" i="3"/>
  <c r="DU18" i="3"/>
  <c r="DV18" i="3"/>
  <c r="DW18" i="3"/>
  <c r="DX18" i="3"/>
  <c r="DY18" i="3"/>
  <c r="DZ18" i="3"/>
  <c r="EA18" i="3"/>
  <c r="EB18" i="3"/>
  <c r="EC18" i="3"/>
  <c r="ED18" i="3"/>
  <c r="EF18" i="3"/>
  <c r="EG18" i="3"/>
  <c r="EH18" i="3"/>
  <c r="EI18" i="3"/>
  <c r="EJ18" i="3"/>
  <c r="EK18" i="3"/>
  <c r="EL18" i="3"/>
  <c r="EM18" i="3"/>
  <c r="EN18" i="3"/>
  <c r="EO18" i="3"/>
  <c r="EP18" i="3"/>
  <c r="EQ18" i="3"/>
  <c r="ER18" i="3"/>
  <c r="ET18" i="3"/>
  <c r="EU18" i="3"/>
  <c r="EV18" i="3"/>
  <c r="EW18" i="3"/>
  <c r="EX18" i="3"/>
  <c r="EY18" i="3"/>
  <c r="EZ18" i="3"/>
  <c r="FA18" i="3"/>
  <c r="FB18" i="3"/>
  <c r="FC18" i="3"/>
  <c r="FD18" i="3"/>
  <c r="FE18" i="3"/>
  <c r="FF18" i="3"/>
  <c r="FH18" i="3"/>
  <c r="FI18" i="3"/>
  <c r="FJ18" i="3"/>
  <c r="FK18" i="3"/>
  <c r="FL18" i="3"/>
  <c r="FM18" i="3"/>
  <c r="FN18" i="3"/>
  <c r="FO18" i="3"/>
  <c r="FP18" i="3"/>
  <c r="FQ18" i="3"/>
  <c r="FR18" i="3"/>
  <c r="FS18" i="3"/>
  <c r="FT18" i="3"/>
  <c r="FV18" i="3"/>
  <c r="FW18" i="3"/>
  <c r="FX18" i="3"/>
  <c r="FY18" i="3"/>
  <c r="FZ18" i="3"/>
  <c r="GA18" i="3"/>
  <c r="GB18" i="3"/>
  <c r="GC18" i="3"/>
  <c r="GD18" i="3"/>
  <c r="GE18" i="3"/>
  <c r="GF18" i="3"/>
  <c r="GG18" i="3"/>
  <c r="GH18" i="3"/>
  <c r="GJ18" i="3"/>
  <c r="GK18" i="3"/>
  <c r="GL18" i="3"/>
  <c r="GM18" i="3"/>
  <c r="GN18" i="3"/>
  <c r="GO18" i="3"/>
  <c r="GP18" i="3"/>
  <c r="GQ18" i="3"/>
  <c r="GR18" i="3"/>
  <c r="GS18" i="3"/>
  <c r="GT18" i="3"/>
  <c r="GU18" i="3"/>
  <c r="GV18" i="3"/>
  <c r="GX18" i="3"/>
  <c r="GY18" i="3"/>
  <c r="GZ18" i="3"/>
  <c r="HA18" i="3"/>
  <c r="HB18" i="3"/>
  <c r="HC18" i="3"/>
  <c r="HD18" i="3"/>
  <c r="HE18" i="3"/>
  <c r="HF18" i="3"/>
  <c r="HG18" i="3"/>
  <c r="HH18" i="3"/>
  <c r="HI18" i="3"/>
  <c r="HJ18" i="3"/>
  <c r="X19" i="3"/>
  <c r="Y19" i="3"/>
  <c r="Z19" i="3"/>
  <c r="AA19" i="3"/>
  <c r="AB19" i="3"/>
  <c r="AC19" i="3"/>
  <c r="AD19" i="3"/>
  <c r="AE19" i="3"/>
  <c r="AF19" i="3"/>
  <c r="AG19" i="3"/>
  <c r="AH19" i="3"/>
  <c r="AI19" i="3"/>
  <c r="AJ19" i="3"/>
  <c r="AL19" i="3"/>
  <c r="AM19" i="3"/>
  <c r="AN19" i="3"/>
  <c r="AO19" i="3"/>
  <c r="AP19" i="3"/>
  <c r="AQ19" i="3"/>
  <c r="AR19" i="3"/>
  <c r="AS19" i="3"/>
  <c r="AT19" i="3"/>
  <c r="AU19" i="3"/>
  <c r="AV19" i="3"/>
  <c r="AW19" i="3"/>
  <c r="AX19" i="3"/>
  <c r="AZ19" i="3"/>
  <c r="BA19" i="3"/>
  <c r="BB19" i="3"/>
  <c r="BC19" i="3"/>
  <c r="BD19" i="3"/>
  <c r="BE19" i="3"/>
  <c r="BF19" i="3"/>
  <c r="BG19" i="3"/>
  <c r="BH19" i="3"/>
  <c r="BI19" i="3"/>
  <c r="BJ19" i="3"/>
  <c r="BK19" i="3"/>
  <c r="BL19" i="3"/>
  <c r="BN19" i="3"/>
  <c r="BO19" i="3"/>
  <c r="BP19" i="3"/>
  <c r="BQ19" i="3"/>
  <c r="BR19" i="3"/>
  <c r="BS19" i="3"/>
  <c r="BT19" i="3"/>
  <c r="BU19" i="3"/>
  <c r="BV19" i="3"/>
  <c r="BW19" i="3"/>
  <c r="BX19" i="3"/>
  <c r="BY19" i="3"/>
  <c r="BZ19" i="3"/>
  <c r="CB19" i="3"/>
  <c r="CC19" i="3"/>
  <c r="CD19" i="3"/>
  <c r="CE19" i="3"/>
  <c r="CF19" i="3"/>
  <c r="CG19" i="3"/>
  <c r="CH19" i="3"/>
  <c r="CI19" i="3"/>
  <c r="CJ19" i="3"/>
  <c r="CK19" i="3"/>
  <c r="CL19" i="3"/>
  <c r="CM19" i="3"/>
  <c r="CN19" i="3"/>
  <c r="CP19" i="3"/>
  <c r="CQ19" i="3"/>
  <c r="CR19" i="3"/>
  <c r="CS19" i="3"/>
  <c r="CT19" i="3"/>
  <c r="CU19" i="3"/>
  <c r="CV19" i="3"/>
  <c r="CW19" i="3"/>
  <c r="CX19" i="3"/>
  <c r="CY19" i="3"/>
  <c r="CZ19" i="3"/>
  <c r="DA19" i="3"/>
  <c r="DB19" i="3"/>
  <c r="DD19" i="3"/>
  <c r="DE19" i="3"/>
  <c r="DF19" i="3"/>
  <c r="DG19" i="3"/>
  <c r="DH19" i="3"/>
  <c r="DI19" i="3"/>
  <c r="DJ19" i="3"/>
  <c r="DK19" i="3"/>
  <c r="DL19" i="3"/>
  <c r="DM19" i="3"/>
  <c r="DN19" i="3"/>
  <c r="DO19" i="3"/>
  <c r="DP19" i="3"/>
  <c r="DR19" i="3"/>
  <c r="DS19" i="3"/>
  <c r="DT19" i="3"/>
  <c r="DU19" i="3"/>
  <c r="DV19" i="3"/>
  <c r="DW19" i="3"/>
  <c r="DX19" i="3"/>
  <c r="DY19" i="3"/>
  <c r="DZ19" i="3"/>
  <c r="EA19" i="3"/>
  <c r="EB19" i="3"/>
  <c r="EC19" i="3"/>
  <c r="ED19" i="3"/>
  <c r="EF19" i="3"/>
  <c r="EG19" i="3"/>
  <c r="EH19" i="3"/>
  <c r="EI19" i="3"/>
  <c r="EJ19" i="3"/>
  <c r="EK19" i="3"/>
  <c r="EL19" i="3"/>
  <c r="EM19" i="3"/>
  <c r="EN19" i="3"/>
  <c r="EO19" i="3"/>
  <c r="EP19" i="3"/>
  <c r="EQ19" i="3"/>
  <c r="ER19" i="3"/>
  <c r="ET19" i="3"/>
  <c r="EU19" i="3"/>
  <c r="EV19" i="3"/>
  <c r="EW19" i="3"/>
  <c r="EX19" i="3"/>
  <c r="EY19" i="3"/>
  <c r="EZ19" i="3"/>
  <c r="FA19" i="3"/>
  <c r="FB19" i="3"/>
  <c r="FC19" i="3"/>
  <c r="FD19" i="3"/>
  <c r="FE19" i="3"/>
  <c r="FF19" i="3"/>
  <c r="FH19" i="3"/>
  <c r="FI19" i="3"/>
  <c r="FJ19" i="3"/>
  <c r="FK19" i="3"/>
  <c r="FL19" i="3"/>
  <c r="FM19" i="3"/>
  <c r="FN19" i="3"/>
  <c r="FO19" i="3"/>
  <c r="FP19" i="3"/>
  <c r="FQ19" i="3"/>
  <c r="FR19" i="3"/>
  <c r="FS19" i="3"/>
  <c r="FT19" i="3"/>
  <c r="FV19" i="3"/>
  <c r="FW19" i="3"/>
  <c r="FX19" i="3"/>
  <c r="FY19" i="3"/>
  <c r="FZ19" i="3"/>
  <c r="GA19" i="3"/>
  <c r="GB19" i="3"/>
  <c r="GC19" i="3"/>
  <c r="GD19" i="3"/>
  <c r="GE19" i="3"/>
  <c r="GF19" i="3"/>
  <c r="GG19" i="3"/>
  <c r="GH19" i="3"/>
  <c r="GJ19" i="3"/>
  <c r="GK19" i="3"/>
  <c r="GL19" i="3"/>
  <c r="GM19" i="3"/>
  <c r="GN19" i="3"/>
  <c r="GO19" i="3"/>
  <c r="GP19" i="3"/>
  <c r="GQ19" i="3"/>
  <c r="GR19" i="3"/>
  <c r="GS19" i="3"/>
  <c r="GT19" i="3"/>
  <c r="GU19" i="3"/>
  <c r="GV19" i="3"/>
  <c r="GX19" i="3"/>
  <c r="GY19" i="3"/>
  <c r="GZ19" i="3"/>
  <c r="HA19" i="3"/>
  <c r="HB19" i="3"/>
  <c r="HC19" i="3"/>
  <c r="HD19" i="3"/>
  <c r="HE19" i="3"/>
  <c r="HF19" i="3"/>
  <c r="HG19" i="3"/>
  <c r="HH19" i="3"/>
  <c r="HI19" i="3"/>
  <c r="HJ19" i="3"/>
  <c r="X20" i="3"/>
  <c r="Y20" i="3"/>
  <c r="Z20" i="3"/>
  <c r="AA20" i="3"/>
  <c r="AB20" i="3"/>
  <c r="AC20" i="3"/>
  <c r="AD20" i="3"/>
  <c r="AE20" i="3"/>
  <c r="AF20" i="3"/>
  <c r="AG20" i="3"/>
  <c r="AH20" i="3"/>
  <c r="AI20" i="3"/>
  <c r="AJ20" i="3"/>
  <c r="AL20" i="3"/>
  <c r="AM20" i="3"/>
  <c r="AN20" i="3"/>
  <c r="AO20" i="3"/>
  <c r="AP20" i="3"/>
  <c r="AQ20" i="3"/>
  <c r="AR20" i="3"/>
  <c r="AS20" i="3"/>
  <c r="AT20" i="3"/>
  <c r="AU20" i="3"/>
  <c r="AV20" i="3"/>
  <c r="AW20" i="3"/>
  <c r="AX20" i="3"/>
  <c r="AZ20" i="3"/>
  <c r="BA20" i="3"/>
  <c r="BB20" i="3"/>
  <c r="BC20" i="3"/>
  <c r="BD20" i="3"/>
  <c r="BE20" i="3"/>
  <c r="BF20" i="3"/>
  <c r="BG20" i="3"/>
  <c r="BH20" i="3"/>
  <c r="BI20" i="3"/>
  <c r="BJ20" i="3"/>
  <c r="BK20" i="3"/>
  <c r="BL20" i="3"/>
  <c r="BN20" i="3"/>
  <c r="BO20" i="3"/>
  <c r="BP20" i="3"/>
  <c r="BQ20" i="3"/>
  <c r="BR20" i="3"/>
  <c r="BS20" i="3"/>
  <c r="BT20" i="3"/>
  <c r="BU20" i="3"/>
  <c r="BV20" i="3"/>
  <c r="BW20" i="3"/>
  <c r="BX20" i="3"/>
  <c r="BY20" i="3"/>
  <c r="BZ20" i="3"/>
  <c r="CB20" i="3"/>
  <c r="CC20" i="3"/>
  <c r="CD20" i="3"/>
  <c r="CE20" i="3"/>
  <c r="CF20" i="3"/>
  <c r="CG20" i="3"/>
  <c r="CH20" i="3"/>
  <c r="CI20" i="3"/>
  <c r="CJ20" i="3"/>
  <c r="CK20" i="3"/>
  <c r="CL20" i="3"/>
  <c r="CM20" i="3"/>
  <c r="CN20" i="3"/>
  <c r="CP20" i="3"/>
  <c r="CQ20" i="3"/>
  <c r="CR20" i="3"/>
  <c r="CS20" i="3"/>
  <c r="CT20" i="3"/>
  <c r="CU20" i="3"/>
  <c r="CV20" i="3"/>
  <c r="CW20" i="3"/>
  <c r="CX20" i="3"/>
  <c r="CY20" i="3"/>
  <c r="CZ20" i="3"/>
  <c r="DA20" i="3"/>
  <c r="DB20" i="3"/>
  <c r="DD20" i="3"/>
  <c r="DE20" i="3"/>
  <c r="DF20" i="3"/>
  <c r="DG20" i="3"/>
  <c r="DH20" i="3"/>
  <c r="DI20" i="3"/>
  <c r="DJ20" i="3"/>
  <c r="DK20" i="3"/>
  <c r="DL20" i="3"/>
  <c r="DM20" i="3"/>
  <c r="DN20" i="3"/>
  <c r="DO20" i="3"/>
  <c r="DP20" i="3"/>
  <c r="DR20" i="3"/>
  <c r="DS20" i="3"/>
  <c r="DT20" i="3"/>
  <c r="DU20" i="3"/>
  <c r="DV20" i="3"/>
  <c r="DW20" i="3"/>
  <c r="DX20" i="3"/>
  <c r="DY20" i="3"/>
  <c r="DZ20" i="3"/>
  <c r="EA20" i="3"/>
  <c r="EB20" i="3"/>
  <c r="EC20" i="3"/>
  <c r="ED20" i="3"/>
  <c r="EF20" i="3"/>
  <c r="EG20" i="3"/>
  <c r="EH20" i="3"/>
  <c r="EI20" i="3"/>
  <c r="EJ20" i="3"/>
  <c r="EK20" i="3"/>
  <c r="EL20" i="3"/>
  <c r="EM20" i="3"/>
  <c r="EN20" i="3"/>
  <c r="EO20" i="3"/>
  <c r="EP20" i="3"/>
  <c r="EQ20" i="3"/>
  <c r="ER20" i="3"/>
  <c r="ET20" i="3"/>
  <c r="EU20" i="3"/>
  <c r="EV20" i="3"/>
  <c r="EW20" i="3"/>
  <c r="EX20" i="3"/>
  <c r="EY20" i="3"/>
  <c r="EZ20" i="3"/>
  <c r="FA20" i="3"/>
  <c r="FB20" i="3"/>
  <c r="FC20" i="3"/>
  <c r="FD20" i="3"/>
  <c r="FE20" i="3"/>
  <c r="FF20" i="3"/>
  <c r="FH20" i="3"/>
  <c r="FI20" i="3"/>
  <c r="FJ20" i="3"/>
  <c r="FK20" i="3"/>
  <c r="FL20" i="3"/>
  <c r="FM20" i="3"/>
  <c r="FN20" i="3"/>
  <c r="FO20" i="3"/>
  <c r="FP20" i="3"/>
  <c r="FQ20" i="3"/>
  <c r="FR20" i="3"/>
  <c r="FS20" i="3"/>
  <c r="FT20" i="3"/>
  <c r="FV20" i="3"/>
  <c r="FW20" i="3"/>
  <c r="FX20" i="3"/>
  <c r="FY20" i="3"/>
  <c r="FZ20" i="3"/>
  <c r="GA20" i="3"/>
  <c r="GB20" i="3"/>
  <c r="GC20" i="3"/>
  <c r="GD20" i="3"/>
  <c r="GE20" i="3"/>
  <c r="GF20" i="3"/>
  <c r="GG20" i="3"/>
  <c r="GH20" i="3"/>
  <c r="GJ20" i="3"/>
  <c r="GK20" i="3"/>
  <c r="GL20" i="3"/>
  <c r="GM20" i="3"/>
  <c r="GN20" i="3"/>
  <c r="GO20" i="3"/>
  <c r="GP20" i="3"/>
  <c r="GQ20" i="3"/>
  <c r="GR20" i="3"/>
  <c r="GS20" i="3"/>
  <c r="GT20" i="3"/>
  <c r="GU20" i="3"/>
  <c r="GV20" i="3"/>
  <c r="GX20" i="3"/>
  <c r="GY20" i="3"/>
  <c r="GZ20" i="3"/>
  <c r="HA20" i="3"/>
  <c r="HB20" i="3"/>
  <c r="HC20" i="3"/>
  <c r="HD20" i="3"/>
  <c r="HE20" i="3"/>
  <c r="HF20" i="3"/>
  <c r="HG20" i="3"/>
  <c r="HH20" i="3"/>
  <c r="HI20" i="3"/>
  <c r="HJ20" i="3"/>
  <c r="X21" i="3"/>
  <c r="Y21" i="3"/>
  <c r="Z21" i="3"/>
  <c r="AA21" i="3"/>
  <c r="AB21" i="3"/>
  <c r="AC21" i="3"/>
  <c r="AD21" i="3"/>
  <c r="AE21" i="3"/>
  <c r="AF21" i="3"/>
  <c r="AG21" i="3"/>
  <c r="AH21" i="3"/>
  <c r="AI21" i="3"/>
  <c r="AJ21" i="3"/>
  <c r="AL21" i="3"/>
  <c r="AM21" i="3"/>
  <c r="AN21" i="3"/>
  <c r="AO21" i="3"/>
  <c r="AP21" i="3"/>
  <c r="AQ21" i="3"/>
  <c r="AR21" i="3"/>
  <c r="AS21" i="3"/>
  <c r="AT21" i="3"/>
  <c r="AU21" i="3"/>
  <c r="AV21" i="3"/>
  <c r="AW21" i="3"/>
  <c r="AX21" i="3"/>
  <c r="AZ21" i="3"/>
  <c r="BA21" i="3"/>
  <c r="BB21" i="3"/>
  <c r="BC21" i="3"/>
  <c r="BD21" i="3"/>
  <c r="BE21" i="3"/>
  <c r="BF21" i="3"/>
  <c r="BG21" i="3"/>
  <c r="BH21" i="3"/>
  <c r="BI21" i="3"/>
  <c r="BJ21" i="3"/>
  <c r="BK21" i="3"/>
  <c r="BL21" i="3"/>
  <c r="BN21" i="3"/>
  <c r="BO21" i="3"/>
  <c r="BP21" i="3"/>
  <c r="BQ21" i="3"/>
  <c r="BR21" i="3"/>
  <c r="BS21" i="3"/>
  <c r="BT21" i="3"/>
  <c r="BU21" i="3"/>
  <c r="BV21" i="3"/>
  <c r="BW21" i="3"/>
  <c r="BX21" i="3"/>
  <c r="BY21" i="3"/>
  <c r="BZ21" i="3"/>
  <c r="CB21" i="3"/>
  <c r="CC21" i="3"/>
  <c r="CD21" i="3"/>
  <c r="CE21" i="3"/>
  <c r="CF21" i="3"/>
  <c r="CG21" i="3"/>
  <c r="CH21" i="3"/>
  <c r="CI21" i="3"/>
  <c r="CJ21" i="3"/>
  <c r="CK21" i="3"/>
  <c r="CL21" i="3"/>
  <c r="CM21" i="3"/>
  <c r="CN21" i="3"/>
  <c r="CP21" i="3"/>
  <c r="CQ21" i="3"/>
  <c r="CR21" i="3"/>
  <c r="CS21" i="3"/>
  <c r="CT21" i="3"/>
  <c r="CU21" i="3"/>
  <c r="CV21" i="3"/>
  <c r="CW21" i="3"/>
  <c r="CX21" i="3"/>
  <c r="CY21" i="3"/>
  <c r="CZ21" i="3"/>
  <c r="DA21" i="3"/>
  <c r="DB21" i="3"/>
  <c r="DD21" i="3"/>
  <c r="DE21" i="3"/>
  <c r="DF21" i="3"/>
  <c r="DG21" i="3"/>
  <c r="DH21" i="3"/>
  <c r="DI21" i="3"/>
  <c r="DJ21" i="3"/>
  <c r="DK21" i="3"/>
  <c r="DL21" i="3"/>
  <c r="DM21" i="3"/>
  <c r="DN21" i="3"/>
  <c r="DO21" i="3"/>
  <c r="DP21" i="3"/>
  <c r="DR21" i="3"/>
  <c r="DS21" i="3"/>
  <c r="DT21" i="3"/>
  <c r="DU21" i="3"/>
  <c r="DV21" i="3"/>
  <c r="DW21" i="3"/>
  <c r="DX21" i="3"/>
  <c r="DY21" i="3"/>
  <c r="DZ21" i="3"/>
  <c r="EA21" i="3"/>
  <c r="EB21" i="3"/>
  <c r="EC21" i="3"/>
  <c r="ED21" i="3"/>
  <c r="EF21" i="3"/>
  <c r="EG21" i="3"/>
  <c r="EH21" i="3"/>
  <c r="EI21" i="3"/>
  <c r="EJ21" i="3"/>
  <c r="EK21" i="3"/>
  <c r="EL21" i="3"/>
  <c r="EM21" i="3"/>
  <c r="EN21" i="3"/>
  <c r="EO21" i="3"/>
  <c r="EP21" i="3"/>
  <c r="EQ21" i="3"/>
  <c r="ER21" i="3"/>
  <c r="ET21" i="3"/>
  <c r="EU21" i="3"/>
  <c r="EV21" i="3"/>
  <c r="EW21" i="3"/>
  <c r="EX21" i="3"/>
  <c r="EY21" i="3"/>
  <c r="EZ21" i="3"/>
  <c r="FA21" i="3"/>
  <c r="FB21" i="3"/>
  <c r="FC21" i="3"/>
  <c r="FD21" i="3"/>
  <c r="FE21" i="3"/>
  <c r="FF21" i="3"/>
  <c r="FH21" i="3"/>
  <c r="FI21" i="3"/>
  <c r="FJ21" i="3"/>
  <c r="FK21" i="3"/>
  <c r="FL21" i="3"/>
  <c r="FM21" i="3"/>
  <c r="FN21" i="3"/>
  <c r="FO21" i="3"/>
  <c r="FP21" i="3"/>
  <c r="FQ21" i="3"/>
  <c r="FR21" i="3"/>
  <c r="FS21" i="3"/>
  <c r="FT21" i="3"/>
  <c r="FV21" i="3"/>
  <c r="FW21" i="3"/>
  <c r="FX21" i="3"/>
  <c r="FY21" i="3"/>
  <c r="FZ21" i="3"/>
  <c r="GA21" i="3"/>
  <c r="GB21" i="3"/>
  <c r="GC21" i="3"/>
  <c r="GD21" i="3"/>
  <c r="GE21" i="3"/>
  <c r="GF21" i="3"/>
  <c r="GG21" i="3"/>
  <c r="GH21" i="3"/>
  <c r="GJ21" i="3"/>
  <c r="GK21" i="3"/>
  <c r="GL21" i="3"/>
  <c r="GM21" i="3"/>
  <c r="GN21" i="3"/>
  <c r="GO21" i="3"/>
  <c r="GP21" i="3"/>
  <c r="GQ21" i="3"/>
  <c r="GR21" i="3"/>
  <c r="GS21" i="3"/>
  <c r="GT21" i="3"/>
  <c r="GU21" i="3"/>
  <c r="GV21" i="3"/>
  <c r="GX21" i="3"/>
  <c r="GY21" i="3"/>
  <c r="GZ21" i="3"/>
  <c r="HA21" i="3"/>
  <c r="HB21" i="3"/>
  <c r="HC21" i="3"/>
  <c r="HD21" i="3"/>
  <c r="HE21" i="3"/>
  <c r="HF21" i="3"/>
  <c r="HG21" i="3"/>
  <c r="HH21" i="3"/>
  <c r="HI21" i="3"/>
  <c r="HJ21" i="3"/>
  <c r="X22" i="3"/>
  <c r="Y22" i="3"/>
  <c r="Z22" i="3"/>
  <c r="AA22" i="3"/>
  <c r="AB22" i="3"/>
  <c r="AC22" i="3"/>
  <c r="AD22" i="3"/>
  <c r="AE22" i="3"/>
  <c r="AF22" i="3"/>
  <c r="AG22" i="3"/>
  <c r="AH22" i="3"/>
  <c r="AI22" i="3"/>
  <c r="AJ22" i="3"/>
  <c r="AL22" i="3"/>
  <c r="AM22" i="3"/>
  <c r="AN22" i="3"/>
  <c r="AO22" i="3"/>
  <c r="AP22" i="3"/>
  <c r="AQ22" i="3"/>
  <c r="AR22" i="3"/>
  <c r="AS22" i="3"/>
  <c r="AT22" i="3"/>
  <c r="AU22" i="3"/>
  <c r="AV22" i="3"/>
  <c r="AW22" i="3"/>
  <c r="AX22" i="3"/>
  <c r="AZ22" i="3"/>
  <c r="BA22" i="3"/>
  <c r="BB22" i="3"/>
  <c r="BC22" i="3"/>
  <c r="BD22" i="3"/>
  <c r="BE22" i="3"/>
  <c r="BF22" i="3"/>
  <c r="BG22" i="3"/>
  <c r="BH22" i="3"/>
  <c r="BI22" i="3"/>
  <c r="BJ22" i="3"/>
  <c r="BK22" i="3"/>
  <c r="BL22" i="3"/>
  <c r="BN22" i="3"/>
  <c r="BO22" i="3"/>
  <c r="BP22" i="3"/>
  <c r="BQ22" i="3"/>
  <c r="BR22" i="3"/>
  <c r="BS22" i="3"/>
  <c r="BT22" i="3"/>
  <c r="BU22" i="3"/>
  <c r="BV22" i="3"/>
  <c r="BW22" i="3"/>
  <c r="BX22" i="3"/>
  <c r="BY22" i="3"/>
  <c r="BZ22" i="3"/>
  <c r="CB22" i="3"/>
  <c r="CC22" i="3"/>
  <c r="CD22" i="3"/>
  <c r="CE22" i="3"/>
  <c r="CF22" i="3"/>
  <c r="CG22" i="3"/>
  <c r="CH22" i="3"/>
  <c r="CI22" i="3"/>
  <c r="CJ22" i="3"/>
  <c r="CK22" i="3"/>
  <c r="CL22" i="3"/>
  <c r="CM22" i="3"/>
  <c r="CN22" i="3"/>
  <c r="CP22" i="3"/>
  <c r="CQ22" i="3"/>
  <c r="CR22" i="3"/>
  <c r="CS22" i="3"/>
  <c r="CT22" i="3"/>
  <c r="CU22" i="3"/>
  <c r="CV22" i="3"/>
  <c r="CW22" i="3"/>
  <c r="CX22" i="3"/>
  <c r="CY22" i="3"/>
  <c r="CZ22" i="3"/>
  <c r="DA22" i="3"/>
  <c r="DB22" i="3"/>
  <c r="DD22" i="3"/>
  <c r="DE22" i="3"/>
  <c r="DF22" i="3"/>
  <c r="DG22" i="3"/>
  <c r="DH22" i="3"/>
  <c r="DI22" i="3"/>
  <c r="DJ22" i="3"/>
  <c r="DK22" i="3"/>
  <c r="DL22" i="3"/>
  <c r="DM22" i="3"/>
  <c r="DN22" i="3"/>
  <c r="DO22" i="3"/>
  <c r="DP22" i="3"/>
  <c r="DR22" i="3"/>
  <c r="DS22" i="3"/>
  <c r="DT22" i="3"/>
  <c r="DU22" i="3"/>
  <c r="DV22" i="3"/>
  <c r="DW22" i="3"/>
  <c r="DX22" i="3"/>
  <c r="DY22" i="3"/>
  <c r="DZ22" i="3"/>
  <c r="EA22" i="3"/>
  <c r="EB22" i="3"/>
  <c r="EC22" i="3"/>
  <c r="ED22" i="3"/>
  <c r="EF22" i="3"/>
  <c r="EG22" i="3"/>
  <c r="EH22" i="3"/>
  <c r="EI22" i="3"/>
  <c r="EJ22" i="3"/>
  <c r="EK22" i="3"/>
  <c r="EL22" i="3"/>
  <c r="EM22" i="3"/>
  <c r="EN22" i="3"/>
  <c r="EO22" i="3"/>
  <c r="EP22" i="3"/>
  <c r="EQ22" i="3"/>
  <c r="ER22" i="3"/>
  <c r="ET22" i="3"/>
  <c r="EU22" i="3"/>
  <c r="EV22" i="3"/>
  <c r="EW22" i="3"/>
  <c r="EX22" i="3"/>
  <c r="EY22" i="3"/>
  <c r="EZ22" i="3"/>
  <c r="FA22" i="3"/>
  <c r="FB22" i="3"/>
  <c r="FC22" i="3"/>
  <c r="FD22" i="3"/>
  <c r="FE22" i="3"/>
  <c r="FF22" i="3"/>
  <c r="FH22" i="3"/>
  <c r="FI22" i="3"/>
  <c r="FJ22" i="3"/>
  <c r="FK22" i="3"/>
  <c r="FL22" i="3"/>
  <c r="FM22" i="3"/>
  <c r="FN22" i="3"/>
  <c r="FO22" i="3"/>
  <c r="FP22" i="3"/>
  <c r="FQ22" i="3"/>
  <c r="FR22" i="3"/>
  <c r="FS22" i="3"/>
  <c r="FT22" i="3"/>
  <c r="FV22" i="3"/>
  <c r="FW22" i="3"/>
  <c r="FX22" i="3"/>
  <c r="FY22" i="3"/>
  <c r="FZ22" i="3"/>
  <c r="GA22" i="3"/>
  <c r="GB22" i="3"/>
  <c r="GC22" i="3"/>
  <c r="GD22" i="3"/>
  <c r="GE22" i="3"/>
  <c r="GF22" i="3"/>
  <c r="GG22" i="3"/>
  <c r="GH22" i="3"/>
  <c r="GJ22" i="3"/>
  <c r="GK22" i="3"/>
  <c r="GL22" i="3"/>
  <c r="GM22" i="3"/>
  <c r="GN22" i="3"/>
  <c r="GO22" i="3"/>
  <c r="GP22" i="3"/>
  <c r="GQ22" i="3"/>
  <c r="GR22" i="3"/>
  <c r="GS22" i="3"/>
  <c r="GT22" i="3"/>
  <c r="GU22" i="3"/>
  <c r="GV22" i="3"/>
  <c r="GX22" i="3"/>
  <c r="GY22" i="3"/>
  <c r="GZ22" i="3"/>
  <c r="HA22" i="3"/>
  <c r="HB22" i="3"/>
  <c r="HC22" i="3"/>
  <c r="HD22" i="3"/>
  <c r="HE22" i="3"/>
  <c r="HF22" i="3"/>
  <c r="HG22" i="3"/>
  <c r="HH22" i="3"/>
  <c r="HI22" i="3"/>
  <c r="HJ22" i="3"/>
  <c r="X23" i="3"/>
  <c r="Y23" i="3"/>
  <c r="Z23" i="3"/>
  <c r="AA23" i="3"/>
  <c r="AB23" i="3"/>
  <c r="AC23" i="3"/>
  <c r="AD23" i="3"/>
  <c r="AE23" i="3"/>
  <c r="AF23" i="3"/>
  <c r="AG23" i="3"/>
  <c r="AH23" i="3"/>
  <c r="AI23" i="3"/>
  <c r="AJ23" i="3"/>
  <c r="AL23" i="3"/>
  <c r="AM23" i="3"/>
  <c r="AN23" i="3"/>
  <c r="AO23" i="3"/>
  <c r="AP23" i="3"/>
  <c r="AQ23" i="3"/>
  <c r="AR23" i="3"/>
  <c r="AS23" i="3"/>
  <c r="AT23" i="3"/>
  <c r="AU23" i="3"/>
  <c r="AV23" i="3"/>
  <c r="AW23" i="3"/>
  <c r="AX23" i="3"/>
  <c r="AZ23" i="3"/>
  <c r="BA23" i="3"/>
  <c r="BB23" i="3"/>
  <c r="BC23" i="3"/>
  <c r="BD23" i="3"/>
  <c r="BE23" i="3"/>
  <c r="BF23" i="3"/>
  <c r="BG23" i="3"/>
  <c r="BH23" i="3"/>
  <c r="BI23" i="3"/>
  <c r="BJ23" i="3"/>
  <c r="BK23" i="3"/>
  <c r="BL23" i="3"/>
  <c r="BN23" i="3"/>
  <c r="BO23" i="3"/>
  <c r="BP23" i="3"/>
  <c r="BQ23" i="3"/>
  <c r="BR23" i="3"/>
  <c r="BS23" i="3"/>
  <c r="BT23" i="3"/>
  <c r="BU23" i="3"/>
  <c r="BV23" i="3"/>
  <c r="BW23" i="3"/>
  <c r="BX23" i="3"/>
  <c r="BY23" i="3"/>
  <c r="BZ23" i="3"/>
  <c r="CB23" i="3"/>
  <c r="CC23" i="3"/>
  <c r="CD23" i="3"/>
  <c r="CE23" i="3"/>
  <c r="CF23" i="3"/>
  <c r="CG23" i="3"/>
  <c r="CH23" i="3"/>
  <c r="CI23" i="3"/>
  <c r="CJ23" i="3"/>
  <c r="CK23" i="3"/>
  <c r="CL23" i="3"/>
  <c r="CM23" i="3"/>
  <c r="CN23" i="3"/>
  <c r="CP23" i="3"/>
  <c r="CQ23" i="3"/>
  <c r="CR23" i="3"/>
  <c r="CS23" i="3"/>
  <c r="CT23" i="3"/>
  <c r="CU23" i="3"/>
  <c r="CV23" i="3"/>
  <c r="CW23" i="3"/>
  <c r="CX23" i="3"/>
  <c r="CY23" i="3"/>
  <c r="CZ23" i="3"/>
  <c r="DA23" i="3"/>
  <c r="DB23" i="3"/>
  <c r="DD23" i="3"/>
  <c r="DE23" i="3"/>
  <c r="DF23" i="3"/>
  <c r="DG23" i="3"/>
  <c r="DH23" i="3"/>
  <c r="DI23" i="3"/>
  <c r="DJ23" i="3"/>
  <c r="DK23" i="3"/>
  <c r="DL23" i="3"/>
  <c r="DM23" i="3"/>
  <c r="DN23" i="3"/>
  <c r="DO23" i="3"/>
  <c r="DP23" i="3"/>
  <c r="DR23" i="3"/>
  <c r="DS23" i="3"/>
  <c r="DT23" i="3"/>
  <c r="DU23" i="3"/>
  <c r="DV23" i="3"/>
  <c r="DW23" i="3"/>
  <c r="DX23" i="3"/>
  <c r="DY23" i="3"/>
  <c r="DZ23" i="3"/>
  <c r="EA23" i="3"/>
  <c r="EB23" i="3"/>
  <c r="EC23" i="3"/>
  <c r="ED23" i="3"/>
  <c r="EF23" i="3"/>
  <c r="EG23" i="3"/>
  <c r="EH23" i="3"/>
  <c r="EI23" i="3"/>
  <c r="EJ23" i="3"/>
  <c r="EK23" i="3"/>
  <c r="EL23" i="3"/>
  <c r="EM23" i="3"/>
  <c r="EN23" i="3"/>
  <c r="EO23" i="3"/>
  <c r="EP23" i="3"/>
  <c r="EQ23" i="3"/>
  <c r="ER23" i="3"/>
  <c r="ET23" i="3"/>
  <c r="EU23" i="3"/>
  <c r="EV23" i="3"/>
  <c r="EW23" i="3"/>
  <c r="EX23" i="3"/>
  <c r="EY23" i="3"/>
  <c r="EZ23" i="3"/>
  <c r="FA23" i="3"/>
  <c r="FB23" i="3"/>
  <c r="FC23" i="3"/>
  <c r="FD23" i="3"/>
  <c r="FE23" i="3"/>
  <c r="FF23" i="3"/>
  <c r="FH23" i="3"/>
  <c r="FI23" i="3"/>
  <c r="FJ23" i="3"/>
  <c r="FK23" i="3"/>
  <c r="FL23" i="3"/>
  <c r="FM23" i="3"/>
  <c r="FN23" i="3"/>
  <c r="FO23" i="3"/>
  <c r="FP23" i="3"/>
  <c r="FQ23" i="3"/>
  <c r="FR23" i="3"/>
  <c r="FS23" i="3"/>
  <c r="FT23" i="3"/>
  <c r="FV23" i="3"/>
  <c r="FW23" i="3"/>
  <c r="FX23" i="3"/>
  <c r="FY23" i="3"/>
  <c r="FZ23" i="3"/>
  <c r="GA23" i="3"/>
  <c r="GB23" i="3"/>
  <c r="GC23" i="3"/>
  <c r="GD23" i="3"/>
  <c r="GE23" i="3"/>
  <c r="GF23" i="3"/>
  <c r="GG23" i="3"/>
  <c r="GH23" i="3"/>
  <c r="GJ23" i="3"/>
  <c r="GK23" i="3"/>
  <c r="GL23" i="3"/>
  <c r="GM23" i="3"/>
  <c r="GN23" i="3"/>
  <c r="GO23" i="3"/>
  <c r="GP23" i="3"/>
  <c r="GQ23" i="3"/>
  <c r="GR23" i="3"/>
  <c r="GS23" i="3"/>
  <c r="GT23" i="3"/>
  <c r="GU23" i="3"/>
  <c r="GV23" i="3"/>
  <c r="GX23" i="3"/>
  <c r="GY23" i="3"/>
  <c r="GZ23" i="3"/>
  <c r="HA23" i="3"/>
  <c r="HB23" i="3"/>
  <c r="HC23" i="3"/>
  <c r="HD23" i="3"/>
  <c r="HE23" i="3"/>
  <c r="HF23" i="3"/>
  <c r="HG23" i="3"/>
  <c r="HH23" i="3"/>
  <c r="HI23" i="3"/>
  <c r="HJ23" i="3"/>
  <c r="X24" i="3"/>
  <c r="Y24" i="3"/>
  <c r="Z24" i="3"/>
  <c r="AA24" i="3"/>
  <c r="AB24" i="3"/>
  <c r="AC24" i="3"/>
  <c r="AD24" i="3"/>
  <c r="AE24" i="3"/>
  <c r="AF24" i="3"/>
  <c r="AG24" i="3"/>
  <c r="AH24" i="3"/>
  <c r="AI24" i="3"/>
  <c r="AJ24" i="3"/>
  <c r="AL24" i="3"/>
  <c r="AM24" i="3"/>
  <c r="AN24" i="3"/>
  <c r="AO24" i="3"/>
  <c r="AP24" i="3"/>
  <c r="AQ24" i="3"/>
  <c r="AR24" i="3"/>
  <c r="AS24" i="3"/>
  <c r="AT24" i="3"/>
  <c r="AU24" i="3"/>
  <c r="AV24" i="3"/>
  <c r="AW24" i="3"/>
  <c r="AX24" i="3"/>
  <c r="AZ24" i="3"/>
  <c r="BA24" i="3"/>
  <c r="BB24" i="3"/>
  <c r="BC24" i="3"/>
  <c r="BD24" i="3"/>
  <c r="BE24" i="3"/>
  <c r="BF24" i="3"/>
  <c r="BG24" i="3"/>
  <c r="BH24" i="3"/>
  <c r="BI24" i="3"/>
  <c r="BJ24" i="3"/>
  <c r="BK24" i="3"/>
  <c r="BL24" i="3"/>
  <c r="BN24" i="3"/>
  <c r="BO24" i="3"/>
  <c r="BP24" i="3"/>
  <c r="BQ24" i="3"/>
  <c r="BR24" i="3"/>
  <c r="BS24" i="3"/>
  <c r="BT24" i="3"/>
  <c r="BU24" i="3"/>
  <c r="BV24" i="3"/>
  <c r="BW24" i="3"/>
  <c r="BX24" i="3"/>
  <c r="BY24" i="3"/>
  <c r="BZ24" i="3"/>
  <c r="CB24" i="3"/>
  <c r="CC24" i="3"/>
  <c r="CD24" i="3"/>
  <c r="CE24" i="3"/>
  <c r="CF24" i="3"/>
  <c r="CG24" i="3"/>
  <c r="CH24" i="3"/>
  <c r="CI24" i="3"/>
  <c r="CJ24" i="3"/>
  <c r="CK24" i="3"/>
  <c r="CL24" i="3"/>
  <c r="CM24" i="3"/>
  <c r="CN24" i="3"/>
  <c r="CP24" i="3"/>
  <c r="CQ24" i="3"/>
  <c r="CR24" i="3"/>
  <c r="CS24" i="3"/>
  <c r="CT24" i="3"/>
  <c r="CU24" i="3"/>
  <c r="CV24" i="3"/>
  <c r="CW24" i="3"/>
  <c r="CX24" i="3"/>
  <c r="CY24" i="3"/>
  <c r="CZ24" i="3"/>
  <c r="DA24" i="3"/>
  <c r="DB24" i="3"/>
  <c r="DD24" i="3"/>
  <c r="DE24" i="3"/>
  <c r="DF24" i="3"/>
  <c r="DG24" i="3"/>
  <c r="DH24" i="3"/>
  <c r="DI24" i="3"/>
  <c r="DJ24" i="3"/>
  <c r="DK24" i="3"/>
  <c r="DL24" i="3"/>
  <c r="DM24" i="3"/>
  <c r="DN24" i="3"/>
  <c r="DO24" i="3"/>
  <c r="DP24" i="3"/>
  <c r="DR24" i="3"/>
  <c r="DS24" i="3"/>
  <c r="DT24" i="3"/>
  <c r="DU24" i="3"/>
  <c r="DV24" i="3"/>
  <c r="DW24" i="3"/>
  <c r="DX24" i="3"/>
  <c r="DY24" i="3"/>
  <c r="DZ24" i="3"/>
  <c r="EA24" i="3"/>
  <c r="EB24" i="3"/>
  <c r="EC24" i="3"/>
  <c r="ED24" i="3"/>
  <c r="EF24" i="3"/>
  <c r="EG24" i="3"/>
  <c r="EH24" i="3"/>
  <c r="EI24" i="3"/>
  <c r="EJ24" i="3"/>
  <c r="EK24" i="3"/>
  <c r="EL24" i="3"/>
  <c r="EM24" i="3"/>
  <c r="EN24" i="3"/>
  <c r="EO24" i="3"/>
  <c r="EP24" i="3"/>
  <c r="EQ24" i="3"/>
  <c r="ER24" i="3"/>
  <c r="ET24" i="3"/>
  <c r="EU24" i="3"/>
  <c r="EV24" i="3"/>
  <c r="EW24" i="3"/>
  <c r="EX24" i="3"/>
  <c r="EY24" i="3"/>
  <c r="EZ24" i="3"/>
  <c r="FA24" i="3"/>
  <c r="FB24" i="3"/>
  <c r="FC24" i="3"/>
  <c r="FD24" i="3"/>
  <c r="FE24" i="3"/>
  <c r="FF24" i="3"/>
  <c r="FH24" i="3"/>
  <c r="FI24" i="3"/>
  <c r="FJ24" i="3"/>
  <c r="FK24" i="3"/>
  <c r="FL24" i="3"/>
  <c r="FM24" i="3"/>
  <c r="FN24" i="3"/>
  <c r="FO24" i="3"/>
  <c r="FP24" i="3"/>
  <c r="FQ24" i="3"/>
  <c r="FR24" i="3"/>
  <c r="FS24" i="3"/>
  <c r="FT24" i="3"/>
  <c r="FV24" i="3"/>
  <c r="FW24" i="3"/>
  <c r="FX24" i="3"/>
  <c r="FY24" i="3"/>
  <c r="FZ24" i="3"/>
  <c r="GA24" i="3"/>
  <c r="GB24" i="3"/>
  <c r="GC24" i="3"/>
  <c r="GD24" i="3"/>
  <c r="GE24" i="3"/>
  <c r="GF24" i="3"/>
  <c r="GG24" i="3"/>
  <c r="GH24" i="3"/>
  <c r="GJ24" i="3"/>
  <c r="GK24" i="3"/>
  <c r="GL24" i="3"/>
  <c r="GM24" i="3"/>
  <c r="GN24" i="3"/>
  <c r="GO24" i="3"/>
  <c r="GP24" i="3"/>
  <c r="GQ24" i="3"/>
  <c r="GR24" i="3"/>
  <c r="GS24" i="3"/>
  <c r="GT24" i="3"/>
  <c r="GU24" i="3"/>
  <c r="GV24" i="3"/>
  <c r="GX24" i="3"/>
  <c r="GY24" i="3"/>
  <c r="GZ24" i="3"/>
  <c r="HA24" i="3"/>
  <c r="HB24" i="3"/>
  <c r="HC24" i="3"/>
  <c r="HD24" i="3"/>
  <c r="HE24" i="3"/>
  <c r="HF24" i="3"/>
  <c r="HG24" i="3"/>
  <c r="HH24" i="3"/>
  <c r="HI24" i="3"/>
  <c r="HJ24" i="3"/>
  <c r="X25" i="3"/>
  <c r="Y25" i="3"/>
  <c r="Z25" i="3"/>
  <c r="AA25" i="3"/>
  <c r="AB25" i="3"/>
  <c r="AC25" i="3"/>
  <c r="AD25" i="3"/>
  <c r="AE25" i="3"/>
  <c r="AF25" i="3"/>
  <c r="AG25" i="3"/>
  <c r="AH25" i="3"/>
  <c r="AI25" i="3"/>
  <c r="AJ25" i="3"/>
  <c r="AL25" i="3"/>
  <c r="AM25" i="3"/>
  <c r="AN25" i="3"/>
  <c r="AO25" i="3"/>
  <c r="AP25" i="3"/>
  <c r="AQ25" i="3"/>
  <c r="AR25" i="3"/>
  <c r="AS25" i="3"/>
  <c r="AT25" i="3"/>
  <c r="AU25" i="3"/>
  <c r="AV25" i="3"/>
  <c r="AW25" i="3"/>
  <c r="AX25" i="3"/>
  <c r="AZ25" i="3"/>
  <c r="BA25" i="3"/>
  <c r="BB25" i="3"/>
  <c r="BC25" i="3"/>
  <c r="BD25" i="3"/>
  <c r="BE25" i="3"/>
  <c r="BF25" i="3"/>
  <c r="BG25" i="3"/>
  <c r="BH25" i="3"/>
  <c r="BI25" i="3"/>
  <c r="BJ25" i="3"/>
  <c r="BK25" i="3"/>
  <c r="BL25" i="3"/>
  <c r="BN25" i="3"/>
  <c r="BO25" i="3"/>
  <c r="BP25" i="3"/>
  <c r="BQ25" i="3"/>
  <c r="BR25" i="3"/>
  <c r="BS25" i="3"/>
  <c r="BT25" i="3"/>
  <c r="BU25" i="3"/>
  <c r="BV25" i="3"/>
  <c r="BW25" i="3"/>
  <c r="BX25" i="3"/>
  <c r="BY25" i="3"/>
  <c r="BZ25" i="3"/>
  <c r="CB25" i="3"/>
  <c r="CC25" i="3"/>
  <c r="CD25" i="3"/>
  <c r="CE25" i="3"/>
  <c r="CF25" i="3"/>
  <c r="CG25" i="3"/>
  <c r="CH25" i="3"/>
  <c r="CI25" i="3"/>
  <c r="CJ25" i="3"/>
  <c r="CK25" i="3"/>
  <c r="CL25" i="3"/>
  <c r="CM25" i="3"/>
  <c r="CN25" i="3"/>
  <c r="CP25" i="3"/>
  <c r="CQ25" i="3"/>
  <c r="CR25" i="3"/>
  <c r="CS25" i="3"/>
  <c r="CT25" i="3"/>
  <c r="CU25" i="3"/>
  <c r="CV25" i="3"/>
  <c r="CW25" i="3"/>
  <c r="CX25" i="3"/>
  <c r="CY25" i="3"/>
  <c r="CZ25" i="3"/>
  <c r="DA25" i="3"/>
  <c r="DB25" i="3"/>
  <c r="DD25" i="3"/>
  <c r="DE25" i="3"/>
  <c r="DF25" i="3"/>
  <c r="DG25" i="3"/>
  <c r="DH25" i="3"/>
  <c r="DI25" i="3"/>
  <c r="DJ25" i="3"/>
  <c r="DK25" i="3"/>
  <c r="DL25" i="3"/>
  <c r="DM25" i="3"/>
  <c r="DN25" i="3"/>
  <c r="DO25" i="3"/>
  <c r="DP25" i="3"/>
  <c r="DR25" i="3"/>
  <c r="DS25" i="3"/>
  <c r="DT25" i="3"/>
  <c r="DU25" i="3"/>
  <c r="DV25" i="3"/>
  <c r="DW25" i="3"/>
  <c r="DX25" i="3"/>
  <c r="DY25" i="3"/>
  <c r="DZ25" i="3"/>
  <c r="EA25" i="3"/>
  <c r="EB25" i="3"/>
  <c r="EC25" i="3"/>
  <c r="ED25" i="3"/>
  <c r="EF25" i="3"/>
  <c r="EG25" i="3"/>
  <c r="EH25" i="3"/>
  <c r="EI25" i="3"/>
  <c r="EJ25" i="3"/>
  <c r="EK25" i="3"/>
  <c r="EL25" i="3"/>
  <c r="EM25" i="3"/>
  <c r="EN25" i="3"/>
  <c r="EO25" i="3"/>
  <c r="EP25" i="3"/>
  <c r="EQ25" i="3"/>
  <c r="ER25" i="3"/>
  <c r="ET25" i="3"/>
  <c r="EU25" i="3"/>
  <c r="EV25" i="3"/>
  <c r="EW25" i="3"/>
  <c r="EX25" i="3"/>
  <c r="EY25" i="3"/>
  <c r="EZ25" i="3"/>
  <c r="FA25" i="3"/>
  <c r="FB25" i="3"/>
  <c r="FC25" i="3"/>
  <c r="FD25" i="3"/>
  <c r="FE25" i="3"/>
  <c r="FF25" i="3"/>
  <c r="FH25" i="3"/>
  <c r="FI25" i="3"/>
  <c r="FJ25" i="3"/>
  <c r="FK25" i="3"/>
  <c r="FL25" i="3"/>
  <c r="FM25" i="3"/>
  <c r="FN25" i="3"/>
  <c r="FO25" i="3"/>
  <c r="FP25" i="3"/>
  <c r="FQ25" i="3"/>
  <c r="FR25" i="3"/>
  <c r="FS25" i="3"/>
  <c r="FT25" i="3"/>
  <c r="FV25" i="3"/>
  <c r="FW25" i="3"/>
  <c r="FX25" i="3"/>
  <c r="FY25" i="3"/>
  <c r="FZ25" i="3"/>
  <c r="GA25" i="3"/>
  <c r="GB25" i="3"/>
  <c r="GC25" i="3"/>
  <c r="GD25" i="3"/>
  <c r="GE25" i="3"/>
  <c r="GF25" i="3"/>
  <c r="GG25" i="3"/>
  <c r="GH25" i="3"/>
  <c r="GJ25" i="3"/>
  <c r="GK25" i="3"/>
  <c r="GL25" i="3"/>
  <c r="GM25" i="3"/>
  <c r="GN25" i="3"/>
  <c r="GO25" i="3"/>
  <c r="GP25" i="3"/>
  <c r="GQ25" i="3"/>
  <c r="GR25" i="3"/>
  <c r="GS25" i="3"/>
  <c r="GT25" i="3"/>
  <c r="GU25" i="3"/>
  <c r="GV25" i="3"/>
  <c r="GX25" i="3"/>
  <c r="GY25" i="3"/>
  <c r="GZ25" i="3"/>
  <c r="HA25" i="3"/>
  <c r="HB25" i="3"/>
  <c r="HC25" i="3"/>
  <c r="HD25" i="3"/>
  <c r="HE25" i="3"/>
  <c r="HF25" i="3"/>
  <c r="HG25" i="3"/>
  <c r="HH25" i="3"/>
  <c r="HI25" i="3"/>
  <c r="HJ25" i="3"/>
  <c r="L26" i="3"/>
  <c r="M26" i="3"/>
  <c r="N26" i="3"/>
  <c r="O26" i="3"/>
  <c r="P26" i="3"/>
  <c r="Q26" i="3"/>
  <c r="R26" i="3"/>
  <c r="S26" i="3"/>
  <c r="T26" i="3"/>
  <c r="U26" i="3"/>
  <c r="V26" i="3"/>
  <c r="AL26" i="3"/>
  <c r="AM26" i="3"/>
  <c r="AN26" i="3"/>
  <c r="AO26" i="3"/>
  <c r="AP26" i="3"/>
  <c r="AQ26" i="3"/>
  <c r="AR26" i="3"/>
  <c r="AS26" i="3"/>
  <c r="AT26" i="3"/>
  <c r="AU26" i="3"/>
  <c r="AV26" i="3"/>
  <c r="AW26" i="3"/>
  <c r="AX26" i="3"/>
  <c r="AZ26" i="3"/>
  <c r="BA26" i="3"/>
  <c r="BB26" i="3"/>
  <c r="BC26" i="3"/>
  <c r="BD26" i="3"/>
  <c r="BE26" i="3"/>
  <c r="BF26" i="3"/>
  <c r="BG26" i="3"/>
  <c r="BH26" i="3"/>
  <c r="BI26" i="3"/>
  <c r="BJ26" i="3"/>
  <c r="BK26" i="3"/>
  <c r="BL26" i="3"/>
  <c r="BN26" i="3"/>
  <c r="BO26" i="3"/>
  <c r="BP26" i="3"/>
  <c r="BQ26" i="3"/>
  <c r="BR26" i="3"/>
  <c r="BS26" i="3"/>
  <c r="BT26" i="3"/>
  <c r="BU26" i="3"/>
  <c r="BV26" i="3"/>
  <c r="BW26" i="3"/>
  <c r="BX26" i="3"/>
  <c r="BY26" i="3"/>
  <c r="BZ26" i="3"/>
  <c r="CB26" i="3"/>
  <c r="CC26" i="3"/>
  <c r="CD26" i="3"/>
  <c r="CE26" i="3"/>
  <c r="CF26" i="3"/>
  <c r="CG26" i="3"/>
  <c r="CH26" i="3"/>
  <c r="CI26" i="3"/>
  <c r="CJ26" i="3"/>
  <c r="CK26" i="3"/>
  <c r="CL26" i="3"/>
  <c r="CM26" i="3"/>
  <c r="CN26" i="3"/>
  <c r="CP26" i="3"/>
  <c r="CQ26" i="3"/>
  <c r="CR26" i="3"/>
  <c r="CS26" i="3"/>
  <c r="CT26" i="3"/>
  <c r="CU26" i="3"/>
  <c r="CV26" i="3"/>
  <c r="CW26" i="3"/>
  <c r="CX26" i="3"/>
  <c r="CY26" i="3"/>
  <c r="CZ26" i="3"/>
  <c r="DA26" i="3"/>
  <c r="DB26" i="3"/>
  <c r="DD26" i="3"/>
  <c r="DE26" i="3"/>
  <c r="DF26" i="3"/>
  <c r="DG26" i="3"/>
  <c r="DH26" i="3"/>
  <c r="DI26" i="3"/>
  <c r="DJ26" i="3"/>
  <c r="DK26" i="3"/>
  <c r="DL26" i="3"/>
  <c r="DM26" i="3"/>
  <c r="DN26" i="3"/>
  <c r="DO26" i="3"/>
  <c r="DP26" i="3"/>
  <c r="DR26" i="3"/>
  <c r="DS26" i="3"/>
  <c r="DT26" i="3"/>
  <c r="DU26" i="3"/>
  <c r="DV26" i="3"/>
  <c r="DW26" i="3"/>
  <c r="DX26" i="3"/>
  <c r="DY26" i="3"/>
  <c r="DZ26" i="3"/>
  <c r="EA26" i="3"/>
  <c r="EB26" i="3"/>
  <c r="EC26" i="3"/>
  <c r="ED26" i="3"/>
  <c r="EF26" i="3"/>
  <c r="EG26" i="3"/>
  <c r="EH26" i="3"/>
  <c r="EI26" i="3"/>
  <c r="EJ26" i="3"/>
  <c r="EK26" i="3"/>
  <c r="EL26" i="3"/>
  <c r="EM26" i="3"/>
  <c r="EN26" i="3"/>
  <c r="EO26" i="3"/>
  <c r="EP26" i="3"/>
  <c r="EQ26" i="3"/>
  <c r="ER26" i="3"/>
  <c r="ET26" i="3"/>
  <c r="EU26" i="3"/>
  <c r="EV26" i="3"/>
  <c r="EW26" i="3"/>
  <c r="EX26" i="3"/>
  <c r="EY26" i="3"/>
  <c r="EZ26" i="3"/>
  <c r="FA26" i="3"/>
  <c r="FB26" i="3"/>
  <c r="FC26" i="3"/>
  <c r="FD26" i="3"/>
  <c r="FE26" i="3"/>
  <c r="FF26" i="3"/>
  <c r="FH26" i="3"/>
  <c r="FI26" i="3"/>
  <c r="FJ26" i="3"/>
  <c r="FK26" i="3"/>
  <c r="FL26" i="3"/>
  <c r="FM26" i="3"/>
  <c r="FN26" i="3"/>
  <c r="FO26" i="3"/>
  <c r="FP26" i="3"/>
  <c r="FQ26" i="3"/>
  <c r="FR26" i="3"/>
  <c r="FS26" i="3"/>
  <c r="FT26" i="3"/>
  <c r="FV26" i="3"/>
  <c r="FW26" i="3"/>
  <c r="FX26" i="3"/>
  <c r="FY26" i="3"/>
  <c r="FZ26" i="3"/>
  <c r="GA26" i="3"/>
  <c r="GB26" i="3"/>
  <c r="GC26" i="3"/>
  <c r="GD26" i="3"/>
  <c r="GE26" i="3"/>
  <c r="GF26" i="3"/>
  <c r="GG26" i="3"/>
  <c r="GH26" i="3"/>
  <c r="GJ26" i="3"/>
  <c r="GK26" i="3"/>
  <c r="GL26" i="3"/>
  <c r="GM26" i="3"/>
  <c r="GN26" i="3"/>
  <c r="GO26" i="3"/>
  <c r="GP26" i="3"/>
  <c r="GQ26" i="3"/>
  <c r="GR26" i="3"/>
  <c r="GS26" i="3"/>
  <c r="GT26" i="3"/>
  <c r="GU26" i="3"/>
  <c r="GV26" i="3"/>
  <c r="GX26" i="3"/>
  <c r="GY26" i="3"/>
  <c r="GZ26" i="3"/>
  <c r="HA26" i="3"/>
  <c r="HB26" i="3"/>
  <c r="HC26" i="3"/>
  <c r="HD26" i="3"/>
  <c r="HE26" i="3"/>
  <c r="HF26" i="3"/>
  <c r="HG26" i="3"/>
  <c r="HH26" i="3"/>
  <c r="HI26" i="3"/>
  <c r="HJ26" i="3"/>
  <c r="X27" i="3"/>
  <c r="Y27" i="3"/>
  <c r="Z27" i="3"/>
  <c r="AA27" i="3"/>
  <c r="AB27" i="3"/>
  <c r="AC27" i="3"/>
  <c r="AD27" i="3"/>
  <c r="AE27" i="3"/>
  <c r="AF27" i="3"/>
  <c r="AG27" i="3"/>
  <c r="AH27" i="3"/>
  <c r="AI27" i="3"/>
  <c r="AJ27" i="3"/>
  <c r="AL27" i="3"/>
  <c r="AM27" i="3"/>
  <c r="AN27" i="3"/>
  <c r="AO27" i="3"/>
  <c r="AP27" i="3"/>
  <c r="AQ27" i="3"/>
  <c r="AR27" i="3"/>
  <c r="AS27" i="3"/>
  <c r="AT27" i="3"/>
  <c r="AU27" i="3"/>
  <c r="AV27" i="3"/>
  <c r="AW27" i="3"/>
  <c r="AX27" i="3"/>
  <c r="AZ27" i="3"/>
  <c r="BA27" i="3"/>
  <c r="BB27" i="3"/>
  <c r="BC27" i="3"/>
  <c r="BD27" i="3"/>
  <c r="BE27" i="3"/>
  <c r="BF27" i="3"/>
  <c r="BG27" i="3"/>
  <c r="BH27" i="3"/>
  <c r="BI27" i="3"/>
  <c r="BJ27" i="3"/>
  <c r="BK27" i="3"/>
  <c r="BL27" i="3"/>
  <c r="BN27" i="3"/>
  <c r="BO27" i="3"/>
  <c r="BP27" i="3"/>
  <c r="BQ27" i="3"/>
  <c r="BR27" i="3"/>
  <c r="BS27" i="3"/>
  <c r="BT27" i="3"/>
  <c r="BU27" i="3"/>
  <c r="BV27" i="3"/>
  <c r="BW27" i="3"/>
  <c r="BX27" i="3"/>
  <c r="BY27" i="3"/>
  <c r="BZ27" i="3"/>
  <c r="CB27" i="3"/>
  <c r="CC27" i="3"/>
  <c r="CD27" i="3"/>
  <c r="CE27" i="3"/>
  <c r="CF27" i="3"/>
  <c r="CG27" i="3"/>
  <c r="CH27" i="3"/>
  <c r="CI27" i="3"/>
  <c r="CJ27" i="3"/>
  <c r="CK27" i="3"/>
  <c r="CL27" i="3"/>
  <c r="CM27" i="3"/>
  <c r="CN27" i="3"/>
  <c r="CP27" i="3"/>
  <c r="CQ27" i="3"/>
  <c r="CR27" i="3"/>
  <c r="CS27" i="3"/>
  <c r="CT27" i="3"/>
  <c r="CU27" i="3"/>
  <c r="CV27" i="3"/>
  <c r="CW27" i="3"/>
  <c r="CX27" i="3"/>
  <c r="CY27" i="3"/>
  <c r="CZ27" i="3"/>
  <c r="DA27" i="3"/>
  <c r="DB27" i="3"/>
  <c r="DD27" i="3"/>
  <c r="DE27" i="3"/>
  <c r="DF27" i="3"/>
  <c r="DG27" i="3"/>
  <c r="DH27" i="3"/>
  <c r="DI27" i="3"/>
  <c r="DJ27" i="3"/>
  <c r="DK27" i="3"/>
  <c r="DL27" i="3"/>
  <c r="DM27" i="3"/>
  <c r="DN27" i="3"/>
  <c r="DO27" i="3"/>
  <c r="DP27" i="3"/>
  <c r="DR27" i="3"/>
  <c r="DS27" i="3"/>
  <c r="DT27" i="3"/>
  <c r="DU27" i="3"/>
  <c r="DV27" i="3"/>
  <c r="DW27" i="3"/>
  <c r="DX27" i="3"/>
  <c r="DY27" i="3"/>
  <c r="DZ27" i="3"/>
  <c r="EA27" i="3"/>
  <c r="EB27" i="3"/>
  <c r="EC27" i="3"/>
  <c r="ED27" i="3"/>
  <c r="EF27" i="3"/>
  <c r="EG27" i="3"/>
  <c r="EH27" i="3"/>
  <c r="EI27" i="3"/>
  <c r="EJ27" i="3"/>
  <c r="EK27" i="3"/>
  <c r="EL27" i="3"/>
  <c r="EM27" i="3"/>
  <c r="EN27" i="3"/>
  <c r="EO27" i="3"/>
  <c r="EP27" i="3"/>
  <c r="EQ27" i="3"/>
  <c r="ER27" i="3"/>
  <c r="ET27" i="3"/>
  <c r="EU27" i="3"/>
  <c r="EV27" i="3"/>
  <c r="EW27" i="3"/>
  <c r="EX27" i="3"/>
  <c r="EY27" i="3"/>
  <c r="EZ27" i="3"/>
  <c r="FA27" i="3"/>
  <c r="FB27" i="3"/>
  <c r="FC27" i="3"/>
  <c r="FD27" i="3"/>
  <c r="FE27" i="3"/>
  <c r="FF27" i="3"/>
  <c r="FH27" i="3"/>
  <c r="FI27" i="3"/>
  <c r="FJ27" i="3"/>
  <c r="FK27" i="3"/>
  <c r="FL27" i="3"/>
  <c r="FM27" i="3"/>
  <c r="FN27" i="3"/>
  <c r="FO27" i="3"/>
  <c r="FP27" i="3"/>
  <c r="FQ27" i="3"/>
  <c r="FR27" i="3"/>
  <c r="FS27" i="3"/>
  <c r="FT27" i="3"/>
  <c r="FV27" i="3"/>
  <c r="FW27" i="3"/>
  <c r="FX27" i="3"/>
  <c r="FY27" i="3"/>
  <c r="FZ27" i="3"/>
  <c r="GA27" i="3"/>
  <c r="GB27" i="3"/>
  <c r="GC27" i="3"/>
  <c r="GD27" i="3"/>
  <c r="GE27" i="3"/>
  <c r="GF27" i="3"/>
  <c r="GG27" i="3"/>
  <c r="GH27" i="3"/>
  <c r="GJ27" i="3"/>
  <c r="GK27" i="3"/>
  <c r="GL27" i="3"/>
  <c r="GM27" i="3"/>
  <c r="GN27" i="3"/>
  <c r="GO27" i="3"/>
  <c r="GP27" i="3"/>
  <c r="GQ27" i="3"/>
  <c r="GR27" i="3"/>
  <c r="GS27" i="3"/>
  <c r="GT27" i="3"/>
  <c r="GU27" i="3"/>
  <c r="GV27" i="3"/>
  <c r="GX27" i="3"/>
  <c r="GY27" i="3"/>
  <c r="GZ27" i="3"/>
  <c r="HA27" i="3"/>
  <c r="HB27" i="3"/>
  <c r="HC27" i="3"/>
  <c r="HD27" i="3"/>
  <c r="HE27" i="3"/>
  <c r="HF27" i="3"/>
  <c r="HG27" i="3"/>
  <c r="HH27" i="3"/>
  <c r="HI27" i="3"/>
  <c r="HJ27" i="3"/>
  <c r="X28" i="3"/>
  <c r="Y28" i="3"/>
  <c r="Z28" i="3"/>
  <c r="AA28" i="3"/>
  <c r="AB28" i="3"/>
  <c r="AC28" i="3"/>
  <c r="AD28" i="3"/>
  <c r="AE28" i="3"/>
  <c r="AF28" i="3"/>
  <c r="AG28" i="3"/>
  <c r="AH28" i="3"/>
  <c r="AI28" i="3"/>
  <c r="AJ28" i="3"/>
  <c r="AL28" i="3"/>
  <c r="AM28" i="3"/>
  <c r="AN28" i="3"/>
  <c r="AO28" i="3"/>
  <c r="AP28" i="3"/>
  <c r="AQ28" i="3"/>
  <c r="AR28" i="3"/>
  <c r="AS28" i="3"/>
  <c r="AT28" i="3"/>
  <c r="AU28" i="3"/>
  <c r="AV28" i="3"/>
  <c r="AW28" i="3"/>
  <c r="AX28" i="3"/>
  <c r="AZ28" i="3"/>
  <c r="BA28" i="3"/>
  <c r="BB28" i="3"/>
  <c r="BC28" i="3"/>
  <c r="BD28" i="3"/>
  <c r="BE28" i="3"/>
  <c r="BF28" i="3"/>
  <c r="BG28" i="3"/>
  <c r="BH28" i="3"/>
  <c r="BI28" i="3"/>
  <c r="BJ28" i="3"/>
  <c r="BK28" i="3"/>
  <c r="BL28" i="3"/>
  <c r="BN28" i="3"/>
  <c r="BO28" i="3"/>
  <c r="BP28" i="3"/>
  <c r="BQ28" i="3"/>
  <c r="BR28" i="3"/>
  <c r="BS28" i="3"/>
  <c r="BT28" i="3"/>
  <c r="BU28" i="3"/>
  <c r="BV28" i="3"/>
  <c r="BW28" i="3"/>
  <c r="BX28" i="3"/>
  <c r="BY28" i="3"/>
  <c r="BZ28" i="3"/>
  <c r="CB28" i="3"/>
  <c r="CC28" i="3"/>
  <c r="CD28" i="3"/>
  <c r="CE28" i="3"/>
  <c r="CF28" i="3"/>
  <c r="CG28" i="3"/>
  <c r="CH28" i="3"/>
  <c r="CI28" i="3"/>
  <c r="CJ28" i="3"/>
  <c r="CK28" i="3"/>
  <c r="CL28" i="3"/>
  <c r="CM28" i="3"/>
  <c r="CN28" i="3"/>
  <c r="CP28" i="3"/>
  <c r="CQ28" i="3"/>
  <c r="CR28" i="3"/>
  <c r="CS28" i="3"/>
  <c r="CT28" i="3"/>
  <c r="CU28" i="3"/>
  <c r="CV28" i="3"/>
  <c r="CW28" i="3"/>
  <c r="CX28" i="3"/>
  <c r="CY28" i="3"/>
  <c r="CZ28" i="3"/>
  <c r="DA28" i="3"/>
  <c r="DB28" i="3"/>
  <c r="DD28" i="3"/>
  <c r="DE28" i="3"/>
  <c r="DF28" i="3"/>
  <c r="DG28" i="3"/>
  <c r="DH28" i="3"/>
  <c r="DI28" i="3"/>
  <c r="DJ28" i="3"/>
  <c r="DK28" i="3"/>
  <c r="DL28" i="3"/>
  <c r="DM28" i="3"/>
  <c r="DN28" i="3"/>
  <c r="DO28" i="3"/>
  <c r="DP28" i="3"/>
  <c r="DR28" i="3"/>
  <c r="DS28" i="3"/>
  <c r="DT28" i="3"/>
  <c r="DU28" i="3"/>
  <c r="DV28" i="3"/>
  <c r="DW28" i="3"/>
  <c r="DX28" i="3"/>
  <c r="DY28" i="3"/>
  <c r="DZ28" i="3"/>
  <c r="EA28" i="3"/>
  <c r="EB28" i="3"/>
  <c r="EC28" i="3"/>
  <c r="ED28" i="3"/>
  <c r="EF28" i="3"/>
  <c r="EG28" i="3"/>
  <c r="EH28" i="3"/>
  <c r="EI28" i="3"/>
  <c r="EJ28" i="3"/>
  <c r="EK28" i="3"/>
  <c r="EL28" i="3"/>
  <c r="EM28" i="3"/>
  <c r="EN28" i="3"/>
  <c r="EO28" i="3"/>
  <c r="EP28" i="3"/>
  <c r="EQ28" i="3"/>
  <c r="ER28" i="3"/>
  <c r="ET28" i="3"/>
  <c r="EU28" i="3"/>
  <c r="EV28" i="3"/>
  <c r="EW28" i="3"/>
  <c r="EX28" i="3"/>
  <c r="EY28" i="3"/>
  <c r="EZ28" i="3"/>
  <c r="FA28" i="3"/>
  <c r="FB28" i="3"/>
  <c r="FC28" i="3"/>
  <c r="FD28" i="3"/>
  <c r="FE28" i="3"/>
  <c r="FF28" i="3"/>
  <c r="FH28" i="3"/>
  <c r="FI28" i="3"/>
  <c r="FJ28" i="3"/>
  <c r="FK28" i="3"/>
  <c r="FL28" i="3"/>
  <c r="FM28" i="3"/>
  <c r="FN28" i="3"/>
  <c r="FO28" i="3"/>
  <c r="FP28" i="3"/>
  <c r="FQ28" i="3"/>
  <c r="FR28" i="3"/>
  <c r="FS28" i="3"/>
  <c r="FT28" i="3"/>
  <c r="FV28" i="3"/>
  <c r="FW28" i="3"/>
  <c r="FX28" i="3"/>
  <c r="FY28" i="3"/>
  <c r="FZ28" i="3"/>
  <c r="GA28" i="3"/>
  <c r="GB28" i="3"/>
  <c r="GC28" i="3"/>
  <c r="GD28" i="3"/>
  <c r="GE28" i="3"/>
  <c r="GF28" i="3"/>
  <c r="GG28" i="3"/>
  <c r="GH28" i="3"/>
  <c r="GJ28" i="3"/>
  <c r="GK28" i="3"/>
  <c r="GL28" i="3"/>
  <c r="GM28" i="3"/>
  <c r="GN28" i="3"/>
  <c r="GO28" i="3"/>
  <c r="GP28" i="3"/>
  <c r="GQ28" i="3"/>
  <c r="GR28" i="3"/>
  <c r="GS28" i="3"/>
  <c r="GT28" i="3"/>
  <c r="GU28" i="3"/>
  <c r="GV28" i="3"/>
  <c r="GX28" i="3"/>
  <c r="GY28" i="3"/>
  <c r="GZ28" i="3"/>
  <c r="HA28" i="3"/>
  <c r="HB28" i="3"/>
  <c r="HC28" i="3"/>
  <c r="HD28" i="3"/>
  <c r="HE28" i="3"/>
  <c r="HF28" i="3"/>
  <c r="HG28" i="3"/>
  <c r="HH28" i="3"/>
  <c r="HI28" i="3"/>
  <c r="HJ28" i="3"/>
  <c r="HF2" i="3"/>
  <c r="HG2" i="3"/>
  <c r="HH2" i="3"/>
  <c r="HI2" i="3"/>
  <c r="HJ2" i="3"/>
  <c r="GR2" i="3"/>
  <c r="GS2" i="3"/>
  <c r="GT2" i="3"/>
  <c r="GU2" i="3"/>
  <c r="GV2" i="3"/>
  <c r="GD2" i="3"/>
  <c r="GE2" i="3"/>
  <c r="GF2" i="3"/>
  <c r="GG2" i="3"/>
  <c r="GH2" i="3"/>
  <c r="FP2" i="3"/>
  <c r="FQ2" i="3"/>
  <c r="FR2" i="3"/>
  <c r="FS2" i="3"/>
  <c r="FT2" i="3"/>
  <c r="FB2" i="3"/>
  <c r="FC2" i="3"/>
  <c r="FD2" i="3"/>
  <c r="FE2" i="3"/>
  <c r="FF2" i="3"/>
  <c r="EN2" i="3"/>
  <c r="EO2" i="3"/>
  <c r="EP2" i="3"/>
  <c r="EQ2" i="3"/>
  <c r="ER2" i="3"/>
  <c r="DZ2" i="3"/>
  <c r="EA2" i="3"/>
  <c r="EB2" i="3"/>
  <c r="EC2" i="3"/>
  <c r="ED2" i="3"/>
  <c r="DL2" i="3"/>
  <c r="DM2" i="3"/>
  <c r="DN2" i="3"/>
  <c r="DO2" i="3"/>
  <c r="DP2" i="3"/>
  <c r="CX2" i="3"/>
  <c r="CY2" i="3"/>
  <c r="CZ2" i="3"/>
  <c r="DA2" i="3"/>
  <c r="DB2" i="3"/>
  <c r="CJ2" i="3"/>
  <c r="CK2" i="3"/>
  <c r="CL2" i="3"/>
  <c r="CM2" i="3"/>
  <c r="CN2" i="3"/>
  <c r="BV2" i="3"/>
  <c r="BW2" i="3"/>
  <c r="BX2" i="3"/>
  <c r="BY2" i="3"/>
  <c r="BZ2" i="3"/>
  <c r="AT2" i="3"/>
  <c r="AU2" i="3"/>
  <c r="AV2" i="3"/>
  <c r="AW2" i="3"/>
  <c r="AX2" i="3"/>
  <c r="AF2" i="3"/>
  <c r="AG2" i="3"/>
  <c r="AH2" i="3"/>
  <c r="AI2" i="3"/>
  <c r="AJ2" i="3"/>
  <c r="R2" i="3"/>
  <c r="S2" i="3"/>
  <c r="T2" i="3"/>
  <c r="U2" i="3"/>
  <c r="V2" i="3"/>
  <c r="B33" i="10"/>
  <c r="B32" i="10"/>
  <c r="B31" i="10"/>
  <c r="B30" i="10"/>
  <c r="B29" i="10"/>
  <c r="B28" i="10"/>
  <c r="B27" i="10"/>
  <c r="B25" i="10"/>
  <c r="B25" i="23" s="1"/>
  <c r="M1" i="12"/>
  <c r="B21" i="10"/>
  <c r="B22" i="10"/>
  <c r="B20" i="10"/>
  <c r="B19" i="10"/>
  <c r="B17" i="10"/>
  <c r="B16" i="10"/>
  <c r="B15" i="10"/>
  <c r="B14" i="10"/>
  <c r="B13" i="10"/>
  <c r="B12" i="10"/>
  <c r="L1" i="12"/>
  <c r="K1" i="12"/>
  <c r="J1" i="12"/>
  <c r="I1" i="12"/>
  <c r="FP1" i="3" l="1"/>
  <c r="A165" i="26" s="1"/>
  <c r="S1" i="2"/>
  <c r="A12" i="13" s="1"/>
  <c r="HF1" i="3"/>
  <c r="A207" i="26" s="1"/>
  <c r="CX1" i="3"/>
  <c r="Q1" i="1"/>
  <c r="T1" i="2"/>
  <c r="A13" i="13" s="1"/>
  <c r="FR1" i="3"/>
  <c r="A167" i="26" s="1"/>
  <c r="U1" i="2"/>
  <c r="S1" i="1"/>
  <c r="V1" i="2"/>
  <c r="HI1" i="3"/>
  <c r="GU1" i="3"/>
  <c r="GG1" i="3"/>
  <c r="A182" i="26" s="1"/>
  <c r="FS1" i="3"/>
  <c r="BY1" i="3"/>
  <c r="A70" i="26" s="1"/>
  <c r="AI1" i="3"/>
  <c r="K3" i="20"/>
  <c r="AP25" i="45"/>
  <c r="AP5" i="45"/>
  <c r="AP26" i="45"/>
  <c r="AP28" i="45"/>
  <c r="AP27" i="45"/>
  <c r="AP8" i="45"/>
  <c r="AP6" i="45"/>
  <c r="AP13" i="45"/>
  <c r="AP10" i="45"/>
  <c r="AP9" i="45"/>
  <c r="AP16" i="45"/>
  <c r="AP14" i="45"/>
  <c r="AP18" i="45"/>
  <c r="AP11" i="45"/>
  <c r="AP17" i="45"/>
  <c r="AP20" i="45"/>
  <c r="AP19" i="45"/>
  <c r="AP7" i="45"/>
  <c r="AP22" i="45"/>
  <c r="AP21" i="45"/>
  <c r="AP24" i="45"/>
  <c r="M13" i="19"/>
  <c r="AP12" i="45"/>
  <c r="AP23" i="45"/>
  <c r="AP15" i="45"/>
  <c r="AP4" i="45"/>
  <c r="M2" i="19"/>
  <c r="M10" i="19" s="1"/>
  <c r="H353" i="3"/>
  <c r="H354" i="3"/>
  <c r="H352" i="3"/>
  <c r="H122" i="5"/>
  <c r="H121" i="5"/>
  <c r="H133" i="5"/>
  <c r="H132" i="5"/>
  <c r="H90" i="5"/>
  <c r="H89" i="5"/>
  <c r="B33" i="23"/>
  <c r="H134" i="5"/>
  <c r="H135" i="5"/>
  <c r="A196" i="26"/>
  <c r="A168" i="26"/>
  <c r="A95" i="26"/>
  <c r="A210" i="26"/>
  <c r="A28" i="26"/>
  <c r="D22" i="14"/>
  <c r="B22" i="23"/>
  <c r="D31" i="14"/>
  <c r="B31" i="23"/>
  <c r="D20" i="14"/>
  <c r="B20" i="23"/>
  <c r="D30" i="14"/>
  <c r="B30" i="23"/>
  <c r="D16" i="14"/>
  <c r="B16" i="23"/>
  <c r="D19" i="14"/>
  <c r="B19" i="23"/>
  <c r="D29" i="14"/>
  <c r="B29" i="23"/>
  <c r="D17" i="14"/>
  <c r="B17" i="23"/>
  <c r="D28" i="14"/>
  <c r="B28" i="23"/>
  <c r="D27" i="14"/>
  <c r="B27" i="23"/>
  <c r="D15" i="14"/>
  <c r="B15" i="23"/>
  <c r="D14" i="14"/>
  <c r="B14" i="23"/>
  <c r="D21" i="14"/>
  <c r="B21" i="23"/>
  <c r="D32" i="14"/>
  <c r="B32" i="23"/>
  <c r="D12" i="14"/>
  <c r="B12" i="23"/>
  <c r="D13" i="14"/>
  <c r="B13" i="23"/>
  <c r="A5" i="13"/>
  <c r="D33" i="14"/>
  <c r="H338" i="3"/>
  <c r="DP1" i="3"/>
  <c r="W1" i="2"/>
  <c r="H309" i="3"/>
  <c r="D25" i="14"/>
  <c r="P221" i="6"/>
  <c r="P229" i="6"/>
  <c r="P237" i="6"/>
  <c r="P245" i="6"/>
  <c r="P253" i="6"/>
  <c r="P261" i="6"/>
  <c r="P269" i="6"/>
  <c r="P218" i="6"/>
  <c r="P226" i="6"/>
  <c r="P234" i="6"/>
  <c r="P242" i="6"/>
  <c r="P250" i="6"/>
  <c r="P258" i="6"/>
  <c r="P266" i="6"/>
  <c r="P223" i="6"/>
  <c r="P231" i="6"/>
  <c r="P239" i="6"/>
  <c r="P247" i="6"/>
  <c r="P255" i="6"/>
  <c r="P263" i="6"/>
  <c r="P271" i="6"/>
  <c r="P220" i="6"/>
  <c r="P228" i="6"/>
  <c r="P236" i="6"/>
  <c r="P244" i="6"/>
  <c r="P252" i="6"/>
  <c r="P260" i="6"/>
  <c r="P268" i="6"/>
  <c r="P217" i="6"/>
  <c r="P225" i="6"/>
  <c r="P233" i="6"/>
  <c r="P241" i="6"/>
  <c r="P249" i="6"/>
  <c r="P257" i="6"/>
  <c r="P265" i="6"/>
  <c r="P273" i="6"/>
  <c r="P222" i="6"/>
  <c r="P230" i="6"/>
  <c r="P238" i="6"/>
  <c r="P246" i="6"/>
  <c r="P254" i="6"/>
  <c r="P262" i="6"/>
  <c r="P270" i="6"/>
  <c r="P219" i="6"/>
  <c r="P227" i="6"/>
  <c r="P235" i="6"/>
  <c r="P243" i="6"/>
  <c r="P251" i="6"/>
  <c r="P259" i="6"/>
  <c r="P267" i="6"/>
  <c r="P216" i="6"/>
  <c r="P224" i="6"/>
  <c r="P232" i="6"/>
  <c r="P240" i="6"/>
  <c r="P248" i="6"/>
  <c r="P256" i="6"/>
  <c r="P264" i="6"/>
  <c r="P272" i="6"/>
  <c r="H118" i="3"/>
  <c r="H117" i="3"/>
  <c r="H246" i="3"/>
  <c r="G19" i="7"/>
  <c r="H115" i="3"/>
  <c r="H116" i="3"/>
  <c r="H114" i="3"/>
  <c r="H113" i="3"/>
  <c r="G18" i="7"/>
  <c r="H105" i="3"/>
  <c r="H112" i="3"/>
  <c r="H102" i="3"/>
  <c r="H104" i="3"/>
  <c r="H103" i="3"/>
  <c r="H111" i="3"/>
  <c r="H110" i="3"/>
  <c r="H109" i="3"/>
  <c r="H101" i="3"/>
  <c r="H107" i="3"/>
  <c r="G16" i="7"/>
  <c r="H106" i="3"/>
  <c r="H108" i="3"/>
  <c r="H313" i="3"/>
  <c r="H321" i="3"/>
  <c r="H329" i="3"/>
  <c r="H337" i="3"/>
  <c r="J51" i="2"/>
  <c r="J57" i="2"/>
  <c r="H320" i="3"/>
  <c r="H328" i="3"/>
  <c r="J56" i="2"/>
  <c r="H326" i="3"/>
  <c r="H325" i="3"/>
  <c r="H312" i="3"/>
  <c r="H336" i="3"/>
  <c r="H318" i="3"/>
  <c r="J54" i="2"/>
  <c r="H333" i="3"/>
  <c r="J61" i="2"/>
  <c r="G21" i="7"/>
  <c r="H319" i="3"/>
  <c r="H327" i="3"/>
  <c r="H335" i="3"/>
  <c r="J55" i="2"/>
  <c r="J63" i="2"/>
  <c r="H334" i="3"/>
  <c r="J62" i="2"/>
  <c r="J53" i="2"/>
  <c r="H317" i="3"/>
  <c r="H315" i="3"/>
  <c r="H323" i="3"/>
  <c r="H331" i="3"/>
  <c r="J59" i="2"/>
  <c r="J52" i="2"/>
  <c r="H324" i="3"/>
  <c r="J60" i="2"/>
  <c r="H314" i="3"/>
  <c r="H332" i="3"/>
  <c r="H330" i="3"/>
  <c r="H322" i="3"/>
  <c r="J58" i="2"/>
  <c r="H316" i="3"/>
  <c r="H73" i="3"/>
  <c r="H81" i="3"/>
  <c r="J37" i="2"/>
  <c r="H72" i="3"/>
  <c r="J36" i="2"/>
  <c r="J30" i="2"/>
  <c r="H80" i="3"/>
  <c r="J29" i="2"/>
  <c r="H79" i="3"/>
  <c r="J31" i="2"/>
  <c r="H78" i="3"/>
  <c r="H77" i="3"/>
  <c r="J35" i="2"/>
  <c r="G11" i="7"/>
  <c r="H75" i="3"/>
  <c r="J33" i="2"/>
  <c r="J39" i="2"/>
  <c r="J34" i="2"/>
  <c r="H82" i="3"/>
  <c r="J40" i="2"/>
  <c r="H76" i="3"/>
  <c r="J38" i="2"/>
  <c r="H74" i="3"/>
  <c r="J32" i="2"/>
  <c r="H121" i="3"/>
  <c r="H129" i="3"/>
  <c r="H137" i="3"/>
  <c r="H145" i="3"/>
  <c r="H153" i="3"/>
  <c r="H161" i="3"/>
  <c r="H169" i="3"/>
  <c r="H177" i="3"/>
  <c r="H185" i="3"/>
  <c r="H193" i="3"/>
  <c r="H120" i="3"/>
  <c r="H136" i="3"/>
  <c r="H144" i="3"/>
  <c r="H160" i="3"/>
  <c r="H176" i="3"/>
  <c r="H192" i="3"/>
  <c r="H200" i="3"/>
  <c r="H134" i="3"/>
  <c r="H150" i="3"/>
  <c r="H166" i="3"/>
  <c r="H182" i="3"/>
  <c r="H198" i="3"/>
  <c r="H141" i="3"/>
  <c r="H173" i="3"/>
  <c r="H197" i="3"/>
  <c r="G14" i="7"/>
  <c r="H128" i="3"/>
  <c r="H152" i="3"/>
  <c r="H168" i="3"/>
  <c r="H184" i="3"/>
  <c r="H93" i="3"/>
  <c r="H165" i="3"/>
  <c r="H119" i="3"/>
  <c r="H127" i="3"/>
  <c r="H135" i="3"/>
  <c r="H143" i="3"/>
  <c r="H151" i="3"/>
  <c r="H159" i="3"/>
  <c r="H167" i="3"/>
  <c r="H175" i="3"/>
  <c r="H183" i="3"/>
  <c r="H191" i="3"/>
  <c r="H199" i="3"/>
  <c r="H94" i="3"/>
  <c r="H142" i="3"/>
  <c r="H158" i="3"/>
  <c r="H174" i="3"/>
  <c r="H190" i="3"/>
  <c r="H125" i="3"/>
  <c r="H149" i="3"/>
  <c r="H181" i="3"/>
  <c r="H126" i="3"/>
  <c r="H133" i="3"/>
  <c r="H157" i="3"/>
  <c r="H189" i="3"/>
  <c r="H91" i="3"/>
  <c r="H123" i="3"/>
  <c r="H131" i="3"/>
  <c r="H139" i="3"/>
  <c r="H147" i="3"/>
  <c r="H155" i="3"/>
  <c r="H163" i="3"/>
  <c r="H171" i="3"/>
  <c r="H179" i="3"/>
  <c r="H187" i="3"/>
  <c r="H195" i="3"/>
  <c r="H130" i="3"/>
  <c r="H162" i="3"/>
  <c r="H194" i="3"/>
  <c r="H122" i="3"/>
  <c r="H186" i="3"/>
  <c r="H138" i="3"/>
  <c r="H92" i="3"/>
  <c r="H124" i="3"/>
  <c r="H156" i="3"/>
  <c r="H188" i="3"/>
  <c r="H154" i="3"/>
  <c r="H148" i="3"/>
  <c r="H180" i="3"/>
  <c r="H170" i="3"/>
  <c r="H146" i="3"/>
  <c r="H178" i="3"/>
  <c r="H140" i="3"/>
  <c r="H172" i="3"/>
  <c r="H132" i="3"/>
  <c r="H164" i="3"/>
  <c r="H196" i="3"/>
  <c r="H273" i="3"/>
  <c r="H281" i="3"/>
  <c r="H289" i="3"/>
  <c r="H297" i="3"/>
  <c r="H305" i="3"/>
  <c r="H280" i="3"/>
  <c r="H288" i="3"/>
  <c r="H304" i="3"/>
  <c r="H270" i="3"/>
  <c r="H286" i="3"/>
  <c r="H302" i="3"/>
  <c r="H293" i="3"/>
  <c r="H272" i="3"/>
  <c r="H296" i="3"/>
  <c r="H294" i="3"/>
  <c r="H269" i="3"/>
  <c r="H301" i="3"/>
  <c r="H271" i="3"/>
  <c r="H279" i="3"/>
  <c r="H287" i="3"/>
  <c r="H295" i="3"/>
  <c r="H303" i="3"/>
  <c r="H278" i="3"/>
  <c r="H310" i="3"/>
  <c r="H277" i="3"/>
  <c r="H285" i="3"/>
  <c r="H275" i="3"/>
  <c r="H283" i="3"/>
  <c r="H291" i="3"/>
  <c r="H299" i="3"/>
  <c r="H307" i="3"/>
  <c r="H290" i="3"/>
  <c r="H282" i="3"/>
  <c r="H284" i="3"/>
  <c r="H298" i="3"/>
  <c r="H276" i="3"/>
  <c r="H308" i="3"/>
  <c r="H274" i="3"/>
  <c r="H306" i="3"/>
  <c r="H268" i="3"/>
  <c r="H300" i="3"/>
  <c r="H292" i="3"/>
  <c r="H265" i="3"/>
  <c r="H264" i="3"/>
  <c r="H263" i="3"/>
  <c r="H267" i="3"/>
  <c r="H266" i="3"/>
  <c r="G15" i="7"/>
  <c r="H97" i="3"/>
  <c r="H201" i="3"/>
  <c r="H209" i="3"/>
  <c r="H217" i="3"/>
  <c r="H225" i="3"/>
  <c r="H233" i="3"/>
  <c r="H241" i="3"/>
  <c r="H96" i="3"/>
  <c r="H216" i="3"/>
  <c r="H224" i="3"/>
  <c r="H240" i="3"/>
  <c r="H214" i="3"/>
  <c r="H238" i="3"/>
  <c r="H229" i="3"/>
  <c r="H208" i="3"/>
  <c r="H232" i="3"/>
  <c r="H230" i="3"/>
  <c r="H213" i="3"/>
  <c r="H95" i="3"/>
  <c r="H207" i="3"/>
  <c r="H215" i="3"/>
  <c r="H223" i="3"/>
  <c r="H231" i="3"/>
  <c r="H239" i="3"/>
  <c r="H206" i="3"/>
  <c r="H222" i="3"/>
  <c r="H205" i="3"/>
  <c r="H237" i="3"/>
  <c r="H221" i="3"/>
  <c r="H99" i="3"/>
  <c r="H203" i="3"/>
  <c r="H211" i="3"/>
  <c r="H219" i="3"/>
  <c r="H227" i="3"/>
  <c r="H235" i="3"/>
  <c r="H243" i="3"/>
  <c r="H98" i="3"/>
  <c r="H220" i="3"/>
  <c r="H218" i="3"/>
  <c r="H212" i="3"/>
  <c r="H244" i="3"/>
  <c r="H210" i="3"/>
  <c r="H242" i="3"/>
  <c r="H204" i="3"/>
  <c r="H236" i="3"/>
  <c r="H202" i="3"/>
  <c r="H100" i="3"/>
  <c r="H228" i="3"/>
  <c r="H226" i="3"/>
  <c r="H234" i="3"/>
  <c r="H89" i="3"/>
  <c r="H88" i="3"/>
  <c r="H86" i="3"/>
  <c r="H85" i="3"/>
  <c r="G13" i="7"/>
  <c r="H87" i="3"/>
  <c r="H90" i="3"/>
  <c r="G12" i="7"/>
  <c r="H83" i="3"/>
  <c r="H84" i="3"/>
  <c r="H249" i="3"/>
  <c r="H257" i="3"/>
  <c r="J45" i="2"/>
  <c r="H256" i="3"/>
  <c r="J44" i="2"/>
  <c r="H254" i="3"/>
  <c r="J48" i="2"/>
  <c r="H253" i="3"/>
  <c r="J41" i="2"/>
  <c r="H248" i="3"/>
  <c r="J50" i="2"/>
  <c r="H247" i="3"/>
  <c r="H255" i="3"/>
  <c r="J43" i="2"/>
  <c r="J49" i="2"/>
  <c r="H262" i="3"/>
  <c r="J42" i="2"/>
  <c r="G20" i="7"/>
  <c r="H261" i="3"/>
  <c r="H245" i="3"/>
  <c r="H251" i="3"/>
  <c r="H259" i="3"/>
  <c r="J47" i="2"/>
  <c r="H258" i="3"/>
  <c r="H252" i="3"/>
  <c r="H250" i="3"/>
  <c r="J46" i="2"/>
  <c r="H260" i="3"/>
  <c r="H98" i="5"/>
  <c r="H104" i="5"/>
  <c r="H97" i="5"/>
  <c r="H103" i="5"/>
  <c r="G21" i="1"/>
  <c r="H96" i="5"/>
  <c r="H102" i="5"/>
  <c r="H110" i="5"/>
  <c r="H95" i="5"/>
  <c r="H109" i="5"/>
  <c r="G20" i="1"/>
  <c r="G23" i="1"/>
  <c r="H94" i="5"/>
  <c r="H108" i="5"/>
  <c r="G24" i="1"/>
  <c r="H93" i="5"/>
  <c r="H101" i="5"/>
  <c r="H107" i="5"/>
  <c r="G26" i="1"/>
  <c r="H92" i="5"/>
  <c r="H100" i="5"/>
  <c r="H106" i="5"/>
  <c r="H91" i="5"/>
  <c r="H99" i="5"/>
  <c r="H105" i="5"/>
  <c r="G22" i="1"/>
  <c r="G25" i="1"/>
  <c r="H73" i="5"/>
  <c r="H81" i="5"/>
  <c r="H88" i="5"/>
  <c r="H72" i="5"/>
  <c r="H80" i="5"/>
  <c r="H87" i="5"/>
  <c r="G19" i="1"/>
  <c r="H71" i="5"/>
  <c r="H79" i="5"/>
  <c r="H86" i="5"/>
  <c r="G18" i="1"/>
  <c r="H70" i="5"/>
  <c r="H78" i="5"/>
  <c r="G17" i="1"/>
  <c r="H69" i="5"/>
  <c r="H77" i="5"/>
  <c r="H85" i="5"/>
  <c r="G16" i="1"/>
  <c r="H68" i="5"/>
  <c r="H76" i="5"/>
  <c r="H84" i="5"/>
  <c r="G15" i="1"/>
  <c r="H75" i="5"/>
  <c r="H83" i="5"/>
  <c r="H74" i="5"/>
  <c r="H82" i="5"/>
  <c r="H112" i="5"/>
  <c r="H120" i="5"/>
  <c r="H129" i="5"/>
  <c r="H111" i="5"/>
  <c r="H119" i="5"/>
  <c r="H128" i="5"/>
  <c r="H118" i="5"/>
  <c r="H127" i="5"/>
  <c r="H117" i="5"/>
  <c r="H126" i="5"/>
  <c r="H116" i="5"/>
  <c r="H125" i="5"/>
  <c r="H115" i="5"/>
  <c r="H124" i="5"/>
  <c r="H114" i="5"/>
  <c r="H123" i="5"/>
  <c r="H131" i="5"/>
  <c r="H113" i="5"/>
  <c r="H130" i="5"/>
  <c r="H49" i="5"/>
  <c r="H57" i="5"/>
  <c r="H65" i="5"/>
  <c r="H48" i="5"/>
  <c r="H56" i="5"/>
  <c r="H64" i="5"/>
  <c r="H55" i="5"/>
  <c r="H63" i="5"/>
  <c r="H54" i="5"/>
  <c r="H62" i="5"/>
  <c r="H53" i="5"/>
  <c r="H61" i="5"/>
  <c r="H52" i="5"/>
  <c r="H60" i="5"/>
  <c r="H51" i="5"/>
  <c r="H59" i="5"/>
  <c r="H67" i="5"/>
  <c r="H50" i="5"/>
  <c r="H58" i="5"/>
  <c r="H66" i="5"/>
  <c r="AX1" i="3"/>
  <c r="DO1" i="3"/>
  <c r="DA1" i="3"/>
  <c r="CM1" i="3"/>
  <c r="FF1" i="3"/>
  <c r="EQ1" i="3"/>
  <c r="AW1" i="3"/>
  <c r="BK1" i="3"/>
  <c r="FE1" i="3"/>
  <c r="T1" i="3"/>
  <c r="EP1" i="3"/>
  <c r="CL1" i="3"/>
  <c r="GT1" i="3"/>
  <c r="AH1" i="3"/>
  <c r="FD1" i="3"/>
  <c r="AV1" i="3"/>
  <c r="BX1" i="3"/>
  <c r="EB1" i="3"/>
  <c r="GF1" i="3"/>
  <c r="EA1" i="3"/>
  <c r="CK1" i="3"/>
  <c r="BI1" i="3"/>
  <c r="GS1" i="3"/>
  <c r="S1" i="3"/>
  <c r="FQ1" i="3"/>
  <c r="DM1" i="3"/>
  <c r="R1" i="3"/>
  <c r="DZ1" i="3"/>
  <c r="BZ1" i="3"/>
  <c r="AJ1" i="3"/>
  <c r="AU1" i="3"/>
  <c r="CJ1" i="3"/>
  <c r="DN1" i="3"/>
  <c r="ER1" i="3"/>
  <c r="FC1" i="3"/>
  <c r="GR1" i="3"/>
  <c r="GH1" i="3"/>
  <c r="AT1" i="3"/>
  <c r="DL1" i="3"/>
  <c r="FT1" i="3"/>
  <c r="GE1" i="3"/>
  <c r="V1" i="3"/>
  <c r="AG1" i="3"/>
  <c r="BV1" i="3"/>
  <c r="GD1" i="3"/>
  <c r="R1" i="1"/>
  <c r="DB1" i="3"/>
  <c r="FB1" i="3"/>
  <c r="HJ1" i="3"/>
  <c r="BL1" i="3"/>
  <c r="BW1" i="3"/>
  <c r="CZ1" i="3"/>
  <c r="ED1" i="3"/>
  <c r="EO1" i="3"/>
  <c r="HH1" i="3"/>
  <c r="U1" i="3"/>
  <c r="AF1" i="3"/>
  <c r="BJ1" i="3"/>
  <c r="CN1" i="3"/>
  <c r="CY1" i="3"/>
  <c r="EC1" i="3"/>
  <c r="EN1" i="3"/>
  <c r="GV1" i="3"/>
  <c r="HG1" i="3"/>
  <c r="P1" i="1"/>
  <c r="T1" i="1"/>
  <c r="BH1" i="3"/>
  <c r="J3" i="3"/>
  <c r="K3" i="3"/>
  <c r="J4" i="3"/>
  <c r="K4" i="3"/>
  <c r="J5" i="3"/>
  <c r="K5" i="3"/>
  <c r="J7" i="3"/>
  <c r="K7" i="3"/>
  <c r="J8" i="3"/>
  <c r="K8" i="3"/>
  <c r="J12" i="3"/>
  <c r="K12" i="3"/>
  <c r="J26" i="3"/>
  <c r="K26" i="3"/>
  <c r="GY2" i="3"/>
  <c r="GZ2" i="3"/>
  <c r="HA2" i="3"/>
  <c r="HB2" i="3"/>
  <c r="HC2" i="3"/>
  <c r="HD2" i="3"/>
  <c r="HE2" i="3"/>
  <c r="GX2" i="3"/>
  <c r="GJ2" i="3"/>
  <c r="GK2" i="3"/>
  <c r="GL2" i="3"/>
  <c r="GM2" i="3"/>
  <c r="GN2" i="3"/>
  <c r="GO2" i="3"/>
  <c r="GP2" i="3"/>
  <c r="GQ2" i="3"/>
  <c r="FV2" i="3"/>
  <c r="FW2" i="3"/>
  <c r="FX2" i="3"/>
  <c r="FY2" i="3"/>
  <c r="FZ2" i="3"/>
  <c r="GA2" i="3"/>
  <c r="GB2" i="3"/>
  <c r="GC2" i="3"/>
  <c r="FH2" i="3"/>
  <c r="FI2" i="3"/>
  <c r="FJ2" i="3"/>
  <c r="FK2" i="3"/>
  <c r="FL2" i="3"/>
  <c r="FM2" i="3"/>
  <c r="FN2" i="3"/>
  <c r="FO2" i="3"/>
  <c r="ET2" i="3"/>
  <c r="EU2" i="3"/>
  <c r="EV2" i="3"/>
  <c r="EW2" i="3"/>
  <c r="EX2" i="3"/>
  <c r="EY2" i="3"/>
  <c r="EZ2" i="3"/>
  <c r="FA2" i="3"/>
  <c r="EF2" i="3"/>
  <c r="EG2" i="3"/>
  <c r="EH2" i="3"/>
  <c r="EI2" i="3"/>
  <c r="EJ2" i="3"/>
  <c r="EK2" i="3"/>
  <c r="EL2" i="3"/>
  <c r="EM2" i="3"/>
  <c r="DR2" i="3"/>
  <c r="DS2" i="3"/>
  <c r="DT2" i="3"/>
  <c r="DU2" i="3"/>
  <c r="DV2" i="3"/>
  <c r="DW2" i="3"/>
  <c r="DX2" i="3"/>
  <c r="DY2" i="3"/>
  <c r="DD2" i="3"/>
  <c r="DE2" i="3"/>
  <c r="DF2" i="3"/>
  <c r="DG2" i="3"/>
  <c r="DH2" i="3"/>
  <c r="DI2" i="3"/>
  <c r="DJ2" i="3"/>
  <c r="DK2" i="3"/>
  <c r="CP2" i="3"/>
  <c r="CQ2" i="3"/>
  <c r="CR2" i="3"/>
  <c r="CS2" i="3"/>
  <c r="CT2" i="3"/>
  <c r="CU2" i="3"/>
  <c r="CV2" i="3"/>
  <c r="CW2" i="3"/>
  <c r="CC2" i="3"/>
  <c r="CD2" i="3"/>
  <c r="CE2" i="3"/>
  <c r="CF2" i="3"/>
  <c r="CG2" i="3"/>
  <c r="CH2" i="3"/>
  <c r="CI2" i="3"/>
  <c r="CB2" i="3"/>
  <c r="BN2" i="3"/>
  <c r="BO2" i="3"/>
  <c r="BP2" i="3"/>
  <c r="BQ2" i="3"/>
  <c r="BR2" i="3"/>
  <c r="BS2" i="3"/>
  <c r="BT2" i="3"/>
  <c r="BU2" i="3"/>
  <c r="AL2" i="3"/>
  <c r="AM2" i="3"/>
  <c r="AN2" i="3"/>
  <c r="AO2" i="3"/>
  <c r="AP2" i="3"/>
  <c r="AQ2" i="3"/>
  <c r="AR2" i="3"/>
  <c r="AS2" i="3"/>
  <c r="X2" i="3"/>
  <c r="Y2" i="3"/>
  <c r="Z2" i="3"/>
  <c r="AA2" i="3"/>
  <c r="AB2" i="3"/>
  <c r="AC2" i="3"/>
  <c r="AD2" i="3"/>
  <c r="AE2" i="3"/>
  <c r="J2" i="3"/>
  <c r="K2" i="3"/>
  <c r="L2" i="3"/>
  <c r="M2" i="3"/>
  <c r="N2" i="3"/>
  <c r="O2" i="3"/>
  <c r="P2" i="3"/>
  <c r="Q2" i="3"/>
  <c r="BN1" i="3"/>
  <c r="X1" i="3"/>
  <c r="GX1" i="3"/>
  <c r="GJ1" i="3"/>
  <c r="FV1" i="3"/>
  <c r="FH1" i="3"/>
  <c r="ET1" i="3"/>
  <c r="EF1" i="3"/>
  <c r="DR1" i="3"/>
  <c r="DD1" i="3"/>
  <c r="CP1" i="3"/>
  <c r="CB1" i="3"/>
  <c r="AZ1" i="3"/>
  <c r="AL1" i="3"/>
  <c r="J1" i="3"/>
  <c r="H1" i="7"/>
  <c r="F8" i="8"/>
  <c r="F6" i="8"/>
  <c r="H1" i="12"/>
  <c r="R1" i="2" s="1"/>
  <c r="G1" i="12"/>
  <c r="Q1" i="2" s="1"/>
  <c r="F1" i="12"/>
  <c r="P1" i="2" s="1"/>
  <c r="E1" i="12"/>
  <c r="O1" i="2" s="1"/>
  <c r="D1" i="12"/>
  <c r="C1" i="12"/>
  <c r="B1" i="12"/>
  <c r="L1" i="2" s="1"/>
  <c r="L34" i="9"/>
  <c r="L20" i="9"/>
  <c r="B9" i="10"/>
  <c r="B8" i="10"/>
  <c r="B7" i="10"/>
  <c r="B6" i="10"/>
  <c r="B5" i="10"/>
  <c r="H71" i="3"/>
  <c r="B2" i="10"/>
  <c r="P189" i="6"/>
  <c r="B4" i="10"/>
  <c r="B3" i="10"/>
  <c r="B3" i="23" s="1"/>
  <c r="H1" i="1"/>
  <c r="H6" i="1"/>
  <c r="I6" i="1"/>
  <c r="J6" i="1"/>
  <c r="K6" i="1"/>
  <c r="L6" i="1"/>
  <c r="M6" i="1"/>
  <c r="N6" i="1"/>
  <c r="H7" i="1"/>
  <c r="I7" i="1"/>
  <c r="J7" i="1"/>
  <c r="K7" i="1"/>
  <c r="L7" i="1"/>
  <c r="M7" i="1"/>
  <c r="N7" i="1"/>
  <c r="H8" i="1"/>
  <c r="I8" i="1"/>
  <c r="J8" i="1"/>
  <c r="K8" i="1"/>
  <c r="L8" i="1"/>
  <c r="M8" i="1"/>
  <c r="N8" i="1"/>
  <c r="H9" i="1"/>
  <c r="I9" i="1"/>
  <c r="J9" i="1"/>
  <c r="K9" i="1"/>
  <c r="L9" i="1"/>
  <c r="M9" i="1"/>
  <c r="N9" i="1"/>
  <c r="H10" i="1"/>
  <c r="I10" i="1"/>
  <c r="J10" i="1"/>
  <c r="K10" i="1"/>
  <c r="L10" i="1"/>
  <c r="M10" i="1"/>
  <c r="N10" i="1"/>
  <c r="H11" i="1"/>
  <c r="I11" i="1"/>
  <c r="J11" i="1"/>
  <c r="K11" i="1"/>
  <c r="L11" i="1"/>
  <c r="M11" i="1"/>
  <c r="N11" i="1"/>
  <c r="H12" i="1"/>
  <c r="I12" i="1"/>
  <c r="J12" i="1"/>
  <c r="K12" i="1"/>
  <c r="L12" i="1"/>
  <c r="M12" i="1"/>
  <c r="N12" i="1"/>
  <c r="H13" i="1"/>
  <c r="I13" i="1"/>
  <c r="J13" i="1"/>
  <c r="K13" i="1"/>
  <c r="L13" i="1"/>
  <c r="M13" i="1"/>
  <c r="N13" i="1"/>
  <c r="E5" i="1"/>
  <c r="E14" i="1"/>
  <c r="L4" i="9"/>
  <c r="L5" i="9"/>
  <c r="L6" i="9"/>
  <c r="L7" i="9"/>
  <c r="L8" i="9"/>
  <c r="L9" i="9"/>
  <c r="L12" i="9"/>
  <c r="L13" i="9"/>
  <c r="L14" i="9"/>
  <c r="L17" i="9"/>
  <c r="L21" i="9"/>
  <c r="L22" i="9"/>
  <c r="L23" i="9"/>
  <c r="L24" i="9"/>
  <c r="L25" i="9"/>
  <c r="L28" i="9"/>
  <c r="L29" i="9"/>
  <c r="L31" i="9"/>
  <c r="L32" i="9"/>
  <c r="L33" i="9"/>
  <c r="P182" i="6"/>
  <c r="P183" i="6"/>
  <c r="P185" i="6"/>
  <c r="P186" i="6"/>
  <c r="P191" i="6"/>
  <c r="P193" i="6"/>
  <c r="P194" i="6"/>
  <c r="P195" i="6"/>
  <c r="P201" i="6"/>
  <c r="P202" i="6"/>
  <c r="P203" i="6"/>
  <c r="P204" i="6"/>
  <c r="P210" i="6"/>
  <c r="P211" i="6"/>
  <c r="P212" i="6"/>
  <c r="P213" i="6"/>
  <c r="J1" i="1" l="1"/>
  <c r="M1" i="2"/>
  <c r="BC1" i="3"/>
  <c r="N1" i="2"/>
  <c r="DG1" i="3"/>
  <c r="C17" i="13"/>
  <c r="B17" i="13"/>
  <c r="AR9" i="45"/>
  <c r="AR22" i="45"/>
  <c r="AR16" i="45"/>
  <c r="AR17" i="45"/>
  <c r="AR11" i="45"/>
  <c r="AR28" i="45"/>
  <c r="AR15" i="45"/>
  <c r="AR10" i="45"/>
  <c r="AR20" i="45"/>
  <c r="AR23" i="45"/>
  <c r="AR5" i="45"/>
  <c r="AR6" i="45"/>
  <c r="AR26" i="45"/>
  <c r="AR18" i="45"/>
  <c r="AR12" i="45"/>
  <c r="Z3" i="20"/>
  <c r="AR25" i="45"/>
  <c r="AR13" i="45"/>
  <c r="AR21" i="45"/>
  <c r="AR8" i="45"/>
  <c r="AR24" i="45"/>
  <c r="AR7" i="45"/>
  <c r="AR27" i="45"/>
  <c r="AR19" i="45"/>
  <c r="AR14" i="45"/>
  <c r="AR4" i="45"/>
  <c r="DD353" i="3"/>
  <c r="DL353" i="3"/>
  <c r="DM353" i="3"/>
  <c r="DN353" i="3"/>
  <c r="DO353" i="3"/>
  <c r="DG353" i="3"/>
  <c r="DP353" i="3"/>
  <c r="EF354" i="3"/>
  <c r="ER354" i="3"/>
  <c r="EN354" i="3"/>
  <c r="EO354" i="3"/>
  <c r="EP354" i="3"/>
  <c r="EQ354" i="3"/>
  <c r="CB352" i="3"/>
  <c r="CN352" i="3"/>
  <c r="CJ352" i="3"/>
  <c r="CK352" i="3"/>
  <c r="CL352" i="3"/>
  <c r="CM352" i="3"/>
  <c r="A11" i="13"/>
  <c r="H47" i="5"/>
  <c r="H46" i="5"/>
  <c r="J18" i="1"/>
  <c r="A129" i="26"/>
  <c r="A211" i="26"/>
  <c r="A111" i="26"/>
  <c r="A69" i="26"/>
  <c r="A154" i="26"/>
  <c r="A43" i="26"/>
  <c r="BC311" i="3"/>
  <c r="A48" i="26"/>
  <c r="A115" i="26"/>
  <c r="BN108" i="3"/>
  <c r="A59" i="26"/>
  <c r="A55" i="26"/>
  <c r="A57" i="26"/>
  <c r="A15" i="26"/>
  <c r="A46" i="13" s="1"/>
  <c r="A141" i="26"/>
  <c r="A110" i="26"/>
  <c r="A125" i="26"/>
  <c r="A13" i="26"/>
  <c r="A44" i="13" s="1"/>
  <c r="A112" i="26"/>
  <c r="A25" i="26"/>
  <c r="A180" i="26"/>
  <c r="A166" i="26"/>
  <c r="A104" i="26"/>
  <c r="A17" i="26"/>
  <c r="A53" i="26"/>
  <c r="A85" i="26"/>
  <c r="A68" i="26"/>
  <c r="A26" i="26"/>
  <c r="A152" i="26"/>
  <c r="A11" i="26"/>
  <c r="A42" i="13" s="1"/>
  <c r="A181" i="26"/>
  <c r="A139" i="26"/>
  <c r="A98" i="26"/>
  <c r="A199" i="26"/>
  <c r="A97" i="26"/>
  <c r="A67" i="26"/>
  <c r="A193" i="26"/>
  <c r="A123" i="26"/>
  <c r="A124" i="26"/>
  <c r="A83" i="26"/>
  <c r="A84" i="26"/>
  <c r="A185" i="26"/>
  <c r="A126" i="26"/>
  <c r="A127" i="26"/>
  <c r="A183" i="26"/>
  <c r="A82" i="26"/>
  <c r="A155" i="26"/>
  <c r="A87" i="26"/>
  <c r="A179" i="26"/>
  <c r="A71" i="26"/>
  <c r="A195" i="26"/>
  <c r="A73" i="26"/>
  <c r="A171" i="26"/>
  <c r="A137" i="26"/>
  <c r="A138" i="26"/>
  <c r="A39" i="26"/>
  <c r="A29" i="26"/>
  <c r="A54" i="26"/>
  <c r="A27" i="26"/>
  <c r="A140" i="26"/>
  <c r="A113" i="26"/>
  <c r="A101" i="26"/>
  <c r="A45" i="26"/>
  <c r="A157" i="26"/>
  <c r="A197" i="26"/>
  <c r="A209" i="26"/>
  <c r="A99" i="26"/>
  <c r="A109" i="26"/>
  <c r="A40" i="26"/>
  <c r="A194" i="26"/>
  <c r="A153" i="26"/>
  <c r="A42" i="26"/>
  <c r="A3" i="26"/>
  <c r="A34" i="13" s="1"/>
  <c r="A96" i="26"/>
  <c r="A31" i="26"/>
  <c r="A143" i="26"/>
  <c r="A208" i="26"/>
  <c r="A14" i="26"/>
  <c r="A45" i="13" s="1"/>
  <c r="A151" i="26"/>
  <c r="A169" i="26"/>
  <c r="A81" i="26"/>
  <c r="A12" i="26"/>
  <c r="A43" i="13" s="1"/>
  <c r="A41" i="26"/>
  <c r="A56" i="26"/>
  <c r="D5" i="14"/>
  <c r="B5" i="23"/>
  <c r="D9" i="14"/>
  <c r="B9" i="23"/>
  <c r="D2" i="14"/>
  <c r="B2" i="23"/>
  <c r="D4" i="14"/>
  <c r="B4" i="23"/>
  <c r="D7" i="14"/>
  <c r="B7" i="23"/>
  <c r="D8" i="14"/>
  <c r="B8" i="23"/>
  <c r="D6" i="14"/>
  <c r="B6" i="23"/>
  <c r="A4" i="13"/>
  <c r="BH344" i="3"/>
  <c r="AZ344" i="3"/>
  <c r="BC344" i="3"/>
  <c r="BK344" i="3"/>
  <c r="BJ344" i="3"/>
  <c r="BI344" i="3"/>
  <c r="BL344" i="3"/>
  <c r="BK351" i="3"/>
  <c r="BH351" i="3"/>
  <c r="AZ351" i="3"/>
  <c r="BC351" i="3"/>
  <c r="BL351" i="3"/>
  <c r="BJ351" i="3"/>
  <c r="BI351" i="3"/>
  <c r="BJ346" i="3"/>
  <c r="BH346" i="3"/>
  <c r="AZ346" i="3"/>
  <c r="BL346" i="3"/>
  <c r="BI346" i="3"/>
  <c r="BC346" i="3"/>
  <c r="BK346" i="3"/>
  <c r="BC345" i="3"/>
  <c r="AZ345" i="3"/>
  <c r="BL345" i="3"/>
  <c r="BJ345" i="3"/>
  <c r="BH345" i="3"/>
  <c r="BI345" i="3"/>
  <c r="BK345" i="3"/>
  <c r="BC349" i="3"/>
  <c r="BH349" i="3"/>
  <c r="AZ349" i="3"/>
  <c r="BJ349" i="3"/>
  <c r="BK349" i="3"/>
  <c r="BL349" i="3"/>
  <c r="BI349" i="3"/>
  <c r="BC347" i="3"/>
  <c r="BL347" i="3"/>
  <c r="BJ347" i="3"/>
  <c r="BH347" i="3"/>
  <c r="AZ347" i="3"/>
  <c r="BI347" i="3"/>
  <c r="BK347" i="3"/>
  <c r="BL348" i="3"/>
  <c r="AZ348" i="3"/>
  <c r="BJ348" i="3"/>
  <c r="BH348" i="3"/>
  <c r="BI348" i="3"/>
  <c r="BC348" i="3"/>
  <c r="BK348" i="3"/>
  <c r="BL350" i="3"/>
  <c r="BJ350" i="3"/>
  <c r="BH350" i="3"/>
  <c r="AZ350" i="3"/>
  <c r="BC350" i="3"/>
  <c r="BK350" i="3"/>
  <c r="BI350" i="3"/>
  <c r="BC341" i="3"/>
  <c r="AZ341" i="3"/>
  <c r="BL341" i="3"/>
  <c r="BJ341" i="3"/>
  <c r="BH341" i="3"/>
  <c r="BI341" i="3"/>
  <c r="BK341" i="3"/>
  <c r="T338" i="3"/>
  <c r="U338" i="3"/>
  <c r="J338" i="3"/>
  <c r="S338" i="3"/>
  <c r="V338" i="3"/>
  <c r="R338" i="3"/>
  <c r="BC343" i="3"/>
  <c r="AZ343" i="3"/>
  <c r="BL343" i="3"/>
  <c r="BJ343" i="3"/>
  <c r="BH343" i="3"/>
  <c r="BI343" i="3"/>
  <c r="BK343" i="3"/>
  <c r="P13" i="6"/>
  <c r="D3" i="14"/>
  <c r="BL339" i="3"/>
  <c r="BC339" i="3"/>
  <c r="BK339" i="3"/>
  <c r="BJ339" i="3"/>
  <c r="BI339" i="3"/>
  <c r="AZ339" i="3"/>
  <c r="BH339" i="3"/>
  <c r="BH340" i="3"/>
  <c r="AZ340" i="3"/>
  <c r="BI340" i="3"/>
  <c r="BC340" i="3"/>
  <c r="BK340" i="3"/>
  <c r="BL340" i="3"/>
  <c r="BJ340" i="3"/>
  <c r="BH342" i="3"/>
  <c r="AZ342" i="3"/>
  <c r="BJ342" i="3"/>
  <c r="BI342" i="3"/>
  <c r="BC342" i="3"/>
  <c r="BL342" i="3"/>
  <c r="BK342" i="3"/>
  <c r="P36" i="6"/>
  <c r="P41" i="6"/>
  <c r="P61" i="6"/>
  <c r="P60" i="6"/>
  <c r="P9" i="6"/>
  <c r="BH311" i="3"/>
  <c r="M47" i="2"/>
  <c r="V47" i="2"/>
  <c r="U47" i="2"/>
  <c r="T47" i="2"/>
  <c r="S47" i="2"/>
  <c r="Q47" i="2"/>
  <c r="W47" i="2"/>
  <c r="O47" i="2"/>
  <c r="R47" i="2"/>
  <c r="N47" i="2"/>
  <c r="K47" i="2"/>
  <c r="P47" i="2"/>
  <c r="L47" i="2"/>
  <c r="P49" i="2"/>
  <c r="T49" i="2"/>
  <c r="S49" i="2"/>
  <c r="W49" i="2"/>
  <c r="V49" i="2"/>
  <c r="U49" i="2"/>
  <c r="R49" i="2"/>
  <c r="Q49" i="2"/>
  <c r="L49" i="2"/>
  <c r="M49" i="2"/>
  <c r="N49" i="2"/>
  <c r="K49" i="2"/>
  <c r="O49" i="2"/>
  <c r="O48" i="2"/>
  <c r="W48" i="2"/>
  <c r="V48" i="2"/>
  <c r="U48" i="2"/>
  <c r="T48" i="2"/>
  <c r="S48" i="2"/>
  <c r="R48" i="2"/>
  <c r="P48" i="2"/>
  <c r="K48" i="2"/>
  <c r="L48" i="2"/>
  <c r="Q48" i="2"/>
  <c r="N48" i="2"/>
  <c r="M48" i="2"/>
  <c r="AG83" i="3"/>
  <c r="AH83" i="3"/>
  <c r="AF83" i="3"/>
  <c r="AI83" i="3"/>
  <c r="AJ83" i="3"/>
  <c r="AG89" i="3"/>
  <c r="AH89" i="3"/>
  <c r="AI89" i="3"/>
  <c r="AJ89" i="3"/>
  <c r="AF89" i="3"/>
  <c r="EB242" i="3"/>
  <c r="EC242" i="3"/>
  <c r="ED242" i="3"/>
  <c r="DZ242" i="3"/>
  <c r="EA242" i="3"/>
  <c r="EA235" i="3"/>
  <c r="EB235" i="3"/>
  <c r="EC235" i="3"/>
  <c r="ED235" i="3"/>
  <c r="DZ235" i="3"/>
  <c r="CZ205" i="3"/>
  <c r="DA205" i="3"/>
  <c r="DB205" i="3"/>
  <c r="CX205" i="3"/>
  <c r="CY205" i="3"/>
  <c r="AH95" i="3"/>
  <c r="AI95" i="3"/>
  <c r="AF95" i="3"/>
  <c r="AG95" i="3"/>
  <c r="AJ95" i="3"/>
  <c r="DZ240" i="3"/>
  <c r="EB240" i="3"/>
  <c r="EC240" i="3"/>
  <c r="ED240" i="3"/>
  <c r="EA240" i="3"/>
  <c r="DZ209" i="3"/>
  <c r="EA209" i="3"/>
  <c r="EC209" i="3"/>
  <c r="EB209" i="3"/>
  <c r="ED209" i="3"/>
  <c r="BK265" i="3"/>
  <c r="BC265" i="3"/>
  <c r="BH265" i="3"/>
  <c r="BI265" i="3"/>
  <c r="BJ265" i="3"/>
  <c r="BL265" i="3"/>
  <c r="V298" i="3"/>
  <c r="R298" i="3"/>
  <c r="S298" i="3"/>
  <c r="T298" i="3"/>
  <c r="U298" i="3"/>
  <c r="U275" i="3"/>
  <c r="V275" i="3"/>
  <c r="R275" i="3"/>
  <c r="S275" i="3"/>
  <c r="T275" i="3"/>
  <c r="BJ287" i="3"/>
  <c r="BH287" i="3"/>
  <c r="BI287" i="3"/>
  <c r="BK287" i="3"/>
  <c r="BC287" i="3"/>
  <c r="BL287" i="3"/>
  <c r="BC293" i="3"/>
  <c r="BI293" i="3"/>
  <c r="BH293" i="3"/>
  <c r="BJ293" i="3"/>
  <c r="BK293" i="3"/>
  <c r="BL293" i="3"/>
  <c r="BK297" i="3"/>
  <c r="BC297" i="3"/>
  <c r="BH297" i="3"/>
  <c r="BI297" i="3"/>
  <c r="BJ297" i="3"/>
  <c r="BL297" i="3"/>
  <c r="HG140" i="3"/>
  <c r="HI140" i="3"/>
  <c r="HJ140" i="3"/>
  <c r="HF140" i="3"/>
  <c r="HH140" i="3"/>
  <c r="HF156" i="3"/>
  <c r="HI156" i="3"/>
  <c r="HG156" i="3"/>
  <c r="HJ156" i="3"/>
  <c r="HH156" i="3"/>
  <c r="EB130" i="3"/>
  <c r="DZ130" i="3"/>
  <c r="EC130" i="3"/>
  <c r="ED130" i="3"/>
  <c r="EA130" i="3"/>
  <c r="HI139" i="3"/>
  <c r="HJ139" i="3"/>
  <c r="HF139" i="3"/>
  <c r="HG139" i="3"/>
  <c r="HH139" i="3"/>
  <c r="HF181" i="3"/>
  <c r="HH181" i="3"/>
  <c r="HI181" i="3"/>
  <c r="HJ181" i="3"/>
  <c r="HG181" i="3"/>
  <c r="GV199" i="3"/>
  <c r="GR199" i="3"/>
  <c r="GS199" i="3"/>
  <c r="GT199" i="3"/>
  <c r="GU199" i="3"/>
  <c r="FF135" i="3"/>
  <c r="FB135" i="3"/>
  <c r="FC135" i="3"/>
  <c r="FD135" i="3"/>
  <c r="FE135" i="3"/>
  <c r="EB128" i="3"/>
  <c r="EA128" i="3"/>
  <c r="EC128" i="3"/>
  <c r="ED128" i="3"/>
  <c r="DZ128" i="3"/>
  <c r="DM150" i="3"/>
  <c r="DO150" i="3"/>
  <c r="DG150" i="3"/>
  <c r="DP150" i="3"/>
  <c r="DN150" i="3"/>
  <c r="DL150" i="3"/>
  <c r="HG120" i="3"/>
  <c r="HJ120" i="3"/>
  <c r="HF120" i="3"/>
  <c r="HH120" i="3"/>
  <c r="HI120" i="3"/>
  <c r="FC137" i="3"/>
  <c r="FE137" i="3"/>
  <c r="FF137" i="3"/>
  <c r="FD137" i="3"/>
  <c r="FB137" i="3"/>
  <c r="T82" i="3"/>
  <c r="R82" i="3"/>
  <c r="U82" i="3"/>
  <c r="V82" i="3"/>
  <c r="S82" i="3"/>
  <c r="AJ78" i="3"/>
  <c r="AF78" i="3"/>
  <c r="AG78" i="3"/>
  <c r="AH78" i="3"/>
  <c r="AI78" i="3"/>
  <c r="BC314" i="3"/>
  <c r="BJ314" i="3"/>
  <c r="BH314" i="3"/>
  <c r="BI314" i="3"/>
  <c r="BK314" i="3"/>
  <c r="BL314" i="3"/>
  <c r="AJ317" i="3"/>
  <c r="AI317" i="3"/>
  <c r="AG317" i="3"/>
  <c r="X317" i="3"/>
  <c r="AF317" i="3"/>
  <c r="AH317" i="3"/>
  <c r="AV319" i="3"/>
  <c r="AT319" i="3"/>
  <c r="AW319" i="3"/>
  <c r="AX319" i="3"/>
  <c r="AU319" i="3"/>
  <c r="AI325" i="3"/>
  <c r="AH325" i="3"/>
  <c r="AG325" i="3"/>
  <c r="AF325" i="3"/>
  <c r="X325" i="3"/>
  <c r="AJ325" i="3"/>
  <c r="V329" i="3"/>
  <c r="U329" i="3"/>
  <c r="S329" i="3"/>
  <c r="T329" i="3"/>
  <c r="J329" i="3"/>
  <c r="R329" i="3"/>
  <c r="H18" i="7"/>
  <c r="V118" i="3"/>
  <c r="R118" i="3"/>
  <c r="S118" i="3"/>
  <c r="T118" i="3"/>
  <c r="U118" i="3"/>
  <c r="H24" i="3"/>
  <c r="J14" i="2"/>
  <c r="H23" i="3"/>
  <c r="J16" i="2"/>
  <c r="H21" i="3"/>
  <c r="H28" i="3"/>
  <c r="H22" i="3"/>
  <c r="H29" i="3"/>
  <c r="G3" i="7"/>
  <c r="H26" i="3"/>
  <c r="H25" i="3"/>
  <c r="H27" i="3"/>
  <c r="J15" i="2"/>
  <c r="H69" i="3"/>
  <c r="H68" i="3"/>
  <c r="H70" i="3"/>
  <c r="J70" i="3" s="1"/>
  <c r="G8" i="7"/>
  <c r="J28" i="2"/>
  <c r="P6" i="6"/>
  <c r="H8" i="3"/>
  <c r="H16" i="3"/>
  <c r="J10" i="2"/>
  <c r="H15" i="3"/>
  <c r="J9" i="2"/>
  <c r="H13" i="3"/>
  <c r="H12" i="3"/>
  <c r="AX12" i="3" s="1"/>
  <c r="G2" i="7"/>
  <c r="H7" i="3"/>
  <c r="AT7" i="3" s="1"/>
  <c r="J13" i="2"/>
  <c r="J7" i="2"/>
  <c r="H14" i="3"/>
  <c r="J8" i="2"/>
  <c r="J12" i="2"/>
  <c r="H20" i="3"/>
  <c r="U20" i="3" s="1"/>
  <c r="J6" i="2"/>
  <c r="H10" i="3"/>
  <c r="H18" i="3"/>
  <c r="J4" i="2"/>
  <c r="J11" i="2"/>
  <c r="J5" i="2"/>
  <c r="H9" i="3"/>
  <c r="H19" i="3"/>
  <c r="J19" i="3" s="1"/>
  <c r="J3" i="2"/>
  <c r="H17" i="3"/>
  <c r="H11" i="3"/>
  <c r="J2" i="2"/>
  <c r="G7" i="7"/>
  <c r="H56" i="3"/>
  <c r="H64" i="3"/>
  <c r="J22" i="2"/>
  <c r="H55" i="3"/>
  <c r="H63" i="3"/>
  <c r="J63" i="3" s="1"/>
  <c r="J21" i="2"/>
  <c r="J26" i="2"/>
  <c r="H52" i="3"/>
  <c r="J19" i="2"/>
  <c r="H54" i="3"/>
  <c r="H62" i="3"/>
  <c r="J62" i="3" s="1"/>
  <c r="J20" i="2"/>
  <c r="H61" i="3"/>
  <c r="H60" i="3"/>
  <c r="J25" i="2"/>
  <c r="H58" i="3"/>
  <c r="H66" i="3"/>
  <c r="J66" i="3" s="1"/>
  <c r="J27" i="2"/>
  <c r="H65" i="3"/>
  <c r="J65" i="3" s="1"/>
  <c r="H59" i="3"/>
  <c r="J24" i="2"/>
  <c r="H51" i="3"/>
  <c r="J23" i="2"/>
  <c r="J18" i="2"/>
  <c r="J17" i="2"/>
  <c r="H67" i="3"/>
  <c r="H57" i="3"/>
  <c r="X57" i="3" s="1"/>
  <c r="T258" i="3"/>
  <c r="U258" i="3"/>
  <c r="V258" i="3"/>
  <c r="R258" i="3"/>
  <c r="S258" i="3"/>
  <c r="AG262" i="3"/>
  <c r="AH262" i="3"/>
  <c r="AI262" i="3"/>
  <c r="AJ262" i="3"/>
  <c r="AF262" i="3"/>
  <c r="S253" i="3"/>
  <c r="V253" i="3"/>
  <c r="R253" i="3"/>
  <c r="T253" i="3"/>
  <c r="U253" i="3"/>
  <c r="AW84" i="3"/>
  <c r="AX84" i="3"/>
  <c r="AT84" i="3"/>
  <c r="AU84" i="3"/>
  <c r="AV84" i="3"/>
  <c r="V88" i="3"/>
  <c r="U88" i="3"/>
  <c r="R88" i="3"/>
  <c r="S88" i="3"/>
  <c r="T88" i="3"/>
  <c r="FE204" i="3"/>
  <c r="FB204" i="3"/>
  <c r="FC204" i="3"/>
  <c r="FD204" i="3"/>
  <c r="FF204" i="3"/>
  <c r="HJ243" i="3"/>
  <c r="HF243" i="3"/>
  <c r="HG243" i="3"/>
  <c r="HH243" i="3"/>
  <c r="HI243" i="3"/>
  <c r="HH237" i="3"/>
  <c r="HF237" i="3"/>
  <c r="HG237" i="3"/>
  <c r="HI237" i="3"/>
  <c r="HJ237" i="3"/>
  <c r="EO207" i="3"/>
  <c r="EP207" i="3"/>
  <c r="ER207" i="3"/>
  <c r="EQ207" i="3"/>
  <c r="EN207" i="3"/>
  <c r="EO214" i="3"/>
  <c r="EP214" i="3"/>
  <c r="EQ214" i="3"/>
  <c r="ER214" i="3"/>
  <c r="EN214" i="3"/>
  <c r="EN217" i="3"/>
  <c r="EO217" i="3"/>
  <c r="EP217" i="3"/>
  <c r="EQ217" i="3"/>
  <c r="ER217" i="3"/>
  <c r="HH264" i="3"/>
  <c r="HG264" i="3"/>
  <c r="HJ264" i="3"/>
  <c r="HF264" i="3"/>
  <c r="HI264" i="3"/>
  <c r="BI276" i="3"/>
  <c r="BK276" i="3"/>
  <c r="BC276" i="3"/>
  <c r="BJ276" i="3"/>
  <c r="BL276" i="3"/>
  <c r="BH276" i="3"/>
  <c r="S283" i="3"/>
  <c r="T283" i="3"/>
  <c r="U283" i="3"/>
  <c r="V283" i="3"/>
  <c r="R283" i="3"/>
  <c r="BI295" i="3"/>
  <c r="BK295" i="3"/>
  <c r="BC295" i="3"/>
  <c r="BL295" i="3"/>
  <c r="BJ295" i="3"/>
  <c r="BH295" i="3"/>
  <c r="BC272" i="3"/>
  <c r="BK272" i="3"/>
  <c r="BH272" i="3"/>
  <c r="BI272" i="3"/>
  <c r="BL272" i="3"/>
  <c r="BJ272" i="3"/>
  <c r="BH305" i="3"/>
  <c r="BI305" i="3"/>
  <c r="BK305" i="3"/>
  <c r="BJ305" i="3"/>
  <c r="BL305" i="3"/>
  <c r="BC305" i="3"/>
  <c r="CY172" i="3"/>
  <c r="CZ172" i="3"/>
  <c r="DB172" i="3"/>
  <c r="DA172" i="3"/>
  <c r="CX172" i="3"/>
  <c r="DN188" i="3"/>
  <c r="DP188" i="3"/>
  <c r="DM188" i="3"/>
  <c r="DO188" i="3"/>
  <c r="DG188" i="3"/>
  <c r="DL188" i="3"/>
  <c r="CJ162" i="3"/>
  <c r="CL162" i="3"/>
  <c r="CN162" i="3"/>
  <c r="CK162" i="3"/>
  <c r="CM162" i="3"/>
  <c r="HF147" i="3"/>
  <c r="HG147" i="3"/>
  <c r="HH147" i="3"/>
  <c r="HI147" i="3"/>
  <c r="HJ147" i="3"/>
  <c r="HI126" i="3"/>
  <c r="HJ126" i="3"/>
  <c r="HF126" i="3"/>
  <c r="HG126" i="3"/>
  <c r="HH126" i="3"/>
  <c r="T94" i="3"/>
  <c r="U94" i="3"/>
  <c r="V94" i="3"/>
  <c r="R94" i="3"/>
  <c r="S94" i="3"/>
  <c r="DO143" i="3"/>
  <c r="DP143" i="3"/>
  <c r="DN143" i="3"/>
  <c r="DL143" i="3"/>
  <c r="DM143" i="3"/>
  <c r="DG143" i="3"/>
  <c r="DL152" i="3"/>
  <c r="DP152" i="3"/>
  <c r="DG152" i="3"/>
  <c r="DM152" i="3"/>
  <c r="DN152" i="3"/>
  <c r="DO152" i="3"/>
  <c r="CM166" i="3"/>
  <c r="CJ166" i="3"/>
  <c r="CL166" i="3"/>
  <c r="CN166" i="3"/>
  <c r="CK166" i="3"/>
  <c r="EP136" i="3"/>
  <c r="ER136" i="3"/>
  <c r="EN136" i="3"/>
  <c r="EO136" i="3"/>
  <c r="EQ136" i="3"/>
  <c r="GH145" i="3"/>
  <c r="GD145" i="3"/>
  <c r="GE145" i="3"/>
  <c r="GF145" i="3"/>
  <c r="GG145" i="3"/>
  <c r="AH77" i="3"/>
  <c r="AJ77" i="3"/>
  <c r="AF77" i="3"/>
  <c r="AG77" i="3"/>
  <c r="AI77" i="3"/>
  <c r="AH72" i="3"/>
  <c r="AF72" i="3"/>
  <c r="AG72" i="3"/>
  <c r="AI72" i="3"/>
  <c r="AJ72" i="3"/>
  <c r="U332" i="3"/>
  <c r="T332" i="3"/>
  <c r="J332" i="3"/>
  <c r="R332" i="3"/>
  <c r="S332" i="3"/>
  <c r="V332" i="3"/>
  <c r="BI315" i="3"/>
  <c r="BK315" i="3"/>
  <c r="BC315" i="3"/>
  <c r="BH315" i="3"/>
  <c r="BL315" i="3"/>
  <c r="BJ315" i="3"/>
  <c r="T327" i="3"/>
  <c r="S327" i="3"/>
  <c r="J327" i="3"/>
  <c r="R327" i="3"/>
  <c r="V327" i="3"/>
  <c r="U327" i="3"/>
  <c r="V312" i="3"/>
  <c r="U312" i="3"/>
  <c r="S312" i="3"/>
  <c r="T312" i="3"/>
  <c r="J312" i="3"/>
  <c r="R312" i="3"/>
  <c r="V337" i="3"/>
  <c r="U337" i="3"/>
  <c r="S337" i="3"/>
  <c r="T337" i="3"/>
  <c r="J337" i="3"/>
  <c r="R337" i="3"/>
  <c r="U101" i="3"/>
  <c r="V101" i="3"/>
  <c r="R101" i="3"/>
  <c r="S101" i="3"/>
  <c r="T101" i="3"/>
  <c r="U105" i="3"/>
  <c r="R105" i="3"/>
  <c r="S105" i="3"/>
  <c r="T105" i="3"/>
  <c r="V105" i="3"/>
  <c r="AV117" i="3"/>
  <c r="AW117" i="3"/>
  <c r="AX117" i="3"/>
  <c r="AT117" i="3"/>
  <c r="AU117" i="3"/>
  <c r="V252" i="3"/>
  <c r="T252" i="3"/>
  <c r="R252" i="3"/>
  <c r="S252" i="3"/>
  <c r="U252" i="3"/>
  <c r="Q42" i="2"/>
  <c r="W42" i="2"/>
  <c r="V42" i="2"/>
  <c r="U42" i="2"/>
  <c r="T42" i="2"/>
  <c r="S42" i="2"/>
  <c r="R42" i="2"/>
  <c r="M42" i="2"/>
  <c r="N42" i="2"/>
  <c r="K42" i="2"/>
  <c r="P42" i="2"/>
  <c r="L42" i="2"/>
  <c r="O42" i="2"/>
  <c r="P41" i="2"/>
  <c r="T41" i="2"/>
  <c r="S41" i="2"/>
  <c r="W41" i="2"/>
  <c r="V41" i="2"/>
  <c r="U41" i="2"/>
  <c r="K41" i="2"/>
  <c r="R41" i="2"/>
  <c r="Q41" i="2"/>
  <c r="O41" i="2"/>
  <c r="M41" i="2"/>
  <c r="N41" i="2"/>
  <c r="L41" i="2"/>
  <c r="T249" i="3"/>
  <c r="V249" i="3"/>
  <c r="R249" i="3"/>
  <c r="S249" i="3"/>
  <c r="U249" i="3"/>
  <c r="V86" i="3"/>
  <c r="R86" i="3"/>
  <c r="S86" i="3"/>
  <c r="T86" i="3"/>
  <c r="U86" i="3"/>
  <c r="HF236" i="3"/>
  <c r="HG236" i="3"/>
  <c r="HH236" i="3"/>
  <c r="HJ236" i="3"/>
  <c r="HI236" i="3"/>
  <c r="AI98" i="3"/>
  <c r="AF98" i="3"/>
  <c r="AG98" i="3"/>
  <c r="AH98" i="3"/>
  <c r="AJ98" i="3"/>
  <c r="EA221" i="3"/>
  <c r="DZ221" i="3"/>
  <c r="EB221" i="3"/>
  <c r="EC221" i="3"/>
  <c r="ED221" i="3"/>
  <c r="FC215" i="3"/>
  <c r="FD215" i="3"/>
  <c r="FF215" i="3"/>
  <c r="FB215" i="3"/>
  <c r="FE215" i="3"/>
  <c r="EA238" i="3"/>
  <c r="EB238" i="3"/>
  <c r="ED238" i="3"/>
  <c r="EC238" i="3"/>
  <c r="DZ238" i="3"/>
  <c r="HH225" i="3"/>
  <c r="HI225" i="3"/>
  <c r="HJ225" i="3"/>
  <c r="HF225" i="3"/>
  <c r="HG225" i="3"/>
  <c r="T263" i="3"/>
  <c r="U263" i="3"/>
  <c r="S263" i="3"/>
  <c r="V263" i="3"/>
  <c r="R263" i="3"/>
  <c r="BK308" i="3"/>
  <c r="BH308" i="3"/>
  <c r="BI308" i="3"/>
  <c r="BL308" i="3"/>
  <c r="BJ308" i="3"/>
  <c r="BC308" i="3"/>
  <c r="BC291" i="3"/>
  <c r="BL291" i="3"/>
  <c r="BH291" i="3"/>
  <c r="BI291" i="3"/>
  <c r="BJ291" i="3"/>
  <c r="BK291" i="3"/>
  <c r="BH303" i="3"/>
  <c r="BI303" i="3"/>
  <c r="BK303" i="3"/>
  <c r="BC303" i="3"/>
  <c r="BL303" i="3"/>
  <c r="BJ303" i="3"/>
  <c r="BH296" i="3"/>
  <c r="BJ296" i="3"/>
  <c r="BC296" i="3"/>
  <c r="BK296" i="3"/>
  <c r="BL296" i="3"/>
  <c r="BI296" i="3"/>
  <c r="BH280" i="3"/>
  <c r="BK280" i="3"/>
  <c r="BJ280" i="3"/>
  <c r="BI280" i="3"/>
  <c r="BL280" i="3"/>
  <c r="BC280" i="3"/>
  <c r="ER132" i="3"/>
  <c r="EN132" i="3"/>
  <c r="EO132" i="3"/>
  <c r="EP132" i="3"/>
  <c r="EQ132" i="3"/>
  <c r="HF154" i="3"/>
  <c r="HG154" i="3"/>
  <c r="HH154" i="3"/>
  <c r="HI154" i="3"/>
  <c r="HJ154" i="3"/>
  <c r="EP194" i="3"/>
  <c r="ER194" i="3"/>
  <c r="EN194" i="3"/>
  <c r="EO194" i="3"/>
  <c r="EQ194" i="3"/>
  <c r="HH155" i="3"/>
  <c r="HI155" i="3"/>
  <c r="HF155" i="3"/>
  <c r="HJ155" i="3"/>
  <c r="HG155" i="3"/>
  <c r="CZ133" i="3"/>
  <c r="CX133" i="3"/>
  <c r="CY133" i="3"/>
  <c r="DA133" i="3"/>
  <c r="DB133" i="3"/>
  <c r="HI142" i="3"/>
  <c r="HJ142" i="3"/>
  <c r="HF142" i="3"/>
  <c r="HG142" i="3"/>
  <c r="HH142" i="3"/>
  <c r="GD151" i="3"/>
  <c r="GG151" i="3"/>
  <c r="GF151" i="3"/>
  <c r="GE151" i="3"/>
  <c r="GH151" i="3"/>
  <c r="FE168" i="3"/>
  <c r="FC168" i="3"/>
  <c r="FD168" i="3"/>
  <c r="FB168" i="3"/>
  <c r="FF168" i="3"/>
  <c r="CK182" i="3"/>
  <c r="CL182" i="3"/>
  <c r="CM182" i="3"/>
  <c r="CN182" i="3"/>
  <c r="CJ182" i="3"/>
  <c r="HI144" i="3"/>
  <c r="HH144" i="3"/>
  <c r="HJ144" i="3"/>
  <c r="HF144" i="3"/>
  <c r="HG144" i="3"/>
  <c r="HH153" i="3"/>
  <c r="HF153" i="3"/>
  <c r="HG153" i="3"/>
  <c r="HI153" i="3"/>
  <c r="HJ153" i="3"/>
  <c r="S76" i="3"/>
  <c r="U76" i="3"/>
  <c r="R76" i="3"/>
  <c r="T76" i="3"/>
  <c r="V76" i="3"/>
  <c r="S330" i="3"/>
  <c r="J330" i="3"/>
  <c r="R330" i="3"/>
  <c r="U330" i="3"/>
  <c r="T330" i="3"/>
  <c r="V330" i="3"/>
  <c r="AW323" i="3"/>
  <c r="AT323" i="3"/>
  <c r="AU323" i="3"/>
  <c r="AX323" i="3"/>
  <c r="AV323" i="3"/>
  <c r="T335" i="3"/>
  <c r="S335" i="3"/>
  <c r="J335" i="3"/>
  <c r="R335" i="3"/>
  <c r="V335" i="3"/>
  <c r="U335" i="3"/>
  <c r="V336" i="3"/>
  <c r="U336" i="3"/>
  <c r="S336" i="3"/>
  <c r="J336" i="3"/>
  <c r="R336" i="3"/>
  <c r="T336" i="3"/>
  <c r="N51" i="2"/>
  <c r="W51" i="2"/>
  <c r="V51" i="2"/>
  <c r="U51" i="2"/>
  <c r="T51" i="2"/>
  <c r="P51" i="2"/>
  <c r="S51" i="2"/>
  <c r="M51" i="2"/>
  <c r="R51" i="2"/>
  <c r="Q51" i="2"/>
  <c r="L51" i="2"/>
  <c r="O51" i="2"/>
  <c r="K51" i="2"/>
  <c r="T107" i="3"/>
  <c r="U107" i="3"/>
  <c r="V107" i="3"/>
  <c r="R107" i="3"/>
  <c r="S107" i="3"/>
  <c r="AG246" i="3"/>
  <c r="AH246" i="3"/>
  <c r="AI246" i="3"/>
  <c r="AJ246" i="3"/>
  <c r="AF246" i="3"/>
  <c r="H40" i="3"/>
  <c r="H48" i="3"/>
  <c r="H39" i="3"/>
  <c r="H45" i="3"/>
  <c r="H53" i="3"/>
  <c r="G6" i="7"/>
  <c r="H47" i="3"/>
  <c r="H38" i="3"/>
  <c r="J38" i="3" s="1"/>
  <c r="H46" i="3"/>
  <c r="H44" i="3"/>
  <c r="H42" i="3"/>
  <c r="H50" i="3"/>
  <c r="H41" i="3"/>
  <c r="H49" i="3"/>
  <c r="J49" i="3" s="1"/>
  <c r="H43" i="3"/>
  <c r="H32" i="3"/>
  <c r="H37" i="3"/>
  <c r="G5" i="7"/>
  <c r="H36" i="3"/>
  <c r="H34" i="3"/>
  <c r="J34" i="3" s="1"/>
  <c r="H33" i="3"/>
  <c r="H35" i="3"/>
  <c r="AL35" i="3" s="1"/>
  <c r="H9" i="7"/>
  <c r="H10" i="7"/>
  <c r="H17" i="7"/>
  <c r="BI311" i="3"/>
  <c r="V250" i="3"/>
  <c r="R250" i="3"/>
  <c r="S250" i="3"/>
  <c r="T250" i="3"/>
  <c r="U250" i="3"/>
  <c r="H20" i="7"/>
  <c r="T248" i="3"/>
  <c r="S248" i="3"/>
  <c r="R248" i="3"/>
  <c r="U248" i="3"/>
  <c r="V248" i="3"/>
  <c r="R257" i="3"/>
  <c r="S257" i="3"/>
  <c r="U257" i="3"/>
  <c r="T257" i="3"/>
  <c r="V257" i="3"/>
  <c r="AF85" i="3"/>
  <c r="AG85" i="3"/>
  <c r="AI85" i="3"/>
  <c r="AH85" i="3"/>
  <c r="AJ85" i="3"/>
  <c r="HH202" i="3"/>
  <c r="HF202" i="3"/>
  <c r="HG202" i="3"/>
  <c r="HI202" i="3"/>
  <c r="HJ202" i="3"/>
  <c r="FE220" i="3"/>
  <c r="FB220" i="3"/>
  <c r="FF220" i="3"/>
  <c r="FC220" i="3"/>
  <c r="FD220" i="3"/>
  <c r="AG99" i="3"/>
  <c r="AH99" i="3"/>
  <c r="AF99" i="3"/>
  <c r="AI99" i="3"/>
  <c r="AJ99" i="3"/>
  <c r="HG223" i="3"/>
  <c r="HI223" i="3"/>
  <c r="HJ223" i="3"/>
  <c r="HF223" i="3"/>
  <c r="HH223" i="3"/>
  <c r="HJ229" i="3"/>
  <c r="HF229" i="3"/>
  <c r="HG229" i="3"/>
  <c r="HH229" i="3"/>
  <c r="HI229" i="3"/>
  <c r="HJ233" i="3"/>
  <c r="HF233" i="3"/>
  <c r="HG233" i="3"/>
  <c r="HH233" i="3"/>
  <c r="HI233" i="3"/>
  <c r="S267" i="3"/>
  <c r="T267" i="3"/>
  <c r="U267" i="3"/>
  <c r="V267" i="3"/>
  <c r="R267" i="3"/>
  <c r="BJ274" i="3"/>
  <c r="BH274" i="3"/>
  <c r="BK274" i="3"/>
  <c r="BC274" i="3"/>
  <c r="BL274" i="3"/>
  <c r="BI274" i="3"/>
  <c r="BJ299" i="3"/>
  <c r="BK299" i="3"/>
  <c r="BC299" i="3"/>
  <c r="BL299" i="3"/>
  <c r="BH299" i="3"/>
  <c r="BI299" i="3"/>
  <c r="BL278" i="3"/>
  <c r="BH278" i="3"/>
  <c r="BI278" i="3"/>
  <c r="BJ278" i="3"/>
  <c r="BK278" i="3"/>
  <c r="BC278" i="3"/>
  <c r="BL294" i="3"/>
  <c r="BH294" i="3"/>
  <c r="BI294" i="3"/>
  <c r="BJ294" i="3"/>
  <c r="BK294" i="3"/>
  <c r="BC294" i="3"/>
  <c r="T288" i="3"/>
  <c r="S288" i="3"/>
  <c r="V288" i="3"/>
  <c r="U288" i="3"/>
  <c r="R288" i="3"/>
  <c r="HH164" i="3"/>
  <c r="HI164" i="3"/>
  <c r="HJ164" i="3"/>
  <c r="HG164" i="3"/>
  <c r="HF164" i="3"/>
  <c r="HI148" i="3"/>
  <c r="HG148" i="3"/>
  <c r="HH148" i="3"/>
  <c r="HF148" i="3"/>
  <c r="HJ148" i="3"/>
  <c r="HF122" i="3"/>
  <c r="HG122" i="3"/>
  <c r="HI122" i="3"/>
  <c r="HH122" i="3"/>
  <c r="HJ122" i="3"/>
  <c r="FT163" i="3"/>
  <c r="FP163" i="3"/>
  <c r="FQ163" i="3"/>
  <c r="FS163" i="3"/>
  <c r="FR163" i="3"/>
  <c r="HG157" i="3"/>
  <c r="HF157" i="3"/>
  <c r="HH157" i="3"/>
  <c r="HJ157" i="3"/>
  <c r="HI157" i="3"/>
  <c r="HF158" i="3"/>
  <c r="HH158" i="3"/>
  <c r="HG158" i="3"/>
  <c r="HJ158" i="3"/>
  <c r="HI158" i="3"/>
  <c r="HG159" i="3"/>
  <c r="HF159" i="3"/>
  <c r="HH159" i="3"/>
  <c r="HJ159" i="3"/>
  <c r="HI159" i="3"/>
  <c r="DO184" i="3"/>
  <c r="DP184" i="3"/>
  <c r="DM184" i="3"/>
  <c r="DN184" i="3"/>
  <c r="DG184" i="3"/>
  <c r="DL184" i="3"/>
  <c r="GT198" i="3"/>
  <c r="GV198" i="3"/>
  <c r="GR198" i="3"/>
  <c r="GS198" i="3"/>
  <c r="GU198" i="3"/>
  <c r="HI160" i="3"/>
  <c r="HF160" i="3"/>
  <c r="HJ160" i="3"/>
  <c r="HG160" i="3"/>
  <c r="HH160" i="3"/>
  <c r="HG161" i="3"/>
  <c r="HI161" i="3"/>
  <c r="HF161" i="3"/>
  <c r="HH161" i="3"/>
  <c r="HJ161" i="3"/>
  <c r="V322" i="3"/>
  <c r="U322" i="3"/>
  <c r="S322" i="3"/>
  <c r="J322" i="3"/>
  <c r="R322" i="3"/>
  <c r="T322" i="3"/>
  <c r="V331" i="3"/>
  <c r="U331" i="3"/>
  <c r="T331" i="3"/>
  <c r="J331" i="3"/>
  <c r="R331" i="3"/>
  <c r="S331" i="3"/>
  <c r="Q55" i="2"/>
  <c r="V55" i="2"/>
  <c r="U55" i="2"/>
  <c r="T55" i="2"/>
  <c r="S55" i="2"/>
  <c r="W55" i="2"/>
  <c r="M55" i="2"/>
  <c r="N55" i="2"/>
  <c r="R55" i="2"/>
  <c r="L55" i="2"/>
  <c r="K55" i="2"/>
  <c r="O55" i="2"/>
  <c r="P55" i="2"/>
  <c r="AX318" i="3"/>
  <c r="AW318" i="3"/>
  <c r="AV318" i="3"/>
  <c r="AT318" i="3"/>
  <c r="AU318" i="3"/>
  <c r="P57" i="2"/>
  <c r="T57" i="2"/>
  <c r="S57" i="2"/>
  <c r="W57" i="2"/>
  <c r="V57" i="2"/>
  <c r="U57" i="2"/>
  <c r="O57" i="2"/>
  <c r="Q57" i="2"/>
  <c r="N57" i="2"/>
  <c r="M57" i="2"/>
  <c r="R57" i="2"/>
  <c r="K57" i="2"/>
  <c r="L57" i="2"/>
  <c r="V102" i="3"/>
  <c r="R102" i="3"/>
  <c r="S102" i="3"/>
  <c r="T102" i="3"/>
  <c r="U102" i="3"/>
  <c r="H19" i="7"/>
  <c r="H31" i="3"/>
  <c r="H30" i="3"/>
  <c r="J30" i="3" s="1"/>
  <c r="G4" i="7"/>
  <c r="N46" i="2"/>
  <c r="S46" i="2"/>
  <c r="W46" i="2"/>
  <c r="V46" i="2"/>
  <c r="U46" i="2"/>
  <c r="T46" i="2"/>
  <c r="Q46" i="2"/>
  <c r="R46" i="2"/>
  <c r="M46" i="2"/>
  <c r="K46" i="2"/>
  <c r="P46" i="2"/>
  <c r="O46" i="2"/>
  <c r="L46" i="2"/>
  <c r="U261" i="3"/>
  <c r="R261" i="3"/>
  <c r="V261" i="3"/>
  <c r="S261" i="3"/>
  <c r="T261" i="3"/>
  <c r="Q50" i="2"/>
  <c r="W50" i="2"/>
  <c r="V50" i="2"/>
  <c r="U50" i="2"/>
  <c r="T50" i="2"/>
  <c r="S50" i="2"/>
  <c r="M50" i="2"/>
  <c r="N50" i="2"/>
  <c r="L50" i="2"/>
  <c r="R50" i="2"/>
  <c r="O50" i="2"/>
  <c r="K50" i="2"/>
  <c r="P50" i="2"/>
  <c r="O45" i="2"/>
  <c r="W45" i="2"/>
  <c r="V45" i="2"/>
  <c r="U45" i="2"/>
  <c r="T45" i="2"/>
  <c r="S45" i="2"/>
  <c r="R45" i="2"/>
  <c r="Q45" i="2"/>
  <c r="L45" i="2"/>
  <c r="K45" i="2"/>
  <c r="P45" i="2"/>
  <c r="M45" i="2"/>
  <c r="N45" i="2"/>
  <c r="U100" i="3"/>
  <c r="V100" i="3"/>
  <c r="R100" i="3"/>
  <c r="S100" i="3"/>
  <c r="T100" i="3"/>
  <c r="CZ218" i="3"/>
  <c r="CX218" i="3"/>
  <c r="CY218" i="3"/>
  <c r="DA218" i="3"/>
  <c r="DB218" i="3"/>
  <c r="HH203" i="3"/>
  <c r="HI203" i="3"/>
  <c r="HJ203" i="3"/>
  <c r="HF203" i="3"/>
  <c r="HG203" i="3"/>
  <c r="HH231" i="3"/>
  <c r="HJ231" i="3"/>
  <c r="HF231" i="3"/>
  <c r="HG231" i="3"/>
  <c r="HI231" i="3"/>
  <c r="HH208" i="3"/>
  <c r="HJ208" i="3"/>
  <c r="HI208" i="3"/>
  <c r="HG208" i="3"/>
  <c r="HF208" i="3"/>
  <c r="FQ241" i="3"/>
  <c r="FR241" i="3"/>
  <c r="FT241" i="3"/>
  <c r="FS241" i="3"/>
  <c r="FP241" i="3"/>
  <c r="V266" i="3"/>
  <c r="R266" i="3"/>
  <c r="S266" i="3"/>
  <c r="T266" i="3"/>
  <c r="U266" i="3"/>
  <c r="BI306" i="3"/>
  <c r="BL306" i="3"/>
  <c r="BJ306" i="3"/>
  <c r="BK306" i="3"/>
  <c r="BC306" i="3"/>
  <c r="BH306" i="3"/>
  <c r="BJ307" i="3"/>
  <c r="BK307" i="3"/>
  <c r="BC307" i="3"/>
  <c r="BL307" i="3"/>
  <c r="BH307" i="3"/>
  <c r="BI307" i="3"/>
  <c r="AT310" i="3"/>
  <c r="AV310" i="3"/>
  <c r="AW310" i="3"/>
  <c r="AU310" i="3"/>
  <c r="AX310" i="3"/>
  <c r="BK269" i="3"/>
  <c r="BC269" i="3"/>
  <c r="BL269" i="3"/>
  <c r="BH269" i="3"/>
  <c r="BI269" i="3"/>
  <c r="BJ269" i="3"/>
  <c r="BJ304" i="3"/>
  <c r="BC304" i="3"/>
  <c r="BK304" i="3"/>
  <c r="BH304" i="3"/>
  <c r="BL304" i="3"/>
  <c r="BI304" i="3"/>
  <c r="GS196" i="3"/>
  <c r="GU196" i="3"/>
  <c r="GV196" i="3"/>
  <c r="GR196" i="3"/>
  <c r="GT196" i="3"/>
  <c r="CM180" i="3"/>
  <c r="CJ180" i="3"/>
  <c r="CL180" i="3"/>
  <c r="CN180" i="3"/>
  <c r="CK180" i="3"/>
  <c r="DN186" i="3"/>
  <c r="DO186" i="3"/>
  <c r="DG186" i="3"/>
  <c r="DP186" i="3"/>
  <c r="DL186" i="3"/>
  <c r="DM186" i="3"/>
  <c r="HF171" i="3"/>
  <c r="HI171" i="3"/>
  <c r="HG171" i="3"/>
  <c r="HH171" i="3"/>
  <c r="HJ171" i="3"/>
  <c r="CN189" i="3"/>
  <c r="CJ189" i="3"/>
  <c r="CK189" i="3"/>
  <c r="CL189" i="3"/>
  <c r="CM189" i="3"/>
  <c r="FQ174" i="3"/>
  <c r="FS174" i="3"/>
  <c r="FP174" i="3"/>
  <c r="FR174" i="3"/>
  <c r="FT174" i="3"/>
  <c r="FR167" i="3"/>
  <c r="FS167" i="3"/>
  <c r="FP167" i="3"/>
  <c r="FQ167" i="3"/>
  <c r="FT167" i="3"/>
  <c r="S93" i="3"/>
  <c r="T93" i="3"/>
  <c r="U93" i="3"/>
  <c r="V93" i="3"/>
  <c r="R93" i="3"/>
  <c r="HF141" i="3"/>
  <c r="HG141" i="3"/>
  <c r="HI141" i="3"/>
  <c r="HJ141" i="3"/>
  <c r="HH141" i="3"/>
  <c r="HI176" i="3"/>
  <c r="HJ176" i="3"/>
  <c r="HH176" i="3"/>
  <c r="HF176" i="3"/>
  <c r="HG176" i="3"/>
  <c r="HF169" i="3"/>
  <c r="HH169" i="3"/>
  <c r="HJ169" i="3"/>
  <c r="HG169" i="3"/>
  <c r="HI169" i="3"/>
  <c r="V74" i="3"/>
  <c r="S74" i="3"/>
  <c r="T74" i="3"/>
  <c r="R74" i="3"/>
  <c r="U74" i="3"/>
  <c r="AT75" i="3"/>
  <c r="AU75" i="3"/>
  <c r="AV75" i="3"/>
  <c r="AX75" i="3"/>
  <c r="AW75" i="3"/>
  <c r="T80" i="3"/>
  <c r="S80" i="3"/>
  <c r="U80" i="3"/>
  <c r="V80" i="3"/>
  <c r="R80" i="3"/>
  <c r="Q58" i="2"/>
  <c r="W58" i="2"/>
  <c r="V58" i="2"/>
  <c r="U58" i="2"/>
  <c r="T58" i="2"/>
  <c r="S58" i="2"/>
  <c r="N58" i="2"/>
  <c r="R58" i="2"/>
  <c r="M58" i="2"/>
  <c r="L58" i="2"/>
  <c r="P58" i="2"/>
  <c r="K58" i="2"/>
  <c r="O58" i="2"/>
  <c r="N59" i="2"/>
  <c r="W59" i="2"/>
  <c r="V59" i="2"/>
  <c r="U59" i="2"/>
  <c r="T59" i="2"/>
  <c r="S59" i="2"/>
  <c r="Q59" i="2"/>
  <c r="R59" i="2"/>
  <c r="M59" i="2"/>
  <c r="K59" i="2"/>
  <c r="P59" i="2"/>
  <c r="L59" i="2"/>
  <c r="O59" i="2"/>
  <c r="N63" i="2"/>
  <c r="V63" i="2"/>
  <c r="P63" i="2"/>
  <c r="U63" i="2"/>
  <c r="T63" i="2"/>
  <c r="S63" i="2"/>
  <c r="W63" i="2"/>
  <c r="O63" i="2"/>
  <c r="Q63" i="2"/>
  <c r="R63" i="2"/>
  <c r="L63" i="2"/>
  <c r="K63" i="2"/>
  <c r="M63" i="2"/>
  <c r="N54" i="2"/>
  <c r="S54" i="2"/>
  <c r="W54" i="2"/>
  <c r="V54" i="2"/>
  <c r="U54" i="2"/>
  <c r="T54" i="2"/>
  <c r="K54" i="2"/>
  <c r="R54" i="2"/>
  <c r="O54" i="2"/>
  <c r="L54" i="2"/>
  <c r="M54" i="2"/>
  <c r="Q54" i="2"/>
  <c r="P54" i="2"/>
  <c r="V320" i="3"/>
  <c r="T320" i="3"/>
  <c r="U320" i="3"/>
  <c r="S320" i="3"/>
  <c r="R320" i="3"/>
  <c r="J320" i="3"/>
  <c r="V106" i="3"/>
  <c r="S106" i="3"/>
  <c r="T106" i="3"/>
  <c r="R106" i="3"/>
  <c r="U106" i="3"/>
  <c r="V104" i="3"/>
  <c r="U104" i="3"/>
  <c r="R104" i="3"/>
  <c r="S104" i="3"/>
  <c r="T104" i="3"/>
  <c r="BL115" i="3"/>
  <c r="BH115" i="3"/>
  <c r="BI115" i="3"/>
  <c r="BJ115" i="3"/>
  <c r="BK115" i="3"/>
  <c r="BC115" i="3"/>
  <c r="BK311" i="3"/>
  <c r="T260" i="3"/>
  <c r="R260" i="3"/>
  <c r="S260" i="3"/>
  <c r="U260" i="3"/>
  <c r="V260" i="3"/>
  <c r="AV245" i="3"/>
  <c r="AW245" i="3"/>
  <c r="AX245" i="3"/>
  <c r="AT245" i="3"/>
  <c r="AU245" i="3"/>
  <c r="T247" i="3"/>
  <c r="U247" i="3"/>
  <c r="S247" i="3"/>
  <c r="R247" i="3"/>
  <c r="V247" i="3"/>
  <c r="R256" i="3"/>
  <c r="U256" i="3"/>
  <c r="T256" i="3"/>
  <c r="S256" i="3"/>
  <c r="V256" i="3"/>
  <c r="S87" i="3"/>
  <c r="U87" i="3"/>
  <c r="V87" i="3"/>
  <c r="T87" i="3"/>
  <c r="R87" i="3"/>
  <c r="EQ228" i="3"/>
  <c r="ER228" i="3"/>
  <c r="EO228" i="3"/>
  <c r="EP228" i="3"/>
  <c r="EN228" i="3"/>
  <c r="FB212" i="3"/>
  <c r="FC212" i="3"/>
  <c r="FD212" i="3"/>
  <c r="FE212" i="3"/>
  <c r="FF212" i="3"/>
  <c r="EC211" i="3"/>
  <c r="ED211" i="3"/>
  <c r="DZ211" i="3"/>
  <c r="EA211" i="3"/>
  <c r="EB211" i="3"/>
  <c r="ED239" i="3"/>
  <c r="EA239" i="3"/>
  <c r="DZ239" i="3"/>
  <c r="EC239" i="3"/>
  <c r="EB239" i="3"/>
  <c r="HF232" i="3"/>
  <c r="HH232" i="3"/>
  <c r="HI232" i="3"/>
  <c r="HJ232" i="3"/>
  <c r="HG232" i="3"/>
  <c r="T96" i="3"/>
  <c r="S96" i="3"/>
  <c r="R96" i="3"/>
  <c r="U96" i="3"/>
  <c r="V96" i="3"/>
  <c r="BI268" i="3"/>
  <c r="BK268" i="3"/>
  <c r="BC268" i="3"/>
  <c r="BJ268" i="3"/>
  <c r="BL268" i="3"/>
  <c r="BH268" i="3"/>
  <c r="BJ290" i="3"/>
  <c r="BH290" i="3"/>
  <c r="BK290" i="3"/>
  <c r="BC290" i="3"/>
  <c r="BL290" i="3"/>
  <c r="BI290" i="3"/>
  <c r="BC277" i="3"/>
  <c r="BI277" i="3"/>
  <c r="BJ277" i="3"/>
  <c r="BK277" i="3"/>
  <c r="BL277" i="3"/>
  <c r="BH277" i="3"/>
  <c r="BC301" i="3"/>
  <c r="BJ301" i="3"/>
  <c r="BH301" i="3"/>
  <c r="BK301" i="3"/>
  <c r="BI301" i="3"/>
  <c r="BL301" i="3"/>
  <c r="BJ270" i="3"/>
  <c r="BK270" i="3"/>
  <c r="BC270" i="3"/>
  <c r="BL270" i="3"/>
  <c r="BH270" i="3"/>
  <c r="BI270" i="3"/>
  <c r="BI273" i="3"/>
  <c r="BJ273" i="3"/>
  <c r="BL273" i="3"/>
  <c r="BK273" i="3"/>
  <c r="BC273" i="3"/>
  <c r="BH273" i="3"/>
  <c r="HF170" i="3"/>
  <c r="HG170" i="3"/>
  <c r="HH170" i="3"/>
  <c r="HI170" i="3"/>
  <c r="HJ170" i="3"/>
  <c r="FE138" i="3"/>
  <c r="FF138" i="3"/>
  <c r="FB138" i="3"/>
  <c r="FC138" i="3"/>
  <c r="FD138" i="3"/>
  <c r="HI179" i="3"/>
  <c r="HF179" i="3"/>
  <c r="HG179" i="3"/>
  <c r="HH179" i="3"/>
  <c r="HJ179" i="3"/>
  <c r="AT91" i="3"/>
  <c r="AU91" i="3"/>
  <c r="AV91" i="3"/>
  <c r="AX91" i="3"/>
  <c r="AW91" i="3"/>
  <c r="DP190" i="3"/>
  <c r="DM190" i="3"/>
  <c r="DN190" i="3"/>
  <c r="DL190" i="3"/>
  <c r="DO190" i="3"/>
  <c r="DG190" i="3"/>
  <c r="HG175" i="3"/>
  <c r="HF175" i="3"/>
  <c r="HI175" i="3"/>
  <c r="HH175" i="3"/>
  <c r="HJ175" i="3"/>
  <c r="DA165" i="3"/>
  <c r="DB165" i="3"/>
  <c r="CY165" i="3"/>
  <c r="CX165" i="3"/>
  <c r="CZ165" i="3"/>
  <c r="HG173" i="3"/>
  <c r="HF173" i="3"/>
  <c r="HH173" i="3"/>
  <c r="HI173" i="3"/>
  <c r="HJ173" i="3"/>
  <c r="CK192" i="3"/>
  <c r="CL192" i="3"/>
  <c r="CM192" i="3"/>
  <c r="CN192" i="3"/>
  <c r="CJ192" i="3"/>
  <c r="HJ177" i="3"/>
  <c r="HG177" i="3"/>
  <c r="HI177" i="3"/>
  <c r="HF177" i="3"/>
  <c r="HH177" i="3"/>
  <c r="BI316" i="3"/>
  <c r="BC316" i="3"/>
  <c r="BL316" i="3"/>
  <c r="BH316" i="3"/>
  <c r="BK316" i="3"/>
  <c r="BJ316" i="3"/>
  <c r="P52" i="2"/>
  <c r="U52" i="2"/>
  <c r="T52" i="2"/>
  <c r="S52" i="2"/>
  <c r="W52" i="2"/>
  <c r="V52" i="2"/>
  <c r="L52" i="2"/>
  <c r="R52" i="2"/>
  <c r="K52" i="2"/>
  <c r="O52" i="2"/>
  <c r="M52" i="2"/>
  <c r="Q52" i="2"/>
  <c r="N52" i="2"/>
  <c r="V334" i="3"/>
  <c r="U334" i="3"/>
  <c r="T334" i="3"/>
  <c r="S334" i="3"/>
  <c r="J334" i="3"/>
  <c r="R334" i="3"/>
  <c r="J333" i="3"/>
  <c r="R333" i="3"/>
  <c r="V333" i="3"/>
  <c r="T333" i="3"/>
  <c r="S333" i="3"/>
  <c r="U333" i="3"/>
  <c r="V328" i="3"/>
  <c r="U328" i="3"/>
  <c r="S328" i="3"/>
  <c r="J328" i="3"/>
  <c r="R328" i="3"/>
  <c r="T328" i="3"/>
  <c r="BZ108" i="3"/>
  <c r="BV108" i="3"/>
  <c r="BW108" i="3"/>
  <c r="BX108" i="3"/>
  <c r="BY108" i="3"/>
  <c r="S103" i="3"/>
  <c r="U103" i="3"/>
  <c r="V103" i="3"/>
  <c r="T103" i="3"/>
  <c r="R103" i="3"/>
  <c r="S116" i="3"/>
  <c r="T116" i="3"/>
  <c r="U116" i="3"/>
  <c r="V116" i="3"/>
  <c r="R116" i="3"/>
  <c r="S251" i="3"/>
  <c r="T251" i="3"/>
  <c r="U251" i="3"/>
  <c r="V251" i="3"/>
  <c r="R251" i="3"/>
  <c r="V255" i="3"/>
  <c r="S255" i="3"/>
  <c r="R255" i="3"/>
  <c r="U255" i="3"/>
  <c r="T255" i="3"/>
  <c r="P44" i="2"/>
  <c r="U44" i="2"/>
  <c r="T44" i="2"/>
  <c r="S44" i="2"/>
  <c r="W44" i="2"/>
  <c r="V44" i="2"/>
  <c r="L44" i="2"/>
  <c r="R44" i="2"/>
  <c r="K44" i="2"/>
  <c r="Q44" i="2"/>
  <c r="N44" i="2"/>
  <c r="M44" i="2"/>
  <c r="O44" i="2"/>
  <c r="V90" i="3"/>
  <c r="S90" i="3"/>
  <c r="T90" i="3"/>
  <c r="R90" i="3"/>
  <c r="U90" i="3"/>
  <c r="EP226" i="3"/>
  <c r="ER226" i="3"/>
  <c r="EN226" i="3"/>
  <c r="EO226" i="3"/>
  <c r="EQ226" i="3"/>
  <c r="HH244" i="3"/>
  <c r="HJ244" i="3"/>
  <c r="HI244" i="3"/>
  <c r="HF244" i="3"/>
  <c r="HG244" i="3"/>
  <c r="EA219" i="3"/>
  <c r="EB219" i="3"/>
  <c r="EC219" i="3"/>
  <c r="ED219" i="3"/>
  <c r="DZ219" i="3"/>
  <c r="DP206" i="3"/>
  <c r="DM206" i="3"/>
  <c r="DN206" i="3"/>
  <c r="DL206" i="3"/>
  <c r="DO206" i="3"/>
  <c r="DG206" i="3"/>
  <c r="EC230" i="3"/>
  <c r="DZ230" i="3"/>
  <c r="EA230" i="3"/>
  <c r="EB230" i="3"/>
  <c r="ED230" i="3"/>
  <c r="EQ216" i="3"/>
  <c r="EO216" i="3"/>
  <c r="EP216" i="3"/>
  <c r="ER216" i="3"/>
  <c r="EN216" i="3"/>
  <c r="AI97" i="3"/>
  <c r="AJ97" i="3"/>
  <c r="AF97" i="3"/>
  <c r="AG97" i="3"/>
  <c r="AH97" i="3"/>
  <c r="BC300" i="3"/>
  <c r="BH300" i="3"/>
  <c r="BI300" i="3"/>
  <c r="BJ300" i="3"/>
  <c r="BL300" i="3"/>
  <c r="BK300" i="3"/>
  <c r="V282" i="3"/>
  <c r="R282" i="3"/>
  <c r="S282" i="3"/>
  <c r="T282" i="3"/>
  <c r="U282" i="3"/>
  <c r="BC309" i="3"/>
  <c r="BI309" i="3"/>
  <c r="BL309" i="3"/>
  <c r="BH309" i="3"/>
  <c r="BK309" i="3"/>
  <c r="BJ309" i="3"/>
  <c r="BJ271" i="3"/>
  <c r="BH271" i="3"/>
  <c r="BI271" i="3"/>
  <c r="BC271" i="3"/>
  <c r="BL271" i="3"/>
  <c r="BK271" i="3"/>
  <c r="BJ286" i="3"/>
  <c r="BK286" i="3"/>
  <c r="BC286" i="3"/>
  <c r="BL286" i="3"/>
  <c r="BH286" i="3"/>
  <c r="BI286" i="3"/>
  <c r="T281" i="3"/>
  <c r="V281" i="3"/>
  <c r="R281" i="3"/>
  <c r="S281" i="3"/>
  <c r="U281" i="3"/>
  <c r="HH146" i="3"/>
  <c r="HJ146" i="3"/>
  <c r="HF146" i="3"/>
  <c r="HG146" i="3"/>
  <c r="HI146" i="3"/>
  <c r="S92" i="3"/>
  <c r="U92" i="3"/>
  <c r="V92" i="3"/>
  <c r="R92" i="3"/>
  <c r="T92" i="3"/>
  <c r="HH187" i="3"/>
  <c r="HI187" i="3"/>
  <c r="HJ187" i="3"/>
  <c r="HF187" i="3"/>
  <c r="HG187" i="3"/>
  <c r="FB123" i="3"/>
  <c r="FC123" i="3"/>
  <c r="FD123" i="3"/>
  <c r="FF123" i="3"/>
  <c r="FE123" i="3"/>
  <c r="HF125" i="3"/>
  <c r="HG125" i="3"/>
  <c r="HI125" i="3"/>
  <c r="HJ125" i="3"/>
  <c r="HH125" i="3"/>
  <c r="CK183" i="3"/>
  <c r="CM183" i="3"/>
  <c r="CJ183" i="3"/>
  <c r="CL183" i="3"/>
  <c r="CN183" i="3"/>
  <c r="DA119" i="3"/>
  <c r="CZ119" i="3"/>
  <c r="DB119" i="3"/>
  <c r="CX119" i="3"/>
  <c r="CY119" i="3"/>
  <c r="GV197" i="3"/>
  <c r="GT197" i="3"/>
  <c r="GU197" i="3"/>
  <c r="GR197" i="3"/>
  <c r="GS197" i="3"/>
  <c r="GV200" i="3"/>
  <c r="GR200" i="3"/>
  <c r="GS200" i="3"/>
  <c r="GT200" i="3"/>
  <c r="GU200" i="3"/>
  <c r="CK185" i="3"/>
  <c r="CM185" i="3"/>
  <c r="CN185" i="3"/>
  <c r="CL185" i="3"/>
  <c r="CJ185" i="3"/>
  <c r="FT121" i="3"/>
  <c r="FP121" i="3"/>
  <c r="FQ121" i="3"/>
  <c r="FR121" i="3"/>
  <c r="FS121" i="3"/>
  <c r="T79" i="3"/>
  <c r="V79" i="3"/>
  <c r="S79" i="3"/>
  <c r="U79" i="3"/>
  <c r="R79" i="3"/>
  <c r="AU73" i="3"/>
  <c r="AW73" i="3"/>
  <c r="AX73" i="3"/>
  <c r="AV73" i="3"/>
  <c r="AT73" i="3"/>
  <c r="AU324" i="3"/>
  <c r="AX324" i="3"/>
  <c r="AT324" i="3"/>
  <c r="AV324" i="3"/>
  <c r="AW324" i="3"/>
  <c r="N62" i="2"/>
  <c r="S62" i="2"/>
  <c r="W62" i="2"/>
  <c r="V62" i="2"/>
  <c r="U62" i="2"/>
  <c r="T62" i="2"/>
  <c r="R62" i="2"/>
  <c r="K62" i="2"/>
  <c r="L62" i="2"/>
  <c r="O62" i="2"/>
  <c r="P62" i="2"/>
  <c r="Q62" i="2"/>
  <c r="M62" i="2"/>
  <c r="O61" i="2"/>
  <c r="W61" i="2"/>
  <c r="V61" i="2"/>
  <c r="U61" i="2"/>
  <c r="T61" i="2"/>
  <c r="S61" i="2"/>
  <c r="R61" i="2"/>
  <c r="L61" i="2"/>
  <c r="K61" i="2"/>
  <c r="M61" i="2"/>
  <c r="P61" i="2"/>
  <c r="Q61" i="2"/>
  <c r="N61" i="2"/>
  <c r="K56" i="2"/>
  <c r="W56" i="2"/>
  <c r="V56" i="2"/>
  <c r="U56" i="2"/>
  <c r="T56" i="2"/>
  <c r="S56" i="2"/>
  <c r="L56" i="2"/>
  <c r="O56" i="2"/>
  <c r="P56" i="2"/>
  <c r="N56" i="2"/>
  <c r="M56" i="2"/>
  <c r="R56" i="2"/>
  <c r="Q56" i="2"/>
  <c r="S313" i="3"/>
  <c r="J313" i="3"/>
  <c r="R313" i="3"/>
  <c r="V313" i="3"/>
  <c r="U313" i="3"/>
  <c r="T313" i="3"/>
  <c r="T111" i="3"/>
  <c r="V111" i="3"/>
  <c r="S111" i="3"/>
  <c r="U111" i="3"/>
  <c r="R111" i="3"/>
  <c r="AU114" i="3"/>
  <c r="AV114" i="3"/>
  <c r="AW114" i="3"/>
  <c r="AX114" i="3"/>
  <c r="AT114" i="3"/>
  <c r="BJ311" i="3"/>
  <c r="BL311" i="3"/>
  <c r="U259" i="3"/>
  <c r="V259" i="3"/>
  <c r="R259" i="3"/>
  <c r="S259" i="3"/>
  <c r="T259" i="3"/>
  <c r="N43" i="2"/>
  <c r="W43" i="2"/>
  <c r="V43" i="2"/>
  <c r="U43" i="2"/>
  <c r="T43" i="2"/>
  <c r="S43" i="2"/>
  <c r="R43" i="2"/>
  <c r="P43" i="2"/>
  <c r="Q43" i="2"/>
  <c r="O43" i="2"/>
  <c r="K43" i="2"/>
  <c r="L43" i="2"/>
  <c r="M43" i="2"/>
  <c r="S254" i="3"/>
  <c r="T254" i="3"/>
  <c r="V254" i="3"/>
  <c r="U254" i="3"/>
  <c r="R254" i="3"/>
  <c r="H12" i="7"/>
  <c r="ED234" i="3"/>
  <c r="DZ234" i="3"/>
  <c r="EA234" i="3"/>
  <c r="EB234" i="3"/>
  <c r="EC234" i="3"/>
  <c r="EP210" i="3"/>
  <c r="ER210" i="3"/>
  <c r="EN210" i="3"/>
  <c r="EO210" i="3"/>
  <c r="EQ210" i="3"/>
  <c r="FC227" i="3"/>
  <c r="FE227" i="3"/>
  <c r="FD227" i="3"/>
  <c r="FF227" i="3"/>
  <c r="FB227" i="3"/>
  <c r="HI222" i="3"/>
  <c r="HJ222" i="3"/>
  <c r="HF222" i="3"/>
  <c r="HG222" i="3"/>
  <c r="HH222" i="3"/>
  <c r="EN213" i="3"/>
  <c r="ER213" i="3"/>
  <c r="EO213" i="3"/>
  <c r="EP213" i="3"/>
  <c r="EQ213" i="3"/>
  <c r="FB224" i="3"/>
  <c r="FD224" i="3"/>
  <c r="FF224" i="3"/>
  <c r="FE224" i="3"/>
  <c r="FC224" i="3"/>
  <c r="HJ201" i="3"/>
  <c r="HF201" i="3"/>
  <c r="HG201" i="3"/>
  <c r="HH201" i="3"/>
  <c r="HI201" i="3"/>
  <c r="BI292" i="3"/>
  <c r="BK292" i="3"/>
  <c r="BC292" i="3"/>
  <c r="BJ292" i="3"/>
  <c r="BL292" i="3"/>
  <c r="BH292" i="3"/>
  <c r="BI284" i="3"/>
  <c r="BK284" i="3"/>
  <c r="BC284" i="3"/>
  <c r="BJ284" i="3"/>
  <c r="BL284" i="3"/>
  <c r="BH284" i="3"/>
  <c r="S285" i="3"/>
  <c r="R285" i="3"/>
  <c r="T285" i="3"/>
  <c r="U285" i="3"/>
  <c r="V285" i="3"/>
  <c r="T279" i="3"/>
  <c r="R279" i="3"/>
  <c r="U279" i="3"/>
  <c r="V279" i="3"/>
  <c r="S279" i="3"/>
  <c r="BK302" i="3"/>
  <c r="BC302" i="3"/>
  <c r="BL302" i="3"/>
  <c r="BH302" i="3"/>
  <c r="BI302" i="3"/>
  <c r="BJ302" i="3"/>
  <c r="R289" i="3"/>
  <c r="S289" i="3"/>
  <c r="U289" i="3"/>
  <c r="T289" i="3"/>
  <c r="V289" i="3"/>
  <c r="HH178" i="3"/>
  <c r="HG178" i="3"/>
  <c r="HI178" i="3"/>
  <c r="HJ178" i="3"/>
  <c r="HF178" i="3"/>
  <c r="HI124" i="3"/>
  <c r="HJ124" i="3"/>
  <c r="HF124" i="3"/>
  <c r="HG124" i="3"/>
  <c r="HH124" i="3"/>
  <c r="EN195" i="3"/>
  <c r="EO195" i="3"/>
  <c r="EP195" i="3"/>
  <c r="EQ195" i="3"/>
  <c r="ER195" i="3"/>
  <c r="EO131" i="3"/>
  <c r="EP131" i="3"/>
  <c r="EN131" i="3"/>
  <c r="EQ131" i="3"/>
  <c r="ER131" i="3"/>
  <c r="GD149" i="3"/>
  <c r="GE149" i="3"/>
  <c r="GF149" i="3"/>
  <c r="GH149" i="3"/>
  <c r="GG149" i="3"/>
  <c r="CJ191" i="3"/>
  <c r="CL191" i="3"/>
  <c r="CM191" i="3"/>
  <c r="CN191" i="3"/>
  <c r="CK191" i="3"/>
  <c r="HG127" i="3"/>
  <c r="HH127" i="3"/>
  <c r="HJ127" i="3"/>
  <c r="HF127" i="3"/>
  <c r="HI127" i="3"/>
  <c r="HG134" i="3"/>
  <c r="HH134" i="3"/>
  <c r="HI134" i="3"/>
  <c r="HJ134" i="3"/>
  <c r="HF134" i="3"/>
  <c r="DG193" i="3"/>
  <c r="DP193" i="3"/>
  <c r="DL193" i="3"/>
  <c r="DM193" i="3"/>
  <c r="DN193" i="3"/>
  <c r="DO193" i="3"/>
  <c r="HI129" i="3"/>
  <c r="HJ129" i="3"/>
  <c r="HF129" i="3"/>
  <c r="HG129" i="3"/>
  <c r="HH129" i="3"/>
  <c r="S81" i="3"/>
  <c r="T81" i="3"/>
  <c r="V81" i="3"/>
  <c r="U81" i="3"/>
  <c r="R81" i="3"/>
  <c r="P60" i="2"/>
  <c r="U60" i="2"/>
  <c r="T60" i="2"/>
  <c r="S60" i="2"/>
  <c r="W60" i="2"/>
  <c r="V60" i="2"/>
  <c r="Q60" i="2"/>
  <c r="K60" i="2"/>
  <c r="L60" i="2"/>
  <c r="M60" i="2"/>
  <c r="N60" i="2"/>
  <c r="R60" i="2"/>
  <c r="O60" i="2"/>
  <c r="O53" i="2"/>
  <c r="W53" i="2"/>
  <c r="V53" i="2"/>
  <c r="U53" i="2"/>
  <c r="T53" i="2"/>
  <c r="S53" i="2"/>
  <c r="R53" i="2"/>
  <c r="N53" i="2"/>
  <c r="Q53" i="2"/>
  <c r="K53" i="2"/>
  <c r="L53" i="2"/>
  <c r="M53" i="2"/>
  <c r="P53" i="2"/>
  <c r="H21" i="7"/>
  <c r="X326" i="3"/>
  <c r="AF326" i="3"/>
  <c r="AJ326" i="3"/>
  <c r="AH326" i="3"/>
  <c r="AG326" i="3"/>
  <c r="AI326" i="3"/>
  <c r="AH321" i="3"/>
  <c r="AJ321" i="3"/>
  <c r="AI321" i="3"/>
  <c r="AG321" i="3"/>
  <c r="AF321" i="3"/>
  <c r="X321" i="3"/>
  <c r="T110" i="3"/>
  <c r="U110" i="3"/>
  <c r="V110" i="3"/>
  <c r="R110" i="3"/>
  <c r="S110" i="3"/>
  <c r="S113" i="3"/>
  <c r="T113" i="3"/>
  <c r="V113" i="3"/>
  <c r="U113" i="3"/>
  <c r="R113" i="3"/>
  <c r="AJ71" i="3"/>
  <c r="AI71" i="3"/>
  <c r="AH71" i="3"/>
  <c r="AG71" i="3"/>
  <c r="X71" i="3"/>
  <c r="AF71" i="3"/>
  <c r="DD193" i="3"/>
  <c r="DD152" i="3"/>
  <c r="DD206" i="3"/>
  <c r="DD143" i="3"/>
  <c r="DD150" i="3"/>
  <c r="DD188" i="3"/>
  <c r="DD184" i="3"/>
  <c r="DD186" i="3"/>
  <c r="DD190" i="3"/>
  <c r="GX201" i="3"/>
  <c r="GX178" i="3"/>
  <c r="GX179" i="3"/>
  <c r="GX236" i="3"/>
  <c r="GX124" i="3"/>
  <c r="GX147" i="3"/>
  <c r="GX141" i="3"/>
  <c r="GX129" i="3"/>
  <c r="GX146" i="3"/>
  <c r="GX171" i="3"/>
  <c r="GX140" i="3"/>
  <c r="GX229" i="3"/>
  <c r="GX181" i="3"/>
  <c r="GX173" i="3"/>
  <c r="GX222" i="3"/>
  <c r="GX134" i="3"/>
  <c r="GX223" i="3"/>
  <c r="GX159" i="3"/>
  <c r="GX264" i="3"/>
  <c r="GX176" i="3"/>
  <c r="GX161" i="3"/>
  <c r="GX153" i="3"/>
  <c r="GX170" i="3"/>
  <c r="GX122" i="3"/>
  <c r="GX187" i="3"/>
  <c r="GX233" i="3"/>
  <c r="GX177" i="3"/>
  <c r="GX139" i="3"/>
  <c r="GX127" i="3"/>
  <c r="GX232" i="3"/>
  <c r="GX203" i="3"/>
  <c r="GX155" i="3"/>
  <c r="GX244" i="3"/>
  <c r="GX164" i="3"/>
  <c r="GX126" i="3"/>
  <c r="GX144" i="3"/>
  <c r="GX169" i="3"/>
  <c r="GX243" i="3"/>
  <c r="GX156" i="3"/>
  <c r="GX158" i="3"/>
  <c r="GX120" i="3"/>
  <c r="GX225" i="3"/>
  <c r="GX202" i="3"/>
  <c r="GX154" i="3"/>
  <c r="GX148" i="3"/>
  <c r="GX237" i="3"/>
  <c r="GX157" i="3"/>
  <c r="GX125" i="3"/>
  <c r="GX142" i="3"/>
  <c r="GX231" i="3"/>
  <c r="GX175" i="3"/>
  <c r="GX208" i="3"/>
  <c r="GX160" i="3"/>
  <c r="H6" i="3"/>
  <c r="J6" i="3" s="1"/>
  <c r="H5" i="3"/>
  <c r="H4" i="3"/>
  <c r="BN4" i="3" s="1"/>
  <c r="B59" i="26" s="1"/>
  <c r="H59" i="26" s="1"/>
  <c r="H3" i="3"/>
  <c r="BJ3" i="3" s="1"/>
  <c r="H2" i="3"/>
  <c r="BK2" i="3" s="1"/>
  <c r="CP218" i="3"/>
  <c r="CP172" i="3"/>
  <c r="CP205" i="3"/>
  <c r="CP133" i="3"/>
  <c r="CP165" i="3"/>
  <c r="CP119" i="3"/>
  <c r="GJ198" i="3"/>
  <c r="GJ199" i="3"/>
  <c r="GJ196" i="3"/>
  <c r="GJ197" i="3"/>
  <c r="GJ200" i="3"/>
  <c r="CB189" i="3"/>
  <c r="CB182" i="3"/>
  <c r="CB192" i="3"/>
  <c r="CB185" i="3"/>
  <c r="CB162" i="3"/>
  <c r="CB166" i="3"/>
  <c r="CB180" i="3"/>
  <c r="CB183" i="3"/>
  <c r="CB191" i="3"/>
  <c r="FV145" i="3"/>
  <c r="FV149" i="3"/>
  <c r="FV151" i="3"/>
  <c r="AZ290" i="3"/>
  <c r="AZ316" i="3"/>
  <c r="AZ300" i="3"/>
  <c r="AZ284" i="3"/>
  <c r="AZ269" i="3"/>
  <c r="AZ315" i="3"/>
  <c r="AZ294" i="3"/>
  <c r="AZ295" i="3"/>
  <c r="AZ299" i="3"/>
  <c r="AZ301" i="3"/>
  <c r="AZ308" i="3"/>
  <c r="AZ306" i="3"/>
  <c r="AZ270" i="3"/>
  <c r="AZ265" i="3"/>
  <c r="AZ271" i="3"/>
  <c r="AZ314" i="3"/>
  <c r="AZ276" i="3"/>
  <c r="AZ286" i="3"/>
  <c r="AZ311" i="3"/>
  <c r="AZ303" i="3"/>
  <c r="AZ287" i="3"/>
  <c r="AZ296" i="3"/>
  <c r="AZ280" i="3"/>
  <c r="AZ309" i="3"/>
  <c r="AZ291" i="3"/>
  <c r="AZ292" i="3"/>
  <c r="AZ277" i="3"/>
  <c r="AZ302" i="3"/>
  <c r="AZ297" i="3"/>
  <c r="AZ274" i="3"/>
  <c r="AZ115" i="3"/>
  <c r="AZ268" i="3"/>
  <c r="AZ278" i="3"/>
  <c r="AZ304" i="3"/>
  <c r="AZ307" i="3"/>
  <c r="AZ305" i="3"/>
  <c r="AZ273" i="3"/>
  <c r="AZ293" i="3"/>
  <c r="AZ272" i="3"/>
  <c r="FH167" i="3"/>
  <c r="FH241" i="3"/>
  <c r="FH121" i="3"/>
  <c r="FH163" i="3"/>
  <c r="FH174" i="3"/>
  <c r="AL324" i="3"/>
  <c r="AL114" i="3"/>
  <c r="AL310" i="3"/>
  <c r="AL75" i="3"/>
  <c r="AL51" i="3"/>
  <c r="AL91" i="3"/>
  <c r="AL52" i="3"/>
  <c r="AL117" i="3"/>
  <c r="AL245" i="3"/>
  <c r="AL323" i="3"/>
  <c r="AL68" i="3"/>
  <c r="AL319" i="3"/>
  <c r="AL73" i="3"/>
  <c r="AL318" i="3"/>
  <c r="AL54" i="3"/>
  <c r="AL84" i="3"/>
  <c r="ET168" i="3"/>
  <c r="ET220" i="3"/>
  <c r="ET227" i="3"/>
  <c r="ET224" i="3"/>
  <c r="ET212" i="3"/>
  <c r="ET135" i="3"/>
  <c r="ET137" i="3"/>
  <c r="ET138" i="3"/>
  <c r="ET123" i="3"/>
  <c r="ET204" i="3"/>
  <c r="ET215" i="3"/>
  <c r="J282" i="3"/>
  <c r="J92" i="3"/>
  <c r="J102" i="3"/>
  <c r="J55" i="3"/>
  <c r="J88" i="3"/>
  <c r="J279" i="3"/>
  <c r="J103" i="3"/>
  <c r="J33" i="3"/>
  <c r="J258" i="3"/>
  <c r="J74" i="3"/>
  <c r="J283" i="3"/>
  <c r="J67" i="3"/>
  <c r="J254" i="3"/>
  <c r="J249" i="3"/>
  <c r="J298" i="3"/>
  <c r="J50" i="3"/>
  <c r="J259" i="3"/>
  <c r="J107" i="3"/>
  <c r="J43" i="3"/>
  <c r="J44" i="3"/>
  <c r="J93" i="3"/>
  <c r="J118" i="3"/>
  <c r="J255" i="3"/>
  <c r="J79" i="3"/>
  <c r="J104" i="3"/>
  <c r="J40" i="3"/>
  <c r="J80" i="3"/>
  <c r="J32" i="3"/>
  <c r="J289" i="3"/>
  <c r="J113" i="3"/>
  <c r="J90" i="3"/>
  <c r="J260" i="3"/>
  <c r="J285" i="3"/>
  <c r="J69" i="3"/>
  <c r="J94" i="3"/>
  <c r="J47" i="3"/>
  <c r="J96" i="3"/>
  <c r="J250" i="3"/>
  <c r="J275" i="3"/>
  <c r="J60" i="3"/>
  <c r="J261" i="3"/>
  <c r="J45" i="3"/>
  <c r="J248" i="3"/>
  <c r="J56" i="3"/>
  <c r="J106" i="3"/>
  <c r="J42" i="3"/>
  <c r="J251" i="3"/>
  <c r="J100" i="3"/>
  <c r="J36" i="3"/>
  <c r="J110" i="3"/>
  <c r="J46" i="3"/>
  <c r="J247" i="3"/>
  <c r="J31" i="3"/>
  <c r="J281" i="3"/>
  <c r="J105" i="3"/>
  <c r="J41" i="3"/>
  <c r="J266" i="3"/>
  <c r="J82" i="3"/>
  <c r="J252" i="3"/>
  <c r="J76" i="3"/>
  <c r="J61" i="3"/>
  <c r="J86" i="3"/>
  <c r="J111" i="3"/>
  <c r="J39" i="3"/>
  <c r="J288" i="3"/>
  <c r="J256" i="3"/>
  <c r="J48" i="3"/>
  <c r="J257" i="3"/>
  <c r="J81" i="3"/>
  <c r="J58" i="3"/>
  <c r="J267" i="3"/>
  <c r="J116" i="3"/>
  <c r="J253" i="3"/>
  <c r="J101" i="3"/>
  <c r="J37" i="3"/>
  <c r="J263" i="3"/>
  <c r="J87" i="3"/>
  <c r="J64" i="3"/>
  <c r="EF194" i="3"/>
  <c r="EF217" i="3"/>
  <c r="EF228" i="3"/>
  <c r="EF210" i="3"/>
  <c r="EF131" i="3"/>
  <c r="EF226" i="3"/>
  <c r="EF132" i="3"/>
  <c r="EF214" i="3"/>
  <c r="EF216" i="3"/>
  <c r="EF213" i="3"/>
  <c r="EF207" i="3"/>
  <c r="EF136" i="3"/>
  <c r="EF195" i="3"/>
  <c r="DR239" i="3"/>
  <c r="DR209" i="3"/>
  <c r="DR219" i="3"/>
  <c r="DR234" i="3"/>
  <c r="DR230" i="3"/>
  <c r="DR240" i="3"/>
  <c r="DR235" i="3"/>
  <c r="DR221" i="3"/>
  <c r="DR130" i="3"/>
  <c r="DR211" i="3"/>
  <c r="DR128" i="3"/>
  <c r="DR242" i="3"/>
  <c r="DR238" i="3"/>
  <c r="X89" i="3"/>
  <c r="X53" i="3"/>
  <c r="X246" i="3"/>
  <c r="X29" i="3"/>
  <c r="X98" i="3"/>
  <c r="X262" i="3"/>
  <c r="X83" i="3"/>
  <c r="X85" i="3"/>
  <c r="X97" i="3"/>
  <c r="X59" i="3"/>
  <c r="X99" i="3"/>
  <c r="X78" i="3"/>
  <c r="X95" i="3"/>
  <c r="X72" i="3"/>
  <c r="X77" i="3"/>
  <c r="S24" i="1"/>
  <c r="H24" i="1"/>
  <c r="P24" i="1"/>
  <c r="J24" i="1"/>
  <c r="R24" i="1"/>
  <c r="T24" i="1"/>
  <c r="Q24" i="1"/>
  <c r="P25" i="6"/>
  <c r="P52" i="6"/>
  <c r="P30" i="6"/>
  <c r="P5" i="6"/>
  <c r="P95" i="6"/>
  <c r="H23" i="5"/>
  <c r="G4" i="1"/>
  <c r="H22" i="5"/>
  <c r="G3" i="1"/>
  <c r="H21" i="5"/>
  <c r="H20" i="5"/>
  <c r="P161" i="6"/>
  <c r="H45" i="5"/>
  <c r="H44" i="5"/>
  <c r="P57" i="6"/>
  <c r="P33" i="6"/>
  <c r="P17" i="6"/>
  <c r="H7" i="5"/>
  <c r="H15" i="5"/>
  <c r="G2" i="1"/>
  <c r="T2" i="1" s="1"/>
  <c r="H6" i="5"/>
  <c r="H14" i="5"/>
  <c r="H5" i="5"/>
  <c r="H13" i="5"/>
  <c r="H4" i="5"/>
  <c r="H12" i="5"/>
  <c r="H3" i="5"/>
  <c r="H11" i="5"/>
  <c r="H19" i="5"/>
  <c r="H10" i="5"/>
  <c r="H18" i="5"/>
  <c r="H2" i="5"/>
  <c r="H9" i="5"/>
  <c r="H17" i="5"/>
  <c r="H8" i="5"/>
  <c r="H16" i="5"/>
  <c r="P138" i="6"/>
  <c r="H31" i="5"/>
  <c r="H39" i="5"/>
  <c r="G12" i="1"/>
  <c r="H30" i="5"/>
  <c r="H38" i="5"/>
  <c r="G11" i="1"/>
  <c r="H29" i="5"/>
  <c r="H37" i="5"/>
  <c r="G10" i="1"/>
  <c r="H28" i="5"/>
  <c r="H36" i="5"/>
  <c r="G9" i="1"/>
  <c r="H27" i="5"/>
  <c r="H35" i="5"/>
  <c r="H43" i="5"/>
  <c r="G8" i="1"/>
  <c r="H26" i="5"/>
  <c r="H34" i="5"/>
  <c r="H42" i="5"/>
  <c r="G7" i="1"/>
  <c r="H25" i="5"/>
  <c r="H33" i="5"/>
  <c r="H41" i="5"/>
  <c r="G6" i="1"/>
  <c r="G14" i="1"/>
  <c r="R14" i="1" s="1"/>
  <c r="H24" i="5"/>
  <c r="H32" i="5"/>
  <c r="H40" i="5"/>
  <c r="G5" i="1"/>
  <c r="G13" i="1"/>
  <c r="J22" i="1"/>
  <c r="Q22" i="1"/>
  <c r="T22" i="1"/>
  <c r="H22" i="1"/>
  <c r="R22" i="1"/>
  <c r="P22" i="1"/>
  <c r="S22" i="1"/>
  <c r="Q20" i="1"/>
  <c r="S20" i="1"/>
  <c r="H20" i="1"/>
  <c r="P20" i="1"/>
  <c r="J20" i="1"/>
  <c r="R20" i="1"/>
  <c r="T20" i="1"/>
  <c r="H25" i="1"/>
  <c r="S25" i="1"/>
  <c r="P25" i="1"/>
  <c r="J25" i="1"/>
  <c r="Q25" i="1"/>
  <c r="R25" i="1"/>
  <c r="T25" i="1"/>
  <c r="J26" i="1"/>
  <c r="Q26" i="1"/>
  <c r="P26" i="1"/>
  <c r="R26" i="1"/>
  <c r="S26" i="1"/>
  <c r="T26" i="1"/>
  <c r="H26" i="1"/>
  <c r="S23" i="1"/>
  <c r="Q23" i="1"/>
  <c r="T23" i="1"/>
  <c r="H23" i="1"/>
  <c r="J23" i="1"/>
  <c r="P23" i="1"/>
  <c r="R23" i="1"/>
  <c r="H21" i="1"/>
  <c r="T21" i="1"/>
  <c r="Q21" i="1"/>
  <c r="S21" i="1"/>
  <c r="J21" i="1"/>
  <c r="R21" i="1"/>
  <c r="P21" i="1"/>
  <c r="P62" i="6"/>
  <c r="P44" i="6"/>
  <c r="P14" i="6"/>
  <c r="P65" i="6"/>
  <c r="P45" i="6"/>
  <c r="P22" i="6"/>
  <c r="P46" i="6"/>
  <c r="P49" i="6"/>
  <c r="P29" i="6"/>
  <c r="P174" i="6"/>
  <c r="BQ1" i="3"/>
  <c r="P175" i="6"/>
  <c r="P130" i="6"/>
  <c r="P166" i="6"/>
  <c r="P157" i="6"/>
  <c r="P107" i="6"/>
  <c r="P108" i="6"/>
  <c r="P156" i="6"/>
  <c r="P148" i="6"/>
  <c r="P127" i="6"/>
  <c r="P118" i="6"/>
  <c r="P158" i="6"/>
  <c r="P177" i="6"/>
  <c r="P77" i="6"/>
  <c r="P54" i="6"/>
  <c r="P38" i="6"/>
  <c r="P21" i="6"/>
  <c r="P87" i="6"/>
  <c r="P76" i="6"/>
  <c r="P53" i="6"/>
  <c r="P37" i="6"/>
  <c r="P99" i="6"/>
  <c r="P75" i="6"/>
  <c r="K1" i="1"/>
  <c r="HA1" i="3"/>
  <c r="EW1" i="3"/>
  <c r="EI1" i="3"/>
  <c r="EI354" i="3" s="1"/>
  <c r="M1" i="3"/>
  <c r="GM1" i="3"/>
  <c r="AO1" i="3"/>
  <c r="AA1" i="3"/>
  <c r="FK1" i="3"/>
  <c r="DU1" i="3"/>
  <c r="FY1" i="3"/>
  <c r="P10" i="6"/>
  <c r="P18" i="6"/>
  <c r="P26" i="6"/>
  <c r="P34" i="6"/>
  <c r="P42" i="6"/>
  <c r="P50" i="6"/>
  <c r="P58" i="6"/>
  <c r="P66" i="6"/>
  <c r="R10" i="3"/>
  <c r="S18" i="3"/>
  <c r="P19" i="6"/>
  <c r="P43" i="6"/>
  <c r="P59" i="6"/>
  <c r="U11" i="3"/>
  <c r="V19" i="3"/>
  <c r="P4" i="6"/>
  <c r="P28" i="6"/>
  <c r="P3" i="6"/>
  <c r="P11" i="6"/>
  <c r="P27" i="6"/>
  <c r="P35" i="6"/>
  <c r="P51" i="6"/>
  <c r="P20" i="6"/>
  <c r="P12" i="6"/>
  <c r="P7" i="6"/>
  <c r="P15" i="6"/>
  <c r="P23" i="6"/>
  <c r="P31" i="6"/>
  <c r="P39" i="6"/>
  <c r="P47" i="6"/>
  <c r="P55" i="6"/>
  <c r="P63" i="6"/>
  <c r="P2" i="6"/>
  <c r="H2" i="7"/>
  <c r="AV8" i="3"/>
  <c r="U16" i="3"/>
  <c r="P8" i="6"/>
  <c r="P16" i="6"/>
  <c r="P24" i="6"/>
  <c r="P32" i="6"/>
  <c r="P40" i="6"/>
  <c r="P48" i="6"/>
  <c r="P56" i="6"/>
  <c r="P64" i="6"/>
  <c r="P119" i="6"/>
  <c r="P149" i="6"/>
  <c r="P126" i="6"/>
  <c r="P150" i="6"/>
  <c r="P109" i="6"/>
  <c r="P139" i="6"/>
  <c r="P140" i="6"/>
  <c r="P117" i="6"/>
  <c r="BD1" i="3"/>
  <c r="L1" i="1"/>
  <c r="L22" i="1" s="1"/>
  <c r="K1" i="7"/>
  <c r="P165" i="6"/>
  <c r="I1" i="1"/>
  <c r="P86" i="6"/>
  <c r="P164" i="6"/>
  <c r="P85" i="6"/>
  <c r="DT1" i="3"/>
  <c r="J16" i="1"/>
  <c r="P173" i="6"/>
  <c r="P96" i="6"/>
  <c r="AD1" i="3"/>
  <c r="N1" i="1"/>
  <c r="N16" i="1" s="1"/>
  <c r="BS1" i="3"/>
  <c r="M1" i="1"/>
  <c r="M17" i="1" s="1"/>
  <c r="P67" i="6"/>
  <c r="P167" i="6"/>
  <c r="CW1" i="3"/>
  <c r="O1" i="1"/>
  <c r="O25" i="1" s="1"/>
  <c r="L1" i="3"/>
  <c r="H18" i="1"/>
  <c r="P18" i="1"/>
  <c r="R18" i="1"/>
  <c r="T18" i="1"/>
  <c r="Q18" i="1"/>
  <c r="S18" i="1"/>
  <c r="H16" i="1"/>
  <c r="P16" i="1"/>
  <c r="R16" i="1"/>
  <c r="T16" i="1"/>
  <c r="Q16" i="1"/>
  <c r="S16" i="1"/>
  <c r="P19" i="1"/>
  <c r="R19" i="1"/>
  <c r="T19" i="1"/>
  <c r="H19" i="1"/>
  <c r="J19" i="1"/>
  <c r="Q19" i="1"/>
  <c r="S19" i="1"/>
  <c r="P17" i="1"/>
  <c r="R17" i="1"/>
  <c r="T17" i="1"/>
  <c r="H17" i="1"/>
  <c r="J17" i="1"/>
  <c r="Q17" i="1"/>
  <c r="S17" i="1"/>
  <c r="S25" i="3"/>
  <c r="U25" i="3"/>
  <c r="R25" i="3"/>
  <c r="T25" i="3"/>
  <c r="V25" i="3"/>
  <c r="S23" i="3"/>
  <c r="U23" i="3"/>
  <c r="R23" i="3"/>
  <c r="T23" i="3"/>
  <c r="V23" i="3"/>
  <c r="S19" i="3"/>
  <c r="S17" i="3"/>
  <c r="U17" i="3"/>
  <c r="R17" i="3"/>
  <c r="T17" i="3"/>
  <c r="V17" i="3"/>
  <c r="S15" i="3"/>
  <c r="U15" i="3"/>
  <c r="R15" i="3"/>
  <c r="T15" i="3"/>
  <c r="V15" i="3"/>
  <c r="S13" i="3"/>
  <c r="U13" i="3"/>
  <c r="R13" i="3"/>
  <c r="T13" i="3"/>
  <c r="V13" i="3"/>
  <c r="S11" i="3"/>
  <c r="R11" i="3"/>
  <c r="T11" i="3"/>
  <c r="V11" i="3"/>
  <c r="S9" i="3"/>
  <c r="U9" i="3"/>
  <c r="R9" i="3"/>
  <c r="T9" i="3"/>
  <c r="V9" i="3"/>
  <c r="AL7" i="3"/>
  <c r="R24" i="3"/>
  <c r="T24" i="3"/>
  <c r="V24" i="3"/>
  <c r="S24" i="3"/>
  <c r="U24" i="3"/>
  <c r="R18" i="3"/>
  <c r="T18" i="3"/>
  <c r="V18" i="3"/>
  <c r="R16" i="3"/>
  <c r="T16" i="3"/>
  <c r="V16" i="3"/>
  <c r="S16" i="3"/>
  <c r="R14" i="3"/>
  <c r="T14" i="3"/>
  <c r="V14" i="3"/>
  <c r="S14" i="3"/>
  <c r="U14" i="3"/>
  <c r="AU12" i="3"/>
  <c r="T10" i="3"/>
  <c r="V10" i="3"/>
  <c r="S10" i="3"/>
  <c r="U10" i="3"/>
  <c r="AL8" i="3"/>
  <c r="AT8" i="3"/>
  <c r="AX8" i="3"/>
  <c r="AU8" i="3"/>
  <c r="AW8" i="3"/>
  <c r="BI2" i="3"/>
  <c r="AP1" i="3"/>
  <c r="FZ1" i="3"/>
  <c r="BR1" i="3"/>
  <c r="N1" i="3"/>
  <c r="CF1" i="3"/>
  <c r="CF352" i="3" s="1"/>
  <c r="CT1" i="3"/>
  <c r="DH1" i="3"/>
  <c r="DH353" i="3" s="1"/>
  <c r="FL1" i="3"/>
  <c r="AB1" i="3"/>
  <c r="O1" i="7"/>
  <c r="O18" i="7" s="1"/>
  <c r="M1" i="7"/>
  <c r="P1" i="3"/>
  <c r="AQ1" i="3"/>
  <c r="BF1" i="3"/>
  <c r="CI1" i="3"/>
  <c r="CI352" i="3" s="1"/>
  <c r="CG1" i="3"/>
  <c r="CG352" i="3" s="1"/>
  <c r="CU1" i="3"/>
  <c r="DI1" i="3"/>
  <c r="DI353" i="3" s="1"/>
  <c r="DW1" i="3"/>
  <c r="EK1" i="3"/>
  <c r="EK354" i="3" s="1"/>
  <c r="EZ1" i="3"/>
  <c r="FN1" i="3"/>
  <c r="GA1" i="3"/>
  <c r="GP1" i="3"/>
  <c r="HE1" i="3"/>
  <c r="HC1" i="3"/>
  <c r="AC1" i="3"/>
  <c r="BT1" i="3"/>
  <c r="N1" i="7"/>
  <c r="O1" i="3"/>
  <c r="AR1" i="3"/>
  <c r="BE1" i="3"/>
  <c r="CH1" i="3"/>
  <c r="CH352" i="3" s="1"/>
  <c r="CV1" i="3"/>
  <c r="DJ1" i="3"/>
  <c r="DJ353" i="3" s="1"/>
  <c r="DX1" i="3"/>
  <c r="EL1" i="3"/>
  <c r="EL354" i="3" s="1"/>
  <c r="FA1" i="3"/>
  <c r="EY1" i="3"/>
  <c r="FM1" i="3"/>
  <c r="GB1" i="3"/>
  <c r="GO1" i="3"/>
  <c r="HD1" i="3"/>
  <c r="J9" i="3"/>
  <c r="J17" i="3"/>
  <c r="J16" i="3"/>
  <c r="J25" i="3"/>
  <c r="J15" i="3"/>
  <c r="J24" i="3"/>
  <c r="J23" i="3"/>
  <c r="P73" i="6"/>
  <c r="P81" i="6"/>
  <c r="P89" i="6"/>
  <c r="P97" i="6"/>
  <c r="P105" i="6"/>
  <c r="P74" i="6"/>
  <c r="P82" i="6"/>
  <c r="P90" i="6"/>
  <c r="P98" i="6"/>
  <c r="P68" i="6"/>
  <c r="P78" i="6"/>
  <c r="P88" i="6"/>
  <c r="P100" i="6"/>
  <c r="P69" i="6"/>
  <c r="P79" i="6"/>
  <c r="P91" i="6"/>
  <c r="P101" i="6"/>
  <c r="P70" i="6"/>
  <c r="P92" i="6"/>
  <c r="P102" i="6"/>
  <c r="P104" i="6"/>
  <c r="P80" i="6"/>
  <c r="P84" i="6"/>
  <c r="P71" i="6"/>
  <c r="P83" i="6"/>
  <c r="P93" i="6"/>
  <c r="P103" i="6"/>
  <c r="P72" i="6"/>
  <c r="P94" i="6"/>
  <c r="P113" i="6"/>
  <c r="P121" i="6"/>
  <c r="P128" i="6"/>
  <c r="P136" i="6"/>
  <c r="P144" i="6"/>
  <c r="P106" i="6"/>
  <c r="P114" i="6"/>
  <c r="P129" i="6"/>
  <c r="P137" i="6"/>
  <c r="P145" i="6"/>
  <c r="P153" i="6"/>
  <c r="P110" i="6"/>
  <c r="P120" i="6"/>
  <c r="P131" i="6"/>
  <c r="P141" i="6"/>
  <c r="P151" i="6"/>
  <c r="P116" i="6"/>
  <c r="P155" i="6"/>
  <c r="P111" i="6"/>
  <c r="P122" i="6"/>
  <c r="P132" i="6"/>
  <c r="P142" i="6"/>
  <c r="P152" i="6"/>
  <c r="P123" i="6"/>
  <c r="P143" i="6"/>
  <c r="P147" i="6"/>
  <c r="P112" i="6"/>
  <c r="P133" i="6"/>
  <c r="P125" i="6"/>
  <c r="P115" i="6"/>
  <c r="P124" i="6"/>
  <c r="P134" i="6"/>
  <c r="P146" i="6"/>
  <c r="P154" i="6"/>
  <c r="P135" i="6"/>
  <c r="AE1" i="3"/>
  <c r="FO1" i="3"/>
  <c r="DK1" i="3"/>
  <c r="DK353" i="3" s="1"/>
  <c r="AS1" i="3"/>
  <c r="Q1" i="3"/>
  <c r="GC1" i="3"/>
  <c r="DY1" i="3"/>
  <c r="BU1" i="3"/>
  <c r="BG1" i="3"/>
  <c r="GQ1" i="3"/>
  <c r="EM1" i="3"/>
  <c r="EM354" i="3" s="1"/>
  <c r="J13" i="3"/>
  <c r="P209" i="6"/>
  <c r="P199" i="6"/>
  <c r="P190" i="6"/>
  <c r="P181" i="6"/>
  <c r="P172" i="6"/>
  <c r="P163" i="6"/>
  <c r="L30" i="9"/>
  <c r="L10" i="9"/>
  <c r="L3" i="9"/>
  <c r="L11" i="9"/>
  <c r="L2" i="9"/>
  <c r="BO1" i="3"/>
  <c r="Y1" i="3"/>
  <c r="GY1" i="3"/>
  <c r="GK1" i="3"/>
  <c r="FW1" i="3"/>
  <c r="FI1" i="3"/>
  <c r="EU1" i="3"/>
  <c r="EG1" i="3"/>
  <c r="EG354" i="3" s="1"/>
  <c r="DE1" i="3"/>
  <c r="DE353" i="3" s="1"/>
  <c r="CQ1" i="3"/>
  <c r="CC1" i="3"/>
  <c r="CC352" i="3" s="1"/>
  <c r="BA1" i="3"/>
  <c r="AM1" i="3"/>
  <c r="I1" i="7"/>
  <c r="DS1" i="3"/>
  <c r="K1" i="3"/>
  <c r="L1" i="7"/>
  <c r="CS1" i="3"/>
  <c r="EX1" i="3"/>
  <c r="HB1" i="3"/>
  <c r="P207" i="6"/>
  <c r="P171" i="6"/>
  <c r="J14" i="3"/>
  <c r="P184" i="6"/>
  <c r="P192" i="6"/>
  <c r="P200" i="6"/>
  <c r="P208" i="6"/>
  <c r="P198" i="6"/>
  <c r="P180" i="6"/>
  <c r="P162" i="6"/>
  <c r="L18" i="9"/>
  <c r="L19" i="9"/>
  <c r="BP1" i="3"/>
  <c r="Z1" i="3"/>
  <c r="GZ1" i="3"/>
  <c r="GL1" i="3"/>
  <c r="FX1" i="3"/>
  <c r="FJ1" i="3"/>
  <c r="EV1" i="3"/>
  <c r="EH1" i="3"/>
  <c r="EH354" i="3" s="1"/>
  <c r="DF1" i="3"/>
  <c r="DF353" i="3" s="1"/>
  <c r="CR1" i="3"/>
  <c r="CD1" i="3"/>
  <c r="CD352" i="3" s="1"/>
  <c r="BB1" i="3"/>
  <c r="AN1" i="3"/>
  <c r="J1" i="7"/>
  <c r="J11" i="3"/>
  <c r="P215" i="6"/>
  <c r="P206" i="6"/>
  <c r="P197" i="6"/>
  <c r="P188" i="6"/>
  <c r="P179" i="6"/>
  <c r="P170" i="6"/>
  <c r="L16" i="9"/>
  <c r="L26" i="9"/>
  <c r="L27" i="9"/>
  <c r="CE1" i="3"/>
  <c r="CE352" i="3" s="1"/>
  <c r="DV1" i="3"/>
  <c r="EJ1" i="3"/>
  <c r="EJ354" i="3" s="1"/>
  <c r="GN1" i="3"/>
  <c r="P160" i="6"/>
  <c r="P168" i="6"/>
  <c r="P176" i="6"/>
  <c r="J18" i="3"/>
  <c r="J10" i="3"/>
  <c r="P214" i="6"/>
  <c r="P205" i="6"/>
  <c r="P196" i="6"/>
  <c r="P187" i="6"/>
  <c r="P178" i="6"/>
  <c r="P169" i="6"/>
  <c r="P159" i="6"/>
  <c r="L15" i="9"/>
  <c r="BC2" i="3"/>
  <c r="F109" i="3"/>
  <c r="B165" i="26" l="1"/>
  <c r="F165" i="26" s="1"/>
  <c r="AH109" i="3"/>
  <c r="AJ109" i="3"/>
  <c r="AF109" i="3"/>
  <c r="AG109" i="3"/>
  <c r="AI109" i="3"/>
  <c r="X109" i="3"/>
  <c r="H7" i="20"/>
  <c r="H8" i="20"/>
  <c r="H9" i="20"/>
  <c r="B43" i="22"/>
  <c r="B41" i="22"/>
  <c r="B42" i="22"/>
  <c r="B44" i="22"/>
  <c r="B45" i="22"/>
  <c r="B40" i="22"/>
  <c r="I18" i="7"/>
  <c r="R6" i="3"/>
  <c r="BL2" i="3"/>
  <c r="BV4" i="3"/>
  <c r="B67" i="26" s="1"/>
  <c r="J67" i="26" s="1"/>
  <c r="H42" i="13" s="1"/>
  <c r="B167" i="26"/>
  <c r="E167" i="26" s="1"/>
  <c r="AW12" i="3"/>
  <c r="U19" i="3"/>
  <c r="B166" i="26"/>
  <c r="E166" i="26" s="1"/>
  <c r="R19" i="3"/>
  <c r="R20" i="3"/>
  <c r="T19" i="3"/>
  <c r="J20" i="3"/>
  <c r="AL12" i="3"/>
  <c r="T20" i="3"/>
  <c r="B97" i="26"/>
  <c r="E97" i="26" s="1"/>
  <c r="AT12" i="3"/>
  <c r="V20" i="3"/>
  <c r="B99" i="26"/>
  <c r="D99" i="26" s="1"/>
  <c r="AV12" i="3"/>
  <c r="S20" i="3"/>
  <c r="B169" i="26"/>
  <c r="D169" i="26" s="1"/>
  <c r="B138" i="26"/>
  <c r="E138" i="26" s="1"/>
  <c r="B98" i="26"/>
  <c r="F98" i="26" s="1"/>
  <c r="BK3" i="3"/>
  <c r="B137" i="26"/>
  <c r="F137" i="26" s="1"/>
  <c r="B143" i="26"/>
  <c r="D143" i="26" s="1"/>
  <c r="B171" i="26"/>
  <c r="D171" i="26" s="1"/>
  <c r="B151" i="26"/>
  <c r="F151" i="26" s="1"/>
  <c r="B157" i="26"/>
  <c r="D157" i="26" s="1"/>
  <c r="B185" i="26"/>
  <c r="D185" i="26" s="1"/>
  <c r="B101" i="26"/>
  <c r="D101" i="26" s="1"/>
  <c r="B193" i="26"/>
  <c r="F193" i="26" s="1"/>
  <c r="B181" i="26"/>
  <c r="E181" i="26" s="1"/>
  <c r="B113" i="26"/>
  <c r="D113" i="26" s="1"/>
  <c r="B129" i="26"/>
  <c r="D129" i="26" s="1"/>
  <c r="B195" i="26"/>
  <c r="E195" i="26" s="1"/>
  <c r="B111" i="26"/>
  <c r="E111" i="26" s="1"/>
  <c r="B125" i="26"/>
  <c r="E125" i="26" s="1"/>
  <c r="B109" i="26"/>
  <c r="F109" i="26" s="1"/>
  <c r="B124" i="26"/>
  <c r="E124" i="26" s="1"/>
  <c r="H14" i="1"/>
  <c r="B31" i="26"/>
  <c r="D31" i="26" s="1"/>
  <c r="B139" i="26"/>
  <c r="E139" i="26" s="1"/>
  <c r="B152" i="26"/>
  <c r="E152" i="26" s="1"/>
  <c r="B110" i="26"/>
  <c r="E110" i="26" s="1"/>
  <c r="B81" i="26"/>
  <c r="F81" i="26" s="1"/>
  <c r="B126" i="26"/>
  <c r="F126" i="26" s="1"/>
  <c r="B115" i="26"/>
  <c r="D115" i="26" s="1"/>
  <c r="B153" i="26"/>
  <c r="E153" i="26" s="1"/>
  <c r="B104" i="26"/>
  <c r="F104" i="26" s="1"/>
  <c r="B83" i="26"/>
  <c r="E83" i="26" s="1"/>
  <c r="B208" i="26"/>
  <c r="E208" i="26" s="1"/>
  <c r="B127" i="26"/>
  <c r="D127" i="26" s="1"/>
  <c r="BL3" i="3"/>
  <c r="B87" i="26"/>
  <c r="D87" i="26" s="1"/>
  <c r="B140" i="26"/>
  <c r="F140" i="26" s="1"/>
  <c r="B96" i="26"/>
  <c r="E96" i="26" s="1"/>
  <c r="B155" i="26"/>
  <c r="D155" i="26" s="1"/>
  <c r="B194" i="26"/>
  <c r="E194" i="26" s="1"/>
  <c r="B183" i="26"/>
  <c r="D183" i="26" s="1"/>
  <c r="B85" i="26"/>
  <c r="D85" i="26" s="1"/>
  <c r="B211" i="26"/>
  <c r="D211" i="26" s="1"/>
  <c r="B123" i="26"/>
  <c r="F123" i="26" s="1"/>
  <c r="B199" i="26"/>
  <c r="D199" i="26" s="1"/>
  <c r="B141" i="26"/>
  <c r="D141" i="26" s="1"/>
  <c r="B154" i="26"/>
  <c r="F154" i="26" s="1"/>
  <c r="B179" i="26"/>
  <c r="F179" i="26" s="1"/>
  <c r="B82" i="26"/>
  <c r="E82" i="26" s="1"/>
  <c r="B73" i="26"/>
  <c r="D73" i="26" s="1"/>
  <c r="B197" i="26"/>
  <c r="D197" i="26" s="1"/>
  <c r="B180" i="26"/>
  <c r="E180" i="26" s="1"/>
  <c r="B112" i="26"/>
  <c r="F112" i="26" s="1"/>
  <c r="B84" i="26"/>
  <c r="F84" i="26" s="1"/>
  <c r="B209" i="26"/>
  <c r="E209" i="26" s="1"/>
  <c r="BE272" i="3"/>
  <c r="A50" i="26"/>
  <c r="FX151" i="3"/>
  <c r="A173" i="26"/>
  <c r="CW172" i="3"/>
  <c r="A94" i="26"/>
  <c r="GC145" i="3"/>
  <c r="A178" i="26"/>
  <c r="B210" i="26"/>
  <c r="F210" i="26" s="1"/>
  <c r="A174" i="26"/>
  <c r="FJ163" i="3"/>
  <c r="A159" i="26"/>
  <c r="EU168" i="3"/>
  <c r="A144" i="26"/>
  <c r="CH189" i="3"/>
  <c r="A79" i="26"/>
  <c r="CU205" i="3"/>
  <c r="A92" i="26"/>
  <c r="AB89" i="3"/>
  <c r="A21" i="26"/>
  <c r="A35" i="26"/>
  <c r="EI207" i="3"/>
  <c r="A132" i="26"/>
  <c r="EV204" i="3"/>
  <c r="A145" i="26"/>
  <c r="K82" i="3"/>
  <c r="A4" i="26"/>
  <c r="A35" i="13" s="1"/>
  <c r="EG217" i="3"/>
  <c r="A130" i="26"/>
  <c r="DY235" i="3"/>
  <c r="A122" i="26"/>
  <c r="GO198" i="3"/>
  <c r="A190" i="26"/>
  <c r="CV172" i="3"/>
  <c r="A93" i="26"/>
  <c r="HC243" i="3"/>
  <c r="A204" i="26"/>
  <c r="DI150" i="3"/>
  <c r="A106" i="26"/>
  <c r="FZ151" i="3"/>
  <c r="A175" i="26"/>
  <c r="L298" i="3"/>
  <c r="A5" i="26"/>
  <c r="A36" i="13" s="1"/>
  <c r="AD89" i="3"/>
  <c r="A23" i="26"/>
  <c r="M118" i="3"/>
  <c r="A6" i="26"/>
  <c r="A37" i="13" s="1"/>
  <c r="B168" i="26"/>
  <c r="F168" i="26" s="1"/>
  <c r="B182" i="26"/>
  <c r="F182" i="26" s="1"/>
  <c r="DS211" i="3"/>
  <c r="A116" i="26"/>
  <c r="GB149" i="3"/>
  <c r="A177" i="26"/>
  <c r="HE237" i="3"/>
  <c r="A206" i="26"/>
  <c r="EH132" i="3"/>
  <c r="A131" i="26"/>
  <c r="DE152" i="3"/>
  <c r="A102" i="26"/>
  <c r="A60" i="26"/>
  <c r="A66" i="26"/>
  <c r="HD140" i="3"/>
  <c r="A205" i="26"/>
  <c r="DJ188" i="3"/>
  <c r="A107" i="26"/>
  <c r="AC95" i="3"/>
  <c r="A22" i="26"/>
  <c r="DW209" i="3"/>
  <c r="A120" i="26"/>
  <c r="A63" i="26"/>
  <c r="GM198" i="3"/>
  <c r="A188" i="26"/>
  <c r="AN323" i="3"/>
  <c r="A33" i="26"/>
  <c r="FI163" i="3"/>
  <c r="A158" i="26"/>
  <c r="CG162" i="3"/>
  <c r="A78" i="26"/>
  <c r="A146" i="26"/>
  <c r="BP108" i="3"/>
  <c r="A61" i="26"/>
  <c r="CS172" i="3"/>
  <c r="A90" i="26"/>
  <c r="Y246" i="3"/>
  <c r="A18" i="26"/>
  <c r="BG293" i="3"/>
  <c r="A52" i="26"/>
  <c r="EK214" i="3"/>
  <c r="A134" i="26"/>
  <c r="N298" i="3"/>
  <c r="A7" i="26"/>
  <c r="A38" i="13" s="1"/>
  <c r="A64" i="26"/>
  <c r="A34" i="26"/>
  <c r="AZ2" i="3"/>
  <c r="GP199" i="3"/>
  <c r="A191" i="26"/>
  <c r="FL241" i="3"/>
  <c r="A161" i="26"/>
  <c r="DF184" i="3"/>
  <c r="A103" i="26"/>
  <c r="CQ218" i="3"/>
  <c r="A88" i="26"/>
  <c r="AE325" i="3"/>
  <c r="A24" i="26"/>
  <c r="DX234" i="3"/>
  <c r="A121" i="26"/>
  <c r="BT108" i="3"/>
  <c r="A65" i="26"/>
  <c r="A9" i="26"/>
  <c r="A40" i="13" s="1"/>
  <c r="CE192" i="3"/>
  <c r="A76" i="26"/>
  <c r="CR205" i="3"/>
  <c r="A89" i="26"/>
  <c r="Z95" i="3"/>
  <c r="A19" i="26"/>
  <c r="EX227" i="3"/>
  <c r="A147" i="26"/>
  <c r="CC162" i="3"/>
  <c r="A74" i="26"/>
  <c r="GY156" i="3"/>
  <c r="A200" i="26"/>
  <c r="GQ199" i="3"/>
  <c r="A192" i="26"/>
  <c r="FO121" i="3"/>
  <c r="A164" i="26"/>
  <c r="EL207" i="3"/>
  <c r="A135" i="26"/>
  <c r="EZ224" i="3"/>
  <c r="A149" i="26"/>
  <c r="AQ310" i="3"/>
  <c r="A36" i="26"/>
  <c r="CF185" i="3"/>
  <c r="A77" i="26"/>
  <c r="AA325" i="3"/>
  <c r="A20" i="26"/>
  <c r="B95" i="26"/>
  <c r="F95" i="26" s="1"/>
  <c r="GN197" i="3"/>
  <c r="A189" i="26"/>
  <c r="Q337" i="3"/>
  <c r="A10" i="26"/>
  <c r="A41" i="13" s="1"/>
  <c r="FM174" i="3"/>
  <c r="A162" i="26"/>
  <c r="CD182" i="3"/>
  <c r="A75" i="26"/>
  <c r="HB208" i="3"/>
  <c r="A203" i="26"/>
  <c r="BA293" i="3"/>
  <c r="A46" i="26"/>
  <c r="GK199" i="3"/>
  <c r="A186" i="26"/>
  <c r="DK188" i="3"/>
  <c r="A108" i="26"/>
  <c r="BD311" i="3"/>
  <c r="A49" i="26"/>
  <c r="DV238" i="3"/>
  <c r="A119" i="26"/>
  <c r="GZ120" i="3"/>
  <c r="A201" i="26"/>
  <c r="EM213" i="3"/>
  <c r="A136" i="26"/>
  <c r="FA212" i="3"/>
  <c r="A150" i="26"/>
  <c r="O329" i="3"/>
  <c r="A8" i="26"/>
  <c r="A39" i="13" s="1"/>
  <c r="FN167" i="3"/>
  <c r="A163" i="26"/>
  <c r="BF287" i="3"/>
  <c r="A51" i="26"/>
  <c r="CT205" i="3"/>
  <c r="A91" i="26"/>
  <c r="DT238" i="3"/>
  <c r="A117" i="26"/>
  <c r="FK241" i="3"/>
  <c r="A160" i="26"/>
  <c r="EJ210" i="3"/>
  <c r="A133" i="26"/>
  <c r="BB276" i="3"/>
  <c r="A47" i="26"/>
  <c r="GL199" i="3"/>
  <c r="A187" i="26"/>
  <c r="AM324" i="3"/>
  <c r="A32" i="26"/>
  <c r="FW145" i="3"/>
  <c r="A172" i="26"/>
  <c r="AS84" i="3"/>
  <c r="A38" i="26"/>
  <c r="EY137" i="3"/>
  <c r="A148" i="26"/>
  <c r="AR84" i="3"/>
  <c r="A37" i="26"/>
  <c r="GA151" i="3"/>
  <c r="A176" i="26"/>
  <c r="CI183" i="3"/>
  <c r="A80" i="26"/>
  <c r="DH190" i="3"/>
  <c r="A105" i="26"/>
  <c r="DU242" i="3"/>
  <c r="A118" i="26"/>
  <c r="HA139" i="3"/>
  <c r="A202" i="26"/>
  <c r="BQ108" i="3"/>
  <c r="A62" i="26"/>
  <c r="X10" i="25"/>
  <c r="X7" i="25" s="1"/>
  <c r="W7" i="25"/>
  <c r="W6" i="25"/>
  <c r="W5" i="25"/>
  <c r="W4" i="25"/>
  <c r="W3" i="25"/>
  <c r="W2" i="25"/>
  <c r="BH2" i="3"/>
  <c r="B196" i="26"/>
  <c r="F196" i="26" s="1"/>
  <c r="B207" i="26"/>
  <c r="F207" i="26" s="1"/>
  <c r="A31" i="13"/>
  <c r="V6" i="3"/>
  <c r="BZ4" i="3"/>
  <c r="B71" i="26" s="1"/>
  <c r="H71" i="26" s="1"/>
  <c r="I17" i="1"/>
  <c r="T6" i="3"/>
  <c r="BW4" i="3"/>
  <c r="B68" i="26" s="1"/>
  <c r="J68" i="26" s="1"/>
  <c r="H43" i="13" s="1"/>
  <c r="S6" i="3"/>
  <c r="K16" i="1"/>
  <c r="O2" i="1"/>
  <c r="U6" i="3"/>
  <c r="BR4" i="3"/>
  <c r="BJ2" i="3"/>
  <c r="BE340" i="3"/>
  <c r="BB339" i="3"/>
  <c r="M338" i="3"/>
  <c r="BD350" i="3"/>
  <c r="BE349" i="3"/>
  <c r="BA345" i="3"/>
  <c r="BF345" i="3"/>
  <c r="BE351" i="3"/>
  <c r="BE344" i="3"/>
  <c r="BG344" i="3"/>
  <c r="BE342" i="3"/>
  <c r="BA340" i="3"/>
  <c r="BG339" i="3"/>
  <c r="BF343" i="3"/>
  <c r="BE341" i="3"/>
  <c r="BD341" i="3"/>
  <c r="BB350" i="3"/>
  <c r="BA347" i="3"/>
  <c r="BD345" i="3"/>
  <c r="BD351" i="3"/>
  <c r="BA344" i="3"/>
  <c r="BA342" i="3"/>
  <c r="BA339" i="3"/>
  <c r="BF339" i="3"/>
  <c r="BA343" i="3"/>
  <c r="BG341" i="3"/>
  <c r="BB341" i="3"/>
  <c r="BG349" i="3"/>
  <c r="BA346" i="3"/>
  <c r="BG346" i="3"/>
  <c r="BH3" i="3"/>
  <c r="BG342" i="3"/>
  <c r="BD340" i="3"/>
  <c r="BE339" i="3"/>
  <c r="BD343" i="3"/>
  <c r="O338" i="3"/>
  <c r="BG350" i="3"/>
  <c r="BE347" i="3"/>
  <c r="BE345" i="3"/>
  <c r="BB345" i="3"/>
  <c r="BG351" i="3"/>
  <c r="BD344" i="3"/>
  <c r="BD342" i="3"/>
  <c r="BF340" i="3"/>
  <c r="BD339" i="3"/>
  <c r="BE343" i="3"/>
  <c r="BB343" i="3"/>
  <c r="K338" i="3"/>
  <c r="BA341" i="3"/>
  <c r="BF348" i="3"/>
  <c r="BG347" i="3"/>
  <c r="BD349" i="3"/>
  <c r="BF351" i="3"/>
  <c r="BF342" i="3"/>
  <c r="N338" i="3"/>
  <c r="P338" i="3"/>
  <c r="BE350" i="3"/>
  <c r="BD348" i="3"/>
  <c r="BF347" i="3"/>
  <c r="BA349" i="3"/>
  <c r="BF346" i="3"/>
  <c r="BB344" i="3"/>
  <c r="BG340" i="3"/>
  <c r="BG343" i="3"/>
  <c r="Q338" i="3"/>
  <c r="BA350" i="3"/>
  <c r="BE348" i="3"/>
  <c r="BG348" i="3"/>
  <c r="BD347" i="3"/>
  <c r="BF349" i="3"/>
  <c r="BE346" i="3"/>
  <c r="BD346" i="3"/>
  <c r="BB351" i="3"/>
  <c r="BB342" i="3"/>
  <c r="BB340" i="3"/>
  <c r="L338" i="3"/>
  <c r="BF341" i="3"/>
  <c r="BF350" i="3"/>
  <c r="BA348" i="3"/>
  <c r="BB348" i="3"/>
  <c r="BB347" i="3"/>
  <c r="BB349" i="3"/>
  <c r="BG345" i="3"/>
  <c r="BB346" i="3"/>
  <c r="BA351" i="3"/>
  <c r="BF344" i="3"/>
  <c r="BF2" i="3"/>
  <c r="J2" i="1"/>
  <c r="AZ3" i="3"/>
  <c r="L10" i="3"/>
  <c r="Q14" i="1"/>
  <c r="BI3" i="3"/>
  <c r="K2" i="1"/>
  <c r="Q2" i="1"/>
  <c r="S2" i="1"/>
  <c r="J14" i="1"/>
  <c r="BD2" i="3"/>
  <c r="L25" i="3"/>
  <c r="T14" i="1"/>
  <c r="M113" i="3"/>
  <c r="M110" i="3"/>
  <c r="N21" i="7"/>
  <c r="K14" i="1"/>
  <c r="BX4" i="3"/>
  <c r="B69" i="26" s="1"/>
  <c r="J69" i="26" s="1"/>
  <c r="H44" i="13" s="1"/>
  <c r="H60" i="13" s="1"/>
  <c r="L81" i="3"/>
  <c r="M2" i="1"/>
  <c r="BQ4" i="3"/>
  <c r="M81" i="3"/>
  <c r="BY4" i="3"/>
  <c r="B70" i="26" s="1"/>
  <c r="I16" i="1"/>
  <c r="K2" i="7"/>
  <c r="A3" i="13"/>
  <c r="BO4" i="3"/>
  <c r="BU4" i="3"/>
  <c r="AO8" i="3"/>
  <c r="K19" i="1"/>
  <c r="K21" i="1"/>
  <c r="AB321" i="3"/>
  <c r="U37" i="3"/>
  <c r="M37" i="3"/>
  <c r="V37" i="3"/>
  <c r="N37" i="3"/>
  <c r="R37" i="3"/>
  <c r="O37" i="3"/>
  <c r="S37" i="3"/>
  <c r="P37" i="3"/>
  <c r="K37" i="3"/>
  <c r="Q37" i="3"/>
  <c r="T37" i="3"/>
  <c r="L37" i="3"/>
  <c r="T46" i="3"/>
  <c r="L46" i="3"/>
  <c r="U46" i="3"/>
  <c r="O46" i="3"/>
  <c r="M46" i="3"/>
  <c r="P46" i="3"/>
  <c r="V46" i="3"/>
  <c r="Q46" i="3"/>
  <c r="N46" i="3"/>
  <c r="R46" i="3"/>
  <c r="S46" i="3"/>
  <c r="K46" i="3"/>
  <c r="V40" i="3"/>
  <c r="Q40" i="3"/>
  <c r="M40" i="3"/>
  <c r="N40" i="3"/>
  <c r="P40" i="3"/>
  <c r="O40" i="3"/>
  <c r="R40" i="3"/>
  <c r="S40" i="3"/>
  <c r="K40" i="3"/>
  <c r="T40" i="3"/>
  <c r="L40" i="3"/>
  <c r="U40" i="3"/>
  <c r="Q66" i="3"/>
  <c r="T66" i="3"/>
  <c r="R66" i="3"/>
  <c r="L66" i="3"/>
  <c r="U66" i="3"/>
  <c r="M66" i="3"/>
  <c r="V66" i="3"/>
  <c r="N66" i="3"/>
  <c r="O66" i="3"/>
  <c r="S66" i="3"/>
  <c r="K66" i="3"/>
  <c r="P66" i="3"/>
  <c r="V56" i="3"/>
  <c r="Q56" i="3"/>
  <c r="P56" i="3"/>
  <c r="S56" i="3"/>
  <c r="K56" i="3"/>
  <c r="T56" i="3"/>
  <c r="L56" i="3"/>
  <c r="U56" i="3"/>
  <c r="M56" i="3"/>
  <c r="N56" i="3"/>
  <c r="O56" i="3"/>
  <c r="R56" i="3"/>
  <c r="V70" i="3"/>
  <c r="Q70" i="3"/>
  <c r="N70" i="3"/>
  <c r="R70" i="3"/>
  <c r="S70" i="3"/>
  <c r="K70" i="3"/>
  <c r="T70" i="3"/>
  <c r="L70" i="3"/>
  <c r="U70" i="3"/>
  <c r="O70" i="3"/>
  <c r="M70" i="3"/>
  <c r="P70" i="3"/>
  <c r="Y29" i="3"/>
  <c r="AA29" i="3"/>
  <c r="AH29" i="3"/>
  <c r="AJ29" i="3"/>
  <c r="Z29" i="3"/>
  <c r="AB29" i="3"/>
  <c r="AC29" i="3"/>
  <c r="AD29" i="3"/>
  <c r="AE29" i="3"/>
  <c r="AF29" i="3"/>
  <c r="AG29" i="3"/>
  <c r="AI29" i="3"/>
  <c r="AE71" i="3"/>
  <c r="AA71" i="3"/>
  <c r="Y321" i="3"/>
  <c r="AD326" i="3"/>
  <c r="Q81" i="3"/>
  <c r="HC129" i="3"/>
  <c r="GZ129" i="3"/>
  <c r="DI193" i="3"/>
  <c r="HC134" i="3"/>
  <c r="HD127" i="3"/>
  <c r="CE191" i="3"/>
  <c r="EK131" i="3"/>
  <c r="EL195" i="3"/>
  <c r="HE124" i="3"/>
  <c r="GY124" i="3"/>
  <c r="L289" i="3"/>
  <c r="Q289" i="3"/>
  <c r="BF302" i="3"/>
  <c r="O279" i="3"/>
  <c r="Q279" i="3"/>
  <c r="K285" i="3"/>
  <c r="BE284" i="3"/>
  <c r="EK213" i="3"/>
  <c r="EY227" i="3"/>
  <c r="EK210" i="3"/>
  <c r="DY234" i="3"/>
  <c r="DU234" i="3"/>
  <c r="L12" i="7"/>
  <c r="L254" i="3"/>
  <c r="Q259" i="3"/>
  <c r="AN114" i="3"/>
  <c r="N111" i="3"/>
  <c r="Q111" i="3"/>
  <c r="Q313" i="3"/>
  <c r="AR324" i="3"/>
  <c r="AP73" i="3"/>
  <c r="N79" i="3"/>
  <c r="Q79" i="3"/>
  <c r="FN121" i="3"/>
  <c r="FL121" i="3"/>
  <c r="CG185" i="3"/>
  <c r="GM200" i="3"/>
  <c r="GO200" i="3"/>
  <c r="GP197" i="3"/>
  <c r="CR119" i="3"/>
  <c r="CW119" i="3"/>
  <c r="HE125" i="3"/>
  <c r="EV123" i="3"/>
  <c r="GY187" i="3"/>
  <c r="Q92" i="3"/>
  <c r="HA146" i="3"/>
  <c r="GZ146" i="3"/>
  <c r="Q281" i="3"/>
  <c r="BE309" i="3"/>
  <c r="P282" i="3"/>
  <c r="BF300" i="3"/>
  <c r="AC97" i="3"/>
  <c r="EI216" i="3"/>
  <c r="EH216" i="3"/>
  <c r="DI206" i="3"/>
  <c r="DU219" i="3"/>
  <c r="GY244" i="3"/>
  <c r="GZ244" i="3"/>
  <c r="EM226" i="3"/>
  <c r="O90" i="3"/>
  <c r="Q255" i="3"/>
  <c r="P255" i="3"/>
  <c r="P251" i="3"/>
  <c r="BR108" i="3"/>
  <c r="BS108" i="3"/>
  <c r="Q328" i="3"/>
  <c r="N333" i="3"/>
  <c r="P334" i="3"/>
  <c r="BF316" i="3"/>
  <c r="HA177" i="3"/>
  <c r="CI192" i="3"/>
  <c r="CR165" i="3"/>
  <c r="DI190" i="3"/>
  <c r="AN91" i="3"/>
  <c r="HB179" i="3"/>
  <c r="HA179" i="3"/>
  <c r="EY138" i="3"/>
  <c r="GY170" i="3"/>
  <c r="HD170" i="3"/>
  <c r="BA301" i="3"/>
  <c r="BG268" i="3"/>
  <c r="GY232" i="3"/>
  <c r="DT239" i="3"/>
  <c r="DU211" i="3"/>
  <c r="EU212" i="3"/>
  <c r="EH228" i="3"/>
  <c r="EI228" i="3"/>
  <c r="L87" i="3"/>
  <c r="L256" i="3"/>
  <c r="AM245" i="3"/>
  <c r="AR245" i="3"/>
  <c r="BE115" i="3"/>
  <c r="K104" i="3"/>
  <c r="P106" i="3"/>
  <c r="Q320" i="3"/>
  <c r="N320" i="3"/>
  <c r="Q80" i="3"/>
  <c r="O80" i="3"/>
  <c r="L74" i="3"/>
  <c r="N74" i="3"/>
  <c r="HB176" i="3"/>
  <c r="HD176" i="3"/>
  <c r="HA141" i="3"/>
  <c r="FO167" i="3"/>
  <c r="HB171" i="3"/>
  <c r="DJ186" i="3"/>
  <c r="CE180" i="3"/>
  <c r="CF180" i="3"/>
  <c r="BD304" i="3"/>
  <c r="BB304" i="3"/>
  <c r="AM310" i="3"/>
  <c r="BE306" i="3"/>
  <c r="FN241" i="3"/>
  <c r="FI241" i="3"/>
  <c r="GY208" i="3"/>
  <c r="HA231" i="3"/>
  <c r="HE203" i="3"/>
  <c r="CS218" i="3"/>
  <c r="CV218" i="3"/>
  <c r="L261" i="3"/>
  <c r="I19" i="7"/>
  <c r="L102" i="3"/>
  <c r="AS318" i="3"/>
  <c r="AP318" i="3"/>
  <c r="Q331" i="3"/>
  <c r="N331" i="3"/>
  <c r="K322" i="3"/>
  <c r="HB161" i="3"/>
  <c r="HA160" i="3"/>
  <c r="GP198" i="3"/>
  <c r="DI184" i="3"/>
  <c r="HA158" i="3"/>
  <c r="FK163" i="3"/>
  <c r="FO163" i="3"/>
  <c r="HA122" i="3"/>
  <c r="GZ148" i="3"/>
  <c r="HC148" i="3"/>
  <c r="BA294" i="3"/>
  <c r="BE278" i="3"/>
  <c r="BG278" i="3"/>
  <c r="BG299" i="3"/>
  <c r="O267" i="3"/>
  <c r="HC233" i="3"/>
  <c r="HE233" i="3"/>
  <c r="GY223" i="3"/>
  <c r="FA220" i="3"/>
  <c r="GZ202" i="3"/>
  <c r="Z85" i="3"/>
  <c r="AE85" i="3"/>
  <c r="M257" i="3"/>
  <c r="K20" i="7"/>
  <c r="M107" i="3"/>
  <c r="N330" i="3"/>
  <c r="Q330" i="3"/>
  <c r="GY153" i="3"/>
  <c r="CE182" i="3"/>
  <c r="EW168" i="3"/>
  <c r="CR133" i="3"/>
  <c r="GZ155" i="3"/>
  <c r="EM194" i="3"/>
  <c r="HB154" i="3"/>
  <c r="EJ132" i="3"/>
  <c r="BE296" i="3"/>
  <c r="BE291" i="3"/>
  <c r="BD308" i="3"/>
  <c r="BF308" i="3"/>
  <c r="EX215" i="3"/>
  <c r="AB98" i="3"/>
  <c r="AA98" i="3"/>
  <c r="HB236" i="3"/>
  <c r="M86" i="3"/>
  <c r="N86" i="3"/>
  <c r="Q249" i="3"/>
  <c r="Q105" i="3"/>
  <c r="K101" i="3"/>
  <c r="P327" i="3"/>
  <c r="BF315" i="3"/>
  <c r="Q332" i="3"/>
  <c r="M332" i="3"/>
  <c r="AD72" i="3"/>
  <c r="AE77" i="3"/>
  <c r="Y77" i="3"/>
  <c r="EJ136" i="3"/>
  <c r="CD166" i="3"/>
  <c r="CG166" i="3"/>
  <c r="DH152" i="3"/>
  <c r="DF143" i="3"/>
  <c r="P94" i="3"/>
  <c r="GY126" i="3"/>
  <c r="HA126" i="3"/>
  <c r="GY147" i="3"/>
  <c r="CD162" i="3"/>
  <c r="CH162" i="3"/>
  <c r="BD272" i="3"/>
  <c r="BD295" i="3"/>
  <c r="Q283" i="3"/>
  <c r="K283" i="3"/>
  <c r="HA264" i="3"/>
  <c r="EM214" i="3"/>
  <c r="EM207" i="3"/>
  <c r="AM84" i="3"/>
  <c r="N253" i="3"/>
  <c r="AE262" i="3"/>
  <c r="P118" i="3"/>
  <c r="AD109" i="3"/>
  <c r="Q329" i="3"/>
  <c r="K329" i="3"/>
  <c r="AC325" i="3"/>
  <c r="AO319" i="3"/>
  <c r="AC317" i="3"/>
  <c r="BF314" i="3"/>
  <c r="Y78" i="3"/>
  <c r="P82" i="3"/>
  <c r="L82" i="3"/>
  <c r="EZ137" i="3"/>
  <c r="HA120" i="3"/>
  <c r="DJ150" i="3"/>
  <c r="DS128" i="3"/>
  <c r="DT128" i="3"/>
  <c r="EY135" i="3"/>
  <c r="HE139" i="3"/>
  <c r="DV130" i="3"/>
  <c r="HD156" i="3"/>
  <c r="BB297" i="3"/>
  <c r="BF297" i="3"/>
  <c r="BB293" i="3"/>
  <c r="BD287" i="3"/>
  <c r="BA265" i="3"/>
  <c r="DX209" i="3"/>
  <c r="AD95" i="3"/>
  <c r="AB95" i="3"/>
  <c r="CV205" i="3"/>
  <c r="DV235" i="3"/>
  <c r="DT235" i="3"/>
  <c r="Y89" i="3"/>
  <c r="Z83" i="3"/>
  <c r="I17" i="7"/>
  <c r="I9" i="7"/>
  <c r="I10" i="7"/>
  <c r="BE3" i="3"/>
  <c r="BE311" i="3"/>
  <c r="L5" i="7"/>
  <c r="K5" i="7"/>
  <c r="J5" i="7"/>
  <c r="I5" i="7"/>
  <c r="H5" i="7"/>
  <c r="O5" i="7"/>
  <c r="N5" i="7"/>
  <c r="M5" i="7"/>
  <c r="P44" i="3"/>
  <c r="S44" i="3"/>
  <c r="U44" i="3"/>
  <c r="T44" i="3"/>
  <c r="L44" i="3"/>
  <c r="M44" i="3"/>
  <c r="V44" i="3"/>
  <c r="N44" i="3"/>
  <c r="O44" i="3"/>
  <c r="Q44" i="3"/>
  <c r="R44" i="3"/>
  <c r="K44" i="3"/>
  <c r="T48" i="3"/>
  <c r="L48" i="3"/>
  <c r="U48" i="3"/>
  <c r="M48" i="3"/>
  <c r="V48" i="3"/>
  <c r="N48" i="3"/>
  <c r="Q48" i="3"/>
  <c r="O48" i="3"/>
  <c r="R48" i="3"/>
  <c r="P48" i="3"/>
  <c r="S48" i="3"/>
  <c r="K48" i="3"/>
  <c r="M67" i="3"/>
  <c r="P67" i="3"/>
  <c r="V67" i="3"/>
  <c r="Q67" i="3"/>
  <c r="N67" i="3"/>
  <c r="R67" i="3"/>
  <c r="O67" i="3"/>
  <c r="K67" i="3"/>
  <c r="T67" i="3"/>
  <c r="L67" i="3"/>
  <c r="S67" i="3"/>
  <c r="U67" i="3"/>
  <c r="AV54" i="3"/>
  <c r="AX54" i="3"/>
  <c r="AN54" i="3"/>
  <c r="AP54" i="3"/>
  <c r="AQ54" i="3"/>
  <c r="AR54" i="3"/>
  <c r="AS54" i="3"/>
  <c r="AT54" i="3"/>
  <c r="AU54" i="3"/>
  <c r="AW54" i="3"/>
  <c r="AM54" i="3"/>
  <c r="AO54" i="3"/>
  <c r="T64" i="3"/>
  <c r="V64" i="3"/>
  <c r="N64" i="3"/>
  <c r="Q64" i="3"/>
  <c r="O64" i="3"/>
  <c r="R64" i="3"/>
  <c r="P64" i="3"/>
  <c r="S64" i="3"/>
  <c r="K64" i="3"/>
  <c r="L64" i="3"/>
  <c r="U64" i="3"/>
  <c r="M64" i="3"/>
  <c r="L3" i="7"/>
  <c r="K3" i="7"/>
  <c r="J3" i="7"/>
  <c r="I3" i="7"/>
  <c r="H3" i="7"/>
  <c r="O3" i="7"/>
  <c r="N3" i="7"/>
  <c r="M3" i="7"/>
  <c r="N14" i="1"/>
  <c r="BC3" i="3"/>
  <c r="BS4" i="3"/>
  <c r="O17" i="1"/>
  <c r="I19" i="1"/>
  <c r="S14" i="1"/>
  <c r="K23" i="1"/>
  <c r="AD71" i="3"/>
  <c r="O113" i="3"/>
  <c r="K110" i="3"/>
  <c r="O110" i="3"/>
  <c r="AC321" i="3"/>
  <c r="AB326" i="3"/>
  <c r="O21" i="7"/>
  <c r="HE134" i="3"/>
  <c r="HE127" i="3"/>
  <c r="CG191" i="3"/>
  <c r="CF191" i="3"/>
  <c r="FX149" i="3"/>
  <c r="EI131" i="3"/>
  <c r="EG195" i="3"/>
  <c r="GY178" i="3"/>
  <c r="N289" i="3"/>
  <c r="BF284" i="3"/>
  <c r="HC201" i="3"/>
  <c r="HE201" i="3"/>
  <c r="EG213" i="3"/>
  <c r="HE222" i="3"/>
  <c r="EZ227" i="3"/>
  <c r="EL210" i="3"/>
  <c r="K12" i="7"/>
  <c r="N254" i="3"/>
  <c r="N259" i="3"/>
  <c r="P111" i="3"/>
  <c r="O313" i="3"/>
  <c r="AQ73" i="3"/>
  <c r="P79" i="3"/>
  <c r="FK121" i="3"/>
  <c r="CH185" i="3"/>
  <c r="GP200" i="3"/>
  <c r="GO197" i="3"/>
  <c r="CS119" i="3"/>
  <c r="CQ119" i="3"/>
  <c r="EX123" i="3"/>
  <c r="HD187" i="3"/>
  <c r="HA187" i="3"/>
  <c r="GY146" i="3"/>
  <c r="HB146" i="3"/>
  <c r="BA286" i="3"/>
  <c r="BE286" i="3"/>
  <c r="BA271" i="3"/>
  <c r="K282" i="3"/>
  <c r="BA300" i="3"/>
  <c r="EM216" i="3"/>
  <c r="EJ216" i="3"/>
  <c r="DS230" i="3"/>
  <c r="DX219" i="3"/>
  <c r="HA244" i="3"/>
  <c r="HB244" i="3"/>
  <c r="M90" i="3"/>
  <c r="K255" i="3"/>
  <c r="K103" i="3"/>
  <c r="P328" i="3"/>
  <c r="M334" i="3"/>
  <c r="HD177" i="3"/>
  <c r="CC192" i="3"/>
  <c r="CU165" i="3"/>
  <c r="AP91" i="3"/>
  <c r="HD179" i="3"/>
  <c r="HA170" i="3"/>
  <c r="HE170" i="3"/>
  <c r="BE273" i="3"/>
  <c r="BA270" i="3"/>
  <c r="BE270" i="3"/>
  <c r="BB301" i="3"/>
  <c r="BA277" i="3"/>
  <c r="BD290" i="3"/>
  <c r="BB268" i="3"/>
  <c r="K96" i="3"/>
  <c r="HC232" i="3"/>
  <c r="HA232" i="3"/>
  <c r="DT211" i="3"/>
  <c r="DX211" i="3"/>
  <c r="EJ228" i="3"/>
  <c r="EL228" i="3"/>
  <c r="M87" i="3"/>
  <c r="P247" i="3"/>
  <c r="AN245" i="3"/>
  <c r="N260" i="3"/>
  <c r="Q104" i="3"/>
  <c r="K106" i="3"/>
  <c r="P320" i="3"/>
  <c r="P80" i="3"/>
  <c r="AN75" i="3"/>
  <c r="O74" i="3"/>
  <c r="GZ169" i="3"/>
  <c r="HE176" i="3"/>
  <c r="N93" i="3"/>
  <c r="P93" i="3"/>
  <c r="FL167" i="3"/>
  <c r="FI174" i="3"/>
  <c r="CC189" i="3"/>
  <c r="GY171" i="3"/>
  <c r="HD171" i="3"/>
  <c r="CI180" i="3"/>
  <c r="GQ196" i="3"/>
  <c r="BG304" i="3"/>
  <c r="BD269" i="3"/>
  <c r="AN310" i="3"/>
  <c r="BD307" i="3"/>
  <c r="BD306" i="3"/>
  <c r="BF306" i="3"/>
  <c r="P266" i="3"/>
  <c r="FO241" i="3"/>
  <c r="HB231" i="3"/>
  <c r="HC231" i="3"/>
  <c r="HB203" i="3"/>
  <c r="CW218" i="3"/>
  <c r="N100" i="3"/>
  <c r="M261" i="3"/>
  <c r="AN318" i="3"/>
  <c r="Q322" i="3"/>
  <c r="HA161" i="3"/>
  <c r="HC160" i="3"/>
  <c r="GQ198" i="3"/>
  <c r="HD159" i="3"/>
  <c r="HC158" i="3"/>
  <c r="GZ158" i="3"/>
  <c r="FM163" i="3"/>
  <c r="HA148" i="3"/>
  <c r="P288" i="3"/>
  <c r="K288" i="3"/>
  <c r="BD278" i="3"/>
  <c r="BD299" i="3"/>
  <c r="BA274" i="3"/>
  <c r="M267" i="3"/>
  <c r="HD233" i="3"/>
  <c r="HB233" i="3"/>
  <c r="GZ229" i="3"/>
  <c r="EW220" i="3"/>
  <c r="AB85" i="3"/>
  <c r="L248" i="3"/>
  <c r="P248" i="3"/>
  <c r="J20" i="7"/>
  <c r="P250" i="3"/>
  <c r="Z246" i="3"/>
  <c r="P107" i="3"/>
  <c r="K336" i="3"/>
  <c r="O335" i="3"/>
  <c r="Q335" i="3"/>
  <c r="AS323" i="3"/>
  <c r="P330" i="3"/>
  <c r="N76" i="3"/>
  <c r="O76" i="3"/>
  <c r="GY144" i="3"/>
  <c r="CF182" i="3"/>
  <c r="EY168" i="3"/>
  <c r="EZ168" i="3"/>
  <c r="GC151" i="3"/>
  <c r="GZ142" i="3"/>
  <c r="HE142" i="3"/>
  <c r="HE155" i="3"/>
  <c r="HC154" i="3"/>
  <c r="HA154" i="3"/>
  <c r="EK132" i="3"/>
  <c r="BA280" i="3"/>
  <c r="BE303" i="3"/>
  <c r="BA303" i="3"/>
  <c r="BE308" i="3"/>
  <c r="P263" i="3"/>
  <c r="GY225" i="3"/>
  <c r="HC225" i="3"/>
  <c r="DW238" i="3"/>
  <c r="EZ215" i="3"/>
  <c r="EW215" i="3"/>
  <c r="DU221" i="3"/>
  <c r="Z98" i="3"/>
  <c r="AD98" i="3"/>
  <c r="P86" i="3"/>
  <c r="AQ117" i="3"/>
  <c r="AN117" i="3"/>
  <c r="Q101" i="3"/>
  <c r="M101" i="3"/>
  <c r="L337" i="3"/>
  <c r="P312" i="3"/>
  <c r="K312" i="3"/>
  <c r="N327" i="3"/>
  <c r="L327" i="3"/>
  <c r="O332" i="3"/>
  <c r="AA77" i="3"/>
  <c r="FX145" i="3"/>
  <c r="FZ145" i="3"/>
  <c r="EL136" i="3"/>
  <c r="CC166" i="3"/>
  <c r="CE166" i="3"/>
  <c r="DI152" i="3"/>
  <c r="DK143" i="3"/>
  <c r="HE147" i="3"/>
  <c r="CF162" i="3"/>
  <c r="CI162" i="3"/>
  <c r="CR172" i="3"/>
  <c r="BA305" i="3"/>
  <c r="BB272" i="3"/>
  <c r="BE295" i="3"/>
  <c r="BE276" i="3"/>
  <c r="HD264" i="3"/>
  <c r="EH217" i="3"/>
  <c r="EJ214" i="3"/>
  <c r="EL214" i="3"/>
  <c r="HB237" i="3"/>
  <c r="HA237" i="3"/>
  <c r="HD243" i="3"/>
  <c r="EY204" i="3"/>
  <c r="EX204" i="3"/>
  <c r="K88" i="3"/>
  <c r="P253" i="3"/>
  <c r="AB262" i="3"/>
  <c r="AD262" i="3"/>
  <c r="M258" i="3"/>
  <c r="AE109" i="3"/>
  <c r="Y109" i="3"/>
  <c r="Z325" i="3"/>
  <c r="Z317" i="3"/>
  <c r="AB317" i="3"/>
  <c r="BA314" i="3"/>
  <c r="AE78" i="3"/>
  <c r="AA78" i="3"/>
  <c r="FA137" i="3"/>
  <c r="HB120" i="3"/>
  <c r="DK150" i="3"/>
  <c r="FA135" i="3"/>
  <c r="EZ135" i="3"/>
  <c r="GN199" i="3"/>
  <c r="GZ181" i="3"/>
  <c r="HD181" i="3"/>
  <c r="HB139" i="3"/>
  <c r="DW130" i="3"/>
  <c r="DY130" i="3"/>
  <c r="BG297" i="3"/>
  <c r="O298" i="3"/>
  <c r="DS209" i="3"/>
  <c r="DV240" i="3"/>
  <c r="DW240" i="3"/>
  <c r="CW205" i="3"/>
  <c r="DV242" i="3"/>
  <c r="DX242" i="3"/>
  <c r="AC83" i="3"/>
  <c r="K36" i="3"/>
  <c r="M36" i="3"/>
  <c r="O36" i="3"/>
  <c r="L36" i="3"/>
  <c r="U36" i="3"/>
  <c r="V36" i="3"/>
  <c r="N36" i="3"/>
  <c r="P36" i="3"/>
  <c r="Q36" i="3"/>
  <c r="R36" i="3"/>
  <c r="S36" i="3"/>
  <c r="T36" i="3"/>
  <c r="V42" i="3"/>
  <c r="N42" i="3"/>
  <c r="O42" i="3"/>
  <c r="S42" i="3"/>
  <c r="P42" i="3"/>
  <c r="K42" i="3"/>
  <c r="Q42" i="3"/>
  <c r="T42" i="3"/>
  <c r="R42" i="3"/>
  <c r="L42" i="3"/>
  <c r="U42" i="3"/>
  <c r="M42" i="3"/>
  <c r="O39" i="3"/>
  <c r="Q39" i="3"/>
  <c r="T39" i="3"/>
  <c r="K39" i="3"/>
  <c r="M39" i="3"/>
  <c r="V39" i="3"/>
  <c r="S39" i="3"/>
  <c r="L39" i="3"/>
  <c r="U39" i="3"/>
  <c r="N39" i="3"/>
  <c r="P39" i="3"/>
  <c r="R39" i="3"/>
  <c r="AC57" i="3"/>
  <c r="AG57" i="3"/>
  <c r="AD57" i="3"/>
  <c r="Y57" i="3"/>
  <c r="AH57" i="3"/>
  <c r="Z57" i="3"/>
  <c r="AI57" i="3"/>
  <c r="AA57" i="3"/>
  <c r="AJ57" i="3"/>
  <c r="AE57" i="3"/>
  <c r="AF57" i="3"/>
  <c r="AB57" i="3"/>
  <c r="S65" i="3"/>
  <c r="K65" i="3"/>
  <c r="T65" i="3"/>
  <c r="V65" i="3"/>
  <c r="L65" i="3"/>
  <c r="N65" i="3"/>
  <c r="U65" i="3"/>
  <c r="O65" i="3"/>
  <c r="M65" i="3"/>
  <c r="P65" i="3"/>
  <c r="Q65" i="3"/>
  <c r="R65" i="3"/>
  <c r="T62" i="3"/>
  <c r="L62" i="3"/>
  <c r="U62" i="3"/>
  <c r="O62" i="3"/>
  <c r="M62" i="3"/>
  <c r="P62" i="3"/>
  <c r="V62" i="3"/>
  <c r="Q62" i="3"/>
  <c r="N62" i="3"/>
  <c r="R62" i="3"/>
  <c r="S62" i="3"/>
  <c r="K62" i="3"/>
  <c r="AC71" i="3"/>
  <c r="Z71" i="3"/>
  <c r="AE321" i="3"/>
  <c r="GY129" i="3"/>
  <c r="HA129" i="3"/>
  <c r="DJ193" i="3"/>
  <c r="HB134" i="3"/>
  <c r="HD134" i="3"/>
  <c r="HC127" i="3"/>
  <c r="CH191" i="3"/>
  <c r="FZ149" i="3"/>
  <c r="EL131" i="3"/>
  <c r="EM195" i="3"/>
  <c r="HC124" i="3"/>
  <c r="HA178" i="3"/>
  <c r="O289" i="3"/>
  <c r="BD302" i="3"/>
  <c r="P279" i="3"/>
  <c r="BB284" i="3"/>
  <c r="BG284" i="3"/>
  <c r="BE292" i="3"/>
  <c r="HD201" i="3"/>
  <c r="HB201" i="3"/>
  <c r="FA224" i="3"/>
  <c r="EH213" i="3"/>
  <c r="HB222" i="3"/>
  <c r="FA227" i="3"/>
  <c r="EU227" i="3"/>
  <c r="EM210" i="3"/>
  <c r="DT234" i="3"/>
  <c r="DV234" i="3"/>
  <c r="J12" i="7"/>
  <c r="AO114" i="3"/>
  <c r="K111" i="3"/>
  <c r="N313" i="3"/>
  <c r="K313" i="3"/>
  <c r="AS324" i="3"/>
  <c r="AR73" i="3"/>
  <c r="K79" i="3"/>
  <c r="CI185" i="3"/>
  <c r="GQ197" i="3"/>
  <c r="GL197" i="3"/>
  <c r="CC183" i="3"/>
  <c r="CF183" i="3"/>
  <c r="GY125" i="3"/>
  <c r="FA123" i="3"/>
  <c r="K92" i="3"/>
  <c r="P92" i="3"/>
  <c r="HC146" i="3"/>
  <c r="BE271" i="3"/>
  <c r="Q282" i="3"/>
  <c r="M282" i="3"/>
  <c r="AD97" i="3"/>
  <c r="DJ206" i="3"/>
  <c r="P90" i="3"/>
  <c r="Q251" i="3"/>
  <c r="K251" i="3"/>
  <c r="L116" i="3"/>
  <c r="L103" i="3"/>
  <c r="O328" i="3"/>
  <c r="L333" i="3"/>
  <c r="BB316" i="3"/>
  <c r="HC177" i="3"/>
  <c r="CD192" i="3"/>
  <c r="HE173" i="3"/>
  <c r="CS165" i="3"/>
  <c r="HD175" i="3"/>
  <c r="DJ190" i="3"/>
  <c r="AS91" i="3"/>
  <c r="HC179" i="3"/>
  <c r="EZ138" i="3"/>
  <c r="BB277" i="3"/>
  <c r="BE290" i="3"/>
  <c r="BG290" i="3"/>
  <c r="L96" i="3"/>
  <c r="HD232" i="3"/>
  <c r="DU239" i="3"/>
  <c r="EX212" i="3"/>
  <c r="N87" i="3"/>
  <c r="K256" i="3"/>
  <c r="K247" i="3"/>
  <c r="Q247" i="3"/>
  <c r="O260" i="3"/>
  <c r="Q260" i="3"/>
  <c r="BF115" i="3"/>
  <c r="L104" i="3"/>
  <c r="Q106" i="3"/>
  <c r="K80" i="3"/>
  <c r="AP75" i="3"/>
  <c r="M74" i="3"/>
  <c r="HB141" i="3"/>
  <c r="K93" i="3"/>
  <c r="FL174" i="3"/>
  <c r="HE171" i="3"/>
  <c r="DK186" i="3"/>
  <c r="CC180" i="3"/>
  <c r="CH180" i="3"/>
  <c r="BA304" i="3"/>
  <c r="BE269" i="3"/>
  <c r="AS310" i="3"/>
  <c r="BG307" i="3"/>
  <c r="K266" i="3"/>
  <c r="HC208" i="3"/>
  <c r="HD231" i="3"/>
  <c r="CT218" i="3"/>
  <c r="P100" i="3"/>
  <c r="O19" i="7"/>
  <c r="O102" i="3"/>
  <c r="Q102" i="3"/>
  <c r="AM318" i="3"/>
  <c r="K331" i="3"/>
  <c r="M331" i="3"/>
  <c r="P322" i="3"/>
  <c r="HD161" i="3"/>
  <c r="HB160" i="3"/>
  <c r="DJ184" i="3"/>
  <c r="HE158" i="3"/>
  <c r="HB148" i="3"/>
  <c r="HD148" i="3"/>
  <c r="HB164" i="3"/>
  <c r="BB294" i="3"/>
  <c r="BF278" i="3"/>
  <c r="BF274" i="3"/>
  <c r="BB274" i="3"/>
  <c r="P267" i="3"/>
  <c r="HA233" i="3"/>
  <c r="HA223" i="3"/>
  <c r="GZ223" i="3"/>
  <c r="Z99" i="3"/>
  <c r="EX220" i="3"/>
  <c r="AC85" i="3"/>
  <c r="Q248" i="3"/>
  <c r="I20" i="7"/>
  <c r="K250" i="3"/>
  <c r="Q336" i="3"/>
  <c r="AO323" i="3"/>
  <c r="O330" i="3"/>
  <c r="Q76" i="3"/>
  <c r="HA153" i="3"/>
  <c r="HB153" i="3"/>
  <c r="GZ144" i="3"/>
  <c r="CG182" i="3"/>
  <c r="FA168" i="3"/>
  <c r="HB142" i="3"/>
  <c r="CT133" i="3"/>
  <c r="HA155" i="3"/>
  <c r="GY154" i="3"/>
  <c r="EI132" i="3"/>
  <c r="BF296" i="3"/>
  <c r="BA291" i="3"/>
  <c r="K263" i="3"/>
  <c r="Q263" i="3"/>
  <c r="HA225" i="3"/>
  <c r="DU238" i="3"/>
  <c r="DW221" i="3"/>
  <c r="AE98" i="3"/>
  <c r="HC236" i="3"/>
  <c r="HE236" i="3"/>
  <c r="L252" i="3"/>
  <c r="O312" i="3"/>
  <c r="N332" i="3"/>
  <c r="L332" i="3"/>
  <c r="CF166" i="3"/>
  <c r="CH166" i="3"/>
  <c r="DJ152" i="3"/>
  <c r="DH143" i="3"/>
  <c r="DJ143" i="3"/>
  <c r="Q94" i="3"/>
  <c r="GZ126" i="3"/>
  <c r="HE126" i="3"/>
  <c r="CE162" i="3"/>
  <c r="CT172" i="3"/>
  <c r="CQ172" i="3"/>
  <c r="BF305" i="3"/>
  <c r="BG272" i="3"/>
  <c r="BF295" i="3"/>
  <c r="N283" i="3"/>
  <c r="L283" i="3"/>
  <c r="BF276" i="3"/>
  <c r="HB264" i="3"/>
  <c r="GY264" i="3"/>
  <c r="EG214" i="3"/>
  <c r="EJ207" i="3"/>
  <c r="HC237" i="3"/>
  <c r="HD237" i="3"/>
  <c r="GY243" i="3"/>
  <c r="FA204" i="3"/>
  <c r="AN84" i="3"/>
  <c r="Q253" i="3"/>
  <c r="Y262" i="3"/>
  <c r="K118" i="3"/>
  <c r="AA109" i="3"/>
  <c r="L329" i="3"/>
  <c r="AB325" i="3"/>
  <c r="AP319" i="3"/>
  <c r="BG314" i="3"/>
  <c r="M82" i="3"/>
  <c r="HD120" i="3"/>
  <c r="DU128" i="3"/>
  <c r="EU135" i="3"/>
  <c r="GY181" i="3"/>
  <c r="HC156" i="3"/>
  <c r="GZ140" i="3"/>
  <c r="GY140" i="3"/>
  <c r="BE293" i="3"/>
  <c r="BB287" i="3"/>
  <c r="K275" i="3"/>
  <c r="O275" i="3"/>
  <c r="BE265" i="3"/>
  <c r="DU209" i="3"/>
  <c r="DX240" i="3"/>
  <c r="DY240" i="3"/>
  <c r="DW235" i="3"/>
  <c r="DS242" i="3"/>
  <c r="Z89" i="3"/>
  <c r="AA83" i="3"/>
  <c r="O9" i="7"/>
  <c r="O10" i="7"/>
  <c r="O17" i="7"/>
  <c r="M9" i="7"/>
  <c r="M10" i="7"/>
  <c r="M17" i="7"/>
  <c r="Q34" i="3"/>
  <c r="T34" i="3"/>
  <c r="R34" i="3"/>
  <c r="L34" i="3"/>
  <c r="U34" i="3"/>
  <c r="M34" i="3"/>
  <c r="V34" i="3"/>
  <c r="N34" i="3"/>
  <c r="O34" i="3"/>
  <c r="S34" i="3"/>
  <c r="K34" i="3"/>
  <c r="P34" i="3"/>
  <c r="Q50" i="3"/>
  <c r="T50" i="3"/>
  <c r="R50" i="3"/>
  <c r="L50" i="3"/>
  <c r="U50" i="3"/>
  <c r="M50" i="3"/>
  <c r="V50" i="3"/>
  <c r="N50" i="3"/>
  <c r="O50" i="3"/>
  <c r="S50" i="3"/>
  <c r="K50" i="3"/>
  <c r="P50" i="3"/>
  <c r="O45" i="3"/>
  <c r="S45" i="3"/>
  <c r="P45" i="3"/>
  <c r="K45" i="3"/>
  <c r="Q45" i="3"/>
  <c r="T45" i="3"/>
  <c r="L45" i="3"/>
  <c r="U45" i="3"/>
  <c r="M45" i="3"/>
  <c r="V45" i="3"/>
  <c r="N45" i="3"/>
  <c r="R45" i="3"/>
  <c r="AI59" i="3"/>
  <c r="AA59" i="3"/>
  <c r="AJ59" i="3"/>
  <c r="AC59" i="3"/>
  <c r="AG59" i="3"/>
  <c r="AD59" i="3"/>
  <c r="Y59" i="3"/>
  <c r="AE59" i="3"/>
  <c r="AH59" i="3"/>
  <c r="Z59" i="3"/>
  <c r="AB59" i="3"/>
  <c r="AF59" i="3"/>
  <c r="O55" i="3"/>
  <c r="Q55" i="3"/>
  <c r="T55" i="3"/>
  <c r="K55" i="3"/>
  <c r="M55" i="3"/>
  <c r="V55" i="3"/>
  <c r="U55" i="3"/>
  <c r="N55" i="3"/>
  <c r="P55" i="3"/>
  <c r="R55" i="3"/>
  <c r="S55" i="3"/>
  <c r="L55" i="3"/>
  <c r="M19" i="1"/>
  <c r="O20" i="1"/>
  <c r="P113" i="3"/>
  <c r="K113" i="3"/>
  <c r="P110" i="3"/>
  <c r="AD321" i="3"/>
  <c r="Z321" i="3"/>
  <c r="Z326" i="3"/>
  <c r="M21" i="7"/>
  <c r="N81" i="3"/>
  <c r="HD129" i="3"/>
  <c r="DE193" i="3"/>
  <c r="GY134" i="3"/>
  <c r="CI191" i="3"/>
  <c r="EJ131" i="3"/>
  <c r="EG131" i="3"/>
  <c r="GZ124" i="3"/>
  <c r="HB178" i="3"/>
  <c r="P289" i="3"/>
  <c r="BG302" i="3"/>
  <c r="K279" i="3"/>
  <c r="L279" i="3"/>
  <c r="M285" i="3"/>
  <c r="BD284" i="3"/>
  <c r="BF292" i="3"/>
  <c r="HA201" i="3"/>
  <c r="EI213" i="3"/>
  <c r="EW227" i="3"/>
  <c r="I12" i="7"/>
  <c r="O254" i="3"/>
  <c r="AQ114" i="3"/>
  <c r="M111" i="3"/>
  <c r="M313" i="3"/>
  <c r="AN324" i="3"/>
  <c r="AS73" i="3"/>
  <c r="M79" i="3"/>
  <c r="FI121" i="3"/>
  <c r="GK200" i="3"/>
  <c r="CD183" i="3"/>
  <c r="HA125" i="3"/>
  <c r="EY123" i="3"/>
  <c r="HE187" i="3"/>
  <c r="HD146" i="3"/>
  <c r="BF286" i="3"/>
  <c r="BF271" i="3"/>
  <c r="BD309" i="3"/>
  <c r="Y97" i="3"/>
  <c r="AA97" i="3"/>
  <c r="DW230" i="3"/>
  <c r="DE206" i="3"/>
  <c r="DY219" i="3"/>
  <c r="DS219" i="3"/>
  <c r="HC244" i="3"/>
  <c r="K90" i="3"/>
  <c r="L255" i="3"/>
  <c r="N251" i="3"/>
  <c r="M103" i="3"/>
  <c r="N328" i="3"/>
  <c r="L334" i="3"/>
  <c r="HE177" i="3"/>
  <c r="GZ173" i="3"/>
  <c r="HB173" i="3"/>
  <c r="CW165" i="3"/>
  <c r="HC175" i="3"/>
  <c r="DE190" i="3"/>
  <c r="AQ91" i="3"/>
  <c r="EU138" i="3"/>
  <c r="EW138" i="3"/>
  <c r="BF273" i="3"/>
  <c r="BA273" i="3"/>
  <c r="BF270" i="3"/>
  <c r="BE301" i="3"/>
  <c r="BA268" i="3"/>
  <c r="O96" i="3"/>
  <c r="DW239" i="3"/>
  <c r="DY211" i="3"/>
  <c r="EM228" i="3"/>
  <c r="O87" i="3"/>
  <c r="Q256" i="3"/>
  <c r="AP245" i="3"/>
  <c r="K260" i="3"/>
  <c r="BA115" i="3"/>
  <c r="M104" i="3"/>
  <c r="N104" i="3"/>
  <c r="M320" i="3"/>
  <c r="L80" i="3"/>
  <c r="AS75" i="3"/>
  <c r="P74" i="3"/>
  <c r="GY169" i="3"/>
  <c r="HA169" i="3"/>
  <c r="GY176" i="3"/>
  <c r="HC141" i="3"/>
  <c r="Q93" i="3"/>
  <c r="FJ167" i="3"/>
  <c r="CD189" i="3"/>
  <c r="DH186" i="3"/>
  <c r="GO196" i="3"/>
  <c r="BG269" i="3"/>
  <c r="BF269" i="3"/>
  <c r="BE307" i="3"/>
  <c r="BG306" i="3"/>
  <c r="Q266" i="3"/>
  <c r="M266" i="3"/>
  <c r="FJ241" i="3"/>
  <c r="GZ208" i="3"/>
  <c r="HE208" i="3"/>
  <c r="HC203" i="3"/>
  <c r="Q100" i="3"/>
  <c r="K100" i="3"/>
  <c r="O261" i="3"/>
  <c r="N19" i="7"/>
  <c r="M102" i="3"/>
  <c r="N102" i="3"/>
  <c r="O322" i="3"/>
  <c r="HC161" i="3"/>
  <c r="HE161" i="3"/>
  <c r="DK184" i="3"/>
  <c r="HE159" i="3"/>
  <c r="HC159" i="3"/>
  <c r="HE157" i="3"/>
  <c r="FL163" i="3"/>
  <c r="GZ122" i="3"/>
  <c r="HE122" i="3"/>
  <c r="HC164" i="3"/>
  <c r="N288" i="3"/>
  <c r="BE299" i="3"/>
  <c r="HA229" i="3"/>
  <c r="HB223" i="3"/>
  <c r="AC99" i="3"/>
  <c r="GY202" i="3"/>
  <c r="HC202" i="3"/>
  <c r="L257" i="3"/>
  <c r="Q257" i="3"/>
  <c r="Q250" i="3"/>
  <c r="M250" i="3"/>
  <c r="AA246" i="3"/>
  <c r="Q107" i="3"/>
  <c r="P336" i="3"/>
  <c r="AQ323" i="3"/>
  <c r="M330" i="3"/>
  <c r="GZ153" i="3"/>
  <c r="HA144" i="3"/>
  <c r="CH182" i="3"/>
  <c r="EX168" i="3"/>
  <c r="FW151" i="3"/>
  <c r="GB151" i="3"/>
  <c r="CQ133" i="3"/>
  <c r="CU133" i="3"/>
  <c r="HB155" i="3"/>
  <c r="HE154" i="3"/>
  <c r="EL132" i="3"/>
  <c r="BG280" i="3"/>
  <c r="BG296" i="3"/>
  <c r="BF291" i="3"/>
  <c r="L263" i="3"/>
  <c r="HD225" i="3"/>
  <c r="DX238" i="3"/>
  <c r="DS238" i="3"/>
  <c r="FA215" i="3"/>
  <c r="DV221" i="3"/>
  <c r="HD236" i="3"/>
  <c r="K86" i="3"/>
  <c r="AM117" i="3"/>
  <c r="AO117" i="3"/>
  <c r="K105" i="3"/>
  <c r="L101" i="3"/>
  <c r="N101" i="3"/>
  <c r="N337" i="3"/>
  <c r="Q312" i="3"/>
  <c r="M327" i="3"/>
  <c r="K327" i="3"/>
  <c r="BD315" i="3"/>
  <c r="Z72" i="3"/>
  <c r="GA145" i="3"/>
  <c r="EM136" i="3"/>
  <c r="DK152" i="3"/>
  <c r="DE143" i="3"/>
  <c r="N94" i="3"/>
  <c r="HB126" i="3"/>
  <c r="GZ147" i="3"/>
  <c r="HB147" i="3"/>
  <c r="DH188" i="3"/>
  <c r="BD305" i="3"/>
  <c r="BG295" i="3"/>
  <c r="BG276" i="3"/>
  <c r="EI217" i="3"/>
  <c r="EJ217" i="3"/>
  <c r="EK207" i="3"/>
  <c r="EZ204" i="3"/>
  <c r="L88" i="3"/>
  <c r="AO84" i="3"/>
  <c r="O253" i="3"/>
  <c r="N258" i="3"/>
  <c r="P258" i="3"/>
  <c r="N18" i="7"/>
  <c r="AD325" i="3"/>
  <c r="Y325" i="3"/>
  <c r="AS319" i="3"/>
  <c r="AA317" i="3"/>
  <c r="BD314" i="3"/>
  <c r="Z78" i="3"/>
  <c r="AB78" i="3"/>
  <c r="EV137" i="3"/>
  <c r="EU137" i="3"/>
  <c r="HE120" i="3"/>
  <c r="DE150" i="3"/>
  <c r="EV135" i="3"/>
  <c r="GM199" i="3"/>
  <c r="HA181" i="3"/>
  <c r="HC139" i="3"/>
  <c r="DX130" i="3"/>
  <c r="HA140" i="3"/>
  <c r="BD293" i="3"/>
  <c r="M275" i="3"/>
  <c r="P298" i="3"/>
  <c r="BD265" i="3"/>
  <c r="DS240" i="3"/>
  <c r="AE95" i="3"/>
  <c r="CQ205" i="3"/>
  <c r="CS205" i="3"/>
  <c r="DU235" i="3"/>
  <c r="DY242" i="3"/>
  <c r="AD83" i="3"/>
  <c r="S33" i="3"/>
  <c r="K33" i="3"/>
  <c r="T33" i="3"/>
  <c r="V33" i="3"/>
  <c r="L33" i="3"/>
  <c r="N33" i="3"/>
  <c r="U33" i="3"/>
  <c r="O33" i="3"/>
  <c r="M33" i="3"/>
  <c r="P33" i="3"/>
  <c r="Q33" i="3"/>
  <c r="R33" i="3"/>
  <c r="U41" i="3"/>
  <c r="O41" i="3"/>
  <c r="M41" i="3"/>
  <c r="P41" i="3"/>
  <c r="Q41" i="3"/>
  <c r="R41" i="3"/>
  <c r="S41" i="3"/>
  <c r="K41" i="3"/>
  <c r="T41" i="3"/>
  <c r="V41" i="3"/>
  <c r="N41" i="3"/>
  <c r="L41" i="3"/>
  <c r="AD53" i="3"/>
  <c r="AE53" i="3"/>
  <c r="AF53" i="3"/>
  <c r="AG53" i="3"/>
  <c r="AI53" i="3"/>
  <c r="Y53" i="3"/>
  <c r="AA53" i="3"/>
  <c r="AH53" i="3"/>
  <c r="AJ53" i="3"/>
  <c r="Z53" i="3"/>
  <c r="AB53" i="3"/>
  <c r="AC53" i="3"/>
  <c r="O61" i="3"/>
  <c r="S61" i="3"/>
  <c r="P61" i="3"/>
  <c r="K61" i="3"/>
  <c r="Q61" i="3"/>
  <c r="T61" i="3"/>
  <c r="L61" i="3"/>
  <c r="U61" i="3"/>
  <c r="M61" i="3"/>
  <c r="V61" i="3"/>
  <c r="N61" i="3"/>
  <c r="R61" i="3"/>
  <c r="S63" i="3"/>
  <c r="U63" i="3"/>
  <c r="V63" i="3"/>
  <c r="P63" i="3"/>
  <c r="Q63" i="3"/>
  <c r="T63" i="3"/>
  <c r="O63" i="3"/>
  <c r="R63" i="3"/>
  <c r="K63" i="3"/>
  <c r="L63" i="3"/>
  <c r="M63" i="3"/>
  <c r="N63" i="3"/>
  <c r="Y71" i="3"/>
  <c r="Q113" i="3"/>
  <c r="L21" i="7"/>
  <c r="DK193" i="3"/>
  <c r="GY127" i="3"/>
  <c r="GA149" i="3"/>
  <c r="EM131" i="3"/>
  <c r="EH195" i="3"/>
  <c r="EJ195" i="3"/>
  <c r="HA124" i="3"/>
  <c r="HD178" i="3"/>
  <c r="K289" i="3"/>
  <c r="O285" i="3"/>
  <c r="BG292" i="3"/>
  <c r="EY224" i="3"/>
  <c r="EW224" i="3"/>
  <c r="HC222" i="3"/>
  <c r="GZ222" i="3"/>
  <c r="DW234" i="3"/>
  <c r="M254" i="3"/>
  <c r="K259" i="3"/>
  <c r="O259" i="3"/>
  <c r="AS114" i="3"/>
  <c r="AP324" i="3"/>
  <c r="CD185" i="3"/>
  <c r="CC185" i="3"/>
  <c r="GQ200" i="3"/>
  <c r="CT119" i="3"/>
  <c r="EW123" i="3"/>
  <c r="HB187" i="3"/>
  <c r="L92" i="3"/>
  <c r="HE146" i="3"/>
  <c r="M281" i="3"/>
  <c r="L281" i="3"/>
  <c r="BD271" i="3"/>
  <c r="BG271" i="3"/>
  <c r="BF309" i="3"/>
  <c r="L282" i="3"/>
  <c r="N282" i="3"/>
  <c r="BB300" i="3"/>
  <c r="EG216" i="3"/>
  <c r="DT230" i="3"/>
  <c r="DU230" i="3"/>
  <c r="DK206" i="3"/>
  <c r="HE244" i="3"/>
  <c r="EI226" i="3"/>
  <c r="EH226" i="3"/>
  <c r="Q90" i="3"/>
  <c r="L251" i="3"/>
  <c r="N103" i="3"/>
  <c r="P103" i="3"/>
  <c r="BO108" i="3"/>
  <c r="L328" i="3"/>
  <c r="K333" i="3"/>
  <c r="BD316" i="3"/>
  <c r="GY177" i="3"/>
  <c r="CH192" i="3"/>
  <c r="HC173" i="3"/>
  <c r="CT165" i="3"/>
  <c r="HE175" i="3"/>
  <c r="DK190" i="3"/>
  <c r="AR91" i="3"/>
  <c r="HE179" i="3"/>
  <c r="BG273" i="3"/>
  <c r="BF301" i="3"/>
  <c r="BD301" i="3"/>
  <c r="BA290" i="3"/>
  <c r="M96" i="3"/>
  <c r="GZ232" i="3"/>
  <c r="DV239" i="3"/>
  <c r="DV211" i="3"/>
  <c r="EZ212" i="3"/>
  <c r="EY212" i="3"/>
  <c r="P256" i="3"/>
  <c r="L247" i="3"/>
  <c r="AQ245" i="3"/>
  <c r="M260" i="3"/>
  <c r="O104" i="3"/>
  <c r="AQ75" i="3"/>
  <c r="K74" i="3"/>
  <c r="HB169" i="3"/>
  <c r="HE169" i="3"/>
  <c r="HD141" i="3"/>
  <c r="GZ141" i="3"/>
  <c r="FN174" i="3"/>
  <c r="CI189" i="3"/>
  <c r="DF186" i="3"/>
  <c r="CD180" i="3"/>
  <c r="GL196" i="3"/>
  <c r="BA269" i="3"/>
  <c r="AP310" i="3"/>
  <c r="BF307" i="3"/>
  <c r="BB307" i="3"/>
  <c r="HD208" i="3"/>
  <c r="GZ203" i="3"/>
  <c r="CR218" i="3"/>
  <c r="M100" i="3"/>
  <c r="P261" i="3"/>
  <c r="M19" i="7"/>
  <c r="P102" i="3"/>
  <c r="AO318" i="3"/>
  <c r="L331" i="3"/>
  <c r="N322" i="3"/>
  <c r="GZ160" i="3"/>
  <c r="DE184" i="3"/>
  <c r="GY159" i="3"/>
  <c r="HA157" i="3"/>
  <c r="HB157" i="3"/>
  <c r="HB122" i="3"/>
  <c r="HD164" i="3"/>
  <c r="GY164" i="3"/>
  <c r="Q288" i="3"/>
  <c r="BE294" i="3"/>
  <c r="BG294" i="3"/>
  <c r="BA278" i="3"/>
  <c r="BB299" i="3"/>
  <c r="Q267" i="3"/>
  <c r="K267" i="3"/>
  <c r="GY233" i="3"/>
  <c r="HB229" i="3"/>
  <c r="HD229" i="3"/>
  <c r="HC223" i="3"/>
  <c r="AA99" i="3"/>
  <c r="EY220" i="3"/>
  <c r="HA202" i="3"/>
  <c r="HD202" i="3"/>
  <c r="Y85" i="3"/>
  <c r="N257" i="3"/>
  <c r="N248" i="3"/>
  <c r="O20" i="7"/>
  <c r="AC246" i="3"/>
  <c r="N107" i="3"/>
  <c r="K107" i="3"/>
  <c r="N336" i="3"/>
  <c r="P335" i="3"/>
  <c r="AR323" i="3"/>
  <c r="AM323" i="3"/>
  <c r="K330" i="3"/>
  <c r="K76" i="3"/>
  <c r="HD153" i="3"/>
  <c r="HC153" i="3"/>
  <c r="CI182" i="3"/>
  <c r="CC182" i="3"/>
  <c r="HC142" i="3"/>
  <c r="CS133" i="3"/>
  <c r="CV133" i="3"/>
  <c r="HC155" i="3"/>
  <c r="EI194" i="3"/>
  <c r="EH194" i="3"/>
  <c r="BA296" i="3"/>
  <c r="BB291" i="3"/>
  <c r="BA308" i="3"/>
  <c r="DY238" i="3"/>
  <c r="DX221" i="3"/>
  <c r="DT221" i="3"/>
  <c r="GY236" i="3"/>
  <c r="M249" i="3"/>
  <c r="L249" i="3"/>
  <c r="AR117" i="3"/>
  <c r="M312" i="3"/>
  <c r="BG315" i="3"/>
  <c r="P332" i="3"/>
  <c r="Y72" i="3"/>
  <c r="AE72" i="3"/>
  <c r="Z77" i="3"/>
  <c r="EG136" i="3"/>
  <c r="DF152" i="3"/>
  <c r="L94" i="3"/>
  <c r="DF188" i="3"/>
  <c r="CU172" i="3"/>
  <c r="BB305" i="3"/>
  <c r="BG305" i="3"/>
  <c r="O283" i="3"/>
  <c r="BD276" i="3"/>
  <c r="EL217" i="3"/>
  <c r="EH214" i="3"/>
  <c r="GZ243" i="3"/>
  <c r="HE243" i="3"/>
  <c r="EU204" i="3"/>
  <c r="M88" i="3"/>
  <c r="Q88" i="3"/>
  <c r="K253" i="3"/>
  <c r="Z262" i="3"/>
  <c r="K258" i="3"/>
  <c r="L118" i="3"/>
  <c r="M18" i="7"/>
  <c r="N329" i="3"/>
  <c r="AQ319" i="3"/>
  <c r="AR319" i="3"/>
  <c r="N82" i="3"/>
  <c r="EW137" i="3"/>
  <c r="DF150" i="3"/>
  <c r="DV128" i="3"/>
  <c r="GO199" i="3"/>
  <c r="HB181" i="3"/>
  <c r="HC181" i="3"/>
  <c r="DS130" i="3"/>
  <c r="DT130" i="3"/>
  <c r="GZ156" i="3"/>
  <c r="HB140" i="3"/>
  <c r="HC140" i="3"/>
  <c r="BA297" i="3"/>
  <c r="BF293" i="3"/>
  <c r="L275" i="3"/>
  <c r="P275" i="3"/>
  <c r="K298" i="3"/>
  <c r="BB265" i="3"/>
  <c r="BF265" i="3"/>
  <c r="DT240" i="3"/>
  <c r="Y95" i="3"/>
  <c r="DX235" i="3"/>
  <c r="DW242" i="3"/>
  <c r="AA89" i="3"/>
  <c r="AB83" i="3"/>
  <c r="Y83" i="3"/>
  <c r="L2" i="7"/>
  <c r="L17" i="7"/>
  <c r="L10" i="7"/>
  <c r="L9" i="7"/>
  <c r="BG3" i="3"/>
  <c r="BG311" i="3"/>
  <c r="N10" i="7"/>
  <c r="N17" i="7"/>
  <c r="N9" i="7"/>
  <c r="K10" i="7"/>
  <c r="K17" i="7"/>
  <c r="K9" i="7"/>
  <c r="S31" i="3"/>
  <c r="U31" i="3"/>
  <c r="V31" i="3"/>
  <c r="P31" i="3"/>
  <c r="Q31" i="3"/>
  <c r="T31" i="3"/>
  <c r="O31" i="3"/>
  <c r="R31" i="3"/>
  <c r="K31" i="3"/>
  <c r="L31" i="3"/>
  <c r="M31" i="3"/>
  <c r="N31" i="3"/>
  <c r="AV35" i="3"/>
  <c r="AX35" i="3"/>
  <c r="AN35" i="3"/>
  <c r="AP35" i="3"/>
  <c r="AW35" i="3"/>
  <c r="AQ35" i="3"/>
  <c r="AS35" i="3"/>
  <c r="AT35" i="3"/>
  <c r="AU35" i="3"/>
  <c r="AR35" i="3"/>
  <c r="AM35" i="3"/>
  <c r="AO35" i="3"/>
  <c r="S49" i="3"/>
  <c r="K49" i="3"/>
  <c r="T49" i="3"/>
  <c r="V49" i="3"/>
  <c r="L49" i="3"/>
  <c r="N49" i="3"/>
  <c r="U49" i="3"/>
  <c r="O49" i="3"/>
  <c r="M49" i="3"/>
  <c r="P49" i="3"/>
  <c r="Q49" i="3"/>
  <c r="R49" i="3"/>
  <c r="L6" i="7"/>
  <c r="K6" i="7"/>
  <c r="J6" i="7"/>
  <c r="I6" i="7"/>
  <c r="H6" i="7"/>
  <c r="O6" i="7"/>
  <c r="N6" i="7"/>
  <c r="M6" i="7"/>
  <c r="AV51" i="3"/>
  <c r="AX51" i="3"/>
  <c r="AN51" i="3"/>
  <c r="AP51" i="3"/>
  <c r="AW51" i="3"/>
  <c r="AQ51" i="3"/>
  <c r="AS51" i="3"/>
  <c r="AT51" i="3"/>
  <c r="AU51" i="3"/>
  <c r="AO51" i="3"/>
  <c r="AR51" i="3"/>
  <c r="AM51" i="3"/>
  <c r="P60" i="3"/>
  <c r="S60" i="3"/>
  <c r="U60" i="3"/>
  <c r="R60" i="3"/>
  <c r="K60" i="3"/>
  <c r="T60" i="3"/>
  <c r="L60" i="3"/>
  <c r="M60" i="3"/>
  <c r="V60" i="3"/>
  <c r="N60" i="3"/>
  <c r="O60" i="3"/>
  <c r="Q60" i="3"/>
  <c r="M14" i="1"/>
  <c r="H2" i="1"/>
  <c r="BD3" i="3"/>
  <c r="N19" i="1"/>
  <c r="P2" i="1"/>
  <c r="P14" i="1"/>
  <c r="Q110" i="3"/>
  <c r="Y326" i="3"/>
  <c r="K21" i="7"/>
  <c r="O81" i="3"/>
  <c r="HE129" i="3"/>
  <c r="GZ134" i="3"/>
  <c r="GZ127" i="3"/>
  <c r="CD191" i="3"/>
  <c r="FY149" i="3"/>
  <c r="HC178" i="3"/>
  <c r="M289" i="3"/>
  <c r="BA302" i="3"/>
  <c r="M279" i="3"/>
  <c r="N285" i="3"/>
  <c r="BA284" i="3"/>
  <c r="BD292" i="3"/>
  <c r="GY201" i="3"/>
  <c r="EU224" i="3"/>
  <c r="EJ213" i="3"/>
  <c r="O12" i="7"/>
  <c r="P254" i="3"/>
  <c r="K254" i="3"/>
  <c r="M259" i="3"/>
  <c r="AR114" i="3"/>
  <c r="L313" i="3"/>
  <c r="AQ324" i="3"/>
  <c r="AN73" i="3"/>
  <c r="AM73" i="3"/>
  <c r="FJ121" i="3"/>
  <c r="CE185" i="3"/>
  <c r="GK197" i="3"/>
  <c r="CV119" i="3"/>
  <c r="CH183" i="3"/>
  <c r="CE183" i="3"/>
  <c r="HB125" i="3"/>
  <c r="EZ123" i="3"/>
  <c r="EU123" i="3"/>
  <c r="M92" i="3"/>
  <c r="K281" i="3"/>
  <c r="N281" i="3"/>
  <c r="BG286" i="3"/>
  <c r="BB309" i="3"/>
  <c r="BD300" i="3"/>
  <c r="Z97" i="3"/>
  <c r="AE97" i="3"/>
  <c r="DV230" i="3"/>
  <c r="DX230" i="3"/>
  <c r="DV219" i="3"/>
  <c r="DT219" i="3"/>
  <c r="EG226" i="3"/>
  <c r="EJ226" i="3"/>
  <c r="M255" i="3"/>
  <c r="N116" i="3"/>
  <c r="K116" i="3"/>
  <c r="Q103" i="3"/>
  <c r="M328" i="3"/>
  <c r="Q333" i="3"/>
  <c r="K334" i="3"/>
  <c r="BG316" i="3"/>
  <c r="BE316" i="3"/>
  <c r="GZ177" i="3"/>
  <c r="HA173" i="3"/>
  <c r="HD173" i="3"/>
  <c r="GY175" i="3"/>
  <c r="HA175" i="3"/>
  <c r="AO91" i="3"/>
  <c r="AM91" i="3"/>
  <c r="EV138" i="3"/>
  <c r="FA138" i="3"/>
  <c r="BG270" i="3"/>
  <c r="BG301" i="3"/>
  <c r="BD277" i="3"/>
  <c r="BF290" i="3"/>
  <c r="BB290" i="3"/>
  <c r="N96" i="3"/>
  <c r="DY239" i="3"/>
  <c r="DX239" i="3"/>
  <c r="EG228" i="3"/>
  <c r="K87" i="3"/>
  <c r="P87" i="3"/>
  <c r="M256" i="3"/>
  <c r="M247" i="3"/>
  <c r="AS245" i="3"/>
  <c r="P260" i="3"/>
  <c r="L260" i="3"/>
  <c r="BB115" i="3"/>
  <c r="BG115" i="3"/>
  <c r="P104" i="3"/>
  <c r="L106" i="3"/>
  <c r="N106" i="3"/>
  <c r="L320" i="3"/>
  <c r="M80" i="3"/>
  <c r="AR75" i="3"/>
  <c r="Q74" i="3"/>
  <c r="HD169" i="3"/>
  <c r="HC169" i="3"/>
  <c r="HE141" i="3"/>
  <c r="L93" i="3"/>
  <c r="FI167" i="3"/>
  <c r="FK174" i="3"/>
  <c r="CE189" i="3"/>
  <c r="CF189" i="3"/>
  <c r="HA171" i="3"/>
  <c r="GM196" i="3"/>
  <c r="GP196" i="3"/>
  <c r="B191" i="26" s="1"/>
  <c r="F191" i="26" s="1"/>
  <c r="L266" i="3"/>
  <c r="N266" i="3"/>
  <c r="HE231" i="3"/>
  <c r="GY203" i="3"/>
  <c r="O100" i="3"/>
  <c r="Q261" i="3"/>
  <c r="L19" i="7"/>
  <c r="AQ318" i="3"/>
  <c r="L322" i="3"/>
  <c r="GY161" i="3"/>
  <c r="HD160" i="3"/>
  <c r="GK198" i="3"/>
  <c r="GL198" i="3"/>
  <c r="DH184" i="3"/>
  <c r="GZ159" i="3"/>
  <c r="HB158" i="3"/>
  <c r="HC157" i="3"/>
  <c r="FN163" i="3"/>
  <c r="HC122" i="3"/>
  <c r="HE148" i="3"/>
  <c r="GZ164" i="3"/>
  <c r="L288" i="3"/>
  <c r="BD294" i="3"/>
  <c r="BA299" i="3"/>
  <c r="HC229" i="3"/>
  <c r="GY229" i="3"/>
  <c r="AD99" i="3"/>
  <c r="EZ220" i="3"/>
  <c r="HE202" i="3"/>
  <c r="AA85" i="3"/>
  <c r="O257" i="3"/>
  <c r="M248" i="3"/>
  <c r="N20" i="7"/>
  <c r="L250" i="3"/>
  <c r="N250" i="3"/>
  <c r="AE246" i="3"/>
  <c r="N335" i="3"/>
  <c r="L335" i="3"/>
  <c r="L330" i="3"/>
  <c r="HE153" i="3"/>
  <c r="HB144" i="3"/>
  <c r="EV168" i="3"/>
  <c r="CW133" i="3"/>
  <c r="EG194" i="3"/>
  <c r="EJ194" i="3"/>
  <c r="EM132" i="3"/>
  <c r="BB280" i="3"/>
  <c r="BB296" i="3"/>
  <c r="BD303" i="3"/>
  <c r="BG291" i="3"/>
  <c r="M263" i="3"/>
  <c r="HE225" i="3"/>
  <c r="EU215" i="3"/>
  <c r="DY221" i="3"/>
  <c r="Y98" i="3"/>
  <c r="HA236" i="3"/>
  <c r="L86" i="3"/>
  <c r="K249" i="3"/>
  <c r="N249" i="3"/>
  <c r="M252" i="3"/>
  <c r="N252" i="3"/>
  <c r="O105" i="3"/>
  <c r="O101" i="3"/>
  <c r="P337" i="3"/>
  <c r="M337" i="3"/>
  <c r="L312" i="3"/>
  <c r="O327" i="3"/>
  <c r="Q327" i="3"/>
  <c r="BA315" i="3"/>
  <c r="AB77" i="3"/>
  <c r="GB145" i="3"/>
  <c r="EH136" i="3"/>
  <c r="EK136" i="3"/>
  <c r="DI143" i="3"/>
  <c r="HC126" i="3"/>
  <c r="HA147" i="3"/>
  <c r="HC147" i="3"/>
  <c r="BE305" i="3"/>
  <c r="BA295" i="3"/>
  <c r="M283" i="3"/>
  <c r="BA276" i="3"/>
  <c r="GZ264" i="3"/>
  <c r="EK217" i="3"/>
  <c r="EG207" i="3"/>
  <c r="GY237" i="3"/>
  <c r="HB243" i="3"/>
  <c r="N88" i="3"/>
  <c r="AP84" i="3"/>
  <c r="L253" i="3"/>
  <c r="O258" i="3"/>
  <c r="Q258" i="3"/>
  <c r="L18" i="7"/>
  <c r="Z109" i="3"/>
  <c r="AN319" i="3"/>
  <c r="Y317" i="3"/>
  <c r="BB314" i="3"/>
  <c r="AC78" i="3"/>
  <c r="O82" i="3"/>
  <c r="Q82" i="3"/>
  <c r="GY120" i="3"/>
  <c r="HC120" i="3"/>
  <c r="DX128" i="3"/>
  <c r="EX135" i="3"/>
  <c r="HD139" i="3"/>
  <c r="GZ139" i="3"/>
  <c r="HA156" i="3"/>
  <c r="HE156" i="3"/>
  <c r="BA287" i="3"/>
  <c r="BE287" i="3"/>
  <c r="Q298" i="3"/>
  <c r="M298" i="3"/>
  <c r="BG265" i="3"/>
  <c r="DT209" i="3"/>
  <c r="DY209" i="3"/>
  <c r="DT242" i="3"/>
  <c r="AC89" i="3"/>
  <c r="AE83" i="3"/>
  <c r="T30" i="3"/>
  <c r="L30" i="3"/>
  <c r="U30" i="3"/>
  <c r="O30" i="3"/>
  <c r="M30" i="3"/>
  <c r="P30" i="3"/>
  <c r="V30" i="3"/>
  <c r="Q30" i="3"/>
  <c r="N30" i="3"/>
  <c r="R30" i="3"/>
  <c r="S30" i="3"/>
  <c r="K30" i="3"/>
  <c r="K43" i="3"/>
  <c r="T43" i="3"/>
  <c r="L43" i="3"/>
  <c r="M43" i="3"/>
  <c r="P43" i="3"/>
  <c r="V43" i="3"/>
  <c r="Q43" i="3"/>
  <c r="N43" i="3"/>
  <c r="R43" i="3"/>
  <c r="S43" i="3"/>
  <c r="U43" i="3"/>
  <c r="O43" i="3"/>
  <c r="S47" i="3"/>
  <c r="U47" i="3"/>
  <c r="V47" i="3"/>
  <c r="P47" i="3"/>
  <c r="Q47" i="3"/>
  <c r="T47" i="3"/>
  <c r="L47" i="3"/>
  <c r="M47" i="3"/>
  <c r="N47" i="3"/>
  <c r="O47" i="3"/>
  <c r="R47" i="3"/>
  <c r="K47" i="3"/>
  <c r="U69" i="3"/>
  <c r="M69" i="3"/>
  <c r="V69" i="3"/>
  <c r="N69" i="3"/>
  <c r="R69" i="3"/>
  <c r="O69" i="3"/>
  <c r="S69" i="3"/>
  <c r="P69" i="3"/>
  <c r="K69" i="3"/>
  <c r="Q69" i="3"/>
  <c r="T69" i="3"/>
  <c r="L69" i="3"/>
  <c r="O19" i="1"/>
  <c r="R2" i="1"/>
  <c r="M16" i="1"/>
  <c r="M18" i="1"/>
  <c r="AB71" i="3"/>
  <c r="L113" i="3"/>
  <c r="N110" i="3"/>
  <c r="AA321" i="3"/>
  <c r="AE326" i="3"/>
  <c r="J21" i="7"/>
  <c r="HB129" i="3"/>
  <c r="DF193" i="3"/>
  <c r="DH193" i="3"/>
  <c r="CC191" i="3"/>
  <c r="FW149" i="3"/>
  <c r="EI195" i="3"/>
  <c r="EK195" i="3"/>
  <c r="HB124" i="3"/>
  <c r="HE178" i="3"/>
  <c r="GZ178" i="3"/>
  <c r="BE302" i="3"/>
  <c r="P285" i="3"/>
  <c r="L285" i="3"/>
  <c r="BA292" i="3"/>
  <c r="EL213" i="3"/>
  <c r="GY222" i="3"/>
  <c r="HA222" i="3"/>
  <c r="EV227" i="3"/>
  <c r="EI210" i="3"/>
  <c r="EH210" i="3"/>
  <c r="N12" i="7"/>
  <c r="Q254" i="3"/>
  <c r="L259" i="3"/>
  <c r="P259" i="3"/>
  <c r="AP114" i="3"/>
  <c r="AM114" i="3"/>
  <c r="L111" i="3"/>
  <c r="P313" i="3"/>
  <c r="AO73" i="3"/>
  <c r="L79" i="3"/>
  <c r="GL200" i="3"/>
  <c r="GN200" i="3"/>
  <c r="GM197" i="3"/>
  <c r="CG183" i="3"/>
  <c r="HC125" i="3"/>
  <c r="HC187" i="3"/>
  <c r="N92" i="3"/>
  <c r="O281" i="3"/>
  <c r="BD286" i="3"/>
  <c r="BG309" i="3"/>
  <c r="O282" i="3"/>
  <c r="BE300" i="3"/>
  <c r="AB97" i="3"/>
  <c r="EK216" i="3"/>
  <c r="DY230" i="3"/>
  <c r="EK226" i="3"/>
  <c r="O255" i="3"/>
  <c r="O251" i="3"/>
  <c r="P116" i="3"/>
  <c r="M116" i="3"/>
  <c r="M333" i="3"/>
  <c r="P333" i="3"/>
  <c r="O334" i="3"/>
  <c r="CF192" i="3"/>
  <c r="GY173" i="3"/>
  <c r="CV165" i="3"/>
  <c r="GZ175" i="3"/>
  <c r="GY179" i="3"/>
  <c r="EX138" i="3"/>
  <c r="GZ170" i="3"/>
  <c r="HB170" i="3"/>
  <c r="BB273" i="3"/>
  <c r="BD270" i="3"/>
  <c r="BF277" i="3"/>
  <c r="BE268" i="3"/>
  <c r="P96" i="3"/>
  <c r="HB232" i="3"/>
  <c r="HE232" i="3"/>
  <c r="DS239" i="3"/>
  <c r="EV212" i="3"/>
  <c r="Q87" i="3"/>
  <c r="O256" i="3"/>
  <c r="N247" i="3"/>
  <c r="BD115" i="3"/>
  <c r="O106" i="3"/>
  <c r="K320" i="3"/>
  <c r="AO75" i="3"/>
  <c r="AM75" i="3"/>
  <c r="GZ176" i="3"/>
  <c r="FK167" i="3"/>
  <c r="FM167" i="3"/>
  <c r="FO174" i="3"/>
  <c r="DE186" i="3"/>
  <c r="DI186" i="3"/>
  <c r="GN196" i="3"/>
  <c r="GK196" i="3"/>
  <c r="BB269" i="3"/>
  <c r="AO310" i="3"/>
  <c r="BA307" i="3"/>
  <c r="BB306" i="3"/>
  <c r="FM241" i="3"/>
  <c r="HA208" i="3"/>
  <c r="GY231" i="3"/>
  <c r="HD203" i="3"/>
  <c r="HA203" i="3"/>
  <c r="L100" i="3"/>
  <c r="N261" i="3"/>
  <c r="K19" i="7"/>
  <c r="K102" i="3"/>
  <c r="P331" i="3"/>
  <c r="M322" i="3"/>
  <c r="GZ161" i="3"/>
  <c r="HE160" i="3"/>
  <c r="GN198" i="3"/>
  <c r="HB159" i="3"/>
  <c r="HA159" i="3"/>
  <c r="GY158" i="3"/>
  <c r="GZ157" i="3"/>
  <c r="HD157" i="3"/>
  <c r="HD122" i="3"/>
  <c r="HA164" i="3"/>
  <c r="M288" i="3"/>
  <c r="BF294" i="3"/>
  <c r="BB278" i="3"/>
  <c r="BF299" i="3"/>
  <c r="BD274" i="3"/>
  <c r="N267" i="3"/>
  <c r="L267" i="3"/>
  <c r="GZ233" i="3"/>
  <c r="HE229" i="3"/>
  <c r="HD223" i="3"/>
  <c r="AB99" i="3"/>
  <c r="Y99" i="3"/>
  <c r="EU220" i="3"/>
  <c r="HB202" i="3"/>
  <c r="P257" i="3"/>
  <c r="M20" i="7"/>
  <c r="AB246" i="3"/>
  <c r="AD246" i="3"/>
  <c r="L107" i="3"/>
  <c r="L336" i="3"/>
  <c r="O336" i="3"/>
  <c r="AP323" i="3"/>
  <c r="L76" i="3"/>
  <c r="P76" i="3"/>
  <c r="HC144" i="3"/>
  <c r="FY151" i="3"/>
  <c r="HD142" i="3"/>
  <c r="HD155" i="3"/>
  <c r="GY155" i="3"/>
  <c r="EK194" i="3"/>
  <c r="GZ154" i="3"/>
  <c r="HD154" i="3"/>
  <c r="EG132" i="3"/>
  <c r="BD280" i="3"/>
  <c r="BF280" i="3"/>
  <c r="BD296" i="3"/>
  <c r="BF303" i="3"/>
  <c r="BB303" i="3"/>
  <c r="BD291" i="3"/>
  <c r="BB308" i="3"/>
  <c r="N263" i="3"/>
  <c r="HB225" i="3"/>
  <c r="EV215" i="3"/>
  <c r="EY215" i="3"/>
  <c r="DS221" i="3"/>
  <c r="O249" i="3"/>
  <c r="P252" i="3"/>
  <c r="O252" i="3"/>
  <c r="AS117" i="3"/>
  <c r="N105" i="3"/>
  <c r="M105" i="3"/>
  <c r="O337" i="3"/>
  <c r="N312" i="3"/>
  <c r="BB315" i="3"/>
  <c r="K332" i="3"/>
  <c r="AA72" i="3"/>
  <c r="AB72" i="3"/>
  <c r="AC77" i="3"/>
  <c r="EI136" i="3"/>
  <c r="CI166" i="3"/>
  <c r="K94" i="3"/>
  <c r="O94" i="3"/>
  <c r="DE188" i="3"/>
  <c r="BA272" i="3"/>
  <c r="BB295" i="3"/>
  <c r="P283" i="3"/>
  <c r="EM217" i="3"/>
  <c r="EI214" i="3"/>
  <c r="EH207" i="3"/>
  <c r="GZ237" i="3"/>
  <c r="HA243" i="3"/>
  <c r="O88" i="3"/>
  <c r="P88" i="3"/>
  <c r="AQ84" i="3"/>
  <c r="M253" i="3"/>
  <c r="AA262" i="3"/>
  <c r="O118" i="3"/>
  <c r="Q118" i="3"/>
  <c r="K18" i="7"/>
  <c r="AB109" i="3"/>
  <c r="P329" i="3"/>
  <c r="M329" i="3"/>
  <c r="AM319" i="3"/>
  <c r="AE317" i="3"/>
  <c r="BE314" i="3"/>
  <c r="EX137" i="3"/>
  <c r="DH150" i="3"/>
  <c r="DY128" i="3"/>
  <c r="DW128" i="3"/>
  <c r="HE181" i="3"/>
  <c r="GY139" i="3"/>
  <c r="DU130" i="3"/>
  <c r="HB156" i="3"/>
  <c r="HE140" i="3"/>
  <c r="BE297" i="3"/>
  <c r="Q275" i="3"/>
  <c r="DV209" i="3"/>
  <c r="AA95" i="3"/>
  <c r="DS235" i="3"/>
  <c r="AE89" i="3"/>
  <c r="BB3" i="3"/>
  <c r="BB311" i="3"/>
  <c r="A28" i="13"/>
  <c r="J9" i="7"/>
  <c r="J10" i="7"/>
  <c r="J17" i="7"/>
  <c r="BA3" i="3"/>
  <c r="BA311" i="3"/>
  <c r="BF3" i="3"/>
  <c r="BF311" i="3"/>
  <c r="L4" i="7"/>
  <c r="K4" i="7"/>
  <c r="J4" i="7"/>
  <c r="I4" i="7"/>
  <c r="H4" i="7"/>
  <c r="O4" i="7"/>
  <c r="N4" i="7"/>
  <c r="M4" i="7"/>
  <c r="T32" i="3"/>
  <c r="O32" i="3"/>
  <c r="R32" i="3"/>
  <c r="P32" i="3"/>
  <c r="S32" i="3"/>
  <c r="K32" i="3"/>
  <c r="L32" i="3"/>
  <c r="U32" i="3"/>
  <c r="M32" i="3"/>
  <c r="N32" i="3"/>
  <c r="V32" i="3"/>
  <c r="Q32" i="3"/>
  <c r="V38" i="3"/>
  <c r="Q38" i="3"/>
  <c r="N38" i="3"/>
  <c r="R38" i="3"/>
  <c r="S38" i="3"/>
  <c r="K38" i="3"/>
  <c r="T38" i="3"/>
  <c r="L38" i="3"/>
  <c r="U38" i="3"/>
  <c r="O38" i="3"/>
  <c r="M38" i="3"/>
  <c r="P38" i="3"/>
  <c r="V58" i="3"/>
  <c r="N58" i="3"/>
  <c r="O58" i="3"/>
  <c r="S58" i="3"/>
  <c r="P58" i="3"/>
  <c r="K58" i="3"/>
  <c r="Q58" i="3"/>
  <c r="T58" i="3"/>
  <c r="R58" i="3"/>
  <c r="L58" i="3"/>
  <c r="U58" i="3"/>
  <c r="M58" i="3"/>
  <c r="AR52" i="3"/>
  <c r="AM52" i="3"/>
  <c r="AW52" i="3"/>
  <c r="AQ52" i="3"/>
  <c r="AS52" i="3"/>
  <c r="AT52" i="3"/>
  <c r="AU52" i="3"/>
  <c r="AV52" i="3"/>
  <c r="AN52" i="3"/>
  <c r="AO52" i="3"/>
  <c r="AX52" i="3"/>
  <c r="AP52" i="3"/>
  <c r="AR68" i="3"/>
  <c r="AM68" i="3"/>
  <c r="AW68" i="3"/>
  <c r="AX68" i="3"/>
  <c r="AP68" i="3"/>
  <c r="AQ68" i="3"/>
  <c r="AS68" i="3"/>
  <c r="AT68" i="3"/>
  <c r="AU68" i="3"/>
  <c r="AV68" i="3"/>
  <c r="AN68" i="3"/>
  <c r="AO68" i="3"/>
  <c r="N2" i="1"/>
  <c r="L2" i="1"/>
  <c r="O16" i="1"/>
  <c r="O18" i="1"/>
  <c r="O14" i="1"/>
  <c r="N113" i="3"/>
  <c r="L110" i="3"/>
  <c r="AA326" i="3"/>
  <c r="AC326" i="3"/>
  <c r="I21" i="7"/>
  <c r="P81" i="3"/>
  <c r="K81" i="3"/>
  <c r="HA134" i="3"/>
  <c r="HB127" i="3"/>
  <c r="HA127" i="3"/>
  <c r="GC149" i="3"/>
  <c r="EH131" i="3"/>
  <c r="HD124" i="3"/>
  <c r="BB302" i="3"/>
  <c r="N279" i="3"/>
  <c r="Q285" i="3"/>
  <c r="BB292" i="3"/>
  <c r="GZ201" i="3"/>
  <c r="EV224" i="3"/>
  <c r="EX224" i="3"/>
  <c r="HD222" i="3"/>
  <c r="EG210" i="3"/>
  <c r="DS234" i="3"/>
  <c r="M12" i="7"/>
  <c r="O111" i="3"/>
  <c r="AO324" i="3"/>
  <c r="O79" i="3"/>
  <c r="FM121" i="3"/>
  <c r="CU119" i="3"/>
  <c r="HD125" i="3"/>
  <c r="GZ125" i="3"/>
  <c r="GZ187" i="3"/>
  <c r="O92" i="3"/>
  <c r="P281" i="3"/>
  <c r="BB286" i="3"/>
  <c r="BB271" i="3"/>
  <c r="BA309" i="3"/>
  <c r="BG300" i="3"/>
  <c r="EL216" i="3"/>
  <c r="DF206" i="3"/>
  <c r="DH206" i="3"/>
  <c r="DW219" i="3"/>
  <c r="HD244" i="3"/>
  <c r="EL226" i="3"/>
  <c r="L90" i="3"/>
  <c r="N90" i="3"/>
  <c r="N255" i="3"/>
  <c r="M251" i="3"/>
  <c r="Q116" i="3"/>
  <c r="O116" i="3"/>
  <c r="O103" i="3"/>
  <c r="BU108" i="3"/>
  <c r="K328" i="3"/>
  <c r="O333" i="3"/>
  <c r="Q334" i="3"/>
  <c r="N334" i="3"/>
  <c r="BA316" i="3"/>
  <c r="HB177" i="3"/>
  <c r="CG192" i="3"/>
  <c r="CQ165" i="3"/>
  <c r="HB175" i="3"/>
  <c r="DF190" i="3"/>
  <c r="GZ179" i="3"/>
  <c r="HC170" i="3"/>
  <c r="BD273" i="3"/>
  <c r="BB270" i="3"/>
  <c r="BG277" i="3"/>
  <c r="BE277" i="3"/>
  <c r="BD268" i="3"/>
  <c r="BF268" i="3"/>
  <c r="Q96" i="3"/>
  <c r="DW211" i="3"/>
  <c r="EW212" i="3"/>
  <c r="EK228" i="3"/>
  <c r="N256" i="3"/>
  <c r="O247" i="3"/>
  <c r="AO245" i="3"/>
  <c r="M106" i="3"/>
  <c r="O320" i="3"/>
  <c r="N80" i="3"/>
  <c r="HA176" i="3"/>
  <c r="HC176" i="3"/>
  <c r="GY141" i="3"/>
  <c r="M93" i="3"/>
  <c r="O93" i="3"/>
  <c r="FJ174" i="3"/>
  <c r="CG189" i="3"/>
  <c r="HC171" i="3"/>
  <c r="GZ171" i="3"/>
  <c r="CG180" i="3"/>
  <c r="BE304" i="3"/>
  <c r="BF304" i="3"/>
  <c r="AR310" i="3"/>
  <c r="BA306" i="3"/>
  <c r="O266" i="3"/>
  <c r="GZ231" i="3"/>
  <c r="CU218" i="3"/>
  <c r="K261" i="3"/>
  <c r="J19" i="7"/>
  <c r="AR318" i="3"/>
  <c r="O331" i="3"/>
  <c r="GY160" i="3"/>
  <c r="HD158" i="3"/>
  <c r="GY157" i="3"/>
  <c r="GY122" i="3"/>
  <c r="GY148" i="3"/>
  <c r="HE164" i="3"/>
  <c r="O288" i="3"/>
  <c r="BE274" i="3"/>
  <c r="BG274" i="3"/>
  <c r="HE223" i="3"/>
  <c r="AE99" i="3"/>
  <c r="EV220" i="3"/>
  <c r="AD85" i="3"/>
  <c r="K257" i="3"/>
  <c r="K248" i="3"/>
  <c r="O248" i="3"/>
  <c r="L20" i="7"/>
  <c r="O250" i="3"/>
  <c r="O107" i="3"/>
  <c r="M336" i="3"/>
  <c r="M335" i="3"/>
  <c r="K335" i="3"/>
  <c r="M76" i="3"/>
  <c r="HD144" i="3"/>
  <c r="HE144" i="3"/>
  <c r="GY142" i="3"/>
  <c r="HA142" i="3"/>
  <c r="EL194" i="3"/>
  <c r="BE280" i="3"/>
  <c r="BG303" i="3"/>
  <c r="BG308" i="3"/>
  <c r="O263" i="3"/>
  <c r="GZ225" i="3"/>
  <c r="AC98" i="3"/>
  <c r="GZ236" i="3"/>
  <c r="O86" i="3"/>
  <c r="Q86" i="3"/>
  <c r="P249" i="3"/>
  <c r="K252" i="3"/>
  <c r="Q252" i="3"/>
  <c r="AP117" i="3"/>
  <c r="L105" i="3"/>
  <c r="P105" i="3"/>
  <c r="P101" i="3"/>
  <c r="K337" i="3"/>
  <c r="BE315" i="3"/>
  <c r="AC72" i="3"/>
  <c r="AD77" i="3"/>
  <c r="FY145" i="3"/>
  <c r="M94" i="3"/>
  <c r="HD126" i="3"/>
  <c r="HD147" i="3"/>
  <c r="DI188" i="3"/>
  <c r="BF272" i="3"/>
  <c r="HC264" i="3"/>
  <c r="HE264" i="3"/>
  <c r="EW204" i="3"/>
  <c r="AC262" i="3"/>
  <c r="L258" i="3"/>
  <c r="N118" i="3"/>
  <c r="J18" i="7"/>
  <c r="AC109" i="3"/>
  <c r="AD317" i="3"/>
  <c r="AD78" i="3"/>
  <c r="EW135" i="3"/>
  <c r="BD297" i="3"/>
  <c r="BG287" i="3"/>
  <c r="N275" i="3"/>
  <c r="DU240" i="3"/>
  <c r="K17" i="1"/>
  <c r="M23" i="1"/>
  <c r="M26" i="1"/>
  <c r="N25" i="1"/>
  <c r="M20" i="1"/>
  <c r="N20" i="1"/>
  <c r="L24" i="1"/>
  <c r="N24" i="1"/>
  <c r="M21" i="1"/>
  <c r="I23" i="1"/>
  <c r="K26" i="1"/>
  <c r="I25" i="1"/>
  <c r="L20" i="1"/>
  <c r="I20" i="1"/>
  <c r="N22" i="1"/>
  <c r="O24" i="1"/>
  <c r="L26" i="1"/>
  <c r="K20" i="1"/>
  <c r="I24" i="1"/>
  <c r="M24" i="1"/>
  <c r="O26" i="1"/>
  <c r="M25" i="1"/>
  <c r="K22" i="1"/>
  <c r="K24" i="1"/>
  <c r="BE2" i="3"/>
  <c r="O21" i="1"/>
  <c r="O23" i="1"/>
  <c r="I26" i="1"/>
  <c r="O22" i="1"/>
  <c r="L21" i="1"/>
  <c r="I21" i="1"/>
  <c r="N23" i="1"/>
  <c r="N26" i="1"/>
  <c r="M22" i="1"/>
  <c r="I22" i="1"/>
  <c r="N21" i="1"/>
  <c r="L23" i="1"/>
  <c r="L25" i="1"/>
  <c r="K25" i="1"/>
  <c r="I14" i="1"/>
  <c r="A2" i="13"/>
  <c r="A9" i="13"/>
  <c r="K10" i="3"/>
  <c r="A10" i="13"/>
  <c r="M19" i="3"/>
  <c r="AO12" i="3"/>
  <c r="M20" i="3"/>
  <c r="M14" i="3"/>
  <c r="M11" i="3"/>
  <c r="M10" i="3"/>
  <c r="M9" i="3"/>
  <c r="M15" i="3"/>
  <c r="M25" i="3"/>
  <c r="M18" i="3"/>
  <c r="M6" i="3"/>
  <c r="A29" i="13"/>
  <c r="M16" i="3"/>
  <c r="M24" i="3"/>
  <c r="M23" i="3"/>
  <c r="M17" i="3"/>
  <c r="M13" i="3"/>
  <c r="K18" i="3"/>
  <c r="I18" i="1"/>
  <c r="I2" i="1"/>
  <c r="K11" i="3"/>
  <c r="K20" i="3"/>
  <c r="AW7" i="3"/>
  <c r="L23" i="3"/>
  <c r="L18" i="1"/>
  <c r="L16" i="1"/>
  <c r="L6" i="3"/>
  <c r="L24" i="3"/>
  <c r="AU7" i="3"/>
  <c r="L19" i="3"/>
  <c r="L19" i="1"/>
  <c r="L20" i="3"/>
  <c r="L14" i="1"/>
  <c r="K19" i="3"/>
  <c r="AS7" i="3"/>
  <c r="L18" i="3"/>
  <c r="L15" i="3"/>
  <c r="L16" i="3"/>
  <c r="AX7" i="3"/>
  <c r="L13" i="3"/>
  <c r="N17" i="1"/>
  <c r="L17" i="3"/>
  <c r="L14" i="3"/>
  <c r="U18" i="3"/>
  <c r="AV7" i="3"/>
  <c r="L11" i="3"/>
  <c r="L17" i="1"/>
  <c r="N18" i="1"/>
  <c r="AO7" i="3"/>
  <c r="A30" i="13"/>
  <c r="BB2" i="3"/>
  <c r="K14" i="3"/>
  <c r="K6" i="3"/>
  <c r="L9" i="3"/>
  <c r="K18" i="1"/>
  <c r="I2" i="7"/>
  <c r="M2" i="7"/>
  <c r="J2" i="7"/>
  <c r="N2" i="7"/>
  <c r="O2" i="7"/>
  <c r="AN7" i="3"/>
  <c r="AR7" i="3"/>
  <c r="J5" i="1"/>
  <c r="P5" i="1"/>
  <c r="R5" i="1"/>
  <c r="T5" i="1"/>
  <c r="O5" i="1"/>
  <c r="Q5" i="1"/>
  <c r="S5" i="1"/>
  <c r="AZ5" i="3"/>
  <c r="BB5" i="3"/>
  <c r="BD5" i="3"/>
  <c r="BF5" i="3"/>
  <c r="BH5" i="3"/>
  <c r="BJ5" i="3"/>
  <c r="BL5" i="3"/>
  <c r="B57" i="26" s="1"/>
  <c r="D57" i="26" s="1"/>
  <c r="BA5" i="3"/>
  <c r="BC5" i="3"/>
  <c r="BE5" i="3"/>
  <c r="BG5" i="3"/>
  <c r="BI5" i="3"/>
  <c r="B54" i="26" s="1"/>
  <c r="E54" i="26" s="1"/>
  <c r="BK5" i="3"/>
  <c r="B56" i="26" s="1"/>
  <c r="F56" i="26" s="1"/>
  <c r="O6" i="3"/>
  <c r="N6" i="3"/>
  <c r="AS8" i="3"/>
  <c r="AP8" i="3"/>
  <c r="O10" i="3"/>
  <c r="N10" i="3"/>
  <c r="AS12" i="3"/>
  <c r="AP12" i="3"/>
  <c r="O14" i="3"/>
  <c r="N14" i="3"/>
  <c r="Q16" i="3"/>
  <c r="P16" i="3"/>
  <c r="O18" i="3"/>
  <c r="N18" i="3"/>
  <c r="Q20" i="3"/>
  <c r="P20" i="3"/>
  <c r="O24" i="3"/>
  <c r="N24" i="3"/>
  <c r="BT4" i="3"/>
  <c r="B65" i="26" s="1"/>
  <c r="J65" i="26" s="1"/>
  <c r="H40" i="13" s="1"/>
  <c r="BP4" i="3"/>
  <c r="B61" i="26" s="1"/>
  <c r="J61" i="26" s="1"/>
  <c r="H36" i="13" s="1"/>
  <c r="H56" i="13" s="1"/>
  <c r="AP7" i="3"/>
  <c r="AQ7" i="3"/>
  <c r="AM7" i="3"/>
  <c r="P9" i="3"/>
  <c r="O9" i="3"/>
  <c r="N11" i="3"/>
  <c r="Q11" i="3"/>
  <c r="P13" i="3"/>
  <c r="O13" i="3"/>
  <c r="N15" i="3"/>
  <c r="Q15" i="3"/>
  <c r="P17" i="3"/>
  <c r="O17" i="3"/>
  <c r="N19" i="3"/>
  <c r="Q19" i="3"/>
  <c r="P23" i="3"/>
  <c r="O23" i="3"/>
  <c r="N25" i="3"/>
  <c r="Q25" i="3"/>
  <c r="M21" i="3"/>
  <c r="O21" i="3"/>
  <c r="Q21" i="3"/>
  <c r="S21" i="3"/>
  <c r="U21" i="3"/>
  <c r="L21" i="3"/>
  <c r="N21" i="3"/>
  <c r="P21" i="3"/>
  <c r="R21" i="3"/>
  <c r="T21" i="3"/>
  <c r="V21" i="3"/>
  <c r="L28" i="3"/>
  <c r="N28" i="3"/>
  <c r="P28" i="3"/>
  <c r="R28" i="3"/>
  <c r="T28" i="3"/>
  <c r="V28" i="3"/>
  <c r="M28" i="3"/>
  <c r="O28" i="3"/>
  <c r="Q28" i="3"/>
  <c r="S28" i="3"/>
  <c r="U28" i="3"/>
  <c r="M27" i="3"/>
  <c r="O27" i="3"/>
  <c r="Q27" i="3"/>
  <c r="S27" i="3"/>
  <c r="U27" i="3"/>
  <c r="L27" i="3"/>
  <c r="N27" i="3"/>
  <c r="P27" i="3"/>
  <c r="R27" i="3"/>
  <c r="T27" i="3"/>
  <c r="V27" i="3"/>
  <c r="L22" i="3"/>
  <c r="N22" i="3"/>
  <c r="P22" i="3"/>
  <c r="R22" i="3"/>
  <c r="T22" i="3"/>
  <c r="V22" i="3"/>
  <c r="M22" i="3"/>
  <c r="O22" i="3"/>
  <c r="Q22" i="3"/>
  <c r="S22" i="3"/>
  <c r="U22" i="3"/>
  <c r="Y26" i="3"/>
  <c r="AA26" i="3"/>
  <c r="AC26" i="3"/>
  <c r="AE26" i="3"/>
  <c r="AG26" i="3"/>
  <c r="AI26" i="3"/>
  <c r="X26" i="3"/>
  <c r="Z26" i="3"/>
  <c r="AB26" i="3"/>
  <c r="AD26" i="3"/>
  <c r="AF26" i="3"/>
  <c r="AH26" i="3"/>
  <c r="AJ26" i="3"/>
  <c r="P6" i="3"/>
  <c r="Q6" i="3"/>
  <c r="AQ8" i="3"/>
  <c r="AM8" i="3"/>
  <c r="AR8" i="3"/>
  <c r="AN8" i="3"/>
  <c r="Q10" i="3"/>
  <c r="P10" i="3"/>
  <c r="AQ12" i="3"/>
  <c r="AM12" i="3"/>
  <c r="AR12" i="3"/>
  <c r="AN12" i="3"/>
  <c r="Q14" i="3"/>
  <c r="P14" i="3"/>
  <c r="O16" i="3"/>
  <c r="N16" i="3"/>
  <c r="Q18" i="3"/>
  <c r="P18" i="3"/>
  <c r="O20" i="3"/>
  <c r="N20" i="3"/>
  <c r="Q24" i="3"/>
  <c r="P24" i="3"/>
  <c r="N9" i="3"/>
  <c r="Q9" i="3"/>
  <c r="P11" i="3"/>
  <c r="O11" i="3"/>
  <c r="N13" i="3"/>
  <c r="Q13" i="3"/>
  <c r="P15" i="3"/>
  <c r="O15" i="3"/>
  <c r="N17" i="3"/>
  <c r="Q17" i="3"/>
  <c r="P19" i="3"/>
  <c r="O19" i="3"/>
  <c r="N23" i="3"/>
  <c r="Q23" i="3"/>
  <c r="P25" i="3"/>
  <c r="O25" i="3"/>
  <c r="K24" i="3"/>
  <c r="K13" i="3"/>
  <c r="K16" i="3"/>
  <c r="K17" i="3"/>
  <c r="K9" i="3"/>
  <c r="BG2" i="3"/>
  <c r="K23" i="3"/>
  <c r="A27" i="13"/>
  <c r="I5" i="1"/>
  <c r="K5" i="1"/>
  <c r="J28" i="3"/>
  <c r="K28" i="3"/>
  <c r="J27" i="3"/>
  <c r="K27" i="3"/>
  <c r="J22" i="3"/>
  <c r="K22" i="3"/>
  <c r="H5" i="1"/>
  <c r="L5" i="1"/>
  <c r="M5" i="1"/>
  <c r="BA2" i="3"/>
  <c r="N5" i="1"/>
  <c r="J21" i="3"/>
  <c r="K21" i="3"/>
  <c r="K15" i="3"/>
  <c r="K25" i="3"/>
  <c r="E8" i="7"/>
  <c r="E11" i="7"/>
  <c r="E13" i="7"/>
  <c r="E14" i="7"/>
  <c r="E15" i="7"/>
  <c r="E16" i="7"/>
  <c r="F112" i="3"/>
  <c r="F54" i="5"/>
  <c r="W54" i="5" s="1"/>
  <c r="F53" i="5"/>
  <c r="V53" i="5" s="1"/>
  <c r="F55" i="5"/>
  <c r="X55" i="5" s="1"/>
  <c r="F56" i="5"/>
  <c r="Y56" i="5" s="1"/>
  <c r="F58" i="5"/>
  <c r="AA58" i="5" s="1"/>
  <c r="F62" i="5"/>
  <c r="AE62" i="5" s="1"/>
  <c r="F59" i="5"/>
  <c r="AB59" i="5" s="1"/>
  <c r="F60" i="5"/>
  <c r="AC60" i="5" s="1"/>
  <c r="F64" i="5"/>
  <c r="AG64" i="5" s="1"/>
  <c r="F63" i="5"/>
  <c r="AF63" i="5" s="1"/>
  <c r="F66" i="5"/>
  <c r="AI66" i="5" s="1"/>
  <c r="F61" i="5"/>
  <c r="AD61" i="5" s="1"/>
  <c r="F65" i="5"/>
  <c r="AH65" i="5" s="1"/>
  <c r="F67" i="5"/>
  <c r="AK67" i="5" s="1"/>
  <c r="E36" i="2"/>
  <c r="E33" i="2"/>
  <c r="E40" i="2"/>
  <c r="E39" i="2"/>
  <c r="E38" i="2"/>
  <c r="E37" i="2"/>
  <c r="E35" i="2"/>
  <c r="E34" i="2"/>
  <c r="E32" i="2"/>
  <c r="E31" i="2"/>
  <c r="E30" i="2"/>
  <c r="E29" i="2"/>
  <c r="E28" i="2"/>
  <c r="R215" i="6"/>
  <c r="Q215" i="6"/>
  <c r="R214" i="6"/>
  <c r="Q214" i="6"/>
  <c r="R213" i="6"/>
  <c r="Q213" i="6"/>
  <c r="R212" i="6"/>
  <c r="Q212" i="6"/>
  <c r="R211" i="6"/>
  <c r="Q211" i="6"/>
  <c r="R210" i="6"/>
  <c r="Q210" i="6"/>
  <c r="R209" i="6"/>
  <c r="Q209" i="6"/>
  <c r="R208" i="6"/>
  <c r="Q208" i="6"/>
  <c r="R207" i="6"/>
  <c r="Q207" i="6"/>
  <c r="R206" i="6"/>
  <c r="Q206" i="6"/>
  <c r="R205" i="6"/>
  <c r="Q205" i="6"/>
  <c r="R204" i="6"/>
  <c r="Q204" i="6"/>
  <c r="R203" i="6"/>
  <c r="Q203" i="6"/>
  <c r="R202" i="6"/>
  <c r="Q202" i="6"/>
  <c r="R201" i="6"/>
  <c r="Q201" i="6"/>
  <c r="R200" i="6"/>
  <c r="Q200" i="6"/>
  <c r="R199" i="6"/>
  <c r="Q199" i="6"/>
  <c r="R198" i="6"/>
  <c r="Q198" i="6"/>
  <c r="R197" i="6"/>
  <c r="Q197" i="6"/>
  <c r="R196" i="6"/>
  <c r="Q196" i="6"/>
  <c r="R195" i="6"/>
  <c r="Q195" i="6"/>
  <c r="R194" i="6"/>
  <c r="Q194" i="6"/>
  <c r="R193" i="6"/>
  <c r="Q193" i="6"/>
  <c r="R192" i="6"/>
  <c r="Q192" i="6"/>
  <c r="R191" i="6"/>
  <c r="Q191" i="6"/>
  <c r="R190" i="6"/>
  <c r="Q190" i="6"/>
  <c r="R189" i="6"/>
  <c r="Q189" i="6"/>
  <c r="R188" i="6"/>
  <c r="Q188" i="6"/>
  <c r="R187" i="6"/>
  <c r="Q187" i="6"/>
  <c r="R186" i="6"/>
  <c r="Q186" i="6"/>
  <c r="R185" i="6"/>
  <c r="Q185" i="6"/>
  <c r="R184" i="6"/>
  <c r="Q184" i="6"/>
  <c r="R183" i="6"/>
  <c r="Q183" i="6"/>
  <c r="R182" i="6"/>
  <c r="Q182" i="6"/>
  <c r="R181" i="6"/>
  <c r="Q181" i="6"/>
  <c r="R180" i="6"/>
  <c r="Q180" i="6"/>
  <c r="F44" i="5"/>
  <c r="S44" i="5" s="1"/>
  <c r="S7" i="25"/>
  <c r="G7" i="25"/>
  <c r="M7" i="25"/>
  <c r="F7" i="25"/>
  <c r="O7" i="25"/>
  <c r="T7" i="25"/>
  <c r="C7" i="25"/>
  <c r="P7" i="25"/>
  <c r="I7" i="25"/>
  <c r="V7" i="25"/>
  <c r="B7" i="25"/>
  <c r="J7" i="25"/>
  <c r="Q7" i="25"/>
  <c r="H7" i="25"/>
  <c r="D7" i="25"/>
  <c r="K7" i="25"/>
  <c r="E7" i="25"/>
  <c r="L7" i="25"/>
  <c r="U7" i="25"/>
  <c r="R7" i="25"/>
  <c r="N7" i="25"/>
  <c r="B172" i="26" l="1"/>
  <c r="E172" i="26" s="1"/>
  <c r="S180" i="6"/>
  <c r="T180" i="6"/>
  <c r="U180" i="6"/>
  <c r="V180" i="6"/>
  <c r="S181" i="6"/>
  <c r="T181" i="6"/>
  <c r="U181" i="6"/>
  <c r="V181" i="6"/>
  <c r="S182" i="6"/>
  <c r="T182" i="6"/>
  <c r="U182" i="6"/>
  <c r="V182" i="6"/>
  <c r="S183" i="6"/>
  <c r="T183" i="6"/>
  <c r="U183" i="6"/>
  <c r="V183" i="6"/>
  <c r="S184" i="6"/>
  <c r="T184" i="6"/>
  <c r="U184" i="6"/>
  <c r="V184" i="6"/>
  <c r="S185" i="6"/>
  <c r="T185" i="6"/>
  <c r="U185" i="6"/>
  <c r="V185" i="6"/>
  <c r="S186" i="6"/>
  <c r="T186" i="6"/>
  <c r="U186" i="6"/>
  <c r="V186" i="6"/>
  <c r="S187" i="6"/>
  <c r="T187" i="6"/>
  <c r="U187" i="6"/>
  <c r="V187" i="6"/>
  <c r="S188" i="6"/>
  <c r="T188" i="6"/>
  <c r="U188" i="6"/>
  <c r="V188" i="6"/>
  <c r="S189" i="6"/>
  <c r="T189" i="6"/>
  <c r="U189" i="6"/>
  <c r="V189" i="6"/>
  <c r="S190" i="6"/>
  <c r="T190" i="6"/>
  <c r="U190" i="6"/>
  <c r="V190" i="6"/>
  <c r="S191" i="6"/>
  <c r="T191" i="6"/>
  <c r="U191" i="6"/>
  <c r="V191" i="6"/>
  <c r="S192" i="6"/>
  <c r="T192" i="6"/>
  <c r="U192" i="6"/>
  <c r="V192" i="6"/>
  <c r="S193" i="6"/>
  <c r="T193" i="6"/>
  <c r="U193" i="6"/>
  <c r="V193" i="6"/>
  <c r="S194" i="6"/>
  <c r="T194" i="6"/>
  <c r="U194" i="6"/>
  <c r="V194" i="6"/>
  <c r="S195" i="6"/>
  <c r="T195" i="6"/>
  <c r="U195" i="6"/>
  <c r="V195" i="6"/>
  <c r="S196" i="6"/>
  <c r="T196" i="6"/>
  <c r="U196" i="6"/>
  <c r="V196" i="6"/>
  <c r="S197" i="6"/>
  <c r="T197" i="6"/>
  <c r="U197" i="6"/>
  <c r="V197" i="6"/>
  <c r="S198" i="6"/>
  <c r="T198" i="6"/>
  <c r="U198" i="6"/>
  <c r="V198" i="6"/>
  <c r="S199" i="6"/>
  <c r="T199" i="6"/>
  <c r="U199" i="6"/>
  <c r="V199" i="6"/>
  <c r="S200" i="6"/>
  <c r="T200" i="6"/>
  <c r="U200" i="6"/>
  <c r="V200" i="6"/>
  <c r="S201" i="6"/>
  <c r="T201" i="6"/>
  <c r="U201" i="6"/>
  <c r="V201" i="6"/>
  <c r="S202" i="6"/>
  <c r="T202" i="6"/>
  <c r="U202" i="6"/>
  <c r="V202" i="6"/>
  <c r="S203" i="6"/>
  <c r="T203" i="6"/>
  <c r="U203" i="6"/>
  <c r="V203" i="6"/>
  <c r="S204" i="6"/>
  <c r="T204" i="6"/>
  <c r="U204" i="6"/>
  <c r="V204" i="6"/>
  <c r="S205" i="6"/>
  <c r="T205" i="6"/>
  <c r="U205" i="6"/>
  <c r="V205" i="6"/>
  <c r="S206" i="6"/>
  <c r="T206" i="6"/>
  <c r="U206" i="6"/>
  <c r="V206" i="6"/>
  <c r="S207" i="6"/>
  <c r="T207" i="6"/>
  <c r="U207" i="6"/>
  <c r="V207" i="6"/>
  <c r="S208" i="6"/>
  <c r="T208" i="6"/>
  <c r="U208" i="6"/>
  <c r="V208" i="6"/>
  <c r="S209" i="6"/>
  <c r="T209" i="6"/>
  <c r="U209" i="6"/>
  <c r="V209" i="6"/>
  <c r="S210" i="6"/>
  <c r="T210" i="6"/>
  <c r="U210" i="6"/>
  <c r="V210" i="6"/>
  <c r="S211" i="6"/>
  <c r="T211" i="6"/>
  <c r="U211" i="6"/>
  <c r="V211" i="6"/>
  <c r="S212" i="6"/>
  <c r="T212" i="6"/>
  <c r="U212" i="6"/>
  <c r="V212" i="6"/>
  <c r="S213" i="6"/>
  <c r="T213" i="6"/>
  <c r="U213" i="6"/>
  <c r="V213" i="6"/>
  <c r="S214" i="6"/>
  <c r="T214" i="6"/>
  <c r="U214" i="6"/>
  <c r="V214" i="6"/>
  <c r="S215" i="6"/>
  <c r="T215" i="6"/>
  <c r="U215" i="6"/>
  <c r="V215" i="6"/>
  <c r="P28" i="2"/>
  <c r="U28" i="2"/>
  <c r="T28" i="2"/>
  <c r="S28" i="2"/>
  <c r="W28" i="2"/>
  <c r="V28" i="2"/>
  <c r="K28" i="2"/>
  <c r="Q28" i="2"/>
  <c r="L28" i="2"/>
  <c r="O28" i="2"/>
  <c r="R28" i="2"/>
  <c r="N28" i="2"/>
  <c r="M28" i="2"/>
  <c r="O29" i="2"/>
  <c r="W29" i="2"/>
  <c r="V29" i="2"/>
  <c r="U29" i="2"/>
  <c r="T29" i="2"/>
  <c r="S29" i="2"/>
  <c r="R29" i="2"/>
  <c r="N29" i="2"/>
  <c r="M29" i="2"/>
  <c r="Q29" i="2"/>
  <c r="L29" i="2"/>
  <c r="K29" i="2"/>
  <c r="P29" i="2"/>
  <c r="N30" i="2"/>
  <c r="S30" i="2"/>
  <c r="W30" i="2"/>
  <c r="V30" i="2"/>
  <c r="U30" i="2"/>
  <c r="T30" i="2"/>
  <c r="R30" i="2"/>
  <c r="Q30" i="2"/>
  <c r="O30" i="2"/>
  <c r="M30" i="2"/>
  <c r="L30" i="2"/>
  <c r="P30" i="2"/>
  <c r="K30" i="2"/>
  <c r="M31" i="2"/>
  <c r="V31" i="2"/>
  <c r="Q31" i="2"/>
  <c r="U31" i="2"/>
  <c r="O31" i="2"/>
  <c r="T31" i="2"/>
  <c r="S31" i="2"/>
  <c r="W31" i="2"/>
  <c r="P31" i="2"/>
  <c r="N31" i="2"/>
  <c r="R31" i="2"/>
  <c r="K31" i="2"/>
  <c r="L31" i="2"/>
  <c r="O32" i="2"/>
  <c r="W32" i="2"/>
  <c r="V32" i="2"/>
  <c r="U32" i="2"/>
  <c r="T32" i="2"/>
  <c r="S32" i="2"/>
  <c r="R32" i="2"/>
  <c r="P32" i="2"/>
  <c r="K32" i="2"/>
  <c r="N32" i="2"/>
  <c r="Q32" i="2"/>
  <c r="M32" i="2"/>
  <c r="L32" i="2"/>
  <c r="Q34" i="2"/>
  <c r="W34" i="2"/>
  <c r="V34" i="2"/>
  <c r="U34" i="2"/>
  <c r="T34" i="2"/>
  <c r="S34" i="2"/>
  <c r="M34" i="2"/>
  <c r="L34" i="2"/>
  <c r="N34" i="2"/>
  <c r="R34" i="2"/>
  <c r="O34" i="2"/>
  <c r="K34" i="2"/>
  <c r="P34" i="2"/>
  <c r="N35" i="2"/>
  <c r="M35" i="2"/>
  <c r="P35" i="2"/>
  <c r="W35" i="2"/>
  <c r="V35" i="2"/>
  <c r="U35" i="2"/>
  <c r="T35" i="2"/>
  <c r="S35" i="2"/>
  <c r="O35" i="2"/>
  <c r="Q35" i="2"/>
  <c r="R35" i="2"/>
  <c r="K35" i="2"/>
  <c r="L35" i="2"/>
  <c r="O37" i="2"/>
  <c r="W37" i="2"/>
  <c r="V37" i="2"/>
  <c r="U37" i="2"/>
  <c r="T37" i="2"/>
  <c r="S37" i="2"/>
  <c r="R37" i="2"/>
  <c r="Q37" i="2"/>
  <c r="K37" i="2"/>
  <c r="L37" i="2"/>
  <c r="N37" i="2"/>
  <c r="P37" i="2"/>
  <c r="M37" i="2"/>
  <c r="N38" i="2"/>
  <c r="S38" i="2"/>
  <c r="W38" i="2"/>
  <c r="V38" i="2"/>
  <c r="U38" i="2"/>
  <c r="T38" i="2"/>
  <c r="R38" i="2"/>
  <c r="O38" i="2"/>
  <c r="Q38" i="2"/>
  <c r="L38" i="2"/>
  <c r="P38" i="2"/>
  <c r="K38" i="2"/>
  <c r="M38" i="2"/>
  <c r="Q39" i="2"/>
  <c r="V39" i="2"/>
  <c r="U39" i="2"/>
  <c r="T39" i="2"/>
  <c r="S39" i="2"/>
  <c r="W39" i="2"/>
  <c r="O39" i="2"/>
  <c r="N39" i="2"/>
  <c r="M39" i="2"/>
  <c r="K39" i="2"/>
  <c r="L39" i="2"/>
  <c r="R39" i="2"/>
  <c r="P39" i="2"/>
  <c r="K40" i="2"/>
  <c r="W40" i="2"/>
  <c r="V40" i="2"/>
  <c r="U40" i="2"/>
  <c r="T40" i="2"/>
  <c r="S40" i="2"/>
  <c r="L40" i="2"/>
  <c r="N40" i="2"/>
  <c r="R40" i="2"/>
  <c r="O40" i="2"/>
  <c r="P40" i="2"/>
  <c r="Q40" i="2"/>
  <c r="M40" i="2"/>
  <c r="P33" i="2"/>
  <c r="T33" i="2"/>
  <c r="S33" i="2"/>
  <c r="W33" i="2"/>
  <c r="V33" i="2"/>
  <c r="U33" i="2"/>
  <c r="R33" i="2"/>
  <c r="Q33" i="2"/>
  <c r="K33" i="2"/>
  <c r="M33" i="2"/>
  <c r="O33" i="2"/>
  <c r="L33" i="2"/>
  <c r="N33" i="2"/>
  <c r="P36" i="2"/>
  <c r="U36" i="2"/>
  <c r="T36" i="2"/>
  <c r="S36" i="2"/>
  <c r="W36" i="2"/>
  <c r="V36" i="2"/>
  <c r="L36" i="2"/>
  <c r="R36" i="2"/>
  <c r="K36" i="2"/>
  <c r="M36" i="2"/>
  <c r="O36" i="2"/>
  <c r="Q36" i="2"/>
  <c r="N36" i="2"/>
  <c r="AJ112" i="3"/>
  <c r="AG112" i="3"/>
  <c r="AI112" i="3"/>
  <c r="AF112" i="3"/>
  <c r="AH112" i="3"/>
  <c r="X112" i="3"/>
  <c r="C17" i="14"/>
  <c r="Z112" i="3"/>
  <c r="AA112" i="3"/>
  <c r="AB112" i="3"/>
  <c r="B21" i="26" s="1"/>
  <c r="K21" i="26" s="1"/>
  <c r="I38" i="13" s="1"/>
  <c r="I57" i="13" s="1"/>
  <c r="AC112" i="3"/>
  <c r="AD112" i="3"/>
  <c r="AE112" i="3"/>
  <c r="Y112" i="3"/>
  <c r="H16" i="7"/>
  <c r="M16" i="7"/>
  <c r="L16" i="7"/>
  <c r="K16" i="7"/>
  <c r="J16" i="7"/>
  <c r="I16" i="7"/>
  <c r="O16" i="7"/>
  <c r="N16" i="7"/>
  <c r="H15" i="7"/>
  <c r="N15" i="7"/>
  <c r="J15" i="7"/>
  <c r="I15" i="7"/>
  <c r="O15" i="7"/>
  <c r="M15" i="7"/>
  <c r="L15" i="7"/>
  <c r="K15" i="7"/>
  <c r="H14" i="7"/>
  <c r="L14" i="7"/>
  <c r="K14" i="7"/>
  <c r="J14" i="7"/>
  <c r="I14" i="7"/>
  <c r="O14" i="7"/>
  <c r="N14" i="7"/>
  <c r="M14" i="7"/>
  <c r="H13" i="7"/>
  <c r="M13" i="7"/>
  <c r="K13" i="7"/>
  <c r="O13" i="7"/>
  <c r="N13" i="7"/>
  <c r="L13" i="7"/>
  <c r="J13" i="7"/>
  <c r="I13" i="7"/>
  <c r="H11" i="7"/>
  <c r="J11" i="7"/>
  <c r="L11" i="7"/>
  <c r="O11" i="7"/>
  <c r="N11" i="7"/>
  <c r="M11" i="7"/>
  <c r="K11" i="7"/>
  <c r="I11" i="7"/>
  <c r="L8" i="7"/>
  <c r="K8" i="7"/>
  <c r="J8" i="7"/>
  <c r="I8" i="7"/>
  <c r="H8" i="7"/>
  <c r="O8" i="7"/>
  <c r="N8" i="7"/>
  <c r="M8" i="7"/>
  <c r="B27" i="26"/>
  <c r="K27" i="26" s="1"/>
  <c r="I44" i="13" s="1"/>
  <c r="I60" i="13" s="1"/>
  <c r="B25" i="26"/>
  <c r="K25" i="26" s="1"/>
  <c r="I42" i="13" s="1"/>
  <c r="B19" i="26"/>
  <c r="K19" i="26" s="1"/>
  <c r="I36" i="13" s="1"/>
  <c r="I56" i="13" s="1"/>
  <c r="B17" i="26"/>
  <c r="H17" i="26" s="1"/>
  <c r="F34" i="13" s="1"/>
  <c r="B28" i="26"/>
  <c r="K28" i="26" s="1"/>
  <c r="I45" i="13" s="1"/>
  <c r="B26" i="26"/>
  <c r="K26" i="26" s="1"/>
  <c r="I43" i="13" s="1"/>
  <c r="I51" i="13" s="1"/>
  <c r="I37" i="28" s="1"/>
  <c r="I74" i="28" s="1"/>
  <c r="AF40" i="22"/>
  <c r="AC40" i="22"/>
  <c r="AF45" i="22"/>
  <c r="AE45" i="22"/>
  <c r="AF44" i="22"/>
  <c r="AE44" i="22"/>
  <c r="AF42" i="22"/>
  <c r="AD42" i="22"/>
  <c r="AF41" i="22"/>
  <c r="AC41" i="22"/>
  <c r="AF43" i="22"/>
  <c r="AD43" i="22"/>
  <c r="AN43" i="22" s="1"/>
  <c r="H10" i="20"/>
  <c r="B29" i="26"/>
  <c r="H29" i="26" s="1"/>
  <c r="F46" i="13" s="1"/>
  <c r="F51" i="13" s="1"/>
  <c r="F37" i="28" s="1"/>
  <c r="B178" i="26"/>
  <c r="F178" i="26" s="1"/>
  <c r="B64" i="26"/>
  <c r="J64" i="26" s="1"/>
  <c r="H39" i="13" s="1"/>
  <c r="B177" i="26"/>
  <c r="F177" i="26" s="1"/>
  <c r="B162" i="26"/>
  <c r="F162" i="26" s="1"/>
  <c r="B131" i="26"/>
  <c r="E131" i="26" s="1"/>
  <c r="B173" i="26"/>
  <c r="E173" i="26" s="1"/>
  <c r="B24" i="26"/>
  <c r="K24" i="26" s="1"/>
  <c r="I41" i="13" s="1"/>
  <c r="B186" i="26"/>
  <c r="E186" i="26" s="1"/>
  <c r="B40" i="26"/>
  <c r="B122" i="26"/>
  <c r="F122" i="26" s="1"/>
  <c r="D45" i="13"/>
  <c r="C43" i="13"/>
  <c r="C59" i="13" s="1"/>
  <c r="J70" i="26"/>
  <c r="H45" i="13" s="1"/>
  <c r="H51" i="13" s="1"/>
  <c r="H37" i="28" s="1"/>
  <c r="H74" i="28" s="1"/>
  <c r="B52" i="26"/>
  <c r="F52" i="26" s="1"/>
  <c r="B18" i="26"/>
  <c r="K18" i="26" s="1"/>
  <c r="I35" i="13" s="1"/>
  <c r="B121" i="26"/>
  <c r="F121" i="26" s="1"/>
  <c r="B62" i="26"/>
  <c r="J62" i="26" s="1"/>
  <c r="H37" i="13" s="1"/>
  <c r="B174" i="26"/>
  <c r="F174" i="26" s="1"/>
  <c r="B33" i="26"/>
  <c r="D33" i="26" s="1"/>
  <c r="B47" i="26"/>
  <c r="E47" i="26" s="1"/>
  <c r="B50" i="26"/>
  <c r="F50" i="26" s="1"/>
  <c r="B120" i="26"/>
  <c r="F120" i="26" s="1"/>
  <c r="B91" i="26"/>
  <c r="E91" i="26" s="1"/>
  <c r="B176" i="26"/>
  <c r="F176" i="26" s="1"/>
  <c r="B175" i="26"/>
  <c r="E175" i="26" s="1"/>
  <c r="B204" i="26"/>
  <c r="F204" i="26" s="1"/>
  <c r="B188" i="26"/>
  <c r="F188" i="26" s="1"/>
  <c r="B206" i="26"/>
  <c r="F206" i="26" s="1"/>
  <c r="B77" i="26"/>
  <c r="E77" i="26" s="1"/>
  <c r="B147" i="26"/>
  <c r="E147" i="26" s="1"/>
  <c r="B132" i="26"/>
  <c r="F132" i="26" s="1"/>
  <c r="B89" i="26"/>
  <c r="E89" i="26" s="1"/>
  <c r="B60" i="26"/>
  <c r="J60" i="26" s="1"/>
  <c r="H35" i="13" s="1"/>
  <c r="B49" i="26"/>
  <c r="E49" i="26" s="1"/>
  <c r="B39" i="26"/>
  <c r="D39" i="26" s="1"/>
  <c r="B187" i="26"/>
  <c r="E187" i="26" s="1"/>
  <c r="B205" i="26"/>
  <c r="F205" i="26" s="1"/>
  <c r="B105" i="26"/>
  <c r="E105" i="26" s="1"/>
  <c r="B80" i="26"/>
  <c r="F80" i="26" s="1"/>
  <c r="B164" i="26"/>
  <c r="F164" i="26" s="1"/>
  <c r="B94" i="26"/>
  <c r="F94" i="26" s="1"/>
  <c r="B66" i="26"/>
  <c r="J66" i="26" s="1"/>
  <c r="H41" i="13" s="1"/>
  <c r="B3" i="26"/>
  <c r="D3" i="26" s="1"/>
  <c r="B37" i="26"/>
  <c r="D37" i="26" s="1"/>
  <c r="B23" i="26"/>
  <c r="K23" i="26" s="1"/>
  <c r="I40" i="13" s="1"/>
  <c r="B20" i="26"/>
  <c r="K20" i="26" s="1"/>
  <c r="I37" i="13" s="1"/>
  <c r="B35" i="26"/>
  <c r="D35" i="26" s="1"/>
  <c r="B43" i="26"/>
  <c r="D43" i="26" s="1"/>
  <c r="B42" i="26"/>
  <c r="D42" i="26" s="1"/>
  <c r="B103" i="26"/>
  <c r="E103" i="26" s="1"/>
  <c r="B158" i="26"/>
  <c r="E158" i="26" s="1"/>
  <c r="B118" i="26"/>
  <c r="F118" i="26" s="1"/>
  <c r="B107" i="26"/>
  <c r="F107" i="26" s="1"/>
  <c r="B160" i="26"/>
  <c r="F160" i="26" s="1"/>
  <c r="B163" i="26"/>
  <c r="F163" i="26" s="1"/>
  <c r="B22" i="26"/>
  <c r="K22" i="26" s="1"/>
  <c r="I39" i="13" s="1"/>
  <c r="B36" i="26"/>
  <c r="D36" i="26" s="1"/>
  <c r="B189" i="26"/>
  <c r="E189" i="26" s="1"/>
  <c r="B149" i="26"/>
  <c r="F149" i="26" s="1"/>
  <c r="B119" i="26"/>
  <c r="E119" i="26" s="1"/>
  <c r="B201" i="26"/>
  <c r="E201" i="26" s="1"/>
  <c r="B74" i="26"/>
  <c r="E74" i="26" s="1"/>
  <c r="B145" i="26"/>
  <c r="E145" i="26" s="1"/>
  <c r="B161" i="26"/>
  <c r="E161" i="26" s="1"/>
  <c r="B4" i="26"/>
  <c r="B144" i="26"/>
  <c r="E144" i="26" s="1"/>
  <c r="B159" i="26"/>
  <c r="E159" i="26" s="1"/>
  <c r="B102" i="26"/>
  <c r="E102" i="26" s="1"/>
  <c r="B133" i="26"/>
  <c r="E133" i="26" s="1"/>
  <c r="B135" i="26"/>
  <c r="F135" i="26" s="1"/>
  <c r="B202" i="26"/>
  <c r="F202" i="26" s="1"/>
  <c r="B75" i="26"/>
  <c r="E75" i="26" s="1"/>
  <c r="B32" i="26"/>
  <c r="D32" i="26" s="1"/>
  <c r="B34" i="26"/>
  <c r="D34" i="26" s="1"/>
  <c r="B11" i="26"/>
  <c r="B106" i="26"/>
  <c r="F106" i="26" s="1"/>
  <c r="B146" i="26"/>
  <c r="F146" i="26" s="1"/>
  <c r="B130" i="26"/>
  <c r="E130" i="26" s="1"/>
  <c r="B48" i="26"/>
  <c r="F48" i="26" s="1"/>
  <c r="B78" i="26"/>
  <c r="F78" i="26" s="1"/>
  <c r="B8" i="26"/>
  <c r="B38" i="26"/>
  <c r="D38" i="26" s="1"/>
  <c r="B6" i="26"/>
  <c r="B148" i="26"/>
  <c r="F148" i="26" s="1"/>
  <c r="B76" i="26"/>
  <c r="F76" i="26" s="1"/>
  <c r="B150" i="26"/>
  <c r="F150" i="26" s="1"/>
  <c r="B203" i="26"/>
  <c r="E203" i="26" s="1"/>
  <c r="B108" i="26"/>
  <c r="F108" i="26" s="1"/>
  <c r="B90" i="26"/>
  <c r="F90" i="26" s="1"/>
  <c r="B116" i="26"/>
  <c r="E116" i="26" s="1"/>
  <c r="B51" i="26"/>
  <c r="F51" i="26" s="1"/>
  <c r="B63" i="26"/>
  <c r="B9" i="26"/>
  <c r="B5" i="26"/>
  <c r="B46" i="26"/>
  <c r="E46" i="26" s="1"/>
  <c r="B10" i="26"/>
  <c r="B7" i="26"/>
  <c r="B92" i="26"/>
  <c r="F92" i="26" s="1"/>
  <c r="B200" i="26"/>
  <c r="E200" i="26" s="1"/>
  <c r="B93" i="26"/>
  <c r="F93" i="26" s="1"/>
  <c r="B136" i="26"/>
  <c r="F136" i="26" s="1"/>
  <c r="B190" i="26"/>
  <c r="F190" i="26" s="1"/>
  <c r="B79" i="26"/>
  <c r="F79" i="26" s="1"/>
  <c r="B192" i="26"/>
  <c r="F192" i="26" s="1"/>
  <c r="B88" i="26"/>
  <c r="E88" i="26" s="1"/>
  <c r="B117" i="26"/>
  <c r="E117" i="26" s="1"/>
  <c r="B134" i="26"/>
  <c r="F134" i="26" s="1"/>
  <c r="B13" i="26"/>
  <c r="B41" i="26"/>
  <c r="D41" i="26" s="1"/>
  <c r="G51" i="13"/>
  <c r="G37" i="28" s="1"/>
  <c r="G74" i="28" s="1"/>
  <c r="B53" i="26"/>
  <c r="B12" i="26"/>
  <c r="X6" i="25"/>
  <c r="X5" i="25"/>
  <c r="X4" i="25"/>
  <c r="B14" i="26"/>
  <c r="B15" i="26"/>
  <c r="D15" i="26" s="1"/>
  <c r="X3" i="25"/>
  <c r="X2" i="25"/>
  <c r="B55" i="26"/>
  <c r="E55" i="26" s="1"/>
  <c r="B45" i="26"/>
  <c r="D45" i="26" s="1"/>
  <c r="R179" i="6"/>
  <c r="Q179" i="6"/>
  <c r="R178" i="6"/>
  <c r="Q178" i="6"/>
  <c r="R177" i="6"/>
  <c r="Q177" i="6"/>
  <c r="R176" i="6"/>
  <c r="Q176" i="6"/>
  <c r="R175" i="6"/>
  <c r="Q175" i="6"/>
  <c r="R174" i="6"/>
  <c r="Q174" i="6"/>
  <c r="R173" i="6"/>
  <c r="Q173" i="6"/>
  <c r="R172" i="6"/>
  <c r="Q172" i="6"/>
  <c r="R171" i="6"/>
  <c r="Q171" i="6"/>
  <c r="R170" i="6"/>
  <c r="Q170" i="6"/>
  <c r="R169" i="6"/>
  <c r="Q169" i="6"/>
  <c r="R168" i="6"/>
  <c r="Q168" i="6"/>
  <c r="R167" i="6"/>
  <c r="Q167" i="6"/>
  <c r="R166" i="6"/>
  <c r="Q166" i="6"/>
  <c r="R165" i="6"/>
  <c r="Q165" i="6"/>
  <c r="R164" i="6"/>
  <c r="Q164" i="6"/>
  <c r="R163" i="6"/>
  <c r="Q163" i="6"/>
  <c r="R162" i="6"/>
  <c r="Q162" i="6"/>
  <c r="R161" i="6"/>
  <c r="Q161" i="6"/>
  <c r="R160" i="6"/>
  <c r="Q160" i="6"/>
  <c r="R159" i="6"/>
  <c r="Q159" i="6"/>
  <c r="R158" i="6"/>
  <c r="Q158" i="6"/>
  <c r="R157" i="6"/>
  <c r="Q157" i="6"/>
  <c r="E7" i="7"/>
  <c r="F42" i="5"/>
  <c r="AL42" i="5" s="1"/>
  <c r="F43" i="5"/>
  <c r="AL43" i="5" s="1"/>
  <c r="F32" i="5"/>
  <c r="AA32" i="5" s="1"/>
  <c r="F33" i="5"/>
  <c r="AB33" i="5" s="1"/>
  <c r="F34" i="5"/>
  <c r="AC34" i="5" s="1"/>
  <c r="F35" i="5"/>
  <c r="AD35" i="5" s="1"/>
  <c r="F36" i="5"/>
  <c r="AE36" i="5" s="1"/>
  <c r="F37" i="5"/>
  <c r="AF37" i="5" s="1"/>
  <c r="F38" i="5"/>
  <c r="AG38" i="5" s="1"/>
  <c r="F39" i="5"/>
  <c r="AH39" i="5" s="1"/>
  <c r="F41" i="5"/>
  <c r="AK41" i="5" s="1"/>
  <c r="F40" i="5"/>
  <c r="AI40" i="5" s="1"/>
  <c r="F24" i="5"/>
  <c r="R24" i="5" s="1"/>
  <c r="F25" i="5"/>
  <c r="T25" i="5" s="1"/>
  <c r="F27" i="5"/>
  <c r="V27" i="5" s="1"/>
  <c r="F28" i="5"/>
  <c r="W28" i="5" s="1"/>
  <c r="F29" i="5"/>
  <c r="X29" i="5" s="1"/>
  <c r="F30" i="5"/>
  <c r="Y30" i="5" s="1"/>
  <c r="F31" i="5"/>
  <c r="Z31" i="5" s="1"/>
  <c r="O3" i="25"/>
  <c r="O4" i="25"/>
  <c r="J3" i="25"/>
  <c r="C2" i="25"/>
  <c r="L4" i="25"/>
  <c r="K3" i="25"/>
  <c r="T2" i="25"/>
  <c r="M4" i="25"/>
  <c r="B6" i="25"/>
  <c r="V3" i="25"/>
  <c r="F6" i="25"/>
  <c r="S3" i="25"/>
  <c r="I4" i="25"/>
  <c r="P3" i="25"/>
  <c r="M3" i="25"/>
  <c r="N3" i="25"/>
  <c r="H4" i="25"/>
  <c r="K4" i="25"/>
  <c r="T4" i="25"/>
  <c r="F3" i="25"/>
  <c r="U3" i="25"/>
  <c r="N6" i="25"/>
  <c r="I3" i="25"/>
  <c r="S4" i="25"/>
  <c r="N4" i="25"/>
  <c r="U2" i="25"/>
  <c r="Q4" i="25"/>
  <c r="T3" i="25"/>
  <c r="V2" i="25"/>
  <c r="P6" i="25"/>
  <c r="T6" i="25"/>
  <c r="V6" i="25"/>
  <c r="U4" i="25"/>
  <c r="G6" i="25"/>
  <c r="D6" i="25"/>
  <c r="R4" i="25"/>
  <c r="L3" i="25"/>
  <c r="J4" i="25"/>
  <c r="C4" i="25"/>
  <c r="B3" i="25"/>
  <c r="V4" i="25"/>
  <c r="F4" i="25"/>
  <c r="P4" i="25"/>
  <c r="L5" i="25"/>
  <c r="Q3" i="25"/>
  <c r="R3" i="25"/>
  <c r="H3" i="25"/>
  <c r="M6" i="25"/>
  <c r="C3" i="25"/>
  <c r="H6" i="25"/>
  <c r="O6" i="25"/>
  <c r="Q6" i="25"/>
  <c r="B4" i="25"/>
  <c r="E3" i="25"/>
  <c r="B2" i="25"/>
  <c r="R6" i="25"/>
  <c r="D3" i="25"/>
  <c r="G4" i="25"/>
  <c r="G3" i="25"/>
  <c r="E4" i="25"/>
  <c r="D4" i="25"/>
  <c r="B5" i="25"/>
  <c r="J5" i="25"/>
  <c r="J6" i="25"/>
  <c r="N5" i="25"/>
  <c r="G2" i="25"/>
  <c r="AN41" i="22" l="1"/>
  <c r="I59" i="13"/>
  <c r="AN45" i="22"/>
  <c r="H55" i="13"/>
  <c r="L7" i="7"/>
  <c r="B30" i="13" s="1"/>
  <c r="K7" i="7"/>
  <c r="B29" i="13" s="1"/>
  <c r="J7" i="7"/>
  <c r="B28" i="13" s="1"/>
  <c r="C28" i="13" s="1"/>
  <c r="I7" i="7"/>
  <c r="B27" i="13" s="1"/>
  <c r="C30" i="13" s="1"/>
  <c r="H7" i="7"/>
  <c r="O7" i="7"/>
  <c r="N7" i="7"/>
  <c r="M7" i="7"/>
  <c r="B31" i="13" s="1"/>
  <c r="S157" i="6"/>
  <c r="T157" i="6"/>
  <c r="U157" i="6"/>
  <c r="V157" i="6"/>
  <c r="S158" i="6"/>
  <c r="T158" i="6"/>
  <c r="U158" i="6"/>
  <c r="V158" i="6"/>
  <c r="S159" i="6"/>
  <c r="T159" i="6"/>
  <c r="U159" i="6"/>
  <c r="V159" i="6"/>
  <c r="S160" i="6"/>
  <c r="T160" i="6"/>
  <c r="U160" i="6"/>
  <c r="V160" i="6"/>
  <c r="S161" i="6"/>
  <c r="T161" i="6"/>
  <c r="U161" i="6"/>
  <c r="V161" i="6"/>
  <c r="S162" i="6"/>
  <c r="T162" i="6"/>
  <c r="U162" i="6"/>
  <c r="V162" i="6"/>
  <c r="S163" i="6"/>
  <c r="T163" i="6"/>
  <c r="U163" i="6"/>
  <c r="V163" i="6"/>
  <c r="S164" i="6"/>
  <c r="T164" i="6"/>
  <c r="U164" i="6"/>
  <c r="V164" i="6"/>
  <c r="S165" i="6"/>
  <c r="T165" i="6"/>
  <c r="U165" i="6"/>
  <c r="V165" i="6"/>
  <c r="S166" i="6"/>
  <c r="T166" i="6"/>
  <c r="U166" i="6"/>
  <c r="V166" i="6"/>
  <c r="S167" i="6"/>
  <c r="T167" i="6"/>
  <c r="U167" i="6"/>
  <c r="V167" i="6"/>
  <c r="S168" i="6"/>
  <c r="T168" i="6"/>
  <c r="U168" i="6"/>
  <c r="V168" i="6"/>
  <c r="S169" i="6"/>
  <c r="T169" i="6"/>
  <c r="U169" i="6"/>
  <c r="V169" i="6"/>
  <c r="S170" i="6"/>
  <c r="T170" i="6"/>
  <c r="U170" i="6"/>
  <c r="V170" i="6"/>
  <c r="S171" i="6"/>
  <c r="T171" i="6"/>
  <c r="U171" i="6"/>
  <c r="V171" i="6"/>
  <c r="S172" i="6"/>
  <c r="T172" i="6"/>
  <c r="U172" i="6"/>
  <c r="V172" i="6"/>
  <c r="S173" i="6"/>
  <c r="T173" i="6"/>
  <c r="U173" i="6"/>
  <c r="V173" i="6"/>
  <c r="S174" i="6"/>
  <c r="T174" i="6"/>
  <c r="U174" i="6"/>
  <c r="V174" i="6"/>
  <c r="S175" i="6"/>
  <c r="T175" i="6"/>
  <c r="U175" i="6"/>
  <c r="V175" i="6"/>
  <c r="S176" i="6"/>
  <c r="T176" i="6"/>
  <c r="U176" i="6"/>
  <c r="V176" i="6"/>
  <c r="S177" i="6"/>
  <c r="T177" i="6"/>
  <c r="U177" i="6"/>
  <c r="V177" i="6"/>
  <c r="S178" i="6"/>
  <c r="T178" i="6"/>
  <c r="U178" i="6"/>
  <c r="V178" i="6"/>
  <c r="S179" i="6"/>
  <c r="T179" i="6"/>
  <c r="U179" i="6"/>
  <c r="V179" i="6"/>
  <c r="AN42" i="22"/>
  <c r="C8" i="20"/>
  <c r="AN44" i="22"/>
  <c r="C9" i="20"/>
  <c r="AN40" i="22"/>
  <c r="C7" i="20"/>
  <c r="D7" i="20"/>
  <c r="D8" i="20"/>
  <c r="D9" i="20"/>
  <c r="C31" i="13"/>
  <c r="F74" i="28"/>
  <c r="K37" i="28"/>
  <c r="I58" i="13"/>
  <c r="F61" i="13"/>
  <c r="I55" i="13"/>
  <c r="H59" i="13"/>
  <c r="H58" i="13"/>
  <c r="D51" i="13"/>
  <c r="D37" i="28" s="1"/>
  <c r="D74" i="28" s="1"/>
  <c r="D59" i="13"/>
  <c r="G7" i="26"/>
  <c r="E38" i="13" s="1"/>
  <c r="G8" i="26"/>
  <c r="E39" i="13" s="1"/>
  <c r="G4" i="26"/>
  <c r="E35" i="13" s="1"/>
  <c r="G6" i="26"/>
  <c r="E37" i="13" s="1"/>
  <c r="G11" i="26"/>
  <c r="E42" i="13" s="1"/>
  <c r="G13" i="26"/>
  <c r="E44" i="13" s="1"/>
  <c r="E60" i="13" s="1"/>
  <c r="G9" i="26"/>
  <c r="E40" i="13" s="1"/>
  <c r="G5" i="26"/>
  <c r="E36" i="13" s="1"/>
  <c r="E56" i="13" s="1"/>
  <c r="D40" i="26"/>
  <c r="B43" i="13" s="1"/>
  <c r="G14" i="26"/>
  <c r="E45" i="13" s="1"/>
  <c r="F53" i="26"/>
  <c r="D42" i="13" s="1"/>
  <c r="D57" i="13" s="1"/>
  <c r="G12" i="26"/>
  <c r="E43" i="13" s="1"/>
  <c r="G10" i="26"/>
  <c r="E41" i="13" s="1"/>
  <c r="H213" i="26"/>
  <c r="H64" i="28"/>
  <c r="H59" i="28"/>
  <c r="H69" i="28"/>
  <c r="F69" i="28"/>
  <c r="F64" i="28"/>
  <c r="F59" i="28"/>
  <c r="G69" i="28"/>
  <c r="G64" i="28"/>
  <c r="G59" i="28"/>
  <c r="B214" i="26"/>
  <c r="B213" i="26" s="1"/>
  <c r="K213" i="26"/>
  <c r="D43" i="28"/>
  <c r="D53" i="28"/>
  <c r="D48" i="28"/>
  <c r="H48" i="28"/>
  <c r="H43" i="28"/>
  <c r="H53" i="28"/>
  <c r="F53" i="28"/>
  <c r="F48" i="28"/>
  <c r="F43" i="28"/>
  <c r="B44" i="13"/>
  <c r="B60" i="13" s="1"/>
  <c r="B42" i="13"/>
  <c r="B36" i="13"/>
  <c r="B56" i="13" s="1"/>
  <c r="D40" i="13"/>
  <c r="G50" i="13"/>
  <c r="G36" i="28" s="1"/>
  <c r="G73" i="28" s="1"/>
  <c r="J63" i="26"/>
  <c r="B40" i="13"/>
  <c r="C44" i="13"/>
  <c r="D39" i="13"/>
  <c r="D41" i="13"/>
  <c r="I50" i="13"/>
  <c r="I36" i="28" s="1"/>
  <c r="I73" i="28" s="1"/>
  <c r="I48" i="28"/>
  <c r="I43" i="28"/>
  <c r="I53" i="28"/>
  <c r="D37" i="13"/>
  <c r="B35" i="13"/>
  <c r="B39" i="13"/>
  <c r="B45" i="13"/>
  <c r="B46" i="13"/>
  <c r="G48" i="28"/>
  <c r="G43" i="28"/>
  <c r="G53" i="28"/>
  <c r="B41" i="13"/>
  <c r="B37" i="13"/>
  <c r="C38" i="13"/>
  <c r="F50" i="13"/>
  <c r="F36" i="28" s="1"/>
  <c r="B8" i="25"/>
  <c r="C35" i="13"/>
  <c r="C55" i="13" s="1"/>
  <c r="C36" i="13"/>
  <c r="C56" i="13" s="1"/>
  <c r="B34" i="13"/>
  <c r="H49" i="13"/>
  <c r="H35" i="28" s="1"/>
  <c r="H72" i="28" s="1"/>
  <c r="I213" i="26"/>
  <c r="I52" i="13"/>
  <c r="I49" i="13"/>
  <c r="I35" i="28" s="1"/>
  <c r="I72" i="28" s="1"/>
  <c r="F49" i="13"/>
  <c r="F35" i="28" s="1"/>
  <c r="F52" i="13"/>
  <c r="E27" i="2"/>
  <c r="E26" i="2"/>
  <c r="E25" i="2"/>
  <c r="E24" i="2"/>
  <c r="E23" i="2"/>
  <c r="E22" i="2"/>
  <c r="E21" i="2"/>
  <c r="E20" i="2"/>
  <c r="E19" i="2"/>
  <c r="E18" i="2"/>
  <c r="E17" i="2"/>
  <c r="I6" i="25"/>
  <c r="S5" i="25"/>
  <c r="H5" i="25"/>
  <c r="Q5" i="25"/>
  <c r="D5" i="25"/>
  <c r="M5" i="25"/>
  <c r="G5" i="25"/>
  <c r="K5" i="25"/>
  <c r="C5" i="25"/>
  <c r="E6" i="25"/>
  <c r="E5" i="25"/>
  <c r="S6" i="25"/>
  <c r="P5" i="25"/>
  <c r="R5" i="25"/>
  <c r="T5" i="25"/>
  <c r="O5" i="25"/>
  <c r="V5" i="25"/>
  <c r="L6" i="25"/>
  <c r="I5" i="25"/>
  <c r="U6" i="25"/>
  <c r="U5" i="25"/>
  <c r="C6" i="25"/>
  <c r="K6" i="25"/>
  <c r="F5" i="25"/>
  <c r="U8" i="25" l="1"/>
  <c r="V8" i="25"/>
  <c r="T8" i="25"/>
  <c r="C8" i="25"/>
  <c r="G8" i="25"/>
  <c r="C27" i="13"/>
  <c r="G213" i="26"/>
  <c r="C10" i="20"/>
  <c r="O17" i="2"/>
  <c r="T17" i="2"/>
  <c r="S17" i="2"/>
  <c r="W17" i="2"/>
  <c r="V17" i="2"/>
  <c r="R17" i="2"/>
  <c r="U17" i="2"/>
  <c r="P17" i="2"/>
  <c r="K17" i="2"/>
  <c r="N17" i="2"/>
  <c r="L17" i="2"/>
  <c r="Q17" i="2"/>
  <c r="M17" i="2"/>
  <c r="Q18" i="2"/>
  <c r="W18" i="2"/>
  <c r="V18" i="2"/>
  <c r="U18" i="2"/>
  <c r="T18" i="2"/>
  <c r="S18" i="2"/>
  <c r="L18" i="2"/>
  <c r="M18" i="2"/>
  <c r="P18" i="2"/>
  <c r="N18" i="2"/>
  <c r="K18" i="2"/>
  <c r="R18" i="2"/>
  <c r="O18" i="2"/>
  <c r="N19" i="2"/>
  <c r="O19" i="2"/>
  <c r="W19" i="2"/>
  <c r="V19" i="2"/>
  <c r="U19" i="2"/>
  <c r="T19" i="2"/>
  <c r="S19" i="2"/>
  <c r="L19" i="2"/>
  <c r="M19" i="2"/>
  <c r="P19" i="2"/>
  <c r="Q19" i="2"/>
  <c r="R19" i="2"/>
  <c r="K19" i="2"/>
  <c r="P20" i="2"/>
  <c r="U20" i="2"/>
  <c r="T20" i="2"/>
  <c r="S20" i="2"/>
  <c r="W20" i="2"/>
  <c r="V20" i="2"/>
  <c r="R20" i="2"/>
  <c r="L20" i="2"/>
  <c r="K20" i="2"/>
  <c r="M20" i="2"/>
  <c r="Q20" i="2"/>
  <c r="O20" i="2"/>
  <c r="N20" i="2"/>
  <c r="O21" i="2"/>
  <c r="W21" i="2"/>
  <c r="V21" i="2"/>
  <c r="U21" i="2"/>
  <c r="T21" i="2"/>
  <c r="S21" i="2"/>
  <c r="R21" i="2"/>
  <c r="M21" i="2"/>
  <c r="L21" i="2"/>
  <c r="P21" i="2"/>
  <c r="Q21" i="2"/>
  <c r="N21" i="2"/>
  <c r="K21" i="2"/>
  <c r="S22" i="2"/>
  <c r="W22" i="2"/>
  <c r="V22" i="2"/>
  <c r="U22" i="2"/>
  <c r="T22" i="2"/>
  <c r="Q22" i="2"/>
  <c r="R22" i="2"/>
  <c r="N22" i="2"/>
  <c r="L22" i="2"/>
  <c r="K22" i="2"/>
  <c r="O22" i="2"/>
  <c r="P22" i="2"/>
  <c r="M22" i="2"/>
  <c r="Q23" i="2"/>
  <c r="V23" i="2"/>
  <c r="U23" i="2"/>
  <c r="T23" i="2"/>
  <c r="S23" i="2"/>
  <c r="M23" i="2"/>
  <c r="W23" i="2"/>
  <c r="L23" i="2"/>
  <c r="K23" i="2"/>
  <c r="N23" i="2"/>
  <c r="O23" i="2"/>
  <c r="R23" i="2"/>
  <c r="P23" i="2"/>
  <c r="L24" i="2"/>
  <c r="W24" i="2"/>
  <c r="V24" i="2"/>
  <c r="U24" i="2"/>
  <c r="T24" i="2"/>
  <c r="S24" i="2"/>
  <c r="O24" i="2"/>
  <c r="N24" i="2"/>
  <c r="P24" i="2"/>
  <c r="R24" i="2"/>
  <c r="Q24" i="2"/>
  <c r="M24" i="2"/>
  <c r="K24" i="2"/>
  <c r="P25" i="2"/>
  <c r="T25" i="2"/>
  <c r="M25" i="2"/>
  <c r="S25" i="2"/>
  <c r="R25" i="2"/>
  <c r="W25" i="2"/>
  <c r="V25" i="2"/>
  <c r="U25" i="2"/>
  <c r="N25" i="2"/>
  <c r="Q25" i="2"/>
  <c r="O25" i="2"/>
  <c r="L25" i="2"/>
  <c r="K25" i="2"/>
  <c r="Q26" i="2"/>
  <c r="W26" i="2"/>
  <c r="P26" i="2"/>
  <c r="V26" i="2"/>
  <c r="U26" i="2"/>
  <c r="T26" i="2"/>
  <c r="S26" i="2"/>
  <c r="R26" i="2"/>
  <c r="N26" i="2"/>
  <c r="M26" i="2"/>
  <c r="L26" i="2"/>
  <c r="O26" i="2"/>
  <c r="K26" i="2"/>
  <c r="N27" i="2"/>
  <c r="W27" i="2"/>
  <c r="V27" i="2"/>
  <c r="U27" i="2"/>
  <c r="T27" i="2"/>
  <c r="S27" i="2"/>
  <c r="Q27" i="2"/>
  <c r="P27" i="2"/>
  <c r="L27" i="2"/>
  <c r="M27" i="2"/>
  <c r="R27" i="2"/>
  <c r="O27" i="2"/>
  <c r="K27" i="2"/>
  <c r="D10" i="20"/>
  <c r="C29" i="13"/>
  <c r="F213" i="26"/>
  <c r="F72" i="28"/>
  <c r="F73" i="28"/>
  <c r="E65" i="13"/>
  <c r="C78" i="13" s="1"/>
  <c r="E67" i="13"/>
  <c r="D67" i="13"/>
  <c r="D65" i="13"/>
  <c r="E51" i="13"/>
  <c r="E37" i="28" s="1"/>
  <c r="E74" i="28" s="1"/>
  <c r="D58" i="13"/>
  <c r="D49" i="13"/>
  <c r="D35" i="28" s="1"/>
  <c r="D72" i="28" s="1"/>
  <c r="D55" i="13"/>
  <c r="E55" i="13"/>
  <c r="C51" i="13"/>
  <c r="C37" i="28" s="1"/>
  <c r="C74" i="28" s="1"/>
  <c r="C60" i="13"/>
  <c r="B55" i="13"/>
  <c r="C50" i="13"/>
  <c r="C36" i="28" s="1"/>
  <c r="C73" i="28" s="1"/>
  <c r="C57" i="13"/>
  <c r="B58" i="13"/>
  <c r="B59" i="13"/>
  <c r="E50" i="13"/>
  <c r="E36" i="28" s="1"/>
  <c r="E73" i="28" s="1"/>
  <c r="E57" i="13"/>
  <c r="E58" i="13"/>
  <c r="E59" i="13"/>
  <c r="E49" i="13"/>
  <c r="E35" i="28" s="1"/>
  <c r="E72" i="28" s="1"/>
  <c r="E52" i="13"/>
  <c r="B61" i="13"/>
  <c r="E213" i="26"/>
  <c r="D213" i="26"/>
  <c r="B38" i="13"/>
  <c r="B57" i="13" s="1"/>
  <c r="F67" i="28"/>
  <c r="F57" i="28"/>
  <c r="F62" i="28"/>
  <c r="G68" i="28"/>
  <c r="G63" i="28"/>
  <c r="G58" i="28"/>
  <c r="H62" i="28"/>
  <c r="H57" i="28"/>
  <c r="H67" i="28"/>
  <c r="F58" i="28"/>
  <c r="F68" i="28"/>
  <c r="F63" i="28"/>
  <c r="B51" i="13"/>
  <c r="B37" i="28" s="1"/>
  <c r="I46" i="28"/>
  <c r="I41" i="28"/>
  <c r="I51" i="28"/>
  <c r="F47" i="28"/>
  <c r="F42" i="28"/>
  <c r="F52" i="28"/>
  <c r="I47" i="28"/>
  <c r="I42" i="28"/>
  <c r="I52" i="28"/>
  <c r="G47" i="28"/>
  <c r="G42" i="28"/>
  <c r="G52" i="28"/>
  <c r="F46" i="28"/>
  <c r="F41" i="28"/>
  <c r="F51" i="28"/>
  <c r="H38" i="13"/>
  <c r="H57" i="13" s="1"/>
  <c r="J213" i="26"/>
  <c r="H46" i="28"/>
  <c r="H41" i="28"/>
  <c r="H51" i="28"/>
  <c r="E52" i="28"/>
  <c r="D50" i="13"/>
  <c r="D36" i="28" s="1"/>
  <c r="D73" i="28" s="1"/>
  <c r="C52" i="13"/>
  <c r="D52" i="13"/>
  <c r="C49" i="13"/>
  <c r="C35" i="28" s="1"/>
  <c r="B49" i="13"/>
  <c r="B35" i="28" s="1"/>
  <c r="G52" i="13"/>
  <c r="G49" i="13"/>
  <c r="G35" i="28" s="1"/>
  <c r="G72" i="28" s="1"/>
  <c r="R156" i="6"/>
  <c r="Q156" i="6"/>
  <c r="R155" i="6"/>
  <c r="Q155" i="6"/>
  <c r="R154" i="6"/>
  <c r="Q154" i="6"/>
  <c r="R153" i="6"/>
  <c r="Q153" i="6"/>
  <c r="R152" i="6"/>
  <c r="Q152" i="6"/>
  <c r="R151" i="6"/>
  <c r="Q151" i="6"/>
  <c r="R150" i="6"/>
  <c r="Q150" i="6"/>
  <c r="R149" i="6"/>
  <c r="Q149" i="6"/>
  <c r="R148" i="6"/>
  <c r="Q148" i="6"/>
  <c r="R147" i="6"/>
  <c r="Q147" i="6"/>
  <c r="R146" i="6"/>
  <c r="Q146" i="6"/>
  <c r="R145" i="6"/>
  <c r="Q145" i="6"/>
  <c r="R144" i="6"/>
  <c r="Q144" i="6"/>
  <c r="R143" i="6"/>
  <c r="Q143" i="6"/>
  <c r="R142" i="6"/>
  <c r="Q142" i="6"/>
  <c r="R141" i="6"/>
  <c r="Q141" i="6"/>
  <c r="R140" i="6"/>
  <c r="Q140" i="6"/>
  <c r="R139" i="6"/>
  <c r="Q139" i="6"/>
  <c r="R138" i="6"/>
  <c r="Q138" i="6"/>
  <c r="R137" i="6"/>
  <c r="Q137" i="6"/>
  <c r="R136" i="6"/>
  <c r="Q136" i="6"/>
  <c r="R135" i="6"/>
  <c r="Q135" i="6"/>
  <c r="R134" i="6"/>
  <c r="Q134" i="6"/>
  <c r="R133" i="6"/>
  <c r="Q133" i="6"/>
  <c r="R132" i="6"/>
  <c r="Q132" i="6"/>
  <c r="R131" i="6"/>
  <c r="Q131" i="6"/>
  <c r="R130" i="6"/>
  <c r="Q130" i="6"/>
  <c r="R129" i="6"/>
  <c r="Q129" i="6"/>
  <c r="R128" i="6"/>
  <c r="Q128" i="6"/>
  <c r="R127" i="6"/>
  <c r="Q127" i="6"/>
  <c r="R126" i="6"/>
  <c r="Q126" i="6"/>
  <c r="R125" i="6"/>
  <c r="Q125" i="6"/>
  <c r="R124" i="6"/>
  <c r="Q124" i="6"/>
  <c r="R123" i="6"/>
  <c r="Q123" i="6"/>
  <c r="R122" i="6"/>
  <c r="Q122" i="6"/>
  <c r="R121" i="6"/>
  <c r="Q121" i="6"/>
  <c r="R120" i="6"/>
  <c r="Q120" i="6"/>
  <c r="R119" i="6"/>
  <c r="Q119" i="6"/>
  <c r="R118" i="6"/>
  <c r="Q118" i="6"/>
  <c r="R117" i="6"/>
  <c r="Q117" i="6"/>
  <c r="R116" i="6"/>
  <c r="Q116" i="6"/>
  <c r="R115" i="6"/>
  <c r="Q115" i="6"/>
  <c r="R114" i="6"/>
  <c r="Q114" i="6"/>
  <c r="R113" i="6"/>
  <c r="Q113" i="6"/>
  <c r="R112" i="6"/>
  <c r="Q112" i="6"/>
  <c r="R111" i="6"/>
  <c r="Q111" i="6"/>
  <c r="R110" i="6"/>
  <c r="Q110" i="6"/>
  <c r="R109" i="6"/>
  <c r="Q109" i="6"/>
  <c r="R108" i="6"/>
  <c r="Q108" i="6"/>
  <c r="R107" i="6"/>
  <c r="Q107" i="6"/>
  <c r="R106" i="6"/>
  <c r="Q106" i="6"/>
  <c r="C43" i="28" l="1"/>
  <c r="S106" i="6"/>
  <c r="T106" i="6"/>
  <c r="U106" i="6"/>
  <c r="V106" i="6"/>
  <c r="S107" i="6"/>
  <c r="T107" i="6"/>
  <c r="U107" i="6"/>
  <c r="V107" i="6"/>
  <c r="S108" i="6"/>
  <c r="T108" i="6"/>
  <c r="U108" i="6"/>
  <c r="V108" i="6"/>
  <c r="S109" i="6"/>
  <c r="T109" i="6"/>
  <c r="U109" i="6"/>
  <c r="V109" i="6"/>
  <c r="S110" i="6"/>
  <c r="T110" i="6"/>
  <c r="U110" i="6"/>
  <c r="V110" i="6"/>
  <c r="S111" i="6"/>
  <c r="T111" i="6"/>
  <c r="U111" i="6"/>
  <c r="V111" i="6"/>
  <c r="S112" i="6"/>
  <c r="T112" i="6"/>
  <c r="U112" i="6"/>
  <c r="V112" i="6"/>
  <c r="S113" i="6"/>
  <c r="T113" i="6"/>
  <c r="U113" i="6"/>
  <c r="V113" i="6"/>
  <c r="S114" i="6"/>
  <c r="T114" i="6"/>
  <c r="U114" i="6"/>
  <c r="V114" i="6"/>
  <c r="S115" i="6"/>
  <c r="T115" i="6"/>
  <c r="U115" i="6"/>
  <c r="V115" i="6"/>
  <c r="S116" i="6"/>
  <c r="T116" i="6"/>
  <c r="U116" i="6"/>
  <c r="V116" i="6"/>
  <c r="S117" i="6"/>
  <c r="T117" i="6"/>
  <c r="U117" i="6"/>
  <c r="V117" i="6"/>
  <c r="S118" i="6"/>
  <c r="T118" i="6"/>
  <c r="U118" i="6"/>
  <c r="V118" i="6"/>
  <c r="S119" i="6"/>
  <c r="T119" i="6"/>
  <c r="U119" i="6"/>
  <c r="V119" i="6"/>
  <c r="S120" i="6"/>
  <c r="T120" i="6"/>
  <c r="U120" i="6"/>
  <c r="V120" i="6"/>
  <c r="S121" i="6"/>
  <c r="T121" i="6"/>
  <c r="U121" i="6"/>
  <c r="V121" i="6"/>
  <c r="S122" i="6"/>
  <c r="T122" i="6"/>
  <c r="U122" i="6"/>
  <c r="V122" i="6"/>
  <c r="S123" i="6"/>
  <c r="T123" i="6"/>
  <c r="U123" i="6"/>
  <c r="V123" i="6"/>
  <c r="S124" i="6"/>
  <c r="T124" i="6"/>
  <c r="U124" i="6"/>
  <c r="V124" i="6"/>
  <c r="S125" i="6"/>
  <c r="T125" i="6"/>
  <c r="U125" i="6"/>
  <c r="V125" i="6"/>
  <c r="S126" i="6"/>
  <c r="T126" i="6"/>
  <c r="U126" i="6"/>
  <c r="V126" i="6"/>
  <c r="S127" i="6"/>
  <c r="T127" i="6"/>
  <c r="U127" i="6"/>
  <c r="V127" i="6"/>
  <c r="S128" i="6"/>
  <c r="T128" i="6"/>
  <c r="U128" i="6"/>
  <c r="V128" i="6"/>
  <c r="S129" i="6"/>
  <c r="T129" i="6"/>
  <c r="U129" i="6"/>
  <c r="V129" i="6"/>
  <c r="S130" i="6"/>
  <c r="T130" i="6"/>
  <c r="U130" i="6"/>
  <c r="V130" i="6"/>
  <c r="S131" i="6"/>
  <c r="T131" i="6"/>
  <c r="U131" i="6"/>
  <c r="V131" i="6"/>
  <c r="S132" i="6"/>
  <c r="T132" i="6"/>
  <c r="U132" i="6"/>
  <c r="V132" i="6"/>
  <c r="S133" i="6"/>
  <c r="T133" i="6"/>
  <c r="U133" i="6"/>
  <c r="V133" i="6"/>
  <c r="S134" i="6"/>
  <c r="T134" i="6"/>
  <c r="U134" i="6"/>
  <c r="V134" i="6"/>
  <c r="S135" i="6"/>
  <c r="T135" i="6"/>
  <c r="U135" i="6"/>
  <c r="V135" i="6"/>
  <c r="S136" i="6"/>
  <c r="T136" i="6"/>
  <c r="U136" i="6"/>
  <c r="V136" i="6"/>
  <c r="S137" i="6"/>
  <c r="T137" i="6"/>
  <c r="U137" i="6"/>
  <c r="V137" i="6"/>
  <c r="S138" i="6"/>
  <c r="T138" i="6"/>
  <c r="U138" i="6"/>
  <c r="V138" i="6"/>
  <c r="S139" i="6"/>
  <c r="T139" i="6"/>
  <c r="U139" i="6"/>
  <c r="V139" i="6"/>
  <c r="S140" i="6"/>
  <c r="T140" i="6"/>
  <c r="U140" i="6"/>
  <c r="V140" i="6"/>
  <c r="S141" i="6"/>
  <c r="T141" i="6"/>
  <c r="U141" i="6"/>
  <c r="V141" i="6"/>
  <c r="S142" i="6"/>
  <c r="T142" i="6"/>
  <c r="U142" i="6"/>
  <c r="V142" i="6"/>
  <c r="S143" i="6"/>
  <c r="T143" i="6"/>
  <c r="U143" i="6"/>
  <c r="V143" i="6"/>
  <c r="S144" i="6"/>
  <c r="T144" i="6"/>
  <c r="U144" i="6"/>
  <c r="V144" i="6"/>
  <c r="S145" i="6"/>
  <c r="T145" i="6"/>
  <c r="U145" i="6"/>
  <c r="V145" i="6"/>
  <c r="S146" i="6"/>
  <c r="T146" i="6"/>
  <c r="U146" i="6"/>
  <c r="V146" i="6"/>
  <c r="S147" i="6"/>
  <c r="T147" i="6"/>
  <c r="U147" i="6"/>
  <c r="V147" i="6"/>
  <c r="S148" i="6"/>
  <c r="T148" i="6"/>
  <c r="U148" i="6"/>
  <c r="V148" i="6"/>
  <c r="S149" i="6"/>
  <c r="T149" i="6"/>
  <c r="U149" i="6"/>
  <c r="V149" i="6"/>
  <c r="S150" i="6"/>
  <c r="T150" i="6"/>
  <c r="U150" i="6"/>
  <c r="V150" i="6"/>
  <c r="S151" i="6"/>
  <c r="T151" i="6"/>
  <c r="U151" i="6"/>
  <c r="V151" i="6"/>
  <c r="S152" i="6"/>
  <c r="T152" i="6"/>
  <c r="U152" i="6"/>
  <c r="V152" i="6"/>
  <c r="S153" i="6"/>
  <c r="T153" i="6"/>
  <c r="U153" i="6"/>
  <c r="V153" i="6"/>
  <c r="S154" i="6"/>
  <c r="T154" i="6"/>
  <c r="U154" i="6"/>
  <c r="V154" i="6"/>
  <c r="S155" i="6"/>
  <c r="T155" i="6"/>
  <c r="U155" i="6"/>
  <c r="V155" i="6"/>
  <c r="S156" i="6"/>
  <c r="T156" i="6"/>
  <c r="U156" i="6"/>
  <c r="V156" i="6"/>
  <c r="E53" i="28"/>
  <c r="D51" i="28"/>
  <c r="E43" i="28"/>
  <c r="E42" i="28"/>
  <c r="C68" i="28"/>
  <c r="BI10" i="45"/>
  <c r="BI23" i="45"/>
  <c r="BI4" i="45"/>
  <c r="BI17" i="45"/>
  <c r="BI18" i="45"/>
  <c r="BI19" i="45"/>
  <c r="BI21" i="45"/>
  <c r="BI15" i="45"/>
  <c r="BI5" i="45"/>
  <c r="BI25" i="45"/>
  <c r="BI26" i="45"/>
  <c r="BI27" i="45"/>
  <c r="BI20" i="45"/>
  <c r="BI14" i="45"/>
  <c r="BI6" i="45"/>
  <c r="BI28" i="45"/>
  <c r="BI13" i="45"/>
  <c r="BI7" i="45"/>
  <c r="BI22" i="45"/>
  <c r="BI24" i="45"/>
  <c r="BI12" i="45"/>
  <c r="BI8" i="45"/>
  <c r="BI16" i="45"/>
  <c r="BI11" i="45"/>
  <c r="BI9" i="45"/>
  <c r="K35" i="28"/>
  <c r="B72" i="28"/>
  <c r="J35" i="28"/>
  <c r="E78" i="13"/>
  <c r="B74" i="28"/>
  <c r="J74" i="28" s="1"/>
  <c r="C80" i="28" s="1"/>
  <c r="J37" i="28"/>
  <c r="D80" i="28" s="1"/>
  <c r="C73" i="13"/>
  <c r="E73" i="13"/>
  <c r="C75" i="13"/>
  <c r="E75" i="13"/>
  <c r="E80" i="13"/>
  <c r="C80" i="13"/>
  <c r="E66" i="13"/>
  <c r="D66" i="13"/>
  <c r="C66" i="13"/>
  <c r="B66" i="13"/>
  <c r="C67" i="13"/>
  <c r="B67" i="13"/>
  <c r="C65" i="13"/>
  <c r="B65" i="13"/>
  <c r="F66" i="13"/>
  <c r="G66" i="13" s="1"/>
  <c r="F67" i="13"/>
  <c r="G67" i="13" s="1"/>
  <c r="F65" i="13"/>
  <c r="G65" i="13" s="1"/>
  <c r="C58" i="28"/>
  <c r="D69" i="28"/>
  <c r="E48" i="28"/>
  <c r="C52" i="28"/>
  <c r="D59" i="28"/>
  <c r="C48" i="28"/>
  <c r="C42" i="28"/>
  <c r="C63" i="28"/>
  <c r="D64" i="28"/>
  <c r="E47" i="28"/>
  <c r="D41" i="28"/>
  <c r="C47" i="28"/>
  <c r="C69" i="28"/>
  <c r="C64" i="28"/>
  <c r="D46" i="28"/>
  <c r="C53" i="28"/>
  <c r="C59" i="28"/>
  <c r="E41" i="28"/>
  <c r="E46" i="28"/>
  <c r="E51" i="28"/>
  <c r="D57" i="28"/>
  <c r="D62" i="28"/>
  <c r="B50" i="13"/>
  <c r="B36" i="28" s="1"/>
  <c r="D67" i="28"/>
  <c r="B52" i="13"/>
  <c r="B69" i="13" s="1"/>
  <c r="C62" i="28"/>
  <c r="C67" i="28"/>
  <c r="C57" i="28"/>
  <c r="C72" i="28"/>
  <c r="B57" i="28"/>
  <c r="B62" i="28"/>
  <c r="B67" i="28"/>
  <c r="G67" i="28"/>
  <c r="G57" i="28"/>
  <c r="G62" i="28"/>
  <c r="D68" i="28"/>
  <c r="D58" i="28"/>
  <c r="D63" i="28"/>
  <c r="B43" i="28"/>
  <c r="B69" i="28"/>
  <c r="B59" i="28"/>
  <c r="B64" i="28"/>
  <c r="B53" i="28"/>
  <c r="B48" i="28"/>
  <c r="C41" i="28"/>
  <c r="C51" i="28"/>
  <c r="C46" i="28"/>
  <c r="B41" i="28"/>
  <c r="B51" i="28"/>
  <c r="B46" i="28"/>
  <c r="G46" i="28"/>
  <c r="G41" i="28"/>
  <c r="G51" i="28"/>
  <c r="D42" i="28"/>
  <c r="D52" i="28"/>
  <c r="D47" i="28"/>
  <c r="H50" i="13"/>
  <c r="H36" i="28" s="1"/>
  <c r="H52" i="13"/>
  <c r="B70" i="13" s="1"/>
  <c r="Q3"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2" i="6"/>
  <c r="R3" i="6"/>
  <c r="R4" i="6"/>
  <c r="R5" i="6"/>
  <c r="R6" i="6"/>
  <c r="R7" i="6"/>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3" i="6"/>
  <c r="R44" i="6"/>
  <c r="R45" i="6"/>
  <c r="R46" i="6"/>
  <c r="R47" i="6"/>
  <c r="R48" i="6"/>
  <c r="R49" i="6"/>
  <c r="R50" i="6"/>
  <c r="R51" i="6"/>
  <c r="R52" i="6"/>
  <c r="R53" i="6"/>
  <c r="R54" i="6"/>
  <c r="R55" i="6"/>
  <c r="R56" i="6"/>
  <c r="R57" i="6"/>
  <c r="R58" i="6"/>
  <c r="R59" i="6"/>
  <c r="R60" i="6"/>
  <c r="R61" i="6"/>
  <c r="R62" i="6"/>
  <c r="R63" i="6"/>
  <c r="R64" i="6"/>
  <c r="R65" i="6"/>
  <c r="R66" i="6"/>
  <c r="R67" i="6"/>
  <c r="R68" i="6"/>
  <c r="R69" i="6"/>
  <c r="R70" i="6"/>
  <c r="R71" i="6"/>
  <c r="R72" i="6"/>
  <c r="R73" i="6"/>
  <c r="R74" i="6"/>
  <c r="R75" i="6"/>
  <c r="R76" i="6"/>
  <c r="R77" i="6"/>
  <c r="R78" i="6"/>
  <c r="R79" i="6"/>
  <c r="R80" i="6"/>
  <c r="R81" i="6"/>
  <c r="R82" i="6"/>
  <c r="R83" i="6"/>
  <c r="R84" i="6"/>
  <c r="R85" i="6"/>
  <c r="R86" i="6"/>
  <c r="R87" i="6"/>
  <c r="R88" i="6"/>
  <c r="R89" i="6"/>
  <c r="R90" i="6"/>
  <c r="R91" i="6"/>
  <c r="R92" i="6"/>
  <c r="R93" i="6"/>
  <c r="R94" i="6"/>
  <c r="R95" i="6"/>
  <c r="R96" i="6"/>
  <c r="R97" i="6"/>
  <c r="R98" i="6"/>
  <c r="R99" i="6"/>
  <c r="R100" i="6"/>
  <c r="R101" i="6"/>
  <c r="R102" i="6"/>
  <c r="R103" i="6"/>
  <c r="R104" i="6"/>
  <c r="R105" i="6"/>
  <c r="R2" i="6"/>
  <c r="E14" i="2"/>
  <c r="E15" i="2"/>
  <c r="E16" i="2"/>
  <c r="E4" i="1"/>
  <c r="E3" i="1"/>
  <c r="E7" i="2"/>
  <c r="E8" i="2"/>
  <c r="E9" i="2"/>
  <c r="E10" i="2"/>
  <c r="E11" i="2"/>
  <c r="E12" i="2"/>
  <c r="E13" i="2"/>
  <c r="E3" i="2"/>
  <c r="E4" i="2"/>
  <c r="E5" i="2"/>
  <c r="E6" i="2"/>
  <c r="E2" i="2"/>
  <c r="F21" i="5"/>
  <c r="T21" i="5" s="1"/>
  <c r="F22" i="5"/>
  <c r="U22" i="5" s="1"/>
  <c r="F23" i="5"/>
  <c r="V23" i="5" s="1"/>
  <c r="F5" i="5"/>
  <c r="X5" i="5" s="1"/>
  <c r="F6" i="5"/>
  <c r="Y6" i="5" s="1"/>
  <c r="F7" i="5"/>
  <c r="Z7" i="5" s="1"/>
  <c r="F16" i="5"/>
  <c r="AI16" i="5" s="1"/>
  <c r="F8" i="5"/>
  <c r="AA8" i="5" s="1"/>
  <c r="F9" i="5"/>
  <c r="AB9" i="5" s="1"/>
  <c r="F10" i="5"/>
  <c r="AC10" i="5" s="1"/>
  <c r="F11" i="5"/>
  <c r="AD11" i="5" s="1"/>
  <c r="F12" i="5"/>
  <c r="AE12" i="5" s="1"/>
  <c r="F13" i="5"/>
  <c r="AF13" i="5" s="1"/>
  <c r="F14" i="5"/>
  <c r="AG14" i="5" s="1"/>
  <c r="F15" i="5"/>
  <c r="AH15" i="5" s="1"/>
  <c r="L2" i="25"/>
  <c r="J2" i="25"/>
  <c r="Q2" i="25"/>
  <c r="P2" i="25"/>
  <c r="I2" i="25"/>
  <c r="F2" i="25"/>
  <c r="N2" i="25"/>
  <c r="R2" i="25"/>
  <c r="M2" i="25"/>
  <c r="O2" i="25"/>
  <c r="D2" i="25"/>
  <c r="K2" i="25"/>
  <c r="H2" i="25"/>
  <c r="E2" i="25"/>
  <c r="S2" i="25"/>
  <c r="O2" i="2" l="1"/>
  <c r="R2" i="2"/>
  <c r="W2" i="2"/>
  <c r="V2" i="2"/>
  <c r="U2" i="2"/>
  <c r="T2" i="2"/>
  <c r="S2" i="2"/>
  <c r="P2" i="2"/>
  <c r="Q2" i="2"/>
  <c r="M2" i="2"/>
  <c r="N2" i="2"/>
  <c r="L2" i="2"/>
  <c r="N6" i="2"/>
  <c r="S6" i="2"/>
  <c r="W6" i="2"/>
  <c r="V6" i="2"/>
  <c r="U6" i="2"/>
  <c r="T6" i="2"/>
  <c r="Q6" i="2"/>
  <c r="O6" i="2"/>
  <c r="R6" i="2"/>
  <c r="K6" i="2"/>
  <c r="P6" i="2"/>
  <c r="L6" i="2"/>
  <c r="M6" i="2"/>
  <c r="O5" i="2"/>
  <c r="W5" i="2"/>
  <c r="V5" i="2"/>
  <c r="U5" i="2"/>
  <c r="T5" i="2"/>
  <c r="S5" i="2"/>
  <c r="R5" i="2"/>
  <c r="K5" i="2"/>
  <c r="P5" i="2"/>
  <c r="Q5" i="2"/>
  <c r="M5" i="2"/>
  <c r="N5" i="2"/>
  <c r="L5" i="2"/>
  <c r="P4" i="2"/>
  <c r="U4" i="2"/>
  <c r="T4" i="2"/>
  <c r="S4" i="2"/>
  <c r="W4" i="2"/>
  <c r="V4" i="2"/>
  <c r="R4" i="2"/>
  <c r="N4" i="2"/>
  <c r="K4" i="2"/>
  <c r="L4" i="2"/>
  <c r="O4" i="2"/>
  <c r="M4" i="2"/>
  <c r="Q4" i="2"/>
  <c r="Q3" i="2"/>
  <c r="W3" i="2"/>
  <c r="V3" i="2"/>
  <c r="U3" i="2"/>
  <c r="T3" i="2"/>
  <c r="S3" i="2"/>
  <c r="L3" i="2"/>
  <c r="R3" i="2"/>
  <c r="P3" i="2"/>
  <c r="M3" i="2"/>
  <c r="O3" i="2"/>
  <c r="N3" i="2"/>
  <c r="K3" i="2"/>
  <c r="O13" i="2"/>
  <c r="W13" i="2"/>
  <c r="V13" i="2"/>
  <c r="U13" i="2"/>
  <c r="T13" i="2"/>
  <c r="S13" i="2"/>
  <c r="R13" i="2"/>
  <c r="Q13" i="2"/>
  <c r="N13" i="2"/>
  <c r="L13" i="2"/>
  <c r="P13" i="2"/>
  <c r="K13" i="2"/>
  <c r="M13" i="2"/>
  <c r="P12" i="2"/>
  <c r="U12" i="2"/>
  <c r="T12" i="2"/>
  <c r="S12" i="2"/>
  <c r="W12" i="2"/>
  <c r="V12" i="2"/>
  <c r="K12" i="2"/>
  <c r="R12" i="2"/>
  <c r="L12" i="2"/>
  <c r="O12" i="2"/>
  <c r="M12" i="2"/>
  <c r="Q12" i="2"/>
  <c r="N12" i="2"/>
  <c r="P11" i="2"/>
  <c r="W11" i="2"/>
  <c r="Q11" i="2"/>
  <c r="V11" i="2"/>
  <c r="M11" i="2"/>
  <c r="U11" i="2"/>
  <c r="T11" i="2"/>
  <c r="K11" i="2"/>
  <c r="S11" i="2"/>
  <c r="L11" i="2"/>
  <c r="O11" i="2"/>
  <c r="N11" i="2"/>
  <c r="R11" i="2"/>
  <c r="W10" i="2"/>
  <c r="V10" i="2"/>
  <c r="U10" i="2"/>
  <c r="T10" i="2"/>
  <c r="S10" i="2"/>
  <c r="N10" i="2"/>
  <c r="O10" i="2"/>
  <c r="L10" i="2"/>
  <c r="M10" i="2"/>
  <c r="P10" i="2"/>
  <c r="K10" i="2"/>
  <c r="R10" i="2"/>
  <c r="Q10" i="2"/>
  <c r="Q9" i="2"/>
  <c r="T9" i="2"/>
  <c r="S9" i="2"/>
  <c r="W9" i="2"/>
  <c r="V9" i="2"/>
  <c r="U9" i="2"/>
  <c r="R9" i="2"/>
  <c r="N9" i="2"/>
  <c r="M9" i="2"/>
  <c r="O9" i="2"/>
  <c r="K9" i="2"/>
  <c r="L9" i="2"/>
  <c r="P9" i="2"/>
  <c r="L8" i="2"/>
  <c r="W8" i="2"/>
  <c r="V8" i="2"/>
  <c r="U8" i="2"/>
  <c r="T8" i="2"/>
  <c r="S8" i="2"/>
  <c r="O8" i="2"/>
  <c r="P8" i="2"/>
  <c r="R8" i="2"/>
  <c r="K8" i="2"/>
  <c r="M8" i="2"/>
  <c r="Q8" i="2"/>
  <c r="N8" i="2"/>
  <c r="R7" i="2"/>
  <c r="V7" i="2"/>
  <c r="U7" i="2"/>
  <c r="T7" i="2"/>
  <c r="S7" i="2"/>
  <c r="W7" i="2"/>
  <c r="N7" i="2"/>
  <c r="P7" i="2"/>
  <c r="M7" i="2"/>
  <c r="Q7" i="2"/>
  <c r="K7" i="2"/>
  <c r="L7" i="2"/>
  <c r="O7" i="2"/>
  <c r="P16" i="2"/>
  <c r="R16" i="2"/>
  <c r="W16" i="2"/>
  <c r="V16" i="2"/>
  <c r="U16" i="2"/>
  <c r="T16" i="2"/>
  <c r="S16" i="2"/>
  <c r="N16" i="2"/>
  <c r="L16" i="2"/>
  <c r="O16" i="2"/>
  <c r="K16" i="2"/>
  <c r="Q16" i="2"/>
  <c r="M16" i="2"/>
  <c r="N15" i="2"/>
  <c r="V15" i="2"/>
  <c r="P15" i="2"/>
  <c r="O15" i="2"/>
  <c r="U15" i="2"/>
  <c r="T15" i="2"/>
  <c r="Q15" i="2"/>
  <c r="S15" i="2"/>
  <c r="L15" i="2"/>
  <c r="W15" i="2"/>
  <c r="M15" i="2"/>
  <c r="K15" i="2"/>
  <c r="R15" i="2"/>
  <c r="N14" i="2"/>
  <c r="S14" i="2"/>
  <c r="W14" i="2"/>
  <c r="V14" i="2"/>
  <c r="U14" i="2"/>
  <c r="T14" i="2"/>
  <c r="P14" i="2"/>
  <c r="M14" i="2"/>
  <c r="Q14" i="2"/>
  <c r="K14" i="2"/>
  <c r="O14" i="2"/>
  <c r="L14" i="2"/>
  <c r="R14" i="2"/>
  <c r="V2" i="6"/>
  <c r="U2" i="6"/>
  <c r="T2" i="6"/>
  <c r="S2" i="6"/>
  <c r="S105" i="6"/>
  <c r="T105" i="6"/>
  <c r="U105" i="6"/>
  <c r="V105" i="6"/>
  <c r="S104" i="6"/>
  <c r="T104" i="6"/>
  <c r="U104" i="6"/>
  <c r="V104" i="6"/>
  <c r="S103" i="6"/>
  <c r="T103" i="6"/>
  <c r="U103" i="6"/>
  <c r="V103" i="6"/>
  <c r="S102" i="6"/>
  <c r="T102" i="6"/>
  <c r="U102" i="6"/>
  <c r="V102" i="6"/>
  <c r="S101" i="6"/>
  <c r="T101" i="6"/>
  <c r="U101" i="6"/>
  <c r="V101" i="6"/>
  <c r="S100" i="6"/>
  <c r="T100" i="6"/>
  <c r="U100" i="6"/>
  <c r="V100" i="6"/>
  <c r="S99" i="6"/>
  <c r="T99" i="6"/>
  <c r="U99" i="6"/>
  <c r="V99" i="6"/>
  <c r="S98" i="6"/>
  <c r="T98" i="6"/>
  <c r="U98" i="6"/>
  <c r="V98" i="6"/>
  <c r="S97" i="6"/>
  <c r="T97" i="6"/>
  <c r="U97" i="6"/>
  <c r="V97" i="6"/>
  <c r="S96" i="6"/>
  <c r="T96" i="6"/>
  <c r="U96" i="6"/>
  <c r="V96" i="6"/>
  <c r="S95" i="6"/>
  <c r="T95" i="6"/>
  <c r="U95" i="6"/>
  <c r="V95" i="6"/>
  <c r="S94" i="6"/>
  <c r="T94" i="6"/>
  <c r="U94" i="6"/>
  <c r="V94" i="6"/>
  <c r="S93" i="6"/>
  <c r="T93" i="6"/>
  <c r="U93" i="6"/>
  <c r="V93" i="6"/>
  <c r="S92" i="6"/>
  <c r="T92" i="6"/>
  <c r="U92" i="6"/>
  <c r="V92" i="6"/>
  <c r="S91" i="6"/>
  <c r="T91" i="6"/>
  <c r="U91" i="6"/>
  <c r="V91" i="6"/>
  <c r="S90" i="6"/>
  <c r="T90" i="6"/>
  <c r="U90" i="6"/>
  <c r="V90" i="6"/>
  <c r="S89" i="6"/>
  <c r="T89" i="6"/>
  <c r="U89" i="6"/>
  <c r="V89" i="6"/>
  <c r="S88" i="6"/>
  <c r="T88" i="6"/>
  <c r="U88" i="6"/>
  <c r="V88" i="6"/>
  <c r="S87" i="6"/>
  <c r="T87" i="6"/>
  <c r="U87" i="6"/>
  <c r="V87" i="6"/>
  <c r="S86" i="6"/>
  <c r="T86" i="6"/>
  <c r="U86" i="6"/>
  <c r="V86" i="6"/>
  <c r="S85" i="6"/>
  <c r="T85" i="6"/>
  <c r="U85" i="6"/>
  <c r="V85" i="6"/>
  <c r="S84" i="6"/>
  <c r="T84" i="6"/>
  <c r="U84" i="6"/>
  <c r="V84" i="6"/>
  <c r="S83" i="6"/>
  <c r="T83" i="6"/>
  <c r="U83" i="6"/>
  <c r="V83" i="6"/>
  <c r="S82" i="6"/>
  <c r="T82" i="6"/>
  <c r="U82" i="6"/>
  <c r="V82" i="6"/>
  <c r="S81" i="6"/>
  <c r="T81" i="6"/>
  <c r="U81" i="6"/>
  <c r="V81" i="6"/>
  <c r="S80" i="6"/>
  <c r="T80" i="6"/>
  <c r="U80" i="6"/>
  <c r="V80" i="6"/>
  <c r="S79" i="6"/>
  <c r="T79" i="6"/>
  <c r="U79" i="6"/>
  <c r="V79" i="6"/>
  <c r="S78" i="6"/>
  <c r="T78" i="6"/>
  <c r="U78" i="6"/>
  <c r="V78" i="6"/>
  <c r="S77" i="6"/>
  <c r="T77" i="6"/>
  <c r="U77" i="6"/>
  <c r="V77" i="6"/>
  <c r="S76" i="6"/>
  <c r="T76" i="6"/>
  <c r="U76" i="6"/>
  <c r="V76" i="6"/>
  <c r="S75" i="6"/>
  <c r="T75" i="6"/>
  <c r="U75" i="6"/>
  <c r="V75" i="6"/>
  <c r="S74" i="6"/>
  <c r="T74" i="6"/>
  <c r="U74" i="6"/>
  <c r="V74" i="6"/>
  <c r="S73" i="6"/>
  <c r="T73" i="6"/>
  <c r="U73" i="6"/>
  <c r="V73" i="6"/>
  <c r="S72" i="6"/>
  <c r="T72" i="6"/>
  <c r="U72" i="6"/>
  <c r="V72" i="6"/>
  <c r="S71" i="6"/>
  <c r="T71" i="6"/>
  <c r="U71" i="6"/>
  <c r="V71" i="6"/>
  <c r="S70" i="6"/>
  <c r="T70" i="6"/>
  <c r="U70" i="6"/>
  <c r="V70" i="6"/>
  <c r="S69" i="6"/>
  <c r="T69" i="6"/>
  <c r="U69" i="6"/>
  <c r="V69" i="6"/>
  <c r="S68" i="6"/>
  <c r="T68" i="6"/>
  <c r="U68" i="6"/>
  <c r="V68" i="6"/>
  <c r="S67" i="6"/>
  <c r="T67" i="6"/>
  <c r="U67" i="6"/>
  <c r="V67" i="6"/>
  <c r="S66" i="6"/>
  <c r="T66" i="6"/>
  <c r="U66" i="6"/>
  <c r="V66" i="6"/>
  <c r="S65" i="6"/>
  <c r="T65" i="6"/>
  <c r="U65" i="6"/>
  <c r="V65" i="6"/>
  <c r="S64" i="6"/>
  <c r="T64" i="6"/>
  <c r="U64" i="6"/>
  <c r="V64" i="6"/>
  <c r="S63" i="6"/>
  <c r="T63" i="6"/>
  <c r="U63" i="6"/>
  <c r="V63" i="6"/>
  <c r="S62" i="6"/>
  <c r="T62" i="6"/>
  <c r="U62" i="6"/>
  <c r="V62" i="6"/>
  <c r="S61" i="6"/>
  <c r="T61" i="6"/>
  <c r="U61" i="6"/>
  <c r="V61" i="6"/>
  <c r="S60" i="6"/>
  <c r="T60" i="6"/>
  <c r="U60" i="6"/>
  <c r="V60" i="6"/>
  <c r="S59" i="6"/>
  <c r="T59" i="6"/>
  <c r="U59" i="6"/>
  <c r="V59" i="6"/>
  <c r="S58" i="6"/>
  <c r="T58" i="6"/>
  <c r="U58" i="6"/>
  <c r="V58" i="6"/>
  <c r="S57" i="6"/>
  <c r="T57" i="6"/>
  <c r="U57" i="6"/>
  <c r="V57" i="6"/>
  <c r="S56" i="6"/>
  <c r="T56" i="6"/>
  <c r="U56" i="6"/>
  <c r="V56" i="6"/>
  <c r="S55" i="6"/>
  <c r="T55" i="6"/>
  <c r="U55" i="6"/>
  <c r="V55" i="6"/>
  <c r="S54" i="6"/>
  <c r="T54" i="6"/>
  <c r="U54" i="6"/>
  <c r="V54" i="6"/>
  <c r="S53" i="6"/>
  <c r="T53" i="6"/>
  <c r="U53" i="6"/>
  <c r="V53" i="6"/>
  <c r="S52" i="6"/>
  <c r="T52" i="6"/>
  <c r="U52" i="6"/>
  <c r="V52" i="6"/>
  <c r="S51" i="6"/>
  <c r="T51" i="6"/>
  <c r="U51" i="6"/>
  <c r="V51" i="6"/>
  <c r="S50" i="6"/>
  <c r="T50" i="6"/>
  <c r="U50" i="6"/>
  <c r="V50" i="6"/>
  <c r="S49" i="6"/>
  <c r="T49" i="6"/>
  <c r="U49" i="6"/>
  <c r="V49" i="6"/>
  <c r="S48" i="6"/>
  <c r="T48" i="6"/>
  <c r="U48" i="6"/>
  <c r="V48" i="6"/>
  <c r="S47" i="6"/>
  <c r="T47" i="6"/>
  <c r="U47" i="6"/>
  <c r="V47" i="6"/>
  <c r="S46" i="6"/>
  <c r="T46" i="6"/>
  <c r="U46" i="6"/>
  <c r="V46" i="6"/>
  <c r="S45" i="6"/>
  <c r="T45" i="6"/>
  <c r="U45" i="6"/>
  <c r="V45" i="6"/>
  <c r="S44" i="6"/>
  <c r="T44" i="6"/>
  <c r="U44" i="6"/>
  <c r="V44" i="6"/>
  <c r="S43" i="6"/>
  <c r="T43" i="6"/>
  <c r="U43" i="6"/>
  <c r="V43" i="6"/>
  <c r="S42" i="6"/>
  <c r="T42" i="6"/>
  <c r="U42" i="6"/>
  <c r="V42" i="6"/>
  <c r="S41" i="6"/>
  <c r="T41" i="6"/>
  <c r="U41" i="6"/>
  <c r="V41" i="6"/>
  <c r="S40" i="6"/>
  <c r="T40" i="6"/>
  <c r="U40" i="6"/>
  <c r="V40" i="6"/>
  <c r="S39" i="6"/>
  <c r="T39" i="6"/>
  <c r="U39" i="6"/>
  <c r="V39" i="6"/>
  <c r="S38" i="6"/>
  <c r="T38" i="6"/>
  <c r="U38" i="6"/>
  <c r="V38" i="6"/>
  <c r="S37" i="6"/>
  <c r="T37" i="6"/>
  <c r="U37" i="6"/>
  <c r="V37" i="6"/>
  <c r="S36" i="6"/>
  <c r="T36" i="6"/>
  <c r="U36" i="6"/>
  <c r="V36" i="6"/>
  <c r="S35" i="6"/>
  <c r="T35" i="6"/>
  <c r="U35" i="6"/>
  <c r="V35" i="6"/>
  <c r="S34" i="6"/>
  <c r="T34" i="6"/>
  <c r="U34" i="6"/>
  <c r="V34" i="6"/>
  <c r="S33" i="6"/>
  <c r="T33" i="6"/>
  <c r="U33" i="6"/>
  <c r="V33" i="6"/>
  <c r="S32" i="6"/>
  <c r="T32" i="6"/>
  <c r="U32" i="6"/>
  <c r="V32" i="6"/>
  <c r="S31" i="6"/>
  <c r="T31" i="6"/>
  <c r="U31" i="6"/>
  <c r="V31" i="6"/>
  <c r="S30" i="6"/>
  <c r="T30" i="6"/>
  <c r="U30" i="6"/>
  <c r="V30" i="6"/>
  <c r="S29" i="6"/>
  <c r="T29" i="6"/>
  <c r="U29" i="6"/>
  <c r="V29" i="6"/>
  <c r="S28" i="6"/>
  <c r="T28" i="6"/>
  <c r="U28" i="6"/>
  <c r="V28" i="6"/>
  <c r="S27" i="6"/>
  <c r="T27" i="6"/>
  <c r="U27" i="6"/>
  <c r="V27" i="6"/>
  <c r="S26" i="6"/>
  <c r="T26" i="6"/>
  <c r="U26" i="6"/>
  <c r="V26" i="6"/>
  <c r="S25" i="6"/>
  <c r="T25" i="6"/>
  <c r="U25" i="6"/>
  <c r="V25" i="6"/>
  <c r="S24" i="6"/>
  <c r="T24" i="6"/>
  <c r="U24" i="6"/>
  <c r="V24" i="6"/>
  <c r="S23" i="6"/>
  <c r="T23" i="6"/>
  <c r="U23" i="6"/>
  <c r="V23" i="6"/>
  <c r="S22" i="6"/>
  <c r="T22" i="6"/>
  <c r="U22" i="6"/>
  <c r="V22" i="6"/>
  <c r="S21" i="6"/>
  <c r="T21" i="6"/>
  <c r="U21" i="6"/>
  <c r="V21" i="6"/>
  <c r="S20" i="6"/>
  <c r="T20" i="6"/>
  <c r="U20" i="6"/>
  <c r="V20" i="6"/>
  <c r="S19" i="6"/>
  <c r="T19" i="6"/>
  <c r="U19" i="6"/>
  <c r="V19" i="6"/>
  <c r="S18" i="6"/>
  <c r="T18" i="6"/>
  <c r="U18" i="6"/>
  <c r="V18" i="6"/>
  <c r="S17" i="6"/>
  <c r="T17" i="6"/>
  <c r="U17" i="6"/>
  <c r="V17" i="6"/>
  <c r="S16" i="6"/>
  <c r="T16" i="6"/>
  <c r="U16" i="6"/>
  <c r="V16" i="6"/>
  <c r="S15" i="6"/>
  <c r="T15" i="6"/>
  <c r="U15" i="6"/>
  <c r="V15" i="6"/>
  <c r="S14" i="6"/>
  <c r="T14" i="6"/>
  <c r="U14" i="6"/>
  <c r="V14" i="6"/>
  <c r="S13" i="6"/>
  <c r="T13" i="6"/>
  <c r="U13" i="6"/>
  <c r="V13" i="6"/>
  <c r="S12" i="6"/>
  <c r="T12" i="6"/>
  <c r="U12" i="6"/>
  <c r="V12" i="6"/>
  <c r="S11" i="6"/>
  <c r="T11" i="6"/>
  <c r="U11" i="6"/>
  <c r="V11" i="6"/>
  <c r="S10" i="6"/>
  <c r="T10" i="6"/>
  <c r="U10" i="6"/>
  <c r="V10" i="6"/>
  <c r="S9" i="6"/>
  <c r="T9" i="6"/>
  <c r="U9" i="6"/>
  <c r="V9" i="6"/>
  <c r="S8" i="6"/>
  <c r="T8" i="6"/>
  <c r="U8" i="6"/>
  <c r="V8" i="6"/>
  <c r="S7" i="6"/>
  <c r="T7" i="6"/>
  <c r="U7" i="6"/>
  <c r="V7" i="6"/>
  <c r="S6" i="6"/>
  <c r="T6" i="6"/>
  <c r="U6" i="6"/>
  <c r="V6" i="6"/>
  <c r="S5" i="6"/>
  <c r="T5" i="6"/>
  <c r="U5" i="6"/>
  <c r="V5" i="6"/>
  <c r="S4" i="6"/>
  <c r="T4" i="6"/>
  <c r="U4" i="6"/>
  <c r="V4" i="6"/>
  <c r="S3" i="6"/>
  <c r="T3" i="6"/>
  <c r="U3" i="6"/>
  <c r="V3" i="6"/>
  <c r="J43" i="28"/>
  <c r="K80" i="28" s="1"/>
  <c r="D78" i="28"/>
  <c r="B73" i="28"/>
  <c r="J36" i="28"/>
  <c r="H73" i="28"/>
  <c r="K36" i="28"/>
  <c r="CA21" i="45"/>
  <c r="CA22" i="45"/>
  <c r="CA23" i="45"/>
  <c r="CA17" i="45"/>
  <c r="CA27" i="45"/>
  <c r="CA14" i="45"/>
  <c r="CA6" i="45"/>
  <c r="CA24" i="45"/>
  <c r="CA25" i="45"/>
  <c r="CA13" i="45"/>
  <c r="CA7" i="45"/>
  <c r="CA12" i="45"/>
  <c r="CA8" i="45"/>
  <c r="CA18" i="45"/>
  <c r="CA20" i="45"/>
  <c r="CA16" i="45"/>
  <c r="CA11" i="45"/>
  <c r="CA9" i="45"/>
  <c r="CA26" i="45"/>
  <c r="CA28" i="45"/>
  <c r="CA10" i="45"/>
  <c r="CA4" i="45"/>
  <c r="CA19" i="45"/>
  <c r="CA15" i="45"/>
  <c r="CA5" i="45"/>
  <c r="J48" i="28"/>
  <c r="H80" i="28" s="1"/>
  <c r="B73" i="13"/>
  <c r="D73" i="13"/>
  <c r="B75" i="13"/>
  <c r="D75" i="13"/>
  <c r="B74" i="13"/>
  <c r="D74" i="13"/>
  <c r="C74" i="13"/>
  <c r="AX26" i="45" s="1"/>
  <c r="BK26" i="45" s="1"/>
  <c r="E74" i="13"/>
  <c r="D78" i="13"/>
  <c r="B78" i="13"/>
  <c r="D80" i="13"/>
  <c r="B80" i="13"/>
  <c r="D79" i="13"/>
  <c r="B79" i="13"/>
  <c r="E79" i="13"/>
  <c r="C79" i="13"/>
  <c r="J73" i="28"/>
  <c r="C79" i="28" s="1"/>
  <c r="J72" i="28"/>
  <c r="C78" i="28" s="1"/>
  <c r="J69" i="28"/>
  <c r="L80" i="28" s="1"/>
  <c r="J59" i="28"/>
  <c r="F80" i="28" s="1"/>
  <c r="J64" i="28"/>
  <c r="I80" i="28" s="1"/>
  <c r="B47" i="28"/>
  <c r="J53" i="28"/>
  <c r="E80" i="28" s="1"/>
  <c r="B52" i="28"/>
  <c r="B68" i="28"/>
  <c r="B58" i="28"/>
  <c r="B42" i="28"/>
  <c r="B63" i="28"/>
  <c r="L8" i="25"/>
  <c r="D8" i="25"/>
  <c r="M8" i="25"/>
  <c r="E8" i="25"/>
  <c r="P8" i="25"/>
  <c r="N8" i="25"/>
  <c r="F8" i="25"/>
  <c r="O8" i="25"/>
  <c r="H8" i="25"/>
  <c r="I8" i="25"/>
  <c r="J8" i="25"/>
  <c r="Q8" i="25"/>
  <c r="S8" i="25"/>
  <c r="R8" i="25"/>
  <c r="K8" i="25"/>
  <c r="J51" i="28"/>
  <c r="E78" i="28" s="1"/>
  <c r="J57" i="28"/>
  <c r="F78" i="28" s="1"/>
  <c r="J67" i="28"/>
  <c r="L78" i="28" s="1"/>
  <c r="H63" i="28"/>
  <c r="H58" i="28"/>
  <c r="H68" i="28"/>
  <c r="J62" i="28"/>
  <c r="I78" i="28" s="1"/>
  <c r="J46" i="28"/>
  <c r="H78" i="28" s="1"/>
  <c r="H47" i="28"/>
  <c r="H42" i="28"/>
  <c r="H52" i="28"/>
  <c r="J41" i="28"/>
  <c r="K78" i="28" s="1"/>
  <c r="P3" i="1"/>
  <c r="R3" i="1"/>
  <c r="T3" i="1"/>
  <c r="O3" i="1"/>
  <c r="Q3" i="1"/>
  <c r="S3" i="1"/>
  <c r="Q4" i="1"/>
  <c r="S4" i="1"/>
  <c r="P4" i="1"/>
  <c r="R4" i="1"/>
  <c r="T4" i="1"/>
  <c r="O4" i="1"/>
  <c r="K2" i="2"/>
  <c r="I3" i="1"/>
  <c r="M3" i="1"/>
  <c r="H3" i="1"/>
  <c r="L3" i="1"/>
  <c r="J3" i="1"/>
  <c r="N3" i="1"/>
  <c r="K3" i="1"/>
  <c r="J4" i="1"/>
  <c r="N4" i="1"/>
  <c r="K4" i="1"/>
  <c r="H4" i="1"/>
  <c r="M4" i="1"/>
  <c r="L4" i="1"/>
  <c r="I4" i="1"/>
  <c r="J80" i="28" l="1"/>
  <c r="B85" i="28" s="1"/>
  <c r="C13" i="25"/>
  <c r="B13" i="25"/>
  <c r="C14" i="25"/>
  <c r="B14" i="25"/>
  <c r="B21" i="13" s="1"/>
  <c r="C15" i="25"/>
  <c r="C22" i="13" s="1"/>
  <c r="B15" i="25"/>
  <c r="B22" i="13" s="1"/>
  <c r="C16" i="25"/>
  <c r="B16" i="25"/>
  <c r="B23" i="13" s="1"/>
  <c r="B9" i="13"/>
  <c r="C9" i="13"/>
  <c r="C14" i="13"/>
  <c r="B14" i="13"/>
  <c r="C10" i="13"/>
  <c r="B10" i="13"/>
  <c r="B12" i="13"/>
  <c r="C12" i="13"/>
  <c r="B13" i="13"/>
  <c r="C13" i="13"/>
  <c r="B11" i="13"/>
  <c r="C11" i="13"/>
  <c r="AX27" i="45"/>
  <c r="BK27" i="45" s="1"/>
  <c r="M80" i="28"/>
  <c r="J52" i="28"/>
  <c r="E79" i="28" s="1"/>
  <c r="AX19" i="45"/>
  <c r="BK19" i="45" s="1"/>
  <c r="G80" i="28"/>
  <c r="AX28" i="45"/>
  <c r="BK28" i="45" s="1"/>
  <c r="DE10" i="45"/>
  <c r="DE18" i="45"/>
  <c r="DE4" i="45"/>
  <c r="DE27" i="45"/>
  <c r="DE26" i="45"/>
  <c r="DE15" i="45"/>
  <c r="DE5" i="45"/>
  <c r="DE25" i="45"/>
  <c r="DE21" i="45"/>
  <c r="DE22" i="45"/>
  <c r="DE23" i="45"/>
  <c r="DE14" i="45"/>
  <c r="DE6" i="45"/>
  <c r="DE20" i="45"/>
  <c r="DE24" i="45"/>
  <c r="DE13" i="45"/>
  <c r="DE7" i="45"/>
  <c r="DE19" i="45"/>
  <c r="DE17" i="45"/>
  <c r="DE12" i="45"/>
  <c r="DE8" i="45"/>
  <c r="DE28" i="45"/>
  <c r="DE16" i="45"/>
  <c r="DE11" i="45"/>
  <c r="DE9" i="45"/>
  <c r="D79" i="28"/>
  <c r="AX9" i="45"/>
  <c r="BK9" i="45" s="1"/>
  <c r="AX10" i="45"/>
  <c r="BK10" i="45" s="1"/>
  <c r="AX16" i="45"/>
  <c r="BK16" i="45" s="1"/>
  <c r="DF11" i="45"/>
  <c r="DF7" i="45"/>
  <c r="DF23" i="45"/>
  <c r="DF10" i="45"/>
  <c r="DF8" i="45"/>
  <c r="DF4" i="45"/>
  <c r="DF22" i="45"/>
  <c r="DF17" i="45"/>
  <c r="DF18" i="45"/>
  <c r="DF19" i="45"/>
  <c r="DH19" i="45" s="1"/>
  <c r="DF9" i="45"/>
  <c r="DF25" i="45"/>
  <c r="DF26" i="45"/>
  <c r="DH26" i="45" s="1"/>
  <c r="DF27" i="45"/>
  <c r="DH27" i="45" s="1"/>
  <c r="DF20" i="45"/>
  <c r="DF28" i="45"/>
  <c r="DF15" i="45"/>
  <c r="DF14" i="45"/>
  <c r="DF24" i="45"/>
  <c r="DF16" i="45"/>
  <c r="DF13" i="45"/>
  <c r="DF5" i="45"/>
  <c r="DF21" i="45"/>
  <c r="DF12" i="45"/>
  <c r="DF6" i="45"/>
  <c r="AX24" i="45"/>
  <c r="BK24" i="45" s="1"/>
  <c r="AX8" i="45"/>
  <c r="BK8" i="45" s="1"/>
  <c r="AX13" i="45"/>
  <c r="BK13" i="45" s="1"/>
  <c r="CC9" i="45"/>
  <c r="AW25" i="45"/>
  <c r="AW26" i="45"/>
  <c r="AW27" i="45"/>
  <c r="AW20" i="45"/>
  <c r="AW21" i="45"/>
  <c r="AW14" i="45"/>
  <c r="AW6" i="45"/>
  <c r="AW4" i="45"/>
  <c r="AW28" i="45"/>
  <c r="AW13" i="45"/>
  <c r="AW7" i="45"/>
  <c r="AW12" i="45"/>
  <c r="AW8" i="45"/>
  <c r="AW22" i="45"/>
  <c r="AW24" i="45"/>
  <c r="AW16" i="45"/>
  <c r="AW11" i="45"/>
  <c r="AW9" i="45"/>
  <c r="AW10" i="45"/>
  <c r="AW17" i="45"/>
  <c r="AW18" i="45"/>
  <c r="AW19" i="45"/>
  <c r="AW23" i="45"/>
  <c r="AW15" i="45"/>
  <c r="AW5" i="45"/>
  <c r="AX25" i="45"/>
  <c r="BK25" i="45" s="1"/>
  <c r="AX4" i="45"/>
  <c r="BK4" i="45" s="1"/>
  <c r="AX5" i="45"/>
  <c r="BK5" i="45" s="1"/>
  <c r="AX15" i="45"/>
  <c r="BK15" i="45" s="1"/>
  <c r="CC26" i="45"/>
  <c r="BH26" i="45"/>
  <c r="BH28" i="45"/>
  <c r="BH16" i="45"/>
  <c r="BH5" i="45"/>
  <c r="BH6" i="45"/>
  <c r="BH15" i="45"/>
  <c r="BH7" i="45"/>
  <c r="BH19" i="45"/>
  <c r="BH14" i="45"/>
  <c r="BH8" i="45"/>
  <c r="BH4" i="45"/>
  <c r="BH17" i="45"/>
  <c r="BH27" i="45"/>
  <c r="BH13" i="45"/>
  <c r="BH9" i="45"/>
  <c r="BH21" i="45"/>
  <c r="BH22" i="45"/>
  <c r="BH23" i="45"/>
  <c r="BH25" i="45"/>
  <c r="BH12" i="45"/>
  <c r="BH24" i="45"/>
  <c r="BH11" i="45"/>
  <c r="BH18" i="45"/>
  <c r="BH20" i="45"/>
  <c r="BH10" i="45"/>
  <c r="AX21" i="45"/>
  <c r="BK21" i="45" s="1"/>
  <c r="AX12" i="45"/>
  <c r="BK12" i="45" s="1"/>
  <c r="AX18" i="45"/>
  <c r="BK18" i="45" s="1"/>
  <c r="CC28" i="45"/>
  <c r="AX22" i="45"/>
  <c r="BK22" i="45" s="1"/>
  <c r="AX6" i="45"/>
  <c r="BK6" i="45" s="1"/>
  <c r="AX20" i="45"/>
  <c r="BK20" i="45" s="1"/>
  <c r="CC10" i="45"/>
  <c r="BZ13" i="45"/>
  <c r="BZ9" i="45"/>
  <c r="BZ17" i="45"/>
  <c r="BZ18" i="45"/>
  <c r="BZ19" i="45"/>
  <c r="BZ23" i="45"/>
  <c r="BZ12" i="45"/>
  <c r="BZ25" i="45"/>
  <c r="BZ26" i="45"/>
  <c r="BZ27" i="45"/>
  <c r="BZ20" i="45"/>
  <c r="BZ21" i="45"/>
  <c r="BZ11" i="45"/>
  <c r="BZ28" i="45"/>
  <c r="BZ10" i="45"/>
  <c r="BZ16" i="45"/>
  <c r="BZ5" i="45"/>
  <c r="BZ22" i="45"/>
  <c r="BZ24" i="45"/>
  <c r="BZ6" i="45"/>
  <c r="BZ15" i="45"/>
  <c r="BZ7" i="45"/>
  <c r="BZ14" i="45"/>
  <c r="BZ8" i="45"/>
  <c r="BZ4" i="45"/>
  <c r="J47" i="28"/>
  <c r="H79" i="28" s="1"/>
  <c r="AX23" i="45"/>
  <c r="BK23" i="45" s="1"/>
  <c r="AX11" i="45"/>
  <c r="BK11" i="45" s="1"/>
  <c r="AX14" i="45"/>
  <c r="BK14" i="45" s="1"/>
  <c r="AX17" i="45"/>
  <c r="BK17" i="45" s="1"/>
  <c r="AX7" i="45"/>
  <c r="BK7" i="45" s="1"/>
  <c r="CC19" i="45"/>
  <c r="CC6" i="45"/>
  <c r="J78" i="28"/>
  <c r="B83" i="28" s="1"/>
  <c r="G78" i="28"/>
  <c r="M78" i="28"/>
  <c r="B3" i="13"/>
  <c r="B5" i="13"/>
  <c r="C85" i="28"/>
  <c r="I9" i="20" s="1"/>
  <c r="D85" i="28"/>
  <c r="K18" i="20" s="1"/>
  <c r="H25" i="20" s="1"/>
  <c r="J63" i="28"/>
  <c r="I79" i="28" s="1"/>
  <c r="J68" i="28"/>
  <c r="L79" i="28" s="1"/>
  <c r="B4" i="13"/>
  <c r="J58" i="28"/>
  <c r="F79" i="28" s="1"/>
  <c r="G79" i="28" s="1"/>
  <c r="J42" i="28"/>
  <c r="K79" i="28" s="1"/>
  <c r="B2" i="13"/>
  <c r="B9" i="25"/>
  <c r="C4" i="13"/>
  <c r="C5" i="13"/>
  <c r="B6" i="13"/>
  <c r="C6" i="13"/>
  <c r="C3" i="13"/>
  <c r="C2" i="13"/>
  <c r="CC27" i="45" l="1"/>
  <c r="CC12" i="45"/>
  <c r="DH13" i="45"/>
  <c r="D3" i="20"/>
  <c r="C23" i="20"/>
  <c r="C24" i="20"/>
  <c r="C25" i="20"/>
  <c r="E7" i="20"/>
  <c r="F18" i="20"/>
  <c r="F16" i="20"/>
  <c r="F14" i="20"/>
  <c r="E18" i="20"/>
  <c r="E16" i="20"/>
  <c r="E14" i="20"/>
  <c r="E9" i="20"/>
  <c r="E8" i="20"/>
  <c r="G3" i="20"/>
  <c r="F19" i="20"/>
  <c r="F17" i="20"/>
  <c r="F15" i="20"/>
  <c r="E19" i="20"/>
  <c r="E17" i="20"/>
  <c r="E15" i="20"/>
  <c r="G4" i="20"/>
  <c r="D4" i="20"/>
  <c r="O4" i="20"/>
  <c r="U4" i="20"/>
  <c r="R4" i="20"/>
  <c r="C23" i="13"/>
  <c r="I4" i="20"/>
  <c r="C21" i="13"/>
  <c r="B10" i="25"/>
  <c r="B11" i="25" s="1"/>
  <c r="D14" i="25" s="1"/>
  <c r="B20" i="13"/>
  <c r="L4" i="20"/>
  <c r="C20" i="13"/>
  <c r="J79" i="28"/>
  <c r="DH6" i="45"/>
  <c r="DH15" i="45"/>
  <c r="DH11" i="45"/>
  <c r="DH9" i="45"/>
  <c r="M79" i="28"/>
  <c r="CC18" i="45"/>
  <c r="DH16" i="45"/>
  <c r="CC16" i="45"/>
  <c r="CC17" i="45"/>
  <c r="DH24" i="45"/>
  <c r="CC13" i="45"/>
  <c r="DH4" i="45"/>
  <c r="CC4" i="45"/>
  <c r="CC8" i="45"/>
  <c r="DH28" i="45"/>
  <c r="DN28" i="45" s="1"/>
  <c r="DO28" i="45" s="1"/>
  <c r="CB15" i="45"/>
  <c r="CB4" i="45"/>
  <c r="CH4" i="45" s="1"/>
  <c r="CJ4" i="45" s="1"/>
  <c r="CB5" i="45"/>
  <c r="CB26" i="45"/>
  <c r="CI26" i="45" s="1"/>
  <c r="CB13" i="45"/>
  <c r="CH13" i="45" s="1"/>
  <c r="CJ13" i="45" s="1"/>
  <c r="BJ11" i="45"/>
  <c r="BO11" i="45" s="1"/>
  <c r="BJ13" i="45"/>
  <c r="BP13" i="45" s="1"/>
  <c r="BR13" i="45" s="1"/>
  <c r="BJ15" i="45"/>
  <c r="BP15" i="45" s="1"/>
  <c r="BR15" i="45" s="1"/>
  <c r="DG9" i="45"/>
  <c r="DN9" i="45" s="1"/>
  <c r="DG7" i="45"/>
  <c r="DG21" i="45"/>
  <c r="DG10" i="45"/>
  <c r="DH8" i="45"/>
  <c r="CC5" i="45"/>
  <c r="CB22" i="45"/>
  <c r="CB9" i="45"/>
  <c r="CG9" i="45" s="1"/>
  <c r="BJ18" i="45"/>
  <c r="BQ18" i="45" s="1"/>
  <c r="BJ9" i="45"/>
  <c r="BO9" i="45" s="1"/>
  <c r="BJ7" i="45"/>
  <c r="BP7" i="45" s="1"/>
  <c r="BR7" i="45" s="1"/>
  <c r="DG19" i="45"/>
  <c r="DN19" i="45" s="1"/>
  <c r="DM19" i="45"/>
  <c r="DO19" i="45" s="1"/>
  <c r="DG22" i="45"/>
  <c r="DG18" i="45"/>
  <c r="CC7" i="45"/>
  <c r="DH5" i="45"/>
  <c r="CC11" i="45"/>
  <c r="CC15" i="45"/>
  <c r="CB27" i="45"/>
  <c r="CG27" i="45" s="1"/>
  <c r="BJ21" i="45"/>
  <c r="BQ21" i="45" s="1"/>
  <c r="BJ19" i="45"/>
  <c r="BO19" i="45" s="1"/>
  <c r="DG17" i="45"/>
  <c r="DG23" i="45"/>
  <c r="DG4" i="45"/>
  <c r="CC23" i="45"/>
  <c r="CC22" i="45"/>
  <c r="DH21" i="45"/>
  <c r="DH20" i="45"/>
  <c r="DH22" i="45"/>
  <c r="CC25" i="45"/>
  <c r="CB24" i="45"/>
  <c r="CB20" i="45"/>
  <c r="CB17" i="45"/>
  <c r="BJ20" i="45"/>
  <c r="BQ20" i="45" s="1"/>
  <c r="CB6" i="45"/>
  <c r="CI6" i="45" s="1"/>
  <c r="CB21" i="45"/>
  <c r="CB18" i="45"/>
  <c r="CI18" i="45" s="1"/>
  <c r="BJ10" i="45"/>
  <c r="BP10" i="45" s="1"/>
  <c r="BR10" i="45" s="1"/>
  <c r="BJ22" i="45"/>
  <c r="BQ22" i="45" s="1"/>
  <c r="BJ14" i="45"/>
  <c r="BP14" i="45" s="1"/>
  <c r="BR14" i="45" s="1"/>
  <c r="BJ26" i="45"/>
  <c r="BQ26" i="45" s="1"/>
  <c r="DG12" i="45"/>
  <c r="DG14" i="45"/>
  <c r="DG27" i="45"/>
  <c r="DM27" i="45" s="1"/>
  <c r="DO27" i="45" s="1"/>
  <c r="CC20" i="45"/>
  <c r="CG20" i="45" s="1"/>
  <c r="DH12" i="45"/>
  <c r="DL12" i="45" s="1"/>
  <c r="DH17" i="45"/>
  <c r="CC21" i="45"/>
  <c r="CC24" i="45"/>
  <c r="BJ23" i="45"/>
  <c r="BQ23" i="45" s="1"/>
  <c r="BJ8" i="45"/>
  <c r="BP8" i="45" s="1"/>
  <c r="BR8" i="45" s="1"/>
  <c r="BJ28" i="45"/>
  <c r="BQ28" i="45" s="1"/>
  <c r="BR28" i="45" s="1"/>
  <c r="DG8" i="45"/>
  <c r="DL8" i="45" s="1"/>
  <c r="DN8" i="45"/>
  <c r="DG6" i="45"/>
  <c r="DN6" i="45" s="1"/>
  <c r="DG26" i="45"/>
  <c r="DL26" i="45" s="1"/>
  <c r="DO26" i="45" s="1"/>
  <c r="DH18" i="45"/>
  <c r="CB11" i="45"/>
  <c r="CB7" i="45"/>
  <c r="CI7" i="45"/>
  <c r="CB28" i="45"/>
  <c r="CI28" i="45" s="1"/>
  <c r="CJ28" i="45" s="1"/>
  <c r="CB23" i="45"/>
  <c r="CI23" i="45" s="1"/>
  <c r="BJ25" i="45"/>
  <c r="BP25" i="45" s="1"/>
  <c r="BR25" i="45" s="1"/>
  <c r="BO25" i="45"/>
  <c r="BJ4" i="45"/>
  <c r="BQ4" i="45" s="1"/>
  <c r="BJ16" i="45"/>
  <c r="BQ16" i="45" s="1"/>
  <c r="BP16" i="45"/>
  <c r="BR16" i="45" s="1"/>
  <c r="DG28" i="45"/>
  <c r="DG20" i="45"/>
  <c r="DM20" i="45"/>
  <c r="DO20" i="45" s="1"/>
  <c r="DG15" i="45"/>
  <c r="DM15" i="45" s="1"/>
  <c r="DO15" i="45" s="1"/>
  <c r="DH14" i="45"/>
  <c r="DH7" i="45"/>
  <c r="CB10" i="45"/>
  <c r="CH10" i="45" s="1"/>
  <c r="CJ10" i="45" s="1"/>
  <c r="BJ17" i="45"/>
  <c r="BP17" i="45" s="1"/>
  <c r="BR17" i="45" s="1"/>
  <c r="BJ5" i="45"/>
  <c r="BP5" i="45" s="1"/>
  <c r="BR5" i="45" s="1"/>
  <c r="DG16" i="45"/>
  <c r="DN16" i="45" s="1"/>
  <c r="DG24" i="45"/>
  <c r="DN24" i="45" s="1"/>
  <c r="DG5" i="45"/>
  <c r="DM5" i="45" s="1"/>
  <c r="DO5" i="45" s="1"/>
  <c r="DH23" i="45"/>
  <c r="DN23" i="45" s="1"/>
  <c r="C84" i="13"/>
  <c r="C3" i="20"/>
  <c r="CV26" i="45"/>
  <c r="CW25" i="45"/>
  <c r="CW21" i="45"/>
  <c r="CW14" i="45"/>
  <c r="CV19" i="45"/>
  <c r="CW10" i="45"/>
  <c r="CW22" i="45"/>
  <c r="CV28" i="45"/>
  <c r="CV16" i="45"/>
  <c r="CV9" i="45"/>
  <c r="CV13" i="45"/>
  <c r="CV27" i="45"/>
  <c r="CW6" i="45"/>
  <c r="CW23" i="45"/>
  <c r="CV22" i="45"/>
  <c r="DJ22" i="45" s="1"/>
  <c r="CW26" i="45"/>
  <c r="CV23" i="45"/>
  <c r="CW5" i="45"/>
  <c r="CW17" i="45"/>
  <c r="CW28" i="45"/>
  <c r="CV8" i="45"/>
  <c r="CV12" i="45"/>
  <c r="CV20" i="45"/>
  <c r="CW7" i="45"/>
  <c r="CW27" i="45"/>
  <c r="CV24" i="45"/>
  <c r="CW16" i="45"/>
  <c r="CV5" i="45"/>
  <c r="CV17" i="45"/>
  <c r="CW11" i="45"/>
  <c r="CW13" i="45"/>
  <c r="CW15" i="45"/>
  <c r="CW18" i="45"/>
  <c r="CV7" i="45"/>
  <c r="DJ7" i="45" s="1"/>
  <c r="CV11" i="45"/>
  <c r="CV15" i="45"/>
  <c r="CV21" i="45"/>
  <c r="CV25" i="45"/>
  <c r="CW19" i="45"/>
  <c r="CW9" i="45"/>
  <c r="CW20" i="45"/>
  <c r="CV4" i="45"/>
  <c r="CV18" i="45"/>
  <c r="CW24" i="45"/>
  <c r="CW12" i="45"/>
  <c r="CW4" i="45"/>
  <c r="CW8" i="45"/>
  <c r="CV6" i="45"/>
  <c r="CV10" i="45"/>
  <c r="CV14" i="45"/>
  <c r="DJ14" i="45" s="1"/>
  <c r="CB19" i="45"/>
  <c r="CI19" i="45" s="1"/>
  <c r="CB14" i="45"/>
  <c r="CB12" i="45"/>
  <c r="CH12" i="45" s="1"/>
  <c r="CJ12" i="45" s="1"/>
  <c r="BJ12" i="45"/>
  <c r="BQ12" i="45" s="1"/>
  <c r="CB8" i="45"/>
  <c r="CB16" i="45"/>
  <c r="CG16" i="45" s="1"/>
  <c r="CB25" i="45"/>
  <c r="CI25" i="45" s="1"/>
  <c r="BJ24" i="45"/>
  <c r="BO24" i="45" s="1"/>
  <c r="BJ27" i="45"/>
  <c r="BQ27" i="45" s="1"/>
  <c r="BJ6" i="45"/>
  <c r="BP6" i="45" s="1"/>
  <c r="BR6" i="45" s="1"/>
  <c r="BQ6" i="45"/>
  <c r="DG11" i="45"/>
  <c r="DL11" i="45" s="1"/>
  <c r="DG13" i="45"/>
  <c r="DL13" i="45" s="1"/>
  <c r="DM13" i="45"/>
  <c r="DO13" i="45" s="1"/>
  <c r="DG25" i="45"/>
  <c r="CC14" i="45"/>
  <c r="DH25" i="45"/>
  <c r="DH10" i="45"/>
  <c r="B84" i="28"/>
  <c r="C84" i="28" s="1"/>
  <c r="I8" i="20" s="1"/>
  <c r="D17" i="20"/>
  <c r="D19" i="20"/>
  <c r="D15" i="20"/>
  <c r="C17" i="20"/>
  <c r="C19" i="20"/>
  <c r="C15" i="20"/>
  <c r="J23" i="20" s="1"/>
  <c r="E3" i="35"/>
  <c r="E6" i="35" s="1"/>
  <c r="D16" i="20"/>
  <c r="E24" i="20" s="1"/>
  <c r="D18" i="20"/>
  <c r="D14" i="20"/>
  <c r="E23" i="20" s="1"/>
  <c r="C16" i="20"/>
  <c r="D24" i="20" s="1"/>
  <c r="C18" i="20"/>
  <c r="D25" i="20" s="1"/>
  <c r="C14" i="20"/>
  <c r="D23" i="20" s="1"/>
  <c r="D83" i="28"/>
  <c r="K14" i="20" s="1"/>
  <c r="H23" i="20" s="1"/>
  <c r="C83" i="28"/>
  <c r="I7" i="20" s="1"/>
  <c r="C4" i="20"/>
  <c r="F4" i="20"/>
  <c r="F3" i="20"/>
  <c r="B5" i="35"/>
  <c r="B6" i="35" s="1"/>
  <c r="B11" i="35"/>
  <c r="B12" i="35" s="1"/>
  <c r="B13" i="35" s="1"/>
  <c r="D17" i="25"/>
  <c r="D16" i="25" l="1"/>
  <c r="BQ19" i="45"/>
  <c r="BO4" i="45"/>
  <c r="BP19" i="45"/>
  <c r="BR19" i="45" s="1"/>
  <c r="DJ15" i="45"/>
  <c r="BQ8" i="45"/>
  <c r="D13" i="25"/>
  <c r="L3" i="20" s="1"/>
  <c r="DL15" i="45"/>
  <c r="CH23" i="45"/>
  <c r="CJ23" i="45" s="1"/>
  <c r="DL21" i="45"/>
  <c r="CG7" i="45"/>
  <c r="D15" i="25"/>
  <c r="U3" i="20" s="1"/>
  <c r="DM4" i="45"/>
  <c r="DO4" i="45" s="1"/>
  <c r="E25" i="20"/>
  <c r="CG14" i="45"/>
  <c r="BO12" i="45"/>
  <c r="DJ18" i="45"/>
  <c r="DL16" i="45"/>
  <c r="DL28" i="45"/>
  <c r="CH11" i="45"/>
  <c r="CJ11" i="45" s="1"/>
  <c r="CI14" i="45"/>
  <c r="DJ4" i="45"/>
  <c r="DJ24" i="45"/>
  <c r="DJ27" i="45"/>
  <c r="CG21" i="45"/>
  <c r="E10" i="20"/>
  <c r="I23" i="20"/>
  <c r="DJ9" i="45"/>
  <c r="DM18" i="45"/>
  <c r="DO18" i="45" s="1"/>
  <c r="BP18" i="45"/>
  <c r="BR18" i="45" s="1"/>
  <c r="DN17" i="45"/>
  <c r="CG5" i="45"/>
  <c r="DN13" i="45"/>
  <c r="CI16" i="45"/>
  <c r="DL5" i="45"/>
  <c r="DN26" i="45"/>
  <c r="BO8" i="45"/>
  <c r="DN27" i="45"/>
  <c r="BQ9" i="45"/>
  <c r="DM10" i="45"/>
  <c r="DO10" i="45" s="1"/>
  <c r="BQ17" i="45"/>
  <c r="BO14" i="45"/>
  <c r="CH22" i="45"/>
  <c r="CJ22" i="45" s="1"/>
  <c r="BP12" i="45"/>
  <c r="BR12" i="45" s="1"/>
  <c r="CH7" i="45"/>
  <c r="CJ7" i="45" s="1"/>
  <c r="DM8" i="45"/>
  <c r="DO8" i="45" s="1"/>
  <c r="CI24" i="45"/>
  <c r="BP24" i="45"/>
  <c r="BR24" i="45" s="1"/>
  <c r="DJ11" i="45"/>
  <c r="DJ13" i="45"/>
  <c r="CI11" i="45"/>
  <c r="DL14" i="45"/>
  <c r="CI20" i="45"/>
  <c r="DL4" i="45"/>
  <c r="BP21" i="45"/>
  <c r="BR21" i="45" s="1"/>
  <c r="BQ24" i="45"/>
  <c r="CG8" i="45"/>
  <c r="DM28" i="45"/>
  <c r="BO10" i="45"/>
  <c r="CI17" i="45"/>
  <c r="BO7" i="45"/>
  <c r="CH9" i="45"/>
  <c r="CJ9" i="45" s="1"/>
  <c r="DL9" i="45"/>
  <c r="CG22" i="45"/>
  <c r="CI9" i="45"/>
  <c r="DM7" i="45"/>
  <c r="DO7" i="45" s="1"/>
  <c r="CH16" i="45"/>
  <c r="CJ16" i="45" s="1"/>
  <c r="DJ25" i="45"/>
  <c r="DJ12" i="45"/>
  <c r="DN20" i="45"/>
  <c r="DM26" i="45"/>
  <c r="BO20" i="45"/>
  <c r="DL19" i="45"/>
  <c r="DN21" i="45"/>
  <c r="CI13" i="45"/>
  <c r="BO6" i="45"/>
  <c r="DJ6" i="45"/>
  <c r="BP4" i="45"/>
  <c r="BR4" i="45" s="1"/>
  <c r="CH28" i="45"/>
  <c r="DM17" i="45"/>
  <c r="DO17" i="45" s="1"/>
  <c r="CH27" i="45"/>
  <c r="CJ27" i="45" s="1"/>
  <c r="DN22" i="45"/>
  <c r="I25" i="20"/>
  <c r="DN25" i="45"/>
  <c r="CH14" i="45"/>
  <c r="CJ14" i="45" s="1"/>
  <c r="DN15" i="45"/>
  <c r="CG23" i="45"/>
  <c r="DL18" i="45"/>
  <c r="DM12" i="45"/>
  <c r="DO12" i="45" s="1"/>
  <c r="CH21" i="45"/>
  <c r="CJ21" i="45" s="1"/>
  <c r="DL23" i="45"/>
  <c r="CI27" i="45"/>
  <c r="DM22" i="45"/>
  <c r="DO22" i="45" s="1"/>
  <c r="BP9" i="45"/>
  <c r="BR9" i="45" s="1"/>
  <c r="CI5" i="45"/>
  <c r="BO13" i="45"/>
  <c r="CH15" i="45"/>
  <c r="CJ15" i="45" s="1"/>
  <c r="DM23" i="45"/>
  <c r="DO23" i="45" s="1"/>
  <c r="DN18" i="45"/>
  <c r="CG15" i="45"/>
  <c r="DL25" i="45"/>
  <c r="BO27" i="45"/>
  <c r="CG25" i="45"/>
  <c r="CH8" i="45"/>
  <c r="CJ8" i="45" s="1"/>
  <c r="CG12" i="45"/>
  <c r="CG19" i="45"/>
  <c r="DJ5" i="45"/>
  <c r="DN5" i="45"/>
  <c r="DM16" i="45"/>
  <c r="DO16" i="45" s="1"/>
  <c r="BO17" i="45"/>
  <c r="DL6" i="45"/>
  <c r="BO28" i="45"/>
  <c r="BO23" i="45"/>
  <c r="DL27" i="45"/>
  <c r="DN12" i="45"/>
  <c r="BQ14" i="45"/>
  <c r="BQ10" i="45"/>
  <c r="CI21" i="45"/>
  <c r="BP20" i="45"/>
  <c r="BR20" i="45" s="1"/>
  <c r="CH20" i="45"/>
  <c r="CJ20" i="45" s="1"/>
  <c r="DM21" i="45"/>
  <c r="DO21" i="45" s="1"/>
  <c r="DM9" i="45"/>
  <c r="DO9" i="45" s="1"/>
  <c r="BQ13" i="45"/>
  <c r="CG13" i="45"/>
  <c r="CH5" i="45"/>
  <c r="CJ5" i="45" s="1"/>
  <c r="CI15" i="45"/>
  <c r="DN11" i="45"/>
  <c r="DM25" i="45"/>
  <c r="DO25" i="45" s="1"/>
  <c r="DM11" i="45"/>
  <c r="DO11" i="45" s="1"/>
  <c r="BP27" i="45"/>
  <c r="BR27" i="45" s="1"/>
  <c r="CH25" i="45"/>
  <c r="CJ25" i="45" s="1"/>
  <c r="CI8" i="45"/>
  <c r="CI12" i="45"/>
  <c r="CH19" i="45"/>
  <c r="CJ19" i="45" s="1"/>
  <c r="DJ21" i="45"/>
  <c r="DJ17" i="45"/>
  <c r="DJ8" i="45"/>
  <c r="DJ19" i="45"/>
  <c r="DL20" i="45"/>
  <c r="BO16" i="45"/>
  <c r="BQ25" i="45"/>
  <c r="CG28" i="45"/>
  <c r="CG11" i="45"/>
  <c r="DM6" i="45"/>
  <c r="DO6" i="45" s="1"/>
  <c r="BP28" i="45"/>
  <c r="BP23" i="45"/>
  <c r="BR23" i="45" s="1"/>
  <c r="DN4" i="45"/>
  <c r="DL17" i="45"/>
  <c r="BO21" i="45"/>
  <c r="DL22" i="45"/>
  <c r="BQ7" i="45"/>
  <c r="BO18" i="45"/>
  <c r="CI22" i="45"/>
  <c r="J25" i="20"/>
  <c r="DJ20" i="45"/>
  <c r="DL24" i="45"/>
  <c r="BQ5" i="45"/>
  <c r="CG10" i="45"/>
  <c r="DN14" i="45"/>
  <c r="BO26" i="45"/>
  <c r="BR26" i="45" s="1"/>
  <c r="BO22" i="45"/>
  <c r="CG18" i="45"/>
  <c r="CG6" i="45"/>
  <c r="CG17" i="45"/>
  <c r="CG24" i="45"/>
  <c r="DN10" i="45"/>
  <c r="DN7" i="45"/>
  <c r="BO15" i="45"/>
  <c r="BQ11" i="45"/>
  <c r="CG26" i="45"/>
  <c r="CJ26" i="45" s="1"/>
  <c r="CI4" i="45"/>
  <c r="DJ28" i="45"/>
  <c r="DM24" i="45"/>
  <c r="DO24" i="45" s="1"/>
  <c r="BO5" i="45"/>
  <c r="CI10" i="45"/>
  <c r="DM14" i="45"/>
  <c r="DO14" i="45" s="1"/>
  <c r="BP26" i="45"/>
  <c r="BP22" i="45"/>
  <c r="BR22" i="45" s="1"/>
  <c r="CH18" i="45"/>
  <c r="CJ18" i="45" s="1"/>
  <c r="CH6" i="45"/>
  <c r="CJ6" i="45" s="1"/>
  <c r="CH17" i="45"/>
  <c r="CJ17" i="45" s="1"/>
  <c r="CH24" i="45"/>
  <c r="CJ24" i="45" s="1"/>
  <c r="DL10" i="45"/>
  <c r="DL7" i="45"/>
  <c r="BQ15" i="45"/>
  <c r="BP11" i="45"/>
  <c r="BR11" i="45" s="1"/>
  <c r="CH26" i="45"/>
  <c r="CG4" i="45"/>
  <c r="J24" i="20"/>
  <c r="DJ10" i="45"/>
  <c r="DJ23" i="45"/>
  <c r="DJ16" i="45"/>
  <c r="DJ26" i="45"/>
  <c r="D84" i="28"/>
  <c r="K16" i="20" s="1"/>
  <c r="H24" i="20" s="1"/>
  <c r="I24" i="20" s="1"/>
  <c r="E36" i="20" s="1"/>
  <c r="AI4" i="45"/>
  <c r="AL4" i="45" s="1"/>
  <c r="AI5" i="45"/>
  <c r="AL5" i="45" s="1"/>
  <c r="AI6" i="45"/>
  <c r="AL6" i="45" s="1"/>
  <c r="AI7" i="45"/>
  <c r="AL7" i="45" s="1"/>
  <c r="AI8" i="45"/>
  <c r="AL8" i="45" s="1"/>
  <c r="AI9" i="45"/>
  <c r="AL9" i="45" s="1"/>
  <c r="AI10" i="45"/>
  <c r="AL10" i="45" s="1"/>
  <c r="AI11" i="45"/>
  <c r="AL11" i="45" s="1"/>
  <c r="AI12" i="45"/>
  <c r="AL12" i="45" s="1"/>
  <c r="AI13" i="45"/>
  <c r="AL13" i="45" s="1"/>
  <c r="AI14" i="45"/>
  <c r="AL14" i="45" s="1"/>
  <c r="AI15" i="45"/>
  <c r="AL15" i="45" s="1"/>
  <c r="AI16" i="45"/>
  <c r="AL16" i="45" s="1"/>
  <c r="AI17" i="45"/>
  <c r="AL17" i="45" s="1"/>
  <c r="AI18" i="45"/>
  <c r="AL18" i="45" s="1"/>
  <c r="AI19" i="45"/>
  <c r="AL19" i="45" s="1"/>
  <c r="AI20" i="45"/>
  <c r="AL20" i="45" s="1"/>
  <c r="AI21" i="45"/>
  <c r="AL21" i="45" s="1"/>
  <c r="AI22" i="45"/>
  <c r="AL22" i="45" s="1"/>
  <c r="AI23" i="45"/>
  <c r="AL23" i="45" s="1"/>
  <c r="AI24" i="45"/>
  <c r="AL24" i="45" s="1"/>
  <c r="AI25" i="45"/>
  <c r="AL25" i="45" s="1"/>
  <c r="AI26" i="45"/>
  <c r="AL26" i="45" s="1"/>
  <c r="AI27" i="45"/>
  <c r="AL27" i="45" s="1"/>
  <c r="AI28" i="45"/>
  <c r="AL28" i="45" s="1"/>
  <c r="AG8" i="45"/>
  <c r="AJ8" i="45" s="1"/>
  <c r="AG9" i="45"/>
  <c r="AJ9" i="45" s="1"/>
  <c r="AG14" i="45"/>
  <c r="AJ14" i="45" s="1"/>
  <c r="AG15" i="45"/>
  <c r="AJ15" i="45" s="1"/>
  <c r="AH19" i="45"/>
  <c r="AK19" i="45" s="1"/>
  <c r="AG20" i="45"/>
  <c r="AJ20" i="45" s="1"/>
  <c r="AG21" i="45"/>
  <c r="AJ21" i="45" s="1"/>
  <c r="AG26" i="45"/>
  <c r="AJ26" i="45" s="1"/>
  <c r="AG27" i="45"/>
  <c r="AJ27" i="45" s="1"/>
  <c r="X3" i="20"/>
  <c r="I3" i="20"/>
  <c r="B7" i="35"/>
  <c r="F9" i="20"/>
  <c r="J9" i="20" s="1"/>
  <c r="F8" i="20"/>
  <c r="J8" i="20" s="1"/>
  <c r="F7" i="20"/>
  <c r="J7" i="20" s="1"/>
  <c r="I10" i="20"/>
  <c r="K9" i="20"/>
  <c r="K7" i="20"/>
  <c r="K8" i="20"/>
  <c r="R3" i="20"/>
  <c r="O3" i="20"/>
  <c r="E37" i="20"/>
  <c r="E35" i="20"/>
  <c r="AH25" i="45" l="1"/>
  <c r="AK25" i="45" s="1"/>
  <c r="AN25" i="45" s="1"/>
  <c r="AH13" i="45"/>
  <c r="AK13" i="45" s="1"/>
  <c r="AN13" i="45" s="1"/>
  <c r="AH26" i="45"/>
  <c r="AK26" i="45" s="1"/>
  <c r="AH20" i="45"/>
  <c r="AK20" i="45" s="1"/>
  <c r="AN20" i="45" s="1"/>
  <c r="AH14" i="45"/>
  <c r="AK14" i="45" s="1"/>
  <c r="AN14" i="45" s="1"/>
  <c r="AH8" i="45"/>
  <c r="AK8" i="45" s="1"/>
  <c r="AH7" i="45"/>
  <c r="AK7" i="45" s="1"/>
  <c r="AN7" i="45" s="1"/>
  <c r="AG25" i="45"/>
  <c r="AJ25" i="45" s="1"/>
  <c r="AO25" i="45" s="1"/>
  <c r="AG19" i="45"/>
  <c r="AJ19" i="45" s="1"/>
  <c r="AM19" i="45" s="1"/>
  <c r="AG13" i="45"/>
  <c r="AJ13" i="45" s="1"/>
  <c r="AM13" i="45" s="1"/>
  <c r="AG7" i="45"/>
  <c r="AJ7" i="45" s="1"/>
  <c r="AO7" i="45" s="1"/>
  <c r="AH24" i="45"/>
  <c r="AK24" i="45" s="1"/>
  <c r="AH18" i="45"/>
  <c r="AK18" i="45" s="1"/>
  <c r="AN18" i="45" s="1"/>
  <c r="AH12" i="45"/>
  <c r="AK12" i="45" s="1"/>
  <c r="AN12" i="45" s="1"/>
  <c r="AH6" i="45"/>
  <c r="AK6" i="45" s="1"/>
  <c r="AN6" i="45" s="1"/>
  <c r="AG24" i="45"/>
  <c r="AJ24" i="45" s="1"/>
  <c r="AM24" i="45" s="1"/>
  <c r="AG18" i="45"/>
  <c r="AJ18" i="45" s="1"/>
  <c r="AM18" i="45" s="1"/>
  <c r="AG12" i="45"/>
  <c r="AJ12" i="45" s="1"/>
  <c r="AM12" i="45" s="1"/>
  <c r="AG6" i="45"/>
  <c r="AJ6" i="45" s="1"/>
  <c r="AH23" i="45"/>
  <c r="AK23" i="45" s="1"/>
  <c r="AN23" i="45" s="1"/>
  <c r="AH17" i="45"/>
  <c r="AK17" i="45" s="1"/>
  <c r="AH11" i="45"/>
  <c r="AK11" i="45" s="1"/>
  <c r="AQ11" i="45" s="1"/>
  <c r="AH5" i="45"/>
  <c r="AK5" i="45" s="1"/>
  <c r="AN5" i="45" s="1"/>
  <c r="AH4" i="45"/>
  <c r="AK4" i="45" s="1"/>
  <c r="AG23" i="45"/>
  <c r="AJ23" i="45" s="1"/>
  <c r="AM23" i="45" s="1"/>
  <c r="AG17" i="45"/>
  <c r="AJ17" i="45" s="1"/>
  <c r="AM17" i="45" s="1"/>
  <c r="AG11" i="45"/>
  <c r="AJ11" i="45" s="1"/>
  <c r="AM11" i="45" s="1"/>
  <c r="AG5" i="45"/>
  <c r="AJ5" i="45" s="1"/>
  <c r="AO5" i="45" s="1"/>
  <c r="AH28" i="45"/>
  <c r="AK28" i="45" s="1"/>
  <c r="AN28" i="45" s="1"/>
  <c r="AH22" i="45"/>
  <c r="AK22" i="45" s="1"/>
  <c r="AH16" i="45"/>
  <c r="AK16" i="45" s="1"/>
  <c r="AQ16" i="45" s="1"/>
  <c r="AH10" i="45"/>
  <c r="AK10" i="45" s="1"/>
  <c r="AN10" i="45" s="1"/>
  <c r="AG4" i="45"/>
  <c r="AJ4" i="45" s="1"/>
  <c r="AG28" i="45"/>
  <c r="AJ28" i="45" s="1"/>
  <c r="AM28" i="45" s="1"/>
  <c r="AG22" i="45"/>
  <c r="AJ22" i="45" s="1"/>
  <c r="AM22" i="45" s="1"/>
  <c r="AG16" i="45"/>
  <c r="AJ16" i="45" s="1"/>
  <c r="AM16" i="45" s="1"/>
  <c r="AG10" i="45"/>
  <c r="AJ10" i="45" s="1"/>
  <c r="AM10" i="45" s="1"/>
  <c r="AH27" i="45"/>
  <c r="AK27" i="45" s="1"/>
  <c r="AN27" i="45" s="1"/>
  <c r="AH21" i="45"/>
  <c r="AK21" i="45" s="1"/>
  <c r="AN21" i="45" s="1"/>
  <c r="AH15" i="45"/>
  <c r="AK15" i="45" s="1"/>
  <c r="AQ15" i="45" s="1"/>
  <c r="AH9" i="45"/>
  <c r="AK9" i="45" s="1"/>
  <c r="AN9" i="45" s="1"/>
  <c r="AO28" i="45"/>
  <c r="AM27" i="45"/>
  <c r="AO27" i="45"/>
  <c r="AN26" i="45"/>
  <c r="AQ26" i="45"/>
  <c r="AM26" i="45"/>
  <c r="AO26" i="45"/>
  <c r="AQ25" i="45"/>
  <c r="AM25" i="45"/>
  <c r="AN24" i="45"/>
  <c r="AQ24" i="45"/>
  <c r="AO24" i="45"/>
  <c r="AN22" i="45"/>
  <c r="AQ22" i="45"/>
  <c r="AM21" i="45"/>
  <c r="AO21" i="45"/>
  <c r="AQ20" i="45"/>
  <c r="AM20" i="45"/>
  <c r="AO20" i="45"/>
  <c r="AN19" i="45"/>
  <c r="AQ19" i="45"/>
  <c r="AO19" i="45"/>
  <c r="AO18" i="45"/>
  <c r="AN17" i="45"/>
  <c r="AQ17" i="45"/>
  <c r="AN16" i="45"/>
  <c r="AO16" i="45"/>
  <c r="AN15" i="45"/>
  <c r="AM15" i="45"/>
  <c r="AO15" i="45"/>
  <c r="AQ14" i="45"/>
  <c r="AM14" i="45"/>
  <c r="AO14" i="45"/>
  <c r="AQ13" i="45"/>
  <c r="AO12" i="45"/>
  <c r="AN11" i="45"/>
  <c r="AQ10" i="45"/>
  <c r="AQ9" i="45"/>
  <c r="AM9" i="45"/>
  <c r="AO9" i="45"/>
  <c r="AN8" i="45"/>
  <c r="AQ8" i="45"/>
  <c r="AM8" i="45"/>
  <c r="AO8" i="45"/>
  <c r="AQ7" i="45"/>
  <c r="AM7" i="45"/>
  <c r="AM6" i="45"/>
  <c r="AO6" i="45"/>
  <c r="AQ5" i="45"/>
  <c r="AM5" i="45"/>
  <c r="AO4" i="45"/>
  <c r="AM4" i="45"/>
  <c r="AQ4" i="45"/>
  <c r="AN4" i="45"/>
  <c r="F10" i="20"/>
  <c r="J10" i="20"/>
  <c r="D36" i="20" s="1"/>
  <c r="G36" i="20" s="1"/>
  <c r="K10" i="20"/>
  <c r="AO10" i="45" l="1"/>
  <c r="AQ23" i="45"/>
  <c r="AQ28" i="45"/>
  <c r="AO13" i="45"/>
  <c r="AO22" i="45"/>
  <c r="AQ6" i="45"/>
  <c r="AQ18" i="45"/>
  <c r="AQ27" i="45"/>
  <c r="AQ12" i="45"/>
  <c r="AQ21" i="45"/>
  <c r="AO11" i="45"/>
  <c r="AO17" i="45"/>
  <c r="AO23" i="45"/>
  <c r="AS5" i="45"/>
  <c r="AU5" i="45"/>
  <c r="BL5" i="45"/>
  <c r="CD5" i="45"/>
  <c r="DI5" i="45"/>
  <c r="AT5" i="45"/>
  <c r="AV5" i="45"/>
  <c r="AS6" i="45"/>
  <c r="AU6" i="45"/>
  <c r="BL6" i="45"/>
  <c r="CD6" i="45"/>
  <c r="DI6" i="45"/>
  <c r="AT6" i="45"/>
  <c r="AV6" i="45"/>
  <c r="AS7" i="45"/>
  <c r="AU7" i="45"/>
  <c r="AY7" i="45" s="1"/>
  <c r="BL7" i="45"/>
  <c r="CD7" i="45"/>
  <c r="DI7" i="45"/>
  <c r="AT7" i="45"/>
  <c r="AV7" i="45"/>
  <c r="AS8" i="45"/>
  <c r="AU8" i="45"/>
  <c r="BL8" i="45"/>
  <c r="CD8" i="45"/>
  <c r="DI8" i="45"/>
  <c r="AT8" i="45"/>
  <c r="AV8" i="45"/>
  <c r="AS9" i="45"/>
  <c r="AU9" i="45"/>
  <c r="BL9" i="45"/>
  <c r="CD9" i="45"/>
  <c r="DI9" i="45"/>
  <c r="AT9" i="45"/>
  <c r="AV9" i="45"/>
  <c r="AS10" i="45"/>
  <c r="AU10" i="45"/>
  <c r="AY10" i="45" s="1"/>
  <c r="BL10" i="45"/>
  <c r="CD10" i="45"/>
  <c r="DI10" i="45"/>
  <c r="AT10" i="45"/>
  <c r="AV10" i="45"/>
  <c r="AS11" i="45"/>
  <c r="AU11" i="45"/>
  <c r="BL11" i="45"/>
  <c r="CD11" i="45"/>
  <c r="DI11" i="45"/>
  <c r="AT11" i="45"/>
  <c r="AV11" i="45"/>
  <c r="AS12" i="45"/>
  <c r="AU12" i="45"/>
  <c r="BL12" i="45"/>
  <c r="CD12" i="45"/>
  <c r="DI12" i="45"/>
  <c r="AT12" i="45"/>
  <c r="AV12" i="45"/>
  <c r="AS13" i="45"/>
  <c r="AU13" i="45"/>
  <c r="BL13" i="45"/>
  <c r="CD13" i="45"/>
  <c r="DI13" i="45"/>
  <c r="AT13" i="45"/>
  <c r="AV13" i="45"/>
  <c r="AS14" i="45"/>
  <c r="AU14" i="45"/>
  <c r="BL14" i="45"/>
  <c r="CD14" i="45"/>
  <c r="DI14" i="45"/>
  <c r="AT14" i="45"/>
  <c r="AV14" i="45"/>
  <c r="AS15" i="45"/>
  <c r="AU15" i="45"/>
  <c r="BL15" i="45"/>
  <c r="CD15" i="45"/>
  <c r="DI15" i="45"/>
  <c r="AT15" i="45"/>
  <c r="AZ15" i="45" s="1"/>
  <c r="AV15" i="45"/>
  <c r="AS16" i="45"/>
  <c r="AU16" i="45"/>
  <c r="BL16" i="45"/>
  <c r="CD16" i="45"/>
  <c r="DI16" i="45"/>
  <c r="AT16" i="45"/>
  <c r="AZ16" i="45" s="1"/>
  <c r="AV16" i="45"/>
  <c r="AS17" i="45"/>
  <c r="AU17" i="45"/>
  <c r="BL17" i="45"/>
  <c r="CD17" i="45"/>
  <c r="DI17" i="45"/>
  <c r="AT17" i="45"/>
  <c r="AV17" i="45"/>
  <c r="AS18" i="45"/>
  <c r="AU18" i="45"/>
  <c r="BL18" i="45"/>
  <c r="CD18" i="45"/>
  <c r="DI18" i="45"/>
  <c r="AT18" i="45"/>
  <c r="AV18" i="45"/>
  <c r="AS19" i="45"/>
  <c r="AU19" i="45"/>
  <c r="BL19" i="45"/>
  <c r="CD19" i="45"/>
  <c r="DI19" i="45"/>
  <c r="AT19" i="45"/>
  <c r="AV19" i="45"/>
  <c r="AS20" i="45"/>
  <c r="AU20" i="45"/>
  <c r="BL20" i="45"/>
  <c r="CD20" i="45"/>
  <c r="DI20" i="45"/>
  <c r="AT20" i="45"/>
  <c r="AV20" i="45"/>
  <c r="AS21" i="45"/>
  <c r="AU21" i="45"/>
  <c r="BL21" i="45"/>
  <c r="CD21" i="45"/>
  <c r="DI21" i="45"/>
  <c r="AT21" i="45"/>
  <c r="AV21" i="45"/>
  <c r="AS22" i="45"/>
  <c r="AU22" i="45"/>
  <c r="BL22" i="45"/>
  <c r="CD22" i="45"/>
  <c r="DI22" i="45"/>
  <c r="AT22" i="45"/>
  <c r="AV22" i="45"/>
  <c r="AS23" i="45"/>
  <c r="AU23" i="45"/>
  <c r="BL23" i="45"/>
  <c r="CD23" i="45"/>
  <c r="DI23" i="45"/>
  <c r="AT23" i="45"/>
  <c r="AV23" i="45"/>
  <c r="AS24" i="45"/>
  <c r="AU24" i="45"/>
  <c r="BL24" i="45"/>
  <c r="CD24" i="45"/>
  <c r="DI24" i="45"/>
  <c r="AT24" i="45"/>
  <c r="AV24" i="45"/>
  <c r="AS25" i="45"/>
  <c r="AU25" i="45"/>
  <c r="BL25" i="45"/>
  <c r="CD25" i="45"/>
  <c r="DI25" i="45"/>
  <c r="AT25" i="45"/>
  <c r="AV25" i="45"/>
  <c r="AS26" i="45"/>
  <c r="AU26" i="45"/>
  <c r="BL26" i="45"/>
  <c r="CD26" i="45"/>
  <c r="DI26" i="45"/>
  <c r="AT26" i="45"/>
  <c r="AV26" i="45"/>
  <c r="AS27" i="45"/>
  <c r="AU27" i="45"/>
  <c r="BL27" i="45"/>
  <c r="CD27" i="45"/>
  <c r="DI27" i="45"/>
  <c r="AT27" i="45"/>
  <c r="AV27" i="45"/>
  <c r="AS28" i="45"/>
  <c r="AU28" i="45"/>
  <c r="BL28" i="45"/>
  <c r="CD28" i="45"/>
  <c r="DI28" i="45"/>
  <c r="AT28" i="45"/>
  <c r="AV28" i="45"/>
  <c r="AZ7" i="45"/>
  <c r="AY8" i="45"/>
  <c r="AZ8" i="45"/>
  <c r="AY9" i="45"/>
  <c r="AY11" i="45"/>
  <c r="AZ12" i="45"/>
  <c r="AY16" i="45"/>
  <c r="AV4" i="45"/>
  <c r="AT4" i="45"/>
  <c r="AS4" i="45"/>
  <c r="AU4" i="45"/>
  <c r="DI4" i="45"/>
  <c r="CD4" i="45"/>
  <c r="BL4" i="45"/>
  <c r="D35" i="20"/>
  <c r="G35" i="20" s="1"/>
  <c r="D37" i="20"/>
  <c r="G37" i="20" s="1"/>
  <c r="AY19" i="45" l="1"/>
  <c r="AY6" i="45"/>
  <c r="AZ11" i="45"/>
  <c r="AY17" i="45"/>
  <c r="AZ13" i="45"/>
  <c r="AY18" i="45"/>
  <c r="AZ14" i="45"/>
  <c r="AZ6" i="45"/>
  <c r="AZ20" i="45"/>
  <c r="AY15" i="45"/>
  <c r="AZ21" i="45"/>
  <c r="AZ5" i="45"/>
  <c r="AY20" i="45"/>
  <c r="AZ17" i="45"/>
  <c r="AY12" i="45"/>
  <c r="AZ9" i="45"/>
  <c r="AY5" i="45"/>
  <c r="AY14" i="45"/>
  <c r="AY13" i="45"/>
  <c r="AY21" i="45"/>
  <c r="AY23" i="45"/>
  <c r="AY24" i="45"/>
  <c r="AZ27" i="45"/>
  <c r="AY22" i="45"/>
  <c r="AZ19" i="45"/>
  <c r="AY27" i="45"/>
  <c r="AY25" i="45"/>
  <c r="AZ18" i="45"/>
  <c r="AZ24" i="45"/>
  <c r="AZ22" i="45"/>
  <c r="AZ10" i="45"/>
  <c r="AZ28" i="45"/>
  <c r="AY26" i="45"/>
  <c r="AY28" i="45"/>
  <c r="AZ26" i="45"/>
  <c r="AZ25" i="45"/>
  <c r="AZ4" i="45"/>
  <c r="AZ23" i="45"/>
  <c r="AY4" i="4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plemieux</author>
    <author>Lemieux, Paul</author>
  </authors>
  <commentList>
    <comment ref="J38" authorId="0" shapeId="0" xr:uid="{00000000-0006-0000-1600-000001000000}">
      <text>
        <r>
          <rPr>
            <b/>
            <sz val="8"/>
            <color indexed="81"/>
            <rFont val="Tahoma"/>
            <family val="2"/>
          </rPr>
          <t>plemieux:</t>
        </r>
        <r>
          <rPr>
            <sz val="8"/>
            <color indexed="81"/>
            <rFont val="Tahoma"/>
            <family val="2"/>
          </rPr>
          <t xml:space="preserve">
Check with Sharna that it should be 2.43 not 243</t>
        </r>
      </text>
    </comment>
    <comment ref="K210" authorId="1" shapeId="0" xr:uid="{00000000-0006-0000-1600-000002000000}">
      <text>
        <r>
          <rPr>
            <b/>
            <sz val="8"/>
            <color indexed="81"/>
            <rFont val="Tahoma"/>
            <family val="2"/>
          </rPr>
          <t>Lemieux, Paul:</t>
        </r>
        <r>
          <rPr>
            <sz val="8"/>
            <color indexed="81"/>
            <rFont val="Tahoma"/>
            <family val="2"/>
          </rPr>
          <t xml:space="preserve">
check that it is 33.32 and not 3.32</t>
        </r>
      </text>
    </comment>
  </commentList>
</comments>
</file>

<file path=xl/sharedStrings.xml><?xml version="1.0" encoding="utf-8"?>
<sst xmlns="http://schemas.openxmlformats.org/spreadsheetml/2006/main" count="4145" uniqueCount="1600">
  <si>
    <t>Issue</t>
  </si>
  <si>
    <t>Worksheet to Resolve</t>
  </si>
  <si>
    <t>Status</t>
  </si>
  <si>
    <t>Who</t>
  </si>
  <si>
    <t>Priority</t>
  </si>
  <si>
    <t>QC Waste Sampling Time</t>
  </si>
  <si>
    <t>Time Per Sample</t>
  </si>
  <si>
    <t>not started</t>
  </si>
  <si>
    <t>Team</t>
  </si>
  <si>
    <t>QC analytical cost scaling factor from BSL-2 to BSL-3</t>
  </si>
  <si>
    <t>Analytical Costs</t>
  </si>
  <si>
    <t>open</t>
  </si>
  <si>
    <t>Laura Jevits</t>
  </si>
  <si>
    <t>QC Assignment of Waste to Waste Categories</t>
  </si>
  <si>
    <t>Waste Summary</t>
  </si>
  <si>
    <t>Paul, Joe, Mario</t>
  </si>
  <si>
    <t>QC Team Makeup Spreadsheet</t>
  </si>
  <si>
    <t>Team Makeup</t>
  </si>
  <si>
    <t>QC Team Entries Spreadsheet</t>
  </si>
  <si>
    <t>Team Entries</t>
  </si>
  <si>
    <t>QC AB Building Refit Worksheet</t>
  </si>
  <si>
    <t>AB Building Refit</t>
  </si>
  <si>
    <t>Cost of Assembling, Dismantling and Disposing Decon Line</t>
  </si>
  <si>
    <t>Lumped Costs</t>
  </si>
  <si>
    <t>Graph of Waste Activities</t>
  </si>
  <si>
    <t>NEW</t>
  </si>
  <si>
    <t>Paul</t>
  </si>
  <si>
    <t>Analytical costs of Aggressive Air Sampling</t>
  </si>
  <si>
    <t>Cost Equations, Analytical Costs</t>
  </si>
  <si>
    <t>Frank Roberto</t>
  </si>
  <si>
    <t>Add PNNL Statistical Analysis</t>
  </si>
  <si>
    <t>Change VSP to 100 hours</t>
  </si>
  <si>
    <t>In the cost analysis document, on the cost equation tab, column J rows 7-9 are totals, not averages. I also don't understand the formula for column K being a standard deviation</t>
  </si>
  <si>
    <t>Date</t>
  </si>
  <si>
    <t>Revisions</t>
  </si>
  <si>
    <t>Baseline Spreadsheet</t>
  </si>
  <si>
    <t>added analytical costs</t>
  </si>
  <si>
    <t>added material costs for decontaminations</t>
  </si>
  <si>
    <t>added cost contribution from IC</t>
  </si>
  <si>
    <t>adde bar charts with breakdown of costs to "Cost Equations" worksheet</t>
  </si>
  <si>
    <t>improved estimation of travel costs for START contractors</t>
  </si>
  <si>
    <t>color coded cells: Cells with a GREEN color have user inputs associated with them; Cells with a YELLOW color have outstanding issues associated with their data; Cells with a WHITE color are calculated based on formulas; Cells with a BLUE color are used in other worksheets</t>
  </si>
  <si>
    <t>Added amortization table for LRN-procured equipment</t>
  </si>
  <si>
    <t>Added multiplier for analysis to scale BSL-2 vs BSL-3 analytical costs; created "knob" to adjust</t>
  </si>
  <si>
    <t>Added revision list worksheet</t>
  </si>
  <si>
    <t>Created AB Building Refit worksheet</t>
  </si>
  <si>
    <t>Added vinegar and bleach costs to Lumped Costs</t>
  </si>
  <si>
    <t>Added labor costs and sample time for aggressive air samples</t>
  </si>
  <si>
    <t>Added travel costs of sampling teams</t>
  </si>
  <si>
    <t>Fixed error in travel cost of decon teams</t>
  </si>
  <si>
    <t>Got rid of sample times for RMC, SKC</t>
  </si>
  <si>
    <t>Added BROOM labor and travel support</t>
  </si>
  <si>
    <t>Fixed error in room sample box prep time averaging</t>
  </si>
  <si>
    <t>Added room sample box prep time into Lumped Costs</t>
  </si>
  <si>
    <t>Added QC check to compare costs for decon line and AB decon team using total days versus entries</t>
  </si>
  <si>
    <t>Put many quantities in hours not minutes</t>
  </si>
  <si>
    <t>Added "names" to many cells for ease of debugging</t>
  </si>
  <si>
    <t>Split up sampling/analytical cost components</t>
  </si>
  <si>
    <t>Made plot to show sampling/analytical cost breakdown</t>
  </si>
  <si>
    <t>Put plots on separate worksheets</t>
  </si>
  <si>
    <t>Added ceiling tiles to AB Refit Worksheet (est $5 each, 2 foot x 4 foot)</t>
  </si>
  <si>
    <t>Added laminate flooring (est $1/ft2 material, $1/ft2 installation)</t>
  </si>
  <si>
    <t>Added EPA Labor for purchasing stuff</t>
  </si>
  <si>
    <t>Added factor for time going between samples</t>
  </si>
  <si>
    <t>Moved bleach and vinegar purchase to Purchases worksheet</t>
  </si>
  <si>
    <t>Added books, binders, and mail to AB Refit Worksheet (estimated costs)</t>
  </si>
  <si>
    <t>Changed Activity "AB Dry and Reset" to "AB Dry"</t>
  </si>
  <si>
    <t>Calculated waste cost contribution due to sampling and decon</t>
  </si>
  <si>
    <t>Included waste management in sampling and decon cost breakdowns</t>
  </si>
  <si>
    <t>Included time training sampling crews</t>
  </si>
  <si>
    <t>Included data analysis time</t>
  </si>
  <si>
    <t>Added room and building dimensions on "Knobs" sheet</t>
  </si>
  <si>
    <t>Added "Other" contribution to Waste Costs from Purchase Orders</t>
  </si>
  <si>
    <t>Add cost of RFID tag reader and tags to Waste "Other" Costs</t>
  </si>
  <si>
    <t>Added Charts for Waste Distribution by Category and Activity</t>
  </si>
  <si>
    <t>Separated Decon Line Labor from Sampling Team Entry Labor</t>
  </si>
  <si>
    <t>Separated Decon Line Labor from Decontamination Team Entry</t>
  </si>
  <si>
    <t>Added Decon line labor for Round 1 and Round 3 decon contractor entries</t>
  </si>
  <si>
    <t>Added Decon Line Labor for Safety Team Entries</t>
  </si>
  <si>
    <t>Changed START contractor purchase to match note from Dave Rees 8/9/11</t>
  </si>
  <si>
    <t>Added START contractor post-deployment reporting, cleanup, etc per Dave Rees 8/9/11</t>
  </si>
  <si>
    <t>Added laminate floor replacement and installation cost per Martin Melzer ($3/ft2)</t>
  </si>
  <si>
    <t>Added PPE purchased by Bruce Hinds</t>
  </si>
  <si>
    <t>Added PPE and stuff purchased by Dino</t>
  </si>
  <si>
    <t>Adjusted generation date for some waste generated from the spraying</t>
  </si>
  <si>
    <t>Added Liquid Waste Distribution Chart</t>
  </si>
  <si>
    <t>Changed Solid wase Distribution Chart to be absolute numbers</t>
  </si>
  <si>
    <t>Added TCAD-purchased cartridges</t>
  </si>
  <si>
    <t>Updated Building Refit Team makeup and hours per Steve Reese 8/10/11</t>
  </si>
  <si>
    <t>Update Building Refit Worksheet to calculate total refit costs</t>
  </si>
  <si>
    <t>Created "RoundX" worksheet and graphs to run what if scenarios on all the other data</t>
  </si>
  <si>
    <t>Changed Decon Line Ops Summary to have total time for each activity</t>
  </si>
  <si>
    <t>Added waste sampling team and water sampling team</t>
  </si>
  <si>
    <t>Added waste sampling time and water sampling time (need numbers)</t>
  </si>
  <si>
    <t>Added waste analytical cost and water analytical cost (need numbers)</t>
  </si>
  <si>
    <t>Added waste and water sampling and analysis to the Waste Cost worksheet</t>
  </si>
  <si>
    <t>On Summary worksheet estimated amount of Sabre and Steris mob/demob vs cost per square foot</t>
  </si>
  <si>
    <t>Changed Sabre and STERIS breakdown to 33% mobilization/demobilization</t>
  </si>
  <si>
    <t>Put data into water analytical costs based on Scott Minamyer email 8/18/11</t>
  </si>
  <si>
    <t>Changed water sampling time to reflect Scott Minamyer email 8/29/11</t>
  </si>
  <si>
    <t>Added PNNL VSP Sample Planning</t>
  </si>
  <si>
    <t>Went through the general sampling and general decon and divided by rounds if appropriate</t>
  </si>
  <si>
    <t>Changed Waste Samples per 100 lb</t>
  </si>
  <si>
    <t>Worksheet</t>
  </si>
  <si>
    <t>Notes and Assumptions</t>
  </si>
  <si>
    <t>All</t>
  </si>
  <si>
    <t>Cells with a GREEN color have user inputs associated with them</t>
  </si>
  <si>
    <t>Cells with a YELLOW color have outstanding issues associated with their data</t>
  </si>
  <si>
    <t>Cells with a WHITE color are calculated based on formulas</t>
  </si>
  <si>
    <t>Cells with a BLUE color are used in other worksheets</t>
  </si>
  <si>
    <t>Used a single average time per entry based on TGD data</t>
  </si>
  <si>
    <t>There is a knob that has the multiplier for BSL-3 analysis versus BSL-2 Analysis</t>
  </si>
  <si>
    <t>Cost Equations</t>
  </si>
  <si>
    <t>Sampling cost does not include RMC, soil, or SKC samples</t>
  </si>
  <si>
    <t>Average material cost per sample type = total materials for that sample type + total lumped costs for that sample type + general sample costs distributed among number of HEPA, wipe, swab, air, sponge</t>
  </si>
  <si>
    <t>Decon contractor fixed costs = the sum of all lumped costs + purchase order costs for each round, plus 1/3 of the general decontamination costs that are not attributed to any given round</t>
  </si>
  <si>
    <t>Purchase orders for sampling supplies and HOBOs are equally distributed among all samples of all main types (wipes, swabs, sponge sticks, aggressive air)</t>
  </si>
  <si>
    <t>505 gal of AB used; Remaining Stock - Vinegar 72 cases, 4-1 gal bottles per case (2.37 ea Walmart)</t>
  </si>
  <si>
    <t>505 gal of AB used; Remaining Stock - Bleach 62 cases, 6 3-qt bottles per case (1.98 ea Walmart)</t>
  </si>
  <si>
    <t>Assume sampling and BROOM teams fly in, rent 1 car per team, stay duration of sampling, fly out; 1 day travel each way</t>
  </si>
  <si>
    <t>Assume decon teams fly in, rent 1 car per team, stay duration of decon fly out; 1 day travel each way</t>
  </si>
  <si>
    <t>Assumed that only travel being paid for samplers, decon, safety, OSC, command. Other travel (e.g., decon line ops, sample kit box prep, other helpers, from local labor)</t>
  </si>
  <si>
    <t>We are not including labor for sample planning</t>
  </si>
  <si>
    <t>Numbers of Samples</t>
  </si>
  <si>
    <t>Total number of samples for each round was estimated by dividing the total number of each type of sample by 3</t>
  </si>
  <si>
    <t>QC</t>
  </si>
  <si>
    <t>Recuperation time after entries was estimated by adjusting to minimize the difference between calculating the decon line time and the decon team time using either total days or based on entries</t>
  </si>
  <si>
    <t>Room Sample Time</t>
  </si>
  <si>
    <t>Assumed 15 aggressive air samples per entry; 3 hours per team</t>
  </si>
  <si>
    <t>Assumed 30 aggressive air samples per round; 3 hours per team</t>
  </si>
  <si>
    <t>Summary</t>
  </si>
  <si>
    <t>To calculate waste distribution between sampling and decon, liquid and solid were combined</t>
  </si>
  <si>
    <t>Cost of Safety Team is included in IC costs.  Cost of decon from safety team entering building is in decon cost.</t>
  </si>
  <si>
    <t>Waste</t>
  </si>
  <si>
    <t>Laminate Flooring = 21 ft2/carton; 35 lb/carton = 1.67 lb/ft2</t>
  </si>
  <si>
    <t>Laminate Flooring was notionally added to Removal Operations</t>
  </si>
  <si>
    <t>Did not include porous materials removed after CLO2 clearance sampling because it didn't have anything to do with the decon or clearance process, and wouldn't have applied to reset</t>
  </si>
  <si>
    <t>The UT Lab Costs are what the costs are</t>
  </si>
  <si>
    <t>Waste Knob</t>
  </si>
  <si>
    <t>Value:</t>
  </si>
  <si>
    <t>1 = If Deconned Waste is treated as MSW</t>
  </si>
  <si>
    <t>2 = If Deconned Waste has Premium Charge</t>
  </si>
  <si>
    <t>3 = If Deconned Waste is treated as Contaminated</t>
  </si>
  <si>
    <t>Purchased LRN Equipment Variables</t>
  </si>
  <si>
    <t>Equipment Amortization Period (months):</t>
  </si>
  <si>
    <t>set these numbers equal to each other to consider expendable equpment</t>
  </si>
  <si>
    <t>BOTE Amortization Period (months):</t>
  </si>
  <si>
    <t>Multiplier for LRN BSL-3 vs BSL-2 Analysis</t>
  </si>
  <si>
    <t>Average Length of Day (hrs)</t>
  </si>
  <si>
    <t>Post-Entry Rest Period (hrs)</t>
  </si>
  <si>
    <t>Travel Variables</t>
  </si>
  <si>
    <t>travel = airfare + M&amp;IE lodging + rental car + labor/M&amp;IE for 2 travel days</t>
  </si>
  <si>
    <t>Airfare to Site ($/person):</t>
  </si>
  <si>
    <t>Rental Car (1 per team) ($/week/team):</t>
  </si>
  <si>
    <t>Lodging ($/day/person):</t>
  </si>
  <si>
    <t>Meals and Incidental Expenses ($/day/person):</t>
  </si>
  <si>
    <t>Decon Round Variables</t>
  </si>
  <si>
    <t>Round 1 Characterization Sampling Days</t>
  </si>
  <si>
    <t>Round 1 Decon Days</t>
  </si>
  <si>
    <t>Round 1 Clearance Sampling Days</t>
  </si>
  <si>
    <t>Round 2 Characterization Sampling Days</t>
  </si>
  <si>
    <t>Round 2 Decon Days</t>
  </si>
  <si>
    <t>Round 2 Clearance Sampling Days</t>
  </si>
  <si>
    <t>Round 3 Characterization Sampling Days</t>
  </si>
  <si>
    <t>Round 3 Decon Days</t>
  </si>
  <si>
    <t>Round 3 Clearance Sampling Days</t>
  </si>
  <si>
    <t>Building Info</t>
  </si>
  <si>
    <t>Number of Square Feet on Each Floor (ft2)</t>
  </si>
  <si>
    <t>from test plan - not used yet</t>
  </si>
  <si>
    <t>Number of Rooms  on Each Floor</t>
  </si>
  <si>
    <t>from test plan - average between floor 1 and floor 2</t>
  </si>
  <si>
    <t>Number of Floors</t>
  </si>
  <si>
    <t>Height of Story (ft)</t>
  </si>
  <si>
    <t>not used yet</t>
  </si>
  <si>
    <t>Average Area Per Room (ft2)</t>
  </si>
  <si>
    <t>used in RoundX</t>
  </si>
  <si>
    <t>Building Volume (ft3)</t>
  </si>
  <si>
    <t>Average Volume Per Room (ft3)</t>
  </si>
  <si>
    <t>Waste Sampling Knobs</t>
  </si>
  <si>
    <t>Number of Waste Samples Per 100 lb</t>
  </si>
  <si>
    <t>based on Phase 2</t>
  </si>
  <si>
    <t>Number of Water Samples Per 55 gal</t>
  </si>
  <si>
    <t>Lumped Item</t>
  </si>
  <si>
    <t>Cost</t>
  </si>
  <si>
    <t>Notes</t>
  </si>
  <si>
    <t>Analytical</t>
  </si>
  <si>
    <t>Sampling - RMC</t>
  </si>
  <si>
    <t>Sampling - Swab</t>
  </si>
  <si>
    <t>Sampling - Wipe</t>
  </si>
  <si>
    <t>Sampling - Sponge</t>
  </si>
  <si>
    <t>Sampling - HEPA</t>
  </si>
  <si>
    <t>Sampling - Agg. Air</t>
  </si>
  <si>
    <t>Sampling - Round 1 General</t>
  </si>
  <si>
    <t>Sampling - Round 2 General</t>
  </si>
  <si>
    <t>Sampling - Round 3 General</t>
  </si>
  <si>
    <t>Sampling - General</t>
  </si>
  <si>
    <t>Decon - VHP</t>
  </si>
  <si>
    <t>Decon - AB</t>
  </si>
  <si>
    <t>Decon - CLO2</t>
  </si>
  <si>
    <t>Decon - General</t>
  </si>
  <si>
    <t>Incident Command Costs (VHP)</t>
  </si>
  <si>
    <t>Incident Command Costs (AB)</t>
  </si>
  <si>
    <t>Incident Command Costs (CLO2)</t>
  </si>
  <si>
    <t>Analytical Cost</t>
  </si>
  <si>
    <t>Sampling Cost - RMC</t>
  </si>
  <si>
    <t>Sampling Cost - Swab</t>
  </si>
  <si>
    <t>Sampling Cost  - Wipe</t>
  </si>
  <si>
    <t>Sampling Cost  - Sponge</t>
  </si>
  <si>
    <t>Sampling Cost  - HEPA</t>
  </si>
  <si>
    <t>Sampling Cost  - Agg. Air</t>
  </si>
  <si>
    <t>Sampling Cost  - Round 1 General</t>
  </si>
  <si>
    <t>Sampling Cost  - Round 2 General</t>
  </si>
  <si>
    <t>Sampling Cost  - Round 3 General</t>
  </si>
  <si>
    <t>Sampling Cost  - General</t>
  </si>
  <si>
    <t>Decon Cost - VHP</t>
  </si>
  <si>
    <t>Decon Cost - AB</t>
  </si>
  <si>
    <t>Decon Cost - CLO2</t>
  </si>
  <si>
    <t>Decon Cost - General</t>
  </si>
  <si>
    <t>IC Cost - Round 1</t>
  </si>
  <si>
    <t>IC Cost - Round 2</t>
  </si>
  <si>
    <t>IC Cost - Round 3</t>
  </si>
  <si>
    <t>QC Check - Red Cells Not Used</t>
  </si>
  <si>
    <t>Contract with Steris</t>
  </si>
  <si>
    <t>x</t>
  </si>
  <si>
    <t>Contract with Sabre</t>
  </si>
  <si>
    <t>Heaters for Bottom Floor</t>
  </si>
  <si>
    <t>Travel - Amended Bleach Decon Team</t>
  </si>
  <si>
    <t>airfare + rental car + lodging + expenses + 2 travel days</t>
  </si>
  <si>
    <t>Pegasus soil sampling kit prep</t>
  </si>
  <si>
    <t>NOT USED - From email from Erin on 2/9/11: $7500-$10,000 for Pegasus to sterilize the sand, fill soil containers, and set up lab spikes for the soil project.  Probably another $500-$1000 TCAD will spend on supplies for the sampling kits.</t>
  </si>
  <si>
    <t xml:space="preserve">INL lab anlysis of samples </t>
  </si>
  <si>
    <t>Based on IA w INL</t>
  </si>
  <si>
    <t>USGS lab analysis of soil samples</t>
  </si>
  <si>
    <t>NOT USED</t>
  </si>
  <si>
    <t>Pegasus analysis of water samples</t>
  </si>
  <si>
    <t>INL water sampling tasks</t>
  </si>
  <si>
    <t>Sandia tasks for aggresive sampling</t>
  </si>
  <si>
    <t>RV-PCR - LLNL Sampling Kit Prep</t>
  </si>
  <si>
    <t>SKC Honeywell Sampling Kit Prep</t>
  </si>
  <si>
    <t>Slit to agar - SNL Sampling Kit Prep</t>
  </si>
  <si>
    <t>Water - INL Sampling Kit Prep</t>
  </si>
  <si>
    <t>Instrumentation - HOBOs for in-room monitoring</t>
  </si>
  <si>
    <t>DCMD PR</t>
  </si>
  <si>
    <t>Instrumentation - HOBOs for sample shipment</t>
  </si>
  <si>
    <t>Heater for bldg Allmand MH-100</t>
  </si>
  <si>
    <t>INL-Purchasing</t>
  </si>
  <si>
    <t>70 hours labor</t>
  </si>
  <si>
    <t>INL Sample Packaging Team</t>
  </si>
  <si>
    <t>50  hours labor * Team Rate per round</t>
  </si>
  <si>
    <t>Level B Support</t>
  </si>
  <si>
    <t>$900/day x 3 days</t>
  </si>
  <si>
    <t>Round 1 Incident Command Costs (IC/safety/OSC labor + travel)</t>
  </si>
  <si>
    <t>airfare + rental car + lodging + expenses (over round + 2 extra days) + 2 travel days</t>
  </si>
  <si>
    <t>Round 2 Incident Command Costs (IC/safety/OSC labor + travel)</t>
  </si>
  <si>
    <t>Round 3 Incident Command Costs (IC/safety/OSC labor + travel)</t>
  </si>
  <si>
    <t>Travel - Round 1 Characterization Sampling Teams</t>
  </si>
  <si>
    <t>Travel - Round 1 Clearance Sampling Teams</t>
  </si>
  <si>
    <t>Travel - Round 2 Characterization Sampling Teams</t>
  </si>
  <si>
    <t>Travel - Round 2 Clearance Sampling Teams</t>
  </si>
  <si>
    <t>Travel - Round 3 Characterization Sampling Teams</t>
  </si>
  <si>
    <t>Travel - Round 3 Clearance Sampling Teams</t>
  </si>
  <si>
    <t>BROOM Support - Round 1</t>
  </si>
  <si>
    <t>per day charge</t>
  </si>
  <si>
    <t>BROOM Support - Round 2</t>
  </si>
  <si>
    <t>BROOM Support - Round 3</t>
  </si>
  <si>
    <t>BROOM Team Travel - Round 1 Characterization Sampling</t>
  </si>
  <si>
    <t>BROOM Team Travel - Round 2 Characterization Sampling</t>
  </si>
  <si>
    <t>BROOM Team Travel - Round 3 Characterization Sampling</t>
  </si>
  <si>
    <t>BROOM Team Travel - Round 1 Clearance Sampling</t>
  </si>
  <si>
    <t>BROOM Team Travel - Round 2 Clearance Sampling</t>
  </si>
  <si>
    <t>BROOM Team Travel - Round 3 Clearance Sampling</t>
  </si>
  <si>
    <t>Time Preparing Sample Boxes - Round 1 Characterization Sampling</t>
  </si>
  <si>
    <t>based on "Room Sample Box Prep Time" worksheet</t>
  </si>
  <si>
    <t>Time Preparing Sample Boxes - Round 1 Clearance Sampling</t>
  </si>
  <si>
    <t>Time Preparing Sample Boxes - Round 2 Characterization Sampling</t>
  </si>
  <si>
    <t>Time Preparing Sample Boxes - Round 2 Clearance Sampling</t>
  </si>
  <si>
    <t>Time Preparing Sample Boxes - Round 3 Characterization Sampling</t>
  </si>
  <si>
    <t>Time Preparing Sample Boxes - Round 3 Clearance Sampling</t>
  </si>
  <si>
    <t>EPA Personnel Purchasing Equipment and Expendables for Phase 1</t>
  </si>
  <si>
    <t>100 hours per MWC 8/4/11 - divided into 3 rounds</t>
  </si>
  <si>
    <t>Training of Sampling Crews</t>
  </si>
  <si>
    <t>All teams trained for 4 hours per round</t>
  </si>
  <si>
    <t>Post Analytical Results Data Analysis</t>
  </si>
  <si>
    <t>Assumed 40 hours</t>
  </si>
  <si>
    <t>START Contractor Post-Deployment Activities</t>
  </si>
  <si>
    <t>Assumed 4.5 hours per Dave Rees 8/9/11</t>
  </si>
  <si>
    <t>PNNL VSP Sample Planning</t>
  </si>
  <si>
    <t>60 Hours Per Brett; not divided per round</t>
  </si>
  <si>
    <t>Sampling and Analysis Costs</t>
  </si>
  <si>
    <t>Cost of Sample Team Prep per Entry</t>
  </si>
  <si>
    <t>Cost of Sample Team Decon per Entry</t>
  </si>
  <si>
    <t>Cost of Sample Team per Entry</t>
  </si>
  <si>
    <t>Cost of Aggressive Air Sampling Team Prep per Entry</t>
  </si>
  <si>
    <t>Cost of Aggressive Air Sampling Team Decon per Entry</t>
  </si>
  <si>
    <t>Cost of Aggressive Air Sampling Team per Entry</t>
  </si>
  <si>
    <t>Labor Cost Per HEPA Sample</t>
  </si>
  <si>
    <t>Material Cost Per HEPA Sample</t>
  </si>
  <si>
    <t>Analysis Cost Per HEPA Sample</t>
  </si>
  <si>
    <t>Labor Cost Per Sponge Stick Sample</t>
  </si>
  <si>
    <t>Material Cost Per Sponge Stick Sample</t>
  </si>
  <si>
    <t>Analysis Cost Per Sponge Stick Sample</t>
  </si>
  <si>
    <t>Labor Cost Per Wipe (EPA) Sample</t>
  </si>
  <si>
    <t>Material Cost Per Wipe (EPA) Sample</t>
  </si>
  <si>
    <t>Analysis Cost Per Wipe (EPA) Sample</t>
  </si>
  <si>
    <t>Labor Cost Per Wipe (LLNL) Sample</t>
  </si>
  <si>
    <t>Material Cost Per Wipe (LLNL) Sample</t>
  </si>
  <si>
    <t>Analysis Cost Per Wipe (LLNL) Sample</t>
  </si>
  <si>
    <t>Labor Cost Per Swab Sample</t>
  </si>
  <si>
    <t>Material Cost Per Swab Sample</t>
  </si>
  <si>
    <t>Analysis Cost Per Swab Sample</t>
  </si>
  <si>
    <t>Labor Cost Per Aggressive Air Sample</t>
  </si>
  <si>
    <t>Material Cost Per Aggressive Air Sample</t>
  </si>
  <si>
    <t>Analysis Cost Per Aggressive Air Sample</t>
  </si>
  <si>
    <t>Cp</t>
  </si>
  <si>
    <t>Cpd</t>
  </si>
  <si>
    <t>Csl</t>
  </si>
  <si>
    <t>Csli</t>
  </si>
  <si>
    <t>Csmi</t>
  </si>
  <si>
    <t>Csai</t>
  </si>
  <si>
    <t>Mean</t>
  </si>
  <si>
    <t>Std Deviation</t>
  </si>
  <si>
    <t>Sampling and Analysis</t>
  </si>
  <si>
    <t>Attributable Other Sampling/Analytical Costs</t>
  </si>
  <si>
    <t>Non-Attributable Other Sampling/Analytical Related Costs</t>
  </si>
  <si>
    <t>Decon Line Labor</t>
  </si>
  <si>
    <t>Sampling Labor</t>
  </si>
  <si>
    <t>Material</t>
  </si>
  <si>
    <t>Analysis</t>
  </si>
  <si>
    <t>Waste Management</t>
  </si>
  <si>
    <t>Mean Sampling Cost</t>
  </si>
  <si>
    <t>Sampling Cost Std Dev</t>
  </si>
  <si>
    <t>VHP</t>
  </si>
  <si>
    <t>non-attributable costs get applied to all rounds</t>
  </si>
  <si>
    <t>Amended Bleach</t>
  </si>
  <si>
    <t>ClO2</t>
  </si>
  <si>
    <t>Average</t>
  </si>
  <si>
    <t>Decon Costs</t>
  </si>
  <si>
    <t>Cost of Decon Team Prep per Entry</t>
  </si>
  <si>
    <t>Cost of Removal Team Prep per Entry</t>
  </si>
  <si>
    <t>Cost of Decon Team Decon per Entry</t>
  </si>
  <si>
    <t>Cost of Removal Team Decon per Entry</t>
  </si>
  <si>
    <t>Cost of Decon Team Per Entry</t>
  </si>
  <si>
    <t>Cost of Removal Team Per Entry</t>
  </si>
  <si>
    <t>Decon Contractor Fixed Cost</t>
  </si>
  <si>
    <t>Material Cost for Decon Team</t>
  </si>
  <si>
    <t>Decon Waste Mgt Cost</t>
  </si>
  <si>
    <t>Crw</t>
  </si>
  <si>
    <t>Cdl</t>
  </si>
  <si>
    <t>Cdc</t>
  </si>
  <si>
    <t>Cdm</t>
  </si>
  <si>
    <t>Cdw</t>
  </si>
  <si>
    <t>Round 1 - VHP Mean</t>
  </si>
  <si>
    <t>Level C</t>
  </si>
  <si>
    <t>Round 1 - VHP SD</t>
  </si>
  <si>
    <t>Round 2 - AB Mean</t>
  </si>
  <si>
    <t>Level B</t>
  </si>
  <si>
    <t>Round 2 - AB SD</t>
  </si>
  <si>
    <t>Round 3 - CLO2 Mean</t>
  </si>
  <si>
    <t>Round 3 - CLO2 SD</t>
  </si>
  <si>
    <t>Cost of Decon Line Operations</t>
  </si>
  <si>
    <t>Cost of Decon Teams Entering</t>
  </si>
  <si>
    <t>Cost of Removal Teams Entering</t>
  </si>
  <si>
    <t>Decon Contractor Fixed Costs</t>
  </si>
  <si>
    <t>Cost of Decon Materials</t>
  </si>
  <si>
    <t>Waste Management Costs</t>
  </si>
  <si>
    <t>Mean Decon Cost</t>
  </si>
  <si>
    <t>Decon Cost Std Dev</t>
  </si>
  <si>
    <t>Cd</t>
  </si>
  <si>
    <t>Additional Decon line ops costs included for decon contractor and safety entries</t>
  </si>
  <si>
    <t>Decon line ops cost included for safety entries</t>
  </si>
  <si>
    <t>Restoration Costs</t>
  </si>
  <si>
    <t>Labor Cost of Post-Decon Material Removal</t>
  </si>
  <si>
    <t>Cost of Replacing Removed Items</t>
  </si>
  <si>
    <t>Restoration Cost</t>
  </si>
  <si>
    <t>Crla</t>
  </si>
  <si>
    <t>Cu</t>
  </si>
  <si>
    <t>Cr</t>
  </si>
  <si>
    <t>Total Cost</t>
  </si>
  <si>
    <t>IC Cost</t>
  </si>
  <si>
    <t>Sampling and Analysis Cost</t>
  </si>
  <si>
    <t>Decon Cost</t>
  </si>
  <si>
    <t>Cic</t>
  </si>
  <si>
    <t>Cs</t>
  </si>
  <si>
    <t>C</t>
  </si>
  <si>
    <t>Entry Team Prep Time (hr)</t>
  </si>
  <si>
    <t>SD</t>
  </si>
  <si>
    <t>Overall Entry Team Prep Time (hr)</t>
  </si>
  <si>
    <t>Used for all types of entry teams</t>
  </si>
  <si>
    <t>Entry Team Decon Line Time (hr)</t>
  </si>
  <si>
    <t>Average Entry Team Decon Line Time (hr)</t>
  </si>
  <si>
    <t>Room Sample Box Prep Time (man hours/box)</t>
  </si>
  <si>
    <t>Sample Times (hr)</t>
  </si>
  <si>
    <t>Decon Line Ops Time (min)</t>
  </si>
  <si>
    <t>Waste Generation (solids in lb and liquids in gal)</t>
  </si>
  <si>
    <t>amount removed is doubled</t>
  </si>
  <si>
    <t>Breakdown by Round</t>
  </si>
  <si>
    <t>Round 1 (VHP)</t>
  </si>
  <si>
    <t>Round 2 (AB)</t>
  </si>
  <si>
    <t>Round 3 (CLO2)</t>
  </si>
  <si>
    <t>Total</t>
  </si>
  <si>
    <t>Breakdown by Activity</t>
  </si>
  <si>
    <t>Round 1 (VHP) Sampling</t>
  </si>
  <si>
    <t>Round 1 (VHP) Decontamination</t>
  </si>
  <si>
    <t>Round 2 (AB) Sampling</t>
  </si>
  <si>
    <t>Round 2 (AB) Decontamination</t>
  </si>
  <si>
    <t>Round 3 (CLO2) Sampling</t>
  </si>
  <si>
    <t>Round 3 (CLO2) Decontamination</t>
  </si>
  <si>
    <t>Other</t>
  </si>
  <si>
    <t>Solid</t>
  </si>
  <si>
    <t>Liquid</t>
  </si>
  <si>
    <t>Solid + Liquid</t>
  </si>
  <si>
    <t>Distribution by Activity</t>
  </si>
  <si>
    <t>Sampling</t>
  </si>
  <si>
    <t>Decon &amp; Other</t>
  </si>
  <si>
    <t>Lumps solid and liquid together; other costs evenly distributed among 3 rounds</t>
  </si>
  <si>
    <t>Total Solid Waste (lb)</t>
  </si>
  <si>
    <t>Total Liquid Waste (gal)</t>
  </si>
  <si>
    <t>Sampling Waste Generation by Building Size</t>
  </si>
  <si>
    <t>Solid Waste (lb/ft2)</t>
  </si>
  <si>
    <t>Liquid Waste (gal/ft2)</t>
  </si>
  <si>
    <t>Solid Waste (lb/ft3)</t>
  </si>
  <si>
    <t>Liquid Waste (lb/ft3)</t>
  </si>
  <si>
    <t>Decon Waste Generation by Building Size</t>
  </si>
  <si>
    <t>Decontamination Rate and Contract Cost</t>
  </si>
  <si>
    <t>Pre-Decon Prep Time (hr)</t>
  </si>
  <si>
    <t>Decon and Removal Time (hr)</t>
  </si>
  <si>
    <t>Post-Decon Stabilization Time (hr)</t>
  </si>
  <si>
    <t>Est. Mob/Demob Fraction of Fixed Cost</t>
  </si>
  <si>
    <t>Contract Cost</t>
  </si>
  <si>
    <t>Mob/Demob Cost</t>
  </si>
  <si>
    <t>Incremental Cost ($/Ft2)</t>
  </si>
  <si>
    <t>Purchased Item</t>
  </si>
  <si>
    <t>Analysis Expenables</t>
  </si>
  <si>
    <t>Analysis Equipment</t>
  </si>
  <si>
    <t>Waste Management - VHP</t>
  </si>
  <si>
    <t>Waste Management - AB</t>
  </si>
  <si>
    <t>Waste Management - CLO2</t>
  </si>
  <si>
    <t>Analysis Expendable Cost</t>
  </si>
  <si>
    <t>Analysis Equipment Cost</t>
  </si>
  <si>
    <t>Waste Management Cost - VHP</t>
  </si>
  <si>
    <t>Waste Management Cost - AB</t>
  </si>
  <si>
    <t>Waste Management Cost - CLO2</t>
  </si>
  <si>
    <t>Stomachers (4)</t>
  </si>
  <si>
    <t>Rainin Pipette Tips for LRN</t>
  </si>
  <si>
    <t>Orbi Shaker</t>
  </si>
  <si>
    <t>Magic Clamp Platform</t>
  </si>
  <si>
    <t>Magic Clamps</t>
  </si>
  <si>
    <t>Containers</t>
  </si>
  <si>
    <t>Scissors</t>
  </si>
  <si>
    <t>50 mL conical Tubes</t>
  </si>
  <si>
    <t>50 mL pipettes</t>
  </si>
  <si>
    <t>Forceps</t>
  </si>
  <si>
    <t>15 mL Conical tubes</t>
  </si>
  <si>
    <t>Cups</t>
  </si>
  <si>
    <t>5 mL pipettes</t>
  </si>
  <si>
    <t>Pressure Station</t>
  </si>
  <si>
    <t>Vacuum bottles</t>
  </si>
  <si>
    <t>Venting Closure</t>
  </si>
  <si>
    <t>Vaccuum Tubing</t>
  </si>
  <si>
    <t>Funnel Manifold</t>
  </si>
  <si>
    <t>10 mL pipettes</t>
  </si>
  <si>
    <t>Cell Spreaders</t>
  </si>
  <si>
    <t>200uL pipet tips, 960/pack</t>
  </si>
  <si>
    <t>1mL pipet tipss, 768/pack</t>
  </si>
  <si>
    <t>Filter Funnels (extra from VWR)</t>
  </si>
  <si>
    <t>forceps</t>
  </si>
  <si>
    <t>15ml conical</t>
  </si>
  <si>
    <t>50ml conical (RMC)</t>
  </si>
  <si>
    <t>50ml conical (Wipe)</t>
  </si>
  <si>
    <t>fisher twirl-em bag (24oz)</t>
  </si>
  <si>
    <t>whirl pak bag (24 oz) (RMC)</t>
  </si>
  <si>
    <t>whirl pak bag (24 oz) (Swab)</t>
  </si>
  <si>
    <t>small baggie (4x6) (RMC)</t>
  </si>
  <si>
    <t>small baggie (4x6) (Swab)</t>
  </si>
  <si>
    <t>small baggie (4x6) (Wipe)</t>
  </si>
  <si>
    <t>baggie (6x9) for sponges</t>
  </si>
  <si>
    <t>ziploc sandwith bags for templates</t>
  </si>
  <si>
    <t>large baggie (12x15)</t>
  </si>
  <si>
    <t>10x13" 2mil ziplock bags</t>
  </si>
  <si>
    <t>8x10" 2mil ziplock bags (RMC)</t>
  </si>
  <si>
    <t>8x10" 2mil ziplock bags (Swab)</t>
  </si>
  <si>
    <t>8x10" 2mil ziplock bags (Wipe)</t>
  </si>
  <si>
    <t>large fisher baggie (100oz) (Sponge)</t>
  </si>
  <si>
    <t>large fisher baggie (100oz) (HEPA)</t>
  </si>
  <si>
    <t>ziploc gallon bags for templates</t>
  </si>
  <si>
    <t>2gal ziplock bags for gloves</t>
  </si>
  <si>
    <t>sterile swab</t>
  </si>
  <si>
    <t>microstein tubes (2ml)</t>
  </si>
  <si>
    <t>dispatch wipes</t>
  </si>
  <si>
    <t>dispatch wipe canisters</t>
  </si>
  <si>
    <t>sponge sticks</t>
  </si>
  <si>
    <t>HEPA vacuum kits</t>
  </si>
  <si>
    <t>Kendal gauze wipe</t>
  </si>
  <si>
    <t>Referee coupons</t>
  </si>
  <si>
    <t>neutralizing buffer (Swab)</t>
  </si>
  <si>
    <t>neutralizing buffer (Wipe)</t>
  </si>
  <si>
    <t>gloves (L)</t>
  </si>
  <si>
    <t>gloves (XL)</t>
  </si>
  <si>
    <t>sampling carts</t>
  </si>
  <si>
    <t>bar codes (RMC)</t>
  </si>
  <si>
    <t>bar codes (Swab)</t>
  </si>
  <si>
    <t>bar codes (Wipe)</t>
  </si>
  <si>
    <t>bar codes (Sponge)</t>
  </si>
  <si>
    <t>bar codes (HEPA)</t>
  </si>
  <si>
    <t>Ecomony File storage box</t>
  </si>
  <si>
    <t>Parts Bin with 4 dividers</t>
  </si>
  <si>
    <t>sampling templates</t>
  </si>
  <si>
    <t>ethanol wipes</t>
  </si>
  <si>
    <t>sharpie markers</t>
  </si>
  <si>
    <t>INL-Purchased TSA Plates, PBST, Pall Filters</t>
  </si>
  <si>
    <t>Labor on "Lumped Costs" Worksheet</t>
  </si>
  <si>
    <t>ARCADIS-Purchased Supplies for Sampling Kits</t>
  </si>
  <si>
    <t>300 gallons bleach (Clorox, 96 oz bottles)</t>
  </si>
  <si>
    <t>1.98/3 qt; 505 gal of AB used</t>
  </si>
  <si>
    <t>350 gallons vinegar (Oasis Foods white vinegar 4% acidity)</t>
  </si>
  <si>
    <t>2.37/gal; 505 gal of AB used</t>
  </si>
  <si>
    <t>RFID Reader and Tags</t>
  </si>
  <si>
    <t>PPE for Sampling Purchased by DTRA</t>
  </si>
  <si>
    <t>$28624.80 prorated by sampling &amp;decon entries</t>
  </si>
  <si>
    <t>PPE for Decon purchased by DTRA</t>
  </si>
  <si>
    <t>Equipment and Materials Purchased by START Contractors</t>
  </si>
  <si>
    <t>per Dave Rees 8/9/11</t>
  </si>
  <si>
    <t>PPE Purchased by Dino</t>
  </si>
  <si>
    <t>Per Erin 8/5/11</t>
  </si>
  <si>
    <t>Other Sampling Equipment Purchased by Dino</t>
  </si>
  <si>
    <t>PPE Purchased by TCAD (cartridges)</t>
  </si>
  <si>
    <t>Per Erin 8/9/11 - bought 100 used 30</t>
  </si>
  <si>
    <t>Waste Quantity (solids in lb and liquids in gal)</t>
  </si>
  <si>
    <t>Total (lb) or (gal)</t>
  </si>
  <si>
    <t>Waste Category</t>
  </si>
  <si>
    <t>Category 1S - Uncontaminated - Solid</t>
  </si>
  <si>
    <t>Category 2S - Contaminated - Solid</t>
  </si>
  <si>
    <t>Category 3S - Decontaminated - Solid</t>
  </si>
  <si>
    <t>Category 4S - Decon Waste - Solid</t>
  </si>
  <si>
    <t>Category 1L - Uncontaminated - Liquid</t>
  </si>
  <si>
    <t>Category 2L - Contaminated - Liquid</t>
  </si>
  <si>
    <t>Category 3L - Decontaminated - Liquid</t>
  </si>
  <si>
    <t>Category 4L - Decon Waste - Liquid</t>
  </si>
  <si>
    <t>1S</t>
  </si>
  <si>
    <t>4S</t>
  </si>
  <si>
    <t>1L</t>
  </si>
  <si>
    <t>4L</t>
  </si>
  <si>
    <t>2S</t>
  </si>
  <si>
    <t>3S</t>
  </si>
  <si>
    <t>3L</t>
  </si>
  <si>
    <t>Time</t>
  </si>
  <si>
    <t>Source</t>
  </si>
  <si>
    <t>Description</t>
  </si>
  <si>
    <t>Weight (lb)</t>
  </si>
  <si>
    <t>Vol (gal)</t>
  </si>
  <si>
    <t>Activity</t>
  </si>
  <si>
    <t>Decon Line Solid</t>
  </si>
  <si>
    <t>Decon Line Liquid</t>
  </si>
  <si>
    <t>Donning Trailer</t>
  </si>
  <si>
    <t>Building - Solid</t>
  </si>
  <si>
    <t>Building - Liquid</t>
  </si>
  <si>
    <t>Room 110</t>
  </si>
  <si>
    <t>Room 109</t>
  </si>
  <si>
    <t>Room 108</t>
  </si>
  <si>
    <t>Room 107</t>
  </si>
  <si>
    <t>Room 106</t>
  </si>
  <si>
    <t>Room 105</t>
  </si>
  <si>
    <t>Room 104</t>
  </si>
  <si>
    <t>Room 103</t>
  </si>
  <si>
    <t>Rooms 101A and 102</t>
  </si>
  <si>
    <t>Building</t>
  </si>
  <si>
    <t>Booties, Gloves, Parafilm, Petri Dish Lids</t>
  </si>
  <si>
    <t>Pre-dissemination</t>
  </si>
  <si>
    <t>Trash from Sampling Kits</t>
  </si>
  <si>
    <t>Composite of Rinsewater and Filtrate</t>
  </si>
  <si>
    <t>Gloves, Booties, Box</t>
  </si>
  <si>
    <t>Decontamination line</t>
  </si>
  <si>
    <t>Gloves, Booties</t>
  </si>
  <si>
    <t>Pre-dissemination PPE from Decon Tent; weighed next AM</t>
  </si>
  <si>
    <t>Glove boxes, gloves, donning trash</t>
  </si>
  <si>
    <t>PPE and boxes</t>
  </si>
  <si>
    <t>PPE and bags</t>
  </si>
  <si>
    <t>PPE, boxes and bags</t>
  </si>
  <si>
    <t>Boxes and PPE trash</t>
  </si>
  <si>
    <t>PPE and bags and boxes</t>
  </si>
  <si>
    <t>18:12</t>
  </si>
  <si>
    <t>19:00</t>
  </si>
  <si>
    <t>19:03</t>
  </si>
  <si>
    <t>Boxes</t>
  </si>
  <si>
    <t>Misc</t>
  </si>
  <si>
    <t>09:43</t>
  </si>
  <si>
    <t>PPE</t>
  </si>
  <si>
    <t>12:25</t>
  </si>
  <si>
    <t>12:52</t>
  </si>
  <si>
    <t>12:55</t>
  </si>
  <si>
    <t>Decontamination rinsewater</t>
  </si>
  <si>
    <t>13:09</t>
  </si>
  <si>
    <t>Boxes and PPE</t>
  </si>
  <si>
    <t>Leftovers from 4-18; weighed next day at 9 AM</t>
  </si>
  <si>
    <t>VHP setup PPE waste</t>
  </si>
  <si>
    <t>Leftovers from 4-19; weighed next day at 10:14 am</t>
  </si>
  <si>
    <t>10:59</t>
  </si>
  <si>
    <t>Misc VHP setup waste</t>
  </si>
  <si>
    <t>VHP setup waste</t>
  </si>
  <si>
    <t>Donning trailer</t>
  </si>
  <si>
    <t>PPE, boxes, garbage</t>
  </si>
  <si>
    <t>12:00</t>
  </si>
  <si>
    <t>17:56</t>
  </si>
  <si>
    <t>STERIS fans (5)</t>
  </si>
  <si>
    <t>79 fans altogether</t>
  </si>
  <si>
    <t>18:09</t>
  </si>
  <si>
    <t>STERIS hoses</t>
  </si>
  <si>
    <t>STERIS aerator</t>
  </si>
  <si>
    <t>5 aerators altogether</t>
  </si>
  <si>
    <t>STERIS cables</t>
  </si>
  <si>
    <t>STERIS sensors (3)</t>
  </si>
  <si>
    <t>6 altogether</t>
  </si>
  <si>
    <t>STERIS hoses and fan</t>
  </si>
  <si>
    <t>Need to subtract fan weight</t>
  </si>
  <si>
    <t>18:58</t>
  </si>
  <si>
    <t>Heater</t>
  </si>
  <si>
    <t>9 Altogether</t>
  </si>
  <si>
    <t>19:22</t>
  </si>
  <si>
    <t>Leftovers from 4/21; weighed at 9:25 AM</t>
  </si>
  <si>
    <t>10:15</t>
  </si>
  <si>
    <t>PPE packaging and trash</t>
  </si>
  <si>
    <t>PPE packaging and boxes</t>
  </si>
  <si>
    <t>Decontamination wastewater</t>
  </si>
  <si>
    <t>Leftovers from 4/21; Soapy water from day before; dumped at 11:22 AM</t>
  </si>
  <si>
    <t>14:02</t>
  </si>
  <si>
    <t>PPE stuff</t>
  </si>
  <si>
    <t>16:02</t>
  </si>
  <si>
    <t>16:47</t>
  </si>
  <si>
    <t>17:00</t>
  </si>
  <si>
    <t>Bleach water</t>
  </si>
  <si>
    <t>17:05</t>
  </si>
  <si>
    <t>17:30</t>
  </si>
  <si>
    <t>18:06</t>
  </si>
  <si>
    <t>Sample kit boxes</t>
  </si>
  <si>
    <t>18:40</t>
  </si>
  <si>
    <t>PPE, sample kit boxes</t>
  </si>
  <si>
    <t>18:50</t>
  </si>
  <si>
    <t>18:57</t>
  </si>
  <si>
    <t>11:44</t>
  </si>
  <si>
    <t>PPE packaging</t>
  </si>
  <si>
    <t>12:16</t>
  </si>
  <si>
    <t>13:01</t>
  </si>
  <si>
    <t>Soapy water</t>
  </si>
  <si>
    <t>9:45</t>
  </si>
  <si>
    <t>9:50</t>
  </si>
  <si>
    <t>10:10</t>
  </si>
  <si>
    <t>12:35</t>
  </si>
  <si>
    <t>PPE, sample boxes</t>
  </si>
  <si>
    <t>12:45</t>
  </si>
  <si>
    <t>15:05</t>
  </si>
  <si>
    <t>15:24</t>
  </si>
  <si>
    <t>17:40</t>
  </si>
  <si>
    <t>Sample kit box waste</t>
  </si>
  <si>
    <t>ppe waste</t>
  </si>
  <si>
    <t>ppe</t>
  </si>
  <si>
    <t>PPE waste</t>
  </si>
  <si>
    <t>bldg decon related waste</t>
  </si>
  <si>
    <t>Residual Bleach water from Spray</t>
  </si>
  <si>
    <t>Pumped from Building</t>
  </si>
  <si>
    <t>Leftovers from 5/1; weighed 5/3 at 11 AM</t>
  </si>
  <si>
    <t>boxes</t>
  </si>
  <si>
    <t>Entries resetting furniture locations</t>
  </si>
  <si>
    <t>3 Fans</t>
  </si>
  <si>
    <t>16 Fans Total from 1st and 2nd floors</t>
  </si>
  <si>
    <t>porous stuff (ceiling tile, carpet, furniture, etc.)</t>
  </si>
  <si>
    <t>first floor inside bldg - Qty is 2x</t>
  </si>
  <si>
    <t>Wastewater</t>
  </si>
  <si>
    <t>PPE and misc</t>
  </si>
  <si>
    <t>5/6 from day before</t>
  </si>
  <si>
    <t>Building Envelope Up till 5/6</t>
  </si>
  <si>
    <t>Aggressive Air Sampling Fans (1)</t>
  </si>
  <si>
    <t>4 fans total</t>
  </si>
  <si>
    <t>PPE and bleach bottles</t>
  </si>
  <si>
    <t>8 Chairs w/o Backs</t>
  </si>
  <si>
    <t>8 Chairs from 5/6 (recorded on 5/9)</t>
  </si>
  <si>
    <t>porous material (ceiling tile &amp; boxes)</t>
  </si>
  <si>
    <t>From 5/6 (recorded on 5/9)</t>
  </si>
  <si>
    <t>porous material (ceiling tile)</t>
  </si>
  <si>
    <t>porous material (ceiling tile boxes)</t>
  </si>
  <si>
    <t>Empty Chlorox bottles &amp; broken ceiling tiles</t>
  </si>
  <si>
    <t>Empty Chlorox bottles &amp; boxes that they came in</t>
  </si>
  <si>
    <t>From AB Decon (recorded on 5/9)</t>
  </si>
  <si>
    <t>Wooden Pallet</t>
  </si>
  <si>
    <t>Empty vinegar bottles &amp; boxes that they came in</t>
  </si>
  <si>
    <t>Flexible Ducting &amp; PPE</t>
  </si>
  <si>
    <t>Pieces of Wooden Pallet</t>
  </si>
  <si>
    <t>Empty Chlorox&amp;vinegar bottles w/ boxes they came in</t>
  </si>
  <si>
    <t>Ceiling tiles &amp; metal pipe</t>
  </si>
  <si>
    <t>Vent, Screens, Ceiling Tiles, Wood Shelves</t>
  </si>
  <si>
    <t>porous material (ceiling tiles &amp; cardboard)</t>
  </si>
  <si>
    <t>plastic &amp; wire flexible ductwork</t>
  </si>
  <si>
    <t>ductwork, Empty Chlorox bottles &amp; boxes</t>
  </si>
  <si>
    <t>Lighting fixture</t>
  </si>
  <si>
    <t>porous material (ceiling tile &amp; wood)</t>
  </si>
  <si>
    <t>Cardboard</t>
  </si>
  <si>
    <t>From 5/9 (recorded on 5/9)</t>
  </si>
  <si>
    <t>PPE &amp; Cardboard</t>
  </si>
  <si>
    <t>From 5/10</t>
  </si>
  <si>
    <t>Ceiling tile</t>
  </si>
  <si>
    <t>Status of Liquid Collection</t>
  </si>
  <si>
    <t>Blue Barrel #1</t>
  </si>
  <si>
    <t>Blue Barrel #1 now full</t>
  </si>
  <si>
    <t>Blue Barrel #2 Half Full</t>
  </si>
  <si>
    <t>PPE, Cardboard</t>
  </si>
  <si>
    <t>PPE, Sampling Trash</t>
  </si>
  <si>
    <t>Porous Materials Removed After ClO2 Fumigation</t>
  </si>
  <si>
    <t>Couch  Cushion (didn't include)</t>
  </si>
  <si>
    <t>Chair Cushions (didn't include)</t>
  </si>
  <si>
    <t>Chair   (didn't include)</t>
  </si>
  <si>
    <t>Queen Mattress (didn't include)</t>
  </si>
  <si>
    <t>Laminate Floor that Should have Been Removed</t>
  </si>
  <si>
    <t>Notionally Added</t>
  </si>
  <si>
    <t>Mass (lb)</t>
  </si>
  <si>
    <t>Volume (gal)</t>
  </si>
  <si>
    <t>Room</t>
  </si>
  <si>
    <t>Location</t>
  </si>
  <si>
    <t>Room Type</t>
  </si>
  <si>
    <t>Air</t>
  </si>
  <si>
    <t>Sp Stick</t>
  </si>
  <si>
    <t>Swab</t>
  </si>
  <si>
    <t>Wipe</t>
  </si>
  <si>
    <t>Vac</t>
  </si>
  <si>
    <t>Start Time (m.s)</t>
  </si>
  <si>
    <t>End Time (m.s)</t>
  </si>
  <si>
    <t>LOE Sampler A [BROOM] (1-5)</t>
  </si>
  <si>
    <t>LOE Sampler B [Prep] (1-5)</t>
  </si>
  <si>
    <t>LOE Sampler C [Sample Acquisition] (1-5)</t>
  </si>
  <si>
    <t>Sample Type</t>
  </si>
  <si>
    <t>Sampling Time (min)</t>
  </si>
  <si>
    <t>Sponge Stick (min)</t>
  </si>
  <si>
    <t>Vacuum (min)</t>
  </si>
  <si>
    <t>Swab (min)</t>
  </si>
  <si>
    <t>Wipe (min)</t>
  </si>
  <si>
    <t>Upstairs</t>
  </si>
  <si>
    <t>Residence</t>
  </si>
  <si>
    <t>Counter</t>
  </si>
  <si>
    <t>Blank</t>
  </si>
  <si>
    <t>Bed</t>
  </si>
  <si>
    <t>TV</t>
  </si>
  <si>
    <t>Table</t>
  </si>
  <si>
    <t>Partition</t>
  </si>
  <si>
    <t>Floor</t>
  </si>
  <si>
    <t>Wall</t>
  </si>
  <si>
    <t>Commercial</t>
  </si>
  <si>
    <t>Settling plate</t>
  </si>
  <si>
    <t>Chair</t>
  </si>
  <si>
    <t>Computer screen</t>
  </si>
  <si>
    <t>Room 213 Blank</t>
  </si>
  <si>
    <t>File cabinet</t>
  </si>
  <si>
    <t>Ceiling vent</t>
  </si>
  <si>
    <t xml:space="preserve">Ceiling tile </t>
  </si>
  <si>
    <t>Downstairs</t>
  </si>
  <si>
    <t>Shelf</t>
  </si>
  <si>
    <t>Cabinet</t>
  </si>
  <si>
    <t xml:space="preserve">File cabinet </t>
  </si>
  <si>
    <t xml:space="preserve">Nightstand </t>
  </si>
  <si>
    <t xml:space="preserve">Table </t>
  </si>
  <si>
    <t>Couch</t>
  </si>
  <si>
    <t>Air vent</t>
  </si>
  <si>
    <t>Desktop</t>
  </si>
  <si>
    <t>Books</t>
  </si>
  <si>
    <t>Desk</t>
  </si>
  <si>
    <t>Hall</t>
  </si>
  <si>
    <t xml:space="preserve">Room 102 floor </t>
  </si>
  <si>
    <t>Room 102 Blank</t>
  </si>
  <si>
    <t>Room 102 vertical file cabinet</t>
  </si>
  <si>
    <t>Room 102 horizontal file cabinet</t>
  </si>
  <si>
    <t xml:space="preserve">Room 102 Horizontal file cabinet </t>
  </si>
  <si>
    <t>Room 102 File cabinet</t>
  </si>
  <si>
    <t>Room 101A air sample rack</t>
  </si>
  <si>
    <t>Room 102 Table</t>
  </si>
  <si>
    <t>Room 101A</t>
  </si>
  <si>
    <t>Time between vacuum and sponge sample</t>
  </si>
  <si>
    <t xml:space="preserve">Stove </t>
  </si>
  <si>
    <t>Air supply duct</t>
  </si>
  <si>
    <t>Time between vacuum samples</t>
  </si>
  <si>
    <t xml:space="preserve"> Books and file cabinet</t>
  </si>
  <si>
    <t>Mailroom</t>
  </si>
  <si>
    <t xml:space="preserve">Desk </t>
  </si>
  <si>
    <t>Work bench</t>
  </si>
  <si>
    <t>Top of mailbox</t>
  </si>
  <si>
    <t>Time between vacuum and sponge stick</t>
  </si>
  <si>
    <t>Shop</t>
  </si>
  <si>
    <t>Time between blanks</t>
  </si>
  <si>
    <t>108 Floor</t>
  </si>
  <si>
    <t>108 Chair</t>
  </si>
  <si>
    <t xml:space="preserve">Air supply vent </t>
  </si>
  <si>
    <t>On top of cabinet</t>
  </si>
  <si>
    <t xml:space="preserve">Bookshelf </t>
  </si>
  <si>
    <t xml:space="preserve">Floor </t>
  </si>
  <si>
    <t xml:space="preserve">Blank </t>
  </si>
  <si>
    <t xml:space="preserve">Partition </t>
  </si>
  <si>
    <t>101A</t>
  </si>
  <si>
    <t xml:space="preserve">101a Sponge </t>
  </si>
  <si>
    <t>101 Blank</t>
  </si>
  <si>
    <t>101A Desk</t>
  </si>
  <si>
    <t>101a Blank</t>
  </si>
  <si>
    <t>101A Floor</t>
  </si>
  <si>
    <t>Glove change</t>
  </si>
  <si>
    <t xml:space="preserve">Vertical on box </t>
  </si>
  <si>
    <t>Horizontal on box</t>
  </si>
  <si>
    <t>Air supply vent</t>
  </si>
  <si>
    <t>Change gloves</t>
  </si>
  <si>
    <t>On top of mailbox</t>
  </si>
  <si>
    <t>101A File cabinet</t>
  </si>
  <si>
    <t>Air duct</t>
  </si>
  <si>
    <t xml:space="preserve"> 101A desk</t>
  </si>
  <si>
    <t>Lobby Wall</t>
  </si>
  <si>
    <t>101A Chair</t>
  </si>
  <si>
    <t>Lobby Floor</t>
  </si>
  <si>
    <t>101A desk</t>
  </si>
  <si>
    <t>Lobby blank</t>
  </si>
  <si>
    <t xml:space="preserve">Lobby ceiling light </t>
  </si>
  <si>
    <t>Lobby wall</t>
  </si>
  <si>
    <t>Lobby floor</t>
  </si>
  <si>
    <t>101A file cabinet</t>
  </si>
  <si>
    <t>101A floor</t>
  </si>
  <si>
    <t>101A blank</t>
  </si>
  <si>
    <t xml:space="preserve">101A file cabinet </t>
  </si>
  <si>
    <t>101A vertical side of UVAPS</t>
  </si>
  <si>
    <t>101A top of UVAPS</t>
  </si>
  <si>
    <t xml:space="preserve">Counter </t>
  </si>
  <si>
    <t>Side table</t>
  </si>
  <si>
    <t>Bathroom Floor</t>
  </si>
  <si>
    <t>Bathroom Wall</t>
  </si>
  <si>
    <t>Blank no A person</t>
  </si>
  <si>
    <t>Room 101 Floor</t>
  </si>
  <si>
    <t>Room 101 Wall</t>
  </si>
  <si>
    <t>Stove</t>
  </si>
  <si>
    <t xml:space="preserve">Computer screen </t>
  </si>
  <si>
    <t>Waste Fixed Cost Elements</t>
  </si>
  <si>
    <t>Hours</t>
  </si>
  <si>
    <t>Loaded Rate ($/hr)</t>
  </si>
  <si>
    <t>Labor Cost</t>
  </si>
  <si>
    <t>Waste Knob (1, 2, 3)</t>
  </si>
  <si>
    <t>Waste Characterization Sampling Plan</t>
  </si>
  <si>
    <t>Transportation Plan</t>
  </si>
  <si>
    <t>Tracking and Reporting Plan</t>
  </si>
  <si>
    <t>Health and Safety Plan and Oversight Costs</t>
  </si>
  <si>
    <t>scaleable?</t>
  </si>
  <si>
    <t>Contract Oversight Costs</t>
  </si>
  <si>
    <t>Communications and Community Outreach Plan and Costs</t>
  </si>
  <si>
    <t>Coordination with Regulatory Agencies and Facilities</t>
  </si>
  <si>
    <t>Total Fixed Costs</t>
  </si>
  <si>
    <t>Waste Variable Cost Elements</t>
  </si>
  <si>
    <t>Standard MSW Disposal Fee ($/lb)</t>
  </si>
  <si>
    <t>assumed $100/ton</t>
  </si>
  <si>
    <t>Standard POTW Disposal Fee ($/gal)</t>
  </si>
  <si>
    <t>assumed $50/10000 gal</t>
  </si>
  <si>
    <t>Standard Transportation Fee ($/mile)</t>
  </si>
  <si>
    <t>Miles to Local Landfill</t>
  </si>
  <si>
    <t>Miles to Secure Landfill</t>
  </si>
  <si>
    <t>Miles to POTW</t>
  </si>
  <si>
    <t>Multiplier for Premium Disposal</t>
  </si>
  <si>
    <t>Multiplier for Contaminated Disposal</t>
  </si>
  <si>
    <t>Truck Capacity (lb)</t>
  </si>
  <si>
    <t>Truck Capacity (gal)</t>
  </si>
  <si>
    <t>Solid Waste Collection, Handling and Segregation, Packaging, Labeling, Containerization ($/lb)</t>
  </si>
  <si>
    <t>assumed rate of 100 lb/hr</t>
  </si>
  <si>
    <t>Interim Storage</t>
  </si>
  <si>
    <t>not used</t>
  </si>
  <si>
    <t>Disposal Cost for Different Waste Categories</t>
  </si>
  <si>
    <t>Category 1s - Uncontaminated - Solid ($/lb)</t>
  </si>
  <si>
    <t>Category 2s - Contaminated - Solid ($/lb)</t>
  </si>
  <si>
    <t>Category 3s - Decontaminated - Solid ($/lb)</t>
  </si>
  <si>
    <t>Category 4s - Decon Waste - Solid ($/lb)</t>
  </si>
  <si>
    <t>Category 1L - Uncontaminated - Liquid ($/gal)</t>
  </si>
  <si>
    <t>Category 2L - Contaminated - Liquid ($/gal)</t>
  </si>
  <si>
    <t>Category 3L - Decontaminated - Liquid ($/gal)</t>
  </si>
  <si>
    <t>Category 4L - Decon Waste - Liquid ($/gal)</t>
  </si>
  <si>
    <t>If Deconned Waste = Contaminated</t>
  </si>
  <si>
    <t>If Deconned Waste = Premium Charge</t>
  </si>
  <si>
    <t>If Deconned Waste = MSW</t>
  </si>
  <si>
    <t>Transportation Costs for Different Categories ($) [assuming 1 truckload to landfill or POTW]</t>
  </si>
  <si>
    <t>Category 1s - Uncontaminated - Solid ($/truckload)</t>
  </si>
  <si>
    <t>Category 2s - Contaminated - Solid ($/truckload)</t>
  </si>
  <si>
    <t>Category 3s - Decontaminated - Solid ($/truckload)</t>
  </si>
  <si>
    <t>Category 4s - Decon Waste - Solid ($/truckload)</t>
  </si>
  <si>
    <t>Category 1L - Uncontaminated - Liquid ($/truckload)</t>
  </si>
  <si>
    <t>Category 2L - Contaminated - Liquid ($/truckload)</t>
  </si>
  <si>
    <t>Category 3L - Decontaminated - Liquid ($/truckload)</t>
  </si>
  <si>
    <t>Category 4L - Decon Waste - Liquid ($/truckload)</t>
  </si>
  <si>
    <t>if Deconned Waste = MSW</t>
  </si>
  <si>
    <t>if Deconned Waste = Premium Charge</t>
  </si>
  <si>
    <t>if Deconned Waste = Contaminated</t>
  </si>
  <si>
    <t>Quantities of Different Waste Categories</t>
  </si>
  <si>
    <t>Total Solid (lb)</t>
  </si>
  <si>
    <t>Total Liquid (gal)</t>
  </si>
  <si>
    <t>Calculated Disposal Costs (Tipping Fees)</t>
  </si>
  <si>
    <t>Estimated Disposal Costs if Deconned Waste = Contaminated</t>
  </si>
  <si>
    <t>Category 1s - Uncontaminated - Solid</t>
  </si>
  <si>
    <t>Category 2s - Contaminated - Solid</t>
  </si>
  <si>
    <t>Category 3s - Decontaminated - Solid</t>
  </si>
  <si>
    <t>Category 4s - Decon Waste - Solid</t>
  </si>
  <si>
    <t>Estimated Disposal Costs if Deconned Waste = Premium Charge</t>
  </si>
  <si>
    <t>Estimated Disposal Costs if Deconned Waste = MSW</t>
  </si>
  <si>
    <t>Transportation Costs</t>
  </si>
  <si>
    <t>Estimated Transportation Costs if Deconned Waste = MSW</t>
  </si>
  <si>
    <t>incl.</t>
  </si>
  <si>
    <t>Estimated Transportation Costs if Deconned Waste = Premium Charge</t>
  </si>
  <si>
    <t>Estimated Transportation Costs if Deconned Waste = Contaminated</t>
  </si>
  <si>
    <t>Handling, Segregation, Packaging, Labelling, and Other Costs</t>
  </si>
  <si>
    <t>includes other costs from purchase orders</t>
  </si>
  <si>
    <t>Total Waste Management Costs</t>
  </si>
  <si>
    <t>Decontaminated Waste = MSW</t>
  </si>
  <si>
    <t>Decontaminated Waste = Premium</t>
  </si>
  <si>
    <t>Decontaminated Waste = Contaminated</t>
  </si>
  <si>
    <t>Fixed Costs</t>
  </si>
  <si>
    <t>Handling Costs</t>
  </si>
  <si>
    <t>Sampling and Analytical Costs</t>
  </si>
  <si>
    <t>Disposal Costs</t>
  </si>
  <si>
    <t>Waste Management Costs (Based on Waste Knob)</t>
  </si>
  <si>
    <t>Contribution From Sampling</t>
  </si>
  <si>
    <t>Contribution From Decon &amp; Other</t>
  </si>
  <si>
    <t>Round 1 - VHP</t>
  </si>
  <si>
    <t>Round 2 - AB</t>
  </si>
  <si>
    <t>Round 3 - CLO2</t>
  </si>
  <si>
    <t>HEPA Vac</t>
  </si>
  <si>
    <t>Sponge Sticks</t>
  </si>
  <si>
    <t>Wipes (EPA Prep)</t>
  </si>
  <si>
    <t>Wipes (LLNL Prep)</t>
  </si>
  <si>
    <t>Swabs</t>
  </si>
  <si>
    <t>RMC</t>
  </si>
  <si>
    <t>Aggressive Air</t>
  </si>
  <si>
    <t>Total w/o RMC</t>
  </si>
  <si>
    <t>Room Sample Time (min) (note -- this worksheet has formulas that must be manually edited if the columns on "Room Sample Time" change - in the formula fragment that looks like ADDRESS($W2,18,,,"Room Sample Time") the "18" is the column on "Room Sample Time" with the room number; once the 2 instances are manually edited in each cell of the first row, "Fill Down" can be used)</t>
  </si>
  <si>
    <t>201A</t>
  </si>
  <si>
    <t>Floor 1 Other</t>
  </si>
  <si>
    <t>Floor 2 Other</t>
  </si>
  <si>
    <t>Start of Range</t>
  </si>
  <si>
    <t>End of Range</t>
  </si>
  <si>
    <t>Total Time Per Room (min)</t>
  </si>
  <si>
    <t>Total Time Spent Sampling (min)</t>
  </si>
  <si>
    <t>Time for Samples (min) [sponge, vac, swab, wipe]</t>
  </si>
  <si>
    <t>Fraction of Room Sample Time Accounted For</t>
  </si>
  <si>
    <t>used to adjust mean time by time between finishing one sample and starting another</t>
  </si>
  <si>
    <t>Mean Time Per Sample (hr)</t>
  </si>
  <si>
    <t>Std. Dev. Per Sample (hr)</t>
  </si>
  <si>
    <t>Adjusted Time Per Sample (hr)</t>
  </si>
  <si>
    <t>Sponge Stick</t>
  </si>
  <si>
    <t>based on resource tracker data</t>
  </si>
  <si>
    <t>Based on taking 30 samples in 3 hours</t>
  </si>
  <si>
    <t>Water</t>
  </si>
  <si>
    <t>Based on Scott Minamyer email 8/29/11</t>
  </si>
  <si>
    <t>WAG</t>
  </si>
  <si>
    <t>Sample Start</t>
  </si>
  <si>
    <t>Sample End</t>
  </si>
  <si>
    <t>Time to Sample Room (min)</t>
  </si>
  <si>
    <t>Sponge</t>
  </si>
  <si>
    <t>Vacuum</t>
  </si>
  <si>
    <t>Wipe (EPA)</t>
  </si>
  <si>
    <t>Wipe (LLNL)</t>
  </si>
  <si>
    <t>SKC</t>
  </si>
  <si>
    <t>Settling Plate</t>
  </si>
  <si>
    <t>Agg. Air</t>
  </si>
  <si>
    <t>14:36</t>
  </si>
  <si>
    <t>17:17</t>
  </si>
  <si>
    <t>18:28</t>
  </si>
  <si>
    <t>15:50</t>
  </si>
  <si>
    <t>17:16</t>
  </si>
  <si>
    <t>18:35</t>
  </si>
  <si>
    <t>16:40</t>
  </si>
  <si>
    <t>17:51</t>
  </si>
  <si>
    <t>15:08</t>
  </si>
  <si>
    <t>16:36</t>
  </si>
  <si>
    <t>Sharna entered at 1520 and stayed with team 5</t>
  </si>
  <si>
    <t>14:59</t>
  </si>
  <si>
    <t>16:51</t>
  </si>
  <si>
    <t>12:36</t>
  </si>
  <si>
    <t>14:05</t>
  </si>
  <si>
    <t>10:21</t>
  </si>
  <si>
    <t>11:12</t>
  </si>
  <si>
    <t>12:48</t>
  </si>
  <si>
    <t>11:20</t>
  </si>
  <si>
    <t>12:43</t>
  </si>
  <si>
    <t>12:13</t>
  </si>
  <si>
    <t>13:22</t>
  </si>
  <si>
    <t>10:05</t>
  </si>
  <si>
    <t>11:17</t>
  </si>
  <si>
    <t>10:04</t>
  </si>
  <si>
    <t>12:07</t>
  </si>
  <si>
    <t>12:20</t>
  </si>
  <si>
    <t>14:35</t>
  </si>
  <si>
    <t/>
  </si>
  <si>
    <t>9:18</t>
  </si>
  <si>
    <t>12:27</t>
  </si>
  <si>
    <t>Total samples include both entries</t>
  </si>
  <si>
    <t>15:15</t>
  </si>
  <si>
    <t>17:35</t>
  </si>
  <si>
    <t>11:02</t>
  </si>
  <si>
    <t>11:54</t>
  </si>
  <si>
    <t>10:56</t>
  </si>
  <si>
    <t>14:46</t>
  </si>
  <si>
    <t>16:26</t>
  </si>
  <si>
    <t>air samples 16:38 to 16:41?</t>
  </si>
  <si>
    <t>16:32</t>
  </si>
  <si>
    <t>17:09</t>
  </si>
  <si>
    <t>16:39</t>
  </si>
  <si>
    <t>105 Continued on 4/23/11</t>
  </si>
  <si>
    <t>15:12</t>
  </si>
  <si>
    <t>14:43</t>
  </si>
  <si>
    <t>16:34</t>
  </si>
  <si>
    <t>13:36</t>
  </si>
  <si>
    <t>14:52</t>
  </si>
  <si>
    <t>16:10</t>
  </si>
  <si>
    <t>13:06</t>
  </si>
  <si>
    <t>Sharna w t 7</t>
  </si>
  <si>
    <t>17:45</t>
  </si>
  <si>
    <t>18:30</t>
  </si>
  <si>
    <t>12:53</t>
  </si>
  <si>
    <t>13:55</t>
  </si>
  <si>
    <t>11:34</t>
  </si>
  <si>
    <t>15:58</t>
  </si>
  <si>
    <t>17:20</t>
  </si>
  <si>
    <t>11:15</t>
  </si>
  <si>
    <t>13:53</t>
  </si>
  <si>
    <t>EPA team, Char, Erin, Lukas</t>
  </si>
  <si>
    <t>9:34</t>
  </si>
  <si>
    <t>13:27</t>
  </si>
  <si>
    <t>10:14</t>
  </si>
  <si>
    <t>11:04</t>
  </si>
  <si>
    <t>Stopped sampling for bio break; total samples for both entries</t>
  </si>
  <si>
    <t>11:43</t>
  </si>
  <si>
    <t>14:57</t>
  </si>
  <si>
    <t>Resumed sampling after bio break</t>
  </si>
  <si>
    <t>10:18</t>
  </si>
  <si>
    <t>11:33</t>
  </si>
  <si>
    <t>9:44</t>
  </si>
  <si>
    <t>105 Continued from  4/22/11</t>
  </si>
  <si>
    <t>AAS 15 samples per entry; 3 hours (time is forced)</t>
  </si>
  <si>
    <t>12:05</t>
  </si>
  <si>
    <t>13:39</t>
  </si>
  <si>
    <t>13:28</t>
  </si>
  <si>
    <t>14:20</t>
  </si>
  <si>
    <t>14:25</t>
  </si>
  <si>
    <t>T. 6 had to return to rm.105; combined number of samples from all entries</t>
  </si>
  <si>
    <t>13:29</t>
  </si>
  <si>
    <t>13:40</t>
  </si>
  <si>
    <t>14:51</t>
  </si>
  <si>
    <t>12:15</t>
  </si>
  <si>
    <t>13:38</t>
  </si>
  <si>
    <t>12:12</t>
  </si>
  <si>
    <t>11:00</t>
  </si>
  <si>
    <t>11:42</t>
  </si>
  <si>
    <t>10:55</t>
  </si>
  <si>
    <t>10:00</t>
  </si>
  <si>
    <t>10:58</t>
  </si>
  <si>
    <t>9:08</t>
  </si>
  <si>
    <t>10:30</t>
  </si>
  <si>
    <t>11:32</t>
  </si>
  <si>
    <t>9:28</t>
  </si>
  <si>
    <t>9:43</t>
  </si>
  <si>
    <t>10:43</t>
  </si>
  <si>
    <t>8:45</t>
  </si>
  <si>
    <t>9:42</t>
  </si>
  <si>
    <t>9:35</t>
  </si>
  <si>
    <t>11:30</t>
  </si>
  <si>
    <t>8:20</t>
  </si>
  <si>
    <t>from BROOM sheet</t>
  </si>
  <si>
    <t>from BROOM sheet; all floor 2 other combined</t>
  </si>
  <si>
    <t>Number of People</t>
  </si>
  <si>
    <t>Time (min)</t>
  </si>
  <si>
    <t>Number of Boxes</t>
  </si>
  <si>
    <t>Average Box Prep Time (person - min/box)</t>
  </si>
  <si>
    <t>Folding 100 vacuum templates</t>
  </si>
  <si>
    <t>Tabbing 95 medium size templates</t>
  </si>
  <si>
    <t>Pre-bleach 22 sampling boxes packing 1st and 2nd floor</t>
  </si>
  <si>
    <t>Adding templates to 22 pre-bleach boxes</t>
  </si>
  <si>
    <t>preparing 5 sample kits</t>
  </si>
  <si>
    <t>preparing templates (for 42, 10 x 10 kits)</t>
  </si>
  <si>
    <t>assembled 20, pre ClO2 kits</t>
  </si>
  <si>
    <t>Decon</t>
  </si>
  <si>
    <t>Removal</t>
  </si>
  <si>
    <t>Start Time</t>
  </si>
  <si>
    <t>End Time</t>
  </si>
  <si>
    <t>Number of Bags</t>
  </si>
  <si>
    <t>Tech1</t>
  </si>
  <si>
    <t>Tech2</t>
  </si>
  <si>
    <t>Tech3</t>
  </si>
  <si>
    <t>room</t>
  </si>
  <si>
    <t>Bathroom 11 ceiling tiles removed and bagged</t>
  </si>
  <si>
    <t xml:space="preserve"> Office 201A 26 ceiling tiles removed and bagged</t>
  </si>
  <si>
    <t xml:space="preserve">Office 201 18 ceiling tiles removed and bagged </t>
  </si>
  <si>
    <t>Hallway 25 ceiling tiles</t>
  </si>
  <si>
    <t>205 30 ceiling tiles removed and bagged</t>
  </si>
  <si>
    <t>206 24 ceiling tiles removed and bagged</t>
  </si>
  <si>
    <t>209 22 ceiling tiles removed and bagged</t>
  </si>
  <si>
    <t xml:space="preserve">211 couch separation 39.14 saw battery died 1 person for remaining time </t>
  </si>
  <si>
    <t>209 carpet removal and bagging</t>
  </si>
  <si>
    <t xml:space="preserve">Spray 5 bags </t>
  </si>
  <si>
    <t>Spray ceiling tile bag</t>
  </si>
  <si>
    <t>Couch separation a bag</t>
  </si>
  <si>
    <t>Arm Chair separation and bag.  3 personnel starting 42.05</t>
  </si>
  <si>
    <t>Bag 4 chairs</t>
  </si>
  <si>
    <t>Bag computer and printer</t>
  </si>
  <si>
    <t xml:space="preserve">2 Chairs cut and bagged </t>
  </si>
  <si>
    <t>Empty file cabinet</t>
  </si>
  <si>
    <t>time for start of spraying until leaving room.  Does not include set up time. Is not total time spraying either</t>
  </si>
  <si>
    <t>waste staging</t>
  </si>
  <si>
    <t>both furnace rooms, upper airlock, mens room.</t>
  </si>
  <si>
    <t># People</t>
  </si>
  <si>
    <t xml:space="preserve">Start Time </t>
  </si>
  <si>
    <t>Total Time</t>
  </si>
  <si>
    <t>SABRE delivered equipment trailers to site</t>
  </si>
  <si>
    <t>Running Sampling Lines &amp; Ethernet Cables to each floor</t>
  </si>
  <si>
    <t xml:space="preserve"> Prepare Outside for Tenting, Unpacking of Treatment Units</t>
  </si>
  <si>
    <t>Staging Tent Materials,</t>
  </si>
  <si>
    <t>Unloading Equipment &amp; Supplies</t>
  </si>
  <si>
    <t>Tenting of Building, Final Preparation for Fumigation</t>
  </si>
  <si>
    <t>Final Fumigation Prep</t>
  </si>
  <si>
    <t>Number of Staff</t>
  </si>
  <si>
    <t>Time at Sign In</t>
  </si>
  <si>
    <t>Time at Sign Out</t>
  </si>
  <si>
    <t>Decon Line Time (min)</t>
  </si>
  <si>
    <t>In addition 2 Officers, 1 hr 45 min</t>
  </si>
  <si>
    <t>EMT's Only</t>
  </si>
  <si>
    <t>All day, decon of STERIS equipment</t>
  </si>
  <si>
    <t>4 decon line 1 paramedic 1 captain</t>
  </si>
  <si>
    <t>ditto</t>
  </si>
  <si>
    <t>na</t>
  </si>
  <si>
    <t>No Deon Line</t>
  </si>
  <si>
    <t>1 lead, 1EMT, 4 personnel</t>
  </si>
  <si>
    <t>No Decon Line</t>
  </si>
  <si>
    <t>In Addition 1 person 11:50-13:30</t>
  </si>
  <si>
    <t>In Addition 1 person 15:55-17:30</t>
  </si>
  <si>
    <t>1 lead, 1 emt, 2 personnel</t>
  </si>
  <si>
    <t>2 Additional People 0730-1000</t>
  </si>
  <si>
    <t>1 lead, 1 EMT, 4 personnel</t>
  </si>
  <si>
    <t>4 Decom, 1 EMT, 1 Captain, 1 additional</t>
  </si>
  <si>
    <t>Time at Entry</t>
  </si>
  <si>
    <t>Time at Exit</t>
  </si>
  <si>
    <t>Sample Team Decon Time (min)</t>
  </si>
  <si>
    <t>Sample Team Recovery Time (min)</t>
  </si>
  <si>
    <t>Personnel</t>
  </si>
  <si>
    <t>Samples</t>
  </si>
  <si>
    <t>12:47</t>
  </si>
  <si>
    <t>3 personnel 27 samples</t>
  </si>
  <si>
    <t>12:58</t>
  </si>
  <si>
    <t>3 personnel no samples</t>
  </si>
  <si>
    <t>12:51</t>
  </si>
  <si>
    <t>13:14</t>
  </si>
  <si>
    <t>4 personnel 42 samples</t>
  </si>
  <si>
    <t>13:35</t>
  </si>
  <si>
    <t>13:52</t>
  </si>
  <si>
    <t>3 personnel 37 samples</t>
  </si>
  <si>
    <t>15:16</t>
  </si>
  <si>
    <t>15:35</t>
  </si>
  <si>
    <t>3 personnel 43 samples</t>
  </si>
  <si>
    <t>15:32</t>
  </si>
  <si>
    <t>3 personnel 50 samples</t>
  </si>
  <si>
    <t>16:57</t>
  </si>
  <si>
    <t>3 personnel 58 samples</t>
  </si>
  <si>
    <t>18:48</t>
  </si>
  <si>
    <t>2 personnel 72 samples</t>
  </si>
  <si>
    <t>17:02</t>
  </si>
  <si>
    <t>3 personnel 36 samples</t>
  </si>
  <si>
    <t>18:02</t>
  </si>
  <si>
    <t>4 personnel and 41 samples</t>
  </si>
  <si>
    <t>17:48</t>
  </si>
  <si>
    <t>3 personnel and 24 sample</t>
  </si>
  <si>
    <t>18:55</t>
  </si>
  <si>
    <t>3 personnel 38 samples</t>
  </si>
  <si>
    <t>12:04</t>
  </si>
  <si>
    <t>4 personnel and 33 samples</t>
  </si>
  <si>
    <t>11:57</t>
  </si>
  <si>
    <t>12:09</t>
  </si>
  <si>
    <t>3 personnel and 32 samples</t>
  </si>
  <si>
    <t>12:41</t>
  </si>
  <si>
    <t>2 personnel and 24 samples</t>
  </si>
  <si>
    <t>11:08</t>
  </si>
  <si>
    <t>3 personnel 0 samples</t>
  </si>
  <si>
    <t>12:42</t>
  </si>
  <si>
    <t>Equipment, personnel honeywell</t>
  </si>
  <si>
    <t>13:45</t>
  </si>
  <si>
    <t>Samples, 3 personnel, equipment</t>
  </si>
  <si>
    <t>14:37</t>
  </si>
  <si>
    <t>Left to get more gloves</t>
  </si>
  <si>
    <t>14:56</t>
  </si>
  <si>
    <t>15:09</t>
  </si>
  <si>
    <t>37 Samples, 3 personnel</t>
  </si>
  <si>
    <t>16:29</t>
  </si>
  <si>
    <t>4 personnel, 37 samples</t>
  </si>
  <si>
    <t>16:43</t>
  </si>
  <si>
    <t>52 samples 3 people</t>
  </si>
  <si>
    <t>17:33</t>
  </si>
  <si>
    <t>3 personnel 53 samples</t>
  </si>
  <si>
    <t>3 people 53 samples</t>
  </si>
  <si>
    <t>17:38</t>
  </si>
  <si>
    <t>17:55</t>
  </si>
  <si>
    <t>3 people 0 samples</t>
  </si>
  <si>
    <t>18:42</t>
  </si>
  <si>
    <t>3 people 65 samples</t>
  </si>
  <si>
    <t>11:49</t>
  </si>
  <si>
    <t>3 people, 23 samples</t>
  </si>
  <si>
    <t>10:45</t>
  </si>
  <si>
    <t>11:03</t>
  </si>
  <si>
    <t>3 people, 43  samples</t>
  </si>
  <si>
    <t>11:10</t>
  </si>
  <si>
    <t>3 people, 34 samples</t>
  </si>
  <si>
    <t>11:45</t>
  </si>
  <si>
    <t>3 people, 42 samples</t>
  </si>
  <si>
    <t>11:40</t>
  </si>
  <si>
    <t>11:52</t>
  </si>
  <si>
    <t>3 people, 51 samples</t>
  </si>
  <si>
    <t>0 samples (one sampler feeling sick); need number of people</t>
  </si>
  <si>
    <t>3 people, 32 samples</t>
  </si>
  <si>
    <t>3 people, 37 samples</t>
  </si>
  <si>
    <t>3 people, 58 samples</t>
  </si>
  <si>
    <t>14:10</t>
  </si>
  <si>
    <t>3 people, 38 samples</t>
  </si>
  <si>
    <t>14:28</t>
  </si>
  <si>
    <t>3 people, 31 samples</t>
  </si>
  <si>
    <t>14:40</t>
  </si>
  <si>
    <t>14:53</t>
  </si>
  <si>
    <t>15:00</t>
  </si>
  <si>
    <t>Lab</t>
  </si>
  <si>
    <t>HEPA Labor Hours Per Sample</t>
  </si>
  <si>
    <t>Sponge Stick Analysis Labor Hours per Sample</t>
  </si>
  <si>
    <t>Swab Analysis Labor Hours per Sample</t>
  </si>
  <si>
    <t>HEPA Analysis Labor Cost Per Sample</t>
  </si>
  <si>
    <t>Sponge Stick Analysis Labor Cost per Sample</t>
  </si>
  <si>
    <t>Swabs Labor Cost per Sample</t>
  </si>
  <si>
    <t>LRN Expendables Cost Per Sample</t>
  </si>
  <si>
    <t>LRN Equipment Cost Per Sample</t>
  </si>
  <si>
    <t>LRN HEPA Analysis Cost Per Sample</t>
  </si>
  <si>
    <t>LRN Sponge Stick Analysis Cost Per Sample</t>
  </si>
  <si>
    <t>LRN Swab Analysis Cost Per Sample</t>
  </si>
  <si>
    <t>Aggressive Air Sample Analysis Labor + Material Hours per Sample</t>
  </si>
  <si>
    <t>Wipes (EPA) Labor + Material Cost per Sample</t>
  </si>
  <si>
    <t>Wipes (LLNL) Labor + Material Cost per Sample</t>
  </si>
  <si>
    <t>Note -- Aggressive Air Samples, and Wipe Samples are not calculated from LRN Worksheets</t>
  </si>
  <si>
    <t>UT</t>
  </si>
  <si>
    <t>LLNL Cost for LLNL Wipe Analysis:</t>
  </si>
  <si>
    <t>Number of RV PCR Analyses:</t>
  </si>
  <si>
    <t>Cost Per RV PCR Analysis:</t>
  </si>
  <si>
    <t>INL Cost for EPA Wipe Analysis:</t>
  </si>
  <si>
    <t>Lumped Analytical Costs:</t>
  </si>
  <si>
    <t>Std Dev</t>
  </si>
  <si>
    <t>Purchase Order LRN Expendables Costs:</t>
  </si>
  <si>
    <t>Purchase Order LRN Equipment Costs:</t>
  </si>
  <si>
    <t>Waste Sample Analytical Cost</t>
  </si>
  <si>
    <t>average of other analysis types</t>
  </si>
  <si>
    <t>Multiplier for BSL-3 vs BSL-2 Analysis</t>
  </si>
  <si>
    <t>Water Sample Analytical Cost</t>
  </si>
  <si>
    <t>Temperature 5 min; Free Cl 20 min; pH 5 min; Turbidity 10 min; TSS 10 min; COD 20 min</t>
  </si>
  <si>
    <t>Sample Team Entries</t>
  </si>
  <si>
    <t>Decon Team Entries</t>
  </si>
  <si>
    <t>Decon Contractor Entries</t>
  </si>
  <si>
    <t>Removal Team Entries</t>
  </si>
  <si>
    <t>Instrumentation Team Entries</t>
  </si>
  <si>
    <t>Aggressive Air Sampling Team Entries</t>
  </si>
  <si>
    <t>Building Upfit Team Entries</t>
  </si>
  <si>
    <t>Health and Safety Team Entries</t>
  </si>
  <si>
    <t>SKC Biosampling Team Entries</t>
  </si>
  <si>
    <t>Soil Sampling Team Entries</t>
  </si>
  <si>
    <t>Average Entry Time (hrs)</t>
  </si>
  <si>
    <t>SD Entry Time (hrs)</t>
  </si>
  <si>
    <t>Max Entry Time (hrs)</t>
  </si>
  <si>
    <t>Round 3 - CL02</t>
  </si>
  <si>
    <t>Total Entries</t>
  </si>
  <si>
    <t>Total Sampling Team Entries</t>
  </si>
  <si>
    <t>Total Decon/Removal Team Entries</t>
  </si>
  <si>
    <t>Dissemination</t>
  </si>
  <si>
    <t>VHP - Characterization Sampling1</t>
  </si>
  <si>
    <t>VHP -  Decon</t>
  </si>
  <si>
    <t>VHP - Clearance Sampling</t>
  </si>
  <si>
    <t>AB - Characterization Sampling2</t>
  </si>
  <si>
    <t>AB Decon - Removal</t>
  </si>
  <si>
    <t>AB Decon - Spray</t>
  </si>
  <si>
    <t>AB Decon - Dry</t>
  </si>
  <si>
    <t>AB - Clearance Sampling</t>
  </si>
  <si>
    <t>ClO2 - Characterization Sampling3</t>
  </si>
  <si>
    <t>CLO2 -  Decon</t>
  </si>
  <si>
    <t>ClO2 - Clearance Sampling</t>
  </si>
  <si>
    <t>AB - Building Reset</t>
  </si>
  <si>
    <t>Note -- Activities Must Come from the "Activities" Worksheet so that formulas calculate properly</t>
  </si>
  <si>
    <t>DAY OFF</t>
  </si>
  <si>
    <t>OSC/NDT/Command</t>
  </si>
  <si>
    <t>EMT</t>
  </si>
  <si>
    <t>PL1</t>
  </si>
  <si>
    <t>PL2</t>
  </si>
  <si>
    <t>PL3</t>
  </si>
  <si>
    <t>PL4</t>
  </si>
  <si>
    <t>TL1</t>
  </si>
  <si>
    <t>TL2</t>
  </si>
  <si>
    <t>TL3</t>
  </si>
  <si>
    <t># on Team</t>
  </si>
  <si>
    <t># of Teams</t>
  </si>
  <si>
    <t>Folks</t>
  </si>
  <si>
    <t>Cost/Hr</t>
  </si>
  <si>
    <t>Included Yet</t>
  </si>
  <si>
    <t>Labor Rates ($/hr Loaded)</t>
  </si>
  <si>
    <t>Sampling Team</t>
  </si>
  <si>
    <t>Decontamination Team (Level C)</t>
  </si>
  <si>
    <t>2 monitors, 3 teams of 2 each</t>
  </si>
  <si>
    <t>Removal Team (Level B)</t>
  </si>
  <si>
    <t>2 monitors, 3 teams of 2 each, 1 extra SCBA guy</t>
  </si>
  <si>
    <t>Removal Team (Level C)</t>
  </si>
  <si>
    <t>Decontamination Team (Level B)</t>
  </si>
  <si>
    <t>2 monitors, 3 teams of 2 each, 1 extra SCBA guy (4 hours spraying - 4 sprayers, 4 leaders, 2 folks outside)</t>
  </si>
  <si>
    <t>Decon Line Ops Team</t>
  </si>
  <si>
    <t>Instrumentation Team</t>
  </si>
  <si>
    <t>NOT INCLUDED</t>
  </si>
  <si>
    <t>Sample Packaging Team</t>
  </si>
  <si>
    <t>50 hrs per round for Kara and Frank; Nik and Paul 50% time</t>
  </si>
  <si>
    <t>Waste Handling Team</t>
  </si>
  <si>
    <t>Lab Analyst Team</t>
  </si>
  <si>
    <t>BROOM Team</t>
  </si>
  <si>
    <t>240 hours total re Bob K</t>
  </si>
  <si>
    <t>PNNL Statistical Analysis</t>
  </si>
  <si>
    <t>200 hours total re Brett A</t>
  </si>
  <si>
    <t>Neptune Statistical Analysis</t>
  </si>
  <si>
    <t>Data Analysis Team</t>
  </si>
  <si>
    <t>40 hours total re Jacky R for aerosol</t>
  </si>
  <si>
    <t>PNLL VSP Team</t>
  </si>
  <si>
    <t>100 hours per Brett A; notional</t>
  </si>
  <si>
    <t>ARCADIS Sample Kit Prep</t>
  </si>
  <si>
    <t>105 hours total per Worth C</t>
  </si>
  <si>
    <t>Aggressive Air Sampling Team</t>
  </si>
  <si>
    <t>Building Upfit Team</t>
  </si>
  <si>
    <t>10 guys per Steve Reese 8/10/11</t>
  </si>
  <si>
    <t>Health and Safety Team</t>
  </si>
  <si>
    <t>Documentation/Plan Writing Team</t>
  </si>
  <si>
    <t>Command Team</t>
  </si>
  <si>
    <t>OSC</t>
  </si>
  <si>
    <t>Regulatory Coordination Team</t>
  </si>
  <si>
    <t>Notional</t>
  </si>
  <si>
    <t>INL Equipment Purchase Team</t>
  </si>
  <si>
    <t>Assume part of a professional and a technician</t>
  </si>
  <si>
    <t>Room Sample Box Prep Team</t>
  </si>
  <si>
    <t>EPA Purchasing Team</t>
  </si>
  <si>
    <t>Assume part of a professional to spec out purchases and purchasing person to make purchases</t>
  </si>
  <si>
    <t>Waste Sampling Team</t>
  </si>
  <si>
    <t>Water Sampling Team</t>
  </si>
  <si>
    <t>Time at Beginning of Donning</t>
  </si>
  <si>
    <t>Time at Last Taping</t>
  </si>
  <si>
    <t>Team Prep Time (min)</t>
  </si>
  <si>
    <t>9:00</t>
  </si>
  <si>
    <t>9:30</t>
  </si>
  <si>
    <t>Clearance Sampling; Exit bldg 13:28</t>
  </si>
  <si>
    <t>11:13</t>
  </si>
  <si>
    <t>11:31</t>
  </si>
  <si>
    <t>Entered bldg 12:58</t>
  </si>
  <si>
    <t>Entered  13:05, sharna  w team7</t>
  </si>
  <si>
    <t>Entered bldg 13:28</t>
  </si>
  <si>
    <t>Entered 14:31</t>
  </si>
  <si>
    <t>12:22</t>
  </si>
  <si>
    <t>Timed by Lukas</t>
  </si>
  <si>
    <t>vitals until entry</t>
  </si>
  <si>
    <t>donning only; 3 people</t>
  </si>
  <si>
    <t>donning, sample briefing, mask test</t>
  </si>
  <si>
    <t>Configuration</t>
  </si>
  <si>
    <t>Length</t>
  </si>
  <si>
    <t>Width</t>
  </si>
  <si>
    <t>Sq Ft</t>
  </si>
  <si>
    <t>Laminate Floor</t>
  </si>
  <si>
    <t>Carpet</t>
  </si>
  <si>
    <t>Ceiling Tiles</t>
  </si>
  <si>
    <t>Binders</t>
  </si>
  <si>
    <t>Mail</t>
  </si>
  <si>
    <t>Sofa</t>
  </si>
  <si>
    <t>Monitor</t>
  </si>
  <si>
    <t>Printer</t>
  </si>
  <si>
    <t>Wall Divider</t>
  </si>
  <si>
    <t>Laminate Floor Sq. Ft</t>
  </si>
  <si>
    <t>Carpet Sq. Ft</t>
  </si>
  <si>
    <t>Ceiling Tile Sq Ft</t>
  </si>
  <si>
    <t>Refit Cost (Fixed)</t>
  </si>
  <si>
    <t>Refit Cost (per ft2)</t>
  </si>
  <si>
    <t>Floor, Carpet, Ceilng Tile Refit Cost</t>
  </si>
  <si>
    <t>Item Cost per Unit</t>
  </si>
  <si>
    <t>Unit</t>
  </si>
  <si>
    <t>ea 2x4</t>
  </si>
  <si>
    <t>ea</t>
  </si>
  <si>
    <t>Sq ft</t>
  </si>
  <si>
    <t>Office</t>
  </si>
  <si>
    <t>Residential</t>
  </si>
  <si>
    <t>Mail room</t>
  </si>
  <si>
    <t>installed cost = 2x material cost</t>
  </si>
  <si>
    <t>Time to Replace (hrs):</t>
  </si>
  <si>
    <t>Average Refit Cost</t>
  </si>
  <si>
    <t>Round 2 Replacement Costs:</t>
  </si>
  <si>
    <t>Labor Cost to replace:</t>
  </si>
  <si>
    <t>Fixed</t>
  </si>
  <si>
    <t>Cost/ft2</t>
  </si>
  <si>
    <t>Mail Room</t>
  </si>
  <si>
    <t>Labor</t>
  </si>
  <si>
    <r>
      <t xml:space="preserve">Laboratory Name:  </t>
    </r>
    <r>
      <rPr>
        <b/>
        <sz val="11"/>
        <color theme="1"/>
        <rFont val="Calibri"/>
        <family val="2"/>
        <scheme val="minor"/>
      </rPr>
      <t>Utah Unified State Laboratories: Public Health</t>
    </r>
  </si>
  <si>
    <t>Note:  "Preparation" may include pre-labeling, preparing media, sterilizing equipment/supplies</t>
  </si>
  <si>
    <t>Processing</t>
  </si>
  <si>
    <t>Preparation     (hrs/day)</t>
  </si>
  <si>
    <t xml:space="preserve">HEPA socks    (n) </t>
  </si>
  <si>
    <t>HEPA socks (hrs/day)</t>
  </si>
  <si>
    <t>Sponge-wipes (n)</t>
  </si>
  <si>
    <t>Sponge-wipes (hrs/day)</t>
  </si>
  <si>
    <t>Swabs              (n)</t>
  </si>
  <si>
    <t>Swabs (hrs/day)</t>
  </si>
  <si>
    <t>Manual dilution (hrs/day)</t>
  </si>
  <si>
    <t>Filter Plating    (hrs/day)</t>
  </si>
  <si>
    <t>Recording Results        (hrs/day)</t>
  </si>
  <si>
    <t>TOTALS:</t>
  </si>
  <si>
    <t>Costs Independent of Sample Types</t>
  </si>
  <si>
    <t>Labor Hours per  Sample (hrs)</t>
  </si>
  <si>
    <t>Preparation (hrs)</t>
  </si>
  <si>
    <t>HEPA</t>
  </si>
  <si>
    <t>Manual Dilution (hrs)</t>
  </si>
  <si>
    <t>Sponge Wipe</t>
  </si>
  <si>
    <t>Filter Plating (hrs)</t>
  </si>
  <si>
    <t>Recording Results (hrs)</t>
  </si>
  <si>
    <t>Total Hours for all Samples (hrs)</t>
  </si>
  <si>
    <t>Total Number of Samples</t>
  </si>
  <si>
    <t>Labor Hours Per Sample (hrs)</t>
  </si>
  <si>
    <t>Costs Dependent on Sample Types</t>
  </si>
  <si>
    <t>HEPA Sock Processing (hrs)</t>
  </si>
  <si>
    <t>HEPA Sock # Samples</t>
  </si>
  <si>
    <t>Labor Hours Per HEPA Sample (hrs)</t>
  </si>
  <si>
    <t>Sponge Wipes Processing (hrs)</t>
  </si>
  <si>
    <t>Sponge Wipes # Samples</t>
  </si>
  <si>
    <t>Labor Hours Per Sponge Wipe Sample (hrs)</t>
  </si>
  <si>
    <t>Swabs Processing (hrs)</t>
  </si>
  <si>
    <t>Swabs # Samples</t>
  </si>
  <si>
    <t>Labor Hours Per Swab Sample (hrs)</t>
  </si>
  <si>
    <t>Using Average Entry Time</t>
  </si>
  <si>
    <t>START Contractors by Entry</t>
  </si>
  <si>
    <t>Decon Crew Time Based on Days (hr):</t>
  </si>
  <si>
    <t>travel</t>
  </si>
  <si>
    <t>includes travel days</t>
  </si>
  <si>
    <t>Decon Crew Entries:</t>
  </si>
  <si>
    <t>decon</t>
  </si>
  <si>
    <t>doesn't include travel days</t>
  </si>
  <si>
    <t>Removal Crew Entries:</t>
  </si>
  <si>
    <t>supplies</t>
  </si>
  <si>
    <t>Average Entry Prep, Hot Zone, Decon Line Time (hr):</t>
  </si>
  <si>
    <t>post event</t>
  </si>
  <si>
    <t>assumes 4.5 hours per team</t>
  </si>
  <si>
    <t>Decon Crew Time Based on Entries (hr):</t>
  </si>
  <si>
    <t>% Difference Between 2 Methods:</t>
  </si>
  <si>
    <t>START Contractors by Dave Rees</t>
  </si>
  <si>
    <t>Decon Line Crew Time Based on Days (hr):</t>
  </si>
  <si>
    <t>prep time</t>
  </si>
  <si>
    <t>Number of Sampling, Decon, Removal Entries:</t>
  </si>
  <si>
    <t>labor</t>
  </si>
  <si>
    <t>Decon Line Crew Time Based on Entries (hr):</t>
  </si>
  <si>
    <t>matched this one</t>
  </si>
  <si>
    <t>total without prep</t>
  </si>
  <si>
    <t>Condition</t>
  </si>
  <si>
    <t>Number of Rooms</t>
  </si>
  <si>
    <t>Building Area (ft2)</t>
  </si>
  <si>
    <t>Rooms - % Commercial</t>
  </si>
  <si>
    <t>Rooms - % Residential</t>
  </si>
  <si>
    <t>Rooms - % Mail</t>
  </si>
  <si>
    <t>Rooms - % Shops</t>
  </si>
  <si>
    <t>Number of Commercial Rooms</t>
  </si>
  <si>
    <t>Number of Residential Rooms</t>
  </si>
  <si>
    <t>Number of Mail Rooms</t>
  </si>
  <si>
    <t>Number of Shop Rooms</t>
  </si>
  <si>
    <t>Characterization Samples - HEPA Vac</t>
  </si>
  <si>
    <t>Characterization Samples - Sponge Sticks</t>
  </si>
  <si>
    <t>Characterization Samples - Wipes (EPA Prep)</t>
  </si>
  <si>
    <t>Characterization Samples - Wipes (LLNL Prep)</t>
  </si>
  <si>
    <t>Characterization Samples - Swabs</t>
  </si>
  <si>
    <t>Clearance Samples - HEPA Vac</t>
  </si>
  <si>
    <t>Clearance Samples - Sponge Sticks</t>
  </si>
  <si>
    <t>Clearance Samples - Wipes (EPA Prep)</t>
  </si>
  <si>
    <t>Clearance Samples - Wipes (LLNL Prep)</t>
  </si>
  <si>
    <t>Clearance Samples - Swabs</t>
  </si>
  <si>
    <t>Clearance Samples - Aggressive Air</t>
  </si>
  <si>
    <t>Number of Sample Teams</t>
  </si>
  <si>
    <t>Number of Decontamination Teams</t>
  </si>
  <si>
    <t>Number of Removal Teams</t>
  </si>
  <si>
    <t>Number of Waste Handling Teams</t>
  </si>
  <si>
    <t>Team Entry Time (hr)</t>
  </si>
  <si>
    <t>Short Entry Time (hr)</t>
  </si>
  <si>
    <t>Maximum Number of Entries Per Day Per Team</t>
  </si>
  <si>
    <t>Length of Day (hr)</t>
  </si>
  <si>
    <t>Waste Management Difficulty</t>
  </si>
  <si>
    <t>Time to do Characterization Sampling (hr)</t>
  </si>
  <si>
    <t>Time to do Clearance Sampling (hr)</t>
  </si>
  <si>
    <t>Time to do Aggressive Air Sampling (hr)</t>
  </si>
  <si>
    <t>Number of Characterization Sampling Entries</t>
  </si>
  <si>
    <t>Number of Clearance Sampling Entries</t>
  </si>
  <si>
    <t>Number of Aggressive Air Sampling Entries</t>
  </si>
  <si>
    <t>Number of Days to do Characterization Sampling</t>
  </si>
  <si>
    <t>Number of Days to do Clearance Sampling</t>
  </si>
  <si>
    <t>Sampling Cost of Characterization Sampling</t>
  </si>
  <si>
    <t>Analytical Cost from Characterization Sampling</t>
  </si>
  <si>
    <t>Sampling Cost of Clearance Sampling</t>
  </si>
  <si>
    <t>Analytical Cost from Clearance Sampling</t>
  </si>
  <si>
    <t>BROOM Support for Characterization Sampling</t>
  </si>
  <si>
    <t>BROOM Support for Clearance Sampling</t>
  </si>
  <si>
    <t>Travel Costs for Characterization Sampling</t>
  </si>
  <si>
    <t>Travel Costs for Clearance Sampling</t>
  </si>
  <si>
    <t>Solid Waste Generated (lb)</t>
  </si>
  <si>
    <t>Liquid Waste Generated (gal)</t>
  </si>
  <si>
    <t>Characterization Sampling Cost</t>
  </si>
  <si>
    <t>Clearance Sampling Cost</t>
  </si>
  <si>
    <t>VHP - Days to do Fumigation</t>
  </si>
  <si>
    <t>VHP - Mobilization Cost</t>
  </si>
  <si>
    <t>VHP - Fumigation Cost</t>
  </si>
  <si>
    <t>VHP - Additional Short Entries Per Day Per Square Foot Fumigated</t>
  </si>
  <si>
    <t>VHP - Additional Short Entries by Contractor</t>
  </si>
  <si>
    <t>VHP - Additional Short Entries by Safety</t>
  </si>
  <si>
    <t>VHP - Additional Decon Line Labor Cost for Contractor and Safety</t>
  </si>
  <si>
    <t>VHP - Solid Waste Generated (lb)</t>
  </si>
  <si>
    <t>VHP - Liquid Waste Generated (gal)</t>
  </si>
  <si>
    <t>VHP - Number of Solid Waste Trucks Needed</t>
  </si>
  <si>
    <t>VHP - Number of Liquid Waste Trucks Needed</t>
  </si>
  <si>
    <t>VHP - IC Costs</t>
  </si>
  <si>
    <t>VHP - Decontamination Cost</t>
  </si>
  <si>
    <t>VHP - Refit Costs</t>
  </si>
  <si>
    <t>VHP - Waste Management Cost (L)</t>
  </si>
  <si>
    <t>VHP - Waste Management Cost (M)</t>
  </si>
  <si>
    <t>VHP - Waste Management Cost (H)</t>
  </si>
  <si>
    <t>VHP Waste Management Cost</t>
  </si>
  <si>
    <t>CLO2 - Days to do Fumigation</t>
  </si>
  <si>
    <t>CLO2 - Mobilization Cost</t>
  </si>
  <si>
    <t>CLO2 - Fumigation Cost</t>
  </si>
  <si>
    <t>CLO2 - Additional Short Entries Per Day Per Square Foot Fumigated</t>
  </si>
  <si>
    <t>CLO2 - Additional Short Entries by Contractor</t>
  </si>
  <si>
    <t>CLO2 - Additional Short Entries by Safety</t>
  </si>
  <si>
    <t>CLO2 - Additional Decon Line Labor Cost for Contractor and Safety</t>
  </si>
  <si>
    <t>CLO2 - Solid Waste Generated (lb)</t>
  </si>
  <si>
    <t>CLO2 - Liquid Waste Generated (gal)</t>
  </si>
  <si>
    <t>CLO2 - Number of Solid Waste Trucks Needed</t>
  </si>
  <si>
    <t>CLO2 - Number of Liquid Waste Trucks Needed</t>
  </si>
  <si>
    <t>CLO2 - IC Costs</t>
  </si>
  <si>
    <t>CLO2 Decontamination Cost</t>
  </si>
  <si>
    <t>CLO2 - Refit Costs</t>
  </si>
  <si>
    <t>CLO2 - Waste Management Cost (L)</t>
  </si>
  <si>
    <t>CLO2 - Waste Management Cost (M)</t>
  </si>
  <si>
    <t>CLO2 - Waste Management Cost (H)</t>
  </si>
  <si>
    <t>CLO2 Waste Management Cost</t>
  </si>
  <si>
    <t>AB - Fixed Decon Costs Per ft2</t>
  </si>
  <si>
    <t>AB - Fixed Decon Costs</t>
  </si>
  <si>
    <t>AB - Decon and Removal Team Travel</t>
  </si>
  <si>
    <t>AB - Materials Cost Per ft2</t>
  </si>
  <si>
    <t>AB - Materials Cost</t>
  </si>
  <si>
    <t>AB - Material Removal Rate by Removal Team (ft2/hr/team)</t>
  </si>
  <si>
    <t>AB - Decontamination Rate by Decontamination Team (ft2/hr/team)</t>
  </si>
  <si>
    <t>AB - Time Required for Removal (hr)</t>
  </si>
  <si>
    <t>AB - Time Required for Decontamination (hr)</t>
  </si>
  <si>
    <t>AB - Number of Removal Entries Needed</t>
  </si>
  <si>
    <t>AB - Number of Decontamination Entries Needed</t>
  </si>
  <si>
    <t>AB - Cost of Removal Team Entries</t>
  </si>
  <si>
    <t>AB - Cost from Decon Team Entries</t>
  </si>
  <si>
    <t>AB - Days to do AB Decontamination</t>
  </si>
  <si>
    <t>AB - Days to Dry</t>
  </si>
  <si>
    <t>AB - Hours to Refit Building Per ft2</t>
  </si>
  <si>
    <t>AB - Hours to Refit Building</t>
  </si>
  <si>
    <t>AB - Cost of Building Refit</t>
  </si>
  <si>
    <t>AB - Additional Short Entries by Safety</t>
  </si>
  <si>
    <t>AB - Additional Decon Line Labor Cost for and Safety</t>
  </si>
  <si>
    <t>AB - Solid Waste Generated (lb)</t>
  </si>
  <si>
    <t>AB - Liquid Waste Generated (gal)</t>
  </si>
  <si>
    <t>AB - Number of Solid Waste Trucks Needed</t>
  </si>
  <si>
    <t>AB - Number of Liquid Waste Trucks Needed</t>
  </si>
  <si>
    <t>AB - IC Costs</t>
  </si>
  <si>
    <t>AB Decontamination Cost</t>
  </si>
  <si>
    <t>AB Refit Cost</t>
  </si>
  <si>
    <t>AB - Waste Management Cost (L)</t>
  </si>
  <si>
    <t>AB - Waste Management Cost (M)</t>
  </si>
  <si>
    <t>AB - Waste Management Cost (H)</t>
  </si>
  <si>
    <t>AB Waste Management Cost</t>
  </si>
  <si>
    <t>Comments</t>
  </si>
  <si>
    <t>based on average sampling waste from BOTE Phase 1, assumed to be decon waste</t>
  </si>
  <si>
    <t>based on BOTE Phase 1</t>
  </si>
  <si>
    <t>est 25% of total contract cost</t>
  </si>
  <si>
    <t>est remainder of contract cost divided by BOTE ft2</t>
  </si>
  <si>
    <t>1 per day</t>
  </si>
  <si>
    <t>based on BOTE Phase 1, assumed to be decon waste</t>
  </si>
  <si>
    <t>one per day</t>
  </si>
  <si>
    <t>Default</t>
  </si>
  <si>
    <t>X1</t>
  </si>
  <si>
    <t>M</t>
  </si>
  <si>
    <t>room1</t>
  </si>
  <si>
    <t>room2</t>
  </si>
  <si>
    <t>room3</t>
  </si>
  <si>
    <t>room4</t>
  </si>
  <si>
    <t>room5</t>
  </si>
  <si>
    <t>room6</t>
  </si>
  <si>
    <t>room7</t>
  </si>
  <si>
    <t>room8</t>
  </si>
  <si>
    <t>room9</t>
  </si>
  <si>
    <t>room10</t>
  </si>
  <si>
    <t>room11</t>
  </si>
  <si>
    <t>samp1</t>
  </si>
  <si>
    <t>samp2</t>
  </si>
  <si>
    <t>samp3</t>
  </si>
  <si>
    <t>samp4</t>
  </si>
  <si>
    <t>samp5</t>
  </si>
  <si>
    <t>samp6</t>
  </si>
  <si>
    <t>samp7</t>
  </si>
  <si>
    <t>samp8</t>
  </si>
  <si>
    <t>samp9</t>
  </si>
  <si>
    <t>samp10</t>
  </si>
  <si>
    <t>Waste1</t>
  </si>
  <si>
    <t>L</t>
  </si>
  <si>
    <t>Waste2</t>
  </si>
  <si>
    <t>Waste3</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</si>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</sst>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0.0"/>
    <numFmt numFmtId="165" formatCode="h:mm;@"/>
    <numFmt numFmtId="166" formatCode="m/d/yy;@"/>
    <numFmt numFmtId="167" formatCode="_(&quot;$&quot;* #,##0_);_(&quot;$&quot;* \(#,##0\);_(&quot;$&quot;* &quot;-&quot;??_);_(@_)"/>
    <numFmt numFmtId="168" formatCode="0.000"/>
    <numFmt numFmtId="169" formatCode="_(&quot;$&quot;* #,##0.000_);_(&quot;$&quot;* \(#,##0.000\);_(&quot;$&quot;* &quot;-&quot;??_);_(@_)"/>
    <numFmt numFmtId="170" formatCode="_(&quot;$&quot;* #,##0.0_);_(&quot;$&quot;* \(#,##0.0\);_(&quot;$&quot;* &quot;-&quot;??_);_(@_)"/>
    <numFmt numFmtId="171" formatCode="0.0E+00"/>
  </numFmts>
  <fonts count="6"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5" tint="-0.249977111117893"/>
        <bgColor indexed="64"/>
      </patternFill>
    </fill>
  </fills>
  <borders count="39">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thin">
        <color auto="1"/>
      </right>
      <top style="thin">
        <color auto="1"/>
      </top>
      <bottom/>
      <diagonal/>
    </border>
    <border>
      <left/>
      <right style="medium">
        <color auto="1"/>
      </right>
      <top style="thin">
        <color auto="1"/>
      </top>
      <bottom/>
      <diagonal/>
    </border>
    <border>
      <left style="thick">
        <color auto="1"/>
      </left>
      <right style="medium">
        <color auto="1"/>
      </right>
      <top style="thick">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thin">
        <color auto="1"/>
      </right>
      <top style="thick">
        <color auto="1"/>
      </top>
      <bottom style="thick">
        <color auto="1"/>
      </bottom>
      <diagonal/>
    </border>
    <border>
      <left/>
      <right style="medium">
        <color auto="1"/>
      </right>
      <top style="thick">
        <color auto="1"/>
      </top>
      <bottom style="thick">
        <color auto="1"/>
      </bottom>
      <diagonal/>
    </border>
    <border>
      <left style="medium">
        <color auto="1"/>
      </left>
      <right style="thick">
        <color auto="1"/>
      </right>
      <top style="thick">
        <color auto="1"/>
      </top>
      <bottom style="thick">
        <color auto="1"/>
      </bottom>
      <diagonal/>
    </border>
    <border>
      <left style="medium">
        <color indexed="64"/>
      </left>
      <right/>
      <top/>
      <bottom/>
      <diagonal/>
    </border>
    <border>
      <left/>
      <right style="medium">
        <color indexed="64"/>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44" fontId="4" fillId="0" borderId="0" applyFont="0" applyFill="0" applyBorder="0" applyAlignment="0" applyProtection="0"/>
    <xf numFmtId="9" fontId="4" fillId="0" borderId="0" applyFont="0" applyFill="0" applyBorder="0" applyAlignment="0" applyProtection="0"/>
  </cellStyleXfs>
  <cellXfs count="370">
    <xf numFmtId="0" fontId="0" fillId="0" borderId="0" xfId="0"/>
    <xf numFmtId="0" fontId="0" fillId="0" borderId="0" xfId="0" applyAlignment="1">
      <alignment horizontal="center"/>
    </xf>
    <xf numFmtId="0" fontId="1" fillId="0" borderId="0" xfId="0" applyFont="1" applyAlignment="1">
      <alignment horizontal="center" wrapText="1"/>
    </xf>
    <xf numFmtId="0" fontId="0" fillId="0" borderId="0" xfId="0" applyAlignment="1">
      <alignment horizontal="center" wrapText="1"/>
    </xf>
    <xf numFmtId="0" fontId="0" fillId="0" borderId="0" xfId="0" applyNumberFormat="1"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165" fontId="0" fillId="0" borderId="0" xfId="0" applyNumberFormat="1" applyAlignment="1">
      <alignment horizontal="center"/>
    </xf>
    <xf numFmtId="166" fontId="0" fillId="0" borderId="0" xfId="0" applyNumberFormat="1" applyAlignment="1">
      <alignment horizontal="center"/>
    </xf>
    <xf numFmtId="0" fontId="1" fillId="0" borderId="0" xfId="0" applyNumberFormat="1" applyFont="1" applyAlignment="1">
      <alignment horizontal="center" wrapText="1"/>
    </xf>
    <xf numFmtId="0" fontId="1" fillId="0" borderId="0" xfId="0" applyFont="1" applyAlignment="1">
      <alignment wrapText="1"/>
    </xf>
    <xf numFmtId="0" fontId="0" fillId="0" borderId="0" xfId="0" applyAlignment="1">
      <alignment horizontal="left"/>
    </xf>
    <xf numFmtId="0" fontId="0" fillId="0" borderId="0" xfId="0" applyNumberFormat="1" applyAlignment="1">
      <alignment horizontal="left"/>
    </xf>
    <xf numFmtId="2" fontId="0" fillId="0" borderId="0" xfId="0" applyNumberFormat="1" applyAlignment="1">
      <alignment horizontal="center"/>
    </xf>
    <xf numFmtId="0" fontId="0" fillId="0" borderId="0" xfId="0" applyAlignment="1">
      <alignment wrapText="1"/>
    </xf>
    <xf numFmtId="14" fontId="0" fillId="0" borderId="0" xfId="0" applyNumberFormat="1" applyAlignment="1">
      <alignment horizontal="center"/>
    </xf>
    <xf numFmtId="0" fontId="1" fillId="0" borderId="0" xfId="0" applyFont="1" applyAlignment="1">
      <alignment horizontal="center"/>
    </xf>
    <xf numFmtId="167" fontId="0" fillId="0" borderId="0" xfId="1" applyNumberFormat="1" applyFont="1" applyAlignment="1">
      <alignment horizontal="center"/>
    </xf>
    <xf numFmtId="0" fontId="0" fillId="0" borderId="0" xfId="0" applyAlignment="1">
      <alignment horizontal="right"/>
    </xf>
    <xf numFmtId="0" fontId="1" fillId="0" borderId="0" xfId="0" applyFont="1" applyAlignment="1">
      <alignment horizontal="left"/>
    </xf>
    <xf numFmtId="0" fontId="1" fillId="0" borderId="0" xfId="0" applyFont="1" applyAlignment="1">
      <alignment horizontal="center" textRotation="90" wrapText="1"/>
    </xf>
    <xf numFmtId="0" fontId="1" fillId="0" borderId="0" xfId="0" applyFont="1" applyAlignment="1">
      <alignment textRotation="90" wrapText="1"/>
    </xf>
    <xf numFmtId="0" fontId="0" fillId="0" borderId="0" xfId="0" applyNumberFormat="1" applyAlignment="1">
      <alignment horizontal="right"/>
    </xf>
    <xf numFmtId="164" fontId="0" fillId="0" borderId="0" xfId="0" applyNumberFormat="1" applyFont="1" applyAlignment="1">
      <alignment horizontal="center"/>
    </xf>
    <xf numFmtId="166" fontId="0" fillId="0" borderId="0" xfId="0" applyNumberFormat="1" applyFill="1" applyAlignment="1">
      <alignment horizontal="center"/>
    </xf>
    <xf numFmtId="0" fontId="0" fillId="0" borderId="0" xfId="0" applyNumberFormat="1" applyFill="1" applyAlignment="1">
      <alignment horizontal="center"/>
    </xf>
    <xf numFmtId="0" fontId="0" fillId="0" borderId="0" xfId="0" applyFill="1" applyAlignment="1">
      <alignment horizontal="center"/>
    </xf>
    <xf numFmtId="165" fontId="0" fillId="0" borderId="0" xfId="0" applyNumberFormat="1" applyFill="1" applyAlignment="1">
      <alignment horizontal="center"/>
    </xf>
    <xf numFmtId="1" fontId="0" fillId="0" borderId="0" xfId="0" applyNumberFormat="1" applyFill="1" applyAlignment="1">
      <alignment horizontal="center"/>
    </xf>
    <xf numFmtId="0" fontId="0" fillId="0" borderId="0" xfId="0" applyFill="1" applyAlignment="1">
      <alignment horizontal="left"/>
    </xf>
    <xf numFmtId="16" fontId="0" fillId="0" borderId="0" xfId="0" applyNumberFormat="1" applyAlignment="1">
      <alignment horizontal="center"/>
    </xf>
    <xf numFmtId="2" fontId="1" fillId="0" borderId="0" xfId="0" applyNumberFormat="1" applyFont="1" applyAlignment="1">
      <alignment horizontal="right"/>
    </xf>
    <xf numFmtId="14" fontId="0" fillId="0" borderId="0" xfId="0" applyNumberFormat="1"/>
    <xf numFmtId="0" fontId="0" fillId="0" borderId="0" xfId="0" applyBorder="1"/>
    <xf numFmtId="0" fontId="0" fillId="0" borderId="0" xfId="0" applyBorder="1" applyAlignment="1">
      <alignment horizontal="center"/>
    </xf>
    <xf numFmtId="0" fontId="1" fillId="0" borderId="0" xfId="0" applyFont="1" applyBorder="1"/>
    <xf numFmtId="44" fontId="0" fillId="0" borderId="0" xfId="1" applyFont="1" applyBorder="1" applyAlignment="1">
      <alignment horizontal="center"/>
    </xf>
    <xf numFmtId="167" fontId="1" fillId="0" borderId="0" xfId="1" applyNumberFormat="1" applyFont="1" applyAlignment="1">
      <alignment horizontal="center" wrapText="1"/>
    </xf>
    <xf numFmtId="0" fontId="0" fillId="0" borderId="0" xfId="0" applyNumberFormat="1" applyFont="1" applyAlignment="1">
      <alignment horizontal="center"/>
    </xf>
    <xf numFmtId="164" fontId="0" fillId="0" borderId="0" xfId="0" applyNumberFormat="1" applyFont="1" applyAlignment="1">
      <alignment horizontal="right" wrapText="1"/>
    </xf>
    <xf numFmtId="0" fontId="0" fillId="0" borderId="0" xfId="0" applyFont="1" applyFill="1" applyAlignment="1">
      <alignment horizontal="center"/>
    </xf>
    <xf numFmtId="167" fontId="0" fillId="0" borderId="0" xfId="0" applyNumberFormat="1"/>
    <xf numFmtId="44" fontId="0" fillId="0" borderId="0" xfId="0" applyNumberFormat="1" applyAlignment="1">
      <alignment horizontal="center"/>
    </xf>
    <xf numFmtId="0" fontId="1" fillId="0" borderId="4" xfId="0" applyFont="1" applyBorder="1" applyAlignment="1">
      <alignment wrapText="1"/>
    </xf>
    <xf numFmtId="164" fontId="0" fillId="0" borderId="0" xfId="0" applyNumberFormat="1" applyFill="1" applyAlignment="1">
      <alignment horizontal="center"/>
    </xf>
    <xf numFmtId="0" fontId="1" fillId="0" borderId="3" xfId="0" applyFont="1" applyBorder="1" applyAlignment="1">
      <alignment horizontal="center" wrapText="1"/>
    </xf>
    <xf numFmtId="44" fontId="0" fillId="0" borderId="0" xfId="1" applyFont="1" applyAlignment="1">
      <alignment horizontal="center"/>
    </xf>
    <xf numFmtId="44" fontId="0" fillId="0" borderId="0" xfId="1" applyNumberFormat="1" applyFont="1" applyAlignment="1">
      <alignment horizontal="center"/>
    </xf>
    <xf numFmtId="0" fontId="0" fillId="0" borderId="0" xfId="0" applyFont="1" applyAlignment="1">
      <alignment wrapText="1"/>
    </xf>
    <xf numFmtId="44" fontId="4" fillId="0" borderId="0" xfId="1" applyFont="1" applyAlignment="1">
      <alignment horizontal="center" wrapText="1"/>
    </xf>
    <xf numFmtId="44" fontId="4" fillId="0" borderId="0" xfId="1" applyFont="1" applyAlignment="1">
      <alignment horizontal="left" wrapText="1"/>
    </xf>
    <xf numFmtId="0" fontId="0" fillId="0" borderId="0" xfId="0" applyFill="1"/>
    <xf numFmtId="44" fontId="0" fillId="0" borderId="0" xfId="1" applyNumberFormat="1" applyFont="1" applyAlignment="1">
      <alignment horizontal="left"/>
    </xf>
    <xf numFmtId="44" fontId="0" fillId="0" borderId="0" xfId="1" applyFont="1"/>
    <xf numFmtId="0" fontId="0" fillId="0" borderId="0" xfId="0" applyFont="1" applyAlignment="1">
      <alignment horizontal="left"/>
    </xf>
    <xf numFmtId="0" fontId="0" fillId="6" borderId="0" xfId="0" applyFill="1" applyBorder="1" applyAlignment="1">
      <alignment horizontal="center"/>
    </xf>
    <xf numFmtId="2" fontId="1" fillId="0" borderId="19" xfId="0" applyNumberFormat="1" applyFont="1" applyFill="1" applyBorder="1" applyAlignment="1">
      <alignment horizontal="right"/>
    </xf>
    <xf numFmtId="2" fontId="1" fillId="0" borderId="20" xfId="0" applyNumberFormat="1" applyFont="1" applyFill="1" applyBorder="1" applyAlignment="1">
      <alignment horizontal="center"/>
    </xf>
    <xf numFmtId="1" fontId="1" fillId="0" borderId="21" xfId="0" applyNumberFormat="1" applyFont="1" applyFill="1" applyBorder="1" applyAlignment="1">
      <alignment horizontal="center"/>
    </xf>
    <xf numFmtId="2" fontId="1" fillId="0" borderId="22" xfId="0" applyNumberFormat="1" applyFont="1" applyFill="1" applyBorder="1" applyAlignment="1">
      <alignment horizontal="center"/>
    </xf>
    <xf numFmtId="2" fontId="1" fillId="0" borderId="23" xfId="0" applyNumberFormat="1" applyFont="1" applyFill="1" applyBorder="1" applyAlignment="1">
      <alignment horizontal="center"/>
    </xf>
    <xf numFmtId="0" fontId="0" fillId="6" borderId="5" xfId="0" applyFont="1" applyFill="1" applyBorder="1"/>
    <xf numFmtId="0" fontId="0" fillId="6" borderId="6" xfId="0" applyFill="1" applyBorder="1" applyAlignment="1">
      <alignment horizontal="center" wrapText="1"/>
    </xf>
    <xf numFmtId="0" fontId="0" fillId="6" borderId="7" xfId="0" applyFill="1" applyBorder="1" applyAlignment="1">
      <alignment horizontal="center" wrapText="1"/>
    </xf>
    <xf numFmtId="0" fontId="0" fillId="6" borderId="8" xfId="0" applyFill="1" applyBorder="1" applyAlignment="1">
      <alignment horizontal="center" wrapText="1"/>
    </xf>
    <xf numFmtId="0" fontId="0" fillId="6" borderId="9" xfId="0" applyFill="1" applyBorder="1" applyAlignment="1">
      <alignment horizontal="center" wrapText="1"/>
    </xf>
    <xf numFmtId="0" fontId="0" fillId="6" borderId="5" xfId="0" applyFill="1" applyBorder="1" applyAlignment="1">
      <alignment horizontal="center" wrapText="1"/>
    </xf>
    <xf numFmtId="0" fontId="1" fillId="6" borderId="2" xfId="0" applyFont="1" applyFill="1" applyBorder="1" applyAlignment="1">
      <alignment horizontal="center" wrapText="1"/>
    </xf>
    <xf numFmtId="0" fontId="0" fillId="6" borderId="24" xfId="0" applyFill="1" applyBorder="1" applyAlignment="1">
      <alignment horizontal="left"/>
    </xf>
    <xf numFmtId="0" fontId="0" fillId="6" borderId="7" xfId="0" applyFill="1" applyBorder="1" applyAlignment="1">
      <alignment horizontal="left"/>
    </xf>
    <xf numFmtId="0" fontId="0" fillId="6" borderId="25" xfId="0" applyFill="1" applyBorder="1"/>
    <xf numFmtId="0" fontId="0" fillId="6" borderId="8" xfId="0" applyFill="1" applyBorder="1" applyAlignment="1">
      <alignment horizontal="center"/>
    </xf>
    <xf numFmtId="0" fontId="0" fillId="6" borderId="9" xfId="0" applyFill="1" applyBorder="1"/>
    <xf numFmtId="0" fontId="0" fillId="0" borderId="0" xfId="0" applyFill="1" applyAlignment="1">
      <alignment horizontal="center" textRotation="90" wrapText="1"/>
    </xf>
    <xf numFmtId="0" fontId="0" fillId="0" borderId="0" xfId="0" applyNumberFormat="1" applyFill="1" applyAlignment="1">
      <alignment horizontal="left"/>
    </xf>
    <xf numFmtId="0" fontId="1" fillId="6" borderId="1" xfId="0" applyFont="1" applyFill="1" applyBorder="1" applyAlignment="1">
      <alignment wrapText="1"/>
    </xf>
    <xf numFmtId="167" fontId="0" fillId="3" borderId="1" xfId="1" applyNumberFormat="1" applyFont="1" applyFill="1" applyBorder="1" applyAlignment="1">
      <alignment horizontal="center" wrapText="1"/>
    </xf>
    <xf numFmtId="0" fontId="0" fillId="0" borderId="1" xfId="0" applyBorder="1" applyAlignment="1">
      <alignment horizontal="center" wrapText="1"/>
    </xf>
    <xf numFmtId="0" fontId="0" fillId="6" borderId="1" xfId="0" applyFill="1" applyBorder="1" applyAlignment="1">
      <alignment wrapText="1"/>
    </xf>
    <xf numFmtId="0" fontId="0" fillId="6" borderId="1" xfId="0" applyFill="1" applyBorder="1" applyAlignment="1">
      <alignment horizontal="center" wrapText="1"/>
    </xf>
    <xf numFmtId="167" fontId="0" fillId="0" borderId="1" xfId="0" applyNumberFormat="1" applyBorder="1" applyAlignment="1">
      <alignment horizontal="center" wrapText="1"/>
    </xf>
    <xf numFmtId="166" fontId="1" fillId="6" borderId="1" xfId="0" applyNumberFormat="1" applyFont="1" applyFill="1" applyBorder="1" applyAlignment="1">
      <alignment horizontal="center" wrapText="1"/>
    </xf>
    <xf numFmtId="2" fontId="1" fillId="6" borderId="1" xfId="0" applyNumberFormat="1" applyFont="1" applyFill="1" applyBorder="1" applyAlignment="1">
      <alignment horizontal="center" wrapText="1"/>
    </xf>
    <xf numFmtId="0" fontId="0" fillId="6" borderId="1" xfId="0" applyFill="1" applyBorder="1"/>
    <xf numFmtId="0" fontId="0" fillId="0" borderId="1" xfId="0" applyBorder="1" applyAlignment="1">
      <alignment horizontal="center"/>
    </xf>
    <xf numFmtId="2" fontId="0" fillId="0" borderId="1" xfId="0" applyNumberFormat="1" applyBorder="1" applyAlignment="1">
      <alignment horizontal="center"/>
    </xf>
    <xf numFmtId="0" fontId="0" fillId="0" borderId="1" xfId="0" applyBorder="1"/>
    <xf numFmtId="0" fontId="0" fillId="0" borderId="26" xfId="0" applyBorder="1" applyAlignment="1">
      <alignment horizontal="center"/>
    </xf>
    <xf numFmtId="166" fontId="1" fillId="0" borderId="0" xfId="0" applyNumberFormat="1" applyFont="1" applyFill="1" applyBorder="1" applyAlignment="1">
      <alignment horizontal="center" wrapText="1"/>
    </xf>
    <xf numFmtId="166" fontId="0" fillId="0" borderId="0" xfId="0" applyNumberFormat="1" applyFill="1" applyBorder="1" applyAlignment="1">
      <alignment horizontal="center"/>
    </xf>
    <xf numFmtId="0" fontId="0" fillId="0" borderId="1" xfId="0" applyBorder="1" applyAlignment="1">
      <alignment wrapText="1"/>
    </xf>
    <xf numFmtId="166" fontId="0" fillId="3" borderId="1" xfId="0" applyNumberFormat="1" applyFill="1" applyBorder="1" applyAlignment="1">
      <alignment horizontal="center"/>
    </xf>
    <xf numFmtId="0" fontId="0" fillId="3" borderId="1" xfId="0" applyFill="1" applyBorder="1"/>
    <xf numFmtId="0" fontId="0" fillId="3" borderId="1" xfId="0" applyFill="1" applyBorder="1" applyAlignment="1">
      <alignment horizontal="center"/>
    </xf>
    <xf numFmtId="0" fontId="0" fillId="2" borderId="1" xfId="0" applyFill="1" applyBorder="1"/>
    <xf numFmtId="0" fontId="0" fillId="0" borderId="1" xfId="0" applyFill="1" applyBorder="1"/>
    <xf numFmtId="0" fontId="0" fillId="3" borderId="1" xfId="0" applyFill="1" applyBorder="1" applyAlignment="1">
      <alignment wrapText="1"/>
    </xf>
    <xf numFmtId="0" fontId="0" fillId="5" borderId="27" xfId="0" applyFill="1" applyBorder="1" applyAlignment="1">
      <alignment horizontal="left"/>
    </xf>
    <xf numFmtId="0" fontId="0" fillId="5" borderId="1" xfId="0" applyFill="1" applyBorder="1" applyAlignment="1">
      <alignment horizontal="left"/>
    </xf>
    <xf numFmtId="0" fontId="0" fillId="5" borderId="1" xfId="0" applyFill="1" applyBorder="1"/>
    <xf numFmtId="0" fontId="0" fillId="5" borderId="1" xfId="0" applyFill="1" applyBorder="1" applyAlignment="1">
      <alignment horizontal="left" textRotation="90" wrapText="1"/>
    </xf>
    <xf numFmtId="0" fontId="0" fillId="5" borderId="1" xfId="0" applyFill="1" applyBorder="1" applyAlignment="1">
      <alignment textRotation="90" wrapText="1"/>
    </xf>
    <xf numFmtId="0" fontId="0" fillId="0" borderId="0" xfId="0" applyFill="1" applyAlignment="1">
      <alignment textRotation="90" wrapText="1"/>
    </xf>
    <xf numFmtId="166" fontId="1" fillId="6" borderId="1" xfId="0" applyNumberFormat="1" applyFont="1" applyFill="1" applyBorder="1" applyAlignment="1">
      <alignment horizontal="center"/>
    </xf>
    <xf numFmtId="0" fontId="0" fillId="5" borderId="1" xfId="0" applyFill="1" applyBorder="1" applyAlignment="1">
      <alignment horizontal="center"/>
    </xf>
    <xf numFmtId="0" fontId="1" fillId="0" borderId="1" xfId="0" applyFont="1" applyBorder="1" applyAlignment="1">
      <alignment horizontal="center" wrapText="1"/>
    </xf>
    <xf numFmtId="14" fontId="0" fillId="3" borderId="1" xfId="0" applyNumberFormat="1" applyFont="1" applyFill="1" applyBorder="1" applyAlignment="1">
      <alignment horizontal="center" wrapText="1"/>
    </xf>
    <xf numFmtId="0" fontId="0" fillId="3" borderId="1" xfId="0" applyFont="1" applyFill="1" applyBorder="1" applyAlignment="1">
      <alignment horizontal="center" wrapText="1"/>
    </xf>
    <xf numFmtId="0" fontId="0" fillId="3" borderId="1" xfId="0" applyFont="1" applyFill="1" applyBorder="1" applyAlignment="1">
      <alignment wrapText="1"/>
    </xf>
    <xf numFmtId="0" fontId="0" fillId="6" borderId="1" xfId="0" applyFont="1" applyFill="1" applyBorder="1" applyAlignment="1">
      <alignment wrapText="1"/>
    </xf>
    <xf numFmtId="20" fontId="0" fillId="3" borderId="1" xfId="0" applyNumberFormat="1" applyFont="1" applyFill="1" applyBorder="1" applyAlignment="1">
      <alignment horizontal="center" wrapText="1"/>
    </xf>
    <xf numFmtId="14" fontId="0" fillId="3" borderId="1" xfId="0" applyNumberFormat="1" applyFill="1" applyBorder="1" applyAlignment="1">
      <alignment horizontal="center"/>
    </xf>
    <xf numFmtId="164" fontId="0" fillId="3" borderId="1" xfId="0" applyNumberFormat="1" applyFill="1" applyBorder="1" applyAlignment="1">
      <alignment horizontal="center"/>
    </xf>
    <xf numFmtId="165" fontId="0" fillId="3" borderId="1" xfId="0" applyNumberFormat="1" applyFill="1" applyBorder="1" applyAlignment="1">
      <alignment horizontal="center"/>
    </xf>
    <xf numFmtId="0" fontId="0" fillId="3" borderId="1" xfId="0" applyNumberFormat="1" applyFill="1" applyBorder="1" applyAlignment="1">
      <alignment horizontal="center"/>
    </xf>
    <xf numFmtId="0" fontId="0" fillId="0" borderId="1" xfId="0" applyFill="1" applyBorder="1" applyAlignment="1">
      <alignment horizontal="center"/>
    </xf>
    <xf numFmtId="166" fontId="0" fillId="3" borderId="1" xfId="0" applyNumberFormat="1" applyFill="1" applyBorder="1" applyAlignment="1">
      <alignment horizontal="center" wrapText="1"/>
    </xf>
    <xf numFmtId="0" fontId="0" fillId="6" borderId="1" xfId="0" applyFill="1" applyBorder="1" applyAlignment="1">
      <alignment horizontal="center"/>
    </xf>
    <xf numFmtId="165" fontId="0" fillId="0" borderId="1" xfId="0" applyNumberFormat="1" applyFill="1" applyBorder="1" applyAlignment="1">
      <alignment horizontal="center"/>
    </xf>
    <xf numFmtId="166" fontId="1" fillId="6" borderId="1" xfId="0" applyNumberFormat="1" applyFont="1" applyFill="1" applyBorder="1" applyAlignment="1">
      <alignment horizontal="center" textRotation="90" wrapText="1"/>
    </xf>
    <xf numFmtId="0" fontId="1" fillId="6" borderId="1" xfId="0" applyNumberFormat="1" applyFont="1" applyFill="1" applyBorder="1" applyAlignment="1">
      <alignment horizontal="center" textRotation="90" wrapText="1"/>
    </xf>
    <xf numFmtId="0" fontId="1" fillId="6" borderId="1" xfId="0" applyFont="1" applyFill="1" applyBorder="1" applyAlignment="1">
      <alignment horizontal="center" textRotation="90" wrapText="1"/>
    </xf>
    <xf numFmtId="165" fontId="1" fillId="6" borderId="1" xfId="0" applyNumberFormat="1" applyFont="1" applyFill="1" applyBorder="1" applyAlignment="1">
      <alignment horizontal="center" textRotation="90" wrapText="1"/>
    </xf>
    <xf numFmtId="1" fontId="1" fillId="6" borderId="1" xfId="0" applyNumberFormat="1" applyFont="1" applyFill="1" applyBorder="1" applyAlignment="1">
      <alignment horizontal="center" textRotation="90" wrapText="1"/>
    </xf>
    <xf numFmtId="0" fontId="1" fillId="6" borderId="1" xfId="0" applyFont="1" applyFill="1" applyBorder="1" applyAlignment="1">
      <alignment horizontal="left" textRotation="90" wrapText="1"/>
    </xf>
    <xf numFmtId="0" fontId="1" fillId="6" borderId="1" xfId="0" applyFont="1" applyFill="1" applyBorder="1" applyAlignment="1">
      <alignment textRotation="90" wrapText="1"/>
    </xf>
    <xf numFmtId="0" fontId="1" fillId="6" borderId="1" xfId="0" applyNumberFormat="1" applyFont="1" applyFill="1" applyBorder="1" applyAlignment="1">
      <alignment horizontal="center" textRotation="90"/>
    </xf>
    <xf numFmtId="0" fontId="0" fillId="0" borderId="1" xfId="0" applyNumberFormat="1" applyFill="1" applyBorder="1" applyAlignment="1">
      <alignment horizontal="center"/>
    </xf>
    <xf numFmtId="1" fontId="0" fillId="6" borderId="1" xfId="0" applyNumberFormat="1" applyFill="1" applyBorder="1" applyAlignment="1">
      <alignment horizontal="left"/>
    </xf>
    <xf numFmtId="165" fontId="0" fillId="2" borderId="1" xfId="0" applyNumberFormat="1" applyFill="1" applyBorder="1" applyAlignment="1">
      <alignment horizontal="center"/>
    </xf>
    <xf numFmtId="166" fontId="0" fillId="3" borderId="1" xfId="0" applyNumberFormat="1" applyFont="1" applyFill="1" applyBorder="1" applyAlignment="1">
      <alignment horizontal="center"/>
    </xf>
    <xf numFmtId="0" fontId="0" fillId="3" borderId="1" xfId="0" applyNumberFormat="1" applyFont="1" applyFill="1" applyBorder="1" applyAlignment="1">
      <alignment horizontal="center"/>
    </xf>
    <xf numFmtId="0" fontId="0" fillId="3" borderId="1" xfId="0" applyFont="1" applyFill="1" applyBorder="1" applyAlignment="1">
      <alignment horizontal="center"/>
    </xf>
    <xf numFmtId="0" fontId="0" fillId="5" borderId="1" xfId="0" applyNumberFormat="1" applyFill="1" applyBorder="1" applyAlignment="1">
      <alignment horizontal="center"/>
    </xf>
    <xf numFmtId="1" fontId="0" fillId="3" borderId="1" xfId="0" applyNumberFormat="1" applyFill="1" applyBorder="1" applyAlignment="1">
      <alignment horizontal="center"/>
    </xf>
    <xf numFmtId="1" fontId="0" fillId="4" borderId="1" xfId="0" applyNumberFormat="1" applyFill="1" applyBorder="1" applyAlignment="1">
      <alignment horizontal="center"/>
    </xf>
    <xf numFmtId="1" fontId="0" fillId="5" borderId="1" xfId="0" applyNumberFormat="1" applyFill="1" applyBorder="1" applyAlignment="1">
      <alignment horizontal="center"/>
    </xf>
    <xf numFmtId="0" fontId="1" fillId="6" borderId="1" xfId="0" applyFont="1" applyFill="1" applyBorder="1"/>
    <xf numFmtId="0" fontId="1" fillId="0" borderId="1" xfId="0" applyFont="1" applyBorder="1" applyAlignment="1">
      <alignment horizontal="center"/>
    </xf>
    <xf numFmtId="0" fontId="1" fillId="6" borderId="1" xfId="0" applyFont="1" applyFill="1" applyBorder="1" applyAlignment="1">
      <alignment horizontal="left" wrapText="1"/>
    </xf>
    <xf numFmtId="0" fontId="1" fillId="6" borderId="1" xfId="0" applyNumberFormat="1" applyFont="1" applyFill="1" applyBorder="1" applyAlignment="1">
      <alignment horizontal="center" wrapText="1"/>
    </xf>
    <xf numFmtId="0" fontId="0" fillId="6" borderId="1" xfId="0" applyFont="1" applyFill="1" applyBorder="1" applyAlignment="1">
      <alignment horizontal="right"/>
    </xf>
    <xf numFmtId="164" fontId="0" fillId="0" borderId="1" xfId="0" applyNumberFormat="1" applyFont="1" applyBorder="1" applyAlignment="1">
      <alignment horizontal="center"/>
    </xf>
    <xf numFmtId="0" fontId="0" fillId="6" borderId="1" xfId="0" applyNumberFormat="1" applyFill="1" applyBorder="1" applyAlignment="1">
      <alignment horizontal="right"/>
    </xf>
    <xf numFmtId="0" fontId="1" fillId="6" borderId="1" xfId="0" applyNumberFormat="1" applyFont="1" applyFill="1" applyBorder="1" applyAlignment="1">
      <alignment horizontal="right"/>
    </xf>
    <xf numFmtId="1" fontId="0" fillId="0" borderId="1" xfId="0" applyNumberFormat="1" applyFont="1" applyBorder="1" applyAlignment="1">
      <alignment horizontal="center"/>
    </xf>
    <xf numFmtId="0" fontId="1" fillId="6" borderId="1" xfId="0" applyNumberFormat="1" applyFont="1" applyFill="1" applyBorder="1" applyAlignment="1">
      <alignment horizontal="right" wrapText="1"/>
    </xf>
    <xf numFmtId="1" fontId="0" fillId="0" borderId="1" xfId="0" applyNumberFormat="1" applyBorder="1" applyAlignment="1">
      <alignment horizontal="center"/>
    </xf>
    <xf numFmtId="168" fontId="0" fillId="0" borderId="1" xfId="0" applyNumberFormat="1" applyBorder="1" applyAlignment="1">
      <alignment horizontal="center"/>
    </xf>
    <xf numFmtId="0" fontId="1" fillId="6" borderId="28" xfId="0" applyNumberFormat="1" applyFont="1" applyFill="1" applyBorder="1" applyAlignment="1">
      <alignment horizontal="right" wrapText="1"/>
    </xf>
    <xf numFmtId="168" fontId="0" fillId="0" borderId="28" xfId="0" applyNumberFormat="1" applyBorder="1" applyAlignment="1">
      <alignment horizontal="center"/>
    </xf>
    <xf numFmtId="164" fontId="1" fillId="6" borderId="1" xfId="0" applyNumberFormat="1" applyFont="1" applyFill="1" applyBorder="1" applyAlignment="1">
      <alignment horizontal="center" wrapText="1"/>
    </xf>
    <xf numFmtId="164" fontId="0" fillId="0" borderId="1" xfId="0" applyNumberFormat="1" applyBorder="1" applyAlignment="1">
      <alignment horizontal="center"/>
    </xf>
    <xf numFmtId="164" fontId="0" fillId="5" borderId="1" xfId="0" applyNumberFormat="1" applyFill="1" applyBorder="1" applyAlignment="1">
      <alignment horizontal="center"/>
    </xf>
    <xf numFmtId="2" fontId="0" fillId="2" borderId="1" xfId="0" applyNumberFormat="1" applyFill="1" applyBorder="1" applyAlignment="1">
      <alignment horizontal="center"/>
    </xf>
    <xf numFmtId="2" fontId="0" fillId="3" borderId="1" xfId="0" applyNumberFormat="1" applyFill="1" applyBorder="1" applyAlignment="1">
      <alignment horizontal="center"/>
    </xf>
    <xf numFmtId="2" fontId="0" fillId="5" borderId="1" xfId="0" applyNumberFormat="1" applyFill="1" applyBorder="1" applyAlignment="1">
      <alignment horizontal="center"/>
    </xf>
    <xf numFmtId="16" fontId="0" fillId="3" borderId="1" xfId="0" applyNumberFormat="1" applyFill="1" applyBorder="1" applyAlignment="1">
      <alignment horizontal="center"/>
    </xf>
    <xf numFmtId="164" fontId="1" fillId="6" borderId="1" xfId="0" applyNumberFormat="1" applyFont="1" applyFill="1" applyBorder="1" applyAlignment="1">
      <alignment horizontal="center" textRotation="90" wrapText="1"/>
    </xf>
    <xf numFmtId="0" fontId="0" fillId="6" borderId="1" xfId="0" applyFill="1" applyBorder="1" applyAlignment="1">
      <alignment horizontal="center" textRotation="90" wrapText="1"/>
    </xf>
    <xf numFmtId="0" fontId="0" fillId="6" borderId="1" xfId="0" applyNumberFormat="1" applyFill="1" applyBorder="1" applyAlignment="1">
      <alignment horizontal="center"/>
    </xf>
    <xf numFmtId="0" fontId="0" fillId="6" borderId="1" xfId="0" applyNumberFormat="1" applyFill="1" applyBorder="1" applyAlignment="1">
      <alignment horizontal="left"/>
    </xf>
    <xf numFmtId="0" fontId="0" fillId="0" borderId="1" xfId="0" applyNumberFormat="1" applyFill="1" applyBorder="1" applyAlignment="1">
      <alignment horizontal="left"/>
    </xf>
    <xf numFmtId="164" fontId="0" fillId="3" borderId="1" xfId="0" applyNumberFormat="1" applyFill="1" applyBorder="1" applyAlignment="1">
      <alignment horizontal="center" wrapText="1"/>
    </xf>
    <xf numFmtId="167" fontId="0" fillId="6" borderId="1" xfId="1" applyNumberFormat="1" applyFont="1" applyFill="1" applyBorder="1" applyAlignment="1">
      <alignment horizontal="center"/>
    </xf>
    <xf numFmtId="167" fontId="0" fillId="6" borderId="1" xfId="0" applyNumberFormat="1" applyFill="1" applyBorder="1" applyAlignment="1">
      <alignment horizontal="center"/>
    </xf>
    <xf numFmtId="44" fontId="0" fillId="3" borderId="1" xfId="1" applyFont="1" applyFill="1" applyBorder="1" applyAlignment="1">
      <alignment horizontal="center"/>
    </xf>
    <xf numFmtId="167" fontId="0" fillId="6" borderId="1" xfId="1" applyNumberFormat="1" applyFont="1" applyFill="1" applyBorder="1" applyAlignment="1">
      <alignment horizontal="left"/>
    </xf>
    <xf numFmtId="169" fontId="0" fillId="3" borderId="1" xfId="1" applyNumberFormat="1" applyFont="1" applyFill="1" applyBorder="1" applyAlignment="1">
      <alignment horizontal="center"/>
    </xf>
    <xf numFmtId="167" fontId="0" fillId="3" borderId="1" xfId="1" applyNumberFormat="1" applyFont="1" applyFill="1" applyBorder="1" applyAlignment="1">
      <alignment horizontal="center"/>
    </xf>
    <xf numFmtId="0" fontId="0" fillId="3" borderId="1" xfId="1" applyNumberFormat="1" applyFont="1" applyFill="1" applyBorder="1" applyAlignment="1">
      <alignment horizontal="center"/>
    </xf>
    <xf numFmtId="44" fontId="0" fillId="0" borderId="1" xfId="1" applyNumberFormat="1" applyFont="1" applyBorder="1" applyAlignment="1">
      <alignment horizontal="center"/>
    </xf>
    <xf numFmtId="167" fontId="1" fillId="6" borderId="1" xfId="1" applyNumberFormat="1" applyFont="1" applyFill="1" applyBorder="1" applyAlignment="1">
      <alignment horizontal="center" wrapText="1"/>
    </xf>
    <xf numFmtId="167" fontId="0" fillId="0" borderId="1" xfId="1" applyNumberFormat="1" applyFont="1" applyBorder="1" applyAlignment="1">
      <alignment horizontal="center"/>
    </xf>
    <xf numFmtId="167" fontId="0" fillId="0" borderId="1" xfId="0" applyNumberFormat="1" applyBorder="1" applyAlignment="1">
      <alignment horizontal="center"/>
    </xf>
    <xf numFmtId="0" fontId="1" fillId="6" borderId="1" xfId="0" applyFont="1" applyFill="1" applyBorder="1" applyAlignment="1">
      <alignment horizontal="right" wrapText="1"/>
    </xf>
    <xf numFmtId="167" fontId="0" fillId="5" borderId="1" xfId="0" applyNumberFormat="1" applyFill="1" applyBorder="1" applyAlignment="1">
      <alignment horizontal="center"/>
    </xf>
    <xf numFmtId="164" fontId="0" fillId="6" borderId="1" xfId="0" applyNumberFormat="1" applyFont="1" applyFill="1" applyBorder="1" applyAlignment="1">
      <alignment horizontal="right" wrapText="1"/>
    </xf>
    <xf numFmtId="44" fontId="0" fillId="0" borderId="1" xfId="1" applyFont="1" applyBorder="1" applyAlignment="1">
      <alignment horizontal="center"/>
    </xf>
    <xf numFmtId="169" fontId="0" fillId="0" borderId="1" xfId="1" applyNumberFormat="1" applyFont="1" applyBorder="1" applyAlignment="1">
      <alignment horizontal="center"/>
    </xf>
    <xf numFmtId="164" fontId="0" fillId="0" borderId="1" xfId="0" applyNumberFormat="1" applyFont="1" applyBorder="1" applyAlignment="1">
      <alignment horizontal="right" wrapText="1"/>
    </xf>
    <xf numFmtId="0" fontId="0" fillId="0" borderId="1" xfId="0" applyNumberFormat="1" applyFont="1" applyBorder="1" applyAlignment="1">
      <alignment horizontal="center"/>
    </xf>
    <xf numFmtId="164" fontId="1" fillId="6" borderId="1" xfId="0" applyNumberFormat="1" applyFont="1" applyFill="1" applyBorder="1" applyAlignment="1">
      <alignment horizontal="left" wrapText="1"/>
    </xf>
    <xf numFmtId="164" fontId="1" fillId="6" borderId="1" xfId="0" applyNumberFormat="1" applyFont="1" applyFill="1" applyBorder="1" applyAlignment="1">
      <alignment horizontal="right" wrapText="1"/>
    </xf>
    <xf numFmtId="170" fontId="0" fillId="0" borderId="1" xfId="0" applyNumberFormat="1" applyBorder="1" applyAlignment="1">
      <alignment horizontal="center"/>
    </xf>
    <xf numFmtId="167" fontId="0" fillId="0" borderId="1" xfId="0" applyNumberFormat="1" applyBorder="1"/>
    <xf numFmtId="0" fontId="0" fillId="0" borderId="1" xfId="0" applyNumberFormat="1" applyBorder="1" applyAlignment="1">
      <alignment horizontal="center"/>
    </xf>
    <xf numFmtId="44" fontId="0" fillId="0" borderId="1" xfId="0" applyNumberFormat="1" applyBorder="1" applyAlignment="1">
      <alignment horizontal="center"/>
    </xf>
    <xf numFmtId="167" fontId="0" fillId="0" borderId="1" xfId="1" applyNumberFormat="1" applyFont="1" applyBorder="1"/>
    <xf numFmtId="167" fontId="0" fillId="5" borderId="1" xfId="1" applyNumberFormat="1" applyFont="1" applyFill="1" applyBorder="1" applyAlignment="1">
      <alignment horizontal="center"/>
    </xf>
    <xf numFmtId="0" fontId="1" fillId="6" borderId="1" xfId="0" applyFont="1" applyFill="1" applyBorder="1" applyAlignment="1">
      <alignment horizontal="right"/>
    </xf>
    <xf numFmtId="14" fontId="0" fillId="3" borderId="10" xfId="0" applyNumberFormat="1" applyFont="1" applyFill="1" applyBorder="1"/>
    <xf numFmtId="2" fontId="0" fillId="3" borderId="10" xfId="0" applyNumberFormat="1" applyFill="1" applyBorder="1" applyAlignment="1">
      <alignment horizontal="center" wrapText="1"/>
    </xf>
    <xf numFmtId="0" fontId="0" fillId="3" borderId="11" xfId="0" applyFill="1" applyBorder="1" applyAlignment="1">
      <alignment horizontal="center" wrapText="1"/>
    </xf>
    <xf numFmtId="2" fontId="0" fillId="3" borderId="12" xfId="0" applyNumberFormat="1" applyFill="1" applyBorder="1" applyAlignment="1">
      <alignment horizontal="center" wrapText="1"/>
    </xf>
    <xf numFmtId="14" fontId="0" fillId="3" borderId="13" xfId="0" applyNumberFormat="1" applyFont="1" applyFill="1" applyBorder="1"/>
    <xf numFmtId="2" fontId="0" fillId="3" borderId="13" xfId="0" applyNumberFormat="1" applyFill="1" applyBorder="1" applyAlignment="1">
      <alignment horizontal="center" wrapText="1"/>
    </xf>
    <xf numFmtId="0" fontId="0" fillId="3" borderId="14" xfId="0" applyFill="1" applyBorder="1" applyAlignment="1">
      <alignment horizontal="center" wrapText="1"/>
    </xf>
    <xf numFmtId="2" fontId="0" fillId="3" borderId="15" xfId="0" applyNumberFormat="1" applyFill="1" applyBorder="1" applyAlignment="1">
      <alignment horizontal="center" wrapText="1"/>
    </xf>
    <xf numFmtId="14" fontId="1" fillId="3" borderId="13" xfId="0" applyNumberFormat="1" applyFont="1" applyFill="1" applyBorder="1"/>
    <xf numFmtId="2" fontId="0" fillId="3" borderId="13" xfId="0" applyNumberFormat="1" applyFill="1" applyBorder="1" applyAlignment="1">
      <alignment horizontal="center"/>
    </xf>
    <xf numFmtId="1" fontId="1" fillId="3" borderId="14" xfId="0" applyNumberFormat="1" applyFont="1" applyFill="1" applyBorder="1" applyAlignment="1">
      <alignment horizontal="center"/>
    </xf>
    <xf numFmtId="2" fontId="0" fillId="3" borderId="15" xfId="0" applyNumberFormat="1" applyFill="1" applyBorder="1" applyAlignment="1">
      <alignment horizontal="center"/>
    </xf>
    <xf numFmtId="14" fontId="0" fillId="3" borderId="13" xfId="0" applyNumberFormat="1" applyFill="1" applyBorder="1"/>
    <xf numFmtId="14" fontId="0" fillId="3" borderId="16" xfId="0" applyNumberFormat="1" applyFill="1" applyBorder="1"/>
    <xf numFmtId="2" fontId="0" fillId="3" borderId="16" xfId="0" applyNumberFormat="1" applyFill="1" applyBorder="1" applyAlignment="1">
      <alignment horizontal="center"/>
    </xf>
    <xf numFmtId="1" fontId="1" fillId="3" borderId="17" xfId="0" applyNumberFormat="1" applyFont="1" applyFill="1" applyBorder="1" applyAlignment="1">
      <alignment horizontal="center"/>
    </xf>
    <xf numFmtId="2" fontId="0" fillId="3" borderId="18" xfId="0" applyNumberFormat="1" applyFill="1" applyBorder="1" applyAlignment="1">
      <alignment horizontal="center"/>
    </xf>
    <xf numFmtId="0" fontId="0" fillId="3" borderId="18" xfId="0" applyFill="1" applyBorder="1" applyAlignment="1">
      <alignment horizontal="center"/>
    </xf>
    <xf numFmtId="0" fontId="0" fillId="3" borderId="16" xfId="0" applyFill="1" applyBorder="1" applyAlignment="1">
      <alignment horizontal="center"/>
    </xf>
    <xf numFmtId="0" fontId="0" fillId="6" borderId="32" xfId="0" applyFill="1" applyBorder="1" applyAlignment="1"/>
    <xf numFmtId="0" fontId="0" fillId="6" borderId="0" xfId="0" applyFill="1" applyBorder="1" applyAlignment="1"/>
    <xf numFmtId="0" fontId="0" fillId="6" borderId="33" xfId="0" applyFill="1" applyBorder="1" applyAlignment="1"/>
    <xf numFmtId="0" fontId="0" fillId="6" borderId="35" xfId="0" applyFill="1" applyBorder="1" applyAlignment="1">
      <alignment horizontal="center"/>
    </xf>
    <xf numFmtId="0" fontId="0" fillId="6" borderId="36" xfId="0" applyFill="1" applyBorder="1" applyAlignment="1"/>
    <xf numFmtId="1" fontId="1" fillId="6" borderId="1" xfId="0" applyNumberFormat="1" applyFont="1" applyFill="1" applyBorder="1" applyAlignment="1">
      <alignment wrapText="1"/>
    </xf>
    <xf numFmtId="0" fontId="0" fillId="6" borderId="1" xfId="0" applyFill="1" applyBorder="1" applyAlignment="1">
      <alignment horizontal="right"/>
    </xf>
    <xf numFmtId="1" fontId="1" fillId="6" borderId="1" xfId="0" applyNumberFormat="1" applyFont="1" applyFill="1" applyBorder="1"/>
    <xf numFmtId="166" fontId="0" fillId="4" borderId="1" xfId="0" applyNumberFormat="1" applyFill="1" applyBorder="1" applyAlignment="1">
      <alignment horizontal="center"/>
    </xf>
    <xf numFmtId="0" fontId="0" fillId="4" borderId="1" xfId="0" applyFill="1" applyBorder="1" applyAlignment="1">
      <alignment horizontal="center"/>
    </xf>
    <xf numFmtId="20" fontId="0" fillId="4" borderId="1" xfId="0" applyNumberFormat="1" applyFill="1" applyBorder="1" applyAlignment="1">
      <alignment horizontal="center"/>
    </xf>
    <xf numFmtId="21" fontId="0" fillId="6" borderId="1" xfId="0" applyNumberFormat="1" applyFill="1" applyBorder="1" applyAlignment="1">
      <alignment horizontal="left"/>
    </xf>
    <xf numFmtId="0" fontId="0" fillId="4" borderId="1" xfId="0" applyNumberFormat="1" applyFill="1" applyBorder="1" applyAlignment="1">
      <alignment horizontal="center"/>
    </xf>
    <xf numFmtId="165" fontId="0" fillId="4" borderId="1" xfId="0" applyNumberFormat="1" applyFill="1" applyBorder="1" applyAlignment="1">
      <alignment horizontal="center"/>
    </xf>
    <xf numFmtId="44" fontId="1" fillId="6" borderId="1" xfId="1" applyNumberFormat="1" applyFont="1" applyFill="1" applyBorder="1" applyAlignment="1">
      <alignment horizontal="center" textRotation="90" wrapText="1"/>
    </xf>
    <xf numFmtId="44" fontId="1" fillId="6" borderId="1" xfId="1" applyFont="1" applyFill="1" applyBorder="1" applyAlignment="1">
      <alignment horizontal="center" textRotation="90" wrapText="1"/>
    </xf>
    <xf numFmtId="44" fontId="0" fillId="3" borderId="1" xfId="1" applyNumberFormat="1" applyFont="1" applyFill="1" applyBorder="1" applyAlignment="1">
      <alignment horizontal="center"/>
    </xf>
    <xf numFmtId="44" fontId="0" fillId="6" borderId="1" xfId="1" applyNumberFormat="1" applyFont="1" applyFill="1" applyBorder="1" applyAlignment="1">
      <alignment horizontal="left"/>
    </xf>
    <xf numFmtId="44" fontId="0" fillId="5" borderId="1" xfId="1" applyFont="1" applyFill="1" applyBorder="1" applyAlignment="1">
      <alignment horizontal="center"/>
    </xf>
    <xf numFmtId="44" fontId="0" fillId="0" borderId="1" xfId="0" applyNumberFormat="1" applyFont="1" applyBorder="1" applyAlignment="1">
      <alignment horizontal="center" wrapText="1"/>
    </xf>
    <xf numFmtId="44" fontId="0" fillId="2" borderId="1" xfId="1" applyNumberFormat="1" applyFont="1" applyFill="1" applyBorder="1" applyAlignment="1">
      <alignment horizontal="center"/>
    </xf>
    <xf numFmtId="44" fontId="4" fillId="3" borderId="1" xfId="1" applyFont="1" applyFill="1" applyBorder="1" applyAlignment="1">
      <alignment horizontal="center" wrapText="1"/>
    </xf>
    <xf numFmtId="0" fontId="0" fillId="6" borderId="1" xfId="0" applyFill="1" applyBorder="1" applyAlignment="1">
      <alignment horizontal="left" wrapText="1"/>
    </xf>
    <xf numFmtId="44" fontId="4" fillId="5" borderId="1" xfId="1" applyFont="1" applyFill="1" applyBorder="1" applyAlignment="1">
      <alignment horizontal="center" wrapText="1"/>
    </xf>
    <xf numFmtId="44" fontId="0" fillId="0" borderId="1" xfId="1" applyFont="1" applyBorder="1"/>
    <xf numFmtId="44" fontId="4" fillId="6" borderId="1" xfId="1" applyFont="1" applyFill="1" applyBorder="1" applyAlignment="1">
      <alignment horizontal="left" wrapText="1"/>
    </xf>
    <xf numFmtId="44" fontId="0" fillId="6" borderId="1" xfId="1" applyFont="1" applyFill="1" applyBorder="1" applyAlignment="1">
      <alignment horizontal="left" wrapText="1"/>
    </xf>
    <xf numFmtId="44" fontId="0" fillId="3" borderId="1" xfId="1" applyFont="1" applyFill="1" applyBorder="1" applyAlignment="1">
      <alignment horizontal="center" wrapText="1"/>
    </xf>
    <xf numFmtId="167" fontId="0" fillId="2" borderId="1" xfId="1" applyNumberFormat="1" applyFont="1" applyFill="1" applyBorder="1"/>
    <xf numFmtId="44" fontId="1" fillId="0" borderId="1" xfId="1" applyNumberFormat="1" applyFont="1" applyBorder="1" applyAlignment="1">
      <alignment horizontal="center"/>
    </xf>
    <xf numFmtId="167" fontId="1" fillId="0" borderId="1" xfId="1" applyNumberFormat="1" applyFont="1" applyBorder="1" applyAlignment="1">
      <alignment horizontal="center"/>
    </xf>
    <xf numFmtId="44" fontId="1" fillId="5" borderId="1" xfId="1" applyNumberFormat="1" applyFont="1" applyFill="1" applyBorder="1" applyAlignment="1">
      <alignment horizontal="center"/>
    </xf>
    <xf numFmtId="167" fontId="1" fillId="5" borderId="1" xfId="1" applyNumberFormat="1" applyFont="1" applyFill="1" applyBorder="1" applyAlignment="1">
      <alignment horizontal="center"/>
    </xf>
    <xf numFmtId="167" fontId="0" fillId="3" borderId="1" xfId="1" applyNumberFormat="1" applyFont="1" applyFill="1" applyBorder="1"/>
    <xf numFmtId="0" fontId="1" fillId="6" borderId="1" xfId="0" applyFont="1" applyFill="1" applyBorder="1" applyAlignment="1">
      <alignment horizontal="left"/>
    </xf>
    <xf numFmtId="164" fontId="1" fillId="6" borderId="1" xfId="0" applyNumberFormat="1" applyFont="1" applyFill="1" applyBorder="1" applyAlignment="1">
      <alignment horizontal="center"/>
    </xf>
    <xf numFmtId="0" fontId="5" fillId="6" borderId="1" xfId="0" applyFont="1" applyFill="1" applyBorder="1" applyAlignment="1">
      <alignment horizontal="right"/>
    </xf>
    <xf numFmtId="2" fontId="5" fillId="5" borderId="1" xfId="0" applyNumberFormat="1" applyFont="1" applyFill="1" applyBorder="1" applyAlignment="1">
      <alignment horizontal="center"/>
    </xf>
    <xf numFmtId="167" fontId="0" fillId="0" borderId="1" xfId="1" applyNumberFormat="1" applyFont="1" applyFill="1" applyBorder="1" applyAlignment="1">
      <alignment horizontal="center"/>
    </xf>
    <xf numFmtId="167" fontId="0" fillId="0" borderId="1" xfId="0" applyNumberFormat="1" applyFill="1" applyBorder="1" applyAlignment="1">
      <alignment horizontal="center"/>
    </xf>
    <xf numFmtId="170" fontId="1" fillId="6" borderId="1" xfId="1" applyNumberFormat="1" applyFont="1" applyFill="1" applyBorder="1" applyAlignment="1">
      <alignment horizontal="center" textRotation="90" wrapText="1"/>
    </xf>
    <xf numFmtId="170" fontId="0" fillId="0" borderId="0" xfId="1" applyNumberFormat="1" applyFont="1" applyAlignment="1">
      <alignment horizontal="center"/>
    </xf>
    <xf numFmtId="164" fontId="0" fillId="3" borderId="1" xfId="1" applyNumberFormat="1" applyFont="1" applyFill="1" applyBorder="1" applyAlignment="1">
      <alignment horizontal="center" wrapText="1"/>
    </xf>
    <xf numFmtId="164" fontId="0" fillId="0" borderId="0" xfId="0" applyNumberFormat="1" applyAlignment="1">
      <alignment horizontal="center" wrapText="1"/>
    </xf>
    <xf numFmtId="167" fontId="0" fillId="0" borderId="1" xfId="0" applyNumberFormat="1" applyFont="1" applyFill="1" applyBorder="1" applyAlignment="1">
      <alignment horizontal="center"/>
    </xf>
    <xf numFmtId="167" fontId="1" fillId="0" borderId="1" xfId="1" applyNumberFormat="1" applyFont="1" applyFill="1" applyBorder="1" applyAlignment="1">
      <alignment horizontal="center"/>
    </xf>
    <xf numFmtId="167" fontId="1" fillId="0" borderId="1" xfId="1" applyNumberFormat="1" applyFont="1" applyBorder="1"/>
    <xf numFmtId="0" fontId="1" fillId="0" borderId="0" xfId="0" applyFont="1" applyBorder="1" applyAlignment="1">
      <alignment textRotation="90" wrapText="1"/>
    </xf>
    <xf numFmtId="0" fontId="0" fillId="0" borderId="0" xfId="0" applyBorder="1" applyAlignment="1">
      <alignment textRotation="90"/>
    </xf>
    <xf numFmtId="0" fontId="1" fillId="6" borderId="1" xfId="0" applyFont="1" applyFill="1" applyBorder="1" applyAlignment="1">
      <alignment textRotation="90"/>
    </xf>
    <xf numFmtId="0" fontId="0" fillId="0" borderId="1" xfId="0" applyFill="1" applyBorder="1" applyAlignment="1">
      <alignment textRotation="90"/>
    </xf>
    <xf numFmtId="0" fontId="1" fillId="0" borderId="0" xfId="0" applyFont="1" applyBorder="1" applyAlignment="1">
      <alignment horizontal="center" textRotation="90"/>
    </xf>
    <xf numFmtId="0" fontId="1" fillId="0" borderId="0" xfId="0" applyFont="1" applyBorder="1" applyAlignment="1">
      <alignment textRotation="90"/>
    </xf>
    <xf numFmtId="0" fontId="1" fillId="6" borderId="1" xfId="0" applyFont="1" applyFill="1" applyBorder="1" applyAlignment="1">
      <alignment horizontal="center" textRotation="90"/>
    </xf>
    <xf numFmtId="2" fontId="0" fillId="3" borderId="1" xfId="0" applyNumberFormat="1" applyFill="1" applyBorder="1" applyAlignment="1">
      <alignment horizontal="center" wrapText="1"/>
    </xf>
    <xf numFmtId="1" fontId="0" fillId="3" borderId="1" xfId="0" applyNumberFormat="1" applyFill="1" applyBorder="1" applyAlignment="1">
      <alignment horizontal="center" wrapText="1"/>
    </xf>
    <xf numFmtId="0" fontId="0" fillId="0" borderId="0" xfId="0" applyFill="1" applyBorder="1"/>
    <xf numFmtId="0" fontId="0" fillId="0" borderId="0" xfId="0" applyFill="1" applyBorder="1" applyAlignment="1">
      <alignment horizontal="center"/>
    </xf>
    <xf numFmtId="0" fontId="1" fillId="0" borderId="0" xfId="0" applyFont="1" applyAlignment="1">
      <alignment horizontal="left" wrapText="1"/>
    </xf>
    <xf numFmtId="14" fontId="0" fillId="0" borderId="0" xfId="0" applyNumberFormat="1" applyAlignment="1">
      <alignment horizontal="left" wrapText="1"/>
    </xf>
    <xf numFmtId="0" fontId="0" fillId="0" borderId="0" xfId="0" applyAlignment="1">
      <alignment horizontal="left" wrapText="1"/>
    </xf>
    <xf numFmtId="0" fontId="0" fillId="0" borderId="0" xfId="0" applyFont="1" applyAlignment="1">
      <alignment horizontal="center"/>
    </xf>
    <xf numFmtId="0" fontId="0" fillId="0" borderId="0" xfId="0" applyFont="1"/>
    <xf numFmtId="167" fontId="1" fillId="3" borderId="1" xfId="1" applyNumberFormat="1" applyFont="1" applyFill="1" applyBorder="1" applyAlignment="1">
      <alignment horizontal="center" wrapText="1"/>
    </xf>
    <xf numFmtId="0" fontId="0" fillId="0" borderId="1" xfId="0" applyFont="1" applyBorder="1" applyAlignment="1">
      <alignment wrapText="1"/>
    </xf>
    <xf numFmtId="0" fontId="0" fillId="0" borderId="1" xfId="0" applyFont="1" applyBorder="1" applyAlignment="1">
      <alignment horizontal="center"/>
    </xf>
    <xf numFmtId="0" fontId="0" fillId="0" borderId="1" xfId="0" applyFont="1" applyBorder="1"/>
    <xf numFmtId="0" fontId="0" fillId="0" borderId="28" xfId="0" applyFont="1" applyBorder="1" applyAlignment="1">
      <alignment horizontal="center"/>
    </xf>
    <xf numFmtId="0" fontId="0" fillId="0" borderId="28" xfId="0" applyFont="1" applyBorder="1"/>
    <xf numFmtId="0" fontId="0" fillId="6" borderId="1" xfId="0" applyFont="1" applyFill="1" applyBorder="1" applyAlignment="1">
      <alignment horizontal="center" wrapText="1"/>
    </xf>
    <xf numFmtId="0" fontId="0" fillId="6" borderId="1" xfId="0" applyFont="1" applyFill="1" applyBorder="1" applyAlignment="1">
      <alignment horizontal="center"/>
    </xf>
    <xf numFmtId="167" fontId="1" fillId="7" borderId="1" xfId="1" applyNumberFormat="1" applyFont="1" applyFill="1" applyBorder="1" applyAlignment="1">
      <alignment horizontal="center" wrapText="1"/>
    </xf>
    <xf numFmtId="0" fontId="0" fillId="3" borderId="28" xfId="0" applyFont="1" applyFill="1" applyBorder="1" applyAlignment="1">
      <alignment horizontal="center"/>
    </xf>
    <xf numFmtId="167" fontId="0" fillId="0" borderId="1" xfId="0" applyNumberFormat="1" applyFill="1" applyBorder="1"/>
    <xf numFmtId="167" fontId="0" fillId="0" borderId="1" xfId="1" applyNumberFormat="1" applyFont="1" applyFill="1" applyBorder="1"/>
    <xf numFmtId="167" fontId="1" fillId="6" borderId="1" xfId="1" applyNumberFormat="1" applyFont="1" applyFill="1" applyBorder="1" applyAlignment="1">
      <alignment horizontal="center" textRotation="90" wrapText="1"/>
    </xf>
    <xf numFmtId="167" fontId="4" fillId="3"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167" fontId="4" fillId="0" borderId="0" xfId="1" applyNumberFormat="1" applyFont="1" applyAlignment="1">
      <alignment horizontal="center" wrapText="1"/>
    </xf>
    <xf numFmtId="168" fontId="0" fillId="5" borderId="1" xfId="0" applyNumberFormat="1" applyFill="1" applyBorder="1" applyAlignment="1">
      <alignment horizontal="center"/>
    </xf>
    <xf numFmtId="44" fontId="1" fillId="2" borderId="1" xfId="1" applyNumberFormat="1" applyFont="1" applyFill="1" applyBorder="1" applyAlignment="1">
      <alignment wrapText="1"/>
    </xf>
    <xf numFmtId="0" fontId="1" fillId="0" borderId="1" xfId="0" applyFont="1" applyBorder="1" applyAlignment="1">
      <alignment horizontal="right"/>
    </xf>
    <xf numFmtId="0" fontId="0" fillId="0" borderId="0" xfId="0" applyFont="1" applyAlignment="1">
      <alignment horizontal="center" textRotation="90" wrapText="1"/>
    </xf>
    <xf numFmtId="44" fontId="1" fillId="2" borderId="1" xfId="1" applyNumberFormat="1" applyFont="1" applyFill="1" applyBorder="1" applyAlignment="1">
      <alignment horizontal="center" wrapText="1"/>
    </xf>
    <xf numFmtId="164" fontId="0" fillId="0" borderId="1" xfId="1" applyNumberFormat="1" applyFont="1" applyFill="1" applyBorder="1" applyAlignment="1">
      <alignment horizontal="center" wrapText="1"/>
    </xf>
    <xf numFmtId="164" fontId="0" fillId="0" borderId="1" xfId="0" applyNumberFormat="1" applyFill="1" applyBorder="1" applyAlignment="1">
      <alignment horizontal="center" wrapText="1"/>
    </xf>
    <xf numFmtId="164" fontId="0" fillId="0" borderId="0" xfId="0" applyNumberFormat="1" applyAlignment="1">
      <alignment horizontal="left"/>
    </xf>
    <xf numFmtId="2" fontId="0" fillId="5" borderId="1" xfId="0" applyNumberFormat="1" applyFont="1" applyFill="1" applyBorder="1" applyAlignment="1">
      <alignment horizontal="center"/>
    </xf>
    <xf numFmtId="0" fontId="1" fillId="0" borderId="1" xfId="0" applyFont="1" applyBorder="1" applyAlignment="1">
      <alignment wrapText="1"/>
    </xf>
    <xf numFmtId="0" fontId="0" fillId="0" borderId="1" xfId="0" applyBorder="1" applyAlignment="1">
      <alignment horizontal="right"/>
    </xf>
    <xf numFmtId="9" fontId="0" fillId="0" borderId="1" xfId="2" applyFont="1" applyBorder="1" applyAlignment="1">
      <alignment horizontal="center"/>
    </xf>
    <xf numFmtId="167" fontId="0" fillId="2" borderId="1" xfId="0" applyNumberFormat="1" applyFill="1" applyBorder="1"/>
    <xf numFmtId="2" fontId="1" fillId="6" borderId="1" xfId="0" applyNumberFormat="1" applyFont="1" applyFill="1" applyBorder="1" applyAlignment="1">
      <alignment horizontal="center" textRotation="90" wrapText="1"/>
    </xf>
    <xf numFmtId="0" fontId="1" fillId="5" borderId="1" xfId="0" applyFont="1" applyFill="1" applyBorder="1" applyAlignment="1">
      <alignment horizontal="center" textRotation="90" wrapText="1"/>
    </xf>
    <xf numFmtId="0" fontId="1" fillId="6" borderId="1" xfId="0" applyNumberFormat="1" applyFont="1" applyFill="1" applyBorder="1" applyAlignment="1">
      <alignment horizontal="left"/>
    </xf>
    <xf numFmtId="1" fontId="0" fillId="5" borderId="27" xfId="0" applyNumberFormat="1" applyFill="1" applyBorder="1" applyAlignment="1">
      <alignment horizontal="center"/>
    </xf>
    <xf numFmtId="0" fontId="0" fillId="0" borderId="0" xfId="0" applyNumberFormat="1" applyFill="1" applyBorder="1" applyAlignment="1">
      <alignment horizontal="right"/>
    </xf>
    <xf numFmtId="164" fontId="0" fillId="0" borderId="0" xfId="0" applyNumberFormat="1" applyFill="1" applyBorder="1" applyAlignment="1">
      <alignment horizontal="center"/>
    </xf>
    <xf numFmtId="0" fontId="0" fillId="0" borderId="0" xfId="0" applyFill="1" applyBorder="1" applyAlignment="1">
      <alignment horizontal="left"/>
    </xf>
    <xf numFmtId="9" fontId="0" fillId="5" borderId="1" xfId="2" applyFont="1" applyFill="1" applyBorder="1" applyAlignment="1">
      <alignment horizontal="center"/>
    </xf>
    <xf numFmtId="167" fontId="4" fillId="5" borderId="1" xfId="1" applyNumberFormat="1" applyFont="1" applyFill="1" applyBorder="1" applyAlignment="1">
      <alignment horizontal="center" wrapText="1"/>
    </xf>
    <xf numFmtId="167" fontId="1" fillId="2" borderId="1" xfId="1" applyNumberFormat="1" applyFont="1" applyFill="1" applyBorder="1" applyAlignment="1">
      <alignment horizontal="center"/>
    </xf>
    <xf numFmtId="0" fontId="0" fillId="0" borderId="0" xfId="0" applyBorder="1" applyAlignment="1">
      <alignment textRotation="90" wrapText="1"/>
    </xf>
    <xf numFmtId="0" fontId="0" fillId="0" borderId="0" xfId="0" applyBorder="1" applyAlignment="1">
      <alignment horizontal="center" textRotation="90" wrapText="1"/>
    </xf>
    <xf numFmtId="0" fontId="0" fillId="6" borderId="1" xfId="0" applyFill="1" applyBorder="1" applyAlignment="1">
      <alignment textRotation="90" wrapText="1"/>
    </xf>
    <xf numFmtId="44" fontId="0" fillId="0" borderId="0" xfId="1" applyFont="1" applyBorder="1" applyAlignment="1">
      <alignment horizontal="center" textRotation="90" wrapText="1"/>
    </xf>
    <xf numFmtId="44" fontId="0" fillId="0" borderId="0" xfId="1" applyFont="1" applyBorder="1" applyAlignment="1">
      <alignment horizontal="left"/>
    </xf>
    <xf numFmtId="44" fontId="0" fillId="0" borderId="1" xfId="0" applyNumberFormat="1" applyFont="1" applyBorder="1"/>
    <xf numFmtId="167" fontId="0" fillId="0" borderId="1" xfId="0" applyNumberFormat="1" applyFont="1" applyBorder="1"/>
    <xf numFmtId="167" fontId="0" fillId="0" borderId="1" xfId="0" applyNumberFormat="1" applyFont="1" applyBorder="1" applyAlignment="1">
      <alignment horizontal="center"/>
    </xf>
    <xf numFmtId="44" fontId="0" fillId="0" borderId="1" xfId="0" applyNumberFormat="1" applyFont="1" applyBorder="1" applyAlignment="1">
      <alignment horizontal="center"/>
    </xf>
    <xf numFmtId="0" fontId="1" fillId="0" borderId="0" xfId="0" applyFont="1" applyFill="1" applyBorder="1" applyAlignment="1">
      <alignment horizontal="center"/>
    </xf>
    <xf numFmtId="1" fontId="0" fillId="0" borderId="0" xfId="0" applyNumberFormat="1" applyFill="1" applyBorder="1" applyAlignment="1">
      <alignment horizontal="center"/>
    </xf>
    <xf numFmtId="44" fontId="0" fillId="0" borderId="0" xfId="1" applyFont="1" applyFill="1" applyBorder="1" applyAlignment="1">
      <alignment horizontal="center"/>
    </xf>
    <xf numFmtId="167" fontId="0" fillId="0" borderId="0" xfId="1" applyNumberFormat="1" applyFont="1" applyFill="1" applyBorder="1" applyAlignment="1">
      <alignment horizontal="center"/>
    </xf>
    <xf numFmtId="167" fontId="0" fillId="0" borderId="0" xfId="1" applyNumberFormat="1" applyFont="1" applyFill="1" applyBorder="1" applyAlignment="1">
      <alignment horizontal="center" wrapText="1"/>
    </xf>
    <xf numFmtId="167" fontId="4" fillId="0" borderId="0" xfId="1" applyNumberFormat="1" applyFont="1" applyFill="1" applyBorder="1" applyAlignment="1">
      <alignment horizontal="center" wrapText="1"/>
    </xf>
    <xf numFmtId="171" fontId="0" fillId="0" borderId="0" xfId="0" applyNumberFormat="1" applyFill="1" applyBorder="1" applyAlignment="1">
      <alignment horizontal="center"/>
    </xf>
    <xf numFmtId="0" fontId="1" fillId="0" borderId="0" xfId="0" applyFont="1" applyFill="1" applyBorder="1" applyAlignment="1">
      <alignment horizontal="center" textRotation="90"/>
    </xf>
    <xf numFmtId="0" fontId="0" fillId="0" borderId="0" xfId="0" applyFill="1" applyBorder="1" applyAlignment="1">
      <alignment horizontal="center" textRotation="90"/>
    </xf>
    <xf numFmtId="1" fontId="0" fillId="0" borderId="0" xfId="0" applyNumberFormat="1" applyFill="1" applyBorder="1" applyAlignment="1">
      <alignment horizontal="center" textRotation="90"/>
    </xf>
    <xf numFmtId="164" fontId="0" fillId="0" borderId="0" xfId="0" applyNumberFormat="1" applyFill="1" applyBorder="1" applyAlignment="1">
      <alignment horizontal="center" textRotation="90"/>
    </xf>
    <xf numFmtId="167" fontId="0" fillId="0" borderId="0" xfId="1" applyNumberFormat="1" applyFont="1" applyFill="1" applyBorder="1" applyAlignment="1">
      <alignment horizontal="center" textRotation="90"/>
    </xf>
    <xf numFmtId="167" fontId="0" fillId="0" borderId="0" xfId="1" applyNumberFormat="1" applyFont="1" applyFill="1" applyBorder="1" applyAlignment="1">
      <alignment horizontal="center" textRotation="90" wrapText="1"/>
    </xf>
    <xf numFmtId="167" fontId="4" fillId="0" borderId="0" xfId="1" applyNumberFormat="1" applyFont="1" applyFill="1" applyBorder="1" applyAlignment="1">
      <alignment horizontal="center" textRotation="90" wrapText="1"/>
    </xf>
    <xf numFmtId="171" fontId="0" fillId="0" borderId="0" xfId="0" applyNumberFormat="1" applyFill="1" applyBorder="1" applyAlignment="1">
      <alignment horizontal="center" textRotation="90"/>
    </xf>
    <xf numFmtId="44" fontId="0" fillId="0" borderId="0" xfId="1" applyFont="1" applyFill="1" applyBorder="1" applyAlignment="1">
      <alignment horizontal="center" textRotation="90"/>
    </xf>
    <xf numFmtId="0" fontId="0" fillId="0" borderId="0" xfId="0" applyFill="1" applyBorder="1" applyAlignment="1">
      <alignment textRotation="90"/>
    </xf>
    <xf numFmtId="164" fontId="0" fillId="6" borderId="1" xfId="0" applyNumberFormat="1" applyFill="1" applyBorder="1" applyAlignment="1">
      <alignment horizontal="center" wrapText="1"/>
    </xf>
    <xf numFmtId="167" fontId="0" fillId="5" borderId="1" xfId="1" applyNumberFormat="1" applyFont="1" applyFill="1" applyBorder="1"/>
    <xf numFmtId="44" fontId="0" fillId="5" borderId="1" xfId="1" applyFont="1" applyFill="1" applyBorder="1"/>
    <xf numFmtId="9" fontId="0" fillId="0" borderId="0" xfId="2" applyFont="1" applyFill="1" applyBorder="1" applyAlignment="1">
      <alignment horizontal="center" textRotation="90"/>
    </xf>
    <xf numFmtId="9" fontId="0" fillId="0" borderId="0" xfId="2" applyFont="1" applyFill="1" applyBorder="1" applyAlignment="1">
      <alignment horizontal="center"/>
    </xf>
    <xf numFmtId="167" fontId="0" fillId="5" borderId="0" xfId="1" applyNumberFormat="1" applyFont="1" applyFill="1"/>
    <xf numFmtId="0" fontId="1" fillId="6" borderId="37" xfId="0" applyFont="1" applyFill="1" applyBorder="1" applyAlignment="1">
      <alignment wrapText="1"/>
    </xf>
    <xf numFmtId="0" fontId="0" fillId="0" borderId="1" xfId="0" applyFont="1" applyBorder="1" applyAlignment="1">
      <alignment horizontal="center" wrapText="1"/>
    </xf>
    <xf numFmtId="0" fontId="0" fillId="2" borderId="1" xfId="0" applyFill="1" applyBorder="1" applyAlignment="1">
      <alignment horizontal="center"/>
    </xf>
    <xf numFmtId="0" fontId="0" fillId="2" borderId="1" xfId="0" applyFill="1" applyBorder="1" applyAlignment="1">
      <alignment horizontal="center" wrapText="1"/>
    </xf>
    <xf numFmtId="0" fontId="1" fillId="6" borderId="1" xfId="0" applyFont="1" applyFill="1" applyBorder="1" applyAlignment="1">
      <alignment horizontal="center"/>
    </xf>
    <xf numFmtId="0" fontId="0" fillId="6" borderId="1" xfId="0" applyFill="1" applyBorder="1" applyAlignment="1">
      <alignment horizontal="left"/>
    </xf>
    <xf numFmtId="0" fontId="1" fillId="6" borderId="1" xfId="0" applyFont="1" applyFill="1" applyBorder="1" applyAlignment="1">
      <alignment horizontal="center" wrapText="1"/>
    </xf>
    <xf numFmtId="0" fontId="1" fillId="6" borderId="26" xfId="0" applyFont="1" applyFill="1" applyBorder="1" applyAlignment="1">
      <alignment horizontal="center" wrapText="1"/>
    </xf>
    <xf numFmtId="0" fontId="0" fillId="6" borderId="35" xfId="0" applyFill="1" applyBorder="1" applyAlignment="1"/>
    <xf numFmtId="0" fontId="0" fillId="6" borderId="1" xfId="0" applyFont="1" applyFill="1" applyBorder="1" applyAlignment="1">
      <alignment horizontal="left"/>
    </xf>
    <xf numFmtId="0" fontId="1" fillId="6" borderId="1" xfId="0" applyFont="1" applyFill="1" applyBorder="1" applyAlignment="1">
      <alignment horizontal="center"/>
    </xf>
    <xf numFmtId="0" fontId="0" fillId="0" borderId="1" xfId="0" applyFont="1" applyBorder="1" applyAlignment="1">
      <alignment horizontal="left"/>
    </xf>
    <xf numFmtId="0" fontId="0" fillId="6" borderId="1" xfId="0" applyFill="1" applyBorder="1" applyAlignment="1">
      <alignment horizontal="left"/>
    </xf>
    <xf numFmtId="0" fontId="1" fillId="6" borderId="1" xfId="0" applyFont="1" applyFill="1" applyBorder="1" applyAlignment="1">
      <alignment horizontal="center" wrapText="1"/>
    </xf>
    <xf numFmtId="0" fontId="1" fillId="6" borderId="37" xfId="0" applyFont="1" applyFill="1" applyBorder="1" applyAlignment="1">
      <alignment horizontal="center" wrapText="1"/>
    </xf>
    <xf numFmtId="0" fontId="1" fillId="6" borderId="38" xfId="0" applyFont="1" applyFill="1" applyBorder="1" applyAlignment="1">
      <alignment horizontal="center" wrapText="1"/>
    </xf>
    <xf numFmtId="0" fontId="1" fillId="6" borderId="26" xfId="0" applyFont="1" applyFill="1" applyBorder="1" applyAlignment="1">
      <alignment horizontal="center" wrapText="1"/>
    </xf>
    <xf numFmtId="0" fontId="0" fillId="6" borderId="29" xfId="0" applyFill="1" applyBorder="1" applyAlignment="1"/>
    <xf numFmtId="0" fontId="0" fillId="6" borderId="30" xfId="0" applyFill="1" applyBorder="1" applyAlignment="1"/>
    <xf numFmtId="0" fontId="0" fillId="6" borderId="31" xfId="0" applyFill="1" applyBorder="1" applyAlignment="1"/>
    <xf numFmtId="0" fontId="0" fillId="6" borderId="34" xfId="0" applyFill="1" applyBorder="1" applyAlignment="1"/>
    <xf numFmtId="0" fontId="0" fillId="6" borderId="35" xfId="0" applyFill="1" applyBorder="1" applyAlignment="1"/>
    <xf numFmtId="0" fontId="0" fillId="6" borderId="2" xfId="0" applyFont="1"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6" borderId="4" xfId="0" applyFont="1" applyFill="1" applyBorder="1" applyAlignment="1">
      <alignment horizontal="center"/>
    </xf>
  </cellXfs>
  <cellStyles count="3">
    <cellStyle name="Currency" xfId="1" builtinId="4"/>
    <cellStyle name="Normal" xfId="0" builtinId="0"/>
    <cellStyle name="Percent" xfId="2" builtinId="5"/>
  </cellStyles>
  <dxfs count="12">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hartsheet" Target="chartsheets/sheet6.xml"/><Relationship Id="rId18" Type="http://schemas.openxmlformats.org/officeDocument/2006/relationships/chartsheet" Target="chartsheets/sheet11.xml"/><Relationship Id="rId26" Type="http://schemas.openxmlformats.org/officeDocument/2006/relationships/worksheet" Target="worksheets/sheet15.xml"/><Relationship Id="rId39" Type="http://schemas.openxmlformats.org/officeDocument/2006/relationships/worksheet" Target="worksheets/sheet28.xml"/><Relationship Id="rId3" Type="http://schemas.openxmlformats.org/officeDocument/2006/relationships/worksheet" Target="worksheets/sheet3.xml"/><Relationship Id="rId21" Type="http://schemas.openxmlformats.org/officeDocument/2006/relationships/worksheet" Target="worksheets/sheet10.xml"/><Relationship Id="rId34" Type="http://schemas.openxmlformats.org/officeDocument/2006/relationships/worksheet" Target="worksheets/sheet23.xml"/><Relationship Id="rId42" Type="http://schemas.openxmlformats.org/officeDocument/2006/relationships/worksheet" Target="worksheets/sheet31.xml"/><Relationship Id="rId47" Type="http://schemas.openxmlformats.org/officeDocument/2006/relationships/chartsheet" Target="chartsheets/sheet16.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chartsheet" Target="chartsheets/sheet5.xml"/><Relationship Id="rId17" Type="http://schemas.openxmlformats.org/officeDocument/2006/relationships/chartsheet" Target="chartsheets/sheet10.xml"/><Relationship Id="rId25" Type="http://schemas.openxmlformats.org/officeDocument/2006/relationships/worksheet" Target="worksheets/sheet14.xml"/><Relationship Id="rId33" Type="http://schemas.openxmlformats.org/officeDocument/2006/relationships/worksheet" Target="worksheets/sheet22.xml"/><Relationship Id="rId38" Type="http://schemas.openxmlformats.org/officeDocument/2006/relationships/worksheet" Target="worksheets/sheet27.xml"/><Relationship Id="rId46" Type="http://schemas.openxmlformats.org/officeDocument/2006/relationships/chartsheet" Target="chartsheets/sheet15.xml"/><Relationship Id="rId2" Type="http://schemas.openxmlformats.org/officeDocument/2006/relationships/worksheet" Target="worksheets/sheet2.xml"/><Relationship Id="rId16" Type="http://schemas.openxmlformats.org/officeDocument/2006/relationships/chartsheet" Target="chartsheets/sheet9.xml"/><Relationship Id="rId20" Type="http://schemas.openxmlformats.org/officeDocument/2006/relationships/worksheet" Target="worksheets/sheet9.xml"/><Relationship Id="rId29" Type="http://schemas.openxmlformats.org/officeDocument/2006/relationships/worksheet" Target="worksheets/sheet18.xml"/><Relationship Id="rId41" Type="http://schemas.openxmlformats.org/officeDocument/2006/relationships/worksheet" Target="worksheets/sheet3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4.xml"/><Relationship Id="rId24" Type="http://schemas.openxmlformats.org/officeDocument/2006/relationships/worksheet" Target="worksheets/sheet13.xml"/><Relationship Id="rId32" Type="http://schemas.openxmlformats.org/officeDocument/2006/relationships/worksheet" Target="worksheets/sheet21.xml"/><Relationship Id="rId37" Type="http://schemas.openxmlformats.org/officeDocument/2006/relationships/worksheet" Target="worksheets/sheet26.xml"/><Relationship Id="rId40" Type="http://schemas.openxmlformats.org/officeDocument/2006/relationships/worksheet" Target="worksheets/sheet29.xml"/><Relationship Id="rId45" Type="http://schemas.openxmlformats.org/officeDocument/2006/relationships/chartsheet" Target="chartsheets/sheet14.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hartsheet" Target="chartsheets/sheet8.xml"/><Relationship Id="rId23" Type="http://schemas.openxmlformats.org/officeDocument/2006/relationships/worksheet" Target="worksheets/sheet12.xml"/><Relationship Id="rId28" Type="http://schemas.openxmlformats.org/officeDocument/2006/relationships/worksheet" Target="worksheets/sheet17.xml"/><Relationship Id="rId36" Type="http://schemas.openxmlformats.org/officeDocument/2006/relationships/worksheet" Target="worksheets/sheet25.xml"/><Relationship Id="rId49" Type="http://schemas.openxmlformats.org/officeDocument/2006/relationships/worksheet" Target="worksheets/sheet32.xml"/><Relationship Id="rId10" Type="http://schemas.openxmlformats.org/officeDocument/2006/relationships/chartsheet" Target="chartsheets/sheet3.xml"/><Relationship Id="rId19" Type="http://schemas.openxmlformats.org/officeDocument/2006/relationships/worksheet" Target="worksheets/sheet8.xml"/><Relationship Id="rId31" Type="http://schemas.openxmlformats.org/officeDocument/2006/relationships/worksheet" Target="worksheets/sheet20.xml"/><Relationship Id="rId44" Type="http://schemas.openxmlformats.org/officeDocument/2006/relationships/chartsheet" Target="chartsheets/sheet13.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chartsheet" Target="chartsheets/sheet2.xml"/><Relationship Id="rId14" Type="http://schemas.openxmlformats.org/officeDocument/2006/relationships/chartsheet" Target="chartsheets/sheet7.xml"/><Relationship Id="rId22" Type="http://schemas.openxmlformats.org/officeDocument/2006/relationships/worksheet" Target="worksheets/sheet11.xml"/><Relationship Id="rId27" Type="http://schemas.openxmlformats.org/officeDocument/2006/relationships/worksheet" Target="worksheets/sheet16.xml"/><Relationship Id="rId30" Type="http://schemas.openxmlformats.org/officeDocument/2006/relationships/worksheet" Target="worksheets/sheet19.xml"/><Relationship Id="rId35" Type="http://schemas.openxmlformats.org/officeDocument/2006/relationships/worksheet" Target="worksheets/sheet24.xml"/><Relationship Id="rId43" Type="http://schemas.openxmlformats.org/officeDocument/2006/relationships/chartsheet" Target="chartsheets/sheet12.xml"/><Relationship Id="rId48" Type="http://schemas.openxmlformats.org/officeDocument/2006/relationships/chartsheet" Target="chartsheets/sheet17.xml"/><Relationship Id="rId8" Type="http://schemas.openxmlformats.org/officeDocument/2006/relationships/chartsheet" Target="chartsheets/sheet1.xml"/><Relationship Id="rId51" Type="http://schemas.openxmlformats.org/officeDocument/2006/relationships/styles" Target="styles.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Sampling and Analytical Cost Breakdown</a:t>
            </a:r>
          </a:p>
        </c:rich>
      </c:tx>
      <c:overlay val="0"/>
    </c:title>
    <c:autoTitleDeleted val="0"/>
    <c:plotArea>
      <c:layout/>
      <c:barChart>
        <c:barDir val="col"/>
        <c:grouping val="stacked"/>
        <c:varyColors val="0"/>
        <c:ser>
          <c:idx val="0"/>
          <c:order val="0"/>
          <c:tx>
            <c:strRef>
              <c:f>'Cost Equations'!$C$6</c:f>
              <c:strCache>
                <c:ptCount val="1"/>
                <c:pt idx="0">
                  <c:v>Attributable Other Sampling/Analytical Costs</c:v>
                </c:pt>
              </c:strCache>
            </c:strRef>
          </c:tx>
          <c:invertIfNegative val="0"/>
          <c:cat>
            <c:strRef>
              <c:f>'Cost Equations'!$B$7:$B$9</c:f>
              <c:strCache>
                <c:ptCount val="3"/>
                <c:pt idx="0">
                  <c:v>VHP</c:v>
                </c:pt>
                <c:pt idx="1">
                  <c:v>Amended Bleach</c:v>
                </c:pt>
                <c:pt idx="2">
                  <c:v>ClO2</c:v>
                </c:pt>
              </c:strCache>
            </c:strRef>
          </c:cat>
          <c:val>
            <c:numRef>
              <c:f>'Cost Equations'!$C$7:$C$9</c:f>
              <c:numCache>
                <c:formatCode>_("$"* #,##0_);_("$"* \(#,##0\);_("$"* "-"??_);_(@_)</c:formatCode>
                <c:ptCount val="3"/>
                <c:pt idx="0">
                  <c:v>152556.65818181817</c:v>
                </c:pt>
                <c:pt idx="1">
                  <c:v>152556.65818181817</c:v>
                </c:pt>
                <c:pt idx="2">
                  <c:v>152556.65818181817</c:v>
                </c:pt>
              </c:numCache>
            </c:numRef>
          </c:val>
          <c:extLst>
            <c:ext xmlns:c16="http://schemas.microsoft.com/office/drawing/2014/chart" uri="{C3380CC4-5D6E-409C-BE32-E72D297353CC}">
              <c16:uniqueId val="{00000000-A900-4B03-A6A9-D14602871135}"/>
            </c:ext>
          </c:extLst>
        </c:ser>
        <c:ser>
          <c:idx val="1"/>
          <c:order val="1"/>
          <c:tx>
            <c:strRef>
              <c:f>'Cost Equations'!$D$6</c:f>
              <c:strCache>
                <c:ptCount val="1"/>
                <c:pt idx="0">
                  <c:v>Non-Attributable Other Sampling/Analytical Related Costs</c:v>
                </c:pt>
              </c:strCache>
            </c:strRef>
          </c:tx>
          <c:invertIfNegative val="0"/>
          <c:cat>
            <c:strRef>
              <c:f>'Cost Equations'!$B$7:$B$9</c:f>
              <c:strCache>
                <c:ptCount val="3"/>
                <c:pt idx="0">
                  <c:v>VHP</c:v>
                </c:pt>
                <c:pt idx="1">
                  <c:v>Amended Bleach</c:v>
                </c:pt>
                <c:pt idx="2">
                  <c:v>ClO2</c:v>
                </c:pt>
              </c:strCache>
            </c:strRef>
          </c:cat>
          <c:val>
            <c:numRef>
              <c:f>'Cost Equations'!$D$7:$D$9</c:f>
              <c:numCache>
                <c:formatCode>_("$"* #,##0_);_("$"* \(#,##0\);_("$"* "-"??_);_(@_)</c:formatCode>
                <c:ptCount val="3"/>
                <c:pt idx="0">
                  <c:v>55525.46666666666</c:v>
                </c:pt>
                <c:pt idx="1">
                  <c:v>55525.46666666666</c:v>
                </c:pt>
                <c:pt idx="2">
                  <c:v>55525.46666666666</c:v>
                </c:pt>
              </c:numCache>
            </c:numRef>
          </c:val>
          <c:extLst>
            <c:ext xmlns:c16="http://schemas.microsoft.com/office/drawing/2014/chart" uri="{C3380CC4-5D6E-409C-BE32-E72D297353CC}">
              <c16:uniqueId val="{00000001-A900-4B03-A6A9-D14602871135}"/>
            </c:ext>
          </c:extLst>
        </c:ser>
        <c:ser>
          <c:idx val="2"/>
          <c:order val="2"/>
          <c:tx>
            <c:strRef>
              <c:f>'Cost Equations'!$E$6</c:f>
              <c:strCache>
                <c:ptCount val="1"/>
                <c:pt idx="0">
                  <c:v>Decon Line Labor</c:v>
                </c:pt>
              </c:strCache>
            </c:strRef>
          </c:tx>
          <c:invertIfNegative val="0"/>
          <c:cat>
            <c:strRef>
              <c:f>'Cost Equations'!$B$7:$B$9</c:f>
              <c:strCache>
                <c:ptCount val="3"/>
                <c:pt idx="0">
                  <c:v>VHP</c:v>
                </c:pt>
                <c:pt idx="1">
                  <c:v>Amended Bleach</c:v>
                </c:pt>
                <c:pt idx="2">
                  <c:v>ClO2</c:v>
                </c:pt>
              </c:strCache>
            </c:strRef>
          </c:cat>
          <c:val>
            <c:numRef>
              <c:f>'Cost Equations'!$E$7:$E$9</c:f>
              <c:numCache>
                <c:formatCode>_("$"* #,##0_);_("$"* \(#,##0\);_("$"* "-"??_);_(@_)</c:formatCode>
                <c:ptCount val="3"/>
                <c:pt idx="0">
                  <c:v>12504.677419354844</c:v>
                </c:pt>
                <c:pt idx="1">
                  <c:v>10767.91666666667</c:v>
                </c:pt>
                <c:pt idx="2">
                  <c:v>10073.2123655914</c:v>
                </c:pt>
              </c:numCache>
            </c:numRef>
          </c:val>
          <c:extLst>
            <c:ext xmlns:c16="http://schemas.microsoft.com/office/drawing/2014/chart" uri="{C3380CC4-5D6E-409C-BE32-E72D297353CC}">
              <c16:uniqueId val="{00000002-A900-4B03-A6A9-D14602871135}"/>
            </c:ext>
          </c:extLst>
        </c:ser>
        <c:ser>
          <c:idx val="3"/>
          <c:order val="3"/>
          <c:tx>
            <c:strRef>
              <c:f>'Cost Equations'!$F$6</c:f>
              <c:strCache>
                <c:ptCount val="1"/>
                <c:pt idx="0">
                  <c:v>Sampling Labor</c:v>
                </c:pt>
              </c:strCache>
            </c:strRef>
          </c:tx>
          <c:invertIfNegative val="0"/>
          <c:cat>
            <c:strRef>
              <c:f>'Cost Equations'!$B$7:$B$9</c:f>
              <c:strCache>
                <c:ptCount val="3"/>
                <c:pt idx="0">
                  <c:v>VHP</c:v>
                </c:pt>
                <c:pt idx="1">
                  <c:v>Amended Bleach</c:v>
                </c:pt>
                <c:pt idx="2">
                  <c:v>ClO2</c:v>
                </c:pt>
              </c:strCache>
            </c:strRef>
          </c:cat>
          <c:val>
            <c:numRef>
              <c:f>'Cost Equations'!$F$7:$F$9</c:f>
              <c:numCache>
                <c:formatCode>_("$"* #,##0_);_("$"* \(#,##0\);_("$"* "-"??_);_(@_)</c:formatCode>
                <c:ptCount val="3"/>
                <c:pt idx="0">
                  <c:v>49542.60454267473</c:v>
                </c:pt>
                <c:pt idx="1">
                  <c:v>42670.408636256718</c:v>
                </c:pt>
                <c:pt idx="2">
                  <c:v>39921.530273689525</c:v>
                </c:pt>
              </c:numCache>
            </c:numRef>
          </c:val>
          <c:extLst>
            <c:ext xmlns:c16="http://schemas.microsoft.com/office/drawing/2014/chart" uri="{C3380CC4-5D6E-409C-BE32-E72D297353CC}">
              <c16:uniqueId val="{00000003-A900-4B03-A6A9-D14602871135}"/>
            </c:ext>
          </c:extLst>
        </c:ser>
        <c:ser>
          <c:idx val="4"/>
          <c:order val="4"/>
          <c:tx>
            <c:strRef>
              <c:f>'Cost Equations'!$G$6</c:f>
              <c:strCache>
                <c:ptCount val="1"/>
                <c:pt idx="0">
                  <c:v>Material</c:v>
                </c:pt>
              </c:strCache>
            </c:strRef>
          </c:tx>
          <c:invertIfNegative val="0"/>
          <c:cat>
            <c:strRef>
              <c:f>'Cost Equations'!$B$7:$B$9</c:f>
              <c:strCache>
                <c:ptCount val="3"/>
                <c:pt idx="0">
                  <c:v>VHP</c:v>
                </c:pt>
                <c:pt idx="1">
                  <c:v>Amended Bleach</c:v>
                </c:pt>
                <c:pt idx="2">
                  <c:v>ClO2</c:v>
                </c:pt>
              </c:strCache>
            </c:strRef>
          </c:cat>
          <c:val>
            <c:numRef>
              <c:f>'Cost Equations'!$G$7:$G$9</c:f>
              <c:numCache>
                <c:formatCode>_("$"* #,##0_);_("$"* \(#,##0\);_("$"* "-"??_);_(@_)</c:formatCode>
                <c:ptCount val="3"/>
                <c:pt idx="0">
                  <c:v>23914.87551267552</c:v>
                </c:pt>
                <c:pt idx="1">
                  <c:v>23914.87551267552</c:v>
                </c:pt>
                <c:pt idx="2">
                  <c:v>23981.585544128422</c:v>
                </c:pt>
              </c:numCache>
            </c:numRef>
          </c:val>
          <c:extLst>
            <c:ext xmlns:c16="http://schemas.microsoft.com/office/drawing/2014/chart" uri="{C3380CC4-5D6E-409C-BE32-E72D297353CC}">
              <c16:uniqueId val="{00000004-A900-4B03-A6A9-D14602871135}"/>
            </c:ext>
          </c:extLst>
        </c:ser>
        <c:ser>
          <c:idx val="5"/>
          <c:order val="5"/>
          <c:tx>
            <c:strRef>
              <c:f>'Cost Equations'!$H$6</c:f>
              <c:strCache>
                <c:ptCount val="1"/>
                <c:pt idx="0">
                  <c:v>Analysis</c:v>
                </c:pt>
              </c:strCache>
            </c:strRef>
          </c:tx>
          <c:invertIfNegative val="0"/>
          <c:cat>
            <c:strRef>
              <c:f>'Cost Equations'!$B$7:$B$9</c:f>
              <c:strCache>
                <c:ptCount val="3"/>
                <c:pt idx="0">
                  <c:v>VHP</c:v>
                </c:pt>
                <c:pt idx="1">
                  <c:v>Amended Bleach</c:v>
                </c:pt>
                <c:pt idx="2">
                  <c:v>ClO2</c:v>
                </c:pt>
              </c:strCache>
            </c:strRef>
          </c:cat>
          <c:val>
            <c:numRef>
              <c:f>'Cost Equations'!$H$7:$H$9</c:f>
              <c:numCache>
                <c:formatCode>_("$"* #,##0_);_("$"* \(#,##0\);_("$"* "-"??_);_(@_)</c:formatCode>
                <c:ptCount val="3"/>
                <c:pt idx="0">
                  <c:v>407436.34339633287</c:v>
                </c:pt>
                <c:pt idx="1">
                  <c:v>407436.34339633287</c:v>
                </c:pt>
                <c:pt idx="2">
                  <c:v>408967.84909526241</c:v>
                </c:pt>
              </c:numCache>
            </c:numRef>
          </c:val>
          <c:extLst>
            <c:ext xmlns:c16="http://schemas.microsoft.com/office/drawing/2014/chart" uri="{C3380CC4-5D6E-409C-BE32-E72D297353CC}">
              <c16:uniqueId val="{00000005-A900-4B03-A6A9-D14602871135}"/>
            </c:ext>
          </c:extLst>
        </c:ser>
        <c:ser>
          <c:idx val="6"/>
          <c:order val="6"/>
          <c:tx>
            <c:strRef>
              <c:f>'Cost Equations'!$I$6</c:f>
              <c:strCache>
                <c:ptCount val="1"/>
                <c:pt idx="0">
                  <c:v>Waste Management</c:v>
                </c:pt>
              </c:strCache>
            </c:strRef>
          </c:tx>
          <c:invertIfNegative val="0"/>
          <c:cat>
            <c:strRef>
              <c:f>'Cost Equations'!$B$7:$B$9</c:f>
              <c:strCache>
                <c:ptCount val="3"/>
                <c:pt idx="0">
                  <c:v>VHP</c:v>
                </c:pt>
                <c:pt idx="1">
                  <c:v>Amended Bleach</c:v>
                </c:pt>
                <c:pt idx="2">
                  <c:v>ClO2</c:v>
                </c:pt>
              </c:strCache>
            </c:strRef>
          </c:cat>
          <c:val>
            <c:numRef>
              <c:f>'Cost Equations'!$I$7:$I$9</c:f>
              <c:numCache>
                <c:formatCode>_("$"* #,##0_);_("$"* \(#,##0\);_("$"* "-"??_);_(@_)</c:formatCode>
                <c:ptCount val="3"/>
                <c:pt idx="0">
                  <c:v>42267.713493056472</c:v>
                </c:pt>
                <c:pt idx="1">
                  <c:v>30319.073118682321</c:v>
                </c:pt>
                <c:pt idx="2">
                  <c:v>57992.703819383001</c:v>
                </c:pt>
              </c:numCache>
            </c:numRef>
          </c:val>
          <c:extLst>
            <c:ext xmlns:c16="http://schemas.microsoft.com/office/drawing/2014/chart" uri="{C3380CC4-5D6E-409C-BE32-E72D297353CC}">
              <c16:uniqueId val="{00000006-A900-4B03-A6A9-D14602871135}"/>
            </c:ext>
          </c:extLst>
        </c:ser>
        <c:dLbls>
          <c:showLegendKey val="0"/>
          <c:showVal val="0"/>
          <c:showCatName val="0"/>
          <c:showSerName val="0"/>
          <c:showPercent val="0"/>
          <c:showBubbleSize val="0"/>
        </c:dLbls>
        <c:gapWidth val="150"/>
        <c:overlap val="100"/>
        <c:axId val="102184832"/>
        <c:axId val="102186368"/>
      </c:barChart>
      <c:catAx>
        <c:axId val="102184832"/>
        <c:scaling>
          <c:orientation val="minMax"/>
        </c:scaling>
        <c:delete val="0"/>
        <c:axPos val="b"/>
        <c:numFmt formatCode="General" sourceLinked="0"/>
        <c:majorTickMark val="out"/>
        <c:minorTickMark val="none"/>
        <c:tickLblPos val="nextTo"/>
        <c:crossAx val="102186368"/>
        <c:crosses val="autoZero"/>
        <c:auto val="1"/>
        <c:lblAlgn val="ctr"/>
        <c:lblOffset val="100"/>
        <c:noMultiLvlLbl val="0"/>
      </c:catAx>
      <c:valAx>
        <c:axId val="102186368"/>
        <c:scaling>
          <c:orientation val="minMax"/>
        </c:scaling>
        <c:delete val="0"/>
        <c:axPos val="l"/>
        <c:majorGridlines/>
        <c:numFmt formatCode="_(&quot;$&quot;* #,##0_);_(&quot;$&quot;* \(#,##0\);_(&quot;$&quot;* &quot;-&quot;??_);_(@_)" sourceLinked="1"/>
        <c:majorTickMark val="out"/>
        <c:minorTickMark val="none"/>
        <c:tickLblPos val="nextTo"/>
        <c:crossAx val="102184832"/>
        <c:crosses val="autoZero"/>
        <c:crossBetween val="between"/>
      </c:valAx>
    </c:plotArea>
    <c:legend>
      <c:legendPos val="r"/>
      <c:overlay val="0"/>
    </c:legend>
    <c:plotVisOnly val="1"/>
    <c:dispBlanksAs val="gap"/>
    <c:showDLblsOverMax val="0"/>
  </c:chart>
  <c:txPr>
    <a:bodyPr/>
    <a:lstStyle/>
    <a:p>
      <a:pPr>
        <a:defRPr sz="1800"/>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Decontamination Cost Breakdown</a:t>
            </a:r>
          </a:p>
        </c:rich>
      </c:tx>
      <c:layout>
        <c:manualLayout>
          <c:xMode val="edge"/>
          <c:yMode val="edge"/>
          <c:x val="0.26970819857627876"/>
          <c:y val="0"/>
        </c:manualLayout>
      </c:layout>
      <c:overlay val="0"/>
    </c:title>
    <c:autoTitleDeleted val="0"/>
    <c:plotArea>
      <c:layout/>
      <c:barChart>
        <c:barDir val="col"/>
        <c:grouping val="stacked"/>
        <c:varyColors val="0"/>
        <c:ser>
          <c:idx val="0"/>
          <c:order val="0"/>
          <c:tx>
            <c:strRef>
              <c:f>'Cost Equations'!$C$21:$C$22</c:f>
              <c:strCache>
                <c:ptCount val="2"/>
                <c:pt idx="0">
                  <c:v>Cost of Decon Line Operations</c:v>
                </c:pt>
              </c:strCache>
            </c:strRef>
          </c:tx>
          <c:invertIfNegative val="0"/>
          <c:cat>
            <c:strRef>
              <c:f>'Cost Equations'!$B$23:$B$25</c:f>
              <c:strCache>
                <c:ptCount val="3"/>
                <c:pt idx="0">
                  <c:v>VHP</c:v>
                </c:pt>
                <c:pt idx="1">
                  <c:v>Amended Bleach</c:v>
                </c:pt>
                <c:pt idx="2">
                  <c:v>ClO2</c:v>
                </c:pt>
              </c:strCache>
            </c:strRef>
          </c:cat>
          <c:val>
            <c:numRef>
              <c:f>'Cost Equations'!$C$23:$C$25</c:f>
              <c:numCache>
                <c:formatCode>_("$"* #,##0_);_("$"* \(#,##0\);_("$"* "-"??_);_(@_)</c:formatCode>
                <c:ptCount val="3"/>
                <c:pt idx="0">
                  <c:v>2778.8172043010763</c:v>
                </c:pt>
                <c:pt idx="1">
                  <c:v>10073.2123655914</c:v>
                </c:pt>
                <c:pt idx="2">
                  <c:v>1042.0564516129036</c:v>
                </c:pt>
              </c:numCache>
            </c:numRef>
          </c:val>
          <c:extLst>
            <c:ext xmlns:c16="http://schemas.microsoft.com/office/drawing/2014/chart" uri="{C3380CC4-5D6E-409C-BE32-E72D297353CC}">
              <c16:uniqueId val="{00000000-0D3C-4DD1-BA3D-8F75986EB279}"/>
            </c:ext>
          </c:extLst>
        </c:ser>
        <c:ser>
          <c:idx val="1"/>
          <c:order val="1"/>
          <c:tx>
            <c:strRef>
              <c:f>'Cost Equations'!$D$21:$D$22</c:f>
              <c:strCache>
                <c:ptCount val="2"/>
                <c:pt idx="0">
                  <c:v>Cost of Decon Teams Entering</c:v>
                </c:pt>
              </c:strCache>
            </c:strRef>
          </c:tx>
          <c:invertIfNegative val="0"/>
          <c:cat>
            <c:strRef>
              <c:f>'Cost Equations'!$B$23:$B$25</c:f>
              <c:strCache>
                <c:ptCount val="3"/>
                <c:pt idx="0">
                  <c:v>VHP</c:v>
                </c:pt>
                <c:pt idx="1">
                  <c:v>Amended Bleach</c:v>
                </c:pt>
                <c:pt idx="2">
                  <c:v>ClO2</c:v>
                </c:pt>
              </c:strCache>
            </c:strRef>
          </c:cat>
          <c:val>
            <c:numRef>
              <c:f>'Cost Equations'!$D$23:$D$25</c:f>
              <c:numCache>
                <c:formatCode>_("$"* #,##0_);_("$"* \(#,##0\);_("$"* "-"??_);_(@_)</c:formatCode>
                <c:ptCount val="3"/>
                <c:pt idx="0">
                  <c:v>0</c:v>
                </c:pt>
                <c:pt idx="1">
                  <c:v>18841.953836021505</c:v>
                </c:pt>
                <c:pt idx="2">
                  <c:v>0</c:v>
                </c:pt>
              </c:numCache>
            </c:numRef>
          </c:val>
          <c:extLst>
            <c:ext xmlns:c16="http://schemas.microsoft.com/office/drawing/2014/chart" uri="{C3380CC4-5D6E-409C-BE32-E72D297353CC}">
              <c16:uniqueId val="{00000001-0D3C-4DD1-BA3D-8F75986EB279}"/>
            </c:ext>
          </c:extLst>
        </c:ser>
        <c:ser>
          <c:idx val="2"/>
          <c:order val="2"/>
          <c:tx>
            <c:strRef>
              <c:f>'Cost Equations'!$E$21:$E$22</c:f>
              <c:strCache>
                <c:ptCount val="2"/>
                <c:pt idx="0">
                  <c:v>Cost of Removal Teams Entering</c:v>
                </c:pt>
              </c:strCache>
            </c:strRef>
          </c:tx>
          <c:invertIfNegative val="0"/>
          <c:cat>
            <c:strRef>
              <c:f>'Cost Equations'!$B$23:$B$25</c:f>
              <c:strCache>
                <c:ptCount val="3"/>
                <c:pt idx="0">
                  <c:v>VHP</c:v>
                </c:pt>
                <c:pt idx="1">
                  <c:v>Amended Bleach</c:v>
                </c:pt>
                <c:pt idx="2">
                  <c:v>ClO2</c:v>
                </c:pt>
              </c:strCache>
            </c:strRef>
          </c:cat>
          <c:val>
            <c:numRef>
              <c:f>'Cost Equations'!$E$23:$E$25</c:f>
              <c:numCache>
                <c:formatCode>_("$"* #,##0_);_("$"* \(#,##0\);_("$"* "-"??_);_(@_)</c:formatCode>
                <c:ptCount val="3"/>
                <c:pt idx="0">
                  <c:v>0</c:v>
                </c:pt>
                <c:pt idx="1">
                  <c:v>32031.321521236558</c:v>
                </c:pt>
                <c:pt idx="2">
                  <c:v>0</c:v>
                </c:pt>
              </c:numCache>
            </c:numRef>
          </c:val>
          <c:extLst>
            <c:ext xmlns:c16="http://schemas.microsoft.com/office/drawing/2014/chart" uri="{C3380CC4-5D6E-409C-BE32-E72D297353CC}">
              <c16:uniqueId val="{00000002-0D3C-4DD1-BA3D-8F75986EB279}"/>
            </c:ext>
          </c:extLst>
        </c:ser>
        <c:ser>
          <c:idx val="3"/>
          <c:order val="3"/>
          <c:tx>
            <c:strRef>
              <c:f>'Cost Equations'!$F$21:$F$22</c:f>
              <c:strCache>
                <c:ptCount val="2"/>
                <c:pt idx="0">
                  <c:v>Decon Contractor Fixed Costs</c:v>
                </c:pt>
              </c:strCache>
            </c:strRef>
          </c:tx>
          <c:invertIfNegative val="0"/>
          <c:cat>
            <c:strRef>
              <c:f>'Cost Equations'!$B$23:$B$25</c:f>
              <c:strCache>
                <c:ptCount val="3"/>
                <c:pt idx="0">
                  <c:v>VHP</c:v>
                </c:pt>
                <c:pt idx="1">
                  <c:v>Amended Bleach</c:v>
                </c:pt>
                <c:pt idx="2">
                  <c:v>ClO2</c:v>
                </c:pt>
              </c:strCache>
            </c:strRef>
          </c:cat>
          <c:val>
            <c:numRef>
              <c:f>'Cost Equations'!$F$23:$F$25</c:f>
              <c:numCache>
                <c:formatCode>_("$"* #,##0_);_("$"* \(#,##0\);_("$"* "-"??_);_(@_)</c:formatCode>
                <c:ptCount val="3"/>
                <c:pt idx="0">
                  <c:v>104791.66666666667</c:v>
                </c:pt>
                <c:pt idx="1">
                  <c:v>63312.766666666677</c:v>
                </c:pt>
                <c:pt idx="2">
                  <c:v>168391.66666666666</c:v>
                </c:pt>
              </c:numCache>
            </c:numRef>
          </c:val>
          <c:extLst>
            <c:ext xmlns:c16="http://schemas.microsoft.com/office/drawing/2014/chart" uri="{C3380CC4-5D6E-409C-BE32-E72D297353CC}">
              <c16:uniqueId val="{00000003-0D3C-4DD1-BA3D-8F75986EB279}"/>
            </c:ext>
          </c:extLst>
        </c:ser>
        <c:ser>
          <c:idx val="4"/>
          <c:order val="4"/>
          <c:tx>
            <c:strRef>
              <c:f>'Cost Equations'!$G$21:$G$22</c:f>
              <c:strCache>
                <c:ptCount val="2"/>
                <c:pt idx="0">
                  <c:v>Cost of Decon Materials</c:v>
                </c:pt>
              </c:strCache>
            </c:strRef>
          </c:tx>
          <c:invertIfNegative val="0"/>
          <c:cat>
            <c:strRef>
              <c:f>'Cost Equations'!$B$23:$B$25</c:f>
              <c:strCache>
                <c:ptCount val="3"/>
                <c:pt idx="0">
                  <c:v>VHP</c:v>
                </c:pt>
                <c:pt idx="1">
                  <c:v>Amended Bleach</c:v>
                </c:pt>
                <c:pt idx="2">
                  <c:v>ClO2</c:v>
                </c:pt>
              </c:strCache>
            </c:strRef>
          </c:cat>
          <c:val>
            <c:numRef>
              <c:f>'Cost Equations'!$G$23:$G$25</c:f>
              <c:numCache>
                <c:formatCode>_("$"* #,##0_);_("$"* \(#,##0\);_("$"* "-"??_);_(@_)</c:formatCode>
                <c:ptCount val="3"/>
                <c:pt idx="0">
                  <c:v>1566.1647058823528</c:v>
                </c:pt>
                <c:pt idx="1">
                  <c:v>31955.664705882351</c:v>
                </c:pt>
                <c:pt idx="2">
                  <c:v>1566.1647058823528</c:v>
                </c:pt>
              </c:numCache>
            </c:numRef>
          </c:val>
          <c:extLst>
            <c:ext xmlns:c16="http://schemas.microsoft.com/office/drawing/2014/chart" uri="{C3380CC4-5D6E-409C-BE32-E72D297353CC}">
              <c16:uniqueId val="{00000004-0D3C-4DD1-BA3D-8F75986EB279}"/>
            </c:ext>
          </c:extLst>
        </c:ser>
        <c:ser>
          <c:idx val="5"/>
          <c:order val="5"/>
          <c:tx>
            <c:strRef>
              <c:f>'Cost Equations'!$H$21:$H$22</c:f>
              <c:strCache>
                <c:ptCount val="2"/>
                <c:pt idx="0">
                  <c:v>Waste Management Costs</c:v>
                </c:pt>
              </c:strCache>
            </c:strRef>
          </c:tx>
          <c:invertIfNegative val="0"/>
          <c:cat>
            <c:strRef>
              <c:f>'Cost Equations'!$B$23:$B$25</c:f>
              <c:strCache>
                <c:ptCount val="3"/>
                <c:pt idx="0">
                  <c:v>VHP</c:v>
                </c:pt>
                <c:pt idx="1">
                  <c:v>Amended Bleach</c:v>
                </c:pt>
                <c:pt idx="2">
                  <c:v>ClO2</c:v>
                </c:pt>
              </c:strCache>
            </c:strRef>
          </c:cat>
          <c:val>
            <c:numRef>
              <c:f>'Cost Equations'!$H$23:$H$25</c:f>
              <c:numCache>
                <c:formatCode>_("$"* #,##0_);_("$"* \(#,##0\);_("$"* "-"??_);_(@_)</c:formatCode>
                <c:ptCount val="3"/>
                <c:pt idx="0">
                  <c:v>34362.383740228739</c:v>
                </c:pt>
                <c:pt idx="1">
                  <c:v>200472.37394079316</c:v>
                </c:pt>
                <c:pt idx="2">
                  <c:v>6730.6773506025611</c:v>
                </c:pt>
              </c:numCache>
            </c:numRef>
          </c:val>
          <c:extLst>
            <c:ext xmlns:c16="http://schemas.microsoft.com/office/drawing/2014/chart" uri="{C3380CC4-5D6E-409C-BE32-E72D297353CC}">
              <c16:uniqueId val="{00000005-0D3C-4DD1-BA3D-8F75986EB279}"/>
            </c:ext>
          </c:extLst>
        </c:ser>
        <c:dLbls>
          <c:showLegendKey val="0"/>
          <c:showVal val="0"/>
          <c:showCatName val="0"/>
          <c:showSerName val="0"/>
          <c:showPercent val="0"/>
          <c:showBubbleSize val="0"/>
        </c:dLbls>
        <c:gapWidth val="150"/>
        <c:overlap val="100"/>
        <c:axId val="102289408"/>
        <c:axId val="102290944"/>
      </c:barChart>
      <c:catAx>
        <c:axId val="102289408"/>
        <c:scaling>
          <c:orientation val="minMax"/>
        </c:scaling>
        <c:delete val="0"/>
        <c:axPos val="b"/>
        <c:numFmt formatCode="General" sourceLinked="0"/>
        <c:majorTickMark val="out"/>
        <c:minorTickMark val="none"/>
        <c:tickLblPos val="nextTo"/>
        <c:crossAx val="102290944"/>
        <c:crosses val="autoZero"/>
        <c:auto val="1"/>
        <c:lblAlgn val="ctr"/>
        <c:lblOffset val="100"/>
        <c:noMultiLvlLbl val="0"/>
      </c:catAx>
      <c:valAx>
        <c:axId val="102290944"/>
        <c:scaling>
          <c:orientation val="minMax"/>
        </c:scaling>
        <c:delete val="0"/>
        <c:axPos val="l"/>
        <c:majorGridlines/>
        <c:numFmt formatCode="_(&quot;$&quot;* #,##0_);_(&quot;$&quot;* \(#,##0\);_(&quot;$&quot;* &quot;-&quot;??_);_(@_)" sourceLinked="1"/>
        <c:majorTickMark val="out"/>
        <c:minorTickMark val="none"/>
        <c:tickLblPos val="nextTo"/>
        <c:crossAx val="102289408"/>
        <c:crosses val="autoZero"/>
        <c:crossBetween val="between"/>
      </c:valAx>
    </c:plotArea>
    <c:legend>
      <c:legendPos val="r"/>
      <c:overlay val="0"/>
    </c:legend>
    <c:plotVisOnly val="1"/>
    <c:dispBlanksAs val="gap"/>
    <c:showDLblsOverMax val="0"/>
  </c:chart>
  <c:txPr>
    <a:bodyPr/>
    <a:lstStyle/>
    <a:p>
      <a:pPr>
        <a:defRPr sz="1800"/>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Overall Cost Breakdown</a:t>
            </a:r>
          </a:p>
        </c:rich>
      </c:tx>
      <c:overlay val="0"/>
    </c:title>
    <c:autoTitleDeleted val="0"/>
    <c:plotArea>
      <c:layout/>
      <c:barChart>
        <c:barDir val="col"/>
        <c:grouping val="stacked"/>
        <c:varyColors val="0"/>
        <c:ser>
          <c:idx val="0"/>
          <c:order val="0"/>
          <c:tx>
            <c:strRef>
              <c:f>'Cost Equations'!$D$33</c:f>
              <c:strCache>
                <c:ptCount val="1"/>
                <c:pt idx="0">
                  <c:v>Sampling and Analysis Cost</c:v>
                </c:pt>
              </c:strCache>
            </c:strRef>
          </c:tx>
          <c:invertIfNegative val="0"/>
          <c:cat>
            <c:strRef>
              <c:f>'Cost Equations'!$B$35:$B$37</c:f>
              <c:strCache>
                <c:ptCount val="3"/>
                <c:pt idx="0">
                  <c:v>VHP</c:v>
                </c:pt>
                <c:pt idx="1">
                  <c:v>Amended Bleach</c:v>
                </c:pt>
                <c:pt idx="2">
                  <c:v>ClO2</c:v>
                </c:pt>
              </c:strCache>
            </c:strRef>
          </c:cat>
          <c:val>
            <c:numRef>
              <c:f>'Cost Equations'!$D$35:$D$37</c:f>
              <c:numCache>
                <c:formatCode>_("$"* #,##0_);_("$"* \(#,##0\);_("$"* "-"??_);_(@_)</c:formatCode>
                <c:ptCount val="3"/>
                <c:pt idx="0">
                  <c:v>727537.4269622016</c:v>
                </c:pt>
                <c:pt idx="1">
                  <c:v>727537.4269622016</c:v>
                </c:pt>
                <c:pt idx="2">
                  <c:v>727537.4269622016</c:v>
                </c:pt>
              </c:numCache>
            </c:numRef>
          </c:val>
          <c:extLst>
            <c:ext xmlns:c16="http://schemas.microsoft.com/office/drawing/2014/chart" uri="{C3380CC4-5D6E-409C-BE32-E72D297353CC}">
              <c16:uniqueId val="{00000000-AB77-4F41-93CE-F6603BA6C69B}"/>
            </c:ext>
          </c:extLst>
        </c:ser>
        <c:ser>
          <c:idx val="1"/>
          <c:order val="1"/>
          <c:tx>
            <c:strRef>
              <c:f>'Cost Equations'!$E$33</c:f>
              <c:strCache>
                <c:ptCount val="1"/>
                <c:pt idx="0">
                  <c:v>Decon Cost</c:v>
                </c:pt>
              </c:strCache>
            </c:strRef>
          </c:tx>
          <c:invertIfNegative val="0"/>
          <c:cat>
            <c:strRef>
              <c:f>'Cost Equations'!$B$35:$B$37</c:f>
              <c:strCache>
                <c:ptCount val="3"/>
                <c:pt idx="0">
                  <c:v>VHP</c:v>
                </c:pt>
                <c:pt idx="1">
                  <c:v>Amended Bleach</c:v>
                </c:pt>
                <c:pt idx="2">
                  <c:v>ClO2</c:v>
                </c:pt>
              </c:strCache>
            </c:strRef>
          </c:cat>
          <c:val>
            <c:numRef>
              <c:f>'Cost Equations'!$E$35:$E$37</c:f>
              <c:numCache>
                <c:formatCode>_("$"* #,##0_);_("$"* \(#,##0\);_("$"* "-"??_);_(@_)</c:formatCode>
                <c:ptCount val="3"/>
                <c:pt idx="0">
                  <c:v>143499.03231707885</c:v>
                </c:pt>
                <c:pt idx="1">
                  <c:v>356687.29303619161</c:v>
                </c:pt>
                <c:pt idx="2">
                  <c:v>177730.56517476446</c:v>
                </c:pt>
              </c:numCache>
            </c:numRef>
          </c:val>
          <c:extLst>
            <c:ext xmlns:c16="http://schemas.microsoft.com/office/drawing/2014/chart" uri="{C3380CC4-5D6E-409C-BE32-E72D297353CC}">
              <c16:uniqueId val="{00000001-AB77-4F41-93CE-F6603BA6C69B}"/>
            </c:ext>
          </c:extLst>
        </c:ser>
        <c:ser>
          <c:idx val="2"/>
          <c:order val="2"/>
          <c:tx>
            <c:strRef>
              <c:f>'Cost Equations'!$F$33</c:f>
              <c:strCache>
                <c:ptCount val="1"/>
                <c:pt idx="0">
                  <c:v>Restoration Cost</c:v>
                </c:pt>
              </c:strCache>
            </c:strRef>
          </c:tx>
          <c:invertIfNegative val="0"/>
          <c:cat>
            <c:strRef>
              <c:f>'Cost Equations'!$B$35:$B$37</c:f>
              <c:strCache>
                <c:ptCount val="3"/>
                <c:pt idx="0">
                  <c:v>VHP</c:v>
                </c:pt>
                <c:pt idx="1">
                  <c:v>Amended Bleach</c:v>
                </c:pt>
                <c:pt idx="2">
                  <c:v>ClO2</c:v>
                </c:pt>
              </c:strCache>
            </c:strRef>
          </c:cat>
          <c:val>
            <c:numRef>
              <c:f>'Cost Equations'!$F$35:$F$37</c:f>
              <c:numCache>
                <c:formatCode>_("$"* #,##0_);_("$"* \(#,##0\);_("$"* "-"??_);_(@_)</c:formatCode>
                <c:ptCount val="3"/>
                <c:pt idx="0">
                  <c:v>0</c:v>
                </c:pt>
                <c:pt idx="1">
                  <c:v>35023.75</c:v>
                </c:pt>
                <c:pt idx="2">
                  <c:v>0</c:v>
                </c:pt>
              </c:numCache>
            </c:numRef>
          </c:val>
          <c:extLst>
            <c:ext xmlns:c16="http://schemas.microsoft.com/office/drawing/2014/chart" uri="{C3380CC4-5D6E-409C-BE32-E72D297353CC}">
              <c16:uniqueId val="{00000002-AB77-4F41-93CE-F6603BA6C69B}"/>
            </c:ext>
          </c:extLst>
        </c:ser>
        <c:ser>
          <c:idx val="3"/>
          <c:order val="3"/>
          <c:tx>
            <c:strRef>
              <c:f>'Cost Equations'!$C$33</c:f>
              <c:strCache>
                <c:ptCount val="1"/>
                <c:pt idx="0">
                  <c:v>IC Cost</c:v>
                </c:pt>
              </c:strCache>
            </c:strRef>
          </c:tx>
          <c:invertIfNegative val="0"/>
          <c:val>
            <c:numRef>
              <c:f>'Cost Equations'!$C$35:$C$37</c:f>
              <c:numCache>
                <c:formatCode>_("$"* #,##0_);_("$"* \(#,##0\);_("$"* "-"??_);_(@_)</c:formatCode>
                <c:ptCount val="3"/>
                <c:pt idx="0">
                  <c:v>47505</c:v>
                </c:pt>
                <c:pt idx="1">
                  <c:v>55815</c:v>
                </c:pt>
                <c:pt idx="2">
                  <c:v>47505</c:v>
                </c:pt>
              </c:numCache>
            </c:numRef>
          </c:val>
          <c:extLst>
            <c:ext xmlns:c16="http://schemas.microsoft.com/office/drawing/2014/chart" uri="{C3380CC4-5D6E-409C-BE32-E72D297353CC}">
              <c16:uniqueId val="{00000003-AB77-4F41-93CE-F6603BA6C69B}"/>
            </c:ext>
          </c:extLst>
        </c:ser>
        <c:dLbls>
          <c:showLegendKey val="0"/>
          <c:showVal val="0"/>
          <c:showCatName val="0"/>
          <c:showSerName val="0"/>
          <c:showPercent val="0"/>
          <c:showBubbleSize val="0"/>
        </c:dLbls>
        <c:gapWidth val="150"/>
        <c:overlap val="100"/>
        <c:axId val="102342656"/>
        <c:axId val="102344192"/>
      </c:barChart>
      <c:catAx>
        <c:axId val="102342656"/>
        <c:scaling>
          <c:orientation val="minMax"/>
        </c:scaling>
        <c:delete val="0"/>
        <c:axPos val="b"/>
        <c:numFmt formatCode="General" sourceLinked="0"/>
        <c:majorTickMark val="out"/>
        <c:minorTickMark val="none"/>
        <c:tickLblPos val="nextTo"/>
        <c:crossAx val="102344192"/>
        <c:crosses val="autoZero"/>
        <c:auto val="1"/>
        <c:lblAlgn val="ctr"/>
        <c:lblOffset val="100"/>
        <c:noMultiLvlLbl val="0"/>
      </c:catAx>
      <c:valAx>
        <c:axId val="102344192"/>
        <c:scaling>
          <c:orientation val="minMax"/>
        </c:scaling>
        <c:delete val="0"/>
        <c:axPos val="l"/>
        <c:majorGridlines/>
        <c:numFmt formatCode="_(&quot;$&quot;* #,##0_);_(&quot;$&quot;* \(#,##0\);_(&quot;$&quot;* &quot;-&quot;??_);_(@_)" sourceLinked="1"/>
        <c:majorTickMark val="out"/>
        <c:minorTickMark val="none"/>
        <c:tickLblPos val="nextTo"/>
        <c:crossAx val="102342656"/>
        <c:crosses val="autoZero"/>
        <c:crossBetween val="between"/>
      </c:valAx>
    </c:plotArea>
    <c:legend>
      <c:legendPos val="r"/>
      <c:overlay val="0"/>
    </c:legend>
    <c:plotVisOnly val="1"/>
    <c:dispBlanksAs val="gap"/>
    <c:showDLblsOverMax val="0"/>
  </c:chart>
  <c:txPr>
    <a:bodyPr/>
    <a:lstStyle/>
    <a:p>
      <a:pPr>
        <a:defRPr sz="1800"/>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'Daily Waste Generation'!$B$1</c:f>
              <c:strCache>
                <c:ptCount val="1"/>
                <c:pt idx="0">
                  <c:v>Mass (lb)</c:v>
                </c:pt>
              </c:strCache>
            </c:strRef>
          </c:tx>
          <c:marker>
            <c:symbol val="none"/>
          </c:marker>
          <c:cat>
            <c:numRef>
              <c:f>'Daily Waste Generation'!$A$2:$A$33</c:f>
              <c:numCache>
                <c:formatCode>d\-mmm</c:formatCode>
                <c:ptCount val="32"/>
                <c:pt idx="0">
                  <c:v>40649</c:v>
                </c:pt>
                <c:pt idx="1">
                  <c:v>40650</c:v>
                </c:pt>
                <c:pt idx="2">
                  <c:v>40651</c:v>
                </c:pt>
                <c:pt idx="3">
                  <c:v>40652</c:v>
                </c:pt>
                <c:pt idx="4">
                  <c:v>40653</c:v>
                </c:pt>
                <c:pt idx="5">
                  <c:v>40654</c:v>
                </c:pt>
                <c:pt idx="6">
                  <c:v>40655</c:v>
                </c:pt>
                <c:pt idx="7">
                  <c:v>40656</c:v>
                </c:pt>
                <c:pt idx="8">
                  <c:v>40657</c:v>
                </c:pt>
                <c:pt idx="9">
                  <c:v>40658</c:v>
                </c:pt>
                <c:pt idx="10">
                  <c:v>40659</c:v>
                </c:pt>
                <c:pt idx="11">
                  <c:v>40660</c:v>
                </c:pt>
                <c:pt idx="12">
                  <c:v>40661</c:v>
                </c:pt>
                <c:pt idx="13">
                  <c:v>40662</c:v>
                </c:pt>
                <c:pt idx="14">
                  <c:v>40663</c:v>
                </c:pt>
                <c:pt idx="15">
                  <c:v>40664</c:v>
                </c:pt>
                <c:pt idx="16">
                  <c:v>40665</c:v>
                </c:pt>
                <c:pt idx="17">
                  <c:v>40666</c:v>
                </c:pt>
                <c:pt idx="18">
                  <c:v>40667</c:v>
                </c:pt>
                <c:pt idx="19">
                  <c:v>40668</c:v>
                </c:pt>
                <c:pt idx="20">
                  <c:v>40669</c:v>
                </c:pt>
                <c:pt idx="21">
                  <c:v>40670</c:v>
                </c:pt>
                <c:pt idx="22">
                  <c:v>40671</c:v>
                </c:pt>
                <c:pt idx="23">
                  <c:v>40672</c:v>
                </c:pt>
                <c:pt idx="24">
                  <c:v>40673</c:v>
                </c:pt>
                <c:pt idx="25">
                  <c:v>40674</c:v>
                </c:pt>
                <c:pt idx="26">
                  <c:v>40675</c:v>
                </c:pt>
                <c:pt idx="27">
                  <c:v>40676</c:v>
                </c:pt>
                <c:pt idx="28">
                  <c:v>40677</c:v>
                </c:pt>
                <c:pt idx="29">
                  <c:v>40678</c:v>
                </c:pt>
                <c:pt idx="30">
                  <c:v>40679</c:v>
                </c:pt>
                <c:pt idx="31">
                  <c:v>40680</c:v>
                </c:pt>
              </c:numCache>
            </c:numRef>
          </c:cat>
          <c:val>
            <c:numRef>
              <c:f>'Daily Waste Generation'!$B$2:$B$33</c:f>
              <c:numCache>
                <c:formatCode>General</c:formatCode>
                <c:ptCount val="32"/>
                <c:pt idx="0">
                  <c:v>18</c:v>
                </c:pt>
                <c:pt idx="1">
                  <c:v>147.19999999999999</c:v>
                </c:pt>
                <c:pt idx="2">
                  <c:v>80.199999999999989</c:v>
                </c:pt>
                <c:pt idx="3">
                  <c:v>14.2</c:v>
                </c:pt>
                <c:pt idx="4">
                  <c:v>59.800000000000004</c:v>
                </c:pt>
                <c:pt idx="5">
                  <c:v>380.6</c:v>
                </c:pt>
                <c:pt idx="6">
                  <c:v>159.79999999999998</c:v>
                </c:pt>
                <c:pt idx="7">
                  <c:v>36.799999999999997</c:v>
                </c:pt>
                <c:pt idx="8">
                  <c:v>0</c:v>
                </c:pt>
                <c:pt idx="9">
                  <c:v>0</c:v>
                </c:pt>
                <c:pt idx="10">
                  <c:v>261.60000000000002</c:v>
                </c:pt>
                <c:pt idx="11">
                  <c:v>6.2</c:v>
                </c:pt>
                <c:pt idx="12">
                  <c:v>65</c:v>
                </c:pt>
                <c:pt idx="13">
                  <c:v>5056.199999999998</c:v>
                </c:pt>
                <c:pt idx="14">
                  <c:v>2168.6000000000004</c:v>
                </c:pt>
                <c:pt idx="15">
                  <c:v>132.19999999999999</c:v>
                </c:pt>
                <c:pt idx="16">
                  <c:v>0</c:v>
                </c:pt>
                <c:pt idx="17">
                  <c:v>8.4</c:v>
                </c:pt>
                <c:pt idx="18">
                  <c:v>30.2</c:v>
                </c:pt>
                <c:pt idx="19">
                  <c:v>156.99999999999997</c:v>
                </c:pt>
                <c:pt idx="20">
                  <c:v>58.4</c:v>
                </c:pt>
                <c:pt idx="21">
                  <c:v>0</c:v>
                </c:pt>
                <c:pt idx="22">
                  <c:v>0</c:v>
                </c:pt>
                <c:pt idx="23">
                  <c:v>829.3</c:v>
                </c:pt>
                <c:pt idx="24">
                  <c:v>9.1999999999999993</c:v>
                </c:pt>
                <c:pt idx="25">
                  <c:v>214.2</c:v>
                </c:pt>
                <c:pt idx="26">
                  <c:v>0</c:v>
                </c:pt>
                <c:pt idx="27">
                  <c:v>0</c:v>
                </c:pt>
                <c:pt idx="28">
                  <c:v>0</c:v>
                </c:pt>
                <c:pt idx="29">
                  <c:v>0</c:v>
                </c:pt>
                <c:pt idx="30">
                  <c:v>0</c:v>
                </c:pt>
                <c:pt idx="31">
                  <c:v>533.79999999999995</c:v>
                </c:pt>
              </c:numCache>
            </c:numRef>
          </c:val>
          <c:smooth val="0"/>
          <c:extLst>
            <c:ext xmlns:c16="http://schemas.microsoft.com/office/drawing/2014/chart" uri="{C3380CC4-5D6E-409C-BE32-E72D297353CC}">
              <c16:uniqueId val="{00000000-A931-4C2F-A15C-121E7E18F1A3}"/>
            </c:ext>
          </c:extLst>
        </c:ser>
        <c:dLbls>
          <c:showLegendKey val="0"/>
          <c:showVal val="0"/>
          <c:showCatName val="0"/>
          <c:showSerName val="0"/>
          <c:showPercent val="0"/>
          <c:showBubbleSize val="0"/>
        </c:dLbls>
        <c:smooth val="0"/>
        <c:axId val="102422016"/>
        <c:axId val="102423936"/>
      </c:lineChart>
      <c:dateAx>
        <c:axId val="102422016"/>
        <c:scaling>
          <c:orientation val="minMax"/>
        </c:scaling>
        <c:delete val="0"/>
        <c:axPos val="b"/>
        <c:title>
          <c:tx>
            <c:rich>
              <a:bodyPr/>
              <a:lstStyle/>
              <a:p>
                <a:pPr>
                  <a:defRPr/>
                </a:pPr>
                <a:r>
                  <a:rPr lang="en-US"/>
                  <a:t>Date</a:t>
                </a:r>
              </a:p>
            </c:rich>
          </c:tx>
          <c:overlay val="0"/>
        </c:title>
        <c:numFmt formatCode="d\-mmm" sourceLinked="1"/>
        <c:majorTickMark val="out"/>
        <c:minorTickMark val="none"/>
        <c:tickLblPos val="nextTo"/>
        <c:crossAx val="102423936"/>
        <c:crosses val="autoZero"/>
        <c:auto val="1"/>
        <c:lblOffset val="100"/>
        <c:baseTimeUnit val="days"/>
      </c:dateAx>
      <c:valAx>
        <c:axId val="102423936"/>
        <c:scaling>
          <c:orientation val="minMax"/>
        </c:scaling>
        <c:delete val="0"/>
        <c:axPos val="l"/>
        <c:majorGridlines/>
        <c:title>
          <c:tx>
            <c:rich>
              <a:bodyPr rot="-5400000" vert="horz"/>
              <a:lstStyle/>
              <a:p>
                <a:pPr>
                  <a:defRPr/>
                </a:pPr>
                <a:r>
                  <a:rPr lang="en-US"/>
                  <a:t>Mass (lb)</a:t>
                </a:r>
              </a:p>
            </c:rich>
          </c:tx>
          <c:overlay val="0"/>
        </c:title>
        <c:numFmt formatCode="General" sourceLinked="1"/>
        <c:majorTickMark val="out"/>
        <c:minorTickMark val="none"/>
        <c:tickLblPos val="nextTo"/>
        <c:crossAx val="102422016"/>
        <c:crosses val="autoZero"/>
        <c:crossBetween val="between"/>
      </c:valAx>
    </c:plotArea>
    <c:plotVisOnly val="1"/>
    <c:dispBlanksAs val="gap"/>
    <c:showDLblsOverMax val="0"/>
  </c:chart>
  <c:txPr>
    <a:bodyPr/>
    <a:lstStyle/>
    <a:p>
      <a:pPr>
        <a:defRPr sz="1800"/>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Liquid Waste Distribution by Activity</a:t>
            </a:r>
          </a:p>
        </c:rich>
      </c:tx>
      <c:overlay val="0"/>
    </c:title>
    <c:autoTitleDeleted val="0"/>
    <c:plotArea>
      <c:layout/>
      <c:barChart>
        <c:barDir val="col"/>
        <c:grouping val="stacked"/>
        <c:varyColors val="0"/>
        <c:ser>
          <c:idx val="0"/>
          <c:order val="0"/>
          <c:tx>
            <c:strRef>
              <c:f>Summary!$D$64</c:f>
              <c:strCache>
                <c:ptCount val="1"/>
                <c:pt idx="0">
                  <c:v>Sampling</c:v>
                </c:pt>
              </c:strCache>
            </c:strRef>
          </c:tx>
          <c:invertIfNegative val="0"/>
          <c:cat>
            <c:strRef>
              <c:f>Summary!$A$65:$A$67</c:f>
              <c:strCache>
                <c:ptCount val="3"/>
                <c:pt idx="0">
                  <c:v>Round 1 (VHP)</c:v>
                </c:pt>
                <c:pt idx="1">
                  <c:v>Round 2 (AB)</c:v>
                </c:pt>
                <c:pt idx="2">
                  <c:v>Round 3 (CLO2)</c:v>
                </c:pt>
              </c:strCache>
            </c:strRef>
          </c:cat>
          <c:val>
            <c:numRef>
              <c:f>Summary!$D$65:$D$67</c:f>
              <c:numCache>
                <c:formatCode>0</c:formatCode>
                <c:ptCount val="3"/>
                <c:pt idx="0">
                  <c:v>247</c:v>
                </c:pt>
                <c:pt idx="1">
                  <c:v>240</c:v>
                </c:pt>
                <c:pt idx="2">
                  <c:v>137</c:v>
                </c:pt>
              </c:numCache>
            </c:numRef>
          </c:val>
          <c:extLst>
            <c:ext xmlns:c16="http://schemas.microsoft.com/office/drawing/2014/chart" uri="{C3380CC4-5D6E-409C-BE32-E72D297353CC}">
              <c16:uniqueId val="{00000000-4808-4D1C-B05D-705DB8BC9146}"/>
            </c:ext>
          </c:extLst>
        </c:ser>
        <c:ser>
          <c:idx val="1"/>
          <c:order val="1"/>
          <c:tx>
            <c:strRef>
              <c:f>Summary!$E$64</c:f>
              <c:strCache>
                <c:ptCount val="1"/>
                <c:pt idx="0">
                  <c:v>Decon &amp; Other</c:v>
                </c:pt>
              </c:strCache>
            </c:strRef>
          </c:tx>
          <c:invertIfNegative val="0"/>
          <c:cat>
            <c:strRef>
              <c:f>Summary!$A$65:$A$67</c:f>
              <c:strCache>
                <c:ptCount val="3"/>
                <c:pt idx="0">
                  <c:v>Round 1 (VHP)</c:v>
                </c:pt>
                <c:pt idx="1">
                  <c:v>Round 2 (AB)</c:v>
                </c:pt>
                <c:pt idx="2">
                  <c:v>Round 3 (CLO2)</c:v>
                </c:pt>
              </c:strCache>
            </c:strRef>
          </c:cat>
          <c:val>
            <c:numRef>
              <c:f>Summary!$E$65:$E$67</c:f>
              <c:numCache>
                <c:formatCode>0</c:formatCode>
                <c:ptCount val="3"/>
                <c:pt idx="0">
                  <c:v>324</c:v>
                </c:pt>
                <c:pt idx="1">
                  <c:v>920.91300000000001</c:v>
                </c:pt>
                <c:pt idx="2">
                  <c:v>159</c:v>
                </c:pt>
              </c:numCache>
            </c:numRef>
          </c:val>
          <c:extLst>
            <c:ext xmlns:c16="http://schemas.microsoft.com/office/drawing/2014/chart" uri="{C3380CC4-5D6E-409C-BE32-E72D297353CC}">
              <c16:uniqueId val="{00000001-4808-4D1C-B05D-705DB8BC9146}"/>
            </c:ext>
          </c:extLst>
        </c:ser>
        <c:dLbls>
          <c:showLegendKey val="0"/>
          <c:showVal val="0"/>
          <c:showCatName val="0"/>
          <c:showSerName val="0"/>
          <c:showPercent val="0"/>
          <c:showBubbleSize val="0"/>
        </c:dLbls>
        <c:gapWidth val="150"/>
        <c:overlap val="100"/>
        <c:axId val="102457344"/>
        <c:axId val="102458880"/>
      </c:barChart>
      <c:catAx>
        <c:axId val="102457344"/>
        <c:scaling>
          <c:orientation val="minMax"/>
        </c:scaling>
        <c:delete val="0"/>
        <c:axPos val="b"/>
        <c:numFmt formatCode="General" sourceLinked="0"/>
        <c:majorTickMark val="out"/>
        <c:minorTickMark val="none"/>
        <c:tickLblPos val="nextTo"/>
        <c:crossAx val="102458880"/>
        <c:crosses val="autoZero"/>
        <c:auto val="1"/>
        <c:lblAlgn val="ctr"/>
        <c:lblOffset val="100"/>
        <c:noMultiLvlLbl val="0"/>
      </c:catAx>
      <c:valAx>
        <c:axId val="102458880"/>
        <c:scaling>
          <c:orientation val="minMax"/>
        </c:scaling>
        <c:delete val="0"/>
        <c:axPos val="l"/>
        <c:majorGridlines/>
        <c:title>
          <c:tx>
            <c:rich>
              <a:bodyPr rot="-5400000" vert="horz"/>
              <a:lstStyle/>
              <a:p>
                <a:pPr>
                  <a:defRPr/>
                </a:pPr>
                <a:r>
                  <a:rPr lang="en-US"/>
                  <a:t>Quantity of Waste (gal)</a:t>
                </a:r>
              </a:p>
            </c:rich>
          </c:tx>
          <c:overlay val="0"/>
        </c:title>
        <c:numFmt formatCode="0" sourceLinked="1"/>
        <c:majorTickMark val="out"/>
        <c:minorTickMark val="none"/>
        <c:tickLblPos val="nextTo"/>
        <c:crossAx val="102457344"/>
        <c:crosses val="autoZero"/>
        <c:crossBetween val="between"/>
      </c:valAx>
    </c:plotArea>
    <c:legend>
      <c:legendPos val="r"/>
      <c:overlay val="0"/>
    </c:legend>
    <c:plotVisOnly val="1"/>
    <c:dispBlanksAs val="gap"/>
    <c:showDLblsOverMax val="0"/>
  </c:chart>
  <c:txPr>
    <a:bodyPr/>
    <a:lstStyle/>
    <a:p>
      <a:pPr>
        <a:defRPr sz="1800"/>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Solid Waste Distribution by Activity</a:t>
            </a:r>
          </a:p>
        </c:rich>
      </c:tx>
      <c:overlay val="0"/>
    </c:title>
    <c:autoTitleDeleted val="0"/>
    <c:plotArea>
      <c:layout/>
      <c:barChart>
        <c:barDir val="col"/>
        <c:grouping val="stacked"/>
        <c:varyColors val="0"/>
        <c:ser>
          <c:idx val="0"/>
          <c:order val="0"/>
          <c:tx>
            <c:strRef>
              <c:f>Summary!$B$64</c:f>
              <c:strCache>
                <c:ptCount val="1"/>
                <c:pt idx="0">
                  <c:v>Sampling</c:v>
                </c:pt>
              </c:strCache>
            </c:strRef>
          </c:tx>
          <c:invertIfNegative val="0"/>
          <c:cat>
            <c:strRef>
              <c:f>Summary!$A$65:$A$67</c:f>
              <c:strCache>
                <c:ptCount val="3"/>
                <c:pt idx="0">
                  <c:v>Round 1 (VHP)</c:v>
                </c:pt>
                <c:pt idx="1">
                  <c:v>Round 2 (AB)</c:v>
                </c:pt>
                <c:pt idx="2">
                  <c:v>Round 3 (CLO2)</c:v>
                </c:pt>
              </c:strCache>
            </c:strRef>
          </c:cat>
          <c:val>
            <c:numRef>
              <c:f>Summary!$B$65:$B$67</c:f>
              <c:numCache>
                <c:formatCode>0</c:formatCode>
                <c:ptCount val="3"/>
                <c:pt idx="0">
                  <c:v>435.59999999999997</c:v>
                </c:pt>
                <c:pt idx="1">
                  <c:v>1312.4999999999998</c:v>
                </c:pt>
                <c:pt idx="2">
                  <c:v>253.6</c:v>
                </c:pt>
              </c:numCache>
            </c:numRef>
          </c:val>
          <c:extLst>
            <c:ext xmlns:c16="http://schemas.microsoft.com/office/drawing/2014/chart" uri="{C3380CC4-5D6E-409C-BE32-E72D297353CC}">
              <c16:uniqueId val="{00000000-4475-4FC7-B86B-4F0A1F852660}"/>
            </c:ext>
          </c:extLst>
        </c:ser>
        <c:ser>
          <c:idx val="1"/>
          <c:order val="1"/>
          <c:tx>
            <c:strRef>
              <c:f>Summary!$C$64</c:f>
              <c:strCache>
                <c:ptCount val="1"/>
                <c:pt idx="0">
                  <c:v>Decon &amp; Other</c:v>
                </c:pt>
              </c:strCache>
            </c:strRef>
          </c:tx>
          <c:invertIfNegative val="0"/>
          <c:cat>
            <c:strRef>
              <c:f>Summary!$A$65:$A$67</c:f>
              <c:strCache>
                <c:ptCount val="3"/>
                <c:pt idx="0">
                  <c:v>Round 1 (VHP)</c:v>
                </c:pt>
                <c:pt idx="1">
                  <c:v>Round 2 (AB)</c:v>
                </c:pt>
                <c:pt idx="2">
                  <c:v>Round 3 (CLO2)</c:v>
                </c:pt>
              </c:strCache>
            </c:strRef>
          </c:cat>
          <c:val>
            <c:numRef>
              <c:f>Summary!$C$65:$C$67</c:f>
              <c:numCache>
                <c:formatCode>0</c:formatCode>
                <c:ptCount val="3"/>
                <c:pt idx="0">
                  <c:v>913.5333333333333</c:v>
                </c:pt>
                <c:pt idx="1">
                  <c:v>10896.853333333333</c:v>
                </c:pt>
                <c:pt idx="2">
                  <c:v>276.93333333333334</c:v>
                </c:pt>
              </c:numCache>
            </c:numRef>
          </c:val>
          <c:extLst>
            <c:ext xmlns:c16="http://schemas.microsoft.com/office/drawing/2014/chart" uri="{C3380CC4-5D6E-409C-BE32-E72D297353CC}">
              <c16:uniqueId val="{00000001-4475-4FC7-B86B-4F0A1F852660}"/>
            </c:ext>
          </c:extLst>
        </c:ser>
        <c:dLbls>
          <c:showLegendKey val="0"/>
          <c:showVal val="0"/>
          <c:showCatName val="0"/>
          <c:showSerName val="0"/>
          <c:showPercent val="0"/>
          <c:showBubbleSize val="0"/>
        </c:dLbls>
        <c:gapWidth val="150"/>
        <c:overlap val="100"/>
        <c:axId val="102533760"/>
        <c:axId val="102539648"/>
      </c:barChart>
      <c:catAx>
        <c:axId val="102533760"/>
        <c:scaling>
          <c:orientation val="minMax"/>
        </c:scaling>
        <c:delete val="0"/>
        <c:axPos val="b"/>
        <c:numFmt formatCode="General" sourceLinked="0"/>
        <c:majorTickMark val="out"/>
        <c:minorTickMark val="none"/>
        <c:tickLblPos val="nextTo"/>
        <c:crossAx val="102539648"/>
        <c:crosses val="autoZero"/>
        <c:auto val="1"/>
        <c:lblAlgn val="ctr"/>
        <c:lblOffset val="100"/>
        <c:noMultiLvlLbl val="0"/>
      </c:catAx>
      <c:valAx>
        <c:axId val="102539648"/>
        <c:scaling>
          <c:orientation val="minMax"/>
        </c:scaling>
        <c:delete val="0"/>
        <c:axPos val="l"/>
        <c:majorGridlines/>
        <c:title>
          <c:tx>
            <c:rich>
              <a:bodyPr rot="-5400000" vert="horz"/>
              <a:lstStyle/>
              <a:p>
                <a:pPr>
                  <a:defRPr/>
                </a:pPr>
                <a:r>
                  <a:rPr lang="en-US"/>
                  <a:t>Quantity of Waste (lb)</a:t>
                </a:r>
              </a:p>
            </c:rich>
          </c:tx>
          <c:overlay val="0"/>
        </c:title>
        <c:numFmt formatCode="0" sourceLinked="1"/>
        <c:majorTickMark val="out"/>
        <c:minorTickMark val="none"/>
        <c:tickLblPos val="nextTo"/>
        <c:crossAx val="102533760"/>
        <c:crosses val="autoZero"/>
        <c:crossBetween val="between"/>
      </c:valAx>
    </c:plotArea>
    <c:legend>
      <c:legendPos val="r"/>
      <c:overlay val="0"/>
    </c:legend>
    <c:plotVisOnly val="1"/>
    <c:dispBlanksAs val="gap"/>
    <c:showDLblsOverMax val="0"/>
  </c:chart>
  <c:txPr>
    <a:bodyPr/>
    <a:lstStyle/>
    <a:p>
      <a:pPr>
        <a:defRPr sz="1800"/>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Solid Waste by Category</a:t>
            </a:r>
          </a:p>
        </c:rich>
      </c:tx>
      <c:overlay val="0"/>
    </c:title>
    <c:autoTitleDeleted val="0"/>
    <c:plotArea>
      <c:layout/>
      <c:barChart>
        <c:barDir val="bar"/>
        <c:grouping val="stacked"/>
        <c:varyColors val="0"/>
        <c:ser>
          <c:idx val="0"/>
          <c:order val="0"/>
          <c:tx>
            <c:strRef>
              <c:f>Summary!$B$33</c:f>
              <c:strCache>
                <c:ptCount val="1"/>
                <c:pt idx="0">
                  <c:v>Category 1S - Uncontaminated - Solid</c:v>
                </c:pt>
              </c:strCache>
            </c:strRef>
          </c:tx>
          <c:invertIfNegative val="0"/>
          <c:cat>
            <c:strRef>
              <c:f>Summary!$A$55:$A$60</c:f>
              <c:strCache>
                <c:ptCount val="6"/>
                <c:pt idx="0">
                  <c:v>Round 1 (VHP) Sampling</c:v>
                </c:pt>
                <c:pt idx="1">
                  <c:v>Round 1 (VHP) Decontamination</c:v>
                </c:pt>
                <c:pt idx="2">
                  <c:v>Round 2 (AB) Sampling</c:v>
                </c:pt>
                <c:pt idx="3">
                  <c:v>Round 2 (AB) Decontamination</c:v>
                </c:pt>
                <c:pt idx="4">
                  <c:v>Round 3 (CLO2) Sampling</c:v>
                </c:pt>
                <c:pt idx="5">
                  <c:v>Round 3 (CLO2) Decontamination</c:v>
                </c:pt>
              </c:strCache>
            </c:strRef>
          </c:cat>
          <c:val>
            <c:numRef>
              <c:f>Summary!$B$55:$B$60</c:f>
              <c:numCache>
                <c:formatCode>0.0</c:formatCode>
                <c:ptCount val="6"/>
                <c:pt idx="0">
                  <c:v>37.200000000000003</c:v>
                </c:pt>
                <c:pt idx="1">
                  <c:v>7.2</c:v>
                </c:pt>
                <c:pt idx="2">
                  <c:v>36.6</c:v>
                </c:pt>
                <c:pt idx="3">
                  <c:v>9.8000000000000007</c:v>
                </c:pt>
                <c:pt idx="4">
                  <c:v>10.6</c:v>
                </c:pt>
                <c:pt idx="5">
                  <c:v>0</c:v>
                </c:pt>
              </c:numCache>
            </c:numRef>
          </c:val>
          <c:extLst>
            <c:ext xmlns:c16="http://schemas.microsoft.com/office/drawing/2014/chart" uri="{C3380CC4-5D6E-409C-BE32-E72D297353CC}">
              <c16:uniqueId val="{00000000-3DB0-4E92-BCA1-644E1C949CAE}"/>
            </c:ext>
          </c:extLst>
        </c:ser>
        <c:ser>
          <c:idx val="1"/>
          <c:order val="1"/>
          <c:tx>
            <c:strRef>
              <c:f>Summary!$C$33</c:f>
              <c:strCache>
                <c:ptCount val="1"/>
                <c:pt idx="0">
                  <c:v>Category 2S - Contaminated - Solid</c:v>
                </c:pt>
              </c:strCache>
            </c:strRef>
          </c:tx>
          <c:invertIfNegative val="0"/>
          <c:cat>
            <c:strRef>
              <c:f>Summary!$A$55:$A$60</c:f>
              <c:strCache>
                <c:ptCount val="6"/>
                <c:pt idx="0">
                  <c:v>Round 1 (VHP) Sampling</c:v>
                </c:pt>
                <c:pt idx="1">
                  <c:v>Round 1 (VHP) Decontamination</c:v>
                </c:pt>
                <c:pt idx="2">
                  <c:v>Round 2 (AB) Sampling</c:v>
                </c:pt>
                <c:pt idx="3">
                  <c:v>Round 2 (AB) Decontamination</c:v>
                </c:pt>
                <c:pt idx="4">
                  <c:v>Round 3 (CLO2) Sampling</c:v>
                </c:pt>
                <c:pt idx="5">
                  <c:v>Round 3 (CLO2) Decontamination</c:v>
                </c:pt>
              </c:strCache>
            </c:strRef>
          </c:cat>
          <c:val>
            <c:numRef>
              <c:f>Summary!$C$55:$C$60</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3DB0-4E92-BCA1-644E1C949CAE}"/>
            </c:ext>
          </c:extLst>
        </c:ser>
        <c:ser>
          <c:idx val="2"/>
          <c:order val="2"/>
          <c:tx>
            <c:strRef>
              <c:f>Summary!$D$33</c:f>
              <c:strCache>
                <c:ptCount val="1"/>
                <c:pt idx="0">
                  <c:v>Category 3S - Decontaminated - Solid</c:v>
                </c:pt>
              </c:strCache>
            </c:strRef>
          </c:tx>
          <c:invertIfNegative val="0"/>
          <c:cat>
            <c:strRef>
              <c:f>Summary!$A$55:$A$60</c:f>
              <c:strCache>
                <c:ptCount val="6"/>
                <c:pt idx="0">
                  <c:v>Round 1 (VHP) Sampling</c:v>
                </c:pt>
                <c:pt idx="1">
                  <c:v>Round 1 (VHP) Decontamination</c:v>
                </c:pt>
                <c:pt idx="2">
                  <c:v>Round 2 (AB) Sampling</c:v>
                </c:pt>
                <c:pt idx="3">
                  <c:v>Round 2 (AB) Decontamination</c:v>
                </c:pt>
                <c:pt idx="4">
                  <c:v>Round 3 (CLO2) Sampling</c:v>
                </c:pt>
                <c:pt idx="5">
                  <c:v>Round 3 (CLO2) Decontamination</c:v>
                </c:pt>
              </c:strCache>
            </c:strRef>
          </c:cat>
          <c:val>
            <c:numRef>
              <c:f>Summary!$D$55:$D$60</c:f>
              <c:numCache>
                <c:formatCode>0.0</c:formatCode>
                <c:ptCount val="6"/>
                <c:pt idx="0">
                  <c:v>0</c:v>
                </c:pt>
                <c:pt idx="1">
                  <c:v>0</c:v>
                </c:pt>
                <c:pt idx="2">
                  <c:v>703.49999999999977</c:v>
                </c:pt>
                <c:pt idx="3">
                  <c:v>9219.0199999999986</c:v>
                </c:pt>
                <c:pt idx="4">
                  <c:v>0</c:v>
                </c:pt>
                <c:pt idx="5">
                  <c:v>0</c:v>
                </c:pt>
              </c:numCache>
            </c:numRef>
          </c:val>
          <c:extLst>
            <c:ext xmlns:c16="http://schemas.microsoft.com/office/drawing/2014/chart" uri="{C3380CC4-5D6E-409C-BE32-E72D297353CC}">
              <c16:uniqueId val="{00000002-3DB0-4E92-BCA1-644E1C949CAE}"/>
            </c:ext>
          </c:extLst>
        </c:ser>
        <c:ser>
          <c:idx val="3"/>
          <c:order val="3"/>
          <c:tx>
            <c:strRef>
              <c:f>Summary!$E$33</c:f>
              <c:strCache>
                <c:ptCount val="1"/>
                <c:pt idx="0">
                  <c:v>Category 4S - Decon Waste - Solid</c:v>
                </c:pt>
              </c:strCache>
            </c:strRef>
          </c:tx>
          <c:invertIfNegative val="0"/>
          <c:cat>
            <c:strRef>
              <c:f>Summary!$A$55:$A$60</c:f>
              <c:strCache>
                <c:ptCount val="6"/>
                <c:pt idx="0">
                  <c:v>Round 1 (VHP) Sampling</c:v>
                </c:pt>
                <c:pt idx="1">
                  <c:v>Round 1 (VHP) Decontamination</c:v>
                </c:pt>
                <c:pt idx="2">
                  <c:v>Round 2 (AB) Sampling</c:v>
                </c:pt>
                <c:pt idx="3">
                  <c:v>Round 2 (AB) Decontamination</c:v>
                </c:pt>
                <c:pt idx="4">
                  <c:v>Round 3 (CLO2) Sampling</c:v>
                </c:pt>
                <c:pt idx="5">
                  <c:v>Round 3 (CLO2) Decontamination</c:v>
                </c:pt>
              </c:strCache>
            </c:strRef>
          </c:cat>
          <c:val>
            <c:numRef>
              <c:f>Summary!$E$55:$E$60</c:f>
              <c:numCache>
                <c:formatCode>0.0</c:formatCode>
                <c:ptCount val="6"/>
                <c:pt idx="0">
                  <c:v>398.4</c:v>
                </c:pt>
                <c:pt idx="1">
                  <c:v>447.4</c:v>
                </c:pt>
                <c:pt idx="2">
                  <c:v>572.4</c:v>
                </c:pt>
                <c:pt idx="3">
                  <c:v>332.2</c:v>
                </c:pt>
                <c:pt idx="4">
                  <c:v>243</c:v>
                </c:pt>
                <c:pt idx="5">
                  <c:v>0</c:v>
                </c:pt>
              </c:numCache>
            </c:numRef>
          </c:val>
          <c:extLst>
            <c:ext xmlns:c16="http://schemas.microsoft.com/office/drawing/2014/chart" uri="{C3380CC4-5D6E-409C-BE32-E72D297353CC}">
              <c16:uniqueId val="{00000003-3DB0-4E92-BCA1-644E1C949CAE}"/>
            </c:ext>
          </c:extLst>
        </c:ser>
        <c:dLbls>
          <c:showLegendKey val="0"/>
          <c:showVal val="0"/>
          <c:showCatName val="0"/>
          <c:showSerName val="0"/>
          <c:showPercent val="0"/>
          <c:showBubbleSize val="0"/>
        </c:dLbls>
        <c:gapWidth val="150"/>
        <c:overlap val="100"/>
        <c:axId val="101874688"/>
        <c:axId val="101888768"/>
      </c:barChart>
      <c:catAx>
        <c:axId val="101874688"/>
        <c:scaling>
          <c:orientation val="minMax"/>
        </c:scaling>
        <c:delete val="0"/>
        <c:axPos val="l"/>
        <c:numFmt formatCode="General" sourceLinked="0"/>
        <c:majorTickMark val="out"/>
        <c:minorTickMark val="none"/>
        <c:tickLblPos val="nextTo"/>
        <c:crossAx val="101888768"/>
        <c:crosses val="autoZero"/>
        <c:auto val="1"/>
        <c:lblAlgn val="ctr"/>
        <c:lblOffset val="100"/>
        <c:noMultiLvlLbl val="0"/>
      </c:catAx>
      <c:valAx>
        <c:axId val="101888768"/>
        <c:scaling>
          <c:orientation val="minMax"/>
        </c:scaling>
        <c:delete val="0"/>
        <c:axPos val="b"/>
        <c:majorGridlines/>
        <c:title>
          <c:tx>
            <c:rich>
              <a:bodyPr/>
              <a:lstStyle/>
              <a:p>
                <a:pPr>
                  <a:defRPr/>
                </a:pPr>
                <a:r>
                  <a:rPr lang="en-US" baseline="0"/>
                  <a:t>Quantity (lb)</a:t>
                </a:r>
                <a:endParaRPr lang="en-US"/>
              </a:p>
            </c:rich>
          </c:tx>
          <c:overlay val="0"/>
        </c:title>
        <c:numFmt formatCode="General" sourceLinked="0"/>
        <c:majorTickMark val="out"/>
        <c:minorTickMark val="none"/>
        <c:tickLblPos val="nextTo"/>
        <c:crossAx val="101874688"/>
        <c:crosses val="autoZero"/>
        <c:crossBetween val="between"/>
      </c:valAx>
    </c:plotArea>
    <c:legend>
      <c:legendPos val="r"/>
      <c:overlay val="0"/>
    </c:legend>
    <c:plotVisOnly val="1"/>
    <c:dispBlanksAs val="gap"/>
    <c:showDLblsOverMax val="0"/>
  </c:chart>
  <c:txPr>
    <a:bodyPr/>
    <a:lstStyle/>
    <a:p>
      <a:pPr>
        <a:defRPr sz="1800"/>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Liquid Waste by Category</a:t>
            </a:r>
          </a:p>
        </c:rich>
      </c:tx>
      <c:overlay val="0"/>
    </c:title>
    <c:autoTitleDeleted val="0"/>
    <c:plotArea>
      <c:layout/>
      <c:barChart>
        <c:barDir val="bar"/>
        <c:grouping val="stacked"/>
        <c:varyColors val="0"/>
        <c:ser>
          <c:idx val="0"/>
          <c:order val="0"/>
          <c:tx>
            <c:strRef>
              <c:f>Summary!$F$33</c:f>
              <c:strCache>
                <c:ptCount val="1"/>
                <c:pt idx="0">
                  <c:v>Category 1L - Uncontaminated - Liquid</c:v>
                </c:pt>
              </c:strCache>
            </c:strRef>
          </c:tx>
          <c:invertIfNegative val="0"/>
          <c:cat>
            <c:strRef>
              <c:f>Summary!$A$55:$A$60</c:f>
              <c:strCache>
                <c:ptCount val="6"/>
                <c:pt idx="0">
                  <c:v>Round 1 (VHP) Sampling</c:v>
                </c:pt>
                <c:pt idx="1">
                  <c:v>Round 1 (VHP) Decontamination</c:v>
                </c:pt>
                <c:pt idx="2">
                  <c:v>Round 2 (AB) Sampling</c:v>
                </c:pt>
                <c:pt idx="3">
                  <c:v>Round 2 (AB) Decontamination</c:v>
                </c:pt>
                <c:pt idx="4">
                  <c:v>Round 3 (CLO2) Sampling</c:v>
                </c:pt>
                <c:pt idx="5">
                  <c:v>Round 3 (CLO2) Decontamination</c:v>
                </c:pt>
              </c:strCache>
            </c:strRef>
          </c:cat>
          <c:val>
            <c:numRef>
              <c:f>Summary!$F$55:$F$60</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C6A2-4F10-BD98-AA6B80C8CB36}"/>
            </c:ext>
          </c:extLst>
        </c:ser>
        <c:ser>
          <c:idx val="1"/>
          <c:order val="1"/>
          <c:tx>
            <c:strRef>
              <c:f>Summary!$G$33</c:f>
              <c:strCache>
                <c:ptCount val="1"/>
                <c:pt idx="0">
                  <c:v>Category 2L - Contaminated - Liquid</c:v>
                </c:pt>
              </c:strCache>
            </c:strRef>
          </c:tx>
          <c:invertIfNegative val="0"/>
          <c:cat>
            <c:strRef>
              <c:f>Summary!$A$55:$A$60</c:f>
              <c:strCache>
                <c:ptCount val="6"/>
                <c:pt idx="0">
                  <c:v>Round 1 (VHP) Sampling</c:v>
                </c:pt>
                <c:pt idx="1">
                  <c:v>Round 1 (VHP) Decontamination</c:v>
                </c:pt>
                <c:pt idx="2">
                  <c:v>Round 2 (AB) Sampling</c:v>
                </c:pt>
                <c:pt idx="3">
                  <c:v>Round 2 (AB) Decontamination</c:v>
                </c:pt>
                <c:pt idx="4">
                  <c:v>Round 3 (CLO2) Sampling</c:v>
                </c:pt>
                <c:pt idx="5">
                  <c:v>Round 3 (CLO2) Decontamination</c:v>
                </c:pt>
              </c:strCache>
            </c:strRef>
          </c:cat>
          <c:val>
            <c:numRef>
              <c:f>Summary!$G$55:$G$60</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C6A2-4F10-BD98-AA6B80C8CB36}"/>
            </c:ext>
          </c:extLst>
        </c:ser>
        <c:ser>
          <c:idx val="2"/>
          <c:order val="2"/>
          <c:tx>
            <c:strRef>
              <c:f>Summary!$H$33</c:f>
              <c:strCache>
                <c:ptCount val="1"/>
                <c:pt idx="0">
                  <c:v>Category 3L - Decontaminated - Liquid</c:v>
                </c:pt>
              </c:strCache>
            </c:strRef>
          </c:tx>
          <c:invertIfNegative val="0"/>
          <c:cat>
            <c:strRef>
              <c:f>Summary!$A$55:$A$60</c:f>
              <c:strCache>
                <c:ptCount val="6"/>
                <c:pt idx="0">
                  <c:v>Round 1 (VHP) Sampling</c:v>
                </c:pt>
                <c:pt idx="1">
                  <c:v>Round 1 (VHP) Decontamination</c:v>
                </c:pt>
                <c:pt idx="2">
                  <c:v>Round 2 (AB) Sampling</c:v>
                </c:pt>
                <c:pt idx="3">
                  <c:v>Round 2 (AB) Decontamination</c:v>
                </c:pt>
                <c:pt idx="4">
                  <c:v>Round 3 (CLO2) Sampling</c:v>
                </c:pt>
                <c:pt idx="5">
                  <c:v>Round 3 (CLO2) Decontamination</c:v>
                </c:pt>
              </c:strCache>
            </c:strRef>
          </c:cat>
          <c:val>
            <c:numRef>
              <c:f>Summary!$H$55:$H$60</c:f>
              <c:numCache>
                <c:formatCode>0.0</c:formatCode>
                <c:ptCount val="6"/>
                <c:pt idx="0">
                  <c:v>0</c:v>
                </c:pt>
                <c:pt idx="1">
                  <c:v>0</c:v>
                </c:pt>
                <c:pt idx="2">
                  <c:v>0</c:v>
                </c:pt>
                <c:pt idx="3">
                  <c:v>105</c:v>
                </c:pt>
                <c:pt idx="4">
                  <c:v>0</c:v>
                </c:pt>
                <c:pt idx="5">
                  <c:v>0</c:v>
                </c:pt>
              </c:numCache>
            </c:numRef>
          </c:val>
          <c:extLst>
            <c:ext xmlns:c16="http://schemas.microsoft.com/office/drawing/2014/chart" uri="{C3380CC4-5D6E-409C-BE32-E72D297353CC}">
              <c16:uniqueId val="{00000002-C6A2-4F10-BD98-AA6B80C8CB36}"/>
            </c:ext>
          </c:extLst>
        </c:ser>
        <c:ser>
          <c:idx val="3"/>
          <c:order val="3"/>
          <c:tx>
            <c:strRef>
              <c:f>Summary!$I$33</c:f>
              <c:strCache>
                <c:ptCount val="1"/>
                <c:pt idx="0">
                  <c:v>Category 4L - Decon Waste - Liquid</c:v>
                </c:pt>
              </c:strCache>
            </c:strRef>
          </c:tx>
          <c:invertIfNegative val="0"/>
          <c:cat>
            <c:strRef>
              <c:f>Summary!$A$55:$A$60</c:f>
              <c:strCache>
                <c:ptCount val="6"/>
                <c:pt idx="0">
                  <c:v>Round 1 (VHP) Sampling</c:v>
                </c:pt>
                <c:pt idx="1">
                  <c:v>Round 1 (VHP) Decontamination</c:v>
                </c:pt>
                <c:pt idx="2">
                  <c:v>Round 2 (AB) Sampling</c:v>
                </c:pt>
                <c:pt idx="3">
                  <c:v>Round 2 (AB) Decontamination</c:v>
                </c:pt>
                <c:pt idx="4">
                  <c:v>Round 3 (CLO2) Sampling</c:v>
                </c:pt>
                <c:pt idx="5">
                  <c:v>Round 3 (CLO2) Decontamination</c:v>
                </c:pt>
              </c:strCache>
            </c:strRef>
          </c:cat>
          <c:val>
            <c:numRef>
              <c:f>Summary!$I$55:$I$60</c:f>
              <c:numCache>
                <c:formatCode>0.0</c:formatCode>
                <c:ptCount val="6"/>
                <c:pt idx="0">
                  <c:v>247</c:v>
                </c:pt>
                <c:pt idx="1">
                  <c:v>55</c:v>
                </c:pt>
                <c:pt idx="2">
                  <c:v>240</c:v>
                </c:pt>
                <c:pt idx="3">
                  <c:v>553.91300000000001</c:v>
                </c:pt>
                <c:pt idx="4">
                  <c:v>137</c:v>
                </c:pt>
                <c:pt idx="5">
                  <c:v>0</c:v>
                </c:pt>
              </c:numCache>
            </c:numRef>
          </c:val>
          <c:extLst>
            <c:ext xmlns:c16="http://schemas.microsoft.com/office/drawing/2014/chart" uri="{C3380CC4-5D6E-409C-BE32-E72D297353CC}">
              <c16:uniqueId val="{00000003-C6A2-4F10-BD98-AA6B80C8CB36}"/>
            </c:ext>
          </c:extLst>
        </c:ser>
        <c:dLbls>
          <c:showLegendKey val="0"/>
          <c:showVal val="0"/>
          <c:showCatName val="0"/>
          <c:showSerName val="0"/>
          <c:showPercent val="0"/>
          <c:showBubbleSize val="0"/>
        </c:dLbls>
        <c:gapWidth val="150"/>
        <c:overlap val="100"/>
        <c:axId val="102677888"/>
        <c:axId val="102687872"/>
      </c:barChart>
      <c:catAx>
        <c:axId val="102677888"/>
        <c:scaling>
          <c:orientation val="minMax"/>
        </c:scaling>
        <c:delete val="0"/>
        <c:axPos val="l"/>
        <c:numFmt formatCode="General" sourceLinked="0"/>
        <c:majorTickMark val="out"/>
        <c:minorTickMark val="none"/>
        <c:tickLblPos val="nextTo"/>
        <c:crossAx val="102687872"/>
        <c:crosses val="autoZero"/>
        <c:auto val="1"/>
        <c:lblAlgn val="ctr"/>
        <c:lblOffset val="100"/>
        <c:noMultiLvlLbl val="0"/>
      </c:catAx>
      <c:valAx>
        <c:axId val="102687872"/>
        <c:scaling>
          <c:orientation val="minMax"/>
        </c:scaling>
        <c:delete val="0"/>
        <c:axPos val="b"/>
        <c:majorGridlines/>
        <c:title>
          <c:tx>
            <c:rich>
              <a:bodyPr/>
              <a:lstStyle/>
              <a:p>
                <a:pPr>
                  <a:defRPr/>
                </a:pPr>
                <a:r>
                  <a:rPr lang="en-US"/>
                  <a:t>Quantity (gal)</a:t>
                </a:r>
              </a:p>
            </c:rich>
          </c:tx>
          <c:overlay val="0"/>
        </c:title>
        <c:numFmt formatCode="0" sourceLinked="0"/>
        <c:majorTickMark val="out"/>
        <c:minorTickMark val="none"/>
        <c:tickLblPos val="nextTo"/>
        <c:crossAx val="102677888"/>
        <c:crosses val="autoZero"/>
        <c:crossBetween val="between"/>
      </c:valAx>
    </c:plotArea>
    <c:legend>
      <c:legendPos val="r"/>
      <c:overlay val="0"/>
    </c:legend>
    <c:plotVisOnly val="1"/>
    <c:dispBlanksAs val="gap"/>
    <c:showDLblsOverMax val="0"/>
  </c:chart>
  <c:txPr>
    <a:bodyPr/>
    <a:lstStyle/>
    <a:p>
      <a:pPr>
        <a:defRPr sz="1800"/>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Waste Cost Distribution</a:t>
            </a:r>
          </a:p>
          <a:p>
            <a:pPr>
              <a:defRPr/>
            </a:pPr>
            <a:r>
              <a:rPr lang="en-US"/>
              <a:t>High Disposal Difficulty</a:t>
            </a:r>
          </a:p>
        </c:rich>
      </c:tx>
      <c:overlay val="0"/>
    </c:title>
    <c:autoTitleDeleted val="0"/>
    <c:plotArea>
      <c:layout/>
      <c:barChart>
        <c:barDir val="col"/>
        <c:grouping val="stacked"/>
        <c:varyColors val="0"/>
        <c:ser>
          <c:idx val="0"/>
          <c:order val="0"/>
          <c:tx>
            <c:strRef>
              <c:f>'Waste Cost'!$B$77</c:f>
              <c:strCache>
                <c:ptCount val="1"/>
                <c:pt idx="0">
                  <c:v>Fixed Costs</c:v>
                </c:pt>
              </c:strCache>
            </c:strRef>
          </c:tx>
          <c:invertIfNegative val="0"/>
          <c:cat>
            <c:strRef>
              <c:f>'Waste Cost'!$A$78:$A$80</c:f>
              <c:strCache>
                <c:ptCount val="3"/>
                <c:pt idx="0">
                  <c:v>Round 1 (VHP)</c:v>
                </c:pt>
                <c:pt idx="1">
                  <c:v>Round 2 (AB)</c:v>
                </c:pt>
                <c:pt idx="2">
                  <c:v>Round 3 (CLO2)</c:v>
                </c:pt>
              </c:strCache>
            </c:strRef>
          </c:cat>
          <c:val>
            <c:numRef>
              <c:f>'Waste Cost'!$B$78:$B$80</c:f>
              <c:numCache>
                <c:formatCode>_("$"* #,##0_);_("$"* \(#,##0\);_("$"* "-"??_);_(@_)</c:formatCode>
                <c:ptCount val="3"/>
                <c:pt idx="0">
                  <c:v>48900</c:v>
                </c:pt>
                <c:pt idx="1">
                  <c:v>48900</c:v>
                </c:pt>
                <c:pt idx="2">
                  <c:v>48900</c:v>
                </c:pt>
              </c:numCache>
            </c:numRef>
          </c:val>
          <c:extLst>
            <c:ext xmlns:c16="http://schemas.microsoft.com/office/drawing/2014/chart" uri="{C3380CC4-5D6E-409C-BE32-E72D297353CC}">
              <c16:uniqueId val="{00000000-6A4D-4F7E-B2BD-C8BC3CFE2293}"/>
            </c:ext>
          </c:extLst>
        </c:ser>
        <c:ser>
          <c:idx val="1"/>
          <c:order val="1"/>
          <c:tx>
            <c:strRef>
              <c:f>'Waste Cost'!$C$77</c:f>
              <c:strCache>
                <c:ptCount val="1"/>
                <c:pt idx="0">
                  <c:v>Handling Costs</c:v>
                </c:pt>
              </c:strCache>
            </c:strRef>
          </c:tx>
          <c:invertIfNegative val="0"/>
          <c:cat>
            <c:strRef>
              <c:f>'Waste Cost'!$A$78:$A$80</c:f>
              <c:strCache>
                <c:ptCount val="3"/>
                <c:pt idx="0">
                  <c:v>Round 1 (VHP)</c:v>
                </c:pt>
                <c:pt idx="1">
                  <c:v>Round 2 (AB)</c:v>
                </c:pt>
                <c:pt idx="2">
                  <c:v>Round 3 (CLO2)</c:v>
                </c:pt>
              </c:strCache>
            </c:strRef>
          </c:cat>
          <c:val>
            <c:numRef>
              <c:f>'Waste Cost'!$C$78:$C$80</c:f>
              <c:numCache>
                <c:formatCode>_("$"* #,##0_);_("$"* \(#,##0\);_("$"* "-"??_);_(@_)</c:formatCode>
                <c:ptCount val="3"/>
                <c:pt idx="0">
                  <c:v>4383.0599999999995</c:v>
                </c:pt>
                <c:pt idx="1">
                  <c:v>42625.018899999995</c:v>
                </c:pt>
                <c:pt idx="2">
                  <c:v>1288.98</c:v>
                </c:pt>
              </c:numCache>
            </c:numRef>
          </c:val>
          <c:extLst>
            <c:ext xmlns:c16="http://schemas.microsoft.com/office/drawing/2014/chart" uri="{C3380CC4-5D6E-409C-BE32-E72D297353CC}">
              <c16:uniqueId val="{00000001-6A4D-4F7E-B2BD-C8BC3CFE2293}"/>
            </c:ext>
          </c:extLst>
        </c:ser>
        <c:ser>
          <c:idx val="2"/>
          <c:order val="2"/>
          <c:tx>
            <c:strRef>
              <c:f>'Waste Cost'!$D$77</c:f>
              <c:strCache>
                <c:ptCount val="1"/>
                <c:pt idx="0">
                  <c:v>Sampling and Analytical Costs</c:v>
                </c:pt>
              </c:strCache>
            </c:strRef>
          </c:tx>
          <c:invertIfNegative val="0"/>
          <c:cat>
            <c:strRef>
              <c:f>'Waste Cost'!$A$78:$A$80</c:f>
              <c:strCache>
                <c:ptCount val="3"/>
                <c:pt idx="0">
                  <c:v>Round 1 (VHP)</c:v>
                </c:pt>
                <c:pt idx="1">
                  <c:v>Round 2 (AB)</c:v>
                </c:pt>
                <c:pt idx="2">
                  <c:v>Round 3 (CLO2)</c:v>
                </c:pt>
              </c:strCache>
            </c:strRef>
          </c:cat>
          <c:val>
            <c:numRef>
              <c:f>'Waste Cost'!$D$78:$D$80</c:f>
              <c:numCache>
                <c:formatCode>_("$"* #,##0_);_("$"* \(#,##0\);_("$"* "-"??_);_(@_)</c:formatCode>
                <c:ptCount val="3"/>
                <c:pt idx="0">
                  <c:v>12302.987233285208</c:v>
                </c:pt>
                <c:pt idx="1">
                  <c:v>123255.60250947544</c:v>
                </c:pt>
                <c:pt idx="2">
                  <c:v>3855.5211699855627</c:v>
                </c:pt>
              </c:numCache>
            </c:numRef>
          </c:val>
          <c:extLst>
            <c:ext xmlns:c16="http://schemas.microsoft.com/office/drawing/2014/chart" uri="{C3380CC4-5D6E-409C-BE32-E72D297353CC}">
              <c16:uniqueId val="{00000002-6A4D-4F7E-B2BD-C8BC3CFE2293}"/>
            </c:ext>
          </c:extLst>
        </c:ser>
        <c:ser>
          <c:idx val="3"/>
          <c:order val="3"/>
          <c:tx>
            <c:strRef>
              <c:f>'Waste Cost'!$K$77</c:f>
              <c:strCache>
                <c:ptCount val="1"/>
                <c:pt idx="0">
                  <c:v> Disposal Costs </c:v>
                </c:pt>
              </c:strCache>
            </c:strRef>
          </c:tx>
          <c:invertIfNegative val="0"/>
          <c:cat>
            <c:strRef>
              <c:f>'Waste Cost'!$A$78:$A$80</c:f>
              <c:strCache>
                <c:ptCount val="3"/>
                <c:pt idx="0">
                  <c:v>Round 1 (VHP)</c:v>
                </c:pt>
                <c:pt idx="1">
                  <c:v>Round 2 (AB)</c:v>
                </c:pt>
                <c:pt idx="2">
                  <c:v>Round 3 (CLO2)</c:v>
                </c:pt>
              </c:strCache>
            </c:strRef>
          </c:cat>
          <c:val>
            <c:numRef>
              <c:f>'Waste Cost'!$K$78:$K$80</c:f>
              <c:numCache>
                <c:formatCode>_("$"* #,##0_);_("$"* \(#,##0\);_("$"* "-"??_);_(@_)</c:formatCode>
                <c:ptCount val="3"/>
                <c:pt idx="0">
                  <c:v>4386.05</c:v>
                </c:pt>
                <c:pt idx="1">
                  <c:v>54587.376499999991</c:v>
                </c:pt>
                <c:pt idx="2">
                  <c:v>1284.03</c:v>
                </c:pt>
              </c:numCache>
            </c:numRef>
          </c:val>
          <c:extLst>
            <c:ext xmlns:c16="http://schemas.microsoft.com/office/drawing/2014/chart" uri="{C3380CC4-5D6E-409C-BE32-E72D297353CC}">
              <c16:uniqueId val="{00000003-6A4D-4F7E-B2BD-C8BC3CFE2293}"/>
            </c:ext>
          </c:extLst>
        </c:ser>
        <c:ser>
          <c:idx val="4"/>
          <c:order val="4"/>
          <c:tx>
            <c:strRef>
              <c:f>'Waste Cost'!$L$77</c:f>
              <c:strCache>
                <c:ptCount val="1"/>
                <c:pt idx="0">
                  <c:v>Transportation Costs</c:v>
                </c:pt>
              </c:strCache>
            </c:strRef>
          </c:tx>
          <c:invertIfNegative val="0"/>
          <c:cat>
            <c:strRef>
              <c:f>'Waste Cost'!$A$78:$A$80</c:f>
              <c:strCache>
                <c:ptCount val="3"/>
                <c:pt idx="0">
                  <c:v>Round 1 (VHP)</c:v>
                </c:pt>
                <c:pt idx="1">
                  <c:v>Round 2 (AB)</c:v>
                </c:pt>
                <c:pt idx="2">
                  <c:v>Round 3 (CLO2)</c:v>
                </c:pt>
              </c:strCache>
            </c:strRef>
          </c:cat>
          <c:val>
            <c:numRef>
              <c:f>'Waste Cost'!$L$78:$L$80</c:f>
              <c:numCache>
                <c:formatCode>_("$"* #,##0_);_("$"* \(#,##0\);_("$"* "-"??_);_(@_)</c:formatCode>
                <c:ptCount val="3"/>
                <c:pt idx="0">
                  <c:v>105100</c:v>
                </c:pt>
                <c:pt idx="1">
                  <c:v>105050</c:v>
                </c:pt>
                <c:pt idx="2">
                  <c:v>105050</c:v>
                </c:pt>
              </c:numCache>
            </c:numRef>
          </c:val>
          <c:extLst>
            <c:ext xmlns:c16="http://schemas.microsoft.com/office/drawing/2014/chart" uri="{C3380CC4-5D6E-409C-BE32-E72D297353CC}">
              <c16:uniqueId val="{00000004-6A4D-4F7E-B2BD-C8BC3CFE2293}"/>
            </c:ext>
          </c:extLst>
        </c:ser>
        <c:dLbls>
          <c:showLegendKey val="0"/>
          <c:showVal val="0"/>
          <c:showCatName val="0"/>
          <c:showSerName val="0"/>
          <c:showPercent val="0"/>
          <c:showBubbleSize val="0"/>
        </c:dLbls>
        <c:gapWidth val="150"/>
        <c:overlap val="100"/>
        <c:axId val="102744832"/>
        <c:axId val="102746368"/>
      </c:barChart>
      <c:catAx>
        <c:axId val="102744832"/>
        <c:scaling>
          <c:orientation val="minMax"/>
        </c:scaling>
        <c:delete val="0"/>
        <c:axPos val="b"/>
        <c:numFmt formatCode="General" sourceLinked="0"/>
        <c:majorTickMark val="out"/>
        <c:minorTickMark val="none"/>
        <c:tickLblPos val="nextTo"/>
        <c:crossAx val="102746368"/>
        <c:crosses val="autoZero"/>
        <c:auto val="1"/>
        <c:lblAlgn val="ctr"/>
        <c:lblOffset val="100"/>
        <c:noMultiLvlLbl val="0"/>
      </c:catAx>
      <c:valAx>
        <c:axId val="102746368"/>
        <c:scaling>
          <c:orientation val="minMax"/>
        </c:scaling>
        <c:delete val="0"/>
        <c:axPos val="l"/>
        <c:majorGridlines/>
        <c:numFmt formatCode="_(&quot;$&quot;* #,##0_);_(&quot;$&quot;* \(#,##0\);_(&quot;$&quot;* &quot;-&quot;??_);_(@_)" sourceLinked="1"/>
        <c:majorTickMark val="out"/>
        <c:minorTickMark val="none"/>
        <c:tickLblPos val="nextTo"/>
        <c:crossAx val="102744832"/>
        <c:crosses val="autoZero"/>
        <c:crossBetween val="between"/>
      </c:valAx>
    </c:plotArea>
    <c:legend>
      <c:legendPos val="r"/>
      <c:overlay val="0"/>
    </c:legend>
    <c:plotVisOnly val="1"/>
    <c:dispBlanksAs val="gap"/>
    <c:showDLblsOverMax val="0"/>
  </c:chart>
  <c:txPr>
    <a:bodyPr/>
    <a:lstStyle/>
    <a:p>
      <a:pPr>
        <a:defRPr sz="1800"/>
      </a:pPr>
      <a:endParaRPr lang="en-US"/>
    </a:p>
  </c:tx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Waste Cost Distribution</a:t>
            </a:r>
          </a:p>
          <a:p>
            <a:pPr>
              <a:defRPr/>
            </a:pPr>
            <a:r>
              <a:rPr lang="en-US"/>
              <a:t>Medium Disposal Difficulty</a:t>
            </a:r>
          </a:p>
        </c:rich>
      </c:tx>
      <c:overlay val="0"/>
    </c:title>
    <c:autoTitleDeleted val="0"/>
    <c:plotArea>
      <c:layout/>
      <c:barChart>
        <c:barDir val="col"/>
        <c:grouping val="stacked"/>
        <c:varyColors val="0"/>
        <c:ser>
          <c:idx val="0"/>
          <c:order val="0"/>
          <c:tx>
            <c:strRef>
              <c:f>'Waste Cost'!$B$77</c:f>
              <c:strCache>
                <c:ptCount val="1"/>
                <c:pt idx="0">
                  <c:v>Fixed Costs</c:v>
                </c:pt>
              </c:strCache>
            </c:strRef>
          </c:tx>
          <c:invertIfNegative val="0"/>
          <c:cat>
            <c:strRef>
              <c:f>'Waste Cost'!$A$78:$A$80</c:f>
              <c:strCache>
                <c:ptCount val="3"/>
                <c:pt idx="0">
                  <c:v>Round 1 (VHP)</c:v>
                </c:pt>
                <c:pt idx="1">
                  <c:v>Round 2 (AB)</c:v>
                </c:pt>
                <c:pt idx="2">
                  <c:v>Round 3 (CLO2)</c:v>
                </c:pt>
              </c:strCache>
            </c:strRef>
          </c:cat>
          <c:val>
            <c:numRef>
              <c:f>'Waste Cost'!$B$78:$B$80</c:f>
              <c:numCache>
                <c:formatCode>_("$"* #,##0_);_("$"* \(#,##0\);_("$"* "-"??_);_(@_)</c:formatCode>
                <c:ptCount val="3"/>
                <c:pt idx="0">
                  <c:v>48900</c:v>
                </c:pt>
                <c:pt idx="1">
                  <c:v>48900</c:v>
                </c:pt>
                <c:pt idx="2">
                  <c:v>48900</c:v>
                </c:pt>
              </c:numCache>
            </c:numRef>
          </c:val>
          <c:extLst>
            <c:ext xmlns:c16="http://schemas.microsoft.com/office/drawing/2014/chart" uri="{C3380CC4-5D6E-409C-BE32-E72D297353CC}">
              <c16:uniqueId val="{00000000-4B14-4030-9702-1ECA51DB0DA9}"/>
            </c:ext>
          </c:extLst>
        </c:ser>
        <c:ser>
          <c:idx val="1"/>
          <c:order val="1"/>
          <c:tx>
            <c:strRef>
              <c:f>'Waste Cost'!$C$77</c:f>
              <c:strCache>
                <c:ptCount val="1"/>
                <c:pt idx="0">
                  <c:v>Handling Costs</c:v>
                </c:pt>
              </c:strCache>
            </c:strRef>
          </c:tx>
          <c:invertIfNegative val="0"/>
          <c:cat>
            <c:strRef>
              <c:f>'Waste Cost'!$A$78:$A$80</c:f>
              <c:strCache>
                <c:ptCount val="3"/>
                <c:pt idx="0">
                  <c:v>Round 1 (VHP)</c:v>
                </c:pt>
                <c:pt idx="1">
                  <c:v>Round 2 (AB)</c:v>
                </c:pt>
                <c:pt idx="2">
                  <c:v>Round 3 (CLO2)</c:v>
                </c:pt>
              </c:strCache>
            </c:strRef>
          </c:cat>
          <c:val>
            <c:numRef>
              <c:f>'Waste Cost'!$C$78:$C$80</c:f>
              <c:numCache>
                <c:formatCode>_("$"* #,##0_);_("$"* \(#,##0\);_("$"* "-"??_);_(@_)</c:formatCode>
                <c:ptCount val="3"/>
                <c:pt idx="0">
                  <c:v>4383.0599999999995</c:v>
                </c:pt>
                <c:pt idx="1">
                  <c:v>42625.018899999995</c:v>
                </c:pt>
                <c:pt idx="2">
                  <c:v>1288.98</c:v>
                </c:pt>
              </c:numCache>
            </c:numRef>
          </c:val>
          <c:extLst>
            <c:ext xmlns:c16="http://schemas.microsoft.com/office/drawing/2014/chart" uri="{C3380CC4-5D6E-409C-BE32-E72D297353CC}">
              <c16:uniqueId val="{00000001-4B14-4030-9702-1ECA51DB0DA9}"/>
            </c:ext>
          </c:extLst>
        </c:ser>
        <c:ser>
          <c:idx val="2"/>
          <c:order val="2"/>
          <c:tx>
            <c:strRef>
              <c:f>'Waste Cost'!$D$77</c:f>
              <c:strCache>
                <c:ptCount val="1"/>
                <c:pt idx="0">
                  <c:v>Sampling and Analytical Costs</c:v>
                </c:pt>
              </c:strCache>
            </c:strRef>
          </c:tx>
          <c:invertIfNegative val="0"/>
          <c:cat>
            <c:strRef>
              <c:f>'Waste Cost'!$A$78:$A$80</c:f>
              <c:strCache>
                <c:ptCount val="3"/>
                <c:pt idx="0">
                  <c:v>Round 1 (VHP)</c:v>
                </c:pt>
                <c:pt idx="1">
                  <c:v>Round 2 (AB)</c:v>
                </c:pt>
                <c:pt idx="2">
                  <c:v>Round 3 (CLO2)</c:v>
                </c:pt>
              </c:strCache>
            </c:strRef>
          </c:cat>
          <c:val>
            <c:numRef>
              <c:f>'Waste Cost'!$D$78:$D$80</c:f>
              <c:numCache>
                <c:formatCode>_("$"* #,##0_);_("$"* \(#,##0\);_("$"* "-"??_);_(@_)</c:formatCode>
                <c:ptCount val="3"/>
                <c:pt idx="0">
                  <c:v>12302.987233285208</c:v>
                </c:pt>
                <c:pt idx="1">
                  <c:v>123255.60250947544</c:v>
                </c:pt>
                <c:pt idx="2">
                  <c:v>3855.5211699855627</c:v>
                </c:pt>
              </c:numCache>
            </c:numRef>
          </c:val>
          <c:extLst>
            <c:ext xmlns:c16="http://schemas.microsoft.com/office/drawing/2014/chart" uri="{C3380CC4-5D6E-409C-BE32-E72D297353CC}">
              <c16:uniqueId val="{00000002-4B14-4030-9702-1ECA51DB0DA9}"/>
            </c:ext>
          </c:extLst>
        </c:ser>
        <c:ser>
          <c:idx val="3"/>
          <c:order val="3"/>
          <c:tx>
            <c:strRef>
              <c:f>'Waste Cost'!$H$77</c:f>
              <c:strCache>
                <c:ptCount val="1"/>
                <c:pt idx="0">
                  <c:v> Disposal Costs </c:v>
                </c:pt>
              </c:strCache>
            </c:strRef>
          </c:tx>
          <c:invertIfNegative val="0"/>
          <c:cat>
            <c:strRef>
              <c:f>'Waste Cost'!$A$78:$A$80</c:f>
              <c:strCache>
                <c:ptCount val="3"/>
                <c:pt idx="0">
                  <c:v>Round 1 (VHP)</c:v>
                </c:pt>
                <c:pt idx="1">
                  <c:v>Round 2 (AB)</c:v>
                </c:pt>
                <c:pt idx="2">
                  <c:v>Round 3 (CLO2)</c:v>
                </c:pt>
              </c:strCache>
            </c:strRef>
          </c:cat>
          <c:val>
            <c:numRef>
              <c:f>'Waste Cost'!$H$78:$H$80</c:f>
              <c:numCache>
                <c:formatCode>_("$"* #,##0_);_("$"* \(#,##0\);_("$"* "-"??_);_(@_)</c:formatCode>
                <c:ptCount val="3"/>
                <c:pt idx="0">
                  <c:v>444.05</c:v>
                </c:pt>
                <c:pt idx="1">
                  <c:v>5460.8256499999989</c:v>
                </c:pt>
                <c:pt idx="2">
                  <c:v>128.88</c:v>
                </c:pt>
              </c:numCache>
            </c:numRef>
          </c:val>
          <c:extLst>
            <c:ext xmlns:c16="http://schemas.microsoft.com/office/drawing/2014/chart" uri="{C3380CC4-5D6E-409C-BE32-E72D297353CC}">
              <c16:uniqueId val="{00000003-4B14-4030-9702-1ECA51DB0DA9}"/>
            </c:ext>
          </c:extLst>
        </c:ser>
        <c:ser>
          <c:idx val="4"/>
          <c:order val="4"/>
          <c:tx>
            <c:strRef>
              <c:f>'Waste Cost'!$I$77</c:f>
              <c:strCache>
                <c:ptCount val="1"/>
                <c:pt idx="0">
                  <c:v>Transportation Costs</c:v>
                </c:pt>
              </c:strCache>
            </c:strRef>
          </c:tx>
          <c:invertIfNegative val="0"/>
          <c:cat>
            <c:strRef>
              <c:f>'Waste Cost'!$A$78:$A$80</c:f>
              <c:strCache>
                <c:ptCount val="3"/>
                <c:pt idx="0">
                  <c:v>Round 1 (VHP)</c:v>
                </c:pt>
                <c:pt idx="1">
                  <c:v>Round 2 (AB)</c:v>
                </c:pt>
                <c:pt idx="2">
                  <c:v>Round 3 (CLO2)</c:v>
                </c:pt>
              </c:strCache>
            </c:strRef>
          </c:cat>
          <c:val>
            <c:numRef>
              <c:f>'Waste Cost'!$I$78:$I$80</c:f>
              <c:numCache>
                <c:formatCode>_("$"* #,##0_);_("$"* \(#,##0\);_("$"* "-"??_);_(@_)</c:formatCode>
                <c:ptCount val="3"/>
                <c:pt idx="0">
                  <c:v>10600</c:v>
                </c:pt>
                <c:pt idx="1">
                  <c:v>10550</c:v>
                </c:pt>
                <c:pt idx="2">
                  <c:v>10550</c:v>
                </c:pt>
              </c:numCache>
            </c:numRef>
          </c:val>
          <c:extLst>
            <c:ext xmlns:c16="http://schemas.microsoft.com/office/drawing/2014/chart" uri="{C3380CC4-5D6E-409C-BE32-E72D297353CC}">
              <c16:uniqueId val="{00000004-4B14-4030-9702-1ECA51DB0DA9}"/>
            </c:ext>
          </c:extLst>
        </c:ser>
        <c:dLbls>
          <c:showLegendKey val="0"/>
          <c:showVal val="0"/>
          <c:showCatName val="0"/>
          <c:showSerName val="0"/>
          <c:showPercent val="0"/>
          <c:showBubbleSize val="0"/>
        </c:dLbls>
        <c:gapWidth val="150"/>
        <c:overlap val="100"/>
        <c:axId val="102831616"/>
        <c:axId val="102833152"/>
      </c:barChart>
      <c:catAx>
        <c:axId val="102831616"/>
        <c:scaling>
          <c:orientation val="minMax"/>
        </c:scaling>
        <c:delete val="0"/>
        <c:axPos val="b"/>
        <c:numFmt formatCode="General" sourceLinked="0"/>
        <c:majorTickMark val="out"/>
        <c:minorTickMark val="none"/>
        <c:tickLblPos val="nextTo"/>
        <c:crossAx val="102833152"/>
        <c:crosses val="autoZero"/>
        <c:auto val="1"/>
        <c:lblAlgn val="ctr"/>
        <c:lblOffset val="100"/>
        <c:noMultiLvlLbl val="0"/>
      </c:catAx>
      <c:valAx>
        <c:axId val="102833152"/>
        <c:scaling>
          <c:orientation val="minMax"/>
        </c:scaling>
        <c:delete val="0"/>
        <c:axPos val="l"/>
        <c:majorGridlines/>
        <c:numFmt formatCode="_(&quot;$&quot;* #,##0_);_(&quot;$&quot;* \(#,##0\);_(&quot;$&quot;* &quot;-&quot;??_);_(@_)" sourceLinked="1"/>
        <c:majorTickMark val="out"/>
        <c:minorTickMark val="none"/>
        <c:tickLblPos val="nextTo"/>
        <c:crossAx val="102831616"/>
        <c:crosses val="autoZero"/>
        <c:crossBetween val="between"/>
      </c:valAx>
    </c:plotArea>
    <c:legend>
      <c:legendPos val="r"/>
      <c:overlay val="0"/>
    </c:legend>
    <c:plotVisOnly val="1"/>
    <c:dispBlanksAs val="gap"/>
    <c:showDLblsOverMax val="0"/>
  </c:chart>
  <c:txPr>
    <a:bodyPr/>
    <a:lstStyle/>
    <a:p>
      <a:pPr>
        <a:defRPr sz="1800"/>
      </a:pPr>
      <a:endParaRPr lang="en-US"/>
    </a:p>
  </c:txPr>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Waste Cost Distribution</a:t>
            </a:r>
          </a:p>
          <a:p>
            <a:pPr>
              <a:defRPr/>
            </a:pPr>
            <a:r>
              <a:rPr lang="en-US"/>
              <a:t>Low Disposal Difficulty</a:t>
            </a:r>
          </a:p>
        </c:rich>
      </c:tx>
      <c:overlay val="0"/>
    </c:title>
    <c:autoTitleDeleted val="0"/>
    <c:plotArea>
      <c:layout/>
      <c:barChart>
        <c:barDir val="col"/>
        <c:grouping val="stacked"/>
        <c:varyColors val="0"/>
        <c:ser>
          <c:idx val="0"/>
          <c:order val="0"/>
          <c:tx>
            <c:strRef>
              <c:f>'Waste Cost'!$B$77</c:f>
              <c:strCache>
                <c:ptCount val="1"/>
                <c:pt idx="0">
                  <c:v>Fixed Costs</c:v>
                </c:pt>
              </c:strCache>
            </c:strRef>
          </c:tx>
          <c:invertIfNegative val="0"/>
          <c:cat>
            <c:strRef>
              <c:f>'Waste Cost'!$A$78:$A$80</c:f>
              <c:strCache>
                <c:ptCount val="3"/>
                <c:pt idx="0">
                  <c:v>Round 1 (VHP)</c:v>
                </c:pt>
                <c:pt idx="1">
                  <c:v>Round 2 (AB)</c:v>
                </c:pt>
                <c:pt idx="2">
                  <c:v>Round 3 (CLO2)</c:v>
                </c:pt>
              </c:strCache>
            </c:strRef>
          </c:cat>
          <c:val>
            <c:numRef>
              <c:f>'Waste Cost'!$B$78:$B$80</c:f>
              <c:numCache>
                <c:formatCode>_("$"* #,##0_);_("$"* \(#,##0\);_("$"* "-"??_);_(@_)</c:formatCode>
                <c:ptCount val="3"/>
                <c:pt idx="0">
                  <c:v>48900</c:v>
                </c:pt>
                <c:pt idx="1">
                  <c:v>48900</c:v>
                </c:pt>
                <c:pt idx="2">
                  <c:v>48900</c:v>
                </c:pt>
              </c:numCache>
            </c:numRef>
          </c:val>
          <c:extLst>
            <c:ext xmlns:c16="http://schemas.microsoft.com/office/drawing/2014/chart" uri="{C3380CC4-5D6E-409C-BE32-E72D297353CC}">
              <c16:uniqueId val="{00000000-A475-4F27-8B4E-1F6C83174A50}"/>
            </c:ext>
          </c:extLst>
        </c:ser>
        <c:ser>
          <c:idx val="1"/>
          <c:order val="1"/>
          <c:tx>
            <c:strRef>
              <c:f>'Waste Cost'!$C$77</c:f>
              <c:strCache>
                <c:ptCount val="1"/>
                <c:pt idx="0">
                  <c:v>Handling Costs</c:v>
                </c:pt>
              </c:strCache>
            </c:strRef>
          </c:tx>
          <c:invertIfNegative val="0"/>
          <c:cat>
            <c:strRef>
              <c:f>'Waste Cost'!$A$78:$A$80</c:f>
              <c:strCache>
                <c:ptCount val="3"/>
                <c:pt idx="0">
                  <c:v>Round 1 (VHP)</c:v>
                </c:pt>
                <c:pt idx="1">
                  <c:v>Round 2 (AB)</c:v>
                </c:pt>
                <c:pt idx="2">
                  <c:v>Round 3 (CLO2)</c:v>
                </c:pt>
              </c:strCache>
            </c:strRef>
          </c:cat>
          <c:val>
            <c:numRef>
              <c:f>'Waste Cost'!$C$78:$C$80</c:f>
              <c:numCache>
                <c:formatCode>_("$"* #,##0_);_("$"* \(#,##0\);_("$"* "-"??_);_(@_)</c:formatCode>
                <c:ptCount val="3"/>
                <c:pt idx="0">
                  <c:v>4383.0599999999995</c:v>
                </c:pt>
                <c:pt idx="1">
                  <c:v>42625.018899999995</c:v>
                </c:pt>
                <c:pt idx="2">
                  <c:v>1288.98</c:v>
                </c:pt>
              </c:numCache>
            </c:numRef>
          </c:val>
          <c:extLst>
            <c:ext xmlns:c16="http://schemas.microsoft.com/office/drawing/2014/chart" uri="{C3380CC4-5D6E-409C-BE32-E72D297353CC}">
              <c16:uniqueId val="{00000001-A475-4F27-8B4E-1F6C83174A50}"/>
            </c:ext>
          </c:extLst>
        </c:ser>
        <c:ser>
          <c:idx val="2"/>
          <c:order val="2"/>
          <c:tx>
            <c:strRef>
              <c:f>'Waste Cost'!$D$77</c:f>
              <c:strCache>
                <c:ptCount val="1"/>
                <c:pt idx="0">
                  <c:v>Sampling and Analytical Costs</c:v>
                </c:pt>
              </c:strCache>
            </c:strRef>
          </c:tx>
          <c:invertIfNegative val="0"/>
          <c:cat>
            <c:strRef>
              <c:f>'Waste Cost'!$A$78:$A$80</c:f>
              <c:strCache>
                <c:ptCount val="3"/>
                <c:pt idx="0">
                  <c:v>Round 1 (VHP)</c:v>
                </c:pt>
                <c:pt idx="1">
                  <c:v>Round 2 (AB)</c:v>
                </c:pt>
                <c:pt idx="2">
                  <c:v>Round 3 (CLO2)</c:v>
                </c:pt>
              </c:strCache>
            </c:strRef>
          </c:cat>
          <c:val>
            <c:numRef>
              <c:f>'Waste Cost'!$D$78:$D$80</c:f>
              <c:numCache>
                <c:formatCode>_("$"* #,##0_);_("$"* \(#,##0\);_("$"* "-"??_);_(@_)</c:formatCode>
                <c:ptCount val="3"/>
                <c:pt idx="0">
                  <c:v>12302.987233285208</c:v>
                </c:pt>
                <c:pt idx="1">
                  <c:v>123255.60250947544</c:v>
                </c:pt>
                <c:pt idx="2">
                  <c:v>3855.5211699855627</c:v>
                </c:pt>
              </c:numCache>
            </c:numRef>
          </c:val>
          <c:extLst>
            <c:ext xmlns:c16="http://schemas.microsoft.com/office/drawing/2014/chart" uri="{C3380CC4-5D6E-409C-BE32-E72D297353CC}">
              <c16:uniqueId val="{00000002-A475-4F27-8B4E-1F6C83174A50}"/>
            </c:ext>
          </c:extLst>
        </c:ser>
        <c:ser>
          <c:idx val="3"/>
          <c:order val="3"/>
          <c:tx>
            <c:strRef>
              <c:f>'Waste Cost'!$E$77</c:f>
              <c:strCache>
                <c:ptCount val="1"/>
                <c:pt idx="0">
                  <c:v> Disposal Costs </c:v>
                </c:pt>
              </c:strCache>
            </c:strRef>
          </c:tx>
          <c:invertIfNegative val="0"/>
          <c:cat>
            <c:strRef>
              <c:f>'Waste Cost'!$A$78:$A$80</c:f>
              <c:strCache>
                <c:ptCount val="3"/>
                <c:pt idx="0">
                  <c:v>Round 1 (VHP)</c:v>
                </c:pt>
                <c:pt idx="1">
                  <c:v>Round 2 (AB)</c:v>
                </c:pt>
                <c:pt idx="2">
                  <c:v>Round 3 (CLO2)</c:v>
                </c:pt>
              </c:strCache>
            </c:strRef>
          </c:cat>
          <c:val>
            <c:numRef>
              <c:f>'Waste Cost'!$E$78:$E$80</c:f>
              <c:numCache>
                <c:formatCode>_("$"* #,##0_);_("$"* \(#,##0\);_("$"* "-"??_);_(@_)</c:formatCode>
                <c:ptCount val="3"/>
                <c:pt idx="0">
                  <c:v>49.849999999999994</c:v>
                </c:pt>
                <c:pt idx="1">
                  <c:v>548.1705649999999</c:v>
                </c:pt>
                <c:pt idx="2">
                  <c:v>13.365</c:v>
                </c:pt>
              </c:numCache>
            </c:numRef>
          </c:val>
          <c:extLst>
            <c:ext xmlns:c16="http://schemas.microsoft.com/office/drawing/2014/chart" uri="{C3380CC4-5D6E-409C-BE32-E72D297353CC}">
              <c16:uniqueId val="{00000003-A475-4F27-8B4E-1F6C83174A50}"/>
            </c:ext>
          </c:extLst>
        </c:ser>
        <c:ser>
          <c:idx val="4"/>
          <c:order val="4"/>
          <c:tx>
            <c:strRef>
              <c:f>'Waste Cost'!$F$77</c:f>
              <c:strCache>
                <c:ptCount val="1"/>
                <c:pt idx="0">
                  <c:v>Transportation Costs</c:v>
                </c:pt>
              </c:strCache>
            </c:strRef>
          </c:tx>
          <c:invertIfNegative val="0"/>
          <c:cat>
            <c:strRef>
              <c:f>'Waste Cost'!$A$78:$A$80</c:f>
              <c:strCache>
                <c:ptCount val="3"/>
                <c:pt idx="0">
                  <c:v>Round 1 (VHP)</c:v>
                </c:pt>
                <c:pt idx="1">
                  <c:v>Round 2 (AB)</c:v>
                </c:pt>
                <c:pt idx="2">
                  <c:v>Round 3 (CLO2)</c:v>
                </c:pt>
              </c:strCache>
            </c:strRef>
          </c:cat>
          <c:val>
            <c:numRef>
              <c:f>'Waste Cost'!$F$78:$F$80</c:f>
              <c:numCache>
                <c:formatCode>_("$"* #,##0_);_("$"* \(#,##0\);_("$"* "-"??_);_(@_)</c:formatCode>
                <c:ptCount val="3"/>
                <c:pt idx="0">
                  <c:v>1150</c:v>
                </c:pt>
                <c:pt idx="1">
                  <c:v>1100</c:v>
                </c:pt>
                <c:pt idx="2">
                  <c:v>1100</c:v>
                </c:pt>
              </c:numCache>
            </c:numRef>
          </c:val>
          <c:extLst>
            <c:ext xmlns:c16="http://schemas.microsoft.com/office/drawing/2014/chart" uri="{C3380CC4-5D6E-409C-BE32-E72D297353CC}">
              <c16:uniqueId val="{00000004-A475-4F27-8B4E-1F6C83174A50}"/>
            </c:ext>
          </c:extLst>
        </c:ser>
        <c:dLbls>
          <c:showLegendKey val="0"/>
          <c:showVal val="0"/>
          <c:showCatName val="0"/>
          <c:showSerName val="0"/>
          <c:showPercent val="0"/>
          <c:showBubbleSize val="0"/>
        </c:dLbls>
        <c:gapWidth val="150"/>
        <c:overlap val="100"/>
        <c:axId val="102881536"/>
        <c:axId val="102891520"/>
      </c:barChart>
      <c:catAx>
        <c:axId val="102881536"/>
        <c:scaling>
          <c:orientation val="minMax"/>
        </c:scaling>
        <c:delete val="0"/>
        <c:axPos val="b"/>
        <c:numFmt formatCode="General" sourceLinked="0"/>
        <c:majorTickMark val="out"/>
        <c:minorTickMark val="none"/>
        <c:tickLblPos val="nextTo"/>
        <c:crossAx val="102891520"/>
        <c:crosses val="autoZero"/>
        <c:auto val="1"/>
        <c:lblAlgn val="ctr"/>
        <c:lblOffset val="100"/>
        <c:noMultiLvlLbl val="0"/>
      </c:catAx>
      <c:valAx>
        <c:axId val="102891520"/>
        <c:scaling>
          <c:orientation val="minMax"/>
        </c:scaling>
        <c:delete val="0"/>
        <c:axPos val="l"/>
        <c:majorGridlines/>
        <c:numFmt formatCode="_(&quot;$&quot;* #,##0_);_(&quot;$&quot;* \(#,##0\);_(&quot;$&quot;* &quot;-&quot;??_);_(@_)" sourceLinked="1"/>
        <c:majorTickMark val="out"/>
        <c:minorTickMark val="none"/>
        <c:tickLblPos val="nextTo"/>
        <c:crossAx val="102881536"/>
        <c:crosses val="autoZero"/>
        <c:crossBetween val="between"/>
      </c:valAx>
    </c:plotArea>
    <c:legend>
      <c:legendPos val="r"/>
      <c:overlay val="0"/>
    </c:legend>
    <c:plotVisOnly val="1"/>
    <c:dispBlanksAs val="gap"/>
    <c:showDLblsOverMax val="0"/>
  </c:chart>
  <c:txPr>
    <a:bodyPr/>
    <a:lstStyle/>
    <a:p>
      <a:pPr>
        <a:defRPr sz="1800"/>
      </a:pPr>
      <a:endParaRPr lang="en-US"/>
    </a:p>
  </c:txPr>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VHP - Cost vs Number of Rooms</a:t>
            </a:r>
          </a:p>
        </c:rich>
      </c:tx>
      <c:overlay val="0"/>
    </c:title>
    <c:autoTitleDeleted val="0"/>
    <c:plotArea>
      <c:layout/>
      <c:barChart>
        <c:barDir val="col"/>
        <c:grouping val="stacked"/>
        <c:varyColors val="0"/>
        <c:ser>
          <c:idx val="1"/>
          <c:order val="0"/>
          <c:tx>
            <c:strRef>
              <c:f>'Round X'!$BL$1</c:f>
              <c:strCache>
                <c:ptCount val="1"/>
                <c:pt idx="0">
                  <c:v> VHP - IC Costs </c:v>
                </c:pt>
              </c:strCache>
            </c:strRef>
          </c:tx>
          <c:invertIfNegative val="0"/>
          <c:cat>
            <c:numRef>
              <c:f>'Round X'!$B$5:$B$15</c:f>
              <c:numCache>
                <c:formatCode>General</c:formatCode>
                <c:ptCount val="11"/>
                <c:pt idx="0">
                  <c:v>50</c:v>
                </c:pt>
                <c:pt idx="1">
                  <c:v>45</c:v>
                </c:pt>
                <c:pt idx="2">
                  <c:v>40</c:v>
                </c:pt>
                <c:pt idx="3">
                  <c:v>35</c:v>
                </c:pt>
                <c:pt idx="4">
                  <c:v>30</c:v>
                </c:pt>
                <c:pt idx="5">
                  <c:v>25</c:v>
                </c:pt>
                <c:pt idx="6">
                  <c:v>20</c:v>
                </c:pt>
                <c:pt idx="7">
                  <c:v>15</c:v>
                </c:pt>
                <c:pt idx="8">
                  <c:v>10</c:v>
                </c:pt>
                <c:pt idx="9">
                  <c:v>5</c:v>
                </c:pt>
                <c:pt idx="10">
                  <c:v>1</c:v>
                </c:pt>
              </c:numCache>
            </c:numRef>
          </c:cat>
          <c:val>
            <c:numRef>
              <c:f>'Round X'!$BL$5:$BL$15</c:f>
              <c:numCache>
                <c:formatCode>_("$"* #,##0_);_("$"* \(#,##0\);_("$"* "-"??_);_(@_)</c:formatCode>
                <c:ptCount val="11"/>
                <c:pt idx="0">
                  <c:v>59970</c:v>
                </c:pt>
                <c:pt idx="1">
                  <c:v>59970</c:v>
                </c:pt>
                <c:pt idx="2">
                  <c:v>55815</c:v>
                </c:pt>
                <c:pt idx="3">
                  <c:v>55815</c:v>
                </c:pt>
                <c:pt idx="4">
                  <c:v>51660</c:v>
                </c:pt>
                <c:pt idx="5">
                  <c:v>47505</c:v>
                </c:pt>
                <c:pt idx="6">
                  <c:v>47505</c:v>
                </c:pt>
                <c:pt idx="7">
                  <c:v>43350</c:v>
                </c:pt>
                <c:pt idx="8">
                  <c:v>39195</c:v>
                </c:pt>
                <c:pt idx="9">
                  <c:v>39195</c:v>
                </c:pt>
                <c:pt idx="10">
                  <c:v>39195</c:v>
                </c:pt>
              </c:numCache>
            </c:numRef>
          </c:val>
          <c:extLst>
            <c:ext xmlns:c16="http://schemas.microsoft.com/office/drawing/2014/chart" uri="{C3380CC4-5D6E-409C-BE32-E72D297353CC}">
              <c16:uniqueId val="{00000000-35A9-495D-82EC-D169F3A864C1}"/>
            </c:ext>
          </c:extLst>
        </c:ser>
        <c:ser>
          <c:idx val="2"/>
          <c:order val="1"/>
          <c:tx>
            <c:strRef>
              <c:f>'Round X'!$BM$1</c:f>
              <c:strCache>
                <c:ptCount val="1"/>
                <c:pt idx="0">
                  <c:v>VHP - Decontamination Cost</c:v>
                </c:pt>
              </c:strCache>
            </c:strRef>
          </c:tx>
          <c:invertIfNegative val="0"/>
          <c:cat>
            <c:numRef>
              <c:f>'Round X'!$B$5:$B$15</c:f>
              <c:numCache>
                <c:formatCode>General</c:formatCode>
                <c:ptCount val="11"/>
                <c:pt idx="0">
                  <c:v>50</c:v>
                </c:pt>
                <c:pt idx="1">
                  <c:v>45</c:v>
                </c:pt>
                <c:pt idx="2">
                  <c:v>40</c:v>
                </c:pt>
                <c:pt idx="3">
                  <c:v>35</c:v>
                </c:pt>
                <c:pt idx="4">
                  <c:v>30</c:v>
                </c:pt>
                <c:pt idx="5">
                  <c:v>25</c:v>
                </c:pt>
                <c:pt idx="6">
                  <c:v>20</c:v>
                </c:pt>
                <c:pt idx="7">
                  <c:v>15</c:v>
                </c:pt>
                <c:pt idx="8">
                  <c:v>10</c:v>
                </c:pt>
                <c:pt idx="9">
                  <c:v>5</c:v>
                </c:pt>
                <c:pt idx="10">
                  <c:v>1</c:v>
                </c:pt>
              </c:numCache>
            </c:numRef>
          </c:cat>
          <c:val>
            <c:numRef>
              <c:f>'Round X'!$BM$5:$BM$15</c:f>
              <c:numCache>
                <c:formatCode>_("$"* #,##0_);_("$"* \(#,##0\);_("$"* "-"??_);_(@_)</c:formatCode>
                <c:ptCount val="11"/>
                <c:pt idx="0">
                  <c:v>176017.50000000003</c:v>
                </c:pt>
                <c:pt idx="1">
                  <c:v>161768.75</c:v>
                </c:pt>
                <c:pt idx="2">
                  <c:v>147520</c:v>
                </c:pt>
                <c:pt idx="3">
                  <c:v>133271.25</c:v>
                </c:pt>
                <c:pt idx="4">
                  <c:v>119022.5</c:v>
                </c:pt>
                <c:pt idx="5">
                  <c:v>105203.75000000001</c:v>
                </c:pt>
                <c:pt idx="6">
                  <c:v>90955</c:v>
                </c:pt>
                <c:pt idx="7">
                  <c:v>76706.25</c:v>
                </c:pt>
                <c:pt idx="8">
                  <c:v>62457.5</c:v>
                </c:pt>
                <c:pt idx="9">
                  <c:v>48208.75</c:v>
                </c:pt>
                <c:pt idx="10">
                  <c:v>37153.75</c:v>
                </c:pt>
              </c:numCache>
            </c:numRef>
          </c:val>
          <c:extLst>
            <c:ext xmlns:c16="http://schemas.microsoft.com/office/drawing/2014/chart" uri="{C3380CC4-5D6E-409C-BE32-E72D297353CC}">
              <c16:uniqueId val="{00000001-35A9-495D-82EC-D169F3A864C1}"/>
            </c:ext>
          </c:extLst>
        </c:ser>
        <c:ser>
          <c:idx val="3"/>
          <c:order val="2"/>
          <c:tx>
            <c:strRef>
              <c:f>'Round X'!$BR$1</c:f>
              <c:strCache>
                <c:ptCount val="1"/>
                <c:pt idx="0">
                  <c:v> VHP Waste Management Cost </c:v>
                </c:pt>
              </c:strCache>
            </c:strRef>
          </c:tx>
          <c:invertIfNegative val="0"/>
          <c:cat>
            <c:numRef>
              <c:f>'Round X'!$B$5:$B$15</c:f>
              <c:numCache>
                <c:formatCode>General</c:formatCode>
                <c:ptCount val="11"/>
                <c:pt idx="0">
                  <c:v>50</c:v>
                </c:pt>
                <c:pt idx="1">
                  <c:v>45</c:v>
                </c:pt>
                <c:pt idx="2">
                  <c:v>40</c:v>
                </c:pt>
                <c:pt idx="3">
                  <c:v>35</c:v>
                </c:pt>
                <c:pt idx="4">
                  <c:v>30</c:v>
                </c:pt>
                <c:pt idx="5">
                  <c:v>25</c:v>
                </c:pt>
                <c:pt idx="6">
                  <c:v>20</c:v>
                </c:pt>
                <c:pt idx="7">
                  <c:v>15</c:v>
                </c:pt>
                <c:pt idx="8">
                  <c:v>10</c:v>
                </c:pt>
                <c:pt idx="9">
                  <c:v>5</c:v>
                </c:pt>
                <c:pt idx="10">
                  <c:v>1</c:v>
                </c:pt>
              </c:numCache>
            </c:numRef>
          </c:cat>
          <c:val>
            <c:numRef>
              <c:f>'Round X'!$BR$5:$BR$15</c:f>
              <c:numCache>
                <c:formatCode>_("$"* #,##0_);_("$"* \(#,##0\);_("$"* "-"??_);_(@_)</c:formatCode>
                <c:ptCount val="11"/>
                <c:pt idx="0">
                  <c:v>71969.819444444453</c:v>
                </c:pt>
                <c:pt idx="1">
                  <c:v>70712.837499999994</c:v>
                </c:pt>
                <c:pt idx="2">
                  <c:v>69455.85555555555</c:v>
                </c:pt>
                <c:pt idx="3">
                  <c:v>68198.873611111121</c:v>
                </c:pt>
                <c:pt idx="4">
                  <c:v>66941.891666666663</c:v>
                </c:pt>
                <c:pt idx="5">
                  <c:v>65684.909722222219</c:v>
                </c:pt>
                <c:pt idx="6">
                  <c:v>64427.927777777782</c:v>
                </c:pt>
                <c:pt idx="7">
                  <c:v>63170.945833333331</c:v>
                </c:pt>
                <c:pt idx="8">
                  <c:v>61913.963888888895</c:v>
                </c:pt>
                <c:pt idx="9">
                  <c:v>60656.981944444444</c:v>
                </c:pt>
                <c:pt idx="10">
                  <c:v>59651.396388888883</c:v>
                </c:pt>
              </c:numCache>
            </c:numRef>
          </c:val>
          <c:extLst>
            <c:ext xmlns:c16="http://schemas.microsoft.com/office/drawing/2014/chart" uri="{C3380CC4-5D6E-409C-BE32-E72D297353CC}">
              <c16:uniqueId val="{00000002-35A9-495D-82EC-D169F3A864C1}"/>
            </c:ext>
          </c:extLst>
        </c:ser>
        <c:dLbls>
          <c:showLegendKey val="0"/>
          <c:showVal val="0"/>
          <c:showCatName val="0"/>
          <c:showSerName val="0"/>
          <c:showPercent val="0"/>
          <c:showBubbleSize val="0"/>
        </c:dLbls>
        <c:gapWidth val="150"/>
        <c:overlap val="100"/>
        <c:axId val="108820736"/>
        <c:axId val="108822912"/>
      </c:barChart>
      <c:catAx>
        <c:axId val="108820736"/>
        <c:scaling>
          <c:orientation val="minMax"/>
        </c:scaling>
        <c:delete val="0"/>
        <c:axPos val="b"/>
        <c:title>
          <c:tx>
            <c:rich>
              <a:bodyPr/>
              <a:lstStyle/>
              <a:p>
                <a:pPr>
                  <a:defRPr/>
                </a:pPr>
                <a:r>
                  <a:rPr lang="en-US"/>
                  <a:t>Number of Rooms</a:t>
                </a:r>
              </a:p>
            </c:rich>
          </c:tx>
          <c:overlay val="0"/>
        </c:title>
        <c:numFmt formatCode="General" sourceLinked="1"/>
        <c:majorTickMark val="out"/>
        <c:minorTickMark val="none"/>
        <c:tickLblPos val="nextTo"/>
        <c:crossAx val="108822912"/>
        <c:crosses val="autoZero"/>
        <c:auto val="1"/>
        <c:lblAlgn val="ctr"/>
        <c:lblOffset val="100"/>
        <c:noMultiLvlLbl val="0"/>
      </c:catAx>
      <c:valAx>
        <c:axId val="108822912"/>
        <c:scaling>
          <c:orientation val="minMax"/>
        </c:scaling>
        <c:delete val="0"/>
        <c:axPos val="l"/>
        <c:majorGridlines/>
        <c:numFmt formatCode="_(&quot;$&quot;* #,##0_);_(&quot;$&quot;* \(#,##0\);_(&quot;$&quot;* &quot;-&quot;??_);_(@_)" sourceLinked="1"/>
        <c:majorTickMark val="out"/>
        <c:minorTickMark val="none"/>
        <c:tickLblPos val="nextTo"/>
        <c:crossAx val="108820736"/>
        <c:crosses val="autoZero"/>
        <c:crossBetween val="between"/>
      </c:valAx>
    </c:plotArea>
    <c:legend>
      <c:legendPos val="r"/>
      <c:overlay val="0"/>
    </c:legend>
    <c:plotVisOnly val="1"/>
    <c:dispBlanksAs val="gap"/>
    <c:showDLblsOverMax val="0"/>
  </c:chart>
  <c:txPr>
    <a:bodyPr/>
    <a:lstStyle/>
    <a:p>
      <a:pPr>
        <a:defRPr sz="1800"/>
      </a:pPr>
      <a:endParaRPr lang="en-US"/>
    </a:p>
  </c:txPr>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Amended Bleach - Cost vs Number of Rooms</a:t>
            </a:r>
          </a:p>
        </c:rich>
      </c:tx>
      <c:overlay val="0"/>
    </c:title>
    <c:autoTitleDeleted val="0"/>
    <c:plotArea>
      <c:layout/>
      <c:barChart>
        <c:barDir val="col"/>
        <c:grouping val="stacked"/>
        <c:varyColors val="0"/>
        <c:ser>
          <c:idx val="1"/>
          <c:order val="0"/>
          <c:tx>
            <c:strRef>
              <c:f>'Round X'!$DI$1</c:f>
              <c:strCache>
                <c:ptCount val="1"/>
                <c:pt idx="0">
                  <c:v> AB - IC Costs </c:v>
                </c:pt>
              </c:strCache>
            </c:strRef>
          </c:tx>
          <c:invertIfNegative val="0"/>
          <c:cat>
            <c:numRef>
              <c:f>'Round X'!$B$5:$B$15</c:f>
              <c:numCache>
                <c:formatCode>General</c:formatCode>
                <c:ptCount val="11"/>
                <c:pt idx="0">
                  <c:v>50</c:v>
                </c:pt>
                <c:pt idx="1">
                  <c:v>45</c:v>
                </c:pt>
                <c:pt idx="2">
                  <c:v>40</c:v>
                </c:pt>
                <c:pt idx="3">
                  <c:v>35</c:v>
                </c:pt>
                <c:pt idx="4">
                  <c:v>30</c:v>
                </c:pt>
                <c:pt idx="5">
                  <c:v>25</c:v>
                </c:pt>
                <c:pt idx="6">
                  <c:v>20</c:v>
                </c:pt>
                <c:pt idx="7">
                  <c:v>15</c:v>
                </c:pt>
                <c:pt idx="8">
                  <c:v>10</c:v>
                </c:pt>
                <c:pt idx="9">
                  <c:v>5</c:v>
                </c:pt>
                <c:pt idx="10">
                  <c:v>1</c:v>
                </c:pt>
              </c:numCache>
            </c:numRef>
          </c:cat>
          <c:val>
            <c:numRef>
              <c:f>'Round X'!$DI$5:$DI$15</c:f>
              <c:numCache>
                <c:formatCode>_("$"* #,##0_);_("$"* \(#,##0\);_("$"* "-"??_);_(@_)</c:formatCode>
                <c:ptCount val="11"/>
                <c:pt idx="0">
                  <c:v>84900</c:v>
                </c:pt>
                <c:pt idx="1">
                  <c:v>84900</c:v>
                </c:pt>
                <c:pt idx="2">
                  <c:v>76590</c:v>
                </c:pt>
                <c:pt idx="3">
                  <c:v>76590</c:v>
                </c:pt>
                <c:pt idx="4">
                  <c:v>68280</c:v>
                </c:pt>
                <c:pt idx="5">
                  <c:v>59970</c:v>
                </c:pt>
                <c:pt idx="6">
                  <c:v>59970</c:v>
                </c:pt>
                <c:pt idx="7">
                  <c:v>51660</c:v>
                </c:pt>
                <c:pt idx="8">
                  <c:v>47505</c:v>
                </c:pt>
                <c:pt idx="9">
                  <c:v>43350</c:v>
                </c:pt>
                <c:pt idx="10">
                  <c:v>43350</c:v>
                </c:pt>
              </c:numCache>
            </c:numRef>
          </c:val>
          <c:extLst>
            <c:ext xmlns:c16="http://schemas.microsoft.com/office/drawing/2014/chart" uri="{C3380CC4-5D6E-409C-BE32-E72D297353CC}">
              <c16:uniqueId val="{00000000-C0CA-4DD8-BA53-E5844007FDF7}"/>
            </c:ext>
          </c:extLst>
        </c:ser>
        <c:ser>
          <c:idx val="2"/>
          <c:order val="1"/>
          <c:tx>
            <c:strRef>
              <c:f>'Round X'!$DJ$1</c:f>
              <c:strCache>
                <c:ptCount val="1"/>
                <c:pt idx="0">
                  <c:v>AB Decontamination Cost</c:v>
                </c:pt>
              </c:strCache>
            </c:strRef>
          </c:tx>
          <c:invertIfNegative val="0"/>
          <c:cat>
            <c:numRef>
              <c:f>'Round X'!$B$5:$B$15</c:f>
              <c:numCache>
                <c:formatCode>General</c:formatCode>
                <c:ptCount val="11"/>
                <c:pt idx="0">
                  <c:v>50</c:v>
                </c:pt>
                <c:pt idx="1">
                  <c:v>45</c:v>
                </c:pt>
                <c:pt idx="2">
                  <c:v>40</c:v>
                </c:pt>
                <c:pt idx="3">
                  <c:v>35</c:v>
                </c:pt>
                <c:pt idx="4">
                  <c:v>30</c:v>
                </c:pt>
                <c:pt idx="5">
                  <c:v>25</c:v>
                </c:pt>
                <c:pt idx="6">
                  <c:v>20</c:v>
                </c:pt>
                <c:pt idx="7">
                  <c:v>15</c:v>
                </c:pt>
                <c:pt idx="8">
                  <c:v>10</c:v>
                </c:pt>
                <c:pt idx="9">
                  <c:v>5</c:v>
                </c:pt>
                <c:pt idx="10">
                  <c:v>1</c:v>
                </c:pt>
              </c:numCache>
            </c:numRef>
          </c:cat>
          <c:val>
            <c:numRef>
              <c:f>'Round X'!$DI$5:$DI$15</c:f>
              <c:numCache>
                <c:formatCode>_("$"* #,##0_);_("$"* \(#,##0\);_("$"* "-"??_);_(@_)</c:formatCode>
                <c:ptCount val="11"/>
                <c:pt idx="0">
                  <c:v>84900</c:v>
                </c:pt>
                <c:pt idx="1">
                  <c:v>84900</c:v>
                </c:pt>
                <c:pt idx="2">
                  <c:v>76590</c:v>
                </c:pt>
                <c:pt idx="3">
                  <c:v>76590</c:v>
                </c:pt>
                <c:pt idx="4">
                  <c:v>68280</c:v>
                </c:pt>
                <c:pt idx="5">
                  <c:v>59970</c:v>
                </c:pt>
                <c:pt idx="6">
                  <c:v>59970</c:v>
                </c:pt>
                <c:pt idx="7">
                  <c:v>51660</c:v>
                </c:pt>
                <c:pt idx="8">
                  <c:v>47505</c:v>
                </c:pt>
                <c:pt idx="9">
                  <c:v>43350</c:v>
                </c:pt>
                <c:pt idx="10">
                  <c:v>43350</c:v>
                </c:pt>
              </c:numCache>
            </c:numRef>
          </c:val>
          <c:extLst>
            <c:ext xmlns:c16="http://schemas.microsoft.com/office/drawing/2014/chart" uri="{C3380CC4-5D6E-409C-BE32-E72D297353CC}">
              <c16:uniqueId val="{00000001-C0CA-4DD8-BA53-E5844007FDF7}"/>
            </c:ext>
          </c:extLst>
        </c:ser>
        <c:ser>
          <c:idx val="3"/>
          <c:order val="2"/>
          <c:tx>
            <c:strRef>
              <c:f>'Round X'!$DO$1</c:f>
              <c:strCache>
                <c:ptCount val="1"/>
                <c:pt idx="0">
                  <c:v> AB Waste Management Cost </c:v>
                </c:pt>
              </c:strCache>
            </c:strRef>
          </c:tx>
          <c:invertIfNegative val="0"/>
          <c:cat>
            <c:numRef>
              <c:f>'Round X'!$B$5:$B$15</c:f>
              <c:numCache>
                <c:formatCode>General</c:formatCode>
                <c:ptCount val="11"/>
                <c:pt idx="0">
                  <c:v>50</c:v>
                </c:pt>
                <c:pt idx="1">
                  <c:v>45</c:v>
                </c:pt>
                <c:pt idx="2">
                  <c:v>40</c:v>
                </c:pt>
                <c:pt idx="3">
                  <c:v>35</c:v>
                </c:pt>
                <c:pt idx="4">
                  <c:v>30</c:v>
                </c:pt>
                <c:pt idx="5">
                  <c:v>25</c:v>
                </c:pt>
                <c:pt idx="6">
                  <c:v>20</c:v>
                </c:pt>
                <c:pt idx="7">
                  <c:v>15</c:v>
                </c:pt>
                <c:pt idx="8">
                  <c:v>10</c:v>
                </c:pt>
                <c:pt idx="9">
                  <c:v>5</c:v>
                </c:pt>
                <c:pt idx="10">
                  <c:v>1</c:v>
                </c:pt>
              </c:numCache>
            </c:numRef>
          </c:cat>
          <c:val>
            <c:numRef>
              <c:f>'Round X'!$DO$5:$DO$15</c:f>
              <c:numCache>
                <c:formatCode>_("$"* #,##0_);_("$"* \(#,##0\);_("$"* "-"??_);_(@_)</c:formatCode>
                <c:ptCount val="11"/>
                <c:pt idx="0">
                  <c:v>151066.61454861111</c:v>
                </c:pt>
                <c:pt idx="1">
                  <c:v>141899.95309374999</c:v>
                </c:pt>
                <c:pt idx="2">
                  <c:v>132733.29163888886</c:v>
                </c:pt>
                <c:pt idx="3">
                  <c:v>123566.63018402777</c:v>
                </c:pt>
                <c:pt idx="4">
                  <c:v>114399.96872916665</c:v>
                </c:pt>
                <c:pt idx="5">
                  <c:v>105233.30727430555</c:v>
                </c:pt>
                <c:pt idx="6">
                  <c:v>96066.645819444428</c:v>
                </c:pt>
                <c:pt idx="7">
                  <c:v>86899.984364583332</c:v>
                </c:pt>
                <c:pt idx="8">
                  <c:v>77733.322909722221</c:v>
                </c:pt>
                <c:pt idx="9">
                  <c:v>68566.661454861111</c:v>
                </c:pt>
                <c:pt idx="10">
                  <c:v>61233.332290972219</c:v>
                </c:pt>
              </c:numCache>
            </c:numRef>
          </c:val>
          <c:extLst>
            <c:ext xmlns:c16="http://schemas.microsoft.com/office/drawing/2014/chart" uri="{C3380CC4-5D6E-409C-BE32-E72D297353CC}">
              <c16:uniqueId val="{00000002-C0CA-4DD8-BA53-E5844007FDF7}"/>
            </c:ext>
          </c:extLst>
        </c:ser>
        <c:ser>
          <c:idx val="0"/>
          <c:order val="3"/>
          <c:tx>
            <c:strRef>
              <c:f>'Round X'!$DK$1</c:f>
              <c:strCache>
                <c:ptCount val="1"/>
                <c:pt idx="0">
                  <c:v>AB Refit Cost</c:v>
                </c:pt>
              </c:strCache>
            </c:strRef>
          </c:tx>
          <c:invertIfNegative val="0"/>
          <c:val>
            <c:numRef>
              <c:f>'Round X'!$DK$5:$DK$15</c:f>
              <c:numCache>
                <c:formatCode>_("$"* #,##0_);_("$"* \(#,##0\);_("$"* "-"??_);_(@_)</c:formatCode>
                <c:ptCount val="11"/>
                <c:pt idx="0">
                  <c:v>144455.60705487596</c:v>
                </c:pt>
                <c:pt idx="1">
                  <c:v>129985.04634938837</c:v>
                </c:pt>
                <c:pt idx="2">
                  <c:v>115564.48564390079</c:v>
                </c:pt>
                <c:pt idx="3">
                  <c:v>101093.9249384132</c:v>
                </c:pt>
                <c:pt idx="4">
                  <c:v>86673.364232925596</c:v>
                </c:pt>
                <c:pt idx="5">
                  <c:v>72202.803527437994</c:v>
                </c:pt>
                <c:pt idx="6">
                  <c:v>57782.242821950393</c:v>
                </c:pt>
                <c:pt idx="7">
                  <c:v>43311.682116462798</c:v>
                </c:pt>
                <c:pt idx="8">
                  <c:v>28891.121410975196</c:v>
                </c:pt>
                <c:pt idx="9">
                  <c:v>14420.560705487598</c:v>
                </c:pt>
                <c:pt idx="10">
                  <c:v>1345.593622579001</c:v>
                </c:pt>
              </c:numCache>
            </c:numRef>
          </c:val>
          <c:extLst>
            <c:ext xmlns:c16="http://schemas.microsoft.com/office/drawing/2014/chart" uri="{C3380CC4-5D6E-409C-BE32-E72D297353CC}">
              <c16:uniqueId val="{00000003-C0CA-4DD8-BA53-E5844007FDF7}"/>
            </c:ext>
          </c:extLst>
        </c:ser>
        <c:dLbls>
          <c:showLegendKey val="0"/>
          <c:showVal val="0"/>
          <c:showCatName val="0"/>
          <c:showSerName val="0"/>
          <c:showPercent val="0"/>
          <c:showBubbleSize val="0"/>
        </c:dLbls>
        <c:gapWidth val="150"/>
        <c:overlap val="100"/>
        <c:axId val="109116416"/>
        <c:axId val="109122688"/>
      </c:barChart>
      <c:catAx>
        <c:axId val="109116416"/>
        <c:scaling>
          <c:orientation val="minMax"/>
        </c:scaling>
        <c:delete val="0"/>
        <c:axPos val="b"/>
        <c:title>
          <c:tx>
            <c:rich>
              <a:bodyPr/>
              <a:lstStyle/>
              <a:p>
                <a:pPr>
                  <a:defRPr/>
                </a:pPr>
                <a:r>
                  <a:rPr lang="en-US"/>
                  <a:t>Number of Rooms</a:t>
                </a:r>
              </a:p>
            </c:rich>
          </c:tx>
          <c:overlay val="0"/>
        </c:title>
        <c:numFmt formatCode="General" sourceLinked="1"/>
        <c:majorTickMark val="out"/>
        <c:minorTickMark val="none"/>
        <c:tickLblPos val="nextTo"/>
        <c:crossAx val="109122688"/>
        <c:crosses val="autoZero"/>
        <c:auto val="1"/>
        <c:lblAlgn val="ctr"/>
        <c:lblOffset val="100"/>
        <c:noMultiLvlLbl val="0"/>
      </c:catAx>
      <c:valAx>
        <c:axId val="109122688"/>
        <c:scaling>
          <c:orientation val="minMax"/>
        </c:scaling>
        <c:delete val="0"/>
        <c:axPos val="l"/>
        <c:majorGridlines/>
        <c:numFmt formatCode="_(&quot;$&quot;* #,##0_);_(&quot;$&quot;* \(#,##0\);_(&quot;$&quot;* &quot;-&quot;??_);_(@_)" sourceLinked="1"/>
        <c:majorTickMark val="out"/>
        <c:minorTickMark val="none"/>
        <c:tickLblPos val="nextTo"/>
        <c:crossAx val="109116416"/>
        <c:crosses val="autoZero"/>
        <c:crossBetween val="between"/>
      </c:valAx>
    </c:plotArea>
    <c:legend>
      <c:legendPos val="r"/>
      <c:overlay val="0"/>
    </c:legend>
    <c:plotVisOnly val="1"/>
    <c:dispBlanksAs val="gap"/>
    <c:showDLblsOverMax val="0"/>
  </c:chart>
  <c:txPr>
    <a:bodyPr/>
    <a:lstStyle/>
    <a:p>
      <a:pPr>
        <a:defRPr sz="1800"/>
      </a:pPr>
      <a:endParaRPr lang="en-US"/>
    </a:p>
  </c:txPr>
  <c:userShapes r:id="rId1"/>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CLO2 - Cost vs Number of Rooms</a:t>
            </a:r>
          </a:p>
        </c:rich>
      </c:tx>
      <c:overlay val="0"/>
    </c:title>
    <c:autoTitleDeleted val="0"/>
    <c:plotArea>
      <c:layout/>
      <c:barChart>
        <c:barDir val="col"/>
        <c:grouping val="stacked"/>
        <c:varyColors val="0"/>
        <c:ser>
          <c:idx val="1"/>
          <c:order val="0"/>
          <c:tx>
            <c:strRef>
              <c:f>'Round X'!$CD$1</c:f>
              <c:strCache>
                <c:ptCount val="1"/>
                <c:pt idx="0">
                  <c:v> CLO2 - IC Costs </c:v>
                </c:pt>
              </c:strCache>
            </c:strRef>
          </c:tx>
          <c:invertIfNegative val="0"/>
          <c:cat>
            <c:numRef>
              <c:f>'Round X'!$B$5:$B$15</c:f>
              <c:numCache>
                <c:formatCode>General</c:formatCode>
                <c:ptCount val="11"/>
                <c:pt idx="0">
                  <c:v>50</c:v>
                </c:pt>
                <c:pt idx="1">
                  <c:v>45</c:v>
                </c:pt>
                <c:pt idx="2">
                  <c:v>40</c:v>
                </c:pt>
                <c:pt idx="3">
                  <c:v>35</c:v>
                </c:pt>
                <c:pt idx="4">
                  <c:v>30</c:v>
                </c:pt>
                <c:pt idx="5">
                  <c:v>25</c:v>
                </c:pt>
                <c:pt idx="6">
                  <c:v>20</c:v>
                </c:pt>
                <c:pt idx="7">
                  <c:v>15</c:v>
                </c:pt>
                <c:pt idx="8">
                  <c:v>10</c:v>
                </c:pt>
                <c:pt idx="9">
                  <c:v>5</c:v>
                </c:pt>
                <c:pt idx="10">
                  <c:v>1</c:v>
                </c:pt>
              </c:numCache>
            </c:numRef>
          </c:cat>
          <c:val>
            <c:numRef>
              <c:f>'Round X'!$CD$5:$CD$15</c:f>
              <c:numCache>
                <c:formatCode>_("$"* #,##0_);_("$"* \(#,##0\);_("$"* "-"??_);_(@_)</c:formatCode>
                <c:ptCount val="11"/>
                <c:pt idx="0">
                  <c:v>59970</c:v>
                </c:pt>
                <c:pt idx="1">
                  <c:v>59970</c:v>
                </c:pt>
                <c:pt idx="2">
                  <c:v>55815</c:v>
                </c:pt>
                <c:pt idx="3">
                  <c:v>55815</c:v>
                </c:pt>
                <c:pt idx="4">
                  <c:v>51660</c:v>
                </c:pt>
                <c:pt idx="5">
                  <c:v>47505</c:v>
                </c:pt>
                <c:pt idx="6">
                  <c:v>47505</c:v>
                </c:pt>
                <c:pt idx="7">
                  <c:v>43350</c:v>
                </c:pt>
                <c:pt idx="8">
                  <c:v>39195</c:v>
                </c:pt>
                <c:pt idx="9">
                  <c:v>39195</c:v>
                </c:pt>
                <c:pt idx="10">
                  <c:v>39195</c:v>
                </c:pt>
              </c:numCache>
            </c:numRef>
          </c:val>
          <c:extLst>
            <c:ext xmlns:c16="http://schemas.microsoft.com/office/drawing/2014/chart" uri="{C3380CC4-5D6E-409C-BE32-E72D297353CC}">
              <c16:uniqueId val="{00000000-64A8-4F30-B884-7B256DF4E654}"/>
            </c:ext>
          </c:extLst>
        </c:ser>
        <c:ser>
          <c:idx val="2"/>
          <c:order val="1"/>
          <c:tx>
            <c:strRef>
              <c:f>'Round X'!$CE$1</c:f>
              <c:strCache>
                <c:ptCount val="1"/>
                <c:pt idx="0">
                  <c:v>CLO2 Decontamination Cost</c:v>
                </c:pt>
              </c:strCache>
            </c:strRef>
          </c:tx>
          <c:invertIfNegative val="0"/>
          <c:cat>
            <c:numRef>
              <c:f>'Round X'!$B$5:$B$15</c:f>
              <c:numCache>
                <c:formatCode>General</c:formatCode>
                <c:ptCount val="11"/>
                <c:pt idx="0">
                  <c:v>50</c:v>
                </c:pt>
                <c:pt idx="1">
                  <c:v>45</c:v>
                </c:pt>
                <c:pt idx="2">
                  <c:v>40</c:v>
                </c:pt>
                <c:pt idx="3">
                  <c:v>35</c:v>
                </c:pt>
                <c:pt idx="4">
                  <c:v>30</c:v>
                </c:pt>
                <c:pt idx="5">
                  <c:v>25</c:v>
                </c:pt>
                <c:pt idx="6">
                  <c:v>20</c:v>
                </c:pt>
                <c:pt idx="7">
                  <c:v>15</c:v>
                </c:pt>
                <c:pt idx="8">
                  <c:v>10</c:v>
                </c:pt>
                <c:pt idx="9">
                  <c:v>5</c:v>
                </c:pt>
                <c:pt idx="10">
                  <c:v>1</c:v>
                </c:pt>
              </c:numCache>
            </c:numRef>
          </c:cat>
          <c:val>
            <c:numRef>
              <c:f>'Round X'!$CE$5:$CE$15</c:f>
              <c:numCache>
                <c:formatCode>_("$"* #,##0_);_("$"* \(#,##0\);_("$"* "-"??_);_(@_)</c:formatCode>
                <c:ptCount val="11"/>
                <c:pt idx="0">
                  <c:v>288202.5</c:v>
                </c:pt>
                <c:pt idx="1">
                  <c:v>264741.25</c:v>
                </c:pt>
                <c:pt idx="2">
                  <c:v>241710</c:v>
                </c:pt>
                <c:pt idx="3">
                  <c:v>218248.75</c:v>
                </c:pt>
                <c:pt idx="4">
                  <c:v>195217.5</c:v>
                </c:pt>
                <c:pt idx="5">
                  <c:v>172186.25</c:v>
                </c:pt>
                <c:pt idx="6">
                  <c:v>148725</c:v>
                </c:pt>
                <c:pt idx="7">
                  <c:v>125693.75</c:v>
                </c:pt>
                <c:pt idx="8">
                  <c:v>102232.5</c:v>
                </c:pt>
                <c:pt idx="9">
                  <c:v>79201.25</c:v>
                </c:pt>
                <c:pt idx="10">
                  <c:v>60776.25</c:v>
                </c:pt>
              </c:numCache>
            </c:numRef>
          </c:val>
          <c:extLst>
            <c:ext xmlns:c16="http://schemas.microsoft.com/office/drawing/2014/chart" uri="{C3380CC4-5D6E-409C-BE32-E72D297353CC}">
              <c16:uniqueId val="{00000001-64A8-4F30-B884-7B256DF4E654}"/>
            </c:ext>
          </c:extLst>
        </c:ser>
        <c:ser>
          <c:idx val="3"/>
          <c:order val="2"/>
          <c:tx>
            <c:strRef>
              <c:f>'Round X'!$CJ$1</c:f>
              <c:strCache>
                <c:ptCount val="1"/>
                <c:pt idx="0">
                  <c:v> CLO2 Waste Management Cost </c:v>
                </c:pt>
              </c:strCache>
            </c:strRef>
          </c:tx>
          <c:invertIfNegative val="0"/>
          <c:cat>
            <c:numRef>
              <c:f>'Round X'!$B$5:$B$15</c:f>
              <c:numCache>
                <c:formatCode>General</c:formatCode>
                <c:ptCount val="11"/>
                <c:pt idx="0">
                  <c:v>50</c:v>
                </c:pt>
                <c:pt idx="1">
                  <c:v>45</c:v>
                </c:pt>
                <c:pt idx="2">
                  <c:v>40</c:v>
                </c:pt>
                <c:pt idx="3">
                  <c:v>35</c:v>
                </c:pt>
                <c:pt idx="4">
                  <c:v>30</c:v>
                </c:pt>
                <c:pt idx="5">
                  <c:v>25</c:v>
                </c:pt>
                <c:pt idx="6">
                  <c:v>20</c:v>
                </c:pt>
                <c:pt idx="7">
                  <c:v>15</c:v>
                </c:pt>
                <c:pt idx="8">
                  <c:v>10</c:v>
                </c:pt>
                <c:pt idx="9">
                  <c:v>5</c:v>
                </c:pt>
                <c:pt idx="10">
                  <c:v>1</c:v>
                </c:pt>
              </c:numCache>
            </c:numRef>
          </c:cat>
          <c:val>
            <c:numRef>
              <c:f>'Round X'!$CJ$5:$CJ$15</c:f>
              <c:numCache>
                <c:formatCode>_("$"* #,##0_);_("$"* \(#,##0\);_("$"* "-"??_);_(@_)</c:formatCode>
                <c:ptCount val="11"/>
                <c:pt idx="0">
                  <c:v>66912.881944444453</c:v>
                </c:pt>
                <c:pt idx="1">
                  <c:v>66161.59375</c:v>
                </c:pt>
                <c:pt idx="2">
                  <c:v>65410.305555555555</c:v>
                </c:pt>
                <c:pt idx="3">
                  <c:v>64659.017361111109</c:v>
                </c:pt>
                <c:pt idx="4">
                  <c:v>63907.729166666664</c:v>
                </c:pt>
                <c:pt idx="5">
                  <c:v>63156.440972222219</c:v>
                </c:pt>
                <c:pt idx="6">
                  <c:v>62405.152777777781</c:v>
                </c:pt>
                <c:pt idx="7">
                  <c:v>61653.864583333336</c:v>
                </c:pt>
                <c:pt idx="8">
                  <c:v>60902.576388888891</c:v>
                </c:pt>
                <c:pt idx="9">
                  <c:v>60151.288194444445</c:v>
                </c:pt>
                <c:pt idx="10">
                  <c:v>59550.257638888885</c:v>
                </c:pt>
              </c:numCache>
            </c:numRef>
          </c:val>
          <c:extLst>
            <c:ext xmlns:c16="http://schemas.microsoft.com/office/drawing/2014/chart" uri="{C3380CC4-5D6E-409C-BE32-E72D297353CC}">
              <c16:uniqueId val="{00000002-64A8-4F30-B884-7B256DF4E654}"/>
            </c:ext>
          </c:extLst>
        </c:ser>
        <c:dLbls>
          <c:showLegendKey val="0"/>
          <c:showVal val="0"/>
          <c:showCatName val="0"/>
          <c:showSerName val="0"/>
          <c:showPercent val="0"/>
          <c:showBubbleSize val="0"/>
        </c:dLbls>
        <c:gapWidth val="150"/>
        <c:overlap val="100"/>
        <c:axId val="108493056"/>
        <c:axId val="109166976"/>
      </c:barChart>
      <c:catAx>
        <c:axId val="108493056"/>
        <c:scaling>
          <c:orientation val="minMax"/>
        </c:scaling>
        <c:delete val="0"/>
        <c:axPos val="b"/>
        <c:title>
          <c:tx>
            <c:rich>
              <a:bodyPr/>
              <a:lstStyle/>
              <a:p>
                <a:pPr>
                  <a:defRPr/>
                </a:pPr>
                <a:r>
                  <a:rPr lang="en-US"/>
                  <a:t>Number of Rooms</a:t>
                </a:r>
              </a:p>
            </c:rich>
          </c:tx>
          <c:overlay val="0"/>
        </c:title>
        <c:numFmt formatCode="General" sourceLinked="1"/>
        <c:majorTickMark val="out"/>
        <c:minorTickMark val="none"/>
        <c:tickLblPos val="nextTo"/>
        <c:crossAx val="109166976"/>
        <c:crosses val="autoZero"/>
        <c:auto val="1"/>
        <c:lblAlgn val="ctr"/>
        <c:lblOffset val="100"/>
        <c:noMultiLvlLbl val="0"/>
      </c:catAx>
      <c:valAx>
        <c:axId val="109166976"/>
        <c:scaling>
          <c:orientation val="minMax"/>
        </c:scaling>
        <c:delete val="0"/>
        <c:axPos val="l"/>
        <c:majorGridlines/>
        <c:numFmt formatCode="_(&quot;$&quot;* #,##0_);_(&quot;$&quot;* \(#,##0\);_(&quot;$&quot;* &quot;-&quot;??_);_(@_)" sourceLinked="1"/>
        <c:majorTickMark val="out"/>
        <c:minorTickMark val="none"/>
        <c:tickLblPos val="nextTo"/>
        <c:crossAx val="108493056"/>
        <c:crosses val="autoZero"/>
        <c:crossBetween val="between"/>
      </c:valAx>
    </c:plotArea>
    <c:legend>
      <c:legendPos val="r"/>
      <c:overlay val="0"/>
    </c:legend>
    <c:plotVisOnly val="1"/>
    <c:dispBlanksAs val="gap"/>
    <c:showDLblsOverMax val="0"/>
  </c:chart>
  <c:txPr>
    <a:bodyPr/>
    <a:lstStyle/>
    <a:p>
      <a:pPr>
        <a:defRPr sz="1800"/>
      </a:pPr>
      <a:endParaRPr lang="en-US"/>
    </a:p>
  </c:txPr>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Sampling Cost vs Number of Rooms</a:t>
            </a:r>
          </a:p>
        </c:rich>
      </c:tx>
      <c:overlay val="0"/>
    </c:title>
    <c:autoTitleDeleted val="0"/>
    <c:plotArea>
      <c:layout/>
      <c:scatterChart>
        <c:scatterStyle val="lineMarker"/>
        <c:varyColors val="0"/>
        <c:ser>
          <c:idx val="0"/>
          <c:order val="0"/>
          <c:tx>
            <c:strRef>
              <c:f>'Round X'!$AY$1</c:f>
              <c:strCache>
                <c:ptCount val="1"/>
                <c:pt idx="0">
                  <c:v>Characterization Sampling Cost</c:v>
                </c:pt>
              </c:strCache>
            </c:strRef>
          </c:tx>
          <c:marker>
            <c:symbol val="none"/>
          </c:marker>
          <c:xVal>
            <c:numRef>
              <c:f>'Round X'!$B$5:$B$15</c:f>
              <c:numCache>
                <c:formatCode>General</c:formatCode>
                <c:ptCount val="11"/>
                <c:pt idx="0">
                  <c:v>50</c:v>
                </c:pt>
                <c:pt idx="1">
                  <c:v>45</c:v>
                </c:pt>
                <c:pt idx="2">
                  <c:v>40</c:v>
                </c:pt>
                <c:pt idx="3">
                  <c:v>35</c:v>
                </c:pt>
                <c:pt idx="4">
                  <c:v>30</c:v>
                </c:pt>
                <c:pt idx="5">
                  <c:v>25</c:v>
                </c:pt>
                <c:pt idx="6">
                  <c:v>20</c:v>
                </c:pt>
                <c:pt idx="7">
                  <c:v>15</c:v>
                </c:pt>
                <c:pt idx="8">
                  <c:v>10</c:v>
                </c:pt>
                <c:pt idx="9">
                  <c:v>5</c:v>
                </c:pt>
                <c:pt idx="10">
                  <c:v>1</c:v>
                </c:pt>
              </c:numCache>
            </c:numRef>
          </c:xVal>
          <c:yVal>
            <c:numRef>
              <c:f>'Round X'!$AY$5:$AY$15</c:f>
              <c:numCache>
                <c:formatCode>_("$"* #,##0_);_("$"* \(#,##0\);_("$"* "-"??_);_(@_)</c:formatCode>
                <c:ptCount val="11"/>
                <c:pt idx="0">
                  <c:v>270933.87500963057</c:v>
                </c:pt>
                <c:pt idx="1">
                  <c:v>250988.57500866754</c:v>
                </c:pt>
                <c:pt idx="2">
                  <c:v>231043.27500770451</c:v>
                </c:pt>
                <c:pt idx="3">
                  <c:v>211097.97500674144</c:v>
                </c:pt>
                <c:pt idx="4">
                  <c:v>184579.65000577839</c:v>
                </c:pt>
                <c:pt idx="5">
                  <c:v>164634.35000481532</c:v>
                </c:pt>
                <c:pt idx="6">
                  <c:v>144689.05000385226</c:v>
                </c:pt>
                <c:pt idx="7">
                  <c:v>118170.7250028892</c:v>
                </c:pt>
                <c:pt idx="8">
                  <c:v>98225.425001926138</c:v>
                </c:pt>
                <c:pt idx="9">
                  <c:v>78280.125000963075</c:v>
                </c:pt>
                <c:pt idx="10">
                  <c:v>63009.961832921108</c:v>
                </c:pt>
              </c:numCache>
            </c:numRef>
          </c:yVal>
          <c:smooth val="0"/>
          <c:extLst>
            <c:ext xmlns:c16="http://schemas.microsoft.com/office/drawing/2014/chart" uri="{C3380CC4-5D6E-409C-BE32-E72D297353CC}">
              <c16:uniqueId val="{00000000-DA18-4D1F-82D7-4BB01E20DAC6}"/>
            </c:ext>
          </c:extLst>
        </c:ser>
        <c:ser>
          <c:idx val="1"/>
          <c:order val="1"/>
          <c:tx>
            <c:strRef>
              <c:f>'Round X'!$AZ$1</c:f>
              <c:strCache>
                <c:ptCount val="1"/>
                <c:pt idx="0">
                  <c:v>Clearance Sampling Cost</c:v>
                </c:pt>
              </c:strCache>
            </c:strRef>
          </c:tx>
          <c:marker>
            <c:symbol val="none"/>
          </c:marker>
          <c:xVal>
            <c:numRef>
              <c:f>'Round X'!$B$5:$B$15</c:f>
              <c:numCache>
                <c:formatCode>General</c:formatCode>
                <c:ptCount val="11"/>
                <c:pt idx="0">
                  <c:v>50</c:v>
                </c:pt>
                <c:pt idx="1">
                  <c:v>45</c:v>
                </c:pt>
                <c:pt idx="2">
                  <c:v>40</c:v>
                </c:pt>
                <c:pt idx="3">
                  <c:v>35</c:v>
                </c:pt>
                <c:pt idx="4">
                  <c:v>30</c:v>
                </c:pt>
                <c:pt idx="5">
                  <c:v>25</c:v>
                </c:pt>
                <c:pt idx="6">
                  <c:v>20</c:v>
                </c:pt>
                <c:pt idx="7">
                  <c:v>15</c:v>
                </c:pt>
                <c:pt idx="8">
                  <c:v>10</c:v>
                </c:pt>
                <c:pt idx="9">
                  <c:v>5</c:v>
                </c:pt>
                <c:pt idx="10">
                  <c:v>1</c:v>
                </c:pt>
              </c:numCache>
            </c:numRef>
          </c:xVal>
          <c:yVal>
            <c:numRef>
              <c:f>'Round X'!$AZ$5:$AZ$15</c:f>
              <c:numCache>
                <c:formatCode>_("$"* #,##0_);_("$"* \(#,##0\);_("$"* "-"??_);_(@_)</c:formatCode>
                <c:ptCount val="11"/>
                <c:pt idx="0">
                  <c:v>299993.60431420995</c:v>
                </c:pt>
                <c:pt idx="1">
                  <c:v>278461.20921881043</c:v>
                </c:pt>
                <c:pt idx="2">
                  <c:v>248979.35078335716</c:v>
                </c:pt>
                <c:pt idx="3">
                  <c:v>227446.9556879577</c:v>
                </c:pt>
                <c:pt idx="4">
                  <c:v>205544.56059255821</c:v>
                </c:pt>
                <c:pt idx="5">
                  <c:v>176062.70215710497</c:v>
                </c:pt>
                <c:pt idx="6">
                  <c:v>154530.30706170548</c:v>
                </c:pt>
                <c:pt idx="7">
                  <c:v>132627.91196630598</c:v>
                </c:pt>
                <c:pt idx="8">
                  <c:v>103146.05353085275</c:v>
                </c:pt>
                <c:pt idx="9">
                  <c:v>81613.658435453253</c:v>
                </c:pt>
                <c:pt idx="10">
                  <c:v>65073.81919186216</c:v>
                </c:pt>
              </c:numCache>
            </c:numRef>
          </c:yVal>
          <c:smooth val="0"/>
          <c:extLst>
            <c:ext xmlns:c16="http://schemas.microsoft.com/office/drawing/2014/chart" uri="{C3380CC4-5D6E-409C-BE32-E72D297353CC}">
              <c16:uniqueId val="{00000001-DA18-4D1F-82D7-4BB01E20DAC6}"/>
            </c:ext>
          </c:extLst>
        </c:ser>
        <c:dLbls>
          <c:showLegendKey val="0"/>
          <c:showVal val="0"/>
          <c:showCatName val="0"/>
          <c:showSerName val="0"/>
          <c:showPercent val="0"/>
          <c:showBubbleSize val="0"/>
        </c:dLbls>
        <c:axId val="108751104"/>
        <c:axId val="109169664"/>
      </c:scatterChart>
      <c:valAx>
        <c:axId val="108751104"/>
        <c:scaling>
          <c:orientation val="minMax"/>
        </c:scaling>
        <c:delete val="0"/>
        <c:axPos val="b"/>
        <c:title>
          <c:tx>
            <c:rich>
              <a:bodyPr/>
              <a:lstStyle/>
              <a:p>
                <a:pPr>
                  <a:defRPr/>
                </a:pPr>
                <a:r>
                  <a:rPr lang="en-US"/>
                  <a:t>Number of Rooms</a:t>
                </a:r>
              </a:p>
            </c:rich>
          </c:tx>
          <c:overlay val="0"/>
        </c:title>
        <c:numFmt formatCode="General" sourceLinked="1"/>
        <c:majorTickMark val="out"/>
        <c:minorTickMark val="none"/>
        <c:tickLblPos val="nextTo"/>
        <c:crossAx val="109169664"/>
        <c:crosses val="autoZero"/>
        <c:crossBetween val="midCat"/>
      </c:valAx>
      <c:valAx>
        <c:axId val="109169664"/>
        <c:scaling>
          <c:orientation val="minMax"/>
        </c:scaling>
        <c:delete val="0"/>
        <c:axPos val="l"/>
        <c:majorGridlines/>
        <c:numFmt formatCode="_(&quot;$&quot;* #,##0_);_(&quot;$&quot;* \(#,##0\);_(&quot;$&quot;* &quot;-&quot;??_);_(@_)" sourceLinked="1"/>
        <c:majorTickMark val="out"/>
        <c:minorTickMark val="none"/>
        <c:tickLblPos val="nextTo"/>
        <c:crossAx val="108751104"/>
        <c:crosses val="autoZero"/>
        <c:crossBetween val="midCat"/>
      </c:valAx>
    </c:plotArea>
    <c:legend>
      <c:legendPos val="r"/>
      <c:overlay val="0"/>
    </c:legend>
    <c:plotVisOnly val="1"/>
    <c:dispBlanksAs val="gap"/>
    <c:showDLblsOverMax val="0"/>
  </c:chart>
  <c:txPr>
    <a:bodyPr/>
    <a:lstStyle/>
    <a:p>
      <a:pPr>
        <a:defRPr sz="1800"/>
      </a:pPr>
      <a:endParaRPr lang="en-US"/>
    </a:p>
  </c:txPr>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Cost vs. Number of Samples per Room</a:t>
            </a:r>
          </a:p>
        </c:rich>
      </c:tx>
      <c:overlay val="0"/>
    </c:title>
    <c:autoTitleDeleted val="0"/>
    <c:plotArea>
      <c:layout/>
      <c:scatterChart>
        <c:scatterStyle val="lineMarker"/>
        <c:varyColors val="0"/>
        <c:ser>
          <c:idx val="0"/>
          <c:order val="0"/>
          <c:tx>
            <c:strRef>
              <c:f>'Round X'!$AY$1</c:f>
              <c:strCache>
                <c:ptCount val="1"/>
                <c:pt idx="0">
                  <c:v>Characterization Sampling Cost</c:v>
                </c:pt>
              </c:strCache>
            </c:strRef>
          </c:tx>
          <c:marker>
            <c:symbol val="none"/>
          </c:marker>
          <c:xVal>
            <c:numRef>
              <c:f>'Round X'!$M$16:$M$25</c:f>
              <c:numCache>
                <c:formatCode>0</c:formatCode>
                <c:ptCount val="10"/>
                <c:pt idx="0">
                  <c:v>1</c:v>
                </c:pt>
                <c:pt idx="1">
                  <c:v>2</c:v>
                </c:pt>
                <c:pt idx="2">
                  <c:v>3</c:v>
                </c:pt>
                <c:pt idx="3">
                  <c:v>4</c:v>
                </c:pt>
                <c:pt idx="4">
                  <c:v>5</c:v>
                </c:pt>
                <c:pt idx="5">
                  <c:v>6</c:v>
                </c:pt>
                <c:pt idx="6">
                  <c:v>7</c:v>
                </c:pt>
                <c:pt idx="7">
                  <c:v>8</c:v>
                </c:pt>
                <c:pt idx="8">
                  <c:v>9</c:v>
                </c:pt>
                <c:pt idx="9">
                  <c:v>10</c:v>
                </c:pt>
              </c:numCache>
            </c:numRef>
          </c:xVal>
          <c:yVal>
            <c:numRef>
              <c:f>'Round X'!$AY$16:$AY$25</c:f>
              <c:numCache>
                <c:formatCode>_("$"* #,##0_);_("$"* \(#,##0\);_("$"* "-"??_);_(@_)</c:formatCode>
                <c:ptCount val="10"/>
                <c:pt idx="0">
                  <c:v>70645.043416942091</c:v>
                </c:pt>
                <c:pt idx="1">
                  <c:v>82955.261833884171</c:v>
                </c:pt>
                <c:pt idx="2">
                  <c:v>95265.480250826251</c:v>
                </c:pt>
                <c:pt idx="3">
                  <c:v>107575.69866776833</c:v>
                </c:pt>
                <c:pt idx="4">
                  <c:v>118170.7250028892</c:v>
                </c:pt>
                <c:pt idx="5">
                  <c:v>137053.96841983128</c:v>
                </c:pt>
                <c:pt idx="6">
                  <c:v>149364.18683677336</c:v>
                </c:pt>
                <c:pt idx="7">
                  <c:v>161674.40525371543</c:v>
                </c:pt>
                <c:pt idx="8">
                  <c:v>173984.62367065751</c:v>
                </c:pt>
                <c:pt idx="9">
                  <c:v>184579.65000577839</c:v>
                </c:pt>
              </c:numCache>
            </c:numRef>
          </c:yVal>
          <c:smooth val="0"/>
          <c:extLst>
            <c:ext xmlns:c16="http://schemas.microsoft.com/office/drawing/2014/chart" uri="{C3380CC4-5D6E-409C-BE32-E72D297353CC}">
              <c16:uniqueId val="{00000000-014E-4002-8141-01E08E9A6402}"/>
            </c:ext>
          </c:extLst>
        </c:ser>
        <c:ser>
          <c:idx val="1"/>
          <c:order val="1"/>
          <c:tx>
            <c:strRef>
              <c:f>'Round X'!$AZ$1</c:f>
              <c:strCache>
                <c:ptCount val="1"/>
                <c:pt idx="0">
                  <c:v>Clearance Sampling Cost</c:v>
                </c:pt>
              </c:strCache>
            </c:strRef>
          </c:tx>
          <c:marker>
            <c:symbol val="none"/>
          </c:marker>
          <c:xVal>
            <c:numRef>
              <c:f>'Round X'!$M$16:$M$25</c:f>
              <c:numCache>
                <c:formatCode>0</c:formatCode>
                <c:ptCount val="10"/>
                <c:pt idx="0">
                  <c:v>1</c:v>
                </c:pt>
                <c:pt idx="1">
                  <c:v>2</c:v>
                </c:pt>
                <c:pt idx="2">
                  <c:v>3</c:v>
                </c:pt>
                <c:pt idx="3">
                  <c:v>4</c:v>
                </c:pt>
                <c:pt idx="4">
                  <c:v>5</c:v>
                </c:pt>
                <c:pt idx="5">
                  <c:v>6</c:v>
                </c:pt>
                <c:pt idx="6">
                  <c:v>7</c:v>
                </c:pt>
                <c:pt idx="7">
                  <c:v>8</c:v>
                </c:pt>
                <c:pt idx="8">
                  <c:v>9</c:v>
                </c:pt>
                <c:pt idx="9">
                  <c:v>10</c:v>
                </c:pt>
              </c:numCache>
            </c:numRef>
          </c:xVal>
          <c:yVal>
            <c:numRef>
              <c:f>'Round X'!$AZ$16:$AZ$25</c:f>
              <c:numCache>
                <c:formatCode>_("$"* #,##0_);_("$"* \(#,##0\);_("$"* "-"??_);_(@_)</c:formatCode>
                <c:ptCount val="10"/>
                <c:pt idx="0">
                  <c:v>81755.976550344451</c:v>
                </c:pt>
                <c:pt idx="1">
                  <c:v>94066.194967286545</c:v>
                </c:pt>
                <c:pt idx="2">
                  <c:v>106376.41338422862</c:v>
                </c:pt>
                <c:pt idx="3">
                  <c:v>118686.6318011707</c:v>
                </c:pt>
                <c:pt idx="4">
                  <c:v>135484.68313629157</c:v>
                </c:pt>
                <c:pt idx="5">
                  <c:v>148164.90155323362</c:v>
                </c:pt>
                <c:pt idx="6">
                  <c:v>160475.11997017573</c:v>
                </c:pt>
                <c:pt idx="7">
                  <c:v>172785.33838711781</c:v>
                </c:pt>
                <c:pt idx="8">
                  <c:v>185095.55680405989</c:v>
                </c:pt>
                <c:pt idx="9">
                  <c:v>195690.58313918076</c:v>
                </c:pt>
              </c:numCache>
            </c:numRef>
          </c:yVal>
          <c:smooth val="0"/>
          <c:extLst>
            <c:ext xmlns:c16="http://schemas.microsoft.com/office/drawing/2014/chart" uri="{C3380CC4-5D6E-409C-BE32-E72D297353CC}">
              <c16:uniqueId val="{00000001-014E-4002-8141-01E08E9A6402}"/>
            </c:ext>
          </c:extLst>
        </c:ser>
        <c:dLbls>
          <c:showLegendKey val="0"/>
          <c:showVal val="0"/>
          <c:showCatName val="0"/>
          <c:showSerName val="0"/>
          <c:showPercent val="0"/>
          <c:showBubbleSize val="0"/>
        </c:dLbls>
        <c:axId val="109363200"/>
        <c:axId val="109365120"/>
      </c:scatterChart>
      <c:valAx>
        <c:axId val="109363200"/>
        <c:scaling>
          <c:orientation val="minMax"/>
        </c:scaling>
        <c:delete val="0"/>
        <c:axPos val="b"/>
        <c:title>
          <c:tx>
            <c:rich>
              <a:bodyPr/>
              <a:lstStyle/>
              <a:p>
                <a:pPr>
                  <a:defRPr/>
                </a:pPr>
                <a:r>
                  <a:rPr lang="en-US"/>
                  <a:t>Number of Samples Per Room</a:t>
                </a:r>
              </a:p>
            </c:rich>
          </c:tx>
          <c:overlay val="0"/>
        </c:title>
        <c:numFmt formatCode="0" sourceLinked="1"/>
        <c:majorTickMark val="out"/>
        <c:minorTickMark val="none"/>
        <c:tickLblPos val="nextTo"/>
        <c:crossAx val="109365120"/>
        <c:crosses val="autoZero"/>
        <c:crossBetween val="midCat"/>
      </c:valAx>
      <c:valAx>
        <c:axId val="109365120"/>
        <c:scaling>
          <c:orientation val="minMax"/>
        </c:scaling>
        <c:delete val="0"/>
        <c:axPos val="l"/>
        <c:majorGridlines/>
        <c:numFmt formatCode="_(&quot;$&quot;* #,##0_);_(&quot;$&quot;* \(#,##0\);_(&quot;$&quot;* &quot;-&quot;??_);_(@_)" sourceLinked="1"/>
        <c:majorTickMark val="out"/>
        <c:minorTickMark val="none"/>
        <c:tickLblPos val="nextTo"/>
        <c:crossAx val="109363200"/>
        <c:crosses val="autoZero"/>
        <c:crossBetween val="midCat"/>
      </c:valAx>
    </c:plotArea>
    <c:legend>
      <c:legendPos val="r"/>
      <c:overlay val="0"/>
    </c:legend>
    <c:plotVisOnly val="1"/>
    <c:dispBlanksAs val="gap"/>
    <c:showDLblsOverMax val="0"/>
  </c:chart>
  <c:txPr>
    <a:bodyPr/>
    <a:lstStyle/>
    <a:p>
      <a:pPr>
        <a:defRPr sz="1800"/>
      </a:pPr>
      <a:endParaRPr lang="en-US"/>
    </a:p>
  </c:txPr>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Waste Management Costs vs. Difficulty of Waste Management</a:t>
            </a:r>
          </a:p>
        </c:rich>
      </c:tx>
      <c:overlay val="0"/>
    </c:title>
    <c:autoTitleDeleted val="0"/>
    <c:plotArea>
      <c:layout/>
      <c:lineChart>
        <c:grouping val="stacked"/>
        <c:varyColors val="0"/>
        <c:ser>
          <c:idx val="0"/>
          <c:order val="0"/>
          <c:tx>
            <c:strRef>
              <c:f>'Round X'!$AF$26</c:f>
              <c:strCache>
                <c:ptCount val="1"/>
                <c:pt idx="0">
                  <c:v>L</c:v>
                </c:pt>
              </c:strCache>
            </c:strRef>
          </c:tx>
          <c:marker>
            <c:symbol val="none"/>
          </c:marker>
          <c:cat>
            <c:strLit>
              <c:ptCount val="3"/>
              <c:pt idx="0">
                <c:v>VHP</c:v>
              </c:pt>
              <c:pt idx="1">
                <c:v>CLO2</c:v>
              </c:pt>
              <c:pt idx="2">
                <c:v>Amended Bleach</c:v>
              </c:pt>
            </c:strLit>
          </c:cat>
          <c:val>
            <c:numRef>
              <c:f>('Round X'!$BR$26,'Round X'!$CJ$26,'Round X'!$DO$26)</c:f>
              <c:numCache>
                <c:formatCode>_("$"* #,##0_);_("$"* \(#,##0\);_("$"* "-"??_);_(@_)</c:formatCode>
                <c:ptCount val="3"/>
                <c:pt idx="0">
                  <c:v>55248.228333333333</c:v>
                </c:pt>
                <c:pt idx="1">
                  <c:v>53114.793333333335</c:v>
                </c:pt>
                <c:pt idx="2">
                  <c:v>88695.334898333327</c:v>
                </c:pt>
              </c:numCache>
            </c:numRef>
          </c:val>
          <c:smooth val="0"/>
          <c:extLst>
            <c:ext xmlns:c16="http://schemas.microsoft.com/office/drawing/2014/chart" uri="{C3380CC4-5D6E-409C-BE32-E72D297353CC}">
              <c16:uniqueId val="{00000000-5944-46BD-AA0D-FF41594CFD07}"/>
            </c:ext>
          </c:extLst>
        </c:ser>
        <c:ser>
          <c:idx val="1"/>
          <c:order val="1"/>
          <c:tx>
            <c:strRef>
              <c:f>'Round X'!$AF$27</c:f>
              <c:strCache>
                <c:ptCount val="1"/>
                <c:pt idx="0">
                  <c:v>M</c:v>
                </c:pt>
              </c:strCache>
            </c:strRef>
          </c:tx>
          <c:marker>
            <c:symbol val="none"/>
          </c:marker>
          <c:cat>
            <c:strLit>
              <c:ptCount val="3"/>
              <c:pt idx="0">
                <c:v>VHP</c:v>
              </c:pt>
              <c:pt idx="1">
                <c:v>CLO2</c:v>
              </c:pt>
              <c:pt idx="2">
                <c:v>Amended Bleach</c:v>
              </c:pt>
            </c:strLit>
          </c:cat>
          <c:val>
            <c:numRef>
              <c:f>('Round X'!$BR$27,'Round X'!$CJ$27,'Round X'!$DO$27)</c:f>
              <c:numCache>
                <c:formatCode>_("$"* #,##0_);_("$"* \(#,##0\);_("$"* "-"??_);_(@_)</c:formatCode>
                <c:ptCount val="3"/>
                <c:pt idx="0">
                  <c:v>65433.513333333329</c:v>
                </c:pt>
                <c:pt idx="1">
                  <c:v>63006.183333333334</c:v>
                </c:pt>
                <c:pt idx="2">
                  <c:v>103399.97498333333</c:v>
                </c:pt>
              </c:numCache>
            </c:numRef>
          </c:val>
          <c:smooth val="0"/>
          <c:extLst>
            <c:ext xmlns:c16="http://schemas.microsoft.com/office/drawing/2014/chart" uri="{C3380CC4-5D6E-409C-BE32-E72D297353CC}">
              <c16:uniqueId val="{00000001-5944-46BD-AA0D-FF41594CFD07}"/>
            </c:ext>
          </c:extLst>
        </c:ser>
        <c:ser>
          <c:idx val="2"/>
          <c:order val="2"/>
          <c:tx>
            <c:strRef>
              <c:f>'Round X'!$AF$28</c:f>
              <c:strCache>
                <c:ptCount val="1"/>
                <c:pt idx="0">
                  <c:v>H</c:v>
                </c:pt>
              </c:strCache>
            </c:strRef>
          </c:tx>
          <c:marker>
            <c:symbol val="none"/>
          </c:marker>
          <c:cat>
            <c:strLit>
              <c:ptCount val="3"/>
              <c:pt idx="0">
                <c:v>VHP</c:v>
              </c:pt>
              <c:pt idx="1">
                <c:v>CLO2</c:v>
              </c:pt>
              <c:pt idx="2">
                <c:v>Amended Bleach</c:v>
              </c:pt>
            </c:strLit>
          </c:cat>
          <c:val>
            <c:numRef>
              <c:f>('Round X'!$BR$28,'Round X'!$CJ$28,'Round X'!$DO$28)</c:f>
              <c:numCache>
                <c:formatCode>_("$"* #,##0_);_("$"* \(#,##0\);_("$"* "-"??_);_(@_)</c:formatCode>
                <c:ptCount val="3"/>
                <c:pt idx="0">
                  <c:v>167286.36333333334</c:v>
                </c:pt>
                <c:pt idx="1">
                  <c:v>161920.08333333334</c:v>
                </c:pt>
                <c:pt idx="2">
                  <c:v>250446.37583333335</c:v>
                </c:pt>
              </c:numCache>
            </c:numRef>
          </c:val>
          <c:smooth val="0"/>
          <c:extLst>
            <c:ext xmlns:c16="http://schemas.microsoft.com/office/drawing/2014/chart" uri="{C3380CC4-5D6E-409C-BE32-E72D297353CC}">
              <c16:uniqueId val="{00000002-5944-46BD-AA0D-FF41594CFD07}"/>
            </c:ext>
          </c:extLst>
        </c:ser>
        <c:dLbls>
          <c:showLegendKey val="0"/>
          <c:showVal val="0"/>
          <c:showCatName val="0"/>
          <c:showSerName val="0"/>
          <c:showPercent val="0"/>
          <c:showBubbleSize val="0"/>
        </c:dLbls>
        <c:smooth val="0"/>
        <c:axId val="109415808"/>
        <c:axId val="109470848"/>
      </c:lineChart>
      <c:catAx>
        <c:axId val="109415808"/>
        <c:scaling>
          <c:orientation val="minMax"/>
        </c:scaling>
        <c:delete val="0"/>
        <c:axPos val="b"/>
        <c:numFmt formatCode="General" sourceLinked="0"/>
        <c:majorTickMark val="out"/>
        <c:minorTickMark val="none"/>
        <c:tickLblPos val="nextTo"/>
        <c:crossAx val="109470848"/>
        <c:crosses val="autoZero"/>
        <c:auto val="1"/>
        <c:lblAlgn val="ctr"/>
        <c:lblOffset val="100"/>
        <c:noMultiLvlLbl val="0"/>
      </c:catAx>
      <c:valAx>
        <c:axId val="109470848"/>
        <c:scaling>
          <c:orientation val="minMax"/>
        </c:scaling>
        <c:delete val="0"/>
        <c:axPos val="l"/>
        <c:majorGridlines/>
        <c:numFmt formatCode="_(&quot;$&quot;* #,##0_);_(&quot;$&quot;* \(#,##0\);_(&quot;$&quot;* &quot;-&quot;??_);_(@_)" sourceLinked="1"/>
        <c:majorTickMark val="out"/>
        <c:minorTickMark val="none"/>
        <c:tickLblPos val="nextTo"/>
        <c:crossAx val="109415808"/>
        <c:crosses val="autoZero"/>
        <c:crossBetween val="between"/>
      </c:valAx>
    </c:plotArea>
    <c:legend>
      <c:legendPos val="r"/>
      <c:overlay val="0"/>
    </c:legend>
    <c:plotVisOnly val="1"/>
    <c:dispBlanksAs val="zero"/>
    <c:showDLblsOverMax val="0"/>
  </c:chart>
  <c:txPr>
    <a:bodyPr/>
    <a:lstStyle/>
    <a:p>
      <a:pPr>
        <a:defRPr sz="1800"/>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6.xml"/></Relationships>
</file>

<file path=xl/chartsheets/_rels/sheet15.xml.rels><?xml version="1.0" encoding="UTF-8" standalone="yes"?>
<Relationships xmlns="http://schemas.openxmlformats.org/package/2006/relationships"><Relationship Id="rId1" Type="http://schemas.openxmlformats.org/officeDocument/2006/relationships/drawing" Target="../drawings/drawing18.xml"/></Relationships>
</file>

<file path=xl/chartsheets/_rels/sheet16.xml.rels><?xml version="1.0" encoding="UTF-8" standalone="yes"?>
<Relationships xmlns="http://schemas.openxmlformats.org/package/2006/relationships"><Relationship Id="rId1" Type="http://schemas.openxmlformats.org/officeDocument/2006/relationships/drawing" Target="../drawings/drawing20.xml"/></Relationships>
</file>

<file path=xl/chart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codeName="Chart8"/>
  <sheetViews>
    <sheetView zoomScale="117" workbookViewId="0" zoomToFit="1"/>
  </sheetViews>
  <pageMargins left="0.7" right="0.7" top="0.75" bottom="0.75" header="0.3" footer="0.3"/>
  <pageSetup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800-000000000000}">
  <sheetPr codeName="Chart9"/>
  <sheetViews>
    <sheetView zoomScale="58" workbookViewId="0"/>
  </sheetViews>
  <pageMargins left="0.7" right="0.7" top="0.75" bottom="0.75" header="0.3" footer="0.3"/>
  <pageSetup orientation="landscape" horizontalDpi="1200" verticalDpi="1200"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900-000000000000}">
  <sheetPr codeName="Chart10"/>
  <sheetViews>
    <sheetView zoomScale="114" workbookViewId="0" zoomToFit="1"/>
  </sheetViews>
  <pageMargins left="0.7" right="0.7" top="0.75" bottom="0.75" header="0.3" footer="0.3"/>
  <pageSetup orientation="landscape" horizontalDpi="1200" verticalDpi="1200"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A00-000000000000}">
  <sheetPr codeName="Chart11"/>
  <sheetViews>
    <sheetView zoomScale="114" workbookViewId="0" zoomToFit="1"/>
  </sheetViews>
  <pageMargins left="0.7" right="0.7" top="0.75" bottom="0.75" header="0.3" footer="0.3"/>
  <pageSetup orientation="landscape" horizontalDpi="1200" verticalDpi="1200"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B00-000000000000}">
  <sheetPr codeName="Chart12"/>
  <sheetViews>
    <sheetView zoomScale="114"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C00-000000000000}">
  <sheetPr codeName="Chart13"/>
  <sheetViews>
    <sheetView zoomScale="114"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D00-000000000000}">
  <sheetPr codeName="Chart14"/>
  <sheetViews>
    <sheetView zoomScale="114"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E00-000000000000}">
  <sheetPr codeName="Chart15"/>
  <sheetViews>
    <sheetView zoomScale="114" workbookViewId="0" zoomToFit="1"/>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F00-000000000000}">
  <sheetPr codeName="Chart16"/>
  <sheetViews>
    <sheetView zoomScale="114"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000-000000000000}">
  <sheetPr codeName="Chart17"/>
  <sheetViews>
    <sheetView zoomScale="114" workbookViewId="0" zoomToFit="1"/>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100-000000000000}">
  <sheetPr codeName="Chart18"/>
  <sheetViews>
    <sheetView zoomScale="114" workbookViewId="0" zoomToFit="1"/>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A00-000000000000}">
  <sheetPr codeName="Chart43"/>
  <sheetViews>
    <sheetView zoomScale="103" workbookViewId="0" zoomToFit="1"/>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B00-000000000000}">
  <sheetPr codeName="Chart44"/>
  <sheetViews>
    <sheetView zoomScale="103" workbookViewId="0" zoomToFit="1"/>
  </sheetViews>
  <pageMargins left="0.7" right="0.7" top="0.75" bottom="0.75" header="0.3" footer="0.3"/>
  <drawing r:id="rId1"/>
</chartsheet>
</file>

<file path=xl/chartsheets/sheet1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C00-000000000000}">
  <sheetPr codeName="Chart45"/>
  <sheetViews>
    <sheetView zoomScale="103" workbookViewId="0" zoomToFit="1"/>
  </sheetViews>
  <pageMargins left="0.7" right="0.7" top="0.75" bottom="0.75" header="0.3" footer="0.3"/>
  <drawing r:id="rId1"/>
</chartsheet>
</file>

<file path=xl/chartsheets/sheet1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D00-000000000000}">
  <sheetPr codeName="Chart46"/>
  <sheetViews>
    <sheetView zoomScale="103" workbookViewId="0" zoomToFit="1"/>
  </sheetViews>
  <pageMargins left="0.7" right="0.7" top="0.75" bottom="0.75" header="0.3" footer="0.3"/>
  <drawing r:id="rId1"/>
</chartsheet>
</file>

<file path=xl/chartsheets/sheet1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E00-000000000000}">
  <sheetPr codeName="Chart47"/>
  <sheetViews>
    <sheetView zoomScale="103" workbookViewId="0" zoomToFit="1"/>
  </sheetViews>
  <pageMargins left="0.7" right="0.7" top="0.75" bottom="0.75" header="0.3" footer="0.3"/>
  <drawing r:id="rId1"/>
</chartsheet>
</file>

<file path=xl/chartsheets/sheet1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F00-000000000000}">
  <sheetPr codeName="Chart48"/>
  <sheetViews>
    <sheetView zoomScale="10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9364" cy="6296186"/>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9364" cy="6296186"/>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5221" cy="6288186"/>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5221" cy="6288186"/>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5221" cy="6288186"/>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65221" cy="6288186"/>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5221" cy="6288186"/>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78333" cy="6304643"/>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78333" cy="6304643"/>
    <xdr:graphicFrame macro="">
      <xdr:nvGraphicFramePr>
        <xdr:cNvPr id="2" name="Chart 1">
          <a:extLst>
            <a:ext uri="{FF2B5EF4-FFF2-40B4-BE49-F238E27FC236}">
              <a16:creationId xmlns:a16="http://schemas.microsoft.com/office/drawing/2014/main" id="{00000000-0008-0000-1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678333" cy="6304643"/>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8678333" cy="6304643"/>
    <xdr:graphicFrame macro="">
      <xdr:nvGraphicFramePr>
        <xdr:cNvPr id="2" name="Chart 1">
          <a:extLst>
            <a:ext uri="{FF2B5EF4-FFF2-40B4-BE49-F238E27FC236}">
              <a16:creationId xmlns:a16="http://schemas.microsoft.com/office/drawing/2014/main" id="{00000000-0008-0000-2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c:userShapes xmlns:c="http://schemas.openxmlformats.org/drawingml/2006/chart">
  <cdr:relSizeAnchor xmlns:cdr="http://schemas.openxmlformats.org/drawingml/2006/chartDrawing">
    <cdr:from>
      <cdr:x>0.44774</cdr:x>
      <cdr:y>0.09832</cdr:y>
    </cdr:from>
    <cdr:to>
      <cdr:x>0.75261</cdr:x>
      <cdr:y>0.30935</cdr:y>
    </cdr:to>
    <cdr:sp macro="" textlink="">
      <cdr:nvSpPr>
        <cdr:cNvPr id="2" name="TextBox 1"/>
        <cdr:cNvSpPr txBox="1"/>
      </cdr:nvSpPr>
      <cdr:spPr>
        <a:xfrm xmlns:a="http://schemas.openxmlformats.org/drawingml/2006/main">
          <a:off x="3885595" y="619881"/>
          <a:ext cx="2645833" cy="1330477"/>
        </a:xfrm>
        <a:prstGeom xmlns:a="http://schemas.openxmlformats.org/drawingml/2006/main" prst="rect">
          <a:avLst/>
        </a:prstGeom>
        <a:solidFill xmlns:a="http://schemas.openxmlformats.org/drawingml/2006/main">
          <a:sysClr val="window" lastClr="FFFFFF"/>
        </a:solidFill>
        <a:ln xmlns:a="http://schemas.openxmlformats.org/drawingml/2006/main" w="25400" cap="flat" cmpd="sng" algn="ctr">
          <a:solidFill>
            <a:sysClr val="windowText" lastClr="000000"/>
          </a:solidFill>
          <a:prstDash val="solid"/>
        </a:ln>
        <a:effectLst xmlns:a="http://schemas.openxmlformats.org/drawingml/2006/main"/>
      </cdr:spPr>
      <cdr:style>
        <a:lnRef xmlns:a="http://schemas.openxmlformats.org/drawingml/2006/main" idx="2">
          <a:schemeClr val="dk1"/>
        </a:lnRef>
        <a:fillRef xmlns:a="http://schemas.openxmlformats.org/drawingml/2006/main" idx="1">
          <a:schemeClr val="lt1"/>
        </a:fillRef>
        <a:effectRef xmlns:a="http://schemas.openxmlformats.org/drawingml/2006/main" idx="0">
          <a:schemeClr val="dk1"/>
        </a:effectRef>
        <a:fontRef xmlns:a="http://schemas.openxmlformats.org/drawingml/2006/main" idx="minor">
          <a:schemeClr val="dk1"/>
        </a:fontRef>
      </cdr:style>
      <cdr:txBody>
        <a:bodyPr xmlns:a="http://schemas.openxmlformats.org/drawingml/2006/main" wrap="square" rtlCol="0">
          <a:noAutofit/>
        </a:bodyP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r>
            <a:rPr lang="en-US" sz="1800"/>
            <a:t>-</a:t>
          </a:r>
          <a:r>
            <a:rPr lang="en-US" sz="1800" baseline="0"/>
            <a:t> 8 Pre- and Post- Decon Samples Per Room</a:t>
          </a:r>
        </a:p>
        <a:p xmlns:a="http://schemas.openxmlformats.org/drawingml/2006/main">
          <a:r>
            <a:rPr lang="en-US" sz="1800" baseline="0"/>
            <a:t>- 1 Post-Decon Aggressive Air Sample Per Room</a:t>
          </a:r>
          <a:endParaRPr lang="en-US" sz="1800"/>
        </a:p>
      </cdr:txBody>
    </cdr:sp>
  </cdr:relSizeAnchor>
</c:userShapes>
</file>

<file path=xl/drawings/drawing14.xml><?xml version="1.0" encoding="utf-8"?>
<xdr:wsDr xmlns:xdr="http://schemas.openxmlformats.org/drawingml/2006/spreadsheetDrawing" xmlns:a="http://schemas.openxmlformats.org/drawingml/2006/main">
  <xdr:absoluteAnchor>
    <xdr:pos x="0" y="0"/>
    <xdr:ext cx="8678333" cy="6304643"/>
    <xdr:graphicFrame macro="">
      <xdr:nvGraphicFramePr>
        <xdr:cNvPr id="2" name="Chart 1">
          <a:extLst>
            <a:ext uri="{FF2B5EF4-FFF2-40B4-BE49-F238E27FC236}">
              <a16:creationId xmlns:a16="http://schemas.microsoft.com/office/drawing/2014/main" id="{00000000-0008-0000-2B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c:userShapes xmlns:c="http://schemas.openxmlformats.org/drawingml/2006/chart">
  <cdr:relSizeAnchor xmlns:cdr="http://schemas.openxmlformats.org/drawingml/2006/chartDrawing">
    <cdr:from>
      <cdr:x>0.43728</cdr:x>
      <cdr:y>0.09832</cdr:y>
    </cdr:from>
    <cdr:to>
      <cdr:x>0.74216</cdr:x>
      <cdr:y>0.30935</cdr:y>
    </cdr:to>
    <cdr:sp macro="" textlink="">
      <cdr:nvSpPr>
        <cdr:cNvPr id="2" name="TextBox 1"/>
        <cdr:cNvSpPr txBox="1"/>
      </cdr:nvSpPr>
      <cdr:spPr>
        <a:xfrm xmlns:a="http://schemas.openxmlformats.org/drawingml/2006/main">
          <a:off x="3794881" y="619881"/>
          <a:ext cx="2645833" cy="1330477"/>
        </a:xfrm>
        <a:prstGeom xmlns:a="http://schemas.openxmlformats.org/drawingml/2006/main" prst="rect">
          <a:avLst/>
        </a:prstGeom>
        <a:solidFill xmlns:a="http://schemas.openxmlformats.org/drawingml/2006/main">
          <a:sysClr val="window" lastClr="FFFFFF"/>
        </a:solidFill>
        <a:ln xmlns:a="http://schemas.openxmlformats.org/drawingml/2006/main" w="25400" cap="flat" cmpd="sng" algn="ctr">
          <a:solidFill>
            <a:sysClr val="windowText" lastClr="000000"/>
          </a:solidFill>
          <a:prstDash val="solid"/>
        </a:ln>
        <a:effectLst xmlns:a="http://schemas.openxmlformats.org/drawingml/2006/main"/>
      </cdr:spPr>
      <cdr:style>
        <a:lnRef xmlns:a="http://schemas.openxmlformats.org/drawingml/2006/main" idx="2">
          <a:schemeClr val="dk1"/>
        </a:lnRef>
        <a:fillRef xmlns:a="http://schemas.openxmlformats.org/drawingml/2006/main" idx="1">
          <a:schemeClr val="lt1"/>
        </a:fillRef>
        <a:effectRef xmlns:a="http://schemas.openxmlformats.org/drawingml/2006/main" idx="0">
          <a:schemeClr val="dk1"/>
        </a:effectRef>
        <a:fontRef xmlns:a="http://schemas.openxmlformats.org/drawingml/2006/main" idx="minor">
          <a:schemeClr val="dk1"/>
        </a:fontRef>
      </cdr:style>
      <cdr:txBody>
        <a:bodyPr xmlns:a="http://schemas.openxmlformats.org/drawingml/2006/main" wrap="square" rtlCol="0">
          <a:noAutofit/>
        </a:bodyP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r>
            <a:rPr lang="en-US" sz="1800"/>
            <a:t>-</a:t>
          </a:r>
          <a:r>
            <a:rPr lang="en-US" sz="1800" baseline="0"/>
            <a:t> 8 Pre- and Post- Decon Samples Per Room</a:t>
          </a:r>
        </a:p>
        <a:p xmlns:a="http://schemas.openxmlformats.org/drawingml/2006/main">
          <a:r>
            <a:rPr lang="en-US" sz="1800" baseline="0"/>
            <a:t>- 1 Post-Decon Aggressive Air Sample Per Room</a:t>
          </a:r>
          <a:endParaRPr lang="en-US" sz="1800"/>
        </a:p>
      </cdr:txBody>
    </cdr:sp>
  </cdr:relSizeAnchor>
</c:userShapes>
</file>

<file path=xl/drawings/drawing16.xml><?xml version="1.0" encoding="utf-8"?>
<xdr:wsDr xmlns:xdr="http://schemas.openxmlformats.org/drawingml/2006/spreadsheetDrawing" xmlns:a="http://schemas.openxmlformats.org/drawingml/2006/main">
  <xdr:absoluteAnchor>
    <xdr:pos x="0" y="0"/>
    <xdr:ext cx="8678333" cy="6304643"/>
    <xdr:graphicFrame macro="">
      <xdr:nvGraphicFramePr>
        <xdr:cNvPr id="2" name="Chart 1">
          <a:extLst>
            <a:ext uri="{FF2B5EF4-FFF2-40B4-BE49-F238E27FC236}">
              <a16:creationId xmlns:a16="http://schemas.microsoft.com/office/drawing/2014/main" id="{00000000-0008-0000-2C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7.xml><?xml version="1.0" encoding="utf-8"?>
<c:userShapes xmlns:c="http://schemas.openxmlformats.org/drawingml/2006/chart">
  <cdr:relSizeAnchor xmlns:cdr="http://schemas.openxmlformats.org/drawingml/2006/chartDrawing">
    <cdr:from>
      <cdr:x>0.40592</cdr:x>
      <cdr:y>0.1247</cdr:y>
    </cdr:from>
    <cdr:to>
      <cdr:x>0.7108</cdr:x>
      <cdr:y>0.33573</cdr:y>
    </cdr:to>
    <cdr:sp macro="" textlink="">
      <cdr:nvSpPr>
        <cdr:cNvPr id="2" name="TextBox 1"/>
        <cdr:cNvSpPr txBox="1"/>
      </cdr:nvSpPr>
      <cdr:spPr>
        <a:xfrm xmlns:a="http://schemas.openxmlformats.org/drawingml/2006/main">
          <a:off x="3522738" y="786190"/>
          <a:ext cx="2645833" cy="1330477"/>
        </a:xfrm>
        <a:prstGeom xmlns:a="http://schemas.openxmlformats.org/drawingml/2006/main" prst="rect">
          <a:avLst/>
        </a:prstGeom>
        <a:solidFill xmlns:a="http://schemas.openxmlformats.org/drawingml/2006/main">
          <a:sysClr val="window" lastClr="FFFFFF"/>
        </a:solidFill>
        <a:ln xmlns:a="http://schemas.openxmlformats.org/drawingml/2006/main" w="25400" cap="flat" cmpd="sng" algn="ctr">
          <a:solidFill>
            <a:sysClr val="windowText" lastClr="000000"/>
          </a:solidFill>
          <a:prstDash val="solid"/>
        </a:ln>
        <a:effectLst xmlns:a="http://schemas.openxmlformats.org/drawingml/2006/main"/>
      </cdr:spPr>
      <cdr:style>
        <a:lnRef xmlns:a="http://schemas.openxmlformats.org/drawingml/2006/main" idx="2">
          <a:schemeClr val="dk1"/>
        </a:lnRef>
        <a:fillRef xmlns:a="http://schemas.openxmlformats.org/drawingml/2006/main" idx="1">
          <a:schemeClr val="lt1"/>
        </a:fillRef>
        <a:effectRef xmlns:a="http://schemas.openxmlformats.org/drawingml/2006/main" idx="0">
          <a:schemeClr val="dk1"/>
        </a:effectRef>
        <a:fontRef xmlns:a="http://schemas.openxmlformats.org/drawingml/2006/main" idx="minor">
          <a:schemeClr val="dk1"/>
        </a:fontRef>
      </cdr:style>
      <cdr:txBody>
        <a:bodyPr xmlns:a="http://schemas.openxmlformats.org/drawingml/2006/main" wrap="square" rtlCol="0">
          <a:noAutofit/>
        </a:bodyP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r>
            <a:rPr lang="en-US" sz="1800"/>
            <a:t>-</a:t>
          </a:r>
          <a:r>
            <a:rPr lang="en-US" sz="1800" baseline="0"/>
            <a:t> 8 Pre- and Post- Decon Samples Per Room</a:t>
          </a:r>
        </a:p>
        <a:p xmlns:a="http://schemas.openxmlformats.org/drawingml/2006/main">
          <a:r>
            <a:rPr lang="en-US" sz="1800" baseline="0"/>
            <a:t>- 1 Post-Decon Aggressive Air Sample Per Room</a:t>
          </a:r>
          <a:endParaRPr lang="en-US" sz="1800"/>
        </a:p>
      </cdr:txBody>
    </cdr:sp>
  </cdr:relSizeAnchor>
</c:userShapes>
</file>

<file path=xl/drawings/drawing18.xml><?xml version="1.0" encoding="utf-8"?>
<xdr:wsDr xmlns:xdr="http://schemas.openxmlformats.org/drawingml/2006/spreadsheetDrawing" xmlns:a="http://schemas.openxmlformats.org/drawingml/2006/main">
  <xdr:absoluteAnchor>
    <xdr:pos x="0" y="0"/>
    <xdr:ext cx="8678333" cy="6304643"/>
    <xdr:graphicFrame macro="">
      <xdr:nvGraphicFramePr>
        <xdr:cNvPr id="2" name="Chart 1">
          <a:extLst>
            <a:ext uri="{FF2B5EF4-FFF2-40B4-BE49-F238E27FC236}">
              <a16:creationId xmlns:a16="http://schemas.microsoft.com/office/drawing/2014/main" id="{00000000-0008-0000-2D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c:userShapes xmlns:c="http://schemas.openxmlformats.org/drawingml/2006/chart">
  <cdr:relSizeAnchor xmlns:cdr="http://schemas.openxmlformats.org/drawingml/2006/chartDrawing">
    <cdr:from>
      <cdr:x>0.16028</cdr:x>
      <cdr:y>0.07674</cdr:y>
    </cdr:from>
    <cdr:to>
      <cdr:x>0.46516</cdr:x>
      <cdr:y>0.28777</cdr:y>
    </cdr:to>
    <cdr:sp macro="" textlink="">
      <cdr:nvSpPr>
        <cdr:cNvPr id="2" name="TextBox 1"/>
        <cdr:cNvSpPr txBox="1"/>
      </cdr:nvSpPr>
      <cdr:spPr>
        <a:xfrm xmlns:a="http://schemas.openxmlformats.org/drawingml/2006/main">
          <a:off x="1390953" y="483810"/>
          <a:ext cx="2645833" cy="1330477"/>
        </a:xfrm>
        <a:prstGeom xmlns:a="http://schemas.openxmlformats.org/drawingml/2006/main" prst="rect">
          <a:avLst/>
        </a:prstGeom>
        <a:solidFill xmlns:a="http://schemas.openxmlformats.org/drawingml/2006/main">
          <a:sysClr val="window" lastClr="FFFFFF"/>
        </a:solidFill>
        <a:ln xmlns:a="http://schemas.openxmlformats.org/drawingml/2006/main" w="25400" cap="flat" cmpd="sng" algn="ctr">
          <a:solidFill>
            <a:sysClr val="windowText" lastClr="000000"/>
          </a:solidFill>
          <a:prstDash val="solid"/>
        </a:ln>
        <a:effectLst xmlns:a="http://schemas.openxmlformats.org/drawingml/2006/main"/>
      </cdr:spPr>
      <cdr:style>
        <a:lnRef xmlns:a="http://schemas.openxmlformats.org/drawingml/2006/main" idx="2">
          <a:schemeClr val="dk1"/>
        </a:lnRef>
        <a:fillRef xmlns:a="http://schemas.openxmlformats.org/drawingml/2006/main" idx="1">
          <a:schemeClr val="lt1"/>
        </a:fillRef>
        <a:effectRef xmlns:a="http://schemas.openxmlformats.org/drawingml/2006/main" idx="0">
          <a:schemeClr val="dk1"/>
        </a:effectRef>
        <a:fontRef xmlns:a="http://schemas.openxmlformats.org/drawingml/2006/main" idx="minor">
          <a:schemeClr val="dk1"/>
        </a:fontRef>
      </cdr:style>
      <cdr:txBody>
        <a:bodyPr xmlns:a="http://schemas.openxmlformats.org/drawingml/2006/main" wrap="square" rtlCol="0">
          <a:noAutofit/>
        </a:bodyP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r>
            <a:rPr lang="en-US" sz="1800"/>
            <a:t>-</a:t>
          </a:r>
          <a:r>
            <a:rPr lang="en-US" sz="1800" baseline="0"/>
            <a:t> 8 Pre- and Post- Decon Samples Per Room</a:t>
          </a:r>
        </a:p>
        <a:p xmlns:a="http://schemas.openxmlformats.org/drawingml/2006/main">
          <a:r>
            <a:rPr lang="en-US" sz="1800" baseline="0"/>
            <a:t>- 1 Post-Decon Aggressive Air Sample Per Room</a:t>
          </a:r>
          <a:endParaRPr lang="en-US" sz="1800"/>
        </a:p>
      </cdr:txBody>
    </cdr:sp>
  </cdr:relSizeAnchor>
</c:userShapes>
</file>

<file path=xl/drawings/drawing20.xml><?xml version="1.0" encoding="utf-8"?>
<xdr:wsDr xmlns:xdr="http://schemas.openxmlformats.org/drawingml/2006/spreadsheetDrawing" xmlns:a="http://schemas.openxmlformats.org/drawingml/2006/main">
  <xdr:absoluteAnchor>
    <xdr:pos x="0" y="0"/>
    <xdr:ext cx="8678333" cy="6304643"/>
    <xdr:graphicFrame macro="">
      <xdr:nvGraphicFramePr>
        <xdr:cNvPr id="2" name="Chart 1">
          <a:extLst>
            <a:ext uri="{FF2B5EF4-FFF2-40B4-BE49-F238E27FC236}">
              <a16:creationId xmlns:a16="http://schemas.microsoft.com/office/drawing/2014/main" id="{00000000-0008-0000-2E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1.xml><?xml version="1.0" encoding="utf-8"?>
<c:userShapes xmlns:c="http://schemas.openxmlformats.org/drawingml/2006/chart">
  <cdr:relSizeAnchor xmlns:cdr="http://schemas.openxmlformats.org/drawingml/2006/chartDrawing">
    <cdr:from>
      <cdr:x>0.15934</cdr:x>
      <cdr:y>0.08873</cdr:y>
    </cdr:from>
    <cdr:to>
      <cdr:x>0.45296</cdr:x>
      <cdr:y>0.32854</cdr:y>
    </cdr:to>
    <cdr:sp macro="" textlink="">
      <cdr:nvSpPr>
        <cdr:cNvPr id="2" name="TextBox 1"/>
        <cdr:cNvSpPr txBox="1"/>
      </cdr:nvSpPr>
      <cdr:spPr>
        <a:xfrm xmlns:a="http://schemas.openxmlformats.org/drawingml/2006/main">
          <a:off x="1382845" y="559404"/>
          <a:ext cx="2548108" cy="1511906"/>
        </a:xfrm>
        <a:prstGeom xmlns:a="http://schemas.openxmlformats.org/drawingml/2006/main" prst="rect">
          <a:avLst/>
        </a:prstGeom>
      </cdr:spPr>
      <cdr:style>
        <a:lnRef xmlns:a="http://schemas.openxmlformats.org/drawingml/2006/main" idx="2">
          <a:schemeClr val="dk1"/>
        </a:lnRef>
        <a:fillRef xmlns:a="http://schemas.openxmlformats.org/drawingml/2006/main" idx="1">
          <a:schemeClr val="lt1"/>
        </a:fillRef>
        <a:effectRef xmlns:a="http://schemas.openxmlformats.org/drawingml/2006/main" idx="0">
          <a:schemeClr val="dk1"/>
        </a:effectRef>
        <a:fontRef xmlns:a="http://schemas.openxmlformats.org/drawingml/2006/main" idx="minor">
          <a:schemeClr val="dk1"/>
        </a:fontRef>
      </cdr:style>
      <cdr:txBody>
        <a:bodyPr xmlns:a="http://schemas.openxmlformats.org/drawingml/2006/main" vertOverflow="clip" wrap="square" rtlCol="0">
          <a:noAutofit/>
        </a:bodyPr>
        <a:lstStyle xmlns:a="http://schemas.openxmlformats.org/drawingml/2006/main"/>
        <a:p xmlns:a="http://schemas.openxmlformats.org/drawingml/2006/main">
          <a:r>
            <a:rPr lang="en-US" sz="1800"/>
            <a:t>-</a:t>
          </a:r>
          <a:r>
            <a:rPr lang="en-US" sz="1800" baseline="0"/>
            <a:t> Equal number of samples before and after decon</a:t>
          </a:r>
        </a:p>
        <a:p xmlns:a="http://schemas.openxmlformats.org/drawingml/2006/main">
          <a:r>
            <a:rPr lang="en-US" sz="1800" baseline="0"/>
            <a:t>- Assumed 1 Agressive Air Sample Per Room Post-Decon</a:t>
          </a:r>
          <a:endParaRPr lang="en-US" sz="1800"/>
        </a:p>
      </cdr:txBody>
    </cdr:sp>
  </cdr:relSizeAnchor>
</c:userShapes>
</file>

<file path=xl/drawings/drawing22.xml><?xml version="1.0" encoding="utf-8"?>
<xdr:wsDr xmlns:xdr="http://schemas.openxmlformats.org/drawingml/2006/spreadsheetDrawing" xmlns:a="http://schemas.openxmlformats.org/drawingml/2006/main">
  <xdr:absoluteAnchor>
    <xdr:pos x="0" y="0"/>
    <xdr:ext cx="8678333" cy="6304643"/>
    <xdr:graphicFrame macro="">
      <xdr:nvGraphicFramePr>
        <xdr:cNvPr id="2" name="Chart 1">
          <a:extLst>
            <a:ext uri="{FF2B5EF4-FFF2-40B4-BE49-F238E27FC236}">
              <a16:creationId xmlns:a16="http://schemas.microsoft.com/office/drawing/2014/main" id="{00000000-0008-0000-2F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3.xml><?xml version="1.0" encoding="utf-8"?>
<c:userShapes xmlns:c="http://schemas.openxmlformats.org/drawingml/2006/chart">
  <cdr:relSizeAnchor xmlns:cdr="http://schemas.openxmlformats.org/drawingml/2006/chartDrawing">
    <cdr:from>
      <cdr:x>0.18118</cdr:x>
      <cdr:y>0.17266</cdr:y>
    </cdr:from>
    <cdr:to>
      <cdr:x>0.52184</cdr:x>
      <cdr:y>0.41966</cdr:y>
    </cdr:to>
    <cdr:sp macro="" textlink="">
      <cdr:nvSpPr>
        <cdr:cNvPr id="2" name="TextBox 1"/>
        <cdr:cNvSpPr txBox="1"/>
      </cdr:nvSpPr>
      <cdr:spPr>
        <a:xfrm xmlns:a="http://schemas.openxmlformats.org/drawingml/2006/main">
          <a:off x="1572381" y="1088571"/>
          <a:ext cx="2956323" cy="1557262"/>
        </a:xfrm>
        <a:prstGeom xmlns:a="http://schemas.openxmlformats.org/drawingml/2006/main" prst="rect">
          <a:avLst/>
        </a:prstGeom>
        <a:solidFill xmlns:a="http://schemas.openxmlformats.org/drawingml/2006/main">
          <a:sysClr val="window" lastClr="FFFFFF"/>
        </a:solidFill>
        <a:ln xmlns:a="http://schemas.openxmlformats.org/drawingml/2006/main" w="25400" cap="flat" cmpd="sng" algn="ctr">
          <a:solidFill>
            <a:sysClr val="windowText" lastClr="000000"/>
          </a:solidFill>
          <a:prstDash val="solid"/>
        </a:ln>
        <a:effectLst xmlns:a="http://schemas.openxmlformats.org/drawingml/2006/main"/>
      </cdr:spPr>
      <cdr:style>
        <a:lnRef xmlns:a="http://schemas.openxmlformats.org/drawingml/2006/main" idx="2">
          <a:schemeClr val="dk1"/>
        </a:lnRef>
        <a:fillRef xmlns:a="http://schemas.openxmlformats.org/drawingml/2006/main" idx="1">
          <a:schemeClr val="lt1"/>
        </a:fillRef>
        <a:effectRef xmlns:a="http://schemas.openxmlformats.org/drawingml/2006/main" idx="0">
          <a:schemeClr val="dk1"/>
        </a:effectRef>
        <a:fontRef xmlns:a="http://schemas.openxmlformats.org/drawingml/2006/main" idx="minor">
          <a:schemeClr val="dk1"/>
        </a:fontRef>
      </cdr:style>
      <cdr:txBody>
        <a:bodyPr xmlns:a="http://schemas.openxmlformats.org/drawingml/2006/main" wrap="square" rtlCol="0">
          <a:noAutofit/>
        </a:bodyP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r>
            <a:rPr lang="en-US" sz="1800"/>
            <a:t>-</a:t>
          </a:r>
          <a:r>
            <a:rPr lang="en-US" sz="1800" baseline="0"/>
            <a:t> 24 Rooms</a:t>
          </a:r>
        </a:p>
        <a:p xmlns:a="http://schemas.openxmlformats.org/drawingml/2006/main">
          <a:r>
            <a:rPr lang="en-US" sz="1800" baseline="0"/>
            <a:t>- 8 Pre- and Post- Decon Samples Per Room</a:t>
          </a:r>
        </a:p>
        <a:p xmlns:a="http://schemas.openxmlformats.org/drawingml/2006/main">
          <a:r>
            <a:rPr lang="en-US" sz="1800" baseline="0"/>
            <a:t>- 1 Post-Decon Aggressive Air Sample Per Room</a:t>
          </a:r>
          <a:endParaRPr lang="en-US" sz="18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13"/>
  <sheetViews>
    <sheetView tabSelected="1" workbookViewId="0">
      <selection activeCell="A23" sqref="A23"/>
    </sheetView>
  </sheetViews>
  <sheetFormatPr defaultRowHeight="15" x14ac:dyDescent="0.25"/>
  <cols>
    <col min="1" max="1" width="68" style="14" customWidth="1"/>
    <col min="2" max="2" width="32.5703125" style="14" customWidth="1"/>
    <col min="3" max="3" width="18.5703125" style="14" customWidth="1"/>
    <col min="4" max="4" width="17.42578125" style="14" customWidth="1"/>
    <col min="5" max="5" width="9.140625" style="3"/>
    <col min="6" max="16384" width="9.140625" style="14"/>
  </cols>
  <sheetData>
    <row r="1" spans="1:5" x14ac:dyDescent="0.25">
      <c r="A1" s="10" t="s">
        <v>0</v>
      </c>
      <c r="B1" s="10" t="s">
        <v>1</v>
      </c>
      <c r="C1" s="10" t="s">
        <v>2</v>
      </c>
      <c r="D1" s="10" t="s">
        <v>3</v>
      </c>
      <c r="E1" s="2" t="s">
        <v>4</v>
      </c>
    </row>
    <row r="2" spans="1:5" x14ac:dyDescent="0.25">
      <c r="A2" s="14" t="s">
        <v>5</v>
      </c>
      <c r="B2" s="14" t="s">
        <v>6</v>
      </c>
      <c r="C2" s="14" t="s">
        <v>7</v>
      </c>
      <c r="D2" s="14" t="s">
        <v>8</v>
      </c>
      <c r="E2" s="3">
        <v>1</v>
      </c>
    </row>
    <row r="3" spans="1:5" x14ac:dyDescent="0.25">
      <c r="A3" s="14" t="s">
        <v>9</v>
      </c>
      <c r="B3" s="14" t="s">
        <v>10</v>
      </c>
      <c r="C3" s="14" t="s">
        <v>11</v>
      </c>
      <c r="D3" s="14" t="s">
        <v>12</v>
      </c>
      <c r="E3" s="3">
        <v>1</v>
      </c>
    </row>
    <row r="4" spans="1:5" x14ac:dyDescent="0.25">
      <c r="A4" s="14" t="s">
        <v>13</v>
      </c>
      <c r="B4" s="14" t="s">
        <v>14</v>
      </c>
      <c r="C4" s="14" t="s">
        <v>7</v>
      </c>
      <c r="D4" s="14" t="s">
        <v>15</v>
      </c>
      <c r="E4" s="3">
        <v>1</v>
      </c>
    </row>
    <row r="5" spans="1:5" x14ac:dyDescent="0.25">
      <c r="A5" s="14" t="s">
        <v>16</v>
      </c>
      <c r="B5" s="14" t="s">
        <v>17</v>
      </c>
      <c r="C5" s="14" t="s">
        <v>7</v>
      </c>
      <c r="D5" s="14" t="s">
        <v>8</v>
      </c>
      <c r="E5" s="3">
        <v>1</v>
      </c>
    </row>
    <row r="6" spans="1:5" x14ac:dyDescent="0.25">
      <c r="A6" s="14" t="s">
        <v>18</v>
      </c>
      <c r="B6" s="14" t="s">
        <v>19</v>
      </c>
      <c r="C6" s="14" t="s">
        <v>7</v>
      </c>
      <c r="D6" s="14" t="s">
        <v>8</v>
      </c>
      <c r="E6" s="3">
        <v>1</v>
      </c>
    </row>
    <row r="7" spans="1:5" x14ac:dyDescent="0.25">
      <c r="A7" s="14" t="s">
        <v>20</v>
      </c>
      <c r="B7" s="14" t="s">
        <v>21</v>
      </c>
      <c r="C7" s="14" t="s">
        <v>7</v>
      </c>
      <c r="D7" s="14" t="s">
        <v>8</v>
      </c>
      <c r="E7" s="3">
        <v>1</v>
      </c>
    </row>
    <row r="8" spans="1:5" x14ac:dyDescent="0.25">
      <c r="A8" s="14" t="s">
        <v>22</v>
      </c>
      <c r="B8" s="14" t="s">
        <v>23</v>
      </c>
      <c r="C8" s="14" t="s">
        <v>7</v>
      </c>
      <c r="D8" s="14" t="s">
        <v>8</v>
      </c>
      <c r="E8" s="3">
        <v>2</v>
      </c>
    </row>
    <row r="9" spans="1:5" x14ac:dyDescent="0.25">
      <c r="A9" s="14" t="s">
        <v>24</v>
      </c>
      <c r="B9" s="14" t="s">
        <v>25</v>
      </c>
      <c r="C9" s="14" t="s">
        <v>7</v>
      </c>
      <c r="D9" s="14" t="s">
        <v>26</v>
      </c>
      <c r="E9" s="3">
        <v>4</v>
      </c>
    </row>
    <row r="10" spans="1:5" x14ac:dyDescent="0.25">
      <c r="A10" s="14" t="s">
        <v>27</v>
      </c>
      <c r="B10" s="14" t="s">
        <v>28</v>
      </c>
      <c r="C10" s="14" t="s">
        <v>11</v>
      </c>
      <c r="D10" s="14" t="s">
        <v>29</v>
      </c>
      <c r="E10" s="3">
        <v>4</v>
      </c>
    </row>
    <row r="11" spans="1:5" x14ac:dyDescent="0.25">
      <c r="A11" s="14" t="s">
        <v>30</v>
      </c>
    </row>
    <row r="12" spans="1:5" x14ac:dyDescent="0.25">
      <c r="A12" s="14" t="s">
        <v>31</v>
      </c>
    </row>
    <row r="13" spans="1:5" ht="45" x14ac:dyDescent="0.25">
      <c r="A13" s="14" t="s">
        <v>32</v>
      </c>
    </row>
  </sheetData>
  <printOptions horizontalCentered="1" gridLines="1"/>
  <pageMargins left="0.7" right="0.7" top="0.75" bottom="0.75" header="0.3" footer="0.3"/>
  <pageSetup scale="84" orientation="landscape" r:id="rId1"/>
  <headerFooter>
    <oddHeader>&amp;C&amp;F</oddHeader>
    <oddFooter>&amp;LFor Official Use Only&amp;C&amp;A&amp;R&amp;D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B69"/>
  <sheetViews>
    <sheetView topLeftCell="A42" zoomScaleNormal="100" workbookViewId="0">
      <selection activeCell="B70" sqref="B70"/>
    </sheetView>
  </sheetViews>
  <sheetFormatPr defaultRowHeight="15" x14ac:dyDescent="0.25"/>
  <cols>
    <col min="1" max="1" width="12.42578125" style="270" customWidth="1"/>
    <col min="2" max="2" width="100.5703125" style="270" customWidth="1"/>
    <col min="3" max="16384" width="9.140625" style="14"/>
  </cols>
  <sheetData>
    <row r="1" spans="1:2" x14ac:dyDescent="0.25">
      <c r="A1" s="268" t="s">
        <v>33</v>
      </c>
      <c r="B1" s="268" t="s">
        <v>34</v>
      </c>
    </row>
    <row r="2" spans="1:2" x14ac:dyDescent="0.25">
      <c r="A2" s="269">
        <v>40750</v>
      </c>
      <c r="B2" s="270" t="s">
        <v>35</v>
      </c>
    </row>
    <row r="3" spans="1:2" x14ac:dyDescent="0.25">
      <c r="A3" s="269">
        <v>40751</v>
      </c>
      <c r="B3" s="270" t="s">
        <v>36</v>
      </c>
    </row>
    <row r="4" spans="1:2" x14ac:dyDescent="0.25">
      <c r="A4" s="269">
        <v>40751</v>
      </c>
      <c r="B4" s="270" t="s">
        <v>37</v>
      </c>
    </row>
    <row r="5" spans="1:2" x14ac:dyDescent="0.25">
      <c r="A5" s="269">
        <v>40752</v>
      </c>
      <c r="B5" s="270" t="s">
        <v>38</v>
      </c>
    </row>
    <row r="6" spans="1:2" x14ac:dyDescent="0.25">
      <c r="A6" s="269">
        <v>40752</v>
      </c>
      <c r="B6" s="270" t="s">
        <v>39</v>
      </c>
    </row>
    <row r="7" spans="1:2" x14ac:dyDescent="0.25">
      <c r="A7" s="269">
        <v>40752</v>
      </c>
      <c r="B7" s="270" t="s">
        <v>40</v>
      </c>
    </row>
    <row r="8" spans="1:2" ht="45" x14ac:dyDescent="0.25">
      <c r="A8" s="269">
        <v>40752</v>
      </c>
      <c r="B8" s="270" t="s">
        <v>41</v>
      </c>
    </row>
    <row r="9" spans="1:2" x14ac:dyDescent="0.25">
      <c r="A9" s="269">
        <v>40752</v>
      </c>
      <c r="B9" s="270" t="s">
        <v>42</v>
      </c>
    </row>
    <row r="10" spans="1:2" x14ac:dyDescent="0.25">
      <c r="A10" s="269">
        <v>40756</v>
      </c>
      <c r="B10" s="270" t="s">
        <v>43</v>
      </c>
    </row>
    <row r="11" spans="1:2" x14ac:dyDescent="0.25">
      <c r="A11" s="269">
        <v>40756</v>
      </c>
      <c r="B11" s="270" t="s">
        <v>44</v>
      </c>
    </row>
    <row r="12" spans="1:2" x14ac:dyDescent="0.25">
      <c r="A12" s="269">
        <v>40756</v>
      </c>
      <c r="B12" s="270" t="s">
        <v>45</v>
      </c>
    </row>
    <row r="13" spans="1:2" x14ac:dyDescent="0.25">
      <c r="A13" s="269">
        <v>40757</v>
      </c>
      <c r="B13" s="270" t="s">
        <v>46</v>
      </c>
    </row>
    <row r="14" spans="1:2" x14ac:dyDescent="0.25">
      <c r="A14" s="269">
        <v>40757</v>
      </c>
      <c r="B14" s="270" t="s">
        <v>47</v>
      </c>
    </row>
    <row r="15" spans="1:2" x14ac:dyDescent="0.25">
      <c r="A15" s="269">
        <v>40757</v>
      </c>
      <c r="B15" s="270" t="s">
        <v>48</v>
      </c>
    </row>
    <row r="16" spans="1:2" x14ac:dyDescent="0.25">
      <c r="A16" s="269">
        <v>40757</v>
      </c>
      <c r="B16" s="270" t="s">
        <v>49</v>
      </c>
    </row>
    <row r="17" spans="1:2" x14ac:dyDescent="0.25">
      <c r="A17" s="269">
        <v>40757</v>
      </c>
      <c r="B17" s="270" t="s">
        <v>50</v>
      </c>
    </row>
    <row r="18" spans="1:2" x14ac:dyDescent="0.25">
      <c r="A18" s="269">
        <v>40757</v>
      </c>
      <c r="B18" s="270" t="s">
        <v>51</v>
      </c>
    </row>
    <row r="19" spans="1:2" x14ac:dyDescent="0.25">
      <c r="A19" s="269">
        <v>40758</v>
      </c>
      <c r="B19" s="270" t="s">
        <v>52</v>
      </c>
    </row>
    <row r="20" spans="1:2" x14ac:dyDescent="0.25">
      <c r="A20" s="269">
        <v>40758</v>
      </c>
      <c r="B20" s="270" t="s">
        <v>53</v>
      </c>
    </row>
    <row r="21" spans="1:2" x14ac:dyDescent="0.25">
      <c r="A21" s="269">
        <v>40758</v>
      </c>
      <c r="B21" s="270" t="s">
        <v>54</v>
      </c>
    </row>
    <row r="22" spans="1:2" x14ac:dyDescent="0.25">
      <c r="A22" s="269">
        <v>40758</v>
      </c>
      <c r="B22" s="270" t="s">
        <v>55</v>
      </c>
    </row>
    <row r="23" spans="1:2" x14ac:dyDescent="0.25">
      <c r="A23" s="269">
        <v>40758</v>
      </c>
      <c r="B23" s="270" t="s">
        <v>56</v>
      </c>
    </row>
    <row r="24" spans="1:2" x14ac:dyDescent="0.25">
      <c r="A24" s="269">
        <v>40758</v>
      </c>
      <c r="B24" s="270" t="s">
        <v>57</v>
      </c>
    </row>
    <row r="25" spans="1:2" x14ac:dyDescent="0.25">
      <c r="A25" s="269">
        <v>40758</v>
      </c>
      <c r="B25" s="270" t="s">
        <v>58</v>
      </c>
    </row>
    <row r="26" spans="1:2" x14ac:dyDescent="0.25">
      <c r="A26" s="269">
        <v>40758</v>
      </c>
      <c r="B26" s="270" t="s">
        <v>59</v>
      </c>
    </row>
    <row r="27" spans="1:2" x14ac:dyDescent="0.25">
      <c r="A27" s="269">
        <v>40759</v>
      </c>
      <c r="B27" s="270" t="s">
        <v>60</v>
      </c>
    </row>
    <row r="28" spans="1:2" x14ac:dyDescent="0.25">
      <c r="A28" s="269">
        <v>40759</v>
      </c>
      <c r="B28" s="270" t="s">
        <v>61</v>
      </c>
    </row>
    <row r="29" spans="1:2" x14ac:dyDescent="0.25">
      <c r="A29" s="269">
        <v>40759</v>
      </c>
      <c r="B29" s="14" t="s">
        <v>62</v>
      </c>
    </row>
    <row r="30" spans="1:2" x14ac:dyDescent="0.25">
      <c r="A30" s="269">
        <v>40759</v>
      </c>
      <c r="B30" s="14" t="s">
        <v>63</v>
      </c>
    </row>
    <row r="31" spans="1:2" x14ac:dyDescent="0.25">
      <c r="A31" s="269">
        <v>40759</v>
      </c>
      <c r="B31" s="270" t="s">
        <v>64</v>
      </c>
    </row>
    <row r="32" spans="1:2" x14ac:dyDescent="0.25">
      <c r="A32" s="269">
        <v>40759</v>
      </c>
      <c r="B32" s="270" t="s">
        <v>65</v>
      </c>
    </row>
    <row r="33" spans="1:2" x14ac:dyDescent="0.25">
      <c r="A33" s="269">
        <v>40760</v>
      </c>
      <c r="B33" s="270" t="s">
        <v>66</v>
      </c>
    </row>
    <row r="34" spans="1:2" x14ac:dyDescent="0.25">
      <c r="A34" s="269">
        <v>40760</v>
      </c>
      <c r="B34" s="270" t="s">
        <v>67</v>
      </c>
    </row>
    <row r="35" spans="1:2" x14ac:dyDescent="0.25">
      <c r="A35" s="269">
        <v>40760</v>
      </c>
      <c r="B35" s="270" t="s">
        <v>68</v>
      </c>
    </row>
    <row r="36" spans="1:2" x14ac:dyDescent="0.25">
      <c r="A36" s="269">
        <v>40760</v>
      </c>
      <c r="B36" s="270" t="s">
        <v>69</v>
      </c>
    </row>
    <row r="37" spans="1:2" x14ac:dyDescent="0.25">
      <c r="A37" s="269">
        <v>40760</v>
      </c>
      <c r="B37" s="270" t="s">
        <v>70</v>
      </c>
    </row>
    <row r="38" spans="1:2" x14ac:dyDescent="0.25">
      <c r="A38" s="269">
        <v>40760</v>
      </c>
      <c r="B38" s="270" t="s">
        <v>71</v>
      </c>
    </row>
    <row r="39" spans="1:2" x14ac:dyDescent="0.25">
      <c r="A39" s="269">
        <v>40760</v>
      </c>
      <c r="B39" s="270" t="s">
        <v>72</v>
      </c>
    </row>
    <row r="40" spans="1:2" x14ac:dyDescent="0.25">
      <c r="A40" s="269">
        <v>40760</v>
      </c>
      <c r="B40" s="270" t="s">
        <v>73</v>
      </c>
    </row>
    <row r="41" spans="1:2" x14ac:dyDescent="0.25">
      <c r="A41" s="269">
        <v>40760</v>
      </c>
      <c r="B41" s="270" t="s">
        <v>74</v>
      </c>
    </row>
    <row r="42" spans="1:2" x14ac:dyDescent="0.25">
      <c r="A42" s="269">
        <v>40765</v>
      </c>
      <c r="B42" s="270" t="s">
        <v>75</v>
      </c>
    </row>
    <row r="43" spans="1:2" x14ac:dyDescent="0.25">
      <c r="A43" s="269">
        <v>40765</v>
      </c>
      <c r="B43" s="270" t="s">
        <v>76</v>
      </c>
    </row>
    <row r="44" spans="1:2" x14ac:dyDescent="0.25">
      <c r="A44" s="269">
        <v>40765</v>
      </c>
      <c r="B44" s="270" t="s">
        <v>77</v>
      </c>
    </row>
    <row r="45" spans="1:2" x14ac:dyDescent="0.25">
      <c r="A45" s="269">
        <v>40765</v>
      </c>
      <c r="B45" s="270" t="s">
        <v>78</v>
      </c>
    </row>
    <row r="46" spans="1:2" x14ac:dyDescent="0.25">
      <c r="A46" s="269">
        <v>40765</v>
      </c>
      <c r="B46" s="270" t="s">
        <v>79</v>
      </c>
    </row>
    <row r="47" spans="1:2" x14ac:dyDescent="0.25">
      <c r="A47" s="269">
        <v>40765</v>
      </c>
      <c r="B47" s="270" t="s">
        <v>80</v>
      </c>
    </row>
    <row r="48" spans="1:2" x14ac:dyDescent="0.25">
      <c r="A48" s="269">
        <v>40765</v>
      </c>
      <c r="B48" s="270" t="s">
        <v>81</v>
      </c>
    </row>
    <row r="49" spans="1:2" x14ac:dyDescent="0.25">
      <c r="A49" s="269">
        <v>40765</v>
      </c>
      <c r="B49" s="270" t="s">
        <v>82</v>
      </c>
    </row>
    <row r="50" spans="1:2" x14ac:dyDescent="0.25">
      <c r="A50" s="269">
        <v>40765</v>
      </c>
      <c r="B50" s="270" t="s">
        <v>83</v>
      </c>
    </row>
    <row r="51" spans="1:2" x14ac:dyDescent="0.25">
      <c r="A51" s="269">
        <v>40765</v>
      </c>
      <c r="B51" s="270" t="s">
        <v>84</v>
      </c>
    </row>
    <row r="52" spans="1:2" x14ac:dyDescent="0.25">
      <c r="A52" s="269">
        <v>40765</v>
      </c>
      <c r="B52" s="270" t="s">
        <v>85</v>
      </c>
    </row>
    <row r="53" spans="1:2" x14ac:dyDescent="0.25">
      <c r="A53" s="269">
        <v>40765</v>
      </c>
      <c r="B53" s="270" t="s">
        <v>86</v>
      </c>
    </row>
    <row r="54" spans="1:2" x14ac:dyDescent="0.25">
      <c r="A54" s="269">
        <v>40765</v>
      </c>
      <c r="B54" s="270" t="s">
        <v>87</v>
      </c>
    </row>
    <row r="55" spans="1:2" x14ac:dyDescent="0.25">
      <c r="A55" s="269">
        <v>40765</v>
      </c>
      <c r="B55" s="270" t="s">
        <v>88</v>
      </c>
    </row>
    <row r="56" spans="1:2" x14ac:dyDescent="0.25">
      <c r="A56" s="269">
        <v>40766</v>
      </c>
      <c r="B56" s="270" t="s">
        <v>89</v>
      </c>
    </row>
    <row r="57" spans="1:2" x14ac:dyDescent="0.25">
      <c r="A57" s="269">
        <v>40766</v>
      </c>
      <c r="B57" s="270" t="s">
        <v>90</v>
      </c>
    </row>
    <row r="58" spans="1:2" x14ac:dyDescent="0.25">
      <c r="A58" s="269">
        <v>40766</v>
      </c>
      <c r="B58" s="270" t="s">
        <v>91</v>
      </c>
    </row>
    <row r="59" spans="1:2" x14ac:dyDescent="0.25">
      <c r="A59" s="269">
        <v>40766</v>
      </c>
      <c r="B59" s="270" t="s">
        <v>92</v>
      </c>
    </row>
    <row r="60" spans="1:2" x14ac:dyDescent="0.25">
      <c r="A60" s="269">
        <v>40766</v>
      </c>
      <c r="B60" s="270" t="s">
        <v>93</v>
      </c>
    </row>
    <row r="61" spans="1:2" x14ac:dyDescent="0.25">
      <c r="A61" s="269">
        <v>40766</v>
      </c>
      <c r="B61" s="270" t="s">
        <v>94</v>
      </c>
    </row>
    <row r="62" spans="1:2" x14ac:dyDescent="0.25">
      <c r="A62" s="269">
        <v>40766</v>
      </c>
      <c r="B62" s="270" t="s">
        <v>95</v>
      </c>
    </row>
    <row r="63" spans="1:2" x14ac:dyDescent="0.25">
      <c r="A63" s="269">
        <v>40766</v>
      </c>
      <c r="B63" s="270" t="s">
        <v>96</v>
      </c>
    </row>
    <row r="64" spans="1:2" x14ac:dyDescent="0.25">
      <c r="A64" s="269">
        <v>40784</v>
      </c>
      <c r="B64" s="270" t="s">
        <v>97</v>
      </c>
    </row>
    <row r="65" spans="1:2" x14ac:dyDescent="0.25">
      <c r="A65" s="269">
        <v>40784</v>
      </c>
      <c r="B65" s="270" t="s">
        <v>98</v>
      </c>
    </row>
    <row r="66" spans="1:2" x14ac:dyDescent="0.25">
      <c r="A66" s="269">
        <v>40784</v>
      </c>
      <c r="B66" s="270" t="s">
        <v>99</v>
      </c>
    </row>
    <row r="67" spans="1:2" x14ac:dyDescent="0.25">
      <c r="A67" s="269">
        <v>40857</v>
      </c>
      <c r="B67" s="270" t="s">
        <v>100</v>
      </c>
    </row>
    <row r="68" spans="1:2" x14ac:dyDescent="0.25">
      <c r="A68" s="269">
        <v>40857</v>
      </c>
      <c r="B68" s="270" t="s">
        <v>101</v>
      </c>
    </row>
    <row r="69" spans="1:2" x14ac:dyDescent="0.25">
      <c r="A69" s="269">
        <v>40857</v>
      </c>
      <c r="B69" s="270" t="s">
        <v>102</v>
      </c>
    </row>
  </sheetData>
  <printOptions horizontalCentered="1" gridLines="1"/>
  <pageMargins left="0.7" right="0.7" top="0.75" bottom="0.75" header="0.3" footer="0.3"/>
  <pageSetup scale="72" orientation="portrait" r:id="rId1"/>
  <headerFooter>
    <oddHeader>&amp;C&amp;F</oddHeader>
    <oddFooter>&amp;LFor Official Use Only&amp;C&amp;A&amp;R&amp;D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27"/>
  <sheetViews>
    <sheetView topLeftCell="A21" workbookViewId="0">
      <selection activeCell="B21" sqref="B21"/>
    </sheetView>
  </sheetViews>
  <sheetFormatPr defaultRowHeight="15" x14ac:dyDescent="0.25"/>
  <cols>
    <col min="1" max="1" width="18.42578125" style="14" customWidth="1"/>
    <col min="2" max="2" width="91.5703125" style="14" customWidth="1"/>
    <col min="3" max="16384" width="9.140625" style="14"/>
  </cols>
  <sheetData>
    <row r="1" spans="1:2" x14ac:dyDescent="0.25">
      <c r="A1" s="10" t="s">
        <v>103</v>
      </c>
      <c r="B1" s="10" t="s">
        <v>104</v>
      </c>
    </row>
    <row r="2" spans="1:2" x14ac:dyDescent="0.25">
      <c r="A2" s="14" t="s">
        <v>105</v>
      </c>
      <c r="B2" s="14" t="s">
        <v>106</v>
      </c>
    </row>
    <row r="3" spans="1:2" x14ac:dyDescent="0.25">
      <c r="A3" s="14" t="s">
        <v>105</v>
      </c>
      <c r="B3" s="14" t="s">
        <v>107</v>
      </c>
    </row>
    <row r="4" spans="1:2" x14ac:dyDescent="0.25">
      <c r="A4" s="14" t="s">
        <v>105</v>
      </c>
      <c r="B4" s="14" t="s">
        <v>108</v>
      </c>
    </row>
    <row r="5" spans="1:2" x14ac:dyDescent="0.25">
      <c r="A5" s="14" t="s">
        <v>105</v>
      </c>
      <c r="B5" s="14" t="s">
        <v>109</v>
      </c>
    </row>
    <row r="6" spans="1:2" x14ac:dyDescent="0.25">
      <c r="A6" s="14" t="s">
        <v>105</v>
      </c>
      <c r="B6" s="14" t="s">
        <v>110</v>
      </c>
    </row>
    <row r="7" spans="1:2" x14ac:dyDescent="0.25">
      <c r="A7" s="14" t="s">
        <v>10</v>
      </c>
      <c r="B7" s="14" t="s">
        <v>111</v>
      </c>
    </row>
    <row r="8" spans="1:2" x14ac:dyDescent="0.25">
      <c r="A8" s="14" t="s">
        <v>112</v>
      </c>
      <c r="B8" s="14" t="s">
        <v>113</v>
      </c>
    </row>
    <row r="9" spans="1:2" ht="45" x14ac:dyDescent="0.25">
      <c r="A9" s="14" t="s">
        <v>112</v>
      </c>
      <c r="B9" s="14" t="s">
        <v>114</v>
      </c>
    </row>
    <row r="10" spans="1:2" ht="30" x14ac:dyDescent="0.25">
      <c r="A10" s="14" t="s">
        <v>112</v>
      </c>
      <c r="B10" s="14" t="s">
        <v>115</v>
      </c>
    </row>
    <row r="11" spans="1:2" ht="30" x14ac:dyDescent="0.25">
      <c r="A11" s="14" t="s">
        <v>112</v>
      </c>
      <c r="B11" s="14" t="s">
        <v>116</v>
      </c>
    </row>
    <row r="12" spans="1:2" x14ac:dyDescent="0.25">
      <c r="A12" s="14" t="s">
        <v>23</v>
      </c>
      <c r="B12" s="14" t="s">
        <v>117</v>
      </c>
    </row>
    <row r="13" spans="1:2" x14ac:dyDescent="0.25">
      <c r="A13" s="14" t="s">
        <v>23</v>
      </c>
      <c r="B13" s="14" t="s">
        <v>118</v>
      </c>
    </row>
    <row r="14" spans="1:2" ht="30" x14ac:dyDescent="0.25">
      <c r="A14" s="14" t="s">
        <v>23</v>
      </c>
      <c r="B14" s="14" t="s">
        <v>119</v>
      </c>
    </row>
    <row r="15" spans="1:2" x14ac:dyDescent="0.25">
      <c r="A15" s="14" t="s">
        <v>23</v>
      </c>
      <c r="B15" s="14" t="s">
        <v>120</v>
      </c>
    </row>
    <row r="16" spans="1:2" ht="30" x14ac:dyDescent="0.25">
      <c r="A16" s="14" t="s">
        <v>23</v>
      </c>
      <c r="B16" s="14" t="s">
        <v>121</v>
      </c>
    </row>
    <row r="17" spans="1:2" x14ac:dyDescent="0.25">
      <c r="A17" s="14" t="s">
        <v>23</v>
      </c>
      <c r="B17" s="14" t="s">
        <v>122</v>
      </c>
    </row>
    <row r="18" spans="1:2" ht="30" x14ac:dyDescent="0.25">
      <c r="A18" s="14" t="s">
        <v>123</v>
      </c>
      <c r="B18" s="14" t="s">
        <v>124</v>
      </c>
    </row>
    <row r="19" spans="1:2" ht="30" x14ac:dyDescent="0.25">
      <c r="A19" s="14" t="s">
        <v>125</v>
      </c>
      <c r="B19" s="14" t="s">
        <v>126</v>
      </c>
    </row>
    <row r="20" spans="1:2" x14ac:dyDescent="0.25">
      <c r="A20" s="14" t="s">
        <v>127</v>
      </c>
      <c r="B20" s="14" t="s">
        <v>128</v>
      </c>
    </row>
    <row r="21" spans="1:2" x14ac:dyDescent="0.25">
      <c r="A21" s="14" t="s">
        <v>6</v>
      </c>
      <c r="B21" s="14" t="s">
        <v>129</v>
      </c>
    </row>
    <row r="22" spans="1:2" x14ac:dyDescent="0.25">
      <c r="A22" s="14" t="s">
        <v>130</v>
      </c>
      <c r="B22" s="14" t="s">
        <v>131</v>
      </c>
    </row>
    <row r="23" spans="1:2" ht="30" x14ac:dyDescent="0.25">
      <c r="A23" s="14" t="s">
        <v>112</v>
      </c>
      <c r="B23" s="14" t="s">
        <v>132</v>
      </c>
    </row>
    <row r="24" spans="1:2" x14ac:dyDescent="0.25">
      <c r="A24" s="14" t="s">
        <v>133</v>
      </c>
      <c r="B24" s="14" t="s">
        <v>134</v>
      </c>
    </row>
    <row r="25" spans="1:2" x14ac:dyDescent="0.25">
      <c r="A25" s="14" t="s">
        <v>14</v>
      </c>
      <c r="B25" s="14" t="s">
        <v>135</v>
      </c>
    </row>
    <row r="26" spans="1:2" ht="30" x14ac:dyDescent="0.25">
      <c r="A26" s="14" t="s">
        <v>133</v>
      </c>
      <c r="B26" s="14" t="s">
        <v>136</v>
      </c>
    </row>
    <row r="27" spans="1:2" x14ac:dyDescent="0.25">
      <c r="A27" s="14" t="s">
        <v>10</v>
      </c>
      <c r="B27" s="14" t="s">
        <v>137</v>
      </c>
    </row>
  </sheetData>
  <printOptions horizontalCentered="1" gridLines="1"/>
  <pageMargins left="0.7" right="0.7" top="0.75" bottom="0.75" header="0.3" footer="0.3"/>
  <pageSetup scale="83" orientation="portrait" r:id="rId1"/>
  <headerFooter>
    <oddHeader>&amp;C&amp;F</oddHeader>
    <oddFooter>&amp;LFor Official Use Only&amp;C&amp;A&amp;R&amp;D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D45"/>
  <sheetViews>
    <sheetView topLeftCell="A13" workbookViewId="0">
      <selection activeCell="B18" sqref="B18"/>
    </sheetView>
  </sheetViews>
  <sheetFormatPr defaultRowHeight="15" x14ac:dyDescent="0.25"/>
  <cols>
    <col min="1" max="1" width="48.140625" customWidth="1"/>
    <col min="2" max="2" width="9.140625" style="1"/>
    <col min="5" max="5" width="19.42578125" customWidth="1"/>
  </cols>
  <sheetData>
    <row r="1" spans="1:4" x14ac:dyDescent="0.25">
      <c r="A1" s="137" t="s">
        <v>138</v>
      </c>
      <c r="B1" s="84"/>
    </row>
    <row r="2" spans="1:4" x14ac:dyDescent="0.25">
      <c r="A2" s="190" t="s">
        <v>139</v>
      </c>
      <c r="B2" s="93">
        <v>2</v>
      </c>
    </row>
    <row r="3" spans="1:4" x14ac:dyDescent="0.25">
      <c r="A3" s="216" t="s">
        <v>140</v>
      </c>
      <c r="B3" s="84"/>
    </row>
    <row r="4" spans="1:4" x14ac:dyDescent="0.25">
      <c r="A4" s="216" t="s">
        <v>141</v>
      </c>
      <c r="B4" s="84"/>
    </row>
    <row r="5" spans="1:4" x14ac:dyDescent="0.25">
      <c r="A5" s="216" t="s">
        <v>142</v>
      </c>
      <c r="B5" s="84"/>
    </row>
    <row r="7" spans="1:4" x14ac:dyDescent="0.25">
      <c r="A7" s="137" t="s">
        <v>143</v>
      </c>
      <c r="B7" s="84"/>
    </row>
    <row r="8" spans="1:4" x14ac:dyDescent="0.25">
      <c r="A8" s="216" t="s">
        <v>144</v>
      </c>
      <c r="B8" s="93">
        <v>60</v>
      </c>
      <c r="C8" t="s">
        <v>145</v>
      </c>
    </row>
    <row r="9" spans="1:4" x14ac:dyDescent="0.25">
      <c r="A9" s="216" t="s">
        <v>146</v>
      </c>
      <c r="B9" s="93">
        <v>6</v>
      </c>
    </row>
    <row r="10" spans="1:4" x14ac:dyDescent="0.25">
      <c r="A10" s="266"/>
      <c r="B10" s="267"/>
      <c r="C10" s="267"/>
      <c r="D10" s="267"/>
    </row>
    <row r="11" spans="1:4" x14ac:dyDescent="0.25">
      <c r="A11" s="137" t="s">
        <v>147</v>
      </c>
      <c r="B11" s="93">
        <v>2</v>
      </c>
      <c r="C11" s="267"/>
      <c r="D11" s="267"/>
    </row>
    <row r="13" spans="1:4" x14ac:dyDescent="0.25">
      <c r="A13" s="137" t="s">
        <v>148</v>
      </c>
      <c r="B13" s="93">
        <v>12</v>
      </c>
      <c r="C13" s="267"/>
      <c r="D13" s="267"/>
    </row>
    <row r="15" spans="1:4" x14ac:dyDescent="0.25">
      <c r="A15" s="137" t="s">
        <v>149</v>
      </c>
      <c r="B15" s="93">
        <v>0.55000000000000004</v>
      </c>
      <c r="C15" s="267"/>
      <c r="D15" s="267"/>
    </row>
    <row r="17" spans="1:3" x14ac:dyDescent="0.25">
      <c r="A17" s="137" t="s">
        <v>150</v>
      </c>
      <c r="B17" s="84"/>
      <c r="C17" t="s">
        <v>151</v>
      </c>
    </row>
    <row r="18" spans="1:3" x14ac:dyDescent="0.25">
      <c r="A18" s="216" t="s">
        <v>152</v>
      </c>
      <c r="B18" s="169">
        <v>450</v>
      </c>
    </row>
    <row r="19" spans="1:3" x14ac:dyDescent="0.25">
      <c r="A19" s="216" t="s">
        <v>153</v>
      </c>
      <c r="B19" s="169">
        <v>450</v>
      </c>
    </row>
    <row r="20" spans="1:3" x14ac:dyDescent="0.25">
      <c r="A20" s="216" t="s">
        <v>154</v>
      </c>
      <c r="B20" s="169">
        <v>150</v>
      </c>
    </row>
    <row r="21" spans="1:3" x14ac:dyDescent="0.25">
      <c r="A21" s="216" t="s">
        <v>155</v>
      </c>
      <c r="B21" s="169">
        <v>35</v>
      </c>
    </row>
    <row r="23" spans="1:3" x14ac:dyDescent="0.25">
      <c r="A23" s="244" t="s">
        <v>156</v>
      </c>
      <c r="B23" s="84"/>
    </row>
    <row r="24" spans="1:3" x14ac:dyDescent="0.25">
      <c r="A24" s="216" t="s">
        <v>157</v>
      </c>
      <c r="B24" s="93">
        <v>2</v>
      </c>
    </row>
    <row r="25" spans="1:3" x14ac:dyDescent="0.25">
      <c r="A25" s="216" t="s">
        <v>158</v>
      </c>
      <c r="B25" s="93">
        <v>3</v>
      </c>
    </row>
    <row r="26" spans="1:3" x14ac:dyDescent="0.25">
      <c r="A26" s="216" t="s">
        <v>159</v>
      </c>
      <c r="B26" s="93">
        <v>2</v>
      </c>
    </row>
    <row r="27" spans="1:3" x14ac:dyDescent="0.25">
      <c r="A27" s="216" t="s">
        <v>160</v>
      </c>
      <c r="B27" s="93">
        <v>2</v>
      </c>
    </row>
    <row r="28" spans="1:3" x14ac:dyDescent="0.25">
      <c r="A28" s="216" t="s">
        <v>161</v>
      </c>
      <c r="B28" s="93">
        <v>5</v>
      </c>
    </row>
    <row r="29" spans="1:3" x14ac:dyDescent="0.25">
      <c r="A29" s="216" t="s">
        <v>162</v>
      </c>
      <c r="B29" s="93">
        <v>2</v>
      </c>
    </row>
    <row r="30" spans="1:3" x14ac:dyDescent="0.25">
      <c r="A30" s="216" t="s">
        <v>163</v>
      </c>
      <c r="B30" s="93">
        <v>2</v>
      </c>
    </row>
    <row r="31" spans="1:3" x14ac:dyDescent="0.25">
      <c r="A31" s="216" t="s">
        <v>164</v>
      </c>
      <c r="B31" s="93">
        <v>3</v>
      </c>
    </row>
    <row r="32" spans="1:3" x14ac:dyDescent="0.25">
      <c r="A32" s="216" t="s">
        <v>165</v>
      </c>
      <c r="B32" s="93">
        <v>2</v>
      </c>
    </row>
    <row r="34" spans="1:3" x14ac:dyDescent="0.25">
      <c r="A34" s="244" t="s">
        <v>166</v>
      </c>
      <c r="B34" s="84"/>
    </row>
    <row r="35" spans="1:3" x14ac:dyDescent="0.25">
      <c r="A35" s="216" t="s">
        <v>167</v>
      </c>
      <c r="B35" s="93">
        <v>4025</v>
      </c>
      <c r="C35" t="s">
        <v>168</v>
      </c>
    </row>
    <row r="36" spans="1:3" x14ac:dyDescent="0.25">
      <c r="A36" s="216" t="s">
        <v>169</v>
      </c>
      <c r="B36" s="93">
        <v>12</v>
      </c>
      <c r="C36" t="s">
        <v>170</v>
      </c>
    </row>
    <row r="37" spans="1:3" x14ac:dyDescent="0.25">
      <c r="A37" s="216" t="s">
        <v>171</v>
      </c>
      <c r="B37" s="93">
        <v>2</v>
      </c>
    </row>
    <row r="38" spans="1:3" x14ac:dyDescent="0.25">
      <c r="A38" s="216" t="s">
        <v>172</v>
      </c>
      <c r="B38" s="93">
        <v>10</v>
      </c>
      <c r="C38" t="s">
        <v>173</v>
      </c>
    </row>
    <row r="39" spans="1:3" x14ac:dyDescent="0.25">
      <c r="A39" s="216" t="s">
        <v>174</v>
      </c>
      <c r="B39" s="147">
        <f>B35/B36</f>
        <v>335.41666666666669</v>
      </c>
      <c r="C39" t="s">
        <v>175</v>
      </c>
    </row>
    <row r="40" spans="1:3" x14ac:dyDescent="0.25">
      <c r="A40" s="216" t="s">
        <v>176</v>
      </c>
      <c r="B40" s="147">
        <f>B35*B38*2</f>
        <v>80500</v>
      </c>
      <c r="C40" t="s">
        <v>173</v>
      </c>
    </row>
    <row r="41" spans="1:3" x14ac:dyDescent="0.25">
      <c r="A41" s="216" t="s">
        <v>177</v>
      </c>
      <c r="B41" s="147">
        <f>B35*B38/B36</f>
        <v>3354.1666666666665</v>
      </c>
      <c r="C41" t="s">
        <v>173</v>
      </c>
    </row>
    <row r="43" spans="1:3" x14ac:dyDescent="0.25">
      <c r="A43" s="244" t="s">
        <v>178</v>
      </c>
      <c r="B43" s="84"/>
    </row>
    <row r="44" spans="1:3" x14ac:dyDescent="0.25">
      <c r="A44" s="216" t="s">
        <v>179</v>
      </c>
      <c r="B44" s="93">
        <v>3</v>
      </c>
      <c r="C44" t="s">
        <v>180</v>
      </c>
    </row>
    <row r="45" spans="1:3" x14ac:dyDescent="0.25">
      <c r="A45" s="216" t="s">
        <v>181</v>
      </c>
      <c r="B45" s="93">
        <v>1</v>
      </c>
    </row>
  </sheetData>
  <printOptions horizontalCentered="1"/>
  <pageMargins left="0.7" right="0.7" top="0.75" bottom="0.75" header="0.3" footer="0.3"/>
  <pageSetup scale="74" orientation="portrait" r:id="rId1"/>
  <headerFooter>
    <oddHeader>&amp;C&amp;F</oddHeader>
    <oddFooter>&amp;LFor Official Use Only&amp;C&amp;A&amp;R&amp;D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N52"/>
  <sheetViews>
    <sheetView zoomScaleNormal="100" workbookViewId="0">
      <pane ySplit="3390" activePane="bottomLeft"/>
      <selection pane="bottomLeft" activeCell="B48" sqref="B48"/>
    </sheetView>
  </sheetViews>
  <sheetFormatPr defaultRowHeight="15" x14ac:dyDescent="0.25"/>
  <cols>
    <col min="1" max="1" width="36.140625" style="48" customWidth="1"/>
    <col min="2" max="2" width="11.28515625" style="288" bestFit="1" customWidth="1"/>
    <col min="3" max="3" width="22.85546875" style="50" customWidth="1"/>
    <col min="4" max="20" width="3.7109375" style="49" bestFit="1" customWidth="1"/>
    <col min="21" max="21" width="6.5703125" style="49" bestFit="1" customWidth="1"/>
    <col min="22" max="22" width="12.140625" style="49" bestFit="1" customWidth="1"/>
    <col min="23" max="23" width="5.5703125" style="49" bestFit="1" customWidth="1"/>
    <col min="24" max="28" width="7.42578125" style="49" bestFit="1" customWidth="1"/>
    <col min="29" max="30" width="12.85546875" style="49" bestFit="1" customWidth="1"/>
    <col min="31" max="31" width="10.28515625" style="49" bestFit="1" customWidth="1"/>
    <col min="32" max="33" width="13.85546875" style="49" bestFit="1" customWidth="1"/>
    <col min="34" max="34" width="13.7109375" style="49" bestFit="1" customWidth="1"/>
    <col min="35" max="35" width="14.42578125" style="49" bestFit="1" customWidth="1"/>
    <col min="36" max="36" width="12.28515625" style="49" bestFit="1" customWidth="1"/>
    <col min="37" max="37" width="13.140625" style="49" bestFit="1" customWidth="1"/>
    <col min="38" max="38" width="12.5703125" style="49" bestFit="1" customWidth="1"/>
    <col min="39" max="39" width="13.140625" style="49" bestFit="1" customWidth="1"/>
    <col min="40" max="40" width="15" style="53" bestFit="1" customWidth="1"/>
    <col min="41" max="16384" width="9.140625" style="48"/>
  </cols>
  <sheetData>
    <row r="1" spans="1:40" s="20" customFormat="1" ht="154.5" x14ac:dyDescent="0.25">
      <c r="A1" s="121" t="s">
        <v>182</v>
      </c>
      <c r="B1" s="285" t="s">
        <v>183</v>
      </c>
      <c r="C1" s="225" t="s">
        <v>184</v>
      </c>
      <c r="D1" s="225" t="s">
        <v>185</v>
      </c>
      <c r="E1" s="225" t="s">
        <v>186</v>
      </c>
      <c r="F1" s="225" t="s">
        <v>187</v>
      </c>
      <c r="G1" s="225" t="s">
        <v>188</v>
      </c>
      <c r="H1" s="225" t="s">
        <v>189</v>
      </c>
      <c r="I1" s="225" t="s">
        <v>190</v>
      </c>
      <c r="J1" s="225" t="s">
        <v>191</v>
      </c>
      <c r="K1" s="225" t="s">
        <v>192</v>
      </c>
      <c r="L1" s="225" t="s">
        <v>193</v>
      </c>
      <c r="M1" s="225" t="s">
        <v>194</v>
      </c>
      <c r="N1" s="225" t="s">
        <v>195</v>
      </c>
      <c r="O1" s="225" t="s">
        <v>196</v>
      </c>
      <c r="P1" s="225" t="s">
        <v>197</v>
      </c>
      <c r="Q1" s="225" t="s">
        <v>198</v>
      </c>
      <c r="R1" s="225" t="s">
        <v>199</v>
      </c>
      <c r="S1" s="225" t="s">
        <v>200</v>
      </c>
      <c r="T1" s="225" t="s">
        <v>201</v>
      </c>
      <c r="U1" s="225" t="s">
        <v>202</v>
      </c>
      <c r="V1" s="225" t="s">
        <v>203</v>
      </c>
      <c r="W1" s="225" t="s">
        <v>204</v>
      </c>
      <c r="X1" s="225" t="s">
        <v>205</v>
      </c>
      <c r="Y1" s="225" t="s">
        <v>206</v>
      </c>
      <c r="Z1" s="225" t="s">
        <v>207</v>
      </c>
      <c r="AA1" s="225" t="s">
        <v>208</v>
      </c>
      <c r="AB1" s="225" t="s">
        <v>209</v>
      </c>
      <c r="AC1" s="225" t="s">
        <v>210</v>
      </c>
      <c r="AD1" s="225" t="s">
        <v>211</v>
      </c>
      <c r="AE1" s="225" t="s">
        <v>212</v>
      </c>
      <c r="AF1" s="225" t="s">
        <v>213</v>
      </c>
      <c r="AG1" s="225" t="s">
        <v>214</v>
      </c>
      <c r="AH1" s="225" t="s">
        <v>215</v>
      </c>
      <c r="AI1" s="225" t="s">
        <v>216</v>
      </c>
      <c r="AJ1" s="225" t="s">
        <v>217</v>
      </c>
      <c r="AK1" s="225" t="s">
        <v>218</v>
      </c>
      <c r="AL1" s="225" t="s">
        <v>219</v>
      </c>
      <c r="AM1" s="225" t="s">
        <v>220</v>
      </c>
      <c r="AN1" s="225" t="s">
        <v>221</v>
      </c>
    </row>
    <row r="2" spans="1:40" x14ac:dyDescent="0.25">
      <c r="A2" s="108" t="s">
        <v>222</v>
      </c>
      <c r="B2" s="286">
        <v>99000</v>
      </c>
      <c r="C2" s="232"/>
      <c r="D2" s="231"/>
      <c r="E2" s="231"/>
      <c r="F2" s="231"/>
      <c r="G2" s="231"/>
      <c r="H2" s="231"/>
      <c r="I2" s="231"/>
      <c r="J2" s="231"/>
      <c r="K2" s="231"/>
      <c r="L2" s="231"/>
      <c r="M2" s="231"/>
      <c r="N2" s="231"/>
      <c r="O2" s="231" t="s">
        <v>223</v>
      </c>
      <c r="P2" s="231"/>
      <c r="Q2" s="231"/>
      <c r="R2" s="231"/>
      <c r="S2" s="231"/>
      <c r="T2" s="231"/>
      <c r="U2" s="231"/>
      <c r="V2" s="233">
        <f t="shared" ref="V2:AB2" si="0">IF(D2="x",$B2,0)</f>
        <v>0</v>
      </c>
      <c r="W2" s="233">
        <f t="shared" si="0"/>
        <v>0</v>
      </c>
      <c r="X2" s="233">
        <f t="shared" si="0"/>
        <v>0</v>
      </c>
      <c r="Y2" s="233">
        <f t="shared" si="0"/>
        <v>0</v>
      </c>
      <c r="Z2" s="233">
        <f t="shared" si="0"/>
        <v>0</v>
      </c>
      <c r="AA2" s="233">
        <f t="shared" si="0"/>
        <v>0</v>
      </c>
      <c r="AB2" s="233">
        <f t="shared" si="0"/>
        <v>0</v>
      </c>
      <c r="AC2" s="233">
        <f t="shared" ref="AC2:AJ2" si="1">IF(K2="x",$B2,0)</f>
        <v>0</v>
      </c>
      <c r="AD2" s="233">
        <f t="shared" si="1"/>
        <v>0</v>
      </c>
      <c r="AE2" s="233">
        <f t="shared" si="1"/>
        <v>0</v>
      </c>
      <c r="AF2" s="233">
        <f t="shared" si="1"/>
        <v>0</v>
      </c>
      <c r="AG2" s="233">
        <f t="shared" si="1"/>
        <v>99000</v>
      </c>
      <c r="AH2" s="233">
        <f t="shared" si="1"/>
        <v>0</v>
      </c>
      <c r="AI2" s="233">
        <f t="shared" si="1"/>
        <v>0</v>
      </c>
      <c r="AJ2" s="233">
        <f t="shared" si="1"/>
        <v>0</v>
      </c>
      <c r="AK2" s="233">
        <f t="shared" ref="AK2" si="2">IF(S2="x",$B2,0)</f>
        <v>0</v>
      </c>
      <c r="AL2" s="233">
        <f t="shared" ref="AL2" si="3">IF(T2="x",$B2,0)</f>
        <v>0</v>
      </c>
      <c r="AM2" s="233">
        <f t="shared" ref="AM2" si="4">IF(U2="x",$B2,0)</f>
        <v>0</v>
      </c>
      <c r="AN2" s="234">
        <f>SUM(V2:AM2)</f>
        <v>99000</v>
      </c>
    </row>
    <row r="3" spans="1:40" x14ac:dyDescent="0.25">
      <c r="A3" s="108" t="s">
        <v>224</v>
      </c>
      <c r="B3" s="286">
        <v>165000</v>
      </c>
      <c r="C3" s="235"/>
      <c r="D3" s="231"/>
      <c r="E3" s="231"/>
      <c r="F3" s="231"/>
      <c r="G3" s="231"/>
      <c r="H3" s="231"/>
      <c r="I3" s="231"/>
      <c r="J3" s="231"/>
      <c r="K3" s="231"/>
      <c r="L3" s="231"/>
      <c r="M3" s="231"/>
      <c r="N3" s="231"/>
      <c r="O3" s="231"/>
      <c r="P3" s="231"/>
      <c r="Q3" s="231" t="s">
        <v>223</v>
      </c>
      <c r="R3" s="231"/>
      <c r="S3" s="231"/>
      <c r="T3" s="231"/>
      <c r="U3" s="231"/>
      <c r="V3" s="233">
        <f t="shared" ref="V3:V21" si="5">IF(D3="x",$B3,0)</f>
        <v>0</v>
      </c>
      <c r="W3" s="233">
        <f t="shared" ref="W3:W21" si="6">IF(E3="x",$B3,0)</f>
        <v>0</v>
      </c>
      <c r="X3" s="233">
        <f t="shared" ref="X3:X21" si="7">IF(F3="x",$B3,0)</f>
        <v>0</v>
      </c>
      <c r="Y3" s="233">
        <f t="shared" ref="Y3:Y21" si="8">IF(G3="x",$B3,0)</f>
        <v>0</v>
      </c>
      <c r="Z3" s="233">
        <f t="shared" ref="Z3:Z21" si="9">IF(H3="x",$B3,0)</f>
        <v>0</v>
      </c>
      <c r="AA3" s="233">
        <f t="shared" ref="AA3:AA21" si="10">IF(I3="x",$B3,0)</f>
        <v>0</v>
      </c>
      <c r="AB3" s="233">
        <f t="shared" ref="AB3:AB21" si="11">IF(J3="x",$B3,0)</f>
        <v>0</v>
      </c>
      <c r="AC3" s="233">
        <f t="shared" ref="AC3:AF21" si="12">IF(K3="x",$B3,0)</f>
        <v>0</v>
      </c>
      <c r="AD3" s="233">
        <f t="shared" si="12"/>
        <v>0</v>
      </c>
      <c r="AE3" s="233">
        <f t="shared" si="12"/>
        <v>0</v>
      </c>
      <c r="AF3" s="233">
        <f t="shared" si="12"/>
        <v>0</v>
      </c>
      <c r="AG3" s="233">
        <f t="shared" ref="AG3:AG21" si="13">IF(O3="x",$B3,0)</f>
        <v>0</v>
      </c>
      <c r="AH3" s="233">
        <f t="shared" ref="AH3:AH21" si="14">IF(P3="x",$B3,0)</f>
        <v>0</v>
      </c>
      <c r="AI3" s="233">
        <f t="shared" ref="AI3:AI21" si="15">IF(Q3="x",$B3,0)</f>
        <v>165000</v>
      </c>
      <c r="AJ3" s="233">
        <f t="shared" ref="AJ3:AJ21" si="16">IF(R3="x",$B3,0)</f>
        <v>0</v>
      </c>
      <c r="AK3" s="233">
        <f t="shared" ref="AK3:AK24" si="17">IF(S3="x",$B3,0)</f>
        <v>0</v>
      </c>
      <c r="AL3" s="233">
        <f t="shared" ref="AL3:AL24" si="18">IF(T3="x",$B3,0)</f>
        <v>0</v>
      </c>
      <c r="AM3" s="233">
        <f t="shared" ref="AM3:AM24" si="19">IF(U3="x",$B3,0)</f>
        <v>0</v>
      </c>
      <c r="AN3" s="234">
        <f t="shared" ref="AN3:AN45" si="20">SUM(V3:AM3)</f>
        <v>165000</v>
      </c>
    </row>
    <row r="4" spans="1:40" x14ac:dyDescent="0.25">
      <c r="A4" s="108" t="s">
        <v>225</v>
      </c>
      <c r="B4" s="286">
        <f>2*1200</f>
        <v>2400</v>
      </c>
      <c r="C4" s="235"/>
      <c r="D4" s="231"/>
      <c r="E4" s="231"/>
      <c r="F4" s="231"/>
      <c r="G4" s="231"/>
      <c r="H4" s="231"/>
      <c r="I4" s="231"/>
      <c r="J4" s="231"/>
      <c r="K4" s="231"/>
      <c r="L4" s="231"/>
      <c r="M4" s="231"/>
      <c r="N4" s="231"/>
      <c r="O4" s="231" t="s">
        <v>223</v>
      </c>
      <c r="P4" s="231"/>
      <c r="Q4" s="231"/>
      <c r="R4" s="231"/>
      <c r="S4" s="231"/>
      <c r="T4" s="231"/>
      <c r="U4" s="231"/>
      <c r="V4" s="233">
        <f t="shared" si="5"/>
        <v>0</v>
      </c>
      <c r="W4" s="233">
        <f t="shared" si="6"/>
        <v>0</v>
      </c>
      <c r="X4" s="233">
        <f t="shared" si="7"/>
        <v>0</v>
      </c>
      <c r="Y4" s="233">
        <f t="shared" si="8"/>
        <v>0</v>
      </c>
      <c r="Z4" s="233">
        <f t="shared" si="9"/>
        <v>0</v>
      </c>
      <c r="AA4" s="233">
        <f t="shared" si="10"/>
        <v>0</v>
      </c>
      <c r="AB4" s="233">
        <f t="shared" si="11"/>
        <v>0</v>
      </c>
      <c r="AC4" s="233">
        <f t="shared" si="12"/>
        <v>0</v>
      </c>
      <c r="AD4" s="233">
        <f t="shared" si="12"/>
        <v>0</v>
      </c>
      <c r="AE4" s="233">
        <f t="shared" si="12"/>
        <v>0</v>
      </c>
      <c r="AF4" s="233">
        <f t="shared" si="12"/>
        <v>0</v>
      </c>
      <c r="AG4" s="233">
        <f t="shared" si="13"/>
        <v>2400</v>
      </c>
      <c r="AH4" s="233">
        <f t="shared" si="14"/>
        <v>0</v>
      </c>
      <c r="AI4" s="233">
        <f t="shared" si="15"/>
        <v>0</v>
      </c>
      <c r="AJ4" s="233">
        <f t="shared" si="16"/>
        <v>0</v>
      </c>
      <c r="AK4" s="233">
        <f t="shared" si="17"/>
        <v>0</v>
      </c>
      <c r="AL4" s="233">
        <f t="shared" si="18"/>
        <v>0</v>
      </c>
      <c r="AM4" s="233">
        <f t="shared" si="19"/>
        <v>0</v>
      </c>
      <c r="AN4" s="234">
        <f t="shared" si="20"/>
        <v>2400</v>
      </c>
    </row>
    <row r="5" spans="1:40" ht="45" x14ac:dyDescent="0.25">
      <c r="A5" s="96" t="s">
        <v>226</v>
      </c>
      <c r="B5" s="286">
        <f>decon_b_folks*airfare+decon_teams_b*rental_car+ decon_b_folks*round2_decondays*(lodging+expenses) + decon_teams_b*decon_team_b_labor_rate*8*2+decon_b_folks*expenses*2</f>
        <v>49078.98000000001</v>
      </c>
      <c r="C5" s="236" t="s">
        <v>227</v>
      </c>
      <c r="D5" s="237"/>
      <c r="E5" s="231"/>
      <c r="F5" s="231"/>
      <c r="G5" s="231"/>
      <c r="H5" s="231"/>
      <c r="I5" s="231"/>
      <c r="J5" s="231"/>
      <c r="K5" s="231"/>
      <c r="L5" s="231"/>
      <c r="M5" s="231"/>
      <c r="N5" s="231"/>
      <c r="O5" s="231"/>
      <c r="P5" s="231" t="s">
        <v>223</v>
      </c>
      <c r="Q5" s="231"/>
      <c r="R5" s="231"/>
      <c r="S5" s="231"/>
      <c r="T5" s="231"/>
      <c r="U5" s="231"/>
      <c r="V5" s="233">
        <f t="shared" si="5"/>
        <v>0</v>
      </c>
      <c r="W5" s="233">
        <f t="shared" si="6"/>
        <v>0</v>
      </c>
      <c r="X5" s="233">
        <f t="shared" si="7"/>
        <v>0</v>
      </c>
      <c r="Y5" s="233">
        <f t="shared" si="8"/>
        <v>0</v>
      </c>
      <c r="Z5" s="233">
        <f t="shared" si="9"/>
        <v>0</v>
      </c>
      <c r="AA5" s="233">
        <f t="shared" si="10"/>
        <v>0</v>
      </c>
      <c r="AB5" s="233">
        <f t="shared" si="11"/>
        <v>0</v>
      </c>
      <c r="AC5" s="233">
        <f t="shared" si="12"/>
        <v>0</v>
      </c>
      <c r="AD5" s="233">
        <f t="shared" si="12"/>
        <v>0</v>
      </c>
      <c r="AE5" s="233">
        <f t="shared" si="12"/>
        <v>0</v>
      </c>
      <c r="AF5" s="233">
        <f t="shared" si="12"/>
        <v>0</v>
      </c>
      <c r="AG5" s="233">
        <f t="shared" si="13"/>
        <v>0</v>
      </c>
      <c r="AH5" s="233">
        <f t="shared" si="14"/>
        <v>49078.98000000001</v>
      </c>
      <c r="AI5" s="233">
        <f t="shared" si="15"/>
        <v>0</v>
      </c>
      <c r="AJ5" s="233">
        <f t="shared" si="16"/>
        <v>0</v>
      </c>
      <c r="AK5" s="233">
        <f t="shared" si="17"/>
        <v>0</v>
      </c>
      <c r="AL5" s="233">
        <f t="shared" si="18"/>
        <v>0</v>
      </c>
      <c r="AM5" s="233">
        <f t="shared" si="19"/>
        <v>0</v>
      </c>
      <c r="AN5" s="234">
        <f t="shared" si="20"/>
        <v>49078.98000000001</v>
      </c>
    </row>
    <row r="6" spans="1:40" ht="165" x14ac:dyDescent="0.25">
      <c r="A6" s="108" t="s">
        <v>228</v>
      </c>
      <c r="B6" s="286">
        <v>10000</v>
      </c>
      <c r="C6" s="236" t="s">
        <v>229</v>
      </c>
      <c r="D6" s="231"/>
      <c r="E6" s="231"/>
      <c r="F6" s="231"/>
      <c r="G6" s="231"/>
      <c r="H6" s="231"/>
      <c r="I6" s="231"/>
      <c r="J6" s="231"/>
      <c r="K6" s="231"/>
      <c r="L6" s="231"/>
      <c r="M6" s="231"/>
      <c r="N6" s="231"/>
      <c r="O6" s="231"/>
      <c r="P6" s="231"/>
      <c r="Q6" s="231"/>
      <c r="R6" s="231"/>
      <c r="S6" s="231"/>
      <c r="T6" s="231"/>
      <c r="U6" s="231"/>
      <c r="V6" s="233">
        <f t="shared" si="5"/>
        <v>0</v>
      </c>
      <c r="W6" s="233">
        <f t="shared" si="6"/>
        <v>0</v>
      </c>
      <c r="X6" s="233">
        <f t="shared" si="7"/>
        <v>0</v>
      </c>
      <c r="Y6" s="233">
        <f t="shared" si="8"/>
        <v>0</v>
      </c>
      <c r="Z6" s="233">
        <f t="shared" si="9"/>
        <v>0</v>
      </c>
      <c r="AA6" s="233">
        <f t="shared" si="10"/>
        <v>0</v>
      </c>
      <c r="AB6" s="233">
        <f t="shared" si="11"/>
        <v>0</v>
      </c>
      <c r="AC6" s="233">
        <f t="shared" si="12"/>
        <v>0</v>
      </c>
      <c r="AD6" s="233">
        <f t="shared" si="12"/>
        <v>0</v>
      </c>
      <c r="AE6" s="233">
        <f t="shared" si="12"/>
        <v>0</v>
      </c>
      <c r="AF6" s="233">
        <f t="shared" si="12"/>
        <v>0</v>
      </c>
      <c r="AG6" s="233">
        <f t="shared" si="13"/>
        <v>0</v>
      </c>
      <c r="AH6" s="233">
        <f t="shared" si="14"/>
        <v>0</v>
      </c>
      <c r="AI6" s="233">
        <f t="shared" si="15"/>
        <v>0</v>
      </c>
      <c r="AJ6" s="233">
        <f t="shared" si="16"/>
        <v>0</v>
      </c>
      <c r="AK6" s="233">
        <f t="shared" si="17"/>
        <v>0</v>
      </c>
      <c r="AL6" s="233">
        <f t="shared" si="18"/>
        <v>0</v>
      </c>
      <c r="AM6" s="233">
        <f t="shared" si="19"/>
        <v>0</v>
      </c>
      <c r="AN6" s="234">
        <f t="shared" si="20"/>
        <v>0</v>
      </c>
    </row>
    <row r="7" spans="1:40" x14ac:dyDescent="0.25">
      <c r="A7" s="108" t="s">
        <v>230</v>
      </c>
      <c r="B7" s="286">
        <v>27000</v>
      </c>
      <c r="C7" s="235" t="s">
        <v>231</v>
      </c>
      <c r="D7" s="237"/>
      <c r="E7" s="231"/>
      <c r="F7" s="231"/>
      <c r="G7" s="231"/>
      <c r="H7" s="231"/>
      <c r="I7" s="231"/>
      <c r="J7" s="231"/>
      <c r="K7" s="231"/>
      <c r="L7" s="231"/>
      <c r="M7" s="231"/>
      <c r="N7" s="231"/>
      <c r="O7" s="231"/>
      <c r="P7" s="231"/>
      <c r="Q7" s="231"/>
      <c r="R7" s="231"/>
      <c r="S7" s="231"/>
      <c r="T7" s="231"/>
      <c r="U7" s="231"/>
      <c r="V7" s="233">
        <f t="shared" si="5"/>
        <v>0</v>
      </c>
      <c r="W7" s="233">
        <f t="shared" si="6"/>
        <v>0</v>
      </c>
      <c r="X7" s="233">
        <f t="shared" si="7"/>
        <v>0</v>
      </c>
      <c r="Y7" s="233">
        <f t="shared" si="8"/>
        <v>0</v>
      </c>
      <c r="Z7" s="233">
        <f t="shared" si="9"/>
        <v>0</v>
      </c>
      <c r="AA7" s="233">
        <f t="shared" si="10"/>
        <v>0</v>
      </c>
      <c r="AB7" s="233">
        <f t="shared" si="11"/>
        <v>0</v>
      </c>
      <c r="AC7" s="233">
        <f t="shared" si="12"/>
        <v>0</v>
      </c>
      <c r="AD7" s="233">
        <f t="shared" si="12"/>
        <v>0</v>
      </c>
      <c r="AE7" s="233">
        <f t="shared" si="12"/>
        <v>0</v>
      </c>
      <c r="AF7" s="233">
        <f t="shared" si="12"/>
        <v>0</v>
      </c>
      <c r="AG7" s="233">
        <f t="shared" si="13"/>
        <v>0</v>
      </c>
      <c r="AH7" s="233">
        <f t="shared" si="14"/>
        <v>0</v>
      </c>
      <c r="AI7" s="233">
        <f t="shared" si="15"/>
        <v>0</v>
      </c>
      <c r="AJ7" s="233">
        <f t="shared" si="16"/>
        <v>0</v>
      </c>
      <c r="AK7" s="233">
        <f t="shared" si="17"/>
        <v>0</v>
      </c>
      <c r="AL7" s="233">
        <f t="shared" si="18"/>
        <v>0</v>
      </c>
      <c r="AM7" s="233">
        <f t="shared" si="19"/>
        <v>0</v>
      </c>
      <c r="AN7" s="234">
        <f t="shared" si="20"/>
        <v>0</v>
      </c>
    </row>
    <row r="8" spans="1:40" x14ac:dyDescent="0.25">
      <c r="A8" s="108" t="s">
        <v>232</v>
      </c>
      <c r="B8" s="286">
        <v>20000</v>
      </c>
      <c r="C8" s="236" t="s">
        <v>233</v>
      </c>
      <c r="D8" s="231"/>
      <c r="E8" s="231"/>
      <c r="F8" s="231"/>
      <c r="G8" s="231"/>
      <c r="H8" s="231"/>
      <c r="I8" s="231"/>
      <c r="J8" s="231"/>
      <c r="K8" s="231"/>
      <c r="L8" s="231"/>
      <c r="M8" s="231"/>
      <c r="N8" s="231"/>
      <c r="O8" s="231"/>
      <c r="P8" s="231"/>
      <c r="Q8" s="231"/>
      <c r="R8" s="231"/>
      <c r="S8" s="231"/>
      <c r="T8" s="231"/>
      <c r="U8" s="231"/>
      <c r="V8" s="233">
        <f t="shared" si="5"/>
        <v>0</v>
      </c>
      <c r="W8" s="233">
        <f t="shared" si="6"/>
        <v>0</v>
      </c>
      <c r="X8" s="233">
        <f t="shared" si="7"/>
        <v>0</v>
      </c>
      <c r="Y8" s="233">
        <f t="shared" si="8"/>
        <v>0</v>
      </c>
      <c r="Z8" s="233">
        <f t="shared" si="9"/>
        <v>0</v>
      </c>
      <c r="AA8" s="233">
        <f t="shared" si="10"/>
        <v>0</v>
      </c>
      <c r="AB8" s="233">
        <f t="shared" si="11"/>
        <v>0</v>
      </c>
      <c r="AC8" s="233">
        <f t="shared" si="12"/>
        <v>0</v>
      </c>
      <c r="AD8" s="233">
        <f t="shared" si="12"/>
        <v>0</v>
      </c>
      <c r="AE8" s="233">
        <f t="shared" si="12"/>
        <v>0</v>
      </c>
      <c r="AF8" s="233">
        <f t="shared" si="12"/>
        <v>0</v>
      </c>
      <c r="AG8" s="233">
        <f t="shared" si="13"/>
        <v>0</v>
      </c>
      <c r="AH8" s="233">
        <f t="shared" si="14"/>
        <v>0</v>
      </c>
      <c r="AI8" s="233">
        <f t="shared" si="15"/>
        <v>0</v>
      </c>
      <c r="AJ8" s="233">
        <f t="shared" si="16"/>
        <v>0</v>
      </c>
      <c r="AK8" s="233">
        <f t="shared" si="17"/>
        <v>0</v>
      </c>
      <c r="AL8" s="233">
        <f t="shared" si="18"/>
        <v>0</v>
      </c>
      <c r="AM8" s="233">
        <f t="shared" si="19"/>
        <v>0</v>
      </c>
      <c r="AN8" s="234">
        <f t="shared" si="20"/>
        <v>0</v>
      </c>
    </row>
    <row r="9" spans="1:40" x14ac:dyDescent="0.25">
      <c r="A9" s="96" t="s">
        <v>234</v>
      </c>
      <c r="B9" s="287"/>
      <c r="C9" s="235"/>
      <c r="D9" s="231"/>
      <c r="E9" s="231"/>
      <c r="F9" s="231"/>
      <c r="G9" s="231"/>
      <c r="H9" s="231"/>
      <c r="I9" s="231"/>
      <c r="J9" s="231"/>
      <c r="K9" s="231"/>
      <c r="L9" s="231"/>
      <c r="M9" s="231"/>
      <c r="N9" s="231"/>
      <c r="O9" s="231"/>
      <c r="P9" s="231"/>
      <c r="Q9" s="231"/>
      <c r="R9" s="231"/>
      <c r="S9" s="231"/>
      <c r="T9" s="231"/>
      <c r="U9" s="231"/>
      <c r="V9" s="233">
        <f t="shared" si="5"/>
        <v>0</v>
      </c>
      <c r="W9" s="233">
        <f t="shared" si="6"/>
        <v>0</v>
      </c>
      <c r="X9" s="233">
        <f t="shared" si="7"/>
        <v>0</v>
      </c>
      <c r="Y9" s="233">
        <f t="shared" si="8"/>
        <v>0</v>
      </c>
      <c r="Z9" s="233">
        <f t="shared" si="9"/>
        <v>0</v>
      </c>
      <c r="AA9" s="233">
        <f t="shared" si="10"/>
        <v>0</v>
      </c>
      <c r="AB9" s="233">
        <f t="shared" si="11"/>
        <v>0</v>
      </c>
      <c r="AC9" s="233">
        <f t="shared" si="12"/>
        <v>0</v>
      </c>
      <c r="AD9" s="233">
        <f t="shared" si="12"/>
        <v>0</v>
      </c>
      <c r="AE9" s="233">
        <f t="shared" si="12"/>
        <v>0</v>
      </c>
      <c r="AF9" s="233">
        <f t="shared" si="12"/>
        <v>0</v>
      </c>
      <c r="AG9" s="233">
        <f t="shared" si="13"/>
        <v>0</v>
      </c>
      <c r="AH9" s="233">
        <f t="shared" si="14"/>
        <v>0</v>
      </c>
      <c r="AI9" s="233">
        <f t="shared" si="15"/>
        <v>0</v>
      </c>
      <c r="AJ9" s="233">
        <f t="shared" si="16"/>
        <v>0</v>
      </c>
      <c r="AK9" s="233">
        <f t="shared" si="17"/>
        <v>0</v>
      </c>
      <c r="AL9" s="233">
        <f t="shared" si="18"/>
        <v>0</v>
      </c>
      <c r="AM9" s="233">
        <f t="shared" si="19"/>
        <v>0</v>
      </c>
      <c r="AN9" s="234">
        <f t="shared" si="20"/>
        <v>0</v>
      </c>
    </row>
    <row r="10" spans="1:40" x14ac:dyDescent="0.25">
      <c r="A10" s="108" t="s">
        <v>235</v>
      </c>
      <c r="B10" s="287"/>
      <c r="C10" s="235"/>
      <c r="D10" s="231"/>
      <c r="E10" s="231"/>
      <c r="F10" s="231"/>
      <c r="G10" s="231"/>
      <c r="H10" s="231"/>
      <c r="I10" s="231"/>
      <c r="J10" s="231"/>
      <c r="K10" s="231"/>
      <c r="L10" s="231"/>
      <c r="M10" s="231"/>
      <c r="N10" s="231"/>
      <c r="O10" s="231"/>
      <c r="P10" s="231"/>
      <c r="Q10" s="231"/>
      <c r="R10" s="231"/>
      <c r="S10" s="231"/>
      <c r="T10" s="231"/>
      <c r="U10" s="231"/>
      <c r="V10" s="233">
        <f t="shared" si="5"/>
        <v>0</v>
      </c>
      <c r="W10" s="233">
        <f t="shared" si="6"/>
        <v>0</v>
      </c>
      <c r="X10" s="233">
        <f t="shared" si="7"/>
        <v>0</v>
      </c>
      <c r="Y10" s="233">
        <f t="shared" si="8"/>
        <v>0</v>
      </c>
      <c r="Z10" s="233">
        <f t="shared" si="9"/>
        <v>0</v>
      </c>
      <c r="AA10" s="233">
        <f t="shared" si="10"/>
        <v>0</v>
      </c>
      <c r="AB10" s="233">
        <f t="shared" si="11"/>
        <v>0</v>
      </c>
      <c r="AC10" s="233">
        <f t="shared" si="12"/>
        <v>0</v>
      </c>
      <c r="AD10" s="233">
        <f t="shared" si="12"/>
        <v>0</v>
      </c>
      <c r="AE10" s="233">
        <f t="shared" si="12"/>
        <v>0</v>
      </c>
      <c r="AF10" s="233">
        <f t="shared" si="12"/>
        <v>0</v>
      </c>
      <c r="AG10" s="233">
        <f t="shared" si="13"/>
        <v>0</v>
      </c>
      <c r="AH10" s="233">
        <f t="shared" si="14"/>
        <v>0</v>
      </c>
      <c r="AI10" s="233">
        <f t="shared" si="15"/>
        <v>0</v>
      </c>
      <c r="AJ10" s="233">
        <f t="shared" si="16"/>
        <v>0</v>
      </c>
      <c r="AK10" s="233">
        <f t="shared" si="17"/>
        <v>0</v>
      </c>
      <c r="AL10" s="233">
        <f t="shared" si="18"/>
        <v>0</v>
      </c>
      <c r="AM10" s="233">
        <f t="shared" si="19"/>
        <v>0</v>
      </c>
      <c r="AN10" s="234">
        <f t="shared" si="20"/>
        <v>0</v>
      </c>
    </row>
    <row r="11" spans="1:40" x14ac:dyDescent="0.25">
      <c r="A11" s="108" t="s">
        <v>236</v>
      </c>
      <c r="B11" s="287"/>
      <c r="C11" s="235"/>
      <c r="D11" s="231"/>
      <c r="E11" s="231"/>
      <c r="F11" s="231"/>
      <c r="G11" s="231"/>
      <c r="H11" s="231"/>
      <c r="I11" s="231"/>
      <c r="J11" s="231"/>
      <c r="K11" s="231"/>
      <c r="L11" s="231"/>
      <c r="M11" s="231"/>
      <c r="N11" s="231"/>
      <c r="O11" s="231"/>
      <c r="P11" s="231"/>
      <c r="Q11" s="231"/>
      <c r="R11" s="231"/>
      <c r="S11" s="231"/>
      <c r="T11" s="231"/>
      <c r="U11" s="231"/>
      <c r="V11" s="233">
        <f t="shared" si="5"/>
        <v>0</v>
      </c>
      <c r="W11" s="233">
        <f t="shared" si="6"/>
        <v>0</v>
      </c>
      <c r="X11" s="233">
        <f t="shared" si="7"/>
        <v>0</v>
      </c>
      <c r="Y11" s="233">
        <f t="shared" si="8"/>
        <v>0</v>
      </c>
      <c r="Z11" s="233">
        <f t="shared" si="9"/>
        <v>0</v>
      </c>
      <c r="AA11" s="233">
        <f t="shared" si="10"/>
        <v>0</v>
      </c>
      <c r="AB11" s="233">
        <f t="shared" si="11"/>
        <v>0</v>
      </c>
      <c r="AC11" s="233">
        <f t="shared" si="12"/>
        <v>0</v>
      </c>
      <c r="AD11" s="233">
        <f t="shared" si="12"/>
        <v>0</v>
      </c>
      <c r="AE11" s="233">
        <f t="shared" si="12"/>
        <v>0</v>
      </c>
      <c r="AF11" s="233">
        <f t="shared" si="12"/>
        <v>0</v>
      </c>
      <c r="AG11" s="233">
        <f t="shared" si="13"/>
        <v>0</v>
      </c>
      <c r="AH11" s="233">
        <f t="shared" si="14"/>
        <v>0</v>
      </c>
      <c r="AI11" s="233">
        <f t="shared" si="15"/>
        <v>0</v>
      </c>
      <c r="AJ11" s="233">
        <f t="shared" si="16"/>
        <v>0</v>
      </c>
      <c r="AK11" s="233">
        <f t="shared" si="17"/>
        <v>0</v>
      </c>
      <c r="AL11" s="233">
        <f t="shared" si="18"/>
        <v>0</v>
      </c>
      <c r="AM11" s="233">
        <f t="shared" si="19"/>
        <v>0</v>
      </c>
      <c r="AN11" s="234">
        <f t="shared" si="20"/>
        <v>0</v>
      </c>
    </row>
    <row r="12" spans="1:40" x14ac:dyDescent="0.25">
      <c r="A12" s="96" t="s">
        <v>237</v>
      </c>
      <c r="B12" s="287"/>
      <c r="C12" s="235"/>
      <c r="D12" s="231"/>
      <c r="E12" s="231"/>
      <c r="F12" s="231"/>
      <c r="G12" s="231"/>
      <c r="H12" s="231"/>
      <c r="I12" s="231"/>
      <c r="J12" s="231"/>
      <c r="K12" s="231"/>
      <c r="L12" s="231"/>
      <c r="M12" s="231"/>
      <c r="N12" s="231"/>
      <c r="O12" s="231"/>
      <c r="P12" s="231"/>
      <c r="Q12" s="231"/>
      <c r="R12" s="231"/>
      <c r="S12" s="231"/>
      <c r="T12" s="231"/>
      <c r="U12" s="231"/>
      <c r="V12" s="233">
        <f t="shared" si="5"/>
        <v>0</v>
      </c>
      <c r="W12" s="233">
        <f t="shared" si="6"/>
        <v>0</v>
      </c>
      <c r="X12" s="233">
        <f t="shared" si="7"/>
        <v>0</v>
      </c>
      <c r="Y12" s="233">
        <f t="shared" si="8"/>
        <v>0</v>
      </c>
      <c r="Z12" s="233">
        <f t="shared" si="9"/>
        <v>0</v>
      </c>
      <c r="AA12" s="233">
        <f t="shared" si="10"/>
        <v>0</v>
      </c>
      <c r="AB12" s="233">
        <f t="shared" si="11"/>
        <v>0</v>
      </c>
      <c r="AC12" s="233">
        <f t="shared" si="12"/>
        <v>0</v>
      </c>
      <c r="AD12" s="233">
        <f t="shared" si="12"/>
        <v>0</v>
      </c>
      <c r="AE12" s="233">
        <f t="shared" si="12"/>
        <v>0</v>
      </c>
      <c r="AF12" s="233">
        <f t="shared" si="12"/>
        <v>0</v>
      </c>
      <c r="AG12" s="233">
        <f t="shared" si="13"/>
        <v>0</v>
      </c>
      <c r="AH12" s="233">
        <f t="shared" si="14"/>
        <v>0</v>
      </c>
      <c r="AI12" s="233">
        <f t="shared" si="15"/>
        <v>0</v>
      </c>
      <c r="AJ12" s="233">
        <f t="shared" si="16"/>
        <v>0</v>
      </c>
      <c r="AK12" s="233">
        <f t="shared" si="17"/>
        <v>0</v>
      </c>
      <c r="AL12" s="233">
        <f t="shared" si="18"/>
        <v>0</v>
      </c>
      <c r="AM12" s="233">
        <f t="shared" si="19"/>
        <v>0</v>
      </c>
      <c r="AN12" s="234">
        <f t="shared" si="20"/>
        <v>0</v>
      </c>
    </row>
    <row r="13" spans="1:40" x14ac:dyDescent="0.25">
      <c r="A13" s="96" t="s">
        <v>238</v>
      </c>
      <c r="B13" s="287"/>
      <c r="C13" s="235"/>
      <c r="D13" s="231"/>
      <c r="E13" s="231"/>
      <c r="F13" s="231"/>
      <c r="G13" s="231"/>
      <c r="H13" s="231"/>
      <c r="I13" s="231"/>
      <c r="J13" s="231"/>
      <c r="K13" s="231"/>
      <c r="L13" s="231"/>
      <c r="M13" s="231"/>
      <c r="N13" s="231"/>
      <c r="O13" s="231"/>
      <c r="P13" s="231"/>
      <c r="Q13" s="231"/>
      <c r="R13" s="231"/>
      <c r="S13" s="231"/>
      <c r="T13" s="231"/>
      <c r="U13" s="231"/>
      <c r="V13" s="233">
        <f t="shared" si="5"/>
        <v>0</v>
      </c>
      <c r="W13" s="233">
        <f t="shared" si="6"/>
        <v>0</v>
      </c>
      <c r="X13" s="233">
        <f t="shared" si="7"/>
        <v>0</v>
      </c>
      <c r="Y13" s="233">
        <f t="shared" si="8"/>
        <v>0</v>
      </c>
      <c r="Z13" s="233">
        <f t="shared" si="9"/>
        <v>0</v>
      </c>
      <c r="AA13" s="233">
        <f t="shared" si="10"/>
        <v>0</v>
      </c>
      <c r="AB13" s="233">
        <f t="shared" si="11"/>
        <v>0</v>
      </c>
      <c r="AC13" s="233">
        <f t="shared" si="12"/>
        <v>0</v>
      </c>
      <c r="AD13" s="233">
        <f t="shared" si="12"/>
        <v>0</v>
      </c>
      <c r="AE13" s="233">
        <f t="shared" si="12"/>
        <v>0</v>
      </c>
      <c r="AF13" s="233">
        <f t="shared" si="12"/>
        <v>0</v>
      </c>
      <c r="AG13" s="233">
        <f t="shared" si="13"/>
        <v>0</v>
      </c>
      <c r="AH13" s="233">
        <f t="shared" si="14"/>
        <v>0</v>
      </c>
      <c r="AI13" s="233">
        <f t="shared" si="15"/>
        <v>0</v>
      </c>
      <c r="AJ13" s="233">
        <f t="shared" si="16"/>
        <v>0</v>
      </c>
      <c r="AK13" s="233">
        <f t="shared" si="17"/>
        <v>0</v>
      </c>
      <c r="AL13" s="233">
        <f t="shared" si="18"/>
        <v>0</v>
      </c>
      <c r="AM13" s="233">
        <f t="shared" si="19"/>
        <v>0</v>
      </c>
      <c r="AN13" s="234">
        <f t="shared" si="20"/>
        <v>0</v>
      </c>
    </row>
    <row r="14" spans="1:40" x14ac:dyDescent="0.25">
      <c r="A14" s="96" t="s">
        <v>239</v>
      </c>
      <c r="B14" s="287"/>
      <c r="C14" s="235"/>
      <c r="D14" s="231"/>
      <c r="E14" s="231"/>
      <c r="F14" s="231"/>
      <c r="G14" s="231"/>
      <c r="H14" s="231"/>
      <c r="I14" s="231"/>
      <c r="J14" s="231"/>
      <c r="K14" s="231"/>
      <c r="L14" s="231"/>
      <c r="M14" s="231"/>
      <c r="N14" s="231"/>
      <c r="O14" s="231"/>
      <c r="P14" s="231"/>
      <c r="Q14" s="231"/>
      <c r="R14" s="231"/>
      <c r="S14" s="231"/>
      <c r="T14" s="231"/>
      <c r="U14" s="231"/>
      <c r="V14" s="233">
        <f t="shared" si="5"/>
        <v>0</v>
      </c>
      <c r="W14" s="233">
        <f t="shared" si="6"/>
        <v>0</v>
      </c>
      <c r="X14" s="233">
        <f t="shared" si="7"/>
        <v>0</v>
      </c>
      <c r="Y14" s="233">
        <f t="shared" si="8"/>
        <v>0</v>
      </c>
      <c r="Z14" s="233">
        <f t="shared" si="9"/>
        <v>0</v>
      </c>
      <c r="AA14" s="233">
        <f t="shared" si="10"/>
        <v>0</v>
      </c>
      <c r="AB14" s="233">
        <f t="shared" si="11"/>
        <v>0</v>
      </c>
      <c r="AC14" s="233">
        <f t="shared" si="12"/>
        <v>0</v>
      </c>
      <c r="AD14" s="233">
        <f t="shared" si="12"/>
        <v>0</v>
      </c>
      <c r="AE14" s="233">
        <f t="shared" si="12"/>
        <v>0</v>
      </c>
      <c r="AF14" s="233">
        <f t="shared" si="12"/>
        <v>0</v>
      </c>
      <c r="AG14" s="233">
        <f t="shared" si="13"/>
        <v>0</v>
      </c>
      <c r="AH14" s="233">
        <f t="shared" si="14"/>
        <v>0</v>
      </c>
      <c r="AI14" s="233">
        <f t="shared" si="15"/>
        <v>0</v>
      </c>
      <c r="AJ14" s="233">
        <f t="shared" si="16"/>
        <v>0</v>
      </c>
      <c r="AK14" s="233">
        <f t="shared" si="17"/>
        <v>0</v>
      </c>
      <c r="AL14" s="233">
        <f t="shared" si="18"/>
        <v>0</v>
      </c>
      <c r="AM14" s="233">
        <f t="shared" si="19"/>
        <v>0</v>
      </c>
      <c r="AN14" s="234">
        <f t="shared" si="20"/>
        <v>0</v>
      </c>
    </row>
    <row r="15" spans="1:40" x14ac:dyDescent="0.25">
      <c r="A15" s="96" t="s">
        <v>240</v>
      </c>
      <c r="B15" s="287"/>
      <c r="C15" s="235"/>
      <c r="D15" s="231"/>
      <c r="E15" s="231"/>
      <c r="F15" s="231"/>
      <c r="G15" s="231"/>
      <c r="H15" s="231"/>
      <c r="I15" s="231"/>
      <c r="J15" s="231"/>
      <c r="K15" s="231"/>
      <c r="L15" s="231"/>
      <c r="M15" s="231"/>
      <c r="N15" s="231"/>
      <c r="O15" s="231"/>
      <c r="P15" s="231"/>
      <c r="Q15" s="231"/>
      <c r="R15" s="231"/>
      <c r="S15" s="231"/>
      <c r="T15" s="231"/>
      <c r="U15" s="231"/>
      <c r="V15" s="233">
        <f t="shared" si="5"/>
        <v>0</v>
      </c>
      <c r="W15" s="233">
        <f t="shared" si="6"/>
        <v>0</v>
      </c>
      <c r="X15" s="233">
        <f t="shared" si="7"/>
        <v>0</v>
      </c>
      <c r="Y15" s="233">
        <f t="shared" si="8"/>
        <v>0</v>
      </c>
      <c r="Z15" s="233">
        <f t="shared" si="9"/>
        <v>0</v>
      </c>
      <c r="AA15" s="233">
        <f t="shared" si="10"/>
        <v>0</v>
      </c>
      <c r="AB15" s="233">
        <f t="shared" si="11"/>
        <v>0</v>
      </c>
      <c r="AC15" s="233">
        <f t="shared" si="12"/>
        <v>0</v>
      </c>
      <c r="AD15" s="233">
        <f t="shared" si="12"/>
        <v>0</v>
      </c>
      <c r="AE15" s="233">
        <f t="shared" si="12"/>
        <v>0</v>
      </c>
      <c r="AF15" s="233">
        <f t="shared" si="12"/>
        <v>0</v>
      </c>
      <c r="AG15" s="233">
        <f t="shared" si="13"/>
        <v>0</v>
      </c>
      <c r="AH15" s="233">
        <f t="shared" si="14"/>
        <v>0</v>
      </c>
      <c r="AI15" s="233">
        <f t="shared" si="15"/>
        <v>0</v>
      </c>
      <c r="AJ15" s="233">
        <f t="shared" si="16"/>
        <v>0</v>
      </c>
      <c r="AK15" s="233">
        <f t="shared" si="17"/>
        <v>0</v>
      </c>
      <c r="AL15" s="233">
        <f t="shared" si="18"/>
        <v>0</v>
      </c>
      <c r="AM15" s="233">
        <f t="shared" si="19"/>
        <v>0</v>
      </c>
      <c r="AN15" s="234">
        <f t="shared" si="20"/>
        <v>0</v>
      </c>
    </row>
    <row r="16" spans="1:40" ht="30" x14ac:dyDescent="0.25">
      <c r="A16" s="108" t="s">
        <v>241</v>
      </c>
      <c r="B16" s="286">
        <f>175*35</f>
        <v>6125</v>
      </c>
      <c r="C16" s="236" t="s">
        <v>242</v>
      </c>
      <c r="D16" s="231"/>
      <c r="E16" s="231"/>
      <c r="F16" s="231"/>
      <c r="G16" s="231"/>
      <c r="H16" s="231"/>
      <c r="I16" s="231"/>
      <c r="J16" s="231"/>
      <c r="K16" s="231"/>
      <c r="L16" s="231"/>
      <c r="M16" s="231"/>
      <c r="N16" s="231"/>
      <c r="O16" s="231"/>
      <c r="P16" s="231"/>
      <c r="Q16" s="231"/>
      <c r="R16" s="237" t="s">
        <v>223</v>
      </c>
      <c r="S16" s="237"/>
      <c r="T16" s="237"/>
      <c r="U16" s="237"/>
      <c r="V16" s="233">
        <f t="shared" si="5"/>
        <v>0</v>
      </c>
      <c r="W16" s="233">
        <f t="shared" si="6"/>
        <v>0</v>
      </c>
      <c r="X16" s="233">
        <f t="shared" si="7"/>
        <v>0</v>
      </c>
      <c r="Y16" s="233">
        <f t="shared" si="8"/>
        <v>0</v>
      </c>
      <c r="Z16" s="233">
        <f t="shared" si="9"/>
        <v>0</v>
      </c>
      <c r="AA16" s="233">
        <f t="shared" si="10"/>
        <v>0</v>
      </c>
      <c r="AB16" s="233">
        <f t="shared" si="11"/>
        <v>0</v>
      </c>
      <c r="AC16" s="233">
        <f t="shared" si="12"/>
        <v>0</v>
      </c>
      <c r="AD16" s="233">
        <f t="shared" si="12"/>
        <v>0</v>
      </c>
      <c r="AE16" s="233">
        <f t="shared" si="12"/>
        <v>0</v>
      </c>
      <c r="AF16" s="233">
        <f t="shared" si="12"/>
        <v>0</v>
      </c>
      <c r="AG16" s="233">
        <f t="shared" si="13"/>
        <v>0</v>
      </c>
      <c r="AH16" s="233">
        <f t="shared" si="14"/>
        <v>0</v>
      </c>
      <c r="AI16" s="233">
        <f t="shared" si="15"/>
        <v>0</v>
      </c>
      <c r="AJ16" s="233">
        <f t="shared" si="16"/>
        <v>6125</v>
      </c>
      <c r="AK16" s="233">
        <f t="shared" si="17"/>
        <v>0</v>
      </c>
      <c r="AL16" s="233">
        <f t="shared" si="18"/>
        <v>0</v>
      </c>
      <c r="AM16" s="233">
        <f t="shared" si="19"/>
        <v>0</v>
      </c>
      <c r="AN16" s="234">
        <f t="shared" si="20"/>
        <v>6125</v>
      </c>
    </row>
    <row r="17" spans="1:40" ht="30" x14ac:dyDescent="0.25">
      <c r="A17" s="108" t="s">
        <v>243</v>
      </c>
      <c r="B17" s="286">
        <f>175*60</f>
        <v>10500</v>
      </c>
      <c r="C17" s="236" t="s">
        <v>242</v>
      </c>
      <c r="D17" s="231"/>
      <c r="E17" s="231"/>
      <c r="F17" s="231"/>
      <c r="G17" s="231"/>
      <c r="H17" s="231"/>
      <c r="I17" s="231"/>
      <c r="J17" s="231"/>
      <c r="K17" s="237"/>
      <c r="L17" s="237"/>
      <c r="M17" s="237"/>
      <c r="N17" s="237" t="s">
        <v>223</v>
      </c>
      <c r="O17" s="231"/>
      <c r="P17" s="231"/>
      <c r="Q17" s="231"/>
      <c r="R17" s="231"/>
      <c r="S17" s="231"/>
      <c r="T17" s="231"/>
      <c r="U17" s="231"/>
      <c r="V17" s="233">
        <f t="shared" si="5"/>
        <v>0</v>
      </c>
      <c r="W17" s="233">
        <f t="shared" si="6"/>
        <v>0</v>
      </c>
      <c r="X17" s="233">
        <f t="shared" si="7"/>
        <v>0</v>
      </c>
      <c r="Y17" s="233">
        <f t="shared" si="8"/>
        <v>0</v>
      </c>
      <c r="Z17" s="233">
        <f t="shared" si="9"/>
        <v>0</v>
      </c>
      <c r="AA17" s="233">
        <f t="shared" si="10"/>
        <v>0</v>
      </c>
      <c r="AB17" s="233">
        <f t="shared" si="11"/>
        <v>0</v>
      </c>
      <c r="AC17" s="233">
        <f t="shared" si="12"/>
        <v>0</v>
      </c>
      <c r="AD17" s="233">
        <f t="shared" si="12"/>
        <v>0</v>
      </c>
      <c r="AE17" s="233">
        <f t="shared" si="12"/>
        <v>0</v>
      </c>
      <c r="AF17" s="233">
        <f t="shared" si="12"/>
        <v>10500</v>
      </c>
      <c r="AG17" s="233">
        <f t="shared" si="13"/>
        <v>0</v>
      </c>
      <c r="AH17" s="233">
        <f t="shared" si="14"/>
        <v>0</v>
      </c>
      <c r="AI17" s="233">
        <f t="shared" si="15"/>
        <v>0</v>
      </c>
      <c r="AJ17" s="233">
        <f t="shared" si="16"/>
        <v>0</v>
      </c>
      <c r="AK17" s="233">
        <f t="shared" si="17"/>
        <v>0</v>
      </c>
      <c r="AL17" s="233">
        <f t="shared" si="18"/>
        <v>0</v>
      </c>
      <c r="AM17" s="233">
        <f t="shared" si="19"/>
        <v>0</v>
      </c>
      <c r="AN17" s="234">
        <f t="shared" si="20"/>
        <v>10500</v>
      </c>
    </row>
    <row r="18" spans="1:40" x14ac:dyDescent="0.25">
      <c r="A18" s="108" t="s">
        <v>244</v>
      </c>
      <c r="B18" s="286">
        <f>2700*1.5</f>
        <v>4050</v>
      </c>
      <c r="C18" s="235"/>
      <c r="D18" s="231"/>
      <c r="E18" s="231"/>
      <c r="F18" s="231"/>
      <c r="G18" s="231"/>
      <c r="H18" s="231"/>
      <c r="I18" s="231"/>
      <c r="J18" s="231"/>
      <c r="K18" s="231"/>
      <c r="L18" s="231"/>
      <c r="M18" s="231"/>
      <c r="N18" s="231"/>
      <c r="O18" s="231"/>
      <c r="P18" s="231"/>
      <c r="Q18" s="231"/>
      <c r="R18" s="237" t="s">
        <v>223</v>
      </c>
      <c r="S18" s="237"/>
      <c r="T18" s="237"/>
      <c r="U18" s="237"/>
      <c r="V18" s="233">
        <f t="shared" si="5"/>
        <v>0</v>
      </c>
      <c r="W18" s="233">
        <f t="shared" si="6"/>
        <v>0</v>
      </c>
      <c r="X18" s="233">
        <f t="shared" si="7"/>
        <v>0</v>
      </c>
      <c r="Y18" s="233">
        <f t="shared" si="8"/>
        <v>0</v>
      </c>
      <c r="Z18" s="233">
        <f t="shared" si="9"/>
        <v>0</v>
      </c>
      <c r="AA18" s="233">
        <f t="shared" si="10"/>
        <v>0</v>
      </c>
      <c r="AB18" s="233">
        <f t="shared" si="11"/>
        <v>0</v>
      </c>
      <c r="AC18" s="233">
        <f t="shared" si="12"/>
        <v>0</v>
      </c>
      <c r="AD18" s="233">
        <f t="shared" si="12"/>
        <v>0</v>
      </c>
      <c r="AE18" s="233">
        <f t="shared" si="12"/>
        <v>0</v>
      </c>
      <c r="AF18" s="233">
        <f t="shared" si="12"/>
        <v>0</v>
      </c>
      <c r="AG18" s="233">
        <f t="shared" si="13"/>
        <v>0</v>
      </c>
      <c r="AH18" s="233">
        <f t="shared" si="14"/>
        <v>0</v>
      </c>
      <c r="AI18" s="233">
        <f t="shared" si="15"/>
        <v>0</v>
      </c>
      <c r="AJ18" s="233">
        <f t="shared" si="16"/>
        <v>4050</v>
      </c>
      <c r="AK18" s="233">
        <f t="shared" si="17"/>
        <v>0</v>
      </c>
      <c r="AL18" s="233">
        <f t="shared" si="18"/>
        <v>0</v>
      </c>
      <c r="AM18" s="233">
        <f t="shared" si="19"/>
        <v>0</v>
      </c>
      <c r="AN18" s="234">
        <f t="shared" si="20"/>
        <v>4050</v>
      </c>
    </row>
    <row r="19" spans="1:40" x14ac:dyDescent="0.25">
      <c r="A19" s="96" t="s">
        <v>245</v>
      </c>
      <c r="B19" s="286">
        <f>inl_equipment_purchase_team_labor_rate*70</f>
        <v>5950</v>
      </c>
      <c r="C19" s="236" t="s">
        <v>246</v>
      </c>
      <c r="D19" s="237" t="s">
        <v>223</v>
      </c>
      <c r="E19" s="231"/>
      <c r="F19" s="231"/>
      <c r="G19" s="231"/>
      <c r="H19" s="231"/>
      <c r="I19" s="231"/>
      <c r="J19" s="231"/>
      <c r="K19" s="231"/>
      <c r="L19" s="231"/>
      <c r="M19" s="231"/>
      <c r="N19" s="231"/>
      <c r="O19" s="231"/>
      <c r="P19" s="231"/>
      <c r="Q19" s="231"/>
      <c r="R19" s="231"/>
      <c r="S19" s="231"/>
      <c r="T19" s="231"/>
      <c r="U19" s="231"/>
      <c r="V19" s="233">
        <f t="shared" si="5"/>
        <v>5950</v>
      </c>
      <c r="W19" s="233">
        <f t="shared" si="6"/>
        <v>0</v>
      </c>
      <c r="X19" s="233">
        <f t="shared" si="7"/>
        <v>0</v>
      </c>
      <c r="Y19" s="233">
        <f t="shared" si="8"/>
        <v>0</v>
      </c>
      <c r="Z19" s="233">
        <f t="shared" si="9"/>
        <v>0</v>
      </c>
      <c r="AA19" s="233">
        <f t="shared" si="10"/>
        <v>0</v>
      </c>
      <c r="AB19" s="233">
        <f t="shared" si="11"/>
        <v>0</v>
      </c>
      <c r="AC19" s="233">
        <f t="shared" si="12"/>
        <v>0</v>
      </c>
      <c r="AD19" s="233">
        <f t="shared" si="12"/>
        <v>0</v>
      </c>
      <c r="AE19" s="233">
        <f t="shared" si="12"/>
        <v>0</v>
      </c>
      <c r="AF19" s="233">
        <f t="shared" si="12"/>
        <v>0</v>
      </c>
      <c r="AG19" s="233">
        <f t="shared" si="13"/>
        <v>0</v>
      </c>
      <c r="AH19" s="233">
        <f t="shared" si="14"/>
        <v>0</v>
      </c>
      <c r="AI19" s="233">
        <f t="shared" si="15"/>
        <v>0</v>
      </c>
      <c r="AJ19" s="233">
        <f t="shared" si="16"/>
        <v>0</v>
      </c>
      <c r="AK19" s="233">
        <f t="shared" si="17"/>
        <v>0</v>
      </c>
      <c r="AL19" s="233">
        <f t="shared" si="18"/>
        <v>0</v>
      </c>
      <c r="AM19" s="233">
        <f t="shared" si="19"/>
        <v>0</v>
      </c>
      <c r="AN19" s="234">
        <f t="shared" si="20"/>
        <v>5950</v>
      </c>
    </row>
    <row r="20" spans="1:40" ht="30" x14ac:dyDescent="0.25">
      <c r="A20" s="96" t="s">
        <v>247</v>
      </c>
      <c r="B20" s="286">
        <f>50*sample_packaging_team_labor_rate</f>
        <v>17000</v>
      </c>
      <c r="C20" s="236" t="s">
        <v>248</v>
      </c>
      <c r="D20" s="231"/>
      <c r="E20" s="231"/>
      <c r="F20" s="231"/>
      <c r="G20" s="231"/>
      <c r="H20" s="231"/>
      <c r="I20" s="231"/>
      <c r="J20" s="231"/>
      <c r="K20" s="237"/>
      <c r="L20" s="237"/>
      <c r="M20" s="237"/>
      <c r="N20" s="237" t="s">
        <v>223</v>
      </c>
      <c r="O20" s="231"/>
      <c r="P20" s="231"/>
      <c r="Q20" s="231"/>
      <c r="R20" s="231"/>
      <c r="S20" s="231"/>
      <c r="T20" s="231"/>
      <c r="U20" s="231"/>
      <c r="V20" s="233">
        <f t="shared" si="5"/>
        <v>0</v>
      </c>
      <c r="W20" s="233">
        <f t="shared" si="6"/>
        <v>0</v>
      </c>
      <c r="X20" s="233">
        <f t="shared" si="7"/>
        <v>0</v>
      </c>
      <c r="Y20" s="233">
        <f t="shared" si="8"/>
        <v>0</v>
      </c>
      <c r="Z20" s="233">
        <f t="shared" si="9"/>
        <v>0</v>
      </c>
      <c r="AA20" s="233">
        <f t="shared" si="10"/>
        <v>0</v>
      </c>
      <c r="AB20" s="233">
        <f t="shared" si="11"/>
        <v>0</v>
      </c>
      <c r="AC20" s="233">
        <f t="shared" si="12"/>
        <v>0</v>
      </c>
      <c r="AD20" s="233">
        <f t="shared" si="12"/>
        <v>0</v>
      </c>
      <c r="AE20" s="233">
        <f t="shared" si="12"/>
        <v>0</v>
      </c>
      <c r="AF20" s="233">
        <f t="shared" si="12"/>
        <v>17000</v>
      </c>
      <c r="AG20" s="233">
        <f t="shared" si="13"/>
        <v>0</v>
      </c>
      <c r="AH20" s="233">
        <f t="shared" si="14"/>
        <v>0</v>
      </c>
      <c r="AI20" s="233">
        <f t="shared" si="15"/>
        <v>0</v>
      </c>
      <c r="AJ20" s="233">
        <f t="shared" si="16"/>
        <v>0</v>
      </c>
      <c r="AK20" s="233">
        <f t="shared" si="17"/>
        <v>0</v>
      </c>
      <c r="AL20" s="233">
        <f t="shared" si="18"/>
        <v>0</v>
      </c>
      <c r="AM20" s="233">
        <f t="shared" si="19"/>
        <v>0</v>
      </c>
      <c r="AN20" s="234">
        <f t="shared" si="20"/>
        <v>17000</v>
      </c>
    </row>
    <row r="21" spans="1:40" x14ac:dyDescent="0.25">
      <c r="A21" s="96" t="s">
        <v>249</v>
      </c>
      <c r="B21" s="286">
        <f>900*3</f>
        <v>2700</v>
      </c>
      <c r="C21" s="236" t="s">
        <v>250</v>
      </c>
      <c r="D21" s="231"/>
      <c r="E21" s="231"/>
      <c r="F21" s="231"/>
      <c r="G21" s="231"/>
      <c r="H21" s="231"/>
      <c r="I21" s="231"/>
      <c r="J21" s="231"/>
      <c r="K21" s="231"/>
      <c r="L21" s="231"/>
      <c r="M21" s="231"/>
      <c r="N21" s="231"/>
      <c r="O21" s="231"/>
      <c r="P21" s="237" t="s">
        <v>223</v>
      </c>
      <c r="Q21" s="231"/>
      <c r="R21" s="231"/>
      <c r="S21" s="231"/>
      <c r="T21" s="231"/>
      <c r="U21" s="231"/>
      <c r="V21" s="233">
        <f t="shared" si="5"/>
        <v>0</v>
      </c>
      <c r="W21" s="233">
        <f t="shared" si="6"/>
        <v>0</v>
      </c>
      <c r="X21" s="233">
        <f t="shared" si="7"/>
        <v>0</v>
      </c>
      <c r="Y21" s="233">
        <f t="shared" si="8"/>
        <v>0</v>
      </c>
      <c r="Z21" s="233">
        <f t="shared" si="9"/>
        <v>0</v>
      </c>
      <c r="AA21" s="233">
        <f t="shared" si="10"/>
        <v>0</v>
      </c>
      <c r="AB21" s="233">
        <f t="shared" si="11"/>
        <v>0</v>
      </c>
      <c r="AC21" s="233">
        <f t="shared" si="12"/>
        <v>0</v>
      </c>
      <c r="AD21" s="233">
        <f t="shared" si="12"/>
        <v>0</v>
      </c>
      <c r="AE21" s="233">
        <f t="shared" si="12"/>
        <v>0</v>
      </c>
      <c r="AF21" s="233">
        <f t="shared" si="12"/>
        <v>0</v>
      </c>
      <c r="AG21" s="233">
        <f t="shared" si="13"/>
        <v>0</v>
      </c>
      <c r="AH21" s="233">
        <f t="shared" si="14"/>
        <v>2700</v>
      </c>
      <c r="AI21" s="233">
        <f t="shared" si="15"/>
        <v>0</v>
      </c>
      <c r="AJ21" s="233">
        <f t="shared" si="16"/>
        <v>0</v>
      </c>
      <c r="AK21" s="233">
        <f t="shared" si="17"/>
        <v>0</v>
      </c>
      <c r="AL21" s="233">
        <f t="shared" si="18"/>
        <v>0</v>
      </c>
      <c r="AM21" s="233">
        <f t="shared" si="19"/>
        <v>0</v>
      </c>
      <c r="AN21" s="234">
        <f t="shared" si="20"/>
        <v>2700</v>
      </c>
    </row>
    <row r="22" spans="1:40" ht="60" x14ac:dyDescent="0.25">
      <c r="A22" s="96" t="s">
        <v>251</v>
      </c>
      <c r="B22" s="286">
        <f>(command_folks+health_and_safety_folks+osc_folks)*airfare+(command_teams+health_and_safety_teams+osc_teams)*rental_car+(command_folks+health_and_safety_folks+osc_folks)*(lodging+expenses)*(round1_charsamplingdays+round1_clearancesamplingdays+round1_decondays+2)+(round1_charsamplingdays+round1_clearancesamplingdays+round1_decondays+4)*8*(command_team_labor_rate+osc_labor_rate+health_and_safety_team_labor_rate)+(command_folks+health_and_safety_folks+osc_folks)*expenses*2</f>
        <v>47505</v>
      </c>
      <c r="C22" s="236" t="s">
        <v>252</v>
      </c>
      <c r="D22" s="231"/>
      <c r="E22" s="231"/>
      <c r="F22" s="231"/>
      <c r="G22" s="231"/>
      <c r="H22" s="231"/>
      <c r="I22" s="231"/>
      <c r="J22" s="231"/>
      <c r="K22" s="231"/>
      <c r="L22" s="231"/>
      <c r="M22" s="231"/>
      <c r="N22" s="231"/>
      <c r="O22" s="231"/>
      <c r="P22" s="237"/>
      <c r="Q22" s="231"/>
      <c r="R22" s="231"/>
      <c r="S22" s="237" t="s">
        <v>223</v>
      </c>
      <c r="T22" s="237"/>
      <c r="U22" s="237"/>
      <c r="V22" s="233">
        <f t="shared" ref="V22" si="21">IF(D22="x",$B22,0)</f>
        <v>0</v>
      </c>
      <c r="W22" s="233">
        <f t="shared" ref="W22" si="22">IF(E22="x",$B22,0)</f>
        <v>0</v>
      </c>
      <c r="X22" s="233">
        <f t="shared" ref="X22" si="23">IF(F22="x",$B22,0)</f>
        <v>0</v>
      </c>
      <c r="Y22" s="233">
        <f t="shared" ref="Y22" si="24">IF(G22="x",$B22,0)</f>
        <v>0</v>
      </c>
      <c r="Z22" s="233">
        <f t="shared" ref="Z22" si="25">IF(H22="x",$B22,0)</f>
        <v>0</v>
      </c>
      <c r="AA22" s="233">
        <f t="shared" ref="AA22" si="26">IF(I22="x",$B22,0)</f>
        <v>0</v>
      </c>
      <c r="AB22" s="233">
        <f t="shared" ref="AB22" si="27">IF(J22="x",$B22,0)</f>
        <v>0</v>
      </c>
      <c r="AC22" s="233">
        <f t="shared" ref="AC22:AF22" si="28">IF(K22="x",$B22,0)</f>
        <v>0</v>
      </c>
      <c r="AD22" s="233">
        <f t="shared" si="28"/>
        <v>0</v>
      </c>
      <c r="AE22" s="233">
        <f t="shared" si="28"/>
        <v>0</v>
      </c>
      <c r="AF22" s="233">
        <f t="shared" si="28"/>
        <v>0</v>
      </c>
      <c r="AG22" s="233">
        <f t="shared" ref="AG22" si="29">IF(O22="x",$B22,0)</f>
        <v>0</v>
      </c>
      <c r="AH22" s="233">
        <f t="shared" ref="AH22" si="30">IF(P22="x",$B22,0)</f>
        <v>0</v>
      </c>
      <c r="AI22" s="233">
        <f t="shared" ref="AI22" si="31">IF(Q22="x",$B22,0)</f>
        <v>0</v>
      </c>
      <c r="AJ22" s="233">
        <f t="shared" ref="AJ22" si="32">IF(R22="x",$B22,0)</f>
        <v>0</v>
      </c>
      <c r="AK22" s="233">
        <f t="shared" si="17"/>
        <v>47505</v>
      </c>
      <c r="AL22" s="233">
        <f t="shared" si="18"/>
        <v>0</v>
      </c>
      <c r="AM22" s="233">
        <f t="shared" si="19"/>
        <v>0</v>
      </c>
      <c r="AN22" s="234">
        <f t="shared" si="20"/>
        <v>47505</v>
      </c>
    </row>
    <row r="23" spans="1:40" ht="60" x14ac:dyDescent="0.25">
      <c r="A23" s="96" t="s">
        <v>253</v>
      </c>
      <c r="B23" s="286">
        <f>(command_folks+health_and_safety_folks+osc_folks)*airfare+(command_teams+health_and_safety_teams+osc_teams)*rental_car+(command_folks+health_and_safety_folks+osc_folks)*(lodging+expenses)*(round2_charsamplingdays+round2_clearancesamplingdays+round2_decondays+2)+(round2_charsamplingdays+round2_clearancesamplingdays+round2_decondays+4)*8*(command_team_labor_rate+osc_labor_rate+health_and_safety_team_labor_rate)+(command_folks+health_and_safety_folks+osc_folks)*expenses*2</f>
        <v>55815</v>
      </c>
      <c r="C23" s="236" t="s">
        <v>252</v>
      </c>
      <c r="D23" s="231"/>
      <c r="E23" s="231"/>
      <c r="F23" s="231"/>
      <c r="G23" s="231"/>
      <c r="H23" s="231"/>
      <c r="I23" s="231"/>
      <c r="J23" s="231"/>
      <c r="K23" s="231"/>
      <c r="L23" s="231"/>
      <c r="M23" s="231"/>
      <c r="N23" s="231"/>
      <c r="O23" s="231"/>
      <c r="P23" s="237"/>
      <c r="Q23" s="231"/>
      <c r="R23" s="231"/>
      <c r="S23" s="237"/>
      <c r="T23" s="237" t="s">
        <v>223</v>
      </c>
      <c r="U23" s="237"/>
      <c r="V23" s="233">
        <f t="shared" ref="V23" si="33">IF(D23="x",$B23,0)</f>
        <v>0</v>
      </c>
      <c r="W23" s="233">
        <f t="shared" ref="W23" si="34">IF(E23="x",$B23,0)</f>
        <v>0</v>
      </c>
      <c r="X23" s="233">
        <f t="shared" ref="X23" si="35">IF(F23="x",$B23,0)</f>
        <v>0</v>
      </c>
      <c r="Y23" s="233">
        <f t="shared" ref="Y23" si="36">IF(G23="x",$B23,0)</f>
        <v>0</v>
      </c>
      <c r="Z23" s="233">
        <f t="shared" ref="Z23" si="37">IF(H23="x",$B23,0)</f>
        <v>0</v>
      </c>
      <c r="AA23" s="233">
        <f t="shared" ref="AA23" si="38">IF(I23="x",$B23,0)</f>
        <v>0</v>
      </c>
      <c r="AB23" s="233">
        <f t="shared" ref="AB23" si="39">IF(J23="x",$B23,0)</f>
        <v>0</v>
      </c>
      <c r="AC23" s="233">
        <f t="shared" ref="AC23:AF23" si="40">IF(K23="x",$B23,0)</f>
        <v>0</v>
      </c>
      <c r="AD23" s="233">
        <f t="shared" si="40"/>
        <v>0</v>
      </c>
      <c r="AE23" s="233">
        <f t="shared" si="40"/>
        <v>0</v>
      </c>
      <c r="AF23" s="233">
        <f t="shared" si="40"/>
        <v>0</v>
      </c>
      <c r="AG23" s="233">
        <f t="shared" ref="AG23" si="41">IF(O23="x",$B23,0)</f>
        <v>0</v>
      </c>
      <c r="AH23" s="233">
        <f t="shared" ref="AH23" si="42">IF(P23="x",$B23,0)</f>
        <v>0</v>
      </c>
      <c r="AI23" s="233">
        <f t="shared" ref="AI23" si="43">IF(Q23="x",$B23,0)</f>
        <v>0</v>
      </c>
      <c r="AJ23" s="233">
        <f t="shared" ref="AJ23" si="44">IF(R23="x",$B23,0)</f>
        <v>0</v>
      </c>
      <c r="AK23" s="233">
        <f t="shared" si="17"/>
        <v>0</v>
      </c>
      <c r="AL23" s="233">
        <f t="shared" si="18"/>
        <v>55815</v>
      </c>
      <c r="AM23" s="233">
        <f t="shared" si="19"/>
        <v>0</v>
      </c>
      <c r="AN23" s="234">
        <f t="shared" si="20"/>
        <v>55815</v>
      </c>
    </row>
    <row r="24" spans="1:40" ht="60" x14ac:dyDescent="0.25">
      <c r="A24" s="96" t="s">
        <v>254</v>
      </c>
      <c r="B24" s="286">
        <f>(command_folks+health_and_safety_folks+osc_folks)*airfare+(command_teams+health_and_safety_teams+osc_teams)*rental_car+(command_folks+health_and_safety_folks+osc_folks)*(lodging+expenses)*(round3_charsamplingdays+round3_clearancesamplingdays+round3_decondays+2)+(round3_charsamplingdays+round3_clearancesamplingdays+round3_decondays+4)*8*(command_team_labor_rate+osc_labor_rate+health_and_safety_team_labor_rate)+(command_folks+health_and_safety_folks+osc_folks)*expenses*2</f>
        <v>47505</v>
      </c>
      <c r="C24" s="236" t="s">
        <v>252</v>
      </c>
      <c r="D24" s="231"/>
      <c r="E24" s="231"/>
      <c r="F24" s="231"/>
      <c r="G24" s="231"/>
      <c r="H24" s="231"/>
      <c r="I24" s="231"/>
      <c r="J24" s="231"/>
      <c r="K24" s="231"/>
      <c r="L24" s="231"/>
      <c r="M24" s="231"/>
      <c r="N24" s="231"/>
      <c r="O24" s="231"/>
      <c r="P24" s="237"/>
      <c r="Q24" s="231"/>
      <c r="R24" s="231"/>
      <c r="S24" s="237"/>
      <c r="T24" s="237"/>
      <c r="U24" s="237" t="s">
        <v>223</v>
      </c>
      <c r="V24" s="233">
        <f t="shared" ref="V24" si="45">IF(D24="x",$B24,0)</f>
        <v>0</v>
      </c>
      <c r="W24" s="233">
        <f t="shared" ref="W24" si="46">IF(E24="x",$B24,0)</f>
        <v>0</v>
      </c>
      <c r="X24" s="233">
        <f t="shared" ref="X24" si="47">IF(F24="x",$B24,0)</f>
        <v>0</v>
      </c>
      <c r="Y24" s="233">
        <f t="shared" ref="Y24" si="48">IF(G24="x",$B24,0)</f>
        <v>0</v>
      </c>
      <c r="Z24" s="233">
        <f t="shared" ref="Z24" si="49">IF(H24="x",$B24,0)</f>
        <v>0</v>
      </c>
      <c r="AA24" s="233">
        <f t="shared" ref="AA24" si="50">IF(I24="x",$B24,0)</f>
        <v>0</v>
      </c>
      <c r="AB24" s="233">
        <f t="shared" ref="AB24" si="51">IF(J24="x",$B24,0)</f>
        <v>0</v>
      </c>
      <c r="AC24" s="233">
        <f t="shared" ref="AC24:AF24" si="52">IF(K24="x",$B24,0)</f>
        <v>0</v>
      </c>
      <c r="AD24" s="233">
        <f t="shared" si="52"/>
        <v>0</v>
      </c>
      <c r="AE24" s="233">
        <f t="shared" si="52"/>
        <v>0</v>
      </c>
      <c r="AF24" s="233">
        <f t="shared" si="52"/>
        <v>0</v>
      </c>
      <c r="AG24" s="233">
        <f t="shared" ref="AG24" si="53">IF(O24="x",$B24,0)</f>
        <v>0</v>
      </c>
      <c r="AH24" s="233">
        <f t="shared" ref="AH24" si="54">IF(P24="x",$B24,0)</f>
        <v>0</v>
      </c>
      <c r="AI24" s="233">
        <f t="shared" ref="AI24" si="55">IF(Q24="x",$B24,0)</f>
        <v>0</v>
      </c>
      <c r="AJ24" s="233">
        <f t="shared" ref="AJ24" si="56">IF(R24="x",$B24,0)</f>
        <v>0</v>
      </c>
      <c r="AK24" s="233">
        <f t="shared" si="17"/>
        <v>0</v>
      </c>
      <c r="AL24" s="233">
        <f t="shared" si="18"/>
        <v>0</v>
      </c>
      <c r="AM24" s="233">
        <f t="shared" si="19"/>
        <v>47505</v>
      </c>
      <c r="AN24" s="234">
        <f t="shared" si="20"/>
        <v>47505</v>
      </c>
    </row>
    <row r="25" spans="1:40" ht="45" x14ac:dyDescent="0.25">
      <c r="A25" s="96" t="s">
        <v>255</v>
      </c>
      <c r="B25" s="286">
        <f>sampling_folks*airfare+sampling_teams*rental_car+ sampling_folks*round1_charsamplingdays*(lodging+expenses) +sampling_teams*sampling_team_labor_rate*8*2+ sampling_folks*expenses*2</f>
        <v>62733.42</v>
      </c>
      <c r="C25" s="236" t="s">
        <v>227</v>
      </c>
      <c r="D25" s="231"/>
      <c r="E25" s="231"/>
      <c r="F25" s="231"/>
      <c r="G25" s="231"/>
      <c r="H25" s="231"/>
      <c r="I25" s="231"/>
      <c r="J25" s="231"/>
      <c r="K25" s="231" t="s">
        <v>223</v>
      </c>
      <c r="L25" s="231"/>
      <c r="M25" s="231"/>
      <c r="N25" s="231"/>
      <c r="O25" s="231"/>
      <c r="P25" s="237"/>
      <c r="Q25" s="231"/>
      <c r="R25" s="231"/>
      <c r="S25" s="231"/>
      <c r="T25" s="231"/>
      <c r="U25" s="231"/>
      <c r="V25" s="233">
        <f t="shared" ref="V25:V30" si="57">IF(D25="x",$B25,0)</f>
        <v>0</v>
      </c>
      <c r="W25" s="233">
        <f t="shared" ref="W25:W30" si="58">IF(E25="x",$B25,0)</f>
        <v>0</v>
      </c>
      <c r="X25" s="233">
        <f t="shared" ref="X25:X30" si="59">IF(F25="x",$B25,0)</f>
        <v>0</v>
      </c>
      <c r="Y25" s="233">
        <f t="shared" ref="Y25:Y30" si="60">IF(G25="x",$B25,0)</f>
        <v>0</v>
      </c>
      <c r="Z25" s="233">
        <f t="shared" ref="Z25:Z30" si="61">IF(H25="x",$B25,0)</f>
        <v>0</v>
      </c>
      <c r="AA25" s="233">
        <f t="shared" ref="AA25:AA30" si="62">IF(I25="x",$B25,0)</f>
        <v>0</v>
      </c>
      <c r="AB25" s="233">
        <f t="shared" ref="AB25:AB30" si="63">IF(J25="x",$B25,0)</f>
        <v>0</v>
      </c>
      <c r="AC25" s="233">
        <f t="shared" ref="AC25:AF30" si="64">IF(K25="x",$B25,0)</f>
        <v>62733.42</v>
      </c>
      <c r="AD25" s="233">
        <f t="shared" si="64"/>
        <v>0</v>
      </c>
      <c r="AE25" s="233">
        <f t="shared" si="64"/>
        <v>0</v>
      </c>
      <c r="AF25" s="233">
        <f t="shared" si="64"/>
        <v>0</v>
      </c>
      <c r="AG25" s="233">
        <f t="shared" ref="AG25:AG30" si="65">IF(O25="x",$B25,0)</f>
        <v>0</v>
      </c>
      <c r="AH25" s="233">
        <f t="shared" ref="AH25:AH30" si="66">IF(P25="x",$B25,0)</f>
        <v>0</v>
      </c>
      <c r="AI25" s="233">
        <f t="shared" ref="AI25:AI30" si="67">IF(Q25="x",$B25,0)</f>
        <v>0</v>
      </c>
      <c r="AJ25" s="233">
        <f t="shared" ref="AJ25:AJ30" si="68">IF(R25="x",$B25,0)</f>
        <v>0</v>
      </c>
      <c r="AK25" s="233">
        <f t="shared" ref="AK25:AK30" si="69">IF(S25="x",$B25,0)</f>
        <v>0</v>
      </c>
      <c r="AL25" s="233">
        <f t="shared" ref="AL25:AL30" si="70">IF(T25="x",$B25,0)</f>
        <v>0</v>
      </c>
      <c r="AM25" s="233">
        <f t="shared" ref="AM25:AM30" si="71">IF(U25="x",$B25,0)</f>
        <v>0</v>
      </c>
      <c r="AN25" s="234">
        <f t="shared" si="20"/>
        <v>62733.42</v>
      </c>
    </row>
    <row r="26" spans="1:40" ht="45" x14ac:dyDescent="0.25">
      <c r="A26" s="96" t="s">
        <v>256</v>
      </c>
      <c r="B26" s="286">
        <f>sampling_folks*airfare+sampling_teams*rental_car+ sampling_folks*round1_clearancesamplingdays*(lodging+expenses) +sampling_teams*sampling_team_labor_rate*8*2+ sampling_folks*expenses*2</f>
        <v>62733.42</v>
      </c>
      <c r="C26" s="236" t="s">
        <v>227</v>
      </c>
      <c r="D26" s="231"/>
      <c r="E26" s="231"/>
      <c r="F26" s="231"/>
      <c r="G26" s="231"/>
      <c r="H26" s="231"/>
      <c r="I26" s="231"/>
      <c r="J26" s="231"/>
      <c r="K26" s="231" t="s">
        <v>223</v>
      </c>
      <c r="L26" s="231"/>
      <c r="M26" s="231"/>
      <c r="N26" s="231"/>
      <c r="O26" s="231"/>
      <c r="P26" s="237"/>
      <c r="Q26" s="231"/>
      <c r="R26" s="231"/>
      <c r="S26" s="231"/>
      <c r="T26" s="231"/>
      <c r="U26" s="231"/>
      <c r="V26" s="233">
        <f t="shared" si="57"/>
        <v>0</v>
      </c>
      <c r="W26" s="233">
        <f t="shared" si="58"/>
        <v>0</v>
      </c>
      <c r="X26" s="233">
        <f t="shared" si="59"/>
        <v>0</v>
      </c>
      <c r="Y26" s="233">
        <f t="shared" si="60"/>
        <v>0</v>
      </c>
      <c r="Z26" s="233">
        <f t="shared" si="61"/>
        <v>0</v>
      </c>
      <c r="AA26" s="233">
        <f t="shared" si="62"/>
        <v>0</v>
      </c>
      <c r="AB26" s="233">
        <f t="shared" si="63"/>
        <v>0</v>
      </c>
      <c r="AC26" s="233">
        <f t="shared" si="64"/>
        <v>62733.42</v>
      </c>
      <c r="AD26" s="233">
        <f t="shared" si="64"/>
        <v>0</v>
      </c>
      <c r="AE26" s="233">
        <f t="shared" si="64"/>
        <v>0</v>
      </c>
      <c r="AF26" s="233">
        <f t="shared" si="64"/>
        <v>0</v>
      </c>
      <c r="AG26" s="233">
        <f t="shared" si="65"/>
        <v>0</v>
      </c>
      <c r="AH26" s="233">
        <f t="shared" si="66"/>
        <v>0</v>
      </c>
      <c r="AI26" s="233">
        <f t="shared" si="67"/>
        <v>0</v>
      </c>
      <c r="AJ26" s="233">
        <f t="shared" si="68"/>
        <v>0</v>
      </c>
      <c r="AK26" s="233">
        <f t="shared" si="69"/>
        <v>0</v>
      </c>
      <c r="AL26" s="233">
        <f t="shared" si="70"/>
        <v>0</v>
      </c>
      <c r="AM26" s="233">
        <f t="shared" si="71"/>
        <v>0</v>
      </c>
      <c r="AN26" s="234">
        <f t="shared" si="20"/>
        <v>62733.42</v>
      </c>
    </row>
    <row r="27" spans="1:40" ht="45" x14ac:dyDescent="0.25">
      <c r="A27" s="96" t="s">
        <v>257</v>
      </c>
      <c r="B27" s="286">
        <f>sampling_folks*airfare+sampling_teams*rental_car+ sampling_folks*round2_charsamplingdays*(lodging+expenses) +sampling_teams*sampling_team_labor_rate*8*2+ sampling_folks*expenses*2</f>
        <v>62733.42</v>
      </c>
      <c r="C27" s="236" t="s">
        <v>227</v>
      </c>
      <c r="D27" s="231"/>
      <c r="E27" s="231"/>
      <c r="F27" s="231"/>
      <c r="G27" s="231"/>
      <c r="H27" s="231"/>
      <c r="I27" s="231"/>
      <c r="J27" s="231"/>
      <c r="K27" s="231"/>
      <c r="L27" s="231" t="s">
        <v>223</v>
      </c>
      <c r="M27" s="231"/>
      <c r="N27" s="231"/>
      <c r="O27" s="231"/>
      <c r="P27" s="237"/>
      <c r="Q27" s="231"/>
      <c r="R27" s="231"/>
      <c r="S27" s="231"/>
      <c r="T27" s="231"/>
      <c r="U27" s="231"/>
      <c r="V27" s="233">
        <f t="shared" si="57"/>
        <v>0</v>
      </c>
      <c r="W27" s="233">
        <f t="shared" si="58"/>
        <v>0</v>
      </c>
      <c r="X27" s="233">
        <f t="shared" si="59"/>
        <v>0</v>
      </c>
      <c r="Y27" s="233">
        <f t="shared" si="60"/>
        <v>0</v>
      </c>
      <c r="Z27" s="233">
        <f t="shared" si="61"/>
        <v>0</v>
      </c>
      <c r="AA27" s="233">
        <f t="shared" si="62"/>
        <v>0</v>
      </c>
      <c r="AB27" s="233">
        <f t="shared" si="63"/>
        <v>0</v>
      </c>
      <c r="AC27" s="233">
        <f t="shared" si="64"/>
        <v>0</v>
      </c>
      <c r="AD27" s="233">
        <f t="shared" si="64"/>
        <v>62733.42</v>
      </c>
      <c r="AE27" s="233">
        <f t="shared" si="64"/>
        <v>0</v>
      </c>
      <c r="AF27" s="233">
        <f t="shared" si="64"/>
        <v>0</v>
      </c>
      <c r="AG27" s="233">
        <f t="shared" si="65"/>
        <v>0</v>
      </c>
      <c r="AH27" s="233">
        <f t="shared" si="66"/>
        <v>0</v>
      </c>
      <c r="AI27" s="233">
        <f t="shared" si="67"/>
        <v>0</v>
      </c>
      <c r="AJ27" s="233">
        <f t="shared" si="68"/>
        <v>0</v>
      </c>
      <c r="AK27" s="233">
        <f t="shared" si="69"/>
        <v>0</v>
      </c>
      <c r="AL27" s="233">
        <f t="shared" si="70"/>
        <v>0</v>
      </c>
      <c r="AM27" s="233">
        <f t="shared" si="71"/>
        <v>0</v>
      </c>
      <c r="AN27" s="234">
        <f t="shared" si="20"/>
        <v>62733.42</v>
      </c>
    </row>
    <row r="28" spans="1:40" ht="45" x14ac:dyDescent="0.25">
      <c r="A28" s="96" t="s">
        <v>258</v>
      </c>
      <c r="B28" s="286">
        <f>sampling_folks*airfare+sampling_teams*rental_car+ sampling_folks*round2_clearancesamplingdays*(lodging+expenses) +sampling_teams*sampling_team_labor_rate*8*2+ sampling_folks*expenses*2</f>
        <v>62733.42</v>
      </c>
      <c r="C28" s="236" t="s">
        <v>227</v>
      </c>
      <c r="D28" s="231"/>
      <c r="E28" s="231"/>
      <c r="F28" s="231"/>
      <c r="G28" s="231"/>
      <c r="H28" s="231"/>
      <c r="I28" s="231"/>
      <c r="J28" s="231"/>
      <c r="K28" s="231"/>
      <c r="L28" s="231" t="s">
        <v>223</v>
      </c>
      <c r="M28" s="231"/>
      <c r="N28" s="231"/>
      <c r="O28" s="231"/>
      <c r="P28" s="237"/>
      <c r="Q28" s="231"/>
      <c r="R28" s="231"/>
      <c r="S28" s="231"/>
      <c r="T28" s="231"/>
      <c r="U28" s="231"/>
      <c r="V28" s="310">
        <f t="shared" si="57"/>
        <v>0</v>
      </c>
      <c r="W28" s="310">
        <f t="shared" si="58"/>
        <v>0</v>
      </c>
      <c r="X28" s="310">
        <f t="shared" si="59"/>
        <v>0</v>
      </c>
      <c r="Y28" s="310">
        <f t="shared" si="60"/>
        <v>0</v>
      </c>
      <c r="Z28" s="310">
        <f t="shared" si="61"/>
        <v>0</v>
      </c>
      <c r="AA28" s="310">
        <f t="shared" si="62"/>
        <v>0</v>
      </c>
      <c r="AB28" s="310">
        <f t="shared" si="63"/>
        <v>0</v>
      </c>
      <c r="AC28" s="310">
        <f t="shared" si="64"/>
        <v>0</v>
      </c>
      <c r="AD28" s="310">
        <f t="shared" si="64"/>
        <v>62733.42</v>
      </c>
      <c r="AE28" s="310">
        <f t="shared" si="64"/>
        <v>0</v>
      </c>
      <c r="AF28" s="310">
        <f t="shared" si="64"/>
        <v>0</v>
      </c>
      <c r="AG28" s="310">
        <f t="shared" si="65"/>
        <v>0</v>
      </c>
      <c r="AH28" s="310">
        <f t="shared" si="66"/>
        <v>0</v>
      </c>
      <c r="AI28" s="310">
        <f t="shared" si="67"/>
        <v>0</v>
      </c>
      <c r="AJ28" s="310">
        <f t="shared" si="68"/>
        <v>0</v>
      </c>
      <c r="AK28" s="310">
        <f t="shared" si="69"/>
        <v>0</v>
      </c>
      <c r="AL28" s="310">
        <f t="shared" si="70"/>
        <v>0</v>
      </c>
      <c r="AM28" s="310">
        <f t="shared" si="71"/>
        <v>0</v>
      </c>
      <c r="AN28" s="234">
        <f t="shared" si="20"/>
        <v>62733.42</v>
      </c>
    </row>
    <row r="29" spans="1:40" ht="45" x14ac:dyDescent="0.25">
      <c r="A29" s="96" t="s">
        <v>259</v>
      </c>
      <c r="B29" s="286">
        <f>sampling_folks*airfare+sampling_teams*rental_car+ sampling_folks*round3_charsamplingdays*(lodging+expenses) +sampling_teams*sampling_team_labor_rate*8*2+ sampling_folks*expenses*2</f>
        <v>62733.42</v>
      </c>
      <c r="C29" s="236" t="s">
        <v>227</v>
      </c>
      <c r="D29" s="231"/>
      <c r="E29" s="231"/>
      <c r="F29" s="231"/>
      <c r="G29" s="231"/>
      <c r="H29" s="231"/>
      <c r="I29" s="231"/>
      <c r="J29" s="231"/>
      <c r="K29" s="231"/>
      <c r="L29" s="231"/>
      <c r="M29" s="231" t="s">
        <v>223</v>
      </c>
      <c r="N29" s="231"/>
      <c r="O29" s="231"/>
      <c r="P29" s="237"/>
      <c r="Q29" s="231"/>
      <c r="R29" s="231"/>
      <c r="S29" s="231"/>
      <c r="T29" s="231"/>
      <c r="U29" s="231"/>
      <c r="V29" s="310">
        <f t="shared" si="57"/>
        <v>0</v>
      </c>
      <c r="W29" s="310">
        <f t="shared" si="58"/>
        <v>0</v>
      </c>
      <c r="X29" s="310">
        <f t="shared" si="59"/>
        <v>0</v>
      </c>
      <c r="Y29" s="310">
        <f t="shared" si="60"/>
        <v>0</v>
      </c>
      <c r="Z29" s="310">
        <f t="shared" si="61"/>
        <v>0</v>
      </c>
      <c r="AA29" s="310">
        <f t="shared" si="62"/>
        <v>0</v>
      </c>
      <c r="AB29" s="310">
        <f t="shared" si="63"/>
        <v>0</v>
      </c>
      <c r="AC29" s="310">
        <f t="shared" si="64"/>
        <v>0</v>
      </c>
      <c r="AD29" s="310">
        <f t="shared" si="64"/>
        <v>0</v>
      </c>
      <c r="AE29" s="310">
        <f t="shared" si="64"/>
        <v>62733.42</v>
      </c>
      <c r="AF29" s="310">
        <f t="shared" si="64"/>
        <v>0</v>
      </c>
      <c r="AG29" s="310">
        <f t="shared" si="65"/>
        <v>0</v>
      </c>
      <c r="AH29" s="310">
        <f t="shared" si="66"/>
        <v>0</v>
      </c>
      <c r="AI29" s="310">
        <f t="shared" si="67"/>
        <v>0</v>
      </c>
      <c r="AJ29" s="310">
        <f t="shared" si="68"/>
        <v>0</v>
      </c>
      <c r="AK29" s="310">
        <f t="shared" si="69"/>
        <v>0</v>
      </c>
      <c r="AL29" s="310">
        <f t="shared" si="70"/>
        <v>0</v>
      </c>
      <c r="AM29" s="310">
        <f t="shared" si="71"/>
        <v>0</v>
      </c>
      <c r="AN29" s="234">
        <f t="shared" si="20"/>
        <v>62733.42</v>
      </c>
    </row>
    <row r="30" spans="1:40" ht="45" x14ac:dyDescent="0.25">
      <c r="A30" s="96" t="s">
        <v>260</v>
      </c>
      <c r="B30" s="286">
        <f>sampling_folks*airfare+sampling_teams*rental_car+ sampling_folks*round3_clearancesamplingdays*(lodging+expenses) +sampling_teams*sampling_team_labor_rate*8*2+ sampling_folks*expenses*2</f>
        <v>62733.42</v>
      </c>
      <c r="C30" s="236" t="s">
        <v>227</v>
      </c>
      <c r="D30" s="231"/>
      <c r="E30" s="231"/>
      <c r="F30" s="231"/>
      <c r="G30" s="231"/>
      <c r="H30" s="231"/>
      <c r="I30" s="231"/>
      <c r="J30" s="231"/>
      <c r="K30" s="231"/>
      <c r="L30" s="231"/>
      <c r="M30" s="231" t="s">
        <v>223</v>
      </c>
      <c r="N30" s="231"/>
      <c r="O30" s="231"/>
      <c r="P30" s="237"/>
      <c r="Q30" s="231"/>
      <c r="R30" s="231"/>
      <c r="S30" s="231"/>
      <c r="T30" s="231"/>
      <c r="U30" s="231"/>
      <c r="V30" s="310">
        <f t="shared" si="57"/>
        <v>0</v>
      </c>
      <c r="W30" s="310">
        <f t="shared" si="58"/>
        <v>0</v>
      </c>
      <c r="X30" s="310">
        <f t="shared" si="59"/>
        <v>0</v>
      </c>
      <c r="Y30" s="310">
        <f t="shared" si="60"/>
        <v>0</v>
      </c>
      <c r="Z30" s="310">
        <f t="shared" si="61"/>
        <v>0</v>
      </c>
      <c r="AA30" s="310">
        <f t="shared" si="62"/>
        <v>0</v>
      </c>
      <c r="AB30" s="310">
        <f t="shared" si="63"/>
        <v>0</v>
      </c>
      <c r="AC30" s="310">
        <f t="shared" si="64"/>
        <v>0</v>
      </c>
      <c r="AD30" s="310">
        <f t="shared" si="64"/>
        <v>0</v>
      </c>
      <c r="AE30" s="310">
        <f t="shared" si="64"/>
        <v>62733.42</v>
      </c>
      <c r="AF30" s="310">
        <f t="shared" si="64"/>
        <v>0</v>
      </c>
      <c r="AG30" s="310">
        <f t="shared" si="65"/>
        <v>0</v>
      </c>
      <c r="AH30" s="310">
        <f t="shared" si="66"/>
        <v>0</v>
      </c>
      <c r="AI30" s="310">
        <f t="shared" si="67"/>
        <v>0</v>
      </c>
      <c r="AJ30" s="310">
        <f t="shared" si="68"/>
        <v>0</v>
      </c>
      <c r="AK30" s="310">
        <f t="shared" si="69"/>
        <v>0</v>
      </c>
      <c r="AL30" s="310">
        <f t="shared" si="70"/>
        <v>0</v>
      </c>
      <c r="AM30" s="310">
        <f t="shared" si="71"/>
        <v>0</v>
      </c>
      <c r="AN30" s="234">
        <f t="shared" si="20"/>
        <v>62733.42</v>
      </c>
    </row>
    <row r="31" spans="1:40" x14ac:dyDescent="0.25">
      <c r="A31" s="96" t="s">
        <v>261</v>
      </c>
      <c r="B31" s="76">
        <f>broom_team_labor_rate*day_length*(round1_charsamplingdays+round1_clearancesamplingdays)</f>
        <v>12480</v>
      </c>
      <c r="C31" s="236" t="s">
        <v>262</v>
      </c>
      <c r="D31" s="231"/>
      <c r="E31" s="231"/>
      <c r="F31" s="231"/>
      <c r="G31" s="231"/>
      <c r="H31" s="231"/>
      <c r="I31" s="231"/>
      <c r="J31" s="231"/>
      <c r="K31" s="237" t="s">
        <v>223</v>
      </c>
      <c r="L31" s="237"/>
      <c r="M31" s="237"/>
      <c r="N31" s="237"/>
      <c r="O31" s="231"/>
      <c r="P31" s="231"/>
      <c r="Q31" s="231"/>
      <c r="R31" s="231"/>
      <c r="S31" s="231"/>
      <c r="T31" s="231"/>
      <c r="U31" s="231"/>
      <c r="V31" s="310">
        <f t="shared" ref="V31:V39" si="72">IF(D31="x",$B31,0)</f>
        <v>0</v>
      </c>
      <c r="W31" s="310">
        <f t="shared" ref="W31:W39" si="73">IF(E31="x",$B31,0)</f>
        <v>0</v>
      </c>
      <c r="X31" s="310">
        <f t="shared" ref="X31:X39" si="74">IF(F31="x",$B31,0)</f>
        <v>0</v>
      </c>
      <c r="Y31" s="310">
        <f t="shared" ref="Y31:Y39" si="75">IF(G31="x",$B31,0)</f>
        <v>0</v>
      </c>
      <c r="Z31" s="310">
        <f t="shared" ref="Z31:Z39" si="76">IF(H31="x",$B31,0)</f>
        <v>0</v>
      </c>
      <c r="AA31" s="310">
        <f t="shared" ref="AA31:AA39" si="77">IF(I31="x",$B31,0)</f>
        <v>0</v>
      </c>
      <c r="AB31" s="310">
        <f t="shared" ref="AB31:AB39" si="78">IF(J31="x",$B31,0)</f>
        <v>0</v>
      </c>
      <c r="AC31" s="310">
        <f t="shared" ref="AC31:AF39" si="79">IF(K31="x",$B31,0)</f>
        <v>12480</v>
      </c>
      <c r="AD31" s="310">
        <f t="shared" si="79"/>
        <v>0</v>
      </c>
      <c r="AE31" s="310">
        <f t="shared" si="79"/>
        <v>0</v>
      </c>
      <c r="AF31" s="310">
        <f t="shared" si="79"/>
        <v>0</v>
      </c>
      <c r="AG31" s="310">
        <f t="shared" ref="AG31:AG39" si="80">IF(O31="x",$B31,0)</f>
        <v>0</v>
      </c>
      <c r="AH31" s="310">
        <f t="shared" ref="AH31:AH39" si="81">IF(P31="x",$B31,0)</f>
        <v>0</v>
      </c>
      <c r="AI31" s="310">
        <f t="shared" ref="AI31:AI39" si="82">IF(Q31="x",$B31,0)</f>
        <v>0</v>
      </c>
      <c r="AJ31" s="310">
        <f t="shared" ref="AJ31:AJ39" si="83">IF(R31="x",$B31,0)</f>
        <v>0</v>
      </c>
      <c r="AK31" s="310">
        <f t="shared" ref="AK31:AK39" si="84">IF(S31="x",$B31,0)</f>
        <v>0</v>
      </c>
      <c r="AL31" s="310">
        <f t="shared" ref="AL31:AL39" si="85">IF(T31="x",$B31,0)</f>
        <v>0</v>
      </c>
      <c r="AM31" s="310">
        <f t="shared" ref="AM31:AM39" si="86">IF(U31="x",$B31,0)</f>
        <v>0</v>
      </c>
      <c r="AN31" s="234">
        <f t="shared" si="20"/>
        <v>12480</v>
      </c>
    </row>
    <row r="32" spans="1:40" x14ac:dyDescent="0.25">
      <c r="A32" s="96" t="s">
        <v>263</v>
      </c>
      <c r="B32" s="76">
        <f>broom_team_labor_rate*day_length*(round2_charsamplingdays+round2_clearancesamplingdays)</f>
        <v>12480</v>
      </c>
      <c r="C32" s="236" t="s">
        <v>262</v>
      </c>
      <c r="D32" s="231"/>
      <c r="E32" s="231"/>
      <c r="F32" s="231"/>
      <c r="G32" s="231"/>
      <c r="H32" s="231"/>
      <c r="I32" s="231"/>
      <c r="J32" s="231"/>
      <c r="K32" s="237"/>
      <c r="L32" s="237" t="s">
        <v>223</v>
      </c>
      <c r="M32" s="237"/>
      <c r="N32" s="237"/>
      <c r="O32" s="231"/>
      <c r="P32" s="231"/>
      <c r="Q32" s="231"/>
      <c r="R32" s="231"/>
      <c r="S32" s="231"/>
      <c r="T32" s="231"/>
      <c r="U32" s="231"/>
      <c r="V32" s="310">
        <f t="shared" si="72"/>
        <v>0</v>
      </c>
      <c r="W32" s="310">
        <f t="shared" si="73"/>
        <v>0</v>
      </c>
      <c r="X32" s="310">
        <f t="shared" si="74"/>
        <v>0</v>
      </c>
      <c r="Y32" s="310">
        <f t="shared" si="75"/>
        <v>0</v>
      </c>
      <c r="Z32" s="310">
        <f t="shared" si="76"/>
        <v>0</v>
      </c>
      <c r="AA32" s="310">
        <f t="shared" si="77"/>
        <v>0</v>
      </c>
      <c r="AB32" s="310">
        <f t="shared" si="78"/>
        <v>0</v>
      </c>
      <c r="AC32" s="310">
        <f t="shared" si="79"/>
        <v>0</v>
      </c>
      <c r="AD32" s="310">
        <f t="shared" si="79"/>
        <v>12480</v>
      </c>
      <c r="AE32" s="310">
        <f t="shared" si="79"/>
        <v>0</v>
      </c>
      <c r="AF32" s="310">
        <f t="shared" si="79"/>
        <v>0</v>
      </c>
      <c r="AG32" s="310">
        <f t="shared" si="80"/>
        <v>0</v>
      </c>
      <c r="AH32" s="310">
        <f t="shared" si="81"/>
        <v>0</v>
      </c>
      <c r="AI32" s="310">
        <f t="shared" si="82"/>
        <v>0</v>
      </c>
      <c r="AJ32" s="310">
        <f t="shared" si="83"/>
        <v>0</v>
      </c>
      <c r="AK32" s="310">
        <f t="shared" si="84"/>
        <v>0</v>
      </c>
      <c r="AL32" s="310">
        <f t="shared" si="85"/>
        <v>0</v>
      </c>
      <c r="AM32" s="310">
        <f t="shared" si="86"/>
        <v>0</v>
      </c>
      <c r="AN32" s="234">
        <f t="shared" si="20"/>
        <v>12480</v>
      </c>
    </row>
    <row r="33" spans="1:40" x14ac:dyDescent="0.25">
      <c r="A33" s="96" t="s">
        <v>264</v>
      </c>
      <c r="B33" s="76">
        <f>broom_team_labor_rate*day_length*(round3_charsamplingdays+round3_clearancesamplingdays)</f>
        <v>12480</v>
      </c>
      <c r="C33" s="236" t="s">
        <v>262</v>
      </c>
      <c r="D33" s="231"/>
      <c r="E33" s="231"/>
      <c r="F33" s="231"/>
      <c r="G33" s="231"/>
      <c r="H33" s="231"/>
      <c r="I33" s="231"/>
      <c r="J33" s="231"/>
      <c r="K33" s="237"/>
      <c r="L33" s="237"/>
      <c r="M33" s="237" t="s">
        <v>223</v>
      </c>
      <c r="N33" s="237"/>
      <c r="O33" s="231"/>
      <c r="P33" s="231"/>
      <c r="Q33" s="231"/>
      <c r="R33" s="231"/>
      <c r="S33" s="231"/>
      <c r="T33" s="231"/>
      <c r="U33" s="231"/>
      <c r="V33" s="310">
        <f t="shared" si="72"/>
        <v>0</v>
      </c>
      <c r="W33" s="310">
        <f t="shared" si="73"/>
        <v>0</v>
      </c>
      <c r="X33" s="310">
        <f t="shared" si="74"/>
        <v>0</v>
      </c>
      <c r="Y33" s="310">
        <f t="shared" si="75"/>
        <v>0</v>
      </c>
      <c r="Z33" s="310">
        <f t="shared" si="76"/>
        <v>0</v>
      </c>
      <c r="AA33" s="310">
        <f t="shared" si="77"/>
        <v>0</v>
      </c>
      <c r="AB33" s="310">
        <f t="shared" si="78"/>
        <v>0</v>
      </c>
      <c r="AC33" s="310">
        <f t="shared" si="79"/>
        <v>0</v>
      </c>
      <c r="AD33" s="310">
        <f t="shared" si="79"/>
        <v>0</v>
      </c>
      <c r="AE33" s="310">
        <f t="shared" si="79"/>
        <v>12480</v>
      </c>
      <c r="AF33" s="310">
        <f t="shared" si="79"/>
        <v>0</v>
      </c>
      <c r="AG33" s="310">
        <f t="shared" si="80"/>
        <v>0</v>
      </c>
      <c r="AH33" s="310">
        <f t="shared" si="81"/>
        <v>0</v>
      </c>
      <c r="AI33" s="310">
        <f t="shared" si="82"/>
        <v>0</v>
      </c>
      <c r="AJ33" s="310">
        <f t="shared" si="83"/>
        <v>0</v>
      </c>
      <c r="AK33" s="310">
        <f t="shared" si="84"/>
        <v>0</v>
      </c>
      <c r="AL33" s="310">
        <f t="shared" si="85"/>
        <v>0</v>
      </c>
      <c r="AM33" s="310">
        <f t="shared" si="86"/>
        <v>0</v>
      </c>
      <c r="AN33" s="234">
        <f t="shared" si="20"/>
        <v>12480</v>
      </c>
    </row>
    <row r="34" spans="1:40" ht="45" x14ac:dyDescent="0.25">
      <c r="A34" s="96" t="s">
        <v>265</v>
      </c>
      <c r="B34" s="286">
        <f>broom_folks*airfare+broom_teams*rental_car+ broom_folks*round1_charsamplingdays*(lodging+expenses) +broom_teams*broom_team_labor_rate*8*2+ broom_folks*expenses*2</f>
        <v>6390</v>
      </c>
      <c r="C34" s="236" t="s">
        <v>227</v>
      </c>
      <c r="D34" s="231"/>
      <c r="E34" s="231"/>
      <c r="F34" s="231"/>
      <c r="G34" s="231"/>
      <c r="H34" s="231"/>
      <c r="I34" s="231"/>
      <c r="J34" s="231"/>
      <c r="K34" s="237" t="s">
        <v>223</v>
      </c>
      <c r="L34" s="237"/>
      <c r="M34" s="237"/>
      <c r="N34" s="237"/>
      <c r="O34" s="231"/>
      <c r="P34" s="231"/>
      <c r="Q34" s="231"/>
      <c r="R34" s="231"/>
      <c r="S34" s="231"/>
      <c r="T34" s="231"/>
      <c r="U34" s="231"/>
      <c r="V34" s="310">
        <f t="shared" si="72"/>
        <v>0</v>
      </c>
      <c r="W34" s="310">
        <f t="shared" si="73"/>
        <v>0</v>
      </c>
      <c r="X34" s="310">
        <f t="shared" si="74"/>
        <v>0</v>
      </c>
      <c r="Y34" s="310">
        <f t="shared" si="75"/>
        <v>0</v>
      </c>
      <c r="Z34" s="310">
        <f t="shared" si="76"/>
        <v>0</v>
      </c>
      <c r="AA34" s="310">
        <f t="shared" si="77"/>
        <v>0</v>
      </c>
      <c r="AB34" s="310">
        <f t="shared" si="78"/>
        <v>0</v>
      </c>
      <c r="AC34" s="310">
        <f t="shared" si="79"/>
        <v>6390</v>
      </c>
      <c r="AD34" s="310">
        <f t="shared" si="79"/>
        <v>0</v>
      </c>
      <c r="AE34" s="310">
        <f t="shared" si="79"/>
        <v>0</v>
      </c>
      <c r="AF34" s="310">
        <f t="shared" si="79"/>
        <v>0</v>
      </c>
      <c r="AG34" s="310">
        <f t="shared" si="80"/>
        <v>0</v>
      </c>
      <c r="AH34" s="310">
        <f t="shared" si="81"/>
        <v>0</v>
      </c>
      <c r="AI34" s="310">
        <f t="shared" si="82"/>
        <v>0</v>
      </c>
      <c r="AJ34" s="310">
        <f t="shared" si="83"/>
        <v>0</v>
      </c>
      <c r="AK34" s="310">
        <f t="shared" si="84"/>
        <v>0</v>
      </c>
      <c r="AL34" s="310">
        <f t="shared" si="85"/>
        <v>0</v>
      </c>
      <c r="AM34" s="310">
        <f t="shared" si="86"/>
        <v>0</v>
      </c>
      <c r="AN34" s="234">
        <f t="shared" si="20"/>
        <v>6390</v>
      </c>
    </row>
    <row r="35" spans="1:40" ht="45" x14ac:dyDescent="0.25">
      <c r="A35" s="96" t="s">
        <v>266</v>
      </c>
      <c r="B35" s="286">
        <f>broom_folks*airfare+broom_teams*rental_car+ broom_folks*round2_charsamplingdays*(lodging+expenses) +broom_teams*broom_team_labor_rate*8*2+ broom_folks*expenses*2</f>
        <v>6390</v>
      </c>
      <c r="C35" s="236" t="s">
        <v>227</v>
      </c>
      <c r="D35" s="231"/>
      <c r="E35" s="231"/>
      <c r="F35" s="231"/>
      <c r="G35" s="231"/>
      <c r="H35" s="231"/>
      <c r="I35" s="231"/>
      <c r="J35" s="231"/>
      <c r="K35" s="237"/>
      <c r="L35" s="237" t="s">
        <v>223</v>
      </c>
      <c r="M35" s="237"/>
      <c r="N35" s="237"/>
      <c r="O35" s="231"/>
      <c r="P35" s="231"/>
      <c r="Q35" s="231"/>
      <c r="R35" s="231"/>
      <c r="S35" s="231"/>
      <c r="T35" s="231"/>
      <c r="U35" s="231"/>
      <c r="V35" s="310">
        <f t="shared" si="72"/>
        <v>0</v>
      </c>
      <c r="W35" s="310">
        <f t="shared" si="73"/>
        <v>0</v>
      </c>
      <c r="X35" s="310">
        <f t="shared" si="74"/>
        <v>0</v>
      </c>
      <c r="Y35" s="310">
        <f t="shared" si="75"/>
        <v>0</v>
      </c>
      <c r="Z35" s="310">
        <f t="shared" si="76"/>
        <v>0</v>
      </c>
      <c r="AA35" s="310">
        <f t="shared" si="77"/>
        <v>0</v>
      </c>
      <c r="AB35" s="310">
        <f t="shared" si="78"/>
        <v>0</v>
      </c>
      <c r="AC35" s="310">
        <f t="shared" si="79"/>
        <v>0</v>
      </c>
      <c r="AD35" s="310">
        <f t="shared" si="79"/>
        <v>6390</v>
      </c>
      <c r="AE35" s="310">
        <f t="shared" si="79"/>
        <v>0</v>
      </c>
      <c r="AF35" s="310">
        <f t="shared" si="79"/>
        <v>0</v>
      </c>
      <c r="AG35" s="310">
        <f t="shared" si="80"/>
        <v>0</v>
      </c>
      <c r="AH35" s="310">
        <f t="shared" si="81"/>
        <v>0</v>
      </c>
      <c r="AI35" s="310">
        <f t="shared" si="82"/>
        <v>0</v>
      </c>
      <c r="AJ35" s="310">
        <f t="shared" si="83"/>
        <v>0</v>
      </c>
      <c r="AK35" s="310">
        <f t="shared" si="84"/>
        <v>0</v>
      </c>
      <c r="AL35" s="310">
        <f t="shared" si="85"/>
        <v>0</v>
      </c>
      <c r="AM35" s="310">
        <f t="shared" si="86"/>
        <v>0</v>
      </c>
      <c r="AN35" s="234">
        <f t="shared" si="20"/>
        <v>6390</v>
      </c>
    </row>
    <row r="36" spans="1:40" ht="45" x14ac:dyDescent="0.25">
      <c r="A36" s="96" t="s">
        <v>267</v>
      </c>
      <c r="B36" s="286">
        <f>broom_folks*airfare+broom_teams*rental_car+ broom_folks*round3_charsamplingdays*(lodging+expenses) +broom_teams*broom_team_labor_rate*8*2+ broom_folks*expenses*2</f>
        <v>6390</v>
      </c>
      <c r="C36" s="236" t="s">
        <v>227</v>
      </c>
      <c r="D36" s="231"/>
      <c r="E36" s="231"/>
      <c r="F36" s="231"/>
      <c r="G36" s="231"/>
      <c r="H36" s="231"/>
      <c r="I36" s="231"/>
      <c r="J36" s="231"/>
      <c r="K36" s="237"/>
      <c r="L36" s="237"/>
      <c r="M36" s="237" t="s">
        <v>223</v>
      </c>
      <c r="N36" s="237"/>
      <c r="O36" s="231"/>
      <c r="P36" s="231"/>
      <c r="Q36" s="231"/>
      <c r="R36" s="231"/>
      <c r="S36" s="231"/>
      <c r="T36" s="231"/>
      <c r="U36" s="231"/>
      <c r="V36" s="310">
        <f t="shared" si="72"/>
        <v>0</v>
      </c>
      <c r="W36" s="310">
        <f t="shared" si="73"/>
        <v>0</v>
      </c>
      <c r="X36" s="310">
        <f t="shared" si="74"/>
        <v>0</v>
      </c>
      <c r="Y36" s="310">
        <f t="shared" si="75"/>
        <v>0</v>
      </c>
      <c r="Z36" s="310">
        <f t="shared" si="76"/>
        <v>0</v>
      </c>
      <c r="AA36" s="310">
        <f t="shared" si="77"/>
        <v>0</v>
      </c>
      <c r="AB36" s="310">
        <f t="shared" si="78"/>
        <v>0</v>
      </c>
      <c r="AC36" s="310">
        <f t="shared" si="79"/>
        <v>0</v>
      </c>
      <c r="AD36" s="310">
        <f t="shared" si="79"/>
        <v>0</v>
      </c>
      <c r="AE36" s="310">
        <f t="shared" si="79"/>
        <v>6390</v>
      </c>
      <c r="AF36" s="310">
        <f t="shared" si="79"/>
        <v>0</v>
      </c>
      <c r="AG36" s="310">
        <f t="shared" si="80"/>
        <v>0</v>
      </c>
      <c r="AH36" s="310">
        <f t="shared" si="81"/>
        <v>0</v>
      </c>
      <c r="AI36" s="310">
        <f t="shared" si="82"/>
        <v>0</v>
      </c>
      <c r="AJ36" s="310">
        <f t="shared" si="83"/>
        <v>0</v>
      </c>
      <c r="AK36" s="310">
        <f t="shared" si="84"/>
        <v>0</v>
      </c>
      <c r="AL36" s="310">
        <f t="shared" si="85"/>
        <v>0</v>
      </c>
      <c r="AM36" s="310">
        <f t="shared" si="86"/>
        <v>0</v>
      </c>
      <c r="AN36" s="234">
        <f t="shared" si="20"/>
        <v>6390</v>
      </c>
    </row>
    <row r="37" spans="1:40" ht="45" x14ac:dyDescent="0.25">
      <c r="A37" s="96" t="s">
        <v>268</v>
      </c>
      <c r="B37" s="286">
        <f>broom_folks*airfare+broom_teams*rental_car+ broom_folks*round1_clearancesamplingdays*(lodging+expenses) +broom_teams*broom_team_labor_rate*8*2+ broom_folks*expenses*2</f>
        <v>6390</v>
      </c>
      <c r="C37" s="236" t="s">
        <v>227</v>
      </c>
      <c r="D37" s="231"/>
      <c r="E37" s="231"/>
      <c r="F37" s="231"/>
      <c r="G37" s="231"/>
      <c r="H37" s="231"/>
      <c r="I37" s="231"/>
      <c r="J37" s="231"/>
      <c r="K37" s="237" t="s">
        <v>223</v>
      </c>
      <c r="L37" s="237"/>
      <c r="M37" s="237"/>
      <c r="N37" s="237"/>
      <c r="O37" s="231"/>
      <c r="P37" s="231"/>
      <c r="Q37" s="231"/>
      <c r="R37" s="231"/>
      <c r="S37" s="231"/>
      <c r="T37" s="231"/>
      <c r="U37" s="231"/>
      <c r="V37" s="310">
        <f t="shared" si="72"/>
        <v>0</v>
      </c>
      <c r="W37" s="310">
        <f t="shared" si="73"/>
        <v>0</v>
      </c>
      <c r="X37" s="310">
        <f t="shared" si="74"/>
        <v>0</v>
      </c>
      <c r="Y37" s="310">
        <f t="shared" si="75"/>
        <v>0</v>
      </c>
      <c r="Z37" s="310">
        <f t="shared" si="76"/>
        <v>0</v>
      </c>
      <c r="AA37" s="310">
        <f t="shared" si="77"/>
        <v>0</v>
      </c>
      <c r="AB37" s="310">
        <f t="shared" si="78"/>
        <v>0</v>
      </c>
      <c r="AC37" s="310">
        <f t="shared" si="79"/>
        <v>6390</v>
      </c>
      <c r="AD37" s="310">
        <f t="shared" si="79"/>
        <v>0</v>
      </c>
      <c r="AE37" s="310">
        <f t="shared" si="79"/>
        <v>0</v>
      </c>
      <c r="AF37" s="310">
        <f t="shared" si="79"/>
        <v>0</v>
      </c>
      <c r="AG37" s="310">
        <f t="shared" si="80"/>
        <v>0</v>
      </c>
      <c r="AH37" s="310">
        <f t="shared" si="81"/>
        <v>0</v>
      </c>
      <c r="AI37" s="310">
        <f t="shared" si="82"/>
        <v>0</v>
      </c>
      <c r="AJ37" s="310">
        <f t="shared" si="83"/>
        <v>0</v>
      </c>
      <c r="AK37" s="310">
        <f t="shared" si="84"/>
        <v>0</v>
      </c>
      <c r="AL37" s="310">
        <f t="shared" si="85"/>
        <v>0</v>
      </c>
      <c r="AM37" s="310">
        <f t="shared" si="86"/>
        <v>0</v>
      </c>
      <c r="AN37" s="234">
        <f t="shared" si="20"/>
        <v>6390</v>
      </c>
    </row>
    <row r="38" spans="1:40" ht="45" x14ac:dyDescent="0.25">
      <c r="A38" s="96" t="s">
        <v>269</v>
      </c>
      <c r="B38" s="286">
        <f>broom_folks*airfare+broom_teams*rental_car+ broom_folks*round2_clearancesamplingdays*(lodging+expenses) +broom_teams*broom_team_labor_rate*8*2+ broom_folks*expenses*2</f>
        <v>6390</v>
      </c>
      <c r="C38" s="236" t="s">
        <v>227</v>
      </c>
      <c r="D38" s="231"/>
      <c r="E38" s="231"/>
      <c r="F38" s="231"/>
      <c r="G38" s="231"/>
      <c r="H38" s="231"/>
      <c r="I38" s="231"/>
      <c r="J38" s="231"/>
      <c r="K38" s="237"/>
      <c r="L38" s="237" t="s">
        <v>223</v>
      </c>
      <c r="M38" s="237"/>
      <c r="N38" s="237"/>
      <c r="O38" s="231"/>
      <c r="P38" s="231"/>
      <c r="Q38" s="231"/>
      <c r="R38" s="231"/>
      <c r="S38" s="231"/>
      <c r="T38" s="231"/>
      <c r="U38" s="231"/>
      <c r="V38" s="310">
        <f t="shared" si="72"/>
        <v>0</v>
      </c>
      <c r="W38" s="310">
        <f t="shared" si="73"/>
        <v>0</v>
      </c>
      <c r="X38" s="310">
        <f t="shared" si="74"/>
        <v>0</v>
      </c>
      <c r="Y38" s="310">
        <f t="shared" si="75"/>
        <v>0</v>
      </c>
      <c r="Z38" s="310">
        <f t="shared" si="76"/>
        <v>0</v>
      </c>
      <c r="AA38" s="310">
        <f t="shared" si="77"/>
        <v>0</v>
      </c>
      <c r="AB38" s="310">
        <f t="shared" si="78"/>
        <v>0</v>
      </c>
      <c r="AC38" s="310">
        <f t="shared" si="79"/>
        <v>0</v>
      </c>
      <c r="AD38" s="310">
        <f t="shared" si="79"/>
        <v>6390</v>
      </c>
      <c r="AE38" s="310">
        <f t="shared" si="79"/>
        <v>0</v>
      </c>
      <c r="AF38" s="310">
        <f t="shared" si="79"/>
        <v>0</v>
      </c>
      <c r="AG38" s="310">
        <f t="shared" si="80"/>
        <v>0</v>
      </c>
      <c r="AH38" s="310">
        <f t="shared" si="81"/>
        <v>0</v>
      </c>
      <c r="AI38" s="310">
        <f t="shared" si="82"/>
        <v>0</v>
      </c>
      <c r="AJ38" s="310">
        <f t="shared" si="83"/>
        <v>0</v>
      </c>
      <c r="AK38" s="310">
        <f t="shared" si="84"/>
        <v>0</v>
      </c>
      <c r="AL38" s="310">
        <f t="shared" si="85"/>
        <v>0</v>
      </c>
      <c r="AM38" s="310">
        <f t="shared" si="86"/>
        <v>0</v>
      </c>
      <c r="AN38" s="234">
        <f t="shared" si="20"/>
        <v>6390</v>
      </c>
    </row>
    <row r="39" spans="1:40" ht="45" x14ac:dyDescent="0.25">
      <c r="A39" s="96" t="s">
        <v>270</v>
      </c>
      <c r="B39" s="286">
        <f>broom_folks*airfare+broom_teams*rental_car+ broom_folks*round3_clearancesamplingdays*(lodging+expenses) +broom_teams*broom_team_labor_rate*8*2+ broom_folks*expenses*2</f>
        <v>6390</v>
      </c>
      <c r="C39" s="236" t="s">
        <v>227</v>
      </c>
      <c r="D39" s="231"/>
      <c r="E39" s="231"/>
      <c r="F39" s="231"/>
      <c r="G39" s="231"/>
      <c r="H39" s="231"/>
      <c r="I39" s="231"/>
      <c r="J39" s="231"/>
      <c r="K39" s="237"/>
      <c r="L39" s="237"/>
      <c r="M39" s="237" t="s">
        <v>223</v>
      </c>
      <c r="N39" s="237"/>
      <c r="O39" s="231"/>
      <c r="P39" s="231"/>
      <c r="Q39" s="231"/>
      <c r="R39" s="231"/>
      <c r="S39" s="231"/>
      <c r="T39" s="231"/>
      <c r="U39" s="231"/>
      <c r="V39" s="310">
        <f t="shared" si="72"/>
        <v>0</v>
      </c>
      <c r="W39" s="310">
        <f t="shared" si="73"/>
        <v>0</v>
      </c>
      <c r="X39" s="310">
        <f t="shared" si="74"/>
        <v>0</v>
      </c>
      <c r="Y39" s="310">
        <f t="shared" si="75"/>
        <v>0</v>
      </c>
      <c r="Z39" s="310">
        <f t="shared" si="76"/>
        <v>0</v>
      </c>
      <c r="AA39" s="310">
        <f t="shared" si="77"/>
        <v>0</v>
      </c>
      <c r="AB39" s="310">
        <f t="shared" si="78"/>
        <v>0</v>
      </c>
      <c r="AC39" s="310">
        <f t="shared" si="79"/>
        <v>0</v>
      </c>
      <c r="AD39" s="310">
        <f t="shared" si="79"/>
        <v>0</v>
      </c>
      <c r="AE39" s="310">
        <f t="shared" si="79"/>
        <v>6390</v>
      </c>
      <c r="AF39" s="310">
        <f t="shared" si="79"/>
        <v>0</v>
      </c>
      <c r="AG39" s="310">
        <f t="shared" si="80"/>
        <v>0</v>
      </c>
      <c r="AH39" s="310">
        <f t="shared" si="81"/>
        <v>0</v>
      </c>
      <c r="AI39" s="310">
        <f t="shared" si="82"/>
        <v>0</v>
      </c>
      <c r="AJ39" s="310">
        <f t="shared" si="83"/>
        <v>0</v>
      </c>
      <c r="AK39" s="310">
        <f t="shared" si="84"/>
        <v>0</v>
      </c>
      <c r="AL39" s="310">
        <f t="shared" si="85"/>
        <v>0</v>
      </c>
      <c r="AM39" s="310">
        <f t="shared" si="86"/>
        <v>0</v>
      </c>
      <c r="AN39" s="234">
        <f t="shared" si="20"/>
        <v>6390</v>
      </c>
    </row>
    <row r="40" spans="1:40" ht="45" x14ac:dyDescent="0.25">
      <c r="A40" s="96" t="s">
        <v>271</v>
      </c>
      <c r="B40" s="286">
        <f t="shared" ref="B40:B45" si="87">rooms_per_floor*sample_box_prep_time*number_of_floors/room_sample_box_prep_folks*room_sample_box_prep_labor_rate</f>
        <v>914.90909090909099</v>
      </c>
      <c r="C40" s="236" t="s">
        <v>272</v>
      </c>
      <c r="D40" s="231"/>
      <c r="E40" s="231"/>
      <c r="F40" s="231"/>
      <c r="G40" s="231"/>
      <c r="H40" s="231"/>
      <c r="I40" s="231"/>
      <c r="J40" s="231"/>
      <c r="K40" s="237" t="s">
        <v>223</v>
      </c>
      <c r="L40" s="237"/>
      <c r="M40" s="237"/>
      <c r="N40" s="237"/>
      <c r="O40" s="231"/>
      <c r="P40" s="231"/>
      <c r="Q40" s="231"/>
      <c r="R40" s="231"/>
      <c r="S40" s="231"/>
      <c r="T40" s="231"/>
      <c r="U40" s="231"/>
      <c r="V40" s="310">
        <f t="shared" ref="V40:V45" si="88">IF(D40="x",$B40,0)</f>
        <v>0</v>
      </c>
      <c r="W40" s="310">
        <f t="shared" ref="W40:W45" si="89">IF(E40="x",$B40,0)</f>
        <v>0</v>
      </c>
      <c r="X40" s="310">
        <f t="shared" ref="X40:X45" si="90">IF(F40="x",$B40,0)</f>
        <v>0</v>
      </c>
      <c r="Y40" s="310">
        <f t="shared" ref="Y40:Y45" si="91">IF(G40="x",$B40,0)</f>
        <v>0</v>
      </c>
      <c r="Z40" s="310">
        <f t="shared" ref="Z40:Z45" si="92">IF(H40="x",$B40,0)</f>
        <v>0</v>
      </c>
      <c r="AA40" s="310">
        <f t="shared" ref="AA40:AA45" si="93">IF(I40="x",$B40,0)</f>
        <v>0</v>
      </c>
      <c r="AB40" s="310">
        <f t="shared" ref="AB40:AB45" si="94">IF(J40="x",$B40,0)</f>
        <v>0</v>
      </c>
      <c r="AC40" s="310">
        <f t="shared" ref="AC40:AF45" si="95">IF(K40="x",$B40,0)</f>
        <v>914.90909090909099</v>
      </c>
      <c r="AD40" s="310">
        <f t="shared" si="95"/>
        <v>0</v>
      </c>
      <c r="AE40" s="310">
        <f t="shared" si="95"/>
        <v>0</v>
      </c>
      <c r="AF40" s="310">
        <f t="shared" si="95"/>
        <v>0</v>
      </c>
      <c r="AG40" s="310">
        <f t="shared" ref="AG40:AG45" si="96">IF(O40="x",$B40,0)</f>
        <v>0</v>
      </c>
      <c r="AH40" s="310">
        <f t="shared" ref="AH40:AH45" si="97">IF(P40="x",$B40,0)</f>
        <v>0</v>
      </c>
      <c r="AI40" s="310">
        <f t="shared" ref="AI40:AI45" si="98">IF(Q40="x",$B40,0)</f>
        <v>0</v>
      </c>
      <c r="AJ40" s="310">
        <f t="shared" ref="AJ40:AJ45" si="99">IF(R40="x",$B40,0)</f>
        <v>0</v>
      </c>
      <c r="AK40" s="310">
        <f t="shared" ref="AK40:AK45" si="100">IF(S40="x",$B40,0)</f>
        <v>0</v>
      </c>
      <c r="AL40" s="310">
        <f t="shared" ref="AL40:AL45" si="101">IF(T40="x",$B40,0)</f>
        <v>0</v>
      </c>
      <c r="AM40" s="310">
        <f t="shared" ref="AM40:AM45" si="102">IF(U40="x",$B40,0)</f>
        <v>0</v>
      </c>
      <c r="AN40" s="234">
        <f t="shared" si="20"/>
        <v>914.90909090909099</v>
      </c>
    </row>
    <row r="41" spans="1:40" ht="45" x14ac:dyDescent="0.25">
      <c r="A41" s="96" t="s">
        <v>273</v>
      </c>
      <c r="B41" s="286">
        <f t="shared" si="87"/>
        <v>914.90909090909099</v>
      </c>
      <c r="C41" s="236" t="s">
        <v>272</v>
      </c>
      <c r="D41" s="231"/>
      <c r="E41" s="231"/>
      <c r="F41" s="231"/>
      <c r="G41" s="231"/>
      <c r="H41" s="231"/>
      <c r="I41" s="231"/>
      <c r="J41" s="231"/>
      <c r="K41" s="237" t="s">
        <v>223</v>
      </c>
      <c r="L41" s="237"/>
      <c r="M41" s="237"/>
      <c r="N41" s="237"/>
      <c r="O41" s="231"/>
      <c r="P41" s="231"/>
      <c r="Q41" s="231"/>
      <c r="R41" s="231"/>
      <c r="S41" s="231"/>
      <c r="T41" s="231"/>
      <c r="U41" s="231"/>
      <c r="V41" s="310">
        <f t="shared" si="88"/>
        <v>0</v>
      </c>
      <c r="W41" s="310">
        <f t="shared" si="89"/>
        <v>0</v>
      </c>
      <c r="X41" s="310">
        <f t="shared" si="90"/>
        <v>0</v>
      </c>
      <c r="Y41" s="310">
        <f t="shared" si="91"/>
        <v>0</v>
      </c>
      <c r="Z41" s="310">
        <f t="shared" si="92"/>
        <v>0</v>
      </c>
      <c r="AA41" s="310">
        <f t="shared" si="93"/>
        <v>0</v>
      </c>
      <c r="AB41" s="310">
        <f t="shared" si="94"/>
        <v>0</v>
      </c>
      <c r="AC41" s="310">
        <f t="shared" si="95"/>
        <v>914.90909090909099</v>
      </c>
      <c r="AD41" s="310">
        <f t="shared" si="95"/>
        <v>0</v>
      </c>
      <c r="AE41" s="310">
        <f t="shared" si="95"/>
        <v>0</v>
      </c>
      <c r="AF41" s="310">
        <f t="shared" si="95"/>
        <v>0</v>
      </c>
      <c r="AG41" s="310">
        <f t="shared" si="96"/>
        <v>0</v>
      </c>
      <c r="AH41" s="310">
        <f t="shared" si="97"/>
        <v>0</v>
      </c>
      <c r="AI41" s="310">
        <f t="shared" si="98"/>
        <v>0</v>
      </c>
      <c r="AJ41" s="310">
        <f t="shared" si="99"/>
        <v>0</v>
      </c>
      <c r="AK41" s="310">
        <f t="shared" si="100"/>
        <v>0</v>
      </c>
      <c r="AL41" s="310">
        <f t="shared" si="101"/>
        <v>0</v>
      </c>
      <c r="AM41" s="310">
        <f t="shared" si="102"/>
        <v>0</v>
      </c>
      <c r="AN41" s="234">
        <f t="shared" si="20"/>
        <v>914.90909090909099</v>
      </c>
    </row>
    <row r="42" spans="1:40" ht="45" x14ac:dyDescent="0.25">
      <c r="A42" s="96" t="s">
        <v>274</v>
      </c>
      <c r="B42" s="286">
        <f t="shared" si="87"/>
        <v>914.90909090909099</v>
      </c>
      <c r="C42" s="236" t="s">
        <v>272</v>
      </c>
      <c r="D42" s="231"/>
      <c r="E42" s="231"/>
      <c r="F42" s="231"/>
      <c r="G42" s="231"/>
      <c r="H42" s="231"/>
      <c r="I42" s="231"/>
      <c r="J42" s="231"/>
      <c r="K42" s="237"/>
      <c r="L42" s="237" t="s">
        <v>223</v>
      </c>
      <c r="M42" s="237"/>
      <c r="N42" s="237"/>
      <c r="O42" s="231"/>
      <c r="P42" s="231"/>
      <c r="Q42" s="231"/>
      <c r="R42" s="231"/>
      <c r="S42" s="231"/>
      <c r="T42" s="231"/>
      <c r="U42" s="231"/>
      <c r="V42" s="310">
        <f t="shared" si="88"/>
        <v>0</v>
      </c>
      <c r="W42" s="310">
        <f t="shared" si="89"/>
        <v>0</v>
      </c>
      <c r="X42" s="310">
        <f t="shared" si="90"/>
        <v>0</v>
      </c>
      <c r="Y42" s="310">
        <f t="shared" si="91"/>
        <v>0</v>
      </c>
      <c r="Z42" s="310">
        <f t="shared" si="92"/>
        <v>0</v>
      </c>
      <c r="AA42" s="310">
        <f t="shared" si="93"/>
        <v>0</v>
      </c>
      <c r="AB42" s="310">
        <f t="shared" si="94"/>
        <v>0</v>
      </c>
      <c r="AC42" s="310">
        <f t="shared" si="95"/>
        <v>0</v>
      </c>
      <c r="AD42" s="310">
        <f t="shared" si="95"/>
        <v>914.90909090909099</v>
      </c>
      <c r="AE42" s="310">
        <f t="shared" si="95"/>
        <v>0</v>
      </c>
      <c r="AF42" s="310">
        <f t="shared" si="95"/>
        <v>0</v>
      </c>
      <c r="AG42" s="310">
        <f t="shared" si="96"/>
        <v>0</v>
      </c>
      <c r="AH42" s="310">
        <f t="shared" si="97"/>
        <v>0</v>
      </c>
      <c r="AI42" s="310">
        <f t="shared" si="98"/>
        <v>0</v>
      </c>
      <c r="AJ42" s="310">
        <f t="shared" si="99"/>
        <v>0</v>
      </c>
      <c r="AK42" s="310">
        <f t="shared" si="100"/>
        <v>0</v>
      </c>
      <c r="AL42" s="310">
        <f t="shared" si="101"/>
        <v>0</v>
      </c>
      <c r="AM42" s="310">
        <f t="shared" si="102"/>
        <v>0</v>
      </c>
      <c r="AN42" s="234">
        <f t="shared" si="20"/>
        <v>914.90909090909099</v>
      </c>
    </row>
    <row r="43" spans="1:40" ht="45" x14ac:dyDescent="0.25">
      <c r="A43" s="96" t="s">
        <v>275</v>
      </c>
      <c r="B43" s="286">
        <f t="shared" si="87"/>
        <v>914.90909090909099</v>
      </c>
      <c r="C43" s="236" t="s">
        <v>272</v>
      </c>
      <c r="D43" s="231"/>
      <c r="E43" s="231"/>
      <c r="F43" s="231"/>
      <c r="G43" s="231"/>
      <c r="H43" s="231"/>
      <c r="I43" s="231"/>
      <c r="J43" s="231"/>
      <c r="K43" s="237"/>
      <c r="L43" s="237" t="s">
        <v>223</v>
      </c>
      <c r="M43" s="237"/>
      <c r="N43" s="237"/>
      <c r="O43" s="231"/>
      <c r="P43" s="231"/>
      <c r="Q43" s="231"/>
      <c r="R43" s="231"/>
      <c r="S43" s="231"/>
      <c r="T43" s="231"/>
      <c r="U43" s="231"/>
      <c r="V43" s="310">
        <f t="shared" si="88"/>
        <v>0</v>
      </c>
      <c r="W43" s="310">
        <f t="shared" si="89"/>
        <v>0</v>
      </c>
      <c r="X43" s="310">
        <f t="shared" si="90"/>
        <v>0</v>
      </c>
      <c r="Y43" s="310">
        <f t="shared" si="91"/>
        <v>0</v>
      </c>
      <c r="Z43" s="310">
        <f t="shared" si="92"/>
        <v>0</v>
      </c>
      <c r="AA43" s="310">
        <f t="shared" si="93"/>
        <v>0</v>
      </c>
      <c r="AB43" s="310">
        <f t="shared" si="94"/>
        <v>0</v>
      </c>
      <c r="AC43" s="310">
        <f t="shared" si="95"/>
        <v>0</v>
      </c>
      <c r="AD43" s="310">
        <f t="shared" si="95"/>
        <v>914.90909090909099</v>
      </c>
      <c r="AE43" s="310">
        <f t="shared" si="95"/>
        <v>0</v>
      </c>
      <c r="AF43" s="310">
        <f t="shared" si="95"/>
        <v>0</v>
      </c>
      <c r="AG43" s="310">
        <f t="shared" si="96"/>
        <v>0</v>
      </c>
      <c r="AH43" s="310">
        <f t="shared" si="97"/>
        <v>0</v>
      </c>
      <c r="AI43" s="310">
        <f t="shared" si="98"/>
        <v>0</v>
      </c>
      <c r="AJ43" s="310">
        <f t="shared" si="99"/>
        <v>0</v>
      </c>
      <c r="AK43" s="310">
        <f t="shared" si="100"/>
        <v>0</v>
      </c>
      <c r="AL43" s="310">
        <f t="shared" si="101"/>
        <v>0</v>
      </c>
      <c r="AM43" s="310">
        <f t="shared" si="102"/>
        <v>0</v>
      </c>
      <c r="AN43" s="234">
        <f t="shared" si="20"/>
        <v>914.90909090909099</v>
      </c>
    </row>
    <row r="44" spans="1:40" ht="45" x14ac:dyDescent="0.25">
      <c r="A44" s="96" t="s">
        <v>276</v>
      </c>
      <c r="B44" s="286">
        <f t="shared" si="87"/>
        <v>914.90909090909099</v>
      </c>
      <c r="C44" s="236" t="s">
        <v>272</v>
      </c>
      <c r="D44" s="231"/>
      <c r="E44" s="231"/>
      <c r="F44" s="231"/>
      <c r="G44" s="231"/>
      <c r="H44" s="231"/>
      <c r="I44" s="231"/>
      <c r="J44" s="231"/>
      <c r="K44" s="237"/>
      <c r="L44" s="237"/>
      <c r="M44" s="237" t="s">
        <v>223</v>
      </c>
      <c r="N44" s="237"/>
      <c r="O44" s="231"/>
      <c r="P44" s="231"/>
      <c r="Q44" s="231"/>
      <c r="R44" s="231"/>
      <c r="S44" s="231"/>
      <c r="T44" s="231"/>
      <c r="U44" s="231"/>
      <c r="V44" s="310">
        <f t="shared" si="88"/>
        <v>0</v>
      </c>
      <c r="W44" s="310">
        <f t="shared" si="89"/>
        <v>0</v>
      </c>
      <c r="X44" s="310">
        <f t="shared" si="90"/>
        <v>0</v>
      </c>
      <c r="Y44" s="310">
        <f t="shared" si="91"/>
        <v>0</v>
      </c>
      <c r="Z44" s="310">
        <f t="shared" si="92"/>
        <v>0</v>
      </c>
      <c r="AA44" s="310">
        <f t="shared" si="93"/>
        <v>0</v>
      </c>
      <c r="AB44" s="310">
        <f t="shared" si="94"/>
        <v>0</v>
      </c>
      <c r="AC44" s="310">
        <f t="shared" si="95"/>
        <v>0</v>
      </c>
      <c r="AD44" s="310">
        <f t="shared" si="95"/>
        <v>0</v>
      </c>
      <c r="AE44" s="310">
        <f t="shared" si="95"/>
        <v>914.90909090909099</v>
      </c>
      <c r="AF44" s="310">
        <f t="shared" si="95"/>
        <v>0</v>
      </c>
      <c r="AG44" s="310">
        <f t="shared" si="96"/>
        <v>0</v>
      </c>
      <c r="AH44" s="310">
        <f t="shared" si="97"/>
        <v>0</v>
      </c>
      <c r="AI44" s="310">
        <f t="shared" si="98"/>
        <v>0</v>
      </c>
      <c r="AJ44" s="310">
        <f t="shared" si="99"/>
        <v>0</v>
      </c>
      <c r="AK44" s="310">
        <f t="shared" si="100"/>
        <v>0</v>
      </c>
      <c r="AL44" s="310">
        <f t="shared" si="101"/>
        <v>0</v>
      </c>
      <c r="AM44" s="310">
        <f t="shared" si="102"/>
        <v>0</v>
      </c>
      <c r="AN44" s="234">
        <f t="shared" si="20"/>
        <v>914.90909090909099</v>
      </c>
    </row>
    <row r="45" spans="1:40" ht="45" x14ac:dyDescent="0.25">
      <c r="A45" s="96" t="s">
        <v>277</v>
      </c>
      <c r="B45" s="286">
        <f t="shared" si="87"/>
        <v>914.90909090909099</v>
      </c>
      <c r="C45" s="236" t="s">
        <v>272</v>
      </c>
      <c r="D45" s="231"/>
      <c r="E45" s="231"/>
      <c r="F45" s="231"/>
      <c r="G45" s="231"/>
      <c r="H45" s="231"/>
      <c r="I45" s="231"/>
      <c r="J45" s="231"/>
      <c r="K45" s="237"/>
      <c r="L45" s="237"/>
      <c r="M45" s="237" t="s">
        <v>223</v>
      </c>
      <c r="N45" s="237"/>
      <c r="O45" s="231"/>
      <c r="P45" s="231"/>
      <c r="Q45" s="231"/>
      <c r="R45" s="231"/>
      <c r="S45" s="231"/>
      <c r="T45" s="231"/>
      <c r="U45" s="231"/>
      <c r="V45" s="310">
        <f t="shared" si="88"/>
        <v>0</v>
      </c>
      <c r="W45" s="310">
        <f t="shared" si="89"/>
        <v>0</v>
      </c>
      <c r="X45" s="310">
        <f t="shared" si="90"/>
        <v>0</v>
      </c>
      <c r="Y45" s="310">
        <f t="shared" si="91"/>
        <v>0</v>
      </c>
      <c r="Z45" s="310">
        <f t="shared" si="92"/>
        <v>0</v>
      </c>
      <c r="AA45" s="310">
        <f t="shared" si="93"/>
        <v>0</v>
      </c>
      <c r="AB45" s="310">
        <f t="shared" si="94"/>
        <v>0</v>
      </c>
      <c r="AC45" s="310">
        <f t="shared" si="95"/>
        <v>0</v>
      </c>
      <c r="AD45" s="310">
        <f t="shared" si="95"/>
        <v>0</v>
      </c>
      <c r="AE45" s="310">
        <f t="shared" si="95"/>
        <v>914.90909090909099</v>
      </c>
      <c r="AF45" s="310">
        <f t="shared" si="95"/>
        <v>0</v>
      </c>
      <c r="AG45" s="310">
        <f t="shared" si="96"/>
        <v>0</v>
      </c>
      <c r="AH45" s="310">
        <f t="shared" si="97"/>
        <v>0</v>
      </c>
      <c r="AI45" s="310">
        <f t="shared" si="98"/>
        <v>0</v>
      </c>
      <c r="AJ45" s="310">
        <f t="shared" si="99"/>
        <v>0</v>
      </c>
      <c r="AK45" s="310">
        <f t="shared" si="100"/>
        <v>0</v>
      </c>
      <c r="AL45" s="310">
        <f t="shared" si="101"/>
        <v>0</v>
      </c>
      <c r="AM45" s="310">
        <f t="shared" si="102"/>
        <v>0</v>
      </c>
      <c r="AN45" s="234">
        <f t="shared" si="20"/>
        <v>914.90909090909099</v>
      </c>
    </row>
    <row r="46" spans="1:40" ht="45" x14ac:dyDescent="0.25">
      <c r="A46" s="96" t="s">
        <v>278</v>
      </c>
      <c r="B46" s="286">
        <f>100*epa_purchasing_team_labor_rate/3</f>
        <v>6666.666666666667</v>
      </c>
      <c r="C46" s="236" t="s">
        <v>279</v>
      </c>
      <c r="D46" s="231"/>
      <c r="E46" s="231"/>
      <c r="F46" s="231"/>
      <c r="G46" s="231"/>
      <c r="H46" s="231"/>
      <c r="I46" s="231"/>
      <c r="J46" s="231"/>
      <c r="K46" s="237"/>
      <c r="L46" s="237"/>
      <c r="M46" s="237"/>
      <c r="N46" s="237" t="s">
        <v>223</v>
      </c>
      <c r="O46" s="231"/>
      <c r="P46" s="231"/>
      <c r="Q46" s="231"/>
      <c r="R46" s="231"/>
      <c r="S46" s="231"/>
      <c r="T46" s="231"/>
      <c r="U46" s="231"/>
      <c r="V46" s="310">
        <f t="shared" ref="V46" si="103">IF(D46="x",$B46,0)</f>
        <v>0</v>
      </c>
      <c r="W46" s="310">
        <f t="shared" ref="W46" si="104">IF(E46="x",$B46,0)</f>
        <v>0</v>
      </c>
      <c r="X46" s="310">
        <f t="shared" ref="X46" si="105">IF(F46="x",$B46,0)</f>
        <v>0</v>
      </c>
      <c r="Y46" s="310">
        <f t="shared" ref="Y46" si="106">IF(G46="x",$B46,0)</f>
        <v>0</v>
      </c>
      <c r="Z46" s="310">
        <f t="shared" ref="Z46" si="107">IF(H46="x",$B46,0)</f>
        <v>0</v>
      </c>
      <c r="AA46" s="310">
        <f t="shared" ref="AA46" si="108">IF(I46="x",$B46,0)</f>
        <v>0</v>
      </c>
      <c r="AB46" s="310">
        <f t="shared" ref="AB46" si="109">IF(J46="x",$B46,0)</f>
        <v>0</v>
      </c>
      <c r="AC46" s="310">
        <f t="shared" ref="AC46" si="110">IF(K46="x",$B46,0)</f>
        <v>0</v>
      </c>
      <c r="AD46" s="310">
        <f t="shared" ref="AD46" si="111">IF(L46="x",$B46,0)</f>
        <v>0</v>
      </c>
      <c r="AE46" s="310">
        <f t="shared" ref="AE46" si="112">IF(M46="x",$B46,0)</f>
        <v>0</v>
      </c>
      <c r="AF46" s="310">
        <f t="shared" ref="AF46" si="113">IF(N46="x",$B46,0)</f>
        <v>6666.666666666667</v>
      </c>
      <c r="AG46" s="310">
        <f t="shared" ref="AG46" si="114">IF(O46="x",$B46,0)</f>
        <v>0</v>
      </c>
      <c r="AH46" s="310">
        <f t="shared" ref="AH46" si="115">IF(P46="x",$B46,0)</f>
        <v>0</v>
      </c>
      <c r="AI46" s="310">
        <f t="shared" ref="AI46" si="116">IF(Q46="x",$B46,0)</f>
        <v>0</v>
      </c>
      <c r="AJ46" s="310">
        <f t="shared" ref="AJ46" si="117">IF(R46="x",$B46,0)</f>
        <v>0</v>
      </c>
      <c r="AK46" s="310">
        <f t="shared" ref="AK46" si="118">IF(S46="x",$B46,0)</f>
        <v>0</v>
      </c>
      <c r="AL46" s="310">
        <f t="shared" ref="AL46" si="119">IF(T46="x",$B46,0)</f>
        <v>0</v>
      </c>
      <c r="AM46" s="310">
        <f t="shared" ref="AM46" si="120">IF(U46="x",$B46,0)</f>
        <v>0</v>
      </c>
      <c r="AN46" s="234">
        <f t="shared" ref="AN46" si="121">SUM(V46:AM46)</f>
        <v>6666.666666666667</v>
      </c>
    </row>
    <row r="47" spans="1:40" ht="30" x14ac:dyDescent="0.25">
      <c r="A47" s="96" t="s">
        <v>280</v>
      </c>
      <c r="B47" s="286">
        <f>sampling_teams*sampling_team_labor_rate*4</f>
        <v>10558.8</v>
      </c>
      <c r="C47" s="236" t="s">
        <v>281</v>
      </c>
      <c r="D47" s="231"/>
      <c r="E47" s="231"/>
      <c r="F47" s="231"/>
      <c r="G47" s="231"/>
      <c r="H47" s="231"/>
      <c r="I47" s="231"/>
      <c r="J47" s="231"/>
      <c r="K47" s="237"/>
      <c r="L47" s="237"/>
      <c r="M47" s="237"/>
      <c r="N47" s="237" t="s">
        <v>223</v>
      </c>
      <c r="O47" s="231"/>
      <c r="P47" s="231"/>
      <c r="Q47" s="231"/>
      <c r="R47" s="231"/>
      <c r="S47" s="231"/>
      <c r="T47" s="231"/>
      <c r="U47" s="231"/>
      <c r="V47" s="310">
        <f t="shared" ref="V47:V52" si="122">IF(D47="x",$B47,0)</f>
        <v>0</v>
      </c>
      <c r="W47" s="310">
        <f t="shared" ref="W47:W52" si="123">IF(E47="x",$B47,0)</f>
        <v>0</v>
      </c>
      <c r="X47" s="310">
        <f t="shared" ref="X47:X52" si="124">IF(F47="x",$B47,0)</f>
        <v>0</v>
      </c>
      <c r="Y47" s="310">
        <f t="shared" ref="Y47:Y52" si="125">IF(G47="x",$B47,0)</f>
        <v>0</v>
      </c>
      <c r="Z47" s="310">
        <f t="shared" ref="Z47:Z52" si="126">IF(H47="x",$B47,0)</f>
        <v>0</v>
      </c>
      <c r="AA47" s="310">
        <f t="shared" ref="AA47:AA52" si="127">IF(I47="x",$B47,0)</f>
        <v>0</v>
      </c>
      <c r="AB47" s="310">
        <f t="shared" ref="AB47:AB52" si="128">IF(J47="x",$B47,0)</f>
        <v>0</v>
      </c>
      <c r="AC47" s="310">
        <f t="shared" ref="AC47:AC52" si="129">IF(K47="x",$B47,0)</f>
        <v>0</v>
      </c>
      <c r="AD47" s="310">
        <f t="shared" ref="AD47:AD52" si="130">IF(L47="x",$B47,0)</f>
        <v>0</v>
      </c>
      <c r="AE47" s="310">
        <f t="shared" ref="AE47:AE52" si="131">IF(M47="x",$B47,0)</f>
        <v>0</v>
      </c>
      <c r="AF47" s="310">
        <f t="shared" ref="AF47:AF52" si="132">IF(N47="x",$B47,0)</f>
        <v>10558.8</v>
      </c>
      <c r="AG47" s="310">
        <f t="shared" ref="AG47:AG52" si="133">IF(O47="x",$B47,0)</f>
        <v>0</v>
      </c>
      <c r="AH47" s="310">
        <f t="shared" ref="AH47:AH52" si="134">IF(P47="x",$B47,0)</f>
        <v>0</v>
      </c>
      <c r="AI47" s="310">
        <f t="shared" ref="AI47:AI52" si="135">IF(Q47="x",$B47,0)</f>
        <v>0</v>
      </c>
      <c r="AJ47" s="310">
        <f t="shared" ref="AJ47:AJ52" si="136">IF(R47="x",$B47,0)</f>
        <v>0</v>
      </c>
      <c r="AK47" s="310">
        <f t="shared" ref="AK47:AK52" si="137">IF(S47="x",$B47,0)</f>
        <v>0</v>
      </c>
      <c r="AL47" s="310">
        <f t="shared" ref="AL47:AL52" si="138">IF(T47="x",$B47,0)</f>
        <v>0</v>
      </c>
      <c r="AM47" s="310">
        <f t="shared" ref="AM47:AM52" si="139">IF(U47="x",$B47,0)</f>
        <v>0</v>
      </c>
      <c r="AN47" s="234">
        <f t="shared" ref="AN47:AN52" si="140">SUM(V47:AM47)</f>
        <v>10558.8</v>
      </c>
    </row>
    <row r="48" spans="1:40" x14ac:dyDescent="0.25">
      <c r="A48" s="96" t="s">
        <v>282</v>
      </c>
      <c r="B48" s="286">
        <f>data_analysis_teams*data_analysis_team_labor_rate*40</f>
        <v>24800</v>
      </c>
      <c r="C48" s="236" t="s">
        <v>283</v>
      </c>
      <c r="D48" s="237" t="s">
        <v>223</v>
      </c>
      <c r="E48" s="231"/>
      <c r="F48" s="231"/>
      <c r="G48" s="231"/>
      <c r="H48" s="231"/>
      <c r="I48" s="231"/>
      <c r="J48" s="231"/>
      <c r="K48" s="237"/>
      <c r="L48" s="237"/>
      <c r="M48" s="237"/>
      <c r="N48" s="237"/>
      <c r="O48" s="231"/>
      <c r="P48" s="231"/>
      <c r="Q48" s="231"/>
      <c r="R48" s="231"/>
      <c r="S48" s="231"/>
      <c r="T48" s="231"/>
      <c r="U48" s="231"/>
      <c r="V48" s="310">
        <f t="shared" si="122"/>
        <v>24800</v>
      </c>
      <c r="W48" s="310">
        <f t="shared" si="123"/>
        <v>0</v>
      </c>
      <c r="X48" s="310">
        <f t="shared" si="124"/>
        <v>0</v>
      </c>
      <c r="Y48" s="310">
        <f t="shared" si="125"/>
        <v>0</v>
      </c>
      <c r="Z48" s="310">
        <f t="shared" si="126"/>
        <v>0</v>
      </c>
      <c r="AA48" s="310">
        <f t="shared" si="127"/>
        <v>0</v>
      </c>
      <c r="AB48" s="310">
        <f t="shared" si="128"/>
        <v>0</v>
      </c>
      <c r="AC48" s="310">
        <f t="shared" si="129"/>
        <v>0</v>
      </c>
      <c r="AD48" s="310">
        <f t="shared" si="130"/>
        <v>0</v>
      </c>
      <c r="AE48" s="310">
        <f t="shared" si="131"/>
        <v>0</v>
      </c>
      <c r="AF48" s="310">
        <f t="shared" si="132"/>
        <v>0</v>
      </c>
      <c r="AG48" s="310">
        <f t="shared" si="133"/>
        <v>0</v>
      </c>
      <c r="AH48" s="310">
        <f t="shared" si="134"/>
        <v>0</v>
      </c>
      <c r="AI48" s="310">
        <f t="shared" si="135"/>
        <v>0</v>
      </c>
      <c r="AJ48" s="310">
        <f t="shared" si="136"/>
        <v>0</v>
      </c>
      <c r="AK48" s="310">
        <f t="shared" si="137"/>
        <v>0</v>
      </c>
      <c r="AL48" s="310">
        <f t="shared" si="138"/>
        <v>0</v>
      </c>
      <c r="AM48" s="310">
        <f t="shared" si="139"/>
        <v>0</v>
      </c>
      <c r="AN48" s="234">
        <f t="shared" si="140"/>
        <v>24800</v>
      </c>
    </row>
    <row r="49" spans="1:40" ht="30" x14ac:dyDescent="0.25">
      <c r="A49" s="96" t="s">
        <v>284</v>
      </c>
      <c r="B49" s="286">
        <f>decon_teams_b*decon_team_b_labor_rate*4.5</f>
        <v>8142.1200000000008</v>
      </c>
      <c r="C49" s="236" t="s">
        <v>285</v>
      </c>
      <c r="D49" s="231"/>
      <c r="E49" s="231"/>
      <c r="F49" s="231"/>
      <c r="G49" s="231"/>
      <c r="H49" s="231"/>
      <c r="I49" s="231"/>
      <c r="J49" s="231"/>
      <c r="K49" s="237"/>
      <c r="L49" s="237"/>
      <c r="M49" s="237"/>
      <c r="N49" s="237"/>
      <c r="O49" s="231"/>
      <c r="P49" s="237" t="s">
        <v>223</v>
      </c>
      <c r="Q49" s="231"/>
      <c r="R49" s="231"/>
      <c r="S49" s="231"/>
      <c r="T49" s="231"/>
      <c r="U49" s="231"/>
      <c r="V49" s="310">
        <f t="shared" si="122"/>
        <v>0</v>
      </c>
      <c r="W49" s="310">
        <f t="shared" si="123"/>
        <v>0</v>
      </c>
      <c r="X49" s="310">
        <f t="shared" si="124"/>
        <v>0</v>
      </c>
      <c r="Y49" s="310">
        <f t="shared" si="125"/>
        <v>0</v>
      </c>
      <c r="Z49" s="310">
        <f t="shared" si="126"/>
        <v>0</v>
      </c>
      <c r="AA49" s="310">
        <f t="shared" si="127"/>
        <v>0</v>
      </c>
      <c r="AB49" s="310">
        <f t="shared" si="128"/>
        <v>0</v>
      </c>
      <c r="AC49" s="310">
        <f t="shared" si="129"/>
        <v>0</v>
      </c>
      <c r="AD49" s="310">
        <f t="shared" si="130"/>
        <v>0</v>
      </c>
      <c r="AE49" s="310">
        <f t="shared" si="131"/>
        <v>0</v>
      </c>
      <c r="AF49" s="310">
        <f t="shared" si="132"/>
        <v>0</v>
      </c>
      <c r="AG49" s="310">
        <f t="shared" si="133"/>
        <v>0</v>
      </c>
      <c r="AH49" s="310">
        <f t="shared" si="134"/>
        <v>8142.1200000000008</v>
      </c>
      <c r="AI49" s="310">
        <f t="shared" si="135"/>
        <v>0</v>
      </c>
      <c r="AJ49" s="310">
        <f t="shared" si="136"/>
        <v>0</v>
      </c>
      <c r="AK49" s="310">
        <f t="shared" si="137"/>
        <v>0</v>
      </c>
      <c r="AL49" s="310">
        <f t="shared" si="138"/>
        <v>0</v>
      </c>
      <c r="AM49" s="310">
        <f t="shared" si="139"/>
        <v>0</v>
      </c>
      <c r="AN49" s="234">
        <f t="shared" si="140"/>
        <v>8142.1200000000008</v>
      </c>
    </row>
    <row r="50" spans="1:40" ht="30" x14ac:dyDescent="0.25">
      <c r="A50" s="96" t="s">
        <v>286</v>
      </c>
      <c r="B50" s="286">
        <f>pnnl_vsp_teams*pnnl_stats_analysis_team_labor_rate*60</f>
        <v>10800</v>
      </c>
      <c r="C50" s="236" t="s">
        <v>287</v>
      </c>
      <c r="D50" s="231"/>
      <c r="E50" s="231"/>
      <c r="F50" s="231"/>
      <c r="G50" s="231"/>
      <c r="H50" s="231"/>
      <c r="I50" s="231"/>
      <c r="J50" s="231"/>
      <c r="K50" s="237"/>
      <c r="L50" s="237"/>
      <c r="M50" s="237"/>
      <c r="N50" s="237" t="s">
        <v>223</v>
      </c>
      <c r="O50" s="231"/>
      <c r="P50" s="231"/>
      <c r="Q50" s="231"/>
      <c r="R50" s="231"/>
      <c r="S50" s="231"/>
      <c r="T50" s="231"/>
      <c r="U50" s="231"/>
      <c r="V50" s="310">
        <f t="shared" si="122"/>
        <v>0</v>
      </c>
      <c r="W50" s="310">
        <f t="shared" si="123"/>
        <v>0</v>
      </c>
      <c r="X50" s="310">
        <f t="shared" si="124"/>
        <v>0</v>
      </c>
      <c r="Y50" s="310">
        <f t="shared" si="125"/>
        <v>0</v>
      </c>
      <c r="Z50" s="310">
        <f t="shared" si="126"/>
        <v>0</v>
      </c>
      <c r="AA50" s="310">
        <f t="shared" si="127"/>
        <v>0</v>
      </c>
      <c r="AB50" s="310">
        <f t="shared" si="128"/>
        <v>0</v>
      </c>
      <c r="AC50" s="310">
        <f t="shared" si="129"/>
        <v>0</v>
      </c>
      <c r="AD50" s="310">
        <f t="shared" si="130"/>
        <v>0</v>
      </c>
      <c r="AE50" s="310">
        <f t="shared" si="131"/>
        <v>0</v>
      </c>
      <c r="AF50" s="310">
        <f t="shared" si="132"/>
        <v>10800</v>
      </c>
      <c r="AG50" s="310">
        <f t="shared" si="133"/>
        <v>0</v>
      </c>
      <c r="AH50" s="310">
        <f t="shared" si="134"/>
        <v>0</v>
      </c>
      <c r="AI50" s="310">
        <f t="shared" si="135"/>
        <v>0</v>
      </c>
      <c r="AJ50" s="310">
        <f t="shared" si="136"/>
        <v>0</v>
      </c>
      <c r="AK50" s="310">
        <f t="shared" si="137"/>
        <v>0</v>
      </c>
      <c r="AL50" s="310">
        <f t="shared" si="138"/>
        <v>0</v>
      </c>
      <c r="AM50" s="310">
        <f t="shared" si="139"/>
        <v>0</v>
      </c>
      <c r="AN50" s="234">
        <f t="shared" si="140"/>
        <v>10800</v>
      </c>
    </row>
    <row r="51" spans="1:40" x14ac:dyDescent="0.25">
      <c r="A51" s="96"/>
      <c r="B51" s="286"/>
      <c r="C51" s="236"/>
      <c r="D51" s="231"/>
      <c r="E51" s="231"/>
      <c r="F51" s="231"/>
      <c r="G51" s="231"/>
      <c r="H51" s="231"/>
      <c r="I51" s="231"/>
      <c r="J51" s="231"/>
      <c r="K51" s="237"/>
      <c r="L51" s="237"/>
      <c r="M51" s="237"/>
      <c r="N51" s="237"/>
      <c r="O51" s="231"/>
      <c r="P51" s="231"/>
      <c r="Q51" s="231"/>
      <c r="R51" s="231"/>
      <c r="S51" s="231"/>
      <c r="T51" s="231"/>
      <c r="U51" s="231"/>
      <c r="V51" s="310">
        <f t="shared" si="122"/>
        <v>0</v>
      </c>
      <c r="W51" s="310">
        <f t="shared" si="123"/>
        <v>0</v>
      </c>
      <c r="X51" s="310">
        <f t="shared" si="124"/>
        <v>0</v>
      </c>
      <c r="Y51" s="310">
        <f t="shared" si="125"/>
        <v>0</v>
      </c>
      <c r="Z51" s="310">
        <f t="shared" si="126"/>
        <v>0</v>
      </c>
      <c r="AA51" s="310">
        <f t="shared" si="127"/>
        <v>0</v>
      </c>
      <c r="AB51" s="310">
        <f t="shared" si="128"/>
        <v>0</v>
      </c>
      <c r="AC51" s="310">
        <f t="shared" si="129"/>
        <v>0</v>
      </c>
      <c r="AD51" s="310">
        <f t="shared" si="130"/>
        <v>0</v>
      </c>
      <c r="AE51" s="310">
        <f t="shared" si="131"/>
        <v>0</v>
      </c>
      <c r="AF51" s="310">
        <f t="shared" si="132"/>
        <v>0</v>
      </c>
      <c r="AG51" s="310">
        <f t="shared" si="133"/>
        <v>0</v>
      </c>
      <c r="AH51" s="310">
        <f t="shared" si="134"/>
        <v>0</v>
      </c>
      <c r="AI51" s="310">
        <f t="shared" si="135"/>
        <v>0</v>
      </c>
      <c r="AJ51" s="310">
        <f t="shared" si="136"/>
        <v>0</v>
      </c>
      <c r="AK51" s="310">
        <f t="shared" si="137"/>
        <v>0</v>
      </c>
      <c r="AL51" s="310">
        <f t="shared" si="138"/>
        <v>0</v>
      </c>
      <c r="AM51" s="310">
        <f t="shared" si="139"/>
        <v>0</v>
      </c>
      <c r="AN51" s="234">
        <f t="shared" si="140"/>
        <v>0</v>
      </c>
    </row>
    <row r="52" spans="1:40" x14ac:dyDescent="0.25">
      <c r="A52" s="96"/>
      <c r="B52" s="286"/>
      <c r="C52" s="236"/>
      <c r="D52" s="231"/>
      <c r="E52" s="231"/>
      <c r="F52" s="231"/>
      <c r="G52" s="231"/>
      <c r="H52" s="231"/>
      <c r="I52" s="231"/>
      <c r="J52" s="231"/>
      <c r="K52" s="237"/>
      <c r="L52" s="237"/>
      <c r="M52" s="237"/>
      <c r="N52" s="237"/>
      <c r="O52" s="231"/>
      <c r="P52" s="231"/>
      <c r="Q52" s="231"/>
      <c r="R52" s="231"/>
      <c r="S52" s="231"/>
      <c r="T52" s="231"/>
      <c r="U52" s="231"/>
      <c r="V52" s="310">
        <f t="shared" si="122"/>
        <v>0</v>
      </c>
      <c r="W52" s="310">
        <f t="shared" si="123"/>
        <v>0</v>
      </c>
      <c r="X52" s="310">
        <f t="shared" si="124"/>
        <v>0</v>
      </c>
      <c r="Y52" s="310">
        <f t="shared" si="125"/>
        <v>0</v>
      </c>
      <c r="Z52" s="310">
        <f t="shared" si="126"/>
        <v>0</v>
      </c>
      <c r="AA52" s="310">
        <f t="shared" si="127"/>
        <v>0</v>
      </c>
      <c r="AB52" s="310">
        <f t="shared" si="128"/>
        <v>0</v>
      </c>
      <c r="AC52" s="310">
        <f t="shared" si="129"/>
        <v>0</v>
      </c>
      <c r="AD52" s="310">
        <f t="shared" si="130"/>
        <v>0</v>
      </c>
      <c r="AE52" s="310">
        <f t="shared" si="131"/>
        <v>0</v>
      </c>
      <c r="AF52" s="310">
        <f t="shared" si="132"/>
        <v>0</v>
      </c>
      <c r="AG52" s="310">
        <f t="shared" si="133"/>
        <v>0</v>
      </c>
      <c r="AH52" s="310">
        <f t="shared" si="134"/>
        <v>0</v>
      </c>
      <c r="AI52" s="310">
        <f t="shared" si="135"/>
        <v>0</v>
      </c>
      <c r="AJ52" s="310">
        <f t="shared" si="136"/>
        <v>0</v>
      </c>
      <c r="AK52" s="310">
        <f t="shared" si="137"/>
        <v>0</v>
      </c>
      <c r="AL52" s="310">
        <f t="shared" si="138"/>
        <v>0</v>
      </c>
      <c r="AM52" s="310">
        <f t="shared" si="139"/>
        <v>0</v>
      </c>
      <c r="AN52" s="234">
        <f t="shared" si="140"/>
        <v>0</v>
      </c>
    </row>
  </sheetData>
  <conditionalFormatting sqref="AN2:AN52">
    <cfRule type="cellIs" dxfId="11" priority="9" operator="equal">
      <formula>0</formula>
    </cfRule>
  </conditionalFormatting>
  <conditionalFormatting sqref="AN40:AN52">
    <cfRule type="cellIs" dxfId="10" priority="7" operator="equal">
      <formula>0</formula>
    </cfRule>
  </conditionalFormatting>
  <conditionalFormatting sqref="AN46:AN52">
    <cfRule type="cellIs" dxfId="9" priority="6" operator="equal">
      <formula>0</formula>
    </cfRule>
  </conditionalFormatting>
  <conditionalFormatting sqref="AN46:AN52">
    <cfRule type="cellIs" dxfId="8" priority="5" operator="equal">
      <formula>0</formula>
    </cfRule>
  </conditionalFormatting>
  <conditionalFormatting sqref="AN47:AN52">
    <cfRule type="cellIs" dxfId="7" priority="4" operator="equal">
      <formula>0</formula>
    </cfRule>
  </conditionalFormatting>
  <conditionalFormatting sqref="AN47:AN52">
    <cfRule type="cellIs" dxfId="6" priority="3" operator="equal">
      <formula>0</formula>
    </cfRule>
  </conditionalFormatting>
  <conditionalFormatting sqref="AN47:AN52">
    <cfRule type="cellIs" dxfId="5" priority="2" operator="equal">
      <formula>0</formula>
    </cfRule>
  </conditionalFormatting>
  <conditionalFormatting sqref="AN47:AN52">
    <cfRule type="cellIs" dxfId="4" priority="1" operator="equal">
      <formula>0</formula>
    </cfRule>
  </conditionalFormatting>
  <printOptions horizontalCentered="1"/>
  <pageMargins left="0.7" right="0.7" top="0.75" bottom="0.75" header="0.3" footer="0.3"/>
  <pageSetup scale="69" fitToHeight="3" orientation="landscape" r:id="rId1"/>
  <headerFooter>
    <oddHeader>&amp;C&amp;F</oddHeader>
    <oddFooter>&amp;LFor Official Use Only&amp;C&amp;A&amp;R&amp;D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Z37"/>
  <sheetViews>
    <sheetView zoomScaleNormal="100" workbookViewId="0">
      <selection activeCell="D8" sqref="D8"/>
    </sheetView>
  </sheetViews>
  <sheetFormatPr defaultRowHeight="15" x14ac:dyDescent="0.25"/>
  <cols>
    <col min="1" max="1" width="9.140625" style="33"/>
    <col min="2" max="2" width="19.140625" style="33" customWidth="1"/>
    <col min="3" max="3" width="10.85546875" style="34" customWidth="1"/>
    <col min="4" max="4" width="9.85546875" style="34" customWidth="1"/>
    <col min="5" max="5" width="10" style="34" customWidth="1"/>
    <col min="6" max="6" width="10.28515625" style="34" customWidth="1"/>
    <col min="7" max="7" width="11.42578125" style="34" customWidth="1"/>
    <col min="8" max="8" width="11" style="34" customWidth="1"/>
    <col min="9" max="9" width="9.85546875" style="34" customWidth="1"/>
    <col min="10" max="10" width="12" style="34" customWidth="1"/>
    <col min="11" max="11" width="9.85546875" style="34" customWidth="1"/>
    <col min="12" max="12" width="10" style="34" bestFit="1" customWidth="1"/>
    <col min="13" max="13" width="10.28515625" style="34" customWidth="1"/>
    <col min="14" max="17" width="6.7109375" style="34" customWidth="1"/>
    <col min="18" max="26" width="6.7109375" style="33" customWidth="1"/>
    <col min="27" max="16384" width="9.140625" style="33"/>
  </cols>
  <sheetData>
    <row r="1" spans="1:26" s="257" customFormat="1" ht="159.75" customHeight="1" x14ac:dyDescent="0.25">
      <c r="A1" s="125" t="s">
        <v>288</v>
      </c>
      <c r="B1" s="125"/>
      <c r="C1" s="121" t="s">
        <v>289</v>
      </c>
      <c r="D1" s="121" t="s">
        <v>290</v>
      </c>
      <c r="E1" s="121" t="s">
        <v>291</v>
      </c>
      <c r="F1" s="121" t="s">
        <v>292</v>
      </c>
      <c r="G1" s="121" t="s">
        <v>293</v>
      </c>
      <c r="H1" s="121" t="s">
        <v>294</v>
      </c>
      <c r="I1" s="121" t="s">
        <v>295</v>
      </c>
      <c r="J1" s="121" t="s">
        <v>296</v>
      </c>
      <c r="K1" s="121" t="s">
        <v>297</v>
      </c>
      <c r="L1" s="121" t="s">
        <v>298</v>
      </c>
      <c r="M1" s="121" t="s">
        <v>299</v>
      </c>
      <c r="N1" s="121" t="s">
        <v>300</v>
      </c>
      <c r="O1" s="121" t="s">
        <v>301</v>
      </c>
      <c r="P1" s="121" t="s">
        <v>302</v>
      </c>
      <c r="Q1" s="121" t="s">
        <v>303</v>
      </c>
      <c r="R1" s="121" t="s">
        <v>304</v>
      </c>
      <c r="S1" s="121" t="s">
        <v>305</v>
      </c>
      <c r="T1" s="121" t="s">
        <v>306</v>
      </c>
      <c r="U1" s="121" t="s">
        <v>307</v>
      </c>
      <c r="V1" s="121" t="s">
        <v>308</v>
      </c>
      <c r="W1" s="121" t="s">
        <v>309</v>
      </c>
      <c r="X1" s="121" t="s">
        <v>310</v>
      </c>
      <c r="Y1" s="121" t="s">
        <v>311</v>
      </c>
      <c r="Z1" s="121" t="s">
        <v>312</v>
      </c>
    </row>
    <row r="2" spans="1:26" x14ac:dyDescent="0.25">
      <c r="A2" s="83"/>
      <c r="B2" s="83"/>
      <c r="C2" s="117" t="s">
        <v>313</v>
      </c>
      <c r="D2" s="117" t="s">
        <v>314</v>
      </c>
      <c r="E2" s="117" t="s">
        <v>315</v>
      </c>
      <c r="F2" s="117" t="s">
        <v>313</v>
      </c>
      <c r="G2" s="117" t="s">
        <v>314</v>
      </c>
      <c r="H2" s="117" t="s">
        <v>315</v>
      </c>
      <c r="I2" s="117" t="s">
        <v>316</v>
      </c>
      <c r="J2" s="117" t="s">
        <v>317</v>
      </c>
      <c r="K2" s="117" t="s">
        <v>318</v>
      </c>
      <c r="L2" s="117" t="s">
        <v>316</v>
      </c>
      <c r="M2" s="117" t="s">
        <v>317</v>
      </c>
      <c r="N2" s="117" t="s">
        <v>318</v>
      </c>
      <c r="O2" s="117" t="s">
        <v>316</v>
      </c>
      <c r="P2" s="117" t="s">
        <v>317</v>
      </c>
      <c r="Q2" s="117" t="s">
        <v>318</v>
      </c>
      <c r="R2" s="117" t="s">
        <v>316</v>
      </c>
      <c r="S2" s="117" t="s">
        <v>317</v>
      </c>
      <c r="T2" s="117" t="s">
        <v>318</v>
      </c>
      <c r="U2" s="117" t="s">
        <v>316</v>
      </c>
      <c r="V2" s="117" t="s">
        <v>317</v>
      </c>
      <c r="W2" s="117" t="s">
        <v>318</v>
      </c>
      <c r="X2" s="117" t="s">
        <v>316</v>
      </c>
      <c r="Y2" s="117" t="s">
        <v>317</v>
      </c>
      <c r="Z2" s="117" t="s">
        <v>318</v>
      </c>
    </row>
    <row r="3" spans="1:26" x14ac:dyDescent="0.25">
      <c r="A3" s="83"/>
      <c r="B3" s="137" t="s">
        <v>319</v>
      </c>
      <c r="C3" s="173">
        <f>average_entry_team_prep_time*sampling_team_labor_rate</f>
        <v>264.53521354166656</v>
      </c>
      <c r="D3" s="173">
        <f>average_entry_team_decon_line_time*(sampling_team_labor_rate+decon_line_ops_team_labor_rate)</f>
        <v>702.74186827957021</v>
      </c>
      <c r="E3" s="173">
        <f>Average_Entry_Time*sampling_team_labor_rate</f>
        <v>754.51425000000006</v>
      </c>
      <c r="F3" s="173">
        <f>average_entry_team_prep_time*aggressive_air_sampling_team_labor_rate</f>
        <v>270.57812499999989</v>
      </c>
      <c r="G3" s="173">
        <f>average_entry_team_decon_line_time*(aggressive_air_sampling_team_labor_rate+decon_line_ops_team_labor_rate)</f>
        <v>710.86021505376368</v>
      </c>
      <c r="H3" s="173">
        <f>Average_Entry_Time*aggressive_air_sampling_team_labor_rate</f>
        <v>771.75000000000011</v>
      </c>
      <c r="I3" s="173">
        <f ca="1">time_HEPA*sampling_team_labor_rate</f>
        <v>55.846109647020484</v>
      </c>
      <c r="J3" s="173">
        <f>(SUM('Lumped Costs'!AA:AA)+SUM('Purchase Orders'!Z:Z))/number_HEPA_samples+(SUM('Purchase Orders'!AB:AB))/number_samples</f>
        <v>28.677934048108895</v>
      </c>
      <c r="K3" s="173">
        <f>analytical_cost_HEPA</f>
        <v>369.99309388748378</v>
      </c>
      <c r="L3" s="173">
        <f ca="1">time_spongestick*sampling_team_labor_rate</f>
        <v>36.120268196033877</v>
      </c>
      <c r="M3" s="173">
        <f>(SUM('Lumped Costs'!Z:Z)+SUM('Purchase Orders'!Y:Y))/number_spongestick_samples+(SUM('Purchase Orders'!AB:AB))/number_samples</f>
        <v>20.431495451617664</v>
      </c>
      <c r="N3" s="173">
        <f>analytical_cost_spongestick</f>
        <v>308.3356896467177</v>
      </c>
      <c r="O3" s="173">
        <f ca="1">time_wipe*sampling_team_labor_rate</f>
        <v>31.197041779724891</v>
      </c>
      <c r="P3" s="173">
        <f>(SUM('Lumped Costs'!Y:Y)+SUM('Purchase Orders'!X:X))/(number_epawipe_samples+number_llnlwipe_samples)+(SUM('Purchase Orders'!AB:AB))/number_samples</f>
        <v>19.016048702396159</v>
      </c>
      <c r="Q3" s="173">
        <f>analytical_cost_epawipes</f>
        <v>308.57142857142856</v>
      </c>
      <c r="R3" s="173">
        <f ca="1">time_wipe*sampling_team_labor_rate</f>
        <v>31.197041779724891</v>
      </c>
      <c r="S3" s="173">
        <f>(SUM('Lumped Costs'!Y:Y)+SUM('Purchase Orders'!X:X))/(number_epawipe_samples+number_llnlwipe_samples)+(SUM('Purchase Orders'!AB:AB))/number_samples</f>
        <v>19.016048702396159</v>
      </c>
      <c r="T3" s="173">
        <f>analytical_cost_llnlwipes</f>
        <v>852.94117647058829</v>
      </c>
      <c r="U3" s="173">
        <f ca="1">time_swab*sampling_team_labor_rate</f>
        <v>30.189378944613672</v>
      </c>
      <c r="V3" s="173">
        <f>(SUM('Lumped Costs'!X:X)+SUM('Purchase Orders'!W:W))/number_swab_samples+(SUM('Purchase Orders'!AB:AB))/number_samples</f>
        <v>21.220808426576344</v>
      </c>
      <c r="W3" s="173">
        <f>analytical_cost_swab</f>
        <v>282.77586344350914</v>
      </c>
      <c r="X3" s="248">
        <f ca="1">time_aggressiveair*aggressive_air_sampling_team_labor_rate</f>
        <v>56.418772522474605</v>
      </c>
      <c r="Y3" s="283">
        <f>(SUM('Lumped Costs'!AB:AB)+SUM('Purchase Orders'!AA:AA))/number_aggressiveair_samples+(SUM('Purchase Orders'!AB:AB))/number_samples</f>
        <v>18.501711692084243</v>
      </c>
      <c r="Z3" s="238">
        <f>analytical_cost_aggressiveair</f>
        <v>317.41901888728478</v>
      </c>
    </row>
    <row r="4" spans="1:26" x14ac:dyDescent="0.25">
      <c r="A4" s="83"/>
      <c r="B4" s="137" t="s">
        <v>320</v>
      </c>
      <c r="C4" s="173">
        <f>sd_entry_team_prep_time*sampling_team_labor_rate</f>
        <v>126.32131731378158</v>
      </c>
      <c r="D4" s="173">
        <f>sd_entry_team_decon_line_time*(sampling_team_labor_rate+decon_line_ops_team_labor_rate)</f>
        <v>79.054970193743458</v>
      </c>
      <c r="E4" s="173">
        <f>sd_entry_time*sampling_team_labor_rate</f>
        <v>343.77577898466456</v>
      </c>
      <c r="F4" s="173">
        <f>sd_entry_team_prep_time*aggressive_air_sampling_team_labor_rate</f>
        <v>129.20693895033915</v>
      </c>
      <c r="G4" s="173">
        <f>sd_entry_team_decon_line_time*(aggressive_air_sampling_team_labor_rate+decon_line_ops_team_labor_rate)</f>
        <v>79.968243888147867</v>
      </c>
      <c r="H4" s="173">
        <f>sd_entry_time*aggressive_air_sampling_team_labor_rate</f>
        <v>351.62882269144006</v>
      </c>
      <c r="I4" s="173">
        <f>sd_time_HEPA*sampling_team_labor_rate</f>
        <v>19.232945241874987</v>
      </c>
      <c r="J4" s="173">
        <v>0</v>
      </c>
      <c r="K4" s="173">
        <f>sd_analytical_cost_HEPA</f>
        <v>0</v>
      </c>
      <c r="L4" s="173">
        <f>sd_time_spongestick*sampling_team_labor_rate</f>
        <v>10.772556608731389</v>
      </c>
      <c r="M4" s="173">
        <v>0</v>
      </c>
      <c r="N4" s="173">
        <f>sd_analytical_cost_spongestick</f>
        <v>0</v>
      </c>
      <c r="O4" s="173">
        <f>sd_time_wipe*sampling_team_labor_rate</f>
        <v>9.6132426457928855</v>
      </c>
      <c r="P4" s="173">
        <v>0</v>
      </c>
      <c r="Q4" s="173">
        <f>sd_analytical_cost_epawipes</f>
        <v>0</v>
      </c>
      <c r="R4" s="173">
        <f>sd_time_wipe*sampling_team_labor_rate</f>
        <v>9.6132426457928855</v>
      </c>
      <c r="S4" s="173">
        <v>0</v>
      </c>
      <c r="T4" s="173">
        <f>sd_analytical_cost_llnlwipes</f>
        <v>0</v>
      </c>
      <c r="U4" s="173">
        <f>sd_time_wipe*sampling_team_labor_rate</f>
        <v>9.6132426457928855</v>
      </c>
      <c r="V4" s="173">
        <v>0</v>
      </c>
      <c r="W4" s="173">
        <f>sd_analytical_cost_swab</f>
        <v>0</v>
      </c>
      <c r="X4" s="248">
        <f>sd_time_aggressiveair*aggressive_air_sampling_team_labor_rate</f>
        <v>0</v>
      </c>
      <c r="Y4" s="284">
        <v>0</v>
      </c>
      <c r="Z4" s="238">
        <f>sd_analytical_cost_aggressiveair</f>
        <v>0</v>
      </c>
    </row>
    <row r="5" spans="1:26" x14ac:dyDescent="0.25">
      <c r="R5" s="34"/>
      <c r="S5" s="34"/>
      <c r="T5" s="34"/>
      <c r="U5" s="34"/>
      <c r="V5" s="34"/>
      <c r="W5" s="34"/>
    </row>
    <row r="6" spans="1:26" s="312" customFormat="1" ht="113.25" customHeight="1" x14ac:dyDescent="0.25">
      <c r="B6" s="121" t="s">
        <v>321</v>
      </c>
      <c r="C6" s="121" t="s">
        <v>322</v>
      </c>
      <c r="D6" s="121" t="s">
        <v>323</v>
      </c>
      <c r="E6" s="121" t="s">
        <v>324</v>
      </c>
      <c r="F6" s="121" t="s">
        <v>325</v>
      </c>
      <c r="G6" s="121" t="s">
        <v>326</v>
      </c>
      <c r="H6" s="121" t="s">
        <v>327</v>
      </c>
      <c r="I6" s="121" t="s">
        <v>328</v>
      </c>
      <c r="J6" s="121" t="s">
        <v>329</v>
      </c>
      <c r="K6" s="121" t="s">
        <v>330</v>
      </c>
      <c r="L6" s="313"/>
      <c r="M6" s="313"/>
      <c r="N6" s="313"/>
      <c r="O6" s="313"/>
      <c r="P6" s="313"/>
      <c r="Q6" s="313"/>
      <c r="R6" s="313"/>
      <c r="S6" s="313"/>
      <c r="T6" s="313"/>
      <c r="U6" s="313"/>
      <c r="V6" s="313"/>
      <c r="W6" s="313"/>
    </row>
    <row r="7" spans="1:26" x14ac:dyDescent="0.25">
      <c r="B7" s="137" t="s">
        <v>331</v>
      </c>
      <c r="C7" s="248">
        <f>SUM('Lumped Costs'!AC:AC)</f>
        <v>152556.65818181817</v>
      </c>
      <c r="D7" s="248">
        <f>SUM('Lumped Costs'!AF:AF)</f>
        <v>55525.46666666666</v>
      </c>
      <c r="E7" s="248">
        <f>(round1_sample_team_entries+round1_aggressiveair_sample_team_entries)*average_entry_team_decon_line_time*decon_line_ops_team_labor_rate</f>
        <v>12504.677419354844</v>
      </c>
      <c r="F7" s="248">
        <f>round1_sample_team_entries*SUM(C$3:E$3)+round1_aggressiveair_sample_team_entries*SUM(F$3:H$3)-E7</f>
        <v>49542.60454267473</v>
      </c>
      <c r="G7" s="248">
        <f>round1_HEPA_samples*J$3+round1_spongestick_samples*M$3+round1_epawipe_samples*P$3+round1_llnlwipe_samples*S$3+round1_swab_samples*V$3+round1_aggressiveair_samples*Y$3</f>
        <v>23914.87551267552</v>
      </c>
      <c r="H7" s="248">
        <f>round1_HEPA_samples*K$3+round1_spongestick_samples*N$3+round1_epawipe_samples*Q$3+round1_llnlwipe_samples*T$3+round1_swab_samples*W$3+round1_aggressiveair_samples*Z$3</f>
        <v>407436.34339633287</v>
      </c>
      <c r="I7" s="248">
        <f>'Waste Cost'!C83</f>
        <v>42267.713493056472</v>
      </c>
      <c r="J7" s="173">
        <f>C7+D7+F7+G7+H7+I7</f>
        <v>731243.6617932244</v>
      </c>
      <c r="K7" s="188">
        <f>round1_sample_team_entries*SUM(C$4:E$4)+round1_aggressiveair_sample_team_entries*SUM(F$4:H$4)+round1_HEPA_samples*SUM(I$4:K$4)+round1_spongestick_samples*SUM(L$4:N$4)+round1_epawipe_samples*SUM(O$4:Q$4)+round1_llnlwipe_samples*SUM(R$4:T$4)+round1_swab_samples*SUM(U$4:W$4)+round1_aggressiveair_samples*SUM(X$4:Z$4)</f>
        <v>32913.697824767827</v>
      </c>
      <c r="L7" s="33" t="s">
        <v>332</v>
      </c>
      <c r="M7" s="33"/>
      <c r="N7" s="33"/>
      <c r="O7" s="33"/>
      <c r="P7" s="33"/>
      <c r="Q7" s="33"/>
    </row>
    <row r="8" spans="1:26" x14ac:dyDescent="0.25">
      <c r="B8" s="137" t="s">
        <v>333</v>
      </c>
      <c r="C8" s="248">
        <f>SUM('Lumped Costs'!AD:AD)</f>
        <v>152556.65818181817</v>
      </c>
      <c r="D8" s="248">
        <f>SUM('Lumped Costs'!AF:AF)</f>
        <v>55525.46666666666</v>
      </c>
      <c r="E8" s="248">
        <f>(round2_sample_team_entries+round2_aggressiveair_sample_team_entries)*average_entry_team_decon_line_time*decon_line_ops_team_labor_rate</f>
        <v>10767.91666666667</v>
      </c>
      <c r="F8" s="248">
        <f>round2_sample_team_entries*SUM(C$3:E$3)+round2_aggressiveair_sample_team_entries*SUM(F$3:H$3)-E8</f>
        <v>42670.408636256718</v>
      </c>
      <c r="G8" s="248">
        <f>round2_HEPA_samples*J$3+round2_spongestick_samples*M$3+round2_epawipe_samples*P$3+round2_llnlwipe_samples*S$3+round2_swab_samples*V$3+round2_aggressiveair_samples*Y$3</f>
        <v>23914.87551267552</v>
      </c>
      <c r="H8" s="248">
        <f>round2_HEPA_samples*K$3+round2_spongestick_samples*N$3+round2_epawipe_samples*Q$3+round2_llnlwipe_samples*T$3+round2_swab_samples*W$3+round2_aggressiveair_samples*Z$3</f>
        <v>407436.34339633287</v>
      </c>
      <c r="I8" s="248">
        <f>'Waste Cost'!C84</f>
        <v>30319.073118682321</v>
      </c>
      <c r="J8" s="173">
        <f>C8+D8+F8+G8+H8+I8</f>
        <v>712422.82551243226</v>
      </c>
      <c r="K8" s="188">
        <f>round2_sample_team_entries*SUM(C$4:E$4)+round2_aggressiveair_sample_team_entries*SUM(F$4:H$4)+round2_HEPA_samples*SUM(I$4:K$4)+round2_spongestick_samples*SUM(L$4:N$4)+round2_epawipe_samples*SUM(O$4:Q$4)+round2_llnlwipe_samples*SUM(R$4:T$4)+round2_swab_samples*SUM(U$4:W$4)+round2_aggressiveair_samples*SUM(X$4:Z$4)</f>
        <v>30167.937492306883</v>
      </c>
      <c r="L8" s="33" t="s">
        <v>332</v>
      </c>
      <c r="M8" s="33"/>
      <c r="N8" s="33"/>
      <c r="O8" s="33"/>
      <c r="P8" s="33"/>
      <c r="Q8" s="33"/>
    </row>
    <row r="9" spans="1:26" x14ac:dyDescent="0.25">
      <c r="B9" s="137" t="s">
        <v>334</v>
      </c>
      <c r="C9" s="248">
        <f>SUM('Lumped Costs'!AE:AE)</f>
        <v>152556.65818181817</v>
      </c>
      <c r="D9" s="248">
        <f>SUM('Lumped Costs'!AF:AF)</f>
        <v>55525.46666666666</v>
      </c>
      <c r="E9" s="248">
        <f>(round3_sample_team_entries+round3_aggressiveair_sample_team_entries)*average_entry_team_decon_line_time*decon_line_ops_team_labor_rate</f>
        <v>10073.2123655914</v>
      </c>
      <c r="F9" s="248">
        <f>round3_sample_team_entries*SUM(C$3:E$3)+round3_aggressiveair_sample_team_entries*SUM(F$3:H$3)-E9</f>
        <v>39921.530273689525</v>
      </c>
      <c r="G9" s="248">
        <f>round3_HEPA_samples*J$3+round3_spongestick_samples*M$3+round3_epawipe_samples*P$3+round3_llnlwipe_samples*S$3+round3_swab_samples*V$3+round3_aggressiveair_samples*Y$3</f>
        <v>23981.585544128422</v>
      </c>
      <c r="H9" s="248">
        <f>round3_HEPA_samples*K$3+round3_spongestick_samples*N$3+round3_epawipe_samples*Q$3+round3_llnlwipe_samples*T$3+round3_swab_samples*W$3+round3_aggressiveair_samples*Z$3</f>
        <v>408967.84909526241</v>
      </c>
      <c r="I9" s="248">
        <f>'Waste Cost'!C85</f>
        <v>57992.703819383001</v>
      </c>
      <c r="J9" s="173">
        <f>C9+D9+F9+G9+H9+I9</f>
        <v>738945.79358094826</v>
      </c>
      <c r="K9" s="188">
        <f>round3_sample_team_entries*SUM(C$4:E$4)+round3_aggressiveair_sample_team_entries*SUM(F$4:H$4)+round3_HEPA_samples*SUM(I$4:K$4)+round3_spongestick_samples*SUM(L$4:N$4)+round3_epawipe_samples*SUM(O$4:Q$4)+round3_llnlwipe_samples*SUM(R$4:T$4)+round3_swab_samples*SUM(U$4:W$4)+round3_aggressiveair_samples*SUM(X$4:Z$4)</f>
        <v>29108.092789855964</v>
      </c>
      <c r="L9" s="33" t="s">
        <v>332</v>
      </c>
      <c r="M9" s="33"/>
      <c r="N9" s="33"/>
      <c r="O9" s="33"/>
      <c r="P9" s="33"/>
      <c r="Q9" s="33"/>
    </row>
    <row r="10" spans="1:26" x14ac:dyDescent="0.25">
      <c r="B10" s="137" t="s">
        <v>335</v>
      </c>
      <c r="C10" s="248">
        <f t="shared" ref="C10:J10" si="0">AVERAGE(C7:C9)</f>
        <v>152556.65818181817</v>
      </c>
      <c r="D10" s="248">
        <f t="shared" si="0"/>
        <v>55525.466666666653</v>
      </c>
      <c r="E10" s="248">
        <f t="shared" si="0"/>
        <v>11115.268817204304</v>
      </c>
      <c r="F10" s="248">
        <f t="shared" si="0"/>
        <v>44044.847817540322</v>
      </c>
      <c r="G10" s="248">
        <f t="shared" si="0"/>
        <v>23937.112189826486</v>
      </c>
      <c r="H10" s="248">
        <f t="shared" ref="H10:I10" si="1">AVERAGE(H7:H9)</f>
        <v>407946.84529597609</v>
      </c>
      <c r="I10" s="248">
        <f t="shared" si="1"/>
        <v>43526.49681037393</v>
      </c>
      <c r="J10" s="255">
        <f t="shared" si="0"/>
        <v>727537.4269622016</v>
      </c>
      <c r="K10" s="256">
        <f>AVERAGE(K7:K9)</f>
        <v>30729.909368976892</v>
      </c>
      <c r="L10" s="33"/>
      <c r="M10" s="33"/>
      <c r="N10" s="33"/>
      <c r="O10" s="33"/>
      <c r="P10" s="33"/>
      <c r="Q10" s="33"/>
    </row>
    <row r="12" spans="1:26" s="262" customFormat="1" ht="110.25" customHeight="1" x14ac:dyDescent="0.25">
      <c r="A12" s="259" t="s">
        <v>336</v>
      </c>
      <c r="B12" s="259"/>
      <c r="C12" s="121" t="s">
        <v>337</v>
      </c>
      <c r="D12" s="121" t="s">
        <v>338</v>
      </c>
      <c r="E12" s="121" t="s">
        <v>339</v>
      </c>
      <c r="F12" s="121" t="s">
        <v>340</v>
      </c>
      <c r="G12" s="121" t="s">
        <v>341</v>
      </c>
      <c r="H12" s="121" t="s">
        <v>342</v>
      </c>
      <c r="I12" s="121" t="s">
        <v>343</v>
      </c>
      <c r="J12" s="121" t="s">
        <v>344</v>
      </c>
      <c r="K12" s="121" t="s">
        <v>345</v>
      </c>
      <c r="L12" s="260"/>
      <c r="M12" s="261"/>
      <c r="N12" s="261"/>
      <c r="O12" s="261"/>
      <c r="P12" s="261"/>
      <c r="Q12" s="258"/>
    </row>
    <row r="13" spans="1:26" x14ac:dyDescent="0.25">
      <c r="A13" s="83"/>
      <c r="B13" s="83"/>
      <c r="C13" s="117" t="s">
        <v>313</v>
      </c>
      <c r="D13" s="117" t="s">
        <v>313</v>
      </c>
      <c r="E13" s="117" t="s">
        <v>314</v>
      </c>
      <c r="F13" s="117" t="s">
        <v>346</v>
      </c>
      <c r="G13" s="117" t="s">
        <v>347</v>
      </c>
      <c r="H13" s="117" t="s">
        <v>346</v>
      </c>
      <c r="I13" s="117" t="s">
        <v>348</v>
      </c>
      <c r="J13" s="117" t="s">
        <v>349</v>
      </c>
      <c r="K13" s="117" t="s">
        <v>350</v>
      </c>
      <c r="L13" s="95"/>
      <c r="Q13" s="33"/>
    </row>
    <row r="14" spans="1:26" x14ac:dyDescent="0.25">
      <c r="A14" s="83"/>
      <c r="B14" s="137" t="s">
        <v>351</v>
      </c>
      <c r="C14" s="248">
        <f>average_entry_team_prep_time*decon_team_c_labor_rate</f>
        <v>284.47982777777764</v>
      </c>
      <c r="D14" s="248">
        <f>average_entry_team_prep_time*removal_team_c_labor_rate</f>
        <v>284.47982777777764</v>
      </c>
      <c r="E14" s="248">
        <f>average_entry_team_decon_line_time*(decon_team_c_labor_rate+decon_line_ops_team_labor_rate)</f>
        <v>729.53645161290353</v>
      </c>
      <c r="F14" s="248">
        <f>average_entry_team_decon_line_time*(removal_team_c_labor_rate+decon_line_ops_team_labor_rate)</f>
        <v>729.53645161290353</v>
      </c>
      <c r="G14" s="248">
        <f>Average_Entry_Time*decon_team_c_labor_rate</f>
        <v>811.40080000000012</v>
      </c>
      <c r="H14" s="248">
        <f>Average_Entry_Time*removal_team_c_labor_rate</f>
        <v>811.40080000000012</v>
      </c>
      <c r="I14" s="173">
        <f>SUM('Lumped Costs'!AG:AG)+SUM('Lumped Costs'!AJ:AJ)/3</f>
        <v>104791.66666666667</v>
      </c>
      <c r="J14" s="173">
        <f>SUM('Purchase Orders'!AC:AC)+SUM('Purchase Orders'!AF:AF)/3</f>
        <v>1566.1647058823528</v>
      </c>
      <c r="K14" s="173">
        <f>'Waste Cost'!D83</f>
        <v>34362.383740228739</v>
      </c>
      <c r="L14" s="248" t="s">
        <v>352</v>
      </c>
      <c r="M14" s="33"/>
    </row>
    <row r="15" spans="1:26" x14ac:dyDescent="0.25">
      <c r="A15" s="83"/>
      <c r="B15" s="137" t="s">
        <v>353</v>
      </c>
      <c r="C15" s="248">
        <f>sd_entry_team_prep_time*decon_team_c_labor_rate</f>
        <v>135.84530434707659</v>
      </c>
      <c r="D15" s="248">
        <f>sd_entry_team_prep_time*removal_team_c_labor_rate</f>
        <v>135.84530434707659</v>
      </c>
      <c r="E15" s="248">
        <f>sd_entry_team_decon_line_time*(decon_team_c_labor_rate+decon_line_ops_team_labor_rate)</f>
        <v>82.069227750300115</v>
      </c>
      <c r="F15" s="248">
        <f>sd_entry_team_decon_line_time*(removal_team_c_labor_rate+decon_line_ops_team_labor_rate)</f>
        <v>82.069227750300115</v>
      </c>
      <c r="G15" s="248">
        <f>sd_entry_time*decon_team_c_labor_rate</f>
        <v>369.69473020394247</v>
      </c>
      <c r="H15" s="248">
        <f>sd_entry_time*removal_team_c_labor_rate</f>
        <v>369.69473020394247</v>
      </c>
      <c r="I15" s="173">
        <v>0</v>
      </c>
      <c r="J15" s="173">
        <v>0</v>
      </c>
      <c r="K15" s="173">
        <v>0</v>
      </c>
      <c r="L15" s="248"/>
      <c r="M15" s="33"/>
    </row>
    <row r="16" spans="1:26" x14ac:dyDescent="0.25">
      <c r="A16" s="83"/>
      <c r="B16" s="137" t="s">
        <v>354</v>
      </c>
      <c r="C16" s="248">
        <f>average_entry_team_prep_time*decon_team_b_labor_rate</f>
        <v>362.64684166666649</v>
      </c>
      <c r="D16" s="248">
        <f>average_entry_team_prep_time*removal_team_b_labor_rate</f>
        <v>362.64684166666649</v>
      </c>
      <c r="E16" s="248">
        <f>average_entry_team_decon_line_time*(decon_team_b_labor_rate+decon_line_ops_team_labor_rate)</f>
        <v>834.54989247311846</v>
      </c>
      <c r="F16" s="248">
        <f>average_entry_team_decon_line_time*(removal_team_b_labor_rate+decon_line_ops_team_labor_rate)</f>
        <v>834.54989247311846</v>
      </c>
      <c r="G16" s="248">
        <f>Average_Entry_Time*decon_team_b_labor_rate</f>
        <v>1034.3508000000002</v>
      </c>
      <c r="H16" s="248">
        <f>Average_Entry_Time*removal_team_b_labor_rate</f>
        <v>1034.3508000000002</v>
      </c>
      <c r="I16" s="248">
        <f>SUM('Lumped Costs'!AH:AH)+SUM('Lumped Costs'!AJ:AJ)/3</f>
        <v>63312.766666666677</v>
      </c>
      <c r="J16" s="173">
        <f>SUM('Purchase Orders'!AD:AD)+SUM('Purchase Orders'!AF:AF)/3</f>
        <v>31955.664705882351</v>
      </c>
      <c r="K16" s="173">
        <f>'Waste Cost'!D84</f>
        <v>200472.37394079316</v>
      </c>
      <c r="L16" s="248" t="s">
        <v>355</v>
      </c>
      <c r="M16" s="33"/>
    </row>
    <row r="17" spans="1:23" x14ac:dyDescent="0.25">
      <c r="A17" s="83"/>
      <c r="B17" s="137" t="s">
        <v>356</v>
      </c>
      <c r="C17" s="248">
        <f>sd_entry_team_prep_time*decon_team_b_labor_rate</f>
        <v>173.17175337717458</v>
      </c>
      <c r="D17" s="248">
        <f>sd_entry_team_prep_time*removal_team_b_labor_rate</f>
        <v>173.17175337717458</v>
      </c>
      <c r="E17" s="248">
        <f>sd_entry_team_decon_line_time*(decon_team_b_labor_rate+decon_line_ops_team_labor_rate)</f>
        <v>93.882718324685584</v>
      </c>
      <c r="F17" s="248">
        <f>sd_entry_team_decon_line_time*(removal_team_b_labor_rate+decon_line_ops_team_labor_rate)</f>
        <v>93.882718324685584</v>
      </c>
      <c r="G17" s="248">
        <f>sd_entry_time*decon_team_b_labor_rate</f>
        <v>471.2763900925807</v>
      </c>
      <c r="H17" s="248">
        <f>sd_entry_time*removal_team_b_labor_rate</f>
        <v>471.2763900925807</v>
      </c>
      <c r="I17" s="173">
        <v>0</v>
      </c>
      <c r="J17" s="173">
        <v>0</v>
      </c>
      <c r="K17" s="173">
        <v>0</v>
      </c>
      <c r="L17" s="248"/>
      <c r="M17" s="33"/>
    </row>
    <row r="18" spans="1:23" x14ac:dyDescent="0.25">
      <c r="A18" s="83"/>
      <c r="B18" s="137" t="s">
        <v>357</v>
      </c>
      <c r="C18" s="248">
        <f>average_entry_team_prep_time*decon_team_c_labor_rate</f>
        <v>284.47982777777764</v>
      </c>
      <c r="D18" s="248">
        <f>average_entry_team_prep_time*removal_team_c_labor_rate</f>
        <v>284.47982777777764</v>
      </c>
      <c r="E18" s="248">
        <f>average_entry_team_decon_line_time*(decon_team_c_labor_rate+decon_line_ops_team_labor_rate)</f>
        <v>729.53645161290353</v>
      </c>
      <c r="F18" s="248">
        <f>average_entry_team_decon_line_time*(removal_team_c_labor_rate+decon_line_ops_team_labor_rate)</f>
        <v>729.53645161290353</v>
      </c>
      <c r="G18" s="248">
        <f>Average_Entry_Time*decon_team_c_labor_rate</f>
        <v>811.40080000000012</v>
      </c>
      <c r="H18" s="248">
        <f>Average_Entry_Time*removal_team_c_labor_rate</f>
        <v>811.40080000000012</v>
      </c>
      <c r="I18" s="173">
        <f>SUM('Lumped Costs'!AI:AI)+SUM('Lumped Costs'!AJ:AJ)/3</f>
        <v>168391.66666666666</v>
      </c>
      <c r="J18" s="173">
        <f>SUM('Purchase Orders'!AE:AE)+SUM('Purchase Orders'!AF:AF)/3</f>
        <v>1566.1647058823528</v>
      </c>
      <c r="K18" s="173">
        <f>'Waste Cost'!D85</f>
        <v>6730.6773506025611</v>
      </c>
      <c r="L18" s="248" t="s">
        <v>352</v>
      </c>
      <c r="M18" s="33"/>
    </row>
    <row r="19" spans="1:23" x14ac:dyDescent="0.25">
      <c r="A19" s="83"/>
      <c r="B19" s="137" t="s">
        <v>358</v>
      </c>
      <c r="C19" s="248">
        <f>sd_entry_team_prep_time*decon_team_c_labor_rate</f>
        <v>135.84530434707659</v>
      </c>
      <c r="D19" s="248">
        <f>sd_entry_team_prep_time*removal_team_c_labor_rate</f>
        <v>135.84530434707659</v>
      </c>
      <c r="E19" s="248">
        <f>sd_entry_team_decon_line_time*(decon_team_c_labor_rate+decon_line_ops_team_labor_rate)</f>
        <v>82.069227750300115</v>
      </c>
      <c r="F19" s="248">
        <f>sd_entry_team_decon_line_time*(removal_team_c_labor_rate+decon_line_ops_team_labor_rate)</f>
        <v>82.069227750300115</v>
      </c>
      <c r="G19" s="248">
        <f>sd_entry_time*decon_team_c_labor_rate</f>
        <v>369.69473020394247</v>
      </c>
      <c r="H19" s="248">
        <f>sd_entry_time*removal_team_c_labor_rate</f>
        <v>369.69473020394247</v>
      </c>
      <c r="I19" s="173">
        <v>0</v>
      </c>
      <c r="J19" s="173">
        <v>0</v>
      </c>
      <c r="K19" s="173">
        <v>0</v>
      </c>
      <c r="L19" s="248"/>
      <c r="M19" s="33"/>
    </row>
    <row r="20" spans="1:23" x14ac:dyDescent="0.25">
      <c r="B20" s="35"/>
      <c r="D20" s="36"/>
      <c r="E20" s="36"/>
      <c r="F20" s="36"/>
      <c r="G20" s="36"/>
      <c r="H20" s="36"/>
      <c r="I20" s="36"/>
      <c r="J20" s="36"/>
      <c r="K20" s="36"/>
      <c r="L20" s="36"/>
      <c r="M20" s="36"/>
      <c r="N20" s="33"/>
      <c r="R20" s="34"/>
    </row>
    <row r="21" spans="1:23" s="312" customFormat="1" ht="133.5" customHeight="1" x14ac:dyDescent="0.25">
      <c r="A21" s="314"/>
      <c r="B21" s="125"/>
      <c r="C21" s="121" t="s">
        <v>359</v>
      </c>
      <c r="D21" s="121" t="s">
        <v>360</v>
      </c>
      <c r="E21" s="121" t="s">
        <v>361</v>
      </c>
      <c r="F21" s="121" t="s">
        <v>362</v>
      </c>
      <c r="G21" s="121" t="s">
        <v>363</v>
      </c>
      <c r="H21" s="121" t="s">
        <v>364</v>
      </c>
      <c r="I21" s="121" t="s">
        <v>365</v>
      </c>
      <c r="J21" s="225" t="s">
        <v>366</v>
      </c>
      <c r="K21" s="315"/>
      <c r="L21" s="315"/>
      <c r="M21" s="315"/>
      <c r="N21" s="315"/>
      <c r="O21" s="315"/>
      <c r="P21" s="315"/>
      <c r="Q21" s="315"/>
      <c r="R21" s="315"/>
      <c r="T21" s="313"/>
      <c r="U21" s="313"/>
      <c r="V21" s="313"/>
      <c r="W21" s="313"/>
    </row>
    <row r="22" spans="1:23" x14ac:dyDescent="0.25">
      <c r="A22" s="83"/>
      <c r="B22" s="137"/>
      <c r="C22" s="105"/>
      <c r="D22" s="105"/>
      <c r="E22" s="105"/>
      <c r="F22" s="105"/>
      <c r="G22" s="105"/>
      <c r="H22" s="105"/>
      <c r="I22" s="84" t="s">
        <v>367</v>
      </c>
      <c r="J22" s="178"/>
      <c r="K22" s="36"/>
      <c r="L22" s="36"/>
      <c r="M22" s="36"/>
      <c r="N22" s="36"/>
      <c r="O22" s="36"/>
      <c r="P22" s="36"/>
      <c r="Q22" s="36"/>
      <c r="R22" s="36"/>
      <c r="T22" s="34"/>
      <c r="U22" s="34"/>
      <c r="V22" s="34"/>
      <c r="W22" s="34"/>
    </row>
    <row r="23" spans="1:23" x14ac:dyDescent="0.25">
      <c r="A23" s="83"/>
      <c r="B23" s="137" t="s">
        <v>331</v>
      </c>
      <c r="C23" s="248">
        <f>(round1_decon_contractor_entries+round1_decon_team_entries+round1_removal_team_entries+round1_safety_team_entries)*average_entry_team_decon_line_time*decon_line_ops_team_labor_rate</f>
        <v>2778.8172043010763</v>
      </c>
      <c r="D23" s="249">
        <f>round1_decon_team_entries*(C$14+E$14+G$14)-round1_decon_team_entries*average_entry_team_decon_line_time*decon_line_ops_team_labor_rate</f>
        <v>0</v>
      </c>
      <c r="E23" s="249">
        <f>round1_removal_team_entries*(D$14+F$14+H$14)-round1_removal_team_entries*average_entry_team_decon_line_time*decon_line_ops_team_labor_rate</f>
        <v>0</v>
      </c>
      <c r="F23" s="249">
        <f>I14</f>
        <v>104791.66666666667</v>
      </c>
      <c r="G23" s="249">
        <f>J14</f>
        <v>1566.1647058823528</v>
      </c>
      <c r="H23" s="249">
        <f>K14</f>
        <v>34362.383740228739</v>
      </c>
      <c r="I23" s="173">
        <f>SUM(C23:H23)</f>
        <v>143499.03231707885</v>
      </c>
      <c r="J23" s="173">
        <f>round1_decon_team_entries*(C$15+E$15+G$15)+round1_removal_team_entries*(D$15+F$15+H$15)+SUM(I$15:K$15)</f>
        <v>0</v>
      </c>
      <c r="K23" s="316" t="s">
        <v>368</v>
      </c>
      <c r="L23" s="36"/>
      <c r="M23" s="36"/>
      <c r="N23" s="36"/>
      <c r="O23" s="36"/>
      <c r="P23" s="36"/>
      <c r="Q23" s="36"/>
      <c r="R23" s="36"/>
      <c r="T23" s="34"/>
      <c r="U23" s="34"/>
      <c r="V23" s="34"/>
      <c r="W23" s="34"/>
    </row>
    <row r="24" spans="1:23" x14ac:dyDescent="0.25">
      <c r="A24" s="83"/>
      <c r="B24" s="137" t="s">
        <v>333</v>
      </c>
      <c r="C24" s="248">
        <f>(round2_decon_contractor_entries+round2_decon_team_entries+round2_removal_team_entries+round2_safety_team_entries)*average_entry_team_decon_line_time*decon_line_ops_team_labor_rate</f>
        <v>10073.2123655914</v>
      </c>
      <c r="D24" s="249">
        <f>round2_decon_team_entries*(C$16+E$16+G$16)-round2_decon_team_entries*average_entry_team_decon_line_time*decon_line_ops_team_labor_rate</f>
        <v>18841.953836021505</v>
      </c>
      <c r="E24" s="249">
        <f>round2_removal_team_entries*(D$16+F$16+H$16)-round2_removal_team_entries*average_entry_team_decon_line_time*decon_line_ops_team_labor_rate</f>
        <v>32031.321521236558</v>
      </c>
      <c r="F24" s="249">
        <f>I16</f>
        <v>63312.766666666677</v>
      </c>
      <c r="G24" s="249">
        <f>J16</f>
        <v>31955.664705882351</v>
      </c>
      <c r="H24" s="249">
        <f>K16</f>
        <v>200472.37394079316</v>
      </c>
      <c r="I24" s="173">
        <f>SUM(C24:H24)</f>
        <v>356687.29303619161</v>
      </c>
      <c r="J24" s="173">
        <f>round2_decon_team_entries*(C$17+E$17+G$17)+round2_removal_team_entries*(D$17+F$17+H$17)+SUM(I$17:K$17)</f>
        <v>19934.933268449902</v>
      </c>
      <c r="K24" s="316" t="s">
        <v>369</v>
      </c>
      <c r="L24" s="36"/>
      <c r="M24" s="36"/>
      <c r="N24" s="36"/>
      <c r="O24" s="36"/>
      <c r="P24" s="36"/>
      <c r="Q24" s="36"/>
      <c r="R24" s="36"/>
      <c r="T24" s="34"/>
      <c r="U24" s="34"/>
      <c r="V24" s="34"/>
      <c r="W24" s="34"/>
    </row>
    <row r="25" spans="1:23" x14ac:dyDescent="0.25">
      <c r="A25" s="83"/>
      <c r="B25" s="137" t="s">
        <v>334</v>
      </c>
      <c r="C25" s="248">
        <f>(round3_decon_contractor_entries+round3_decon_team_entries+round3_removal_team_entries+round3_safety_team_entries)*average_entry_team_decon_line_time*decon_line_ops_team_labor_rate</f>
        <v>1042.0564516129036</v>
      </c>
      <c r="D25" s="249">
        <f>round3_decon_team_entries*(C$18+E$18+G$18)-round3_decon_team_entries*average_entry_team_decon_line_time*decon_line_ops_team_labor_rate</f>
        <v>0</v>
      </c>
      <c r="E25" s="249">
        <f>round3_removal_team_entries*(D$18+F$18+H$18)-round3_removal_team_entries*average_entry_team_decon_line_time*decon_line_ops_team_labor_rate</f>
        <v>0</v>
      </c>
      <c r="F25" s="249">
        <f>I18</f>
        <v>168391.66666666666</v>
      </c>
      <c r="G25" s="249">
        <f>J18</f>
        <v>1566.1647058823528</v>
      </c>
      <c r="H25" s="249">
        <f>K18</f>
        <v>6730.6773506025611</v>
      </c>
      <c r="I25" s="173">
        <f>SUM(C25:H25)</f>
        <v>177730.56517476446</v>
      </c>
      <c r="J25" s="173">
        <f>round3_decon_team_entries*(C$19+E$19+G$19)+round3_removal_team_entries*(D$19+F$19+H$19)+SUM(I$19:K$19)</f>
        <v>0</v>
      </c>
      <c r="K25" s="316" t="s">
        <v>368</v>
      </c>
      <c r="L25" s="36"/>
      <c r="M25" s="36"/>
      <c r="N25" s="36"/>
      <c r="O25" s="36"/>
      <c r="P25" s="36"/>
      <c r="Q25" s="36"/>
      <c r="R25" s="36"/>
      <c r="T25" s="34"/>
      <c r="U25" s="34"/>
      <c r="V25" s="34"/>
      <c r="W25" s="34"/>
    </row>
    <row r="26" spans="1:23" x14ac:dyDescent="0.25">
      <c r="M26" s="33"/>
    </row>
    <row r="27" spans="1:23" s="262" customFormat="1" ht="119.25" customHeight="1" x14ac:dyDescent="0.25">
      <c r="A27" s="259" t="s">
        <v>370</v>
      </c>
      <c r="B27" s="259"/>
      <c r="C27" s="121" t="s">
        <v>371</v>
      </c>
      <c r="D27" s="121" t="s">
        <v>372</v>
      </c>
      <c r="E27" s="121" t="s">
        <v>373</v>
      </c>
      <c r="F27" s="261"/>
      <c r="G27" s="261"/>
      <c r="H27" s="261"/>
      <c r="I27" s="261"/>
      <c r="J27" s="261"/>
      <c r="K27" s="261"/>
      <c r="L27" s="258"/>
      <c r="M27" s="261"/>
      <c r="N27" s="261"/>
      <c r="O27" s="261"/>
      <c r="P27" s="261"/>
      <c r="Q27" s="258"/>
    </row>
    <row r="28" spans="1:23" x14ac:dyDescent="0.25">
      <c r="A28" s="83"/>
      <c r="B28" s="83"/>
      <c r="C28" s="117" t="s">
        <v>374</v>
      </c>
      <c r="D28" s="117" t="s">
        <v>375</v>
      </c>
      <c r="E28" s="117" t="s">
        <v>376</v>
      </c>
      <c r="L28" s="33"/>
      <c r="Q28" s="33"/>
    </row>
    <row r="29" spans="1:23" x14ac:dyDescent="0.25">
      <c r="A29" s="83"/>
      <c r="B29" s="137" t="s">
        <v>331</v>
      </c>
      <c r="C29" s="248">
        <v>0</v>
      </c>
      <c r="D29" s="248">
        <v>0</v>
      </c>
      <c r="E29" s="248">
        <f>SUM(C29:D29)</f>
        <v>0</v>
      </c>
      <c r="L29" s="33"/>
      <c r="Q29" s="33"/>
    </row>
    <row r="30" spans="1:23" x14ac:dyDescent="0.25">
      <c r="A30" s="83"/>
      <c r="B30" s="137" t="s">
        <v>333</v>
      </c>
      <c r="C30" s="248">
        <f>'AB Building Refit'!C23</f>
        <v>6200</v>
      </c>
      <c r="D30" s="248">
        <f>Round_2_Replacement_Costs</f>
        <v>28823.75</v>
      </c>
      <c r="E30" s="248">
        <f>SUM(C30:D30)</f>
        <v>35023.75</v>
      </c>
      <c r="L30" s="33"/>
      <c r="Q30" s="33"/>
    </row>
    <row r="31" spans="1:23" x14ac:dyDescent="0.25">
      <c r="A31" s="83"/>
      <c r="B31" s="137" t="s">
        <v>334</v>
      </c>
      <c r="C31" s="248">
        <v>0</v>
      </c>
      <c r="D31" s="248">
        <v>0</v>
      </c>
      <c r="E31" s="248">
        <f>SUM(C31:D31)</f>
        <v>0</v>
      </c>
      <c r="L31" s="33"/>
      <c r="Q31" s="33"/>
    </row>
    <row r="32" spans="1:23" x14ac:dyDescent="0.25">
      <c r="M32" s="33"/>
    </row>
    <row r="33" spans="1:19" s="262" customFormat="1" ht="78" customHeight="1" x14ac:dyDescent="0.25">
      <c r="A33" s="259" t="s">
        <v>377</v>
      </c>
      <c r="B33" s="259"/>
      <c r="C33" s="263" t="s">
        <v>378</v>
      </c>
      <c r="D33" s="121" t="s">
        <v>379</v>
      </c>
      <c r="E33" s="121" t="s">
        <v>380</v>
      </c>
      <c r="F33" s="121" t="s">
        <v>373</v>
      </c>
      <c r="G33" s="121" t="s">
        <v>377</v>
      </c>
      <c r="H33" s="261"/>
      <c r="I33" s="261"/>
      <c r="J33" s="261"/>
      <c r="K33" s="261"/>
      <c r="L33" s="261"/>
      <c r="M33" s="261"/>
      <c r="N33" s="258"/>
      <c r="O33" s="261"/>
      <c r="P33" s="261"/>
      <c r="Q33" s="261"/>
      <c r="R33" s="261"/>
      <c r="S33" s="258"/>
    </row>
    <row r="34" spans="1:19" x14ac:dyDescent="0.25">
      <c r="A34" s="83"/>
      <c r="B34" s="83"/>
      <c r="C34" s="117" t="s">
        <v>381</v>
      </c>
      <c r="D34" s="117" t="s">
        <v>382</v>
      </c>
      <c r="E34" s="117" t="s">
        <v>367</v>
      </c>
      <c r="F34" s="117" t="s">
        <v>376</v>
      </c>
      <c r="G34" s="117" t="s">
        <v>383</v>
      </c>
      <c r="N34" s="33"/>
      <c r="R34" s="34"/>
    </row>
    <row r="35" spans="1:19" x14ac:dyDescent="0.25">
      <c r="A35" s="83"/>
      <c r="B35" s="137" t="s">
        <v>331</v>
      </c>
      <c r="C35" s="254">
        <f>SUM('Lumped Costs'!AK:AK)</f>
        <v>47505</v>
      </c>
      <c r="D35" s="173">
        <f>$J$10</f>
        <v>727537.4269622016</v>
      </c>
      <c r="E35" s="173">
        <f>I23</f>
        <v>143499.03231707885</v>
      </c>
      <c r="F35" s="248">
        <f>E29</f>
        <v>0</v>
      </c>
      <c r="G35" s="173">
        <f>SUM(C35:F35)</f>
        <v>918541.45927928039</v>
      </c>
      <c r="N35" s="33"/>
      <c r="R35" s="34"/>
    </row>
    <row r="36" spans="1:19" x14ac:dyDescent="0.25">
      <c r="A36" s="83"/>
      <c r="B36" s="137" t="s">
        <v>333</v>
      </c>
      <c r="C36" s="254">
        <f>SUM('Lumped Costs'!AL:AL)</f>
        <v>55815</v>
      </c>
      <c r="D36" s="173">
        <f>$J$10</f>
        <v>727537.4269622016</v>
      </c>
      <c r="E36" s="173">
        <f t="shared" ref="E36:E37" si="2">I24</f>
        <v>356687.29303619161</v>
      </c>
      <c r="F36" s="248">
        <f t="shared" ref="F36:F37" si="3">E30</f>
        <v>35023.75</v>
      </c>
      <c r="G36" s="173">
        <f t="shared" ref="G36:G37" si="4">SUM(C36:F36)</f>
        <v>1175063.4699983932</v>
      </c>
      <c r="N36" s="33"/>
      <c r="R36" s="34"/>
    </row>
    <row r="37" spans="1:19" x14ac:dyDescent="0.25">
      <c r="A37" s="83"/>
      <c r="B37" s="137" t="s">
        <v>334</v>
      </c>
      <c r="C37" s="254">
        <f>SUM('Lumped Costs'!AM:AM)</f>
        <v>47505</v>
      </c>
      <c r="D37" s="173">
        <f>$J$10</f>
        <v>727537.4269622016</v>
      </c>
      <c r="E37" s="173">
        <f t="shared" si="2"/>
        <v>177730.56517476446</v>
      </c>
      <c r="F37" s="248">
        <f t="shared" si="3"/>
        <v>0</v>
      </c>
      <c r="G37" s="173">
        <f t="shared" si="4"/>
        <v>952772.99213696609</v>
      </c>
      <c r="N37" s="33"/>
      <c r="R37" s="34"/>
    </row>
  </sheetData>
  <printOptions horizontalCentered="1"/>
  <pageMargins left="0.7" right="0.7" top="0.75" bottom="0.75" header="0.3" footer="0.3"/>
  <pageSetup scale="44" orientation="landscape" r:id="rId1"/>
  <headerFooter>
    <oddHeader>&amp;C&amp;F</oddHeader>
    <oddFooter>&amp;LFor Official Use Only&amp;C&amp;A&amp;R&amp;D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B85"/>
  <sheetViews>
    <sheetView topLeftCell="A54" zoomScale="85" zoomScaleNormal="85" workbookViewId="0">
      <selection activeCell="G48" sqref="G48"/>
    </sheetView>
  </sheetViews>
  <sheetFormatPr defaultRowHeight="15" x14ac:dyDescent="0.25"/>
  <cols>
    <col min="1" max="1" width="42.42578125" customWidth="1"/>
    <col min="2" max="3" width="10.7109375" style="5" customWidth="1"/>
    <col min="4" max="9" width="10.7109375" style="1" customWidth="1"/>
    <col min="10" max="10" width="31.28515625" style="1" customWidth="1"/>
    <col min="11" max="24" width="9.140625" style="1"/>
  </cols>
  <sheetData>
    <row r="1" spans="1:10" x14ac:dyDescent="0.25">
      <c r="A1" s="137" t="s">
        <v>384</v>
      </c>
      <c r="B1" s="245" t="s">
        <v>319</v>
      </c>
      <c r="C1" s="245" t="s">
        <v>385</v>
      </c>
      <c r="D1" s="354" t="s">
        <v>184</v>
      </c>
      <c r="E1" s="354"/>
      <c r="F1" s="354"/>
      <c r="J1" s="16"/>
    </row>
    <row r="2" spans="1:10" x14ac:dyDescent="0.25">
      <c r="A2" s="216" t="str">
        <f>'Entry Team Prep Time'!I1</f>
        <v>VHP - Characterization Sampling1</v>
      </c>
      <c r="B2" s="156">
        <f>IFERROR(AVERAGE('Entry Team Prep Time'!I:I)/60,"")</f>
        <v>0.95555555555555527</v>
      </c>
      <c r="C2" s="153">
        <f>IFERROR(STDEV('Entry Team Prep Time'!I:I),"")</f>
        <v>7.5055534994651145</v>
      </c>
      <c r="D2" s="353"/>
      <c r="E2" s="353"/>
      <c r="F2" s="353"/>
    </row>
    <row r="3" spans="1:10" x14ac:dyDescent="0.25">
      <c r="A3" s="216" t="str">
        <f>'Entry Team Prep Time'!K1</f>
        <v>VHP - Clearance Sampling</v>
      </c>
      <c r="B3" s="156">
        <f>IFERROR(AVERAGE('Entry Team Prep Time'!K:K)/60,"")</f>
        <v>0.44166666666666571</v>
      </c>
      <c r="C3" s="153">
        <f>IFERROR(STDEV('Entry Team Prep Time'!K:K),"")</f>
        <v>4.9497474683058789</v>
      </c>
      <c r="D3" s="353"/>
      <c r="E3" s="353"/>
      <c r="F3" s="353"/>
    </row>
    <row r="4" spans="1:10" x14ac:dyDescent="0.25">
      <c r="A4" s="216" t="str">
        <f>'Entry Team Prep Time'!P1</f>
        <v>AB - Clearance Sampling</v>
      </c>
      <c r="B4" s="156">
        <f>IFERROR(AVERAGE('Entry Team Prep Time'!P:P)/60,"")</f>
        <v>0.22180555555555556</v>
      </c>
      <c r="C4" s="153">
        <f>IFERROR(STDEV('Entry Team Prep Time'!P:P),"")</f>
        <v>2.6010859555478247</v>
      </c>
      <c r="D4" s="353"/>
      <c r="E4" s="353"/>
      <c r="F4" s="353"/>
    </row>
    <row r="5" spans="1:10" x14ac:dyDescent="0.25">
      <c r="A5" s="216" t="str">
        <f>'Entry Team Prep Time'!Q1</f>
        <v>ClO2 - Characterization Sampling3</v>
      </c>
      <c r="B5" s="156">
        <f>IFERROR(AVERAGE('Entry Team Prep Time'!Q:Q)/60,"")</f>
        <v>0.71190476190476193</v>
      </c>
      <c r="C5" s="153">
        <f>IFERROR(STDEV('Entry Team Prep Time'!Q:Q),"")</f>
        <v>7.889112449325026</v>
      </c>
      <c r="D5" s="353"/>
      <c r="E5" s="353"/>
      <c r="F5" s="353"/>
    </row>
    <row r="6" spans="1:10" x14ac:dyDescent="0.25">
      <c r="A6" s="246" t="s">
        <v>386</v>
      </c>
      <c r="B6" s="247">
        <f>IFERROR(AVERAGE('Entry Team Prep Time'!I:I,'Entry Team Prep Time'!K:K,'Entry Team Prep Time'!P:P,'Entry Team Prep Time'!Q:Q)/60,"")</f>
        <v>0.60128472222222196</v>
      </c>
      <c r="C6" s="247">
        <f>IFERROR(STDEV('Entry Team Prep Time'!I:I,'Entry Team Prep Time'!K:K,'Entry Team Prep Time'!P:P,'Entry Team Prep Time'!Q:Q)/60,"")</f>
        <v>0.28712653100075369</v>
      </c>
      <c r="D6" s="353" t="s">
        <v>387</v>
      </c>
      <c r="E6" s="353"/>
      <c r="F6" s="353"/>
      <c r="J6" s="11"/>
    </row>
    <row r="7" spans="1:10" x14ac:dyDescent="0.25">
      <c r="A7" s="18"/>
      <c r="D7" s="54"/>
    </row>
    <row r="8" spans="1:10" x14ac:dyDescent="0.25">
      <c r="A8" s="244" t="s">
        <v>388</v>
      </c>
      <c r="B8" s="245" t="s">
        <v>319</v>
      </c>
      <c r="C8" s="245" t="s">
        <v>385</v>
      </c>
      <c r="D8" s="354" t="s">
        <v>184</v>
      </c>
      <c r="E8" s="354"/>
      <c r="F8" s="354"/>
    </row>
    <row r="9" spans="1:10" x14ac:dyDescent="0.25">
      <c r="A9" s="216" t="str">
        <f>'Entry Team Decon Line Time'!L1</f>
        <v>VHP - Characterization Sampling1</v>
      </c>
      <c r="B9" s="156">
        <f>IFERROR(AVERAGE('Entry Team Decon Line Time'!L:L)/60,"")</f>
        <v>0.81000000000000039</v>
      </c>
      <c r="C9" s="156">
        <f>IFERROR(STDEV('Entry Team Decon Line Time'!L:L)/60,"")</f>
        <v>7.7100223374802879E-2</v>
      </c>
      <c r="D9" s="356"/>
      <c r="E9" s="353"/>
      <c r="F9" s="353"/>
    </row>
    <row r="10" spans="1:10" x14ac:dyDescent="0.25">
      <c r="A10" s="216" t="str">
        <f>'Entry Team Decon Line Time'!N1</f>
        <v>VHP - Clearance Sampling</v>
      </c>
      <c r="B10" s="156">
        <f>IFERROR(AVERAGE('Entry Team Decon Line Time'!N:N)/60,"")</f>
        <v>0.80000000000000038</v>
      </c>
      <c r="C10" s="156">
        <f>IFERROR(STDEV('Entry Team Decon Line Time'!N:N)/60,"")</f>
        <v>8.6164043685532377E-2</v>
      </c>
      <c r="D10" s="356"/>
      <c r="E10" s="353"/>
      <c r="F10" s="353"/>
    </row>
    <row r="11" spans="1:10" x14ac:dyDescent="0.25">
      <c r="A11" s="216" t="str">
        <f>'Entry Team Decon Line Time'!O1</f>
        <v>AB - Characterization Sampling2</v>
      </c>
      <c r="B11" s="156">
        <f>IFERROR(AVERAGE('Entry Team Decon Line Time'!O:O)/60,"")</f>
        <v>0.7625000000000004</v>
      </c>
      <c r="C11" s="156">
        <f>IFERROR(STDEV('Entry Team Decon Line Time'!O:O)/60,"")</f>
        <v>5.6909018297949143E-2</v>
      </c>
      <c r="D11" s="356"/>
      <c r="E11" s="353"/>
      <c r="F11" s="353"/>
    </row>
    <row r="12" spans="1:10" x14ac:dyDescent="0.25">
      <c r="A12" s="216" t="str">
        <f>'Entry Team Decon Line Time'!S1</f>
        <v>AB - Clearance Sampling</v>
      </c>
      <c r="B12" s="156">
        <f>IFERROR(AVERAGE('Entry Team Decon Line Time'!S:S)/60,"")</f>
        <v>0.76</v>
      </c>
      <c r="C12" s="156">
        <f>IFERROR(STDEV('Entry Team Decon Line Time'!S:S)/60,"")</f>
        <v>6.5828058860438396E-2</v>
      </c>
      <c r="D12" s="356"/>
      <c r="E12" s="353"/>
      <c r="F12" s="353"/>
    </row>
    <row r="13" spans="1:10" x14ac:dyDescent="0.25">
      <c r="A13" s="216" t="str">
        <f>'Entry Team Decon Line Time'!T1</f>
        <v>ClO2 - Characterization Sampling3</v>
      </c>
      <c r="B13" s="156">
        <f>IFERROR(AVERAGE('Entry Team Decon Line Time'!T:T)/60,"")</f>
        <v>0.89102564102564086</v>
      </c>
      <c r="C13" s="156">
        <f>IFERROR(STDEV('Entry Team Decon Line Time'!T:T)/60,"")</f>
        <v>0.10242779403781434</v>
      </c>
      <c r="D13" s="356"/>
      <c r="E13" s="353"/>
      <c r="F13" s="353"/>
    </row>
    <row r="14" spans="1:10" x14ac:dyDescent="0.25">
      <c r="A14" s="246" t="s">
        <v>389</v>
      </c>
      <c r="B14" s="247">
        <f>IFERROR(AVERAGE('Entry Team Decon Line Time'!L:L,'Entry Team Decon Line Time'!N:N,'Entry Team Decon Line Time'!O:O,'Entry Team Decon Line Time'!S:S,'Entry Team Decon Line Time'!T:T)/60,"")</f>
        <v>0.80779569892473146</v>
      </c>
      <c r="C14" s="247">
        <f>IFERROR(STDEV('Entry Team Decon Line Time'!L:L,'Entry Team Decon Line Time'!N:N,'Entry Team Decon Line Time'!O:O,'Entry Team Decon Line Time'!S:S,'Entry Team Decon Line Time'!T:T)/60,"")</f>
        <v>9.0873004418349848E-2</v>
      </c>
      <c r="D14" s="353" t="s">
        <v>387</v>
      </c>
      <c r="E14" s="353"/>
      <c r="F14" s="353"/>
      <c r="J14" s="11"/>
    </row>
    <row r="15" spans="1:10" x14ac:dyDescent="0.25">
      <c r="A15" s="18"/>
      <c r="D15" s="54"/>
    </row>
    <row r="16" spans="1:10" x14ac:dyDescent="0.25">
      <c r="A16" s="244" t="s">
        <v>390</v>
      </c>
      <c r="B16" s="245" t="s">
        <v>319</v>
      </c>
      <c r="C16" s="245" t="s">
        <v>385</v>
      </c>
      <c r="D16" s="19"/>
      <c r="E16" s="16"/>
    </row>
    <row r="17" spans="1:6" x14ac:dyDescent="0.25">
      <c r="A17" s="86"/>
      <c r="B17" s="156">
        <f>IFERROR(AVERAGE('Room Sample Box Prep Time'!F:F)/60,"")</f>
        <v>0.47651515151515156</v>
      </c>
      <c r="C17" s="156">
        <f>IFERROR(STDEV('Room Sample Box Prep Time'!F:F)/60,"")</f>
        <v>0.2040946210096406</v>
      </c>
      <c r="D17" s="54"/>
    </row>
    <row r="18" spans="1:6" x14ac:dyDescent="0.25">
      <c r="A18" s="19"/>
      <c r="D18" s="54"/>
    </row>
    <row r="19" spans="1:6" x14ac:dyDescent="0.25">
      <c r="A19" s="244" t="s">
        <v>391</v>
      </c>
      <c r="B19" s="245" t="s">
        <v>319</v>
      </c>
      <c r="C19" s="245" t="s">
        <v>385</v>
      </c>
      <c r="D19" s="354" t="s">
        <v>184</v>
      </c>
      <c r="E19" s="354"/>
      <c r="F19" s="354"/>
    </row>
    <row r="20" spans="1:6" x14ac:dyDescent="0.25">
      <c r="A20" s="141" t="str">
        <f>'Time Per Sample'!A13</f>
        <v>Sponge Stick</v>
      </c>
      <c r="B20" s="297">
        <f>'Time Per Sample'!B13</f>
        <v>6.5484199796126394E-2</v>
      </c>
      <c r="C20" s="297">
        <f>'Time Per Sample'!C13</f>
        <v>2.4485865686399339E-2</v>
      </c>
      <c r="D20" s="355"/>
      <c r="E20" s="355"/>
      <c r="F20" s="355"/>
    </row>
    <row r="21" spans="1:6" x14ac:dyDescent="0.25">
      <c r="A21" s="141" t="str">
        <f>'Time Per Sample'!A14</f>
        <v>HEPA Vac</v>
      </c>
      <c r="B21" s="297">
        <f>'Time Per Sample'!B14</f>
        <v>0.10124614197530862</v>
      </c>
      <c r="C21" s="297">
        <f>'Time Per Sample'!C14</f>
        <v>4.3716206936867799E-2</v>
      </c>
      <c r="D21" s="355"/>
      <c r="E21" s="355"/>
      <c r="F21" s="355"/>
    </row>
    <row r="22" spans="1:6" x14ac:dyDescent="0.25">
      <c r="A22" s="141" t="str">
        <f>'Time Per Sample'!A15</f>
        <v>Swab</v>
      </c>
      <c r="B22" s="297">
        <f>'Time Per Sample'!B15</f>
        <v>5.4731800766283513E-2</v>
      </c>
      <c r="C22" s="297">
        <f>'Time Per Sample'!C15</f>
        <v>1.956404300936972E-2</v>
      </c>
      <c r="D22" s="355"/>
      <c r="E22" s="355"/>
      <c r="F22" s="355"/>
    </row>
    <row r="23" spans="1:6" x14ac:dyDescent="0.25">
      <c r="A23" s="141" t="str">
        <f>'Time Per Sample'!A16</f>
        <v>Wipe</v>
      </c>
      <c r="B23" s="297">
        <f>'Time Per Sample'!B16</f>
        <v>5.6558641975308639E-2</v>
      </c>
      <c r="C23" s="297">
        <f>'Time Per Sample'!C16</f>
        <v>2.1850761781549915E-2</v>
      </c>
      <c r="D23" s="355"/>
      <c r="E23" s="355"/>
      <c r="F23" s="355"/>
    </row>
    <row r="24" spans="1:6" x14ac:dyDescent="0.25">
      <c r="A24" s="141" t="str">
        <f>'Time Per Sample'!A17</f>
        <v>Aggressive Air</v>
      </c>
      <c r="B24" s="297">
        <f>'Time Per Sample'!B17</f>
        <v>0.1</v>
      </c>
      <c r="C24" s="297">
        <f>'Time Per Sample'!C17</f>
        <v>0</v>
      </c>
      <c r="D24" s="355"/>
      <c r="E24" s="355"/>
      <c r="F24" s="355"/>
    </row>
    <row r="25" spans="1:6" x14ac:dyDescent="0.25">
      <c r="A25" s="19"/>
      <c r="D25" s="54"/>
    </row>
    <row r="26" spans="1:6" x14ac:dyDescent="0.25">
      <c r="A26" s="244" t="s">
        <v>392</v>
      </c>
      <c r="B26" s="245" t="s">
        <v>319</v>
      </c>
      <c r="C26" s="245" t="s">
        <v>385</v>
      </c>
      <c r="D26" s="19"/>
      <c r="E26" s="16"/>
    </row>
    <row r="27" spans="1:6" x14ac:dyDescent="0.25">
      <c r="A27" s="216" t="str">
        <f>'Decon Line Ops'!I1</f>
        <v>VHP - Characterization Sampling1</v>
      </c>
      <c r="B27" s="153">
        <f>IFERROR(SUM('Decon Line Ops'!I:I),"")</f>
        <v>1194.0000000000002</v>
      </c>
      <c r="C27" s="153">
        <f>IFERROR(STDEV($B$27:$B$31),"")</f>
        <v>307.97922007823831</v>
      </c>
      <c r="D27" s="54"/>
    </row>
    <row r="28" spans="1:6" x14ac:dyDescent="0.25">
      <c r="A28" s="216" t="str">
        <f>'Decon Line Ops'!J1</f>
        <v>VHP -  Decon</v>
      </c>
      <c r="B28" s="153">
        <f>IFERROR(SUM('Decon Line Ops'!J:J),"")</f>
        <v>1382</v>
      </c>
      <c r="C28" s="153">
        <f t="shared" ref="C28:C31" si="0">IFERROR(STDEV($B$27:$B$31),"")</f>
        <v>307.97922007823831</v>
      </c>
      <c r="D28" s="54"/>
    </row>
    <row r="29" spans="1:6" x14ac:dyDescent="0.25">
      <c r="A29" s="216" t="str">
        <f>'Decon Line Ops'!K1</f>
        <v>VHP - Clearance Sampling</v>
      </c>
      <c r="B29" s="153">
        <f>IFERROR(SUM('Decon Line Ops'!K:K),"")</f>
        <v>1305</v>
      </c>
      <c r="C29" s="153">
        <f t="shared" si="0"/>
        <v>307.97922007823831</v>
      </c>
      <c r="D29" s="54"/>
    </row>
    <row r="30" spans="1:6" x14ac:dyDescent="0.25">
      <c r="A30" s="216" t="str">
        <f>'Decon Line Ops'!L1</f>
        <v>AB - Characterization Sampling2</v>
      </c>
      <c r="B30" s="153">
        <f>IFERROR(SUM('Decon Line Ops'!L:L),"")</f>
        <v>660</v>
      </c>
      <c r="C30" s="153">
        <f t="shared" si="0"/>
        <v>307.97922007823831</v>
      </c>
      <c r="D30" s="54"/>
    </row>
    <row r="31" spans="1:6" x14ac:dyDescent="0.25">
      <c r="A31" s="216" t="str">
        <f>'Decon Line Ops'!M1</f>
        <v>AB Decon - Removal</v>
      </c>
      <c r="B31" s="153">
        <f>IFERROR(SUM('Decon Line Ops'!M:M),"")</f>
        <v>1410</v>
      </c>
      <c r="C31" s="153">
        <f t="shared" si="0"/>
        <v>307.97922007823831</v>
      </c>
      <c r="D31" s="54"/>
    </row>
    <row r="33" spans="1:24" s="14" customFormat="1" ht="75" x14ac:dyDescent="0.25">
      <c r="A33" s="75" t="s">
        <v>393</v>
      </c>
      <c r="B33" s="151" t="str">
        <f>'Waste Summary'!D1</f>
        <v>Category 1S - Uncontaminated - Solid</v>
      </c>
      <c r="C33" s="151" t="str">
        <f>'Waste Summary'!E1</f>
        <v>Category 2S - Contaminated - Solid</v>
      </c>
      <c r="D33" s="151" t="str">
        <f>'Waste Summary'!F1</f>
        <v>Category 3S - Decontaminated - Solid</v>
      </c>
      <c r="E33" s="151" t="str">
        <f>'Waste Summary'!G1</f>
        <v>Category 4S - Decon Waste - Solid</v>
      </c>
      <c r="F33" s="151" t="str">
        <f>'Waste Summary'!H1</f>
        <v>Category 1L - Uncontaminated - Liquid</v>
      </c>
      <c r="G33" s="151" t="str">
        <f>'Waste Summary'!I1</f>
        <v>Category 2L - Contaminated - Liquid</v>
      </c>
      <c r="H33" s="151" t="str">
        <f>'Waste Summary'!J1</f>
        <v>Category 3L - Decontaminated - Liquid</v>
      </c>
      <c r="I33" s="151" t="str">
        <f>'Waste Summary'!K1</f>
        <v>Category 4L - Decon Waste - Liquid</v>
      </c>
      <c r="J33" s="350" t="s">
        <v>184</v>
      </c>
      <c r="K33" s="3"/>
      <c r="L33" s="3"/>
      <c r="M33" s="3"/>
      <c r="N33" s="3"/>
      <c r="O33" s="3"/>
      <c r="P33" s="3"/>
      <c r="Q33" s="3"/>
      <c r="R33" s="3"/>
      <c r="S33" s="3"/>
      <c r="T33" s="3"/>
      <c r="U33" s="3"/>
      <c r="V33" s="3"/>
      <c r="W33" s="3"/>
      <c r="X33" s="3"/>
    </row>
    <row r="34" spans="1:24" x14ac:dyDescent="0.25">
      <c r="A34" s="143" t="str">
        <f>'Waste Summary'!A3</f>
        <v>Dissemination</v>
      </c>
      <c r="B34" s="153">
        <f>'Waste Summary'!D3+'Waste Summary'!D17+'Waste Summary'!D31+'Waste Summary'!D45+'Waste Summary'!D59+'Waste Summary'!D73+'Waste Summary'!D87+'Waste Summary'!D101+'Waste Summary'!D115+'Waste Summary'!D129+'Waste Summary'!D143+'Waste Summary'!D157+'Waste Summary'!D171+'Waste Summary'!D185+'Waste Summary'!D199</f>
        <v>70</v>
      </c>
      <c r="C34" s="153">
        <f>'Waste Summary'!E3+'Waste Summary'!E17+'Waste Summary'!E31+'Waste Summary'!E45+'Waste Summary'!E59+'Waste Summary'!E73+'Waste Summary'!E87+'Waste Summary'!E101+'Waste Summary'!E115+'Waste Summary'!E129+'Waste Summary'!E143+'Waste Summary'!E157+'Waste Summary'!E171+'Waste Summary'!E185+'Waste Summary'!E199</f>
        <v>0</v>
      </c>
      <c r="D34" s="153">
        <f>'Waste Summary'!F3+'Waste Summary'!F17+'Waste Summary'!F31+'Waste Summary'!F45+'Waste Summary'!F59+'Waste Summary'!F73+'Waste Summary'!F87+'Waste Summary'!F101+'Waste Summary'!F115+'Waste Summary'!F129+'Waste Summary'!F143+'Waste Summary'!F157+'Waste Summary'!F171+'Waste Summary'!F185+'Waste Summary'!F199</f>
        <v>0</v>
      </c>
      <c r="E34" s="153">
        <f>'Waste Summary'!G3+'Waste Summary'!G17+'Waste Summary'!G31+'Waste Summary'!G45+'Waste Summary'!G59+'Waste Summary'!G73+'Waste Summary'!G87+'Waste Summary'!G101+'Waste Summary'!G115+'Waste Summary'!G129+'Waste Summary'!G143+'Waste Summary'!G157+'Waste Summary'!G171+'Waste Summary'!G185+'Waste Summary'!G199</f>
        <v>0</v>
      </c>
      <c r="F34" s="153">
        <f>'Waste Summary'!H3+'Waste Summary'!H17+'Waste Summary'!H31+'Waste Summary'!H45+'Waste Summary'!H59+'Waste Summary'!H73+'Waste Summary'!H87+'Waste Summary'!H101+'Waste Summary'!H115+'Waste Summary'!H129+'Waste Summary'!H143+'Waste Summary'!H157+'Waste Summary'!H171+'Waste Summary'!H185+'Waste Summary'!H199</f>
        <v>66</v>
      </c>
      <c r="G34" s="153">
        <f>'Waste Summary'!I3+'Waste Summary'!I17+'Waste Summary'!I31+'Waste Summary'!I45+'Waste Summary'!I59+'Waste Summary'!I73+'Waste Summary'!I87+'Waste Summary'!I101+'Waste Summary'!I115+'Waste Summary'!I129+'Waste Summary'!I143+'Waste Summary'!I157+'Waste Summary'!I171+'Waste Summary'!I185+'Waste Summary'!I199</f>
        <v>0</v>
      </c>
      <c r="H34" s="153">
        <f>'Waste Summary'!J3+'Waste Summary'!J17+'Waste Summary'!J31+'Waste Summary'!J45+'Waste Summary'!J59+'Waste Summary'!J73+'Waste Summary'!J87+'Waste Summary'!J101+'Waste Summary'!J115+'Waste Summary'!J129+'Waste Summary'!J143+'Waste Summary'!J157+'Waste Summary'!J171+'Waste Summary'!J185+'Waste Summary'!J199</f>
        <v>0</v>
      </c>
      <c r="I34" s="153">
        <f>'Waste Summary'!K3+'Waste Summary'!K17+'Waste Summary'!K31+'Waste Summary'!K45+'Waste Summary'!K59+'Waste Summary'!K73+'Waste Summary'!K87+'Waste Summary'!K101+'Waste Summary'!K115+'Waste Summary'!K129+'Waste Summary'!K143+'Waste Summary'!K157+'Waste Summary'!K171+'Waste Summary'!K185+'Waste Summary'!K199</f>
        <v>0</v>
      </c>
      <c r="J34" s="349"/>
    </row>
    <row r="35" spans="1:24" x14ac:dyDescent="0.25">
      <c r="A35" s="143" t="str">
        <f>'Waste Summary'!A4</f>
        <v>VHP - Characterization Sampling1</v>
      </c>
      <c r="B35" s="153">
        <f>'Waste Summary'!D4+'Waste Summary'!D18+'Waste Summary'!D32+'Waste Summary'!D46+'Waste Summary'!D60+'Waste Summary'!D74+'Waste Summary'!D88+'Waste Summary'!D102+'Waste Summary'!D116+'Waste Summary'!D130+'Waste Summary'!D144+'Waste Summary'!D158+'Waste Summary'!D172+'Waste Summary'!D186+'Waste Summary'!D200</f>
        <v>17.400000000000002</v>
      </c>
      <c r="C35" s="153">
        <f>'Waste Summary'!E4+'Waste Summary'!E18+'Waste Summary'!E32+'Waste Summary'!E46+'Waste Summary'!E60+'Waste Summary'!E74+'Waste Summary'!E88+'Waste Summary'!E102+'Waste Summary'!E116+'Waste Summary'!E130+'Waste Summary'!E144+'Waste Summary'!E158+'Waste Summary'!E172+'Waste Summary'!E186+'Waste Summary'!E200</f>
        <v>0</v>
      </c>
      <c r="D35" s="153">
        <f>'Waste Summary'!F4+'Waste Summary'!F18+'Waste Summary'!F32+'Waste Summary'!F46+'Waste Summary'!F60+'Waste Summary'!F74+'Waste Summary'!F88+'Waste Summary'!F102+'Waste Summary'!F116+'Waste Summary'!F130+'Waste Summary'!F144+'Waste Summary'!F158+'Waste Summary'!F172+'Waste Summary'!F186+'Waste Summary'!F200</f>
        <v>0</v>
      </c>
      <c r="E35" s="153">
        <f>'Waste Summary'!G4+'Waste Summary'!G18+'Waste Summary'!G32+'Waste Summary'!G46+'Waste Summary'!G60+'Waste Summary'!G74+'Waste Summary'!G88+'Waste Summary'!G102+'Waste Summary'!G116+'Waste Summary'!G130+'Waste Summary'!G144+'Waste Summary'!G158+'Waste Summary'!G172+'Waste Summary'!G186+'Waste Summary'!G200</f>
        <v>210.00000000000003</v>
      </c>
      <c r="F35" s="153">
        <f>'Waste Summary'!H4+'Waste Summary'!H18+'Waste Summary'!H32+'Waste Summary'!H46+'Waste Summary'!H60+'Waste Summary'!H74+'Waste Summary'!H88+'Waste Summary'!H102+'Waste Summary'!H116+'Waste Summary'!H130+'Waste Summary'!H144+'Waste Summary'!H158+'Waste Summary'!H172+'Waste Summary'!H186+'Waste Summary'!H200</f>
        <v>0</v>
      </c>
      <c r="G35" s="153">
        <f>'Waste Summary'!I4+'Waste Summary'!I18+'Waste Summary'!I32+'Waste Summary'!I46+'Waste Summary'!I60+'Waste Summary'!I74+'Waste Summary'!I88+'Waste Summary'!I102+'Waste Summary'!I116+'Waste Summary'!I130+'Waste Summary'!I144+'Waste Summary'!I158+'Waste Summary'!I172+'Waste Summary'!I186+'Waste Summary'!I200</f>
        <v>0</v>
      </c>
      <c r="H35" s="153">
        <f>'Waste Summary'!J4+'Waste Summary'!J18+'Waste Summary'!J32+'Waste Summary'!J46+'Waste Summary'!J60+'Waste Summary'!J74+'Waste Summary'!J88+'Waste Summary'!J102+'Waste Summary'!J116+'Waste Summary'!J130+'Waste Summary'!J144+'Waste Summary'!J158+'Waste Summary'!J172+'Waste Summary'!J186+'Waste Summary'!J200</f>
        <v>0</v>
      </c>
      <c r="I35" s="153">
        <f>'Waste Summary'!K4+'Waste Summary'!K18+'Waste Summary'!K32+'Waste Summary'!K46+'Waste Summary'!K60+'Waste Summary'!K74+'Waste Summary'!K88+'Waste Summary'!K102+'Waste Summary'!K116+'Waste Summary'!K130+'Waste Summary'!K144+'Waste Summary'!K158+'Waste Summary'!K172+'Waste Summary'!K186+'Waste Summary'!K200</f>
        <v>211</v>
      </c>
      <c r="J35" s="349"/>
    </row>
    <row r="36" spans="1:24" x14ac:dyDescent="0.25">
      <c r="A36" s="143" t="str">
        <f>'Waste Summary'!A5</f>
        <v>VHP -  Decon</v>
      </c>
      <c r="B36" s="153">
        <f>'Waste Summary'!D5+'Waste Summary'!D19+'Waste Summary'!D33+'Waste Summary'!D47+'Waste Summary'!D61+'Waste Summary'!D75+'Waste Summary'!D89+'Waste Summary'!D103+'Waste Summary'!D117+'Waste Summary'!D131+'Waste Summary'!D145+'Waste Summary'!D159+'Waste Summary'!D173+'Waste Summary'!D187+'Waste Summary'!D201</f>
        <v>7.2</v>
      </c>
      <c r="C36" s="153">
        <f>'Waste Summary'!E5+'Waste Summary'!E19+'Waste Summary'!E33+'Waste Summary'!E47+'Waste Summary'!E61+'Waste Summary'!E75+'Waste Summary'!E89+'Waste Summary'!E103+'Waste Summary'!E117+'Waste Summary'!E131+'Waste Summary'!E145+'Waste Summary'!E159+'Waste Summary'!E173+'Waste Summary'!E187+'Waste Summary'!E201</f>
        <v>0</v>
      </c>
      <c r="D36" s="153">
        <f>'Waste Summary'!F5+'Waste Summary'!F19+'Waste Summary'!F33+'Waste Summary'!F47+'Waste Summary'!F61+'Waste Summary'!F75+'Waste Summary'!F89+'Waste Summary'!F103+'Waste Summary'!F117+'Waste Summary'!F131+'Waste Summary'!F145+'Waste Summary'!F159+'Waste Summary'!F173+'Waste Summary'!F187+'Waste Summary'!F201</f>
        <v>0</v>
      </c>
      <c r="E36" s="153">
        <f>'Waste Summary'!G5+'Waste Summary'!G19+'Waste Summary'!G33+'Waste Summary'!G47+'Waste Summary'!G61+'Waste Summary'!G75+'Waste Summary'!G89+'Waste Summary'!G103+'Waste Summary'!G117+'Waste Summary'!G131+'Waste Summary'!G145+'Waste Summary'!G159+'Waste Summary'!G173+'Waste Summary'!G187+'Waste Summary'!G201</f>
        <v>447.4</v>
      </c>
      <c r="F36" s="153">
        <f>'Waste Summary'!H5+'Waste Summary'!H19+'Waste Summary'!H33+'Waste Summary'!H47+'Waste Summary'!H61+'Waste Summary'!H75+'Waste Summary'!H89+'Waste Summary'!H103+'Waste Summary'!H117+'Waste Summary'!H131+'Waste Summary'!H145+'Waste Summary'!H159+'Waste Summary'!H173+'Waste Summary'!H187+'Waste Summary'!H201</f>
        <v>0</v>
      </c>
      <c r="G36" s="153">
        <f>'Waste Summary'!I5+'Waste Summary'!I19+'Waste Summary'!I33+'Waste Summary'!I47+'Waste Summary'!I61+'Waste Summary'!I75+'Waste Summary'!I89+'Waste Summary'!I103+'Waste Summary'!I117+'Waste Summary'!I131+'Waste Summary'!I145+'Waste Summary'!I159+'Waste Summary'!I173+'Waste Summary'!I187+'Waste Summary'!I201</f>
        <v>0</v>
      </c>
      <c r="H36" s="153">
        <f>'Waste Summary'!J5+'Waste Summary'!J19+'Waste Summary'!J33+'Waste Summary'!J47+'Waste Summary'!J61+'Waste Summary'!J75+'Waste Summary'!J89+'Waste Summary'!J103+'Waste Summary'!J117+'Waste Summary'!J131+'Waste Summary'!J145+'Waste Summary'!J159+'Waste Summary'!J173+'Waste Summary'!J187+'Waste Summary'!J201</f>
        <v>0</v>
      </c>
      <c r="I36" s="153">
        <f>'Waste Summary'!K5+'Waste Summary'!K19+'Waste Summary'!K33+'Waste Summary'!K47+'Waste Summary'!K61+'Waste Summary'!K75+'Waste Summary'!K89+'Waste Summary'!K103+'Waste Summary'!K117+'Waste Summary'!K131+'Waste Summary'!K145+'Waste Summary'!K159+'Waste Summary'!K173+'Waste Summary'!K187+'Waste Summary'!K201</f>
        <v>55</v>
      </c>
      <c r="J36" s="349"/>
    </row>
    <row r="37" spans="1:24" x14ac:dyDescent="0.25">
      <c r="A37" s="143" t="str">
        <f>'Waste Summary'!A6</f>
        <v>VHP - Clearance Sampling</v>
      </c>
      <c r="B37" s="153">
        <f>'Waste Summary'!D6+'Waste Summary'!D20+'Waste Summary'!D34+'Waste Summary'!D48+'Waste Summary'!D62+'Waste Summary'!D76+'Waste Summary'!D90+'Waste Summary'!D104+'Waste Summary'!D118+'Waste Summary'!D132+'Waste Summary'!D146+'Waste Summary'!D160+'Waste Summary'!D174+'Waste Summary'!D188+'Waste Summary'!D202</f>
        <v>19.8</v>
      </c>
      <c r="C37" s="153">
        <f>'Waste Summary'!E6+'Waste Summary'!E20+'Waste Summary'!E34+'Waste Summary'!E48+'Waste Summary'!E62+'Waste Summary'!E76+'Waste Summary'!E90+'Waste Summary'!E104+'Waste Summary'!E118+'Waste Summary'!E132+'Waste Summary'!E146+'Waste Summary'!E160+'Waste Summary'!E174+'Waste Summary'!E188+'Waste Summary'!E202</f>
        <v>0</v>
      </c>
      <c r="D37" s="153">
        <f>'Waste Summary'!F6+'Waste Summary'!F20+'Waste Summary'!F34+'Waste Summary'!F48+'Waste Summary'!F62+'Waste Summary'!F76+'Waste Summary'!F90+'Waste Summary'!F104+'Waste Summary'!F118+'Waste Summary'!F132+'Waste Summary'!F146+'Waste Summary'!F160+'Waste Summary'!F174+'Waste Summary'!F188+'Waste Summary'!F202</f>
        <v>0</v>
      </c>
      <c r="E37" s="153">
        <f>'Waste Summary'!G6+'Waste Summary'!G20+'Waste Summary'!G34+'Waste Summary'!G48+'Waste Summary'!G62+'Waste Summary'!G76+'Waste Summary'!G90+'Waste Summary'!G104+'Waste Summary'!G118+'Waste Summary'!G132+'Waste Summary'!G146+'Waste Summary'!G160+'Waste Summary'!G174+'Waste Summary'!G188+'Waste Summary'!G202</f>
        <v>188.39999999999998</v>
      </c>
      <c r="F37" s="153">
        <f>'Waste Summary'!H6+'Waste Summary'!H20+'Waste Summary'!H34+'Waste Summary'!H48+'Waste Summary'!H62+'Waste Summary'!H76+'Waste Summary'!H90+'Waste Summary'!H104+'Waste Summary'!H118+'Waste Summary'!H132+'Waste Summary'!H146+'Waste Summary'!H160+'Waste Summary'!H174+'Waste Summary'!H188+'Waste Summary'!H202</f>
        <v>0</v>
      </c>
      <c r="G37" s="153">
        <f>'Waste Summary'!I6+'Waste Summary'!I20+'Waste Summary'!I34+'Waste Summary'!I48+'Waste Summary'!I62+'Waste Summary'!I76+'Waste Summary'!I90+'Waste Summary'!I104+'Waste Summary'!I118+'Waste Summary'!I132+'Waste Summary'!I146+'Waste Summary'!I160+'Waste Summary'!I174+'Waste Summary'!I188+'Waste Summary'!I202</f>
        <v>0</v>
      </c>
      <c r="H37" s="153">
        <f>'Waste Summary'!J6+'Waste Summary'!J20+'Waste Summary'!J34+'Waste Summary'!J48+'Waste Summary'!J62+'Waste Summary'!J76+'Waste Summary'!J90+'Waste Summary'!J104+'Waste Summary'!J118+'Waste Summary'!J132+'Waste Summary'!J146+'Waste Summary'!J160+'Waste Summary'!J174+'Waste Summary'!J188+'Waste Summary'!J202</f>
        <v>0</v>
      </c>
      <c r="I37" s="153">
        <f>'Waste Summary'!K6+'Waste Summary'!K20+'Waste Summary'!K34+'Waste Summary'!K48+'Waste Summary'!K62+'Waste Summary'!K76+'Waste Summary'!K90+'Waste Summary'!K104+'Waste Summary'!K118+'Waste Summary'!K132+'Waste Summary'!K146+'Waste Summary'!K160+'Waste Summary'!K174+'Waste Summary'!K188+'Waste Summary'!K202</f>
        <v>36</v>
      </c>
      <c r="J37" s="349"/>
    </row>
    <row r="38" spans="1:24" x14ac:dyDescent="0.25">
      <c r="A38" s="143" t="str">
        <f>'Waste Summary'!A7</f>
        <v>AB - Characterization Sampling2</v>
      </c>
      <c r="B38" s="153">
        <f>'Waste Summary'!D7+'Waste Summary'!D21+'Waste Summary'!D35+'Waste Summary'!D49+'Waste Summary'!D63+'Waste Summary'!D77+'Waste Summary'!D91+'Waste Summary'!D105+'Waste Summary'!D119+'Waste Summary'!D133+'Waste Summary'!D147+'Waste Summary'!D161+'Waste Summary'!D175+'Waste Summary'!D189+'Waste Summary'!D203</f>
        <v>20.8</v>
      </c>
      <c r="C38" s="153">
        <f>'Waste Summary'!E7+'Waste Summary'!E21+'Waste Summary'!E35+'Waste Summary'!E49+'Waste Summary'!E63+'Waste Summary'!E77+'Waste Summary'!E91+'Waste Summary'!E105+'Waste Summary'!E119+'Waste Summary'!E133+'Waste Summary'!E147+'Waste Summary'!E161+'Waste Summary'!E175+'Waste Summary'!E189+'Waste Summary'!E203</f>
        <v>0</v>
      </c>
      <c r="D38" s="153">
        <f>'Waste Summary'!F7+'Waste Summary'!F21+'Waste Summary'!F35+'Waste Summary'!F49+'Waste Summary'!F63+'Waste Summary'!F77+'Waste Summary'!F91+'Waste Summary'!F105+'Waste Summary'!F119+'Waste Summary'!F133+'Waste Summary'!F147+'Waste Summary'!F161+'Waste Summary'!F175+'Waste Summary'!F189+'Waste Summary'!F203</f>
        <v>0</v>
      </c>
      <c r="E38" s="153">
        <f>'Waste Summary'!G7+'Waste Summary'!G21+'Waste Summary'!G35+'Waste Summary'!G49+'Waste Summary'!G63+'Waste Summary'!G77+'Waste Summary'!G91+'Waste Summary'!G105+'Waste Summary'!G119+'Waste Summary'!G133+'Waste Summary'!G147+'Waste Summary'!G161+'Waste Summary'!G175+'Waste Summary'!G189+'Waste Summary'!G203</f>
        <v>247</v>
      </c>
      <c r="F38" s="153">
        <f>'Waste Summary'!H7+'Waste Summary'!H21+'Waste Summary'!H35+'Waste Summary'!H49+'Waste Summary'!H63+'Waste Summary'!H77+'Waste Summary'!H91+'Waste Summary'!H105+'Waste Summary'!H119+'Waste Summary'!H133+'Waste Summary'!H147+'Waste Summary'!H161+'Waste Summary'!H175+'Waste Summary'!H189+'Waste Summary'!H203</f>
        <v>0</v>
      </c>
      <c r="G38" s="153">
        <f>'Waste Summary'!I7+'Waste Summary'!I21+'Waste Summary'!I35+'Waste Summary'!I49+'Waste Summary'!I63+'Waste Summary'!I77+'Waste Summary'!I91+'Waste Summary'!I105+'Waste Summary'!I119+'Waste Summary'!I133+'Waste Summary'!I147+'Waste Summary'!I161+'Waste Summary'!I175+'Waste Summary'!I189+'Waste Summary'!I203</f>
        <v>0</v>
      </c>
      <c r="H38" s="153">
        <f>'Waste Summary'!J7+'Waste Summary'!J21+'Waste Summary'!J35+'Waste Summary'!J49+'Waste Summary'!J63+'Waste Summary'!J77+'Waste Summary'!J91+'Waste Summary'!J105+'Waste Summary'!J119+'Waste Summary'!J133+'Waste Summary'!J147+'Waste Summary'!J161+'Waste Summary'!J175+'Waste Summary'!J189+'Waste Summary'!J203</f>
        <v>0</v>
      </c>
      <c r="I38" s="153">
        <f>'Waste Summary'!K7+'Waste Summary'!K21+'Waste Summary'!K35+'Waste Summary'!K49+'Waste Summary'!K63+'Waste Summary'!K77+'Waste Summary'!K91+'Waste Summary'!K105+'Waste Summary'!K119+'Waste Summary'!K133+'Waste Summary'!K147+'Waste Summary'!K161+'Waste Summary'!K175+'Waste Summary'!K189+'Waste Summary'!K203</f>
        <v>177</v>
      </c>
      <c r="J38" s="349"/>
    </row>
    <row r="39" spans="1:24" x14ac:dyDescent="0.25">
      <c r="A39" s="143" t="str">
        <f>'Waste Summary'!A8</f>
        <v>AB Decon - Removal</v>
      </c>
      <c r="B39" s="153">
        <f>'Waste Summary'!D8+'Waste Summary'!D22+'Waste Summary'!D36+'Waste Summary'!D50+'Waste Summary'!D64+'Waste Summary'!D78+'Waste Summary'!D92+'Waste Summary'!D106+'Waste Summary'!D120+'Waste Summary'!D134+'Waste Summary'!D148+'Waste Summary'!D162+'Waste Summary'!D176+'Waste Summary'!D190+'Waste Summary'!D204</f>
        <v>5.6</v>
      </c>
      <c r="C39" s="153">
        <f>'Waste Summary'!E8+'Waste Summary'!E22+'Waste Summary'!E36+'Waste Summary'!E50+'Waste Summary'!E64+'Waste Summary'!E78+'Waste Summary'!E92+'Waste Summary'!E106+'Waste Summary'!E120+'Waste Summary'!E134+'Waste Summary'!E148+'Waste Summary'!E162+'Waste Summary'!E176+'Waste Summary'!E190+'Waste Summary'!E204</f>
        <v>0</v>
      </c>
      <c r="D39" s="153">
        <f>'Waste Summary'!F8+'Waste Summary'!F22+'Waste Summary'!F36+'Waste Summary'!F50+'Waste Summary'!F64+'Waste Summary'!F78+'Waste Summary'!F92+'Waste Summary'!F106+'Waste Summary'!F120+'Waste Summary'!F134+'Waste Summary'!F148+'Waste Summary'!F162+'Waste Summary'!F176+'Waste Summary'!F190+'Waste Summary'!F204</f>
        <v>7061.619999999999</v>
      </c>
      <c r="E39" s="153">
        <f>'Waste Summary'!G8+'Waste Summary'!G22+'Waste Summary'!G36+'Waste Summary'!G50+'Waste Summary'!G64+'Waste Summary'!G78+'Waste Summary'!G92+'Waste Summary'!G106+'Waste Summary'!G120+'Waste Summary'!G134+'Waste Summary'!G148+'Waste Summary'!G162+'Waste Summary'!G176+'Waste Summary'!G190+'Waste Summary'!G204</f>
        <v>154.4</v>
      </c>
      <c r="F39" s="153">
        <f>'Waste Summary'!H8+'Waste Summary'!H22+'Waste Summary'!H36+'Waste Summary'!H50+'Waste Summary'!H64+'Waste Summary'!H78+'Waste Summary'!H92+'Waste Summary'!H106+'Waste Summary'!H120+'Waste Summary'!H134+'Waste Summary'!H148+'Waste Summary'!H162+'Waste Summary'!H176+'Waste Summary'!H190+'Waste Summary'!H204</f>
        <v>0</v>
      </c>
      <c r="G39" s="153">
        <f>'Waste Summary'!I8+'Waste Summary'!I22+'Waste Summary'!I36+'Waste Summary'!I50+'Waste Summary'!I64+'Waste Summary'!I78+'Waste Summary'!I92+'Waste Summary'!I106+'Waste Summary'!I120+'Waste Summary'!I134+'Waste Summary'!I148+'Waste Summary'!I162+'Waste Summary'!I176+'Waste Summary'!I190+'Waste Summary'!I204</f>
        <v>0</v>
      </c>
      <c r="H39" s="153">
        <f>'Waste Summary'!J8+'Waste Summary'!J22+'Waste Summary'!J36+'Waste Summary'!J50+'Waste Summary'!J64+'Waste Summary'!J78+'Waste Summary'!J92+'Waste Summary'!J106+'Waste Summary'!J120+'Waste Summary'!J134+'Waste Summary'!J148+'Waste Summary'!J162+'Waste Summary'!J176+'Waste Summary'!J190+'Waste Summary'!J204</f>
        <v>0</v>
      </c>
      <c r="I39" s="153">
        <f>'Waste Summary'!K8+'Waste Summary'!K22+'Waste Summary'!K36+'Waste Summary'!K50+'Waste Summary'!K64+'Waste Summary'!K78+'Waste Summary'!K92+'Waste Summary'!K106+'Waste Summary'!K120+'Waste Summary'!K134+'Waste Summary'!K148+'Waste Summary'!K162+'Waste Summary'!K176+'Waste Summary'!K190+'Waste Summary'!K204</f>
        <v>26</v>
      </c>
      <c r="J39" s="349" t="s">
        <v>394</v>
      </c>
    </row>
    <row r="40" spans="1:24" x14ac:dyDescent="0.25">
      <c r="A40" s="143" t="str">
        <f>'Waste Summary'!A9</f>
        <v>AB Decon - Spray</v>
      </c>
      <c r="B40" s="153">
        <f>'Waste Summary'!D9+'Waste Summary'!D23+'Waste Summary'!D37+'Waste Summary'!D51+'Waste Summary'!D65+'Waste Summary'!D79+'Waste Summary'!D93+'Waste Summary'!D107+'Waste Summary'!D121+'Waste Summary'!D135+'Waste Summary'!D149+'Waste Summary'!D163+'Waste Summary'!D177+'Waste Summary'!D191+'Waste Summary'!D205</f>
        <v>0</v>
      </c>
      <c r="C40" s="153">
        <f>'Waste Summary'!E9+'Waste Summary'!E23+'Waste Summary'!E37+'Waste Summary'!E51+'Waste Summary'!E65+'Waste Summary'!E79+'Waste Summary'!E93+'Waste Summary'!E107+'Waste Summary'!E121+'Waste Summary'!E135+'Waste Summary'!E149+'Waste Summary'!E163+'Waste Summary'!E177+'Waste Summary'!E191+'Waste Summary'!E205</f>
        <v>0</v>
      </c>
      <c r="D40" s="153">
        <f>'Waste Summary'!F9+'Waste Summary'!F23+'Waste Summary'!F37+'Waste Summary'!F51+'Waste Summary'!F65+'Waste Summary'!F79+'Waste Summary'!F93+'Waste Summary'!F107+'Waste Summary'!F121+'Waste Summary'!F135+'Waste Summary'!F149+'Waste Summary'!F163+'Waste Summary'!F177+'Waste Summary'!F191+'Waste Summary'!F205</f>
        <v>2138.8000000000002</v>
      </c>
      <c r="E40" s="153">
        <f>'Waste Summary'!G9+'Waste Summary'!G23+'Waste Summary'!G37+'Waste Summary'!G51+'Waste Summary'!G65+'Waste Summary'!G79+'Waste Summary'!G93+'Waste Summary'!G107+'Waste Summary'!G121+'Waste Summary'!G135+'Waste Summary'!G149+'Waste Summary'!G163+'Waste Summary'!G177+'Waste Summary'!G191+'Waste Summary'!G205</f>
        <v>29.799999999999997</v>
      </c>
      <c r="F40" s="153">
        <f>'Waste Summary'!H9+'Waste Summary'!H23+'Waste Summary'!H37+'Waste Summary'!H51+'Waste Summary'!H65+'Waste Summary'!H79+'Waste Summary'!H93+'Waste Summary'!H107+'Waste Summary'!H121+'Waste Summary'!H135+'Waste Summary'!H149+'Waste Summary'!H163+'Waste Summary'!H177+'Waste Summary'!H191+'Waste Summary'!H205</f>
        <v>0</v>
      </c>
      <c r="G40" s="153">
        <f>'Waste Summary'!I9+'Waste Summary'!I23+'Waste Summary'!I37+'Waste Summary'!I51+'Waste Summary'!I65+'Waste Summary'!I79+'Waste Summary'!I93+'Waste Summary'!I107+'Waste Summary'!I121+'Waste Summary'!I135+'Waste Summary'!I149+'Waste Summary'!I163+'Waste Summary'!I177+'Waste Summary'!I191+'Waste Summary'!I205</f>
        <v>0</v>
      </c>
      <c r="H40" s="153">
        <f>'Waste Summary'!J9+'Waste Summary'!J23+'Waste Summary'!J37+'Waste Summary'!J51+'Waste Summary'!J65+'Waste Summary'!J79+'Waste Summary'!J93+'Waste Summary'!J107+'Waste Summary'!J121+'Waste Summary'!J135+'Waste Summary'!J149+'Waste Summary'!J163+'Waste Summary'!J177+'Waste Summary'!J191+'Waste Summary'!J205</f>
        <v>0</v>
      </c>
      <c r="I40" s="153">
        <f>'Waste Summary'!K9+'Waste Summary'!K23+'Waste Summary'!K37+'Waste Summary'!K51+'Waste Summary'!K65+'Waste Summary'!K79+'Waste Summary'!K93+'Waste Summary'!K107+'Waste Summary'!K121+'Waste Summary'!K135+'Waste Summary'!K149+'Waste Summary'!K163+'Waste Summary'!K177+'Waste Summary'!K191+'Waste Summary'!K205</f>
        <v>230</v>
      </c>
      <c r="J40" s="349"/>
    </row>
    <row r="41" spans="1:24" x14ac:dyDescent="0.25">
      <c r="A41" s="143" t="str">
        <f>'Waste Summary'!A10</f>
        <v>AB Decon - Dry</v>
      </c>
      <c r="B41" s="153">
        <f>'Waste Summary'!D10+'Waste Summary'!D24+'Waste Summary'!D38+'Waste Summary'!D52+'Waste Summary'!D66+'Waste Summary'!D80+'Waste Summary'!D94+'Waste Summary'!D108+'Waste Summary'!D122+'Waste Summary'!D136+'Waste Summary'!D150+'Waste Summary'!D164+'Waste Summary'!D178+'Waste Summary'!D192+'Waste Summary'!D206</f>
        <v>4.2</v>
      </c>
      <c r="C41" s="153">
        <f>'Waste Summary'!E10+'Waste Summary'!E24+'Waste Summary'!E38+'Waste Summary'!E52+'Waste Summary'!E66+'Waste Summary'!E80+'Waste Summary'!E94+'Waste Summary'!E108+'Waste Summary'!E122+'Waste Summary'!E136+'Waste Summary'!E150+'Waste Summary'!E164+'Waste Summary'!E178+'Waste Summary'!E192+'Waste Summary'!E206</f>
        <v>0</v>
      </c>
      <c r="D41" s="153">
        <f>'Waste Summary'!F10+'Waste Summary'!F24+'Waste Summary'!F38+'Waste Summary'!F52+'Waste Summary'!F66+'Waste Summary'!F80+'Waste Summary'!F94+'Waste Summary'!F108+'Waste Summary'!F122+'Waste Summary'!F136+'Waste Summary'!F150+'Waste Summary'!F164+'Waste Summary'!F178+'Waste Summary'!F192+'Waste Summary'!F206</f>
        <v>18.600000000000001</v>
      </c>
      <c r="E41" s="153">
        <f>'Waste Summary'!G10+'Waste Summary'!G24+'Waste Summary'!G38+'Waste Summary'!G52+'Waste Summary'!G66+'Waste Summary'!G80+'Waste Summary'!G94+'Waste Summary'!G108+'Waste Summary'!G122+'Waste Summary'!G136+'Waste Summary'!G150+'Waste Summary'!G164+'Waste Summary'!G178+'Waste Summary'!G192+'Waste Summary'!G206</f>
        <v>148</v>
      </c>
      <c r="F41" s="153">
        <f>'Waste Summary'!H10+'Waste Summary'!H24+'Waste Summary'!H38+'Waste Summary'!H52+'Waste Summary'!H66+'Waste Summary'!H80+'Waste Summary'!H94+'Waste Summary'!H108+'Waste Summary'!H122+'Waste Summary'!H136+'Waste Summary'!H150+'Waste Summary'!H164+'Waste Summary'!H178+'Waste Summary'!H192+'Waste Summary'!H206</f>
        <v>0</v>
      </c>
      <c r="G41" s="153">
        <f>'Waste Summary'!I10+'Waste Summary'!I24+'Waste Summary'!I38+'Waste Summary'!I52+'Waste Summary'!I66+'Waste Summary'!I80+'Waste Summary'!I94+'Waste Summary'!I108+'Waste Summary'!I122+'Waste Summary'!I136+'Waste Summary'!I150+'Waste Summary'!I164+'Waste Summary'!I178+'Waste Summary'!I192+'Waste Summary'!I206</f>
        <v>0</v>
      </c>
      <c r="H41" s="153">
        <f>'Waste Summary'!J10+'Waste Summary'!J24+'Waste Summary'!J38+'Waste Summary'!J52+'Waste Summary'!J66+'Waste Summary'!J80+'Waste Summary'!J94+'Waste Summary'!J108+'Waste Summary'!J122+'Waste Summary'!J136+'Waste Summary'!J150+'Waste Summary'!J164+'Waste Summary'!J178+'Waste Summary'!J192+'Waste Summary'!J206</f>
        <v>105</v>
      </c>
      <c r="I41" s="153">
        <f>'Waste Summary'!K10+'Waste Summary'!K24+'Waste Summary'!K38+'Waste Summary'!K52+'Waste Summary'!K66+'Waste Summary'!K80+'Waste Summary'!K94+'Waste Summary'!K108+'Waste Summary'!K122+'Waste Summary'!K136+'Waste Summary'!K150+'Waste Summary'!K164+'Waste Summary'!K178+'Waste Summary'!K192+'Waste Summary'!K206</f>
        <v>297.91300000000001</v>
      </c>
      <c r="J41" s="349"/>
    </row>
    <row r="42" spans="1:24" x14ac:dyDescent="0.25">
      <c r="A42" s="143" t="str">
        <f>'Waste Summary'!A11</f>
        <v>AB - Clearance Sampling</v>
      </c>
      <c r="B42" s="153">
        <f>'Waste Summary'!D11+'Waste Summary'!D25+'Waste Summary'!D39+'Waste Summary'!D53+'Waste Summary'!D67+'Waste Summary'!D81+'Waste Summary'!D95+'Waste Summary'!D109+'Waste Summary'!D123+'Waste Summary'!D137+'Waste Summary'!D151+'Waste Summary'!D165+'Waste Summary'!D179+'Waste Summary'!D193+'Waste Summary'!D207</f>
        <v>15.8</v>
      </c>
      <c r="C42" s="153">
        <f>'Waste Summary'!E11+'Waste Summary'!E25+'Waste Summary'!E39+'Waste Summary'!E53+'Waste Summary'!E67+'Waste Summary'!E81+'Waste Summary'!E95+'Waste Summary'!E109+'Waste Summary'!E123+'Waste Summary'!E137+'Waste Summary'!E151+'Waste Summary'!E165+'Waste Summary'!E179+'Waste Summary'!E193+'Waste Summary'!E207</f>
        <v>0</v>
      </c>
      <c r="D42" s="153">
        <f>'Waste Summary'!F11+'Waste Summary'!F25+'Waste Summary'!F39+'Waste Summary'!F53+'Waste Summary'!F67+'Waste Summary'!F81+'Waste Summary'!F95+'Waste Summary'!F109+'Waste Summary'!F123+'Waste Summary'!F137+'Waste Summary'!F151+'Waste Summary'!F165+'Waste Summary'!F179+'Waste Summary'!F193+'Waste Summary'!F207</f>
        <v>703.49999999999977</v>
      </c>
      <c r="E42" s="153">
        <f>'Waste Summary'!G11+'Waste Summary'!G25+'Waste Summary'!G39+'Waste Summary'!G53+'Waste Summary'!G67+'Waste Summary'!G81+'Waste Summary'!G95+'Waste Summary'!G109+'Waste Summary'!G123+'Waste Summary'!G137+'Waste Summary'!G151+'Waste Summary'!G165+'Waste Summary'!G179+'Waste Summary'!G193+'Waste Summary'!G207</f>
        <v>325.39999999999998</v>
      </c>
      <c r="F42" s="153">
        <f>'Waste Summary'!H11+'Waste Summary'!H25+'Waste Summary'!H39+'Waste Summary'!H53+'Waste Summary'!H67+'Waste Summary'!H81+'Waste Summary'!H95+'Waste Summary'!H109+'Waste Summary'!H123+'Waste Summary'!H137+'Waste Summary'!H151+'Waste Summary'!H165+'Waste Summary'!H179+'Waste Summary'!H193+'Waste Summary'!H207</f>
        <v>0</v>
      </c>
      <c r="G42" s="153">
        <f>'Waste Summary'!I11+'Waste Summary'!I25+'Waste Summary'!I39+'Waste Summary'!I53+'Waste Summary'!I67+'Waste Summary'!I81+'Waste Summary'!I95+'Waste Summary'!I109+'Waste Summary'!I123+'Waste Summary'!I137+'Waste Summary'!I151+'Waste Summary'!I165+'Waste Summary'!I179+'Waste Summary'!I193+'Waste Summary'!I207</f>
        <v>0</v>
      </c>
      <c r="H42" s="153">
        <f>'Waste Summary'!J11+'Waste Summary'!J25+'Waste Summary'!J39+'Waste Summary'!J53+'Waste Summary'!J67+'Waste Summary'!J81+'Waste Summary'!J95+'Waste Summary'!J109+'Waste Summary'!J123+'Waste Summary'!J137+'Waste Summary'!J151+'Waste Summary'!J165+'Waste Summary'!J179+'Waste Summary'!J193+'Waste Summary'!J207</f>
        <v>0</v>
      </c>
      <c r="I42" s="153">
        <f>'Waste Summary'!K11+'Waste Summary'!K25+'Waste Summary'!K39+'Waste Summary'!K53+'Waste Summary'!K67+'Waste Summary'!K81+'Waste Summary'!K95+'Waste Summary'!K109+'Waste Summary'!K123+'Waste Summary'!K137+'Waste Summary'!K151+'Waste Summary'!K165+'Waste Summary'!K179+'Waste Summary'!K193+'Waste Summary'!K207</f>
        <v>63</v>
      </c>
      <c r="J42" s="349"/>
    </row>
    <row r="43" spans="1:24" x14ac:dyDescent="0.25">
      <c r="A43" s="143" t="str">
        <f>'Waste Summary'!A12</f>
        <v>ClO2 - Characterization Sampling3</v>
      </c>
      <c r="B43" s="153">
        <f>'Waste Summary'!D12+'Waste Summary'!D26+'Waste Summary'!D40+'Waste Summary'!D54+'Waste Summary'!D68+'Waste Summary'!D82+'Waste Summary'!D96+'Waste Summary'!D110+'Waste Summary'!D124+'Waste Summary'!D138+'Waste Summary'!D152+'Waste Summary'!D166+'Waste Summary'!D180+'Waste Summary'!D194+'Waste Summary'!D208</f>
        <v>10.6</v>
      </c>
      <c r="C43" s="153">
        <f>'Waste Summary'!E12+'Waste Summary'!E26+'Waste Summary'!E40+'Waste Summary'!E54+'Waste Summary'!E68+'Waste Summary'!E82+'Waste Summary'!E96+'Waste Summary'!E110+'Waste Summary'!E124+'Waste Summary'!E138+'Waste Summary'!E152+'Waste Summary'!E166+'Waste Summary'!E180+'Waste Summary'!E194+'Waste Summary'!E208</f>
        <v>0</v>
      </c>
      <c r="D43" s="153">
        <f>'Waste Summary'!F12+'Waste Summary'!F26+'Waste Summary'!F40+'Waste Summary'!F54+'Waste Summary'!F68+'Waste Summary'!F82+'Waste Summary'!F96+'Waste Summary'!F110+'Waste Summary'!F124+'Waste Summary'!F138+'Waste Summary'!F152+'Waste Summary'!F166+'Waste Summary'!F180+'Waste Summary'!F194+'Waste Summary'!F208</f>
        <v>0</v>
      </c>
      <c r="E43" s="153">
        <f>'Waste Summary'!G12+'Waste Summary'!G26+'Waste Summary'!G40+'Waste Summary'!G54+'Waste Summary'!G68+'Waste Summary'!G82+'Waste Summary'!G96+'Waste Summary'!G110+'Waste Summary'!G124+'Waste Summary'!G138+'Waste Summary'!G152+'Waste Summary'!G166+'Waste Summary'!G180+'Waste Summary'!G194+'Waste Summary'!G208</f>
        <v>160.79999999999998</v>
      </c>
      <c r="F43" s="153">
        <f>'Waste Summary'!H12+'Waste Summary'!H26+'Waste Summary'!H40+'Waste Summary'!H54+'Waste Summary'!H68+'Waste Summary'!H82+'Waste Summary'!H96+'Waste Summary'!H110+'Waste Summary'!H124+'Waste Summary'!H138+'Waste Summary'!H152+'Waste Summary'!H166+'Waste Summary'!H180+'Waste Summary'!H194+'Waste Summary'!H208</f>
        <v>0</v>
      </c>
      <c r="G43" s="153">
        <f>'Waste Summary'!I12+'Waste Summary'!I26+'Waste Summary'!I40+'Waste Summary'!I54+'Waste Summary'!I68+'Waste Summary'!I82+'Waste Summary'!I96+'Waste Summary'!I110+'Waste Summary'!I124+'Waste Summary'!I138+'Waste Summary'!I152+'Waste Summary'!I166+'Waste Summary'!I180+'Waste Summary'!I194+'Waste Summary'!I208</f>
        <v>0</v>
      </c>
      <c r="H43" s="153">
        <f>'Waste Summary'!J12+'Waste Summary'!J26+'Waste Summary'!J40+'Waste Summary'!J54+'Waste Summary'!J68+'Waste Summary'!J82+'Waste Summary'!J96+'Waste Summary'!J110+'Waste Summary'!J124+'Waste Summary'!J138+'Waste Summary'!J152+'Waste Summary'!J166+'Waste Summary'!J180+'Waste Summary'!J194+'Waste Summary'!J208</f>
        <v>0</v>
      </c>
      <c r="I43" s="153">
        <f>'Waste Summary'!K12+'Waste Summary'!K26+'Waste Summary'!K40+'Waste Summary'!K54+'Waste Summary'!K68+'Waste Summary'!K82+'Waste Summary'!K96+'Waste Summary'!K110+'Waste Summary'!K124+'Waste Summary'!K138+'Waste Summary'!K152+'Waste Summary'!K166+'Waste Summary'!K180+'Waste Summary'!K194+'Waste Summary'!K208</f>
        <v>137</v>
      </c>
      <c r="J43" s="349"/>
    </row>
    <row r="44" spans="1:24" x14ac:dyDescent="0.25">
      <c r="A44" s="143" t="str">
        <f>'Waste Summary'!A13</f>
        <v>CLO2 -  Decon</v>
      </c>
      <c r="B44" s="153">
        <f>'Waste Summary'!D13+'Waste Summary'!D27+'Waste Summary'!D41+'Waste Summary'!D55+'Waste Summary'!D69+'Waste Summary'!D83+'Waste Summary'!D97+'Waste Summary'!D111+'Waste Summary'!D125+'Waste Summary'!D139+'Waste Summary'!D153+'Waste Summary'!D167+'Waste Summary'!D181+'Waste Summary'!D195+'Waste Summary'!D209</f>
        <v>0</v>
      </c>
      <c r="C44" s="153">
        <f>'Waste Summary'!E13+'Waste Summary'!E27+'Waste Summary'!E41+'Waste Summary'!E55+'Waste Summary'!E69+'Waste Summary'!E83+'Waste Summary'!E97+'Waste Summary'!E111+'Waste Summary'!E125+'Waste Summary'!E139+'Waste Summary'!E153+'Waste Summary'!E167+'Waste Summary'!E181+'Waste Summary'!E195+'Waste Summary'!E209</f>
        <v>0</v>
      </c>
      <c r="D44" s="153">
        <f>'Waste Summary'!F13+'Waste Summary'!F27+'Waste Summary'!F41+'Waste Summary'!F55+'Waste Summary'!F69+'Waste Summary'!F83+'Waste Summary'!F97+'Waste Summary'!F111+'Waste Summary'!F125+'Waste Summary'!F139+'Waste Summary'!F153+'Waste Summary'!F167+'Waste Summary'!F181+'Waste Summary'!F195+'Waste Summary'!F209</f>
        <v>0</v>
      </c>
      <c r="E44" s="153">
        <f>'Waste Summary'!G13+'Waste Summary'!G27+'Waste Summary'!G41+'Waste Summary'!G55+'Waste Summary'!G69+'Waste Summary'!G83+'Waste Summary'!G97+'Waste Summary'!G111+'Waste Summary'!G125+'Waste Summary'!G139+'Waste Summary'!G153+'Waste Summary'!G167+'Waste Summary'!G181+'Waste Summary'!G195+'Waste Summary'!G209</f>
        <v>0</v>
      </c>
      <c r="F44" s="153">
        <f>'Waste Summary'!H13+'Waste Summary'!H27+'Waste Summary'!H41+'Waste Summary'!H55+'Waste Summary'!H69+'Waste Summary'!H83+'Waste Summary'!H97+'Waste Summary'!H111+'Waste Summary'!H125+'Waste Summary'!H139+'Waste Summary'!H153+'Waste Summary'!H167+'Waste Summary'!H181+'Waste Summary'!H195+'Waste Summary'!H209</f>
        <v>0</v>
      </c>
      <c r="G44" s="153">
        <f>'Waste Summary'!I13+'Waste Summary'!I27+'Waste Summary'!I41+'Waste Summary'!I55+'Waste Summary'!I69+'Waste Summary'!I83+'Waste Summary'!I97+'Waste Summary'!I111+'Waste Summary'!I125+'Waste Summary'!I139+'Waste Summary'!I153+'Waste Summary'!I167+'Waste Summary'!I181+'Waste Summary'!I195+'Waste Summary'!I209</f>
        <v>0</v>
      </c>
      <c r="H44" s="153">
        <f>'Waste Summary'!J13+'Waste Summary'!J27+'Waste Summary'!J41+'Waste Summary'!J55+'Waste Summary'!J69+'Waste Summary'!J83+'Waste Summary'!J97+'Waste Summary'!J111+'Waste Summary'!J125+'Waste Summary'!J139+'Waste Summary'!J153+'Waste Summary'!J167+'Waste Summary'!J181+'Waste Summary'!J195+'Waste Summary'!J209</f>
        <v>0</v>
      </c>
      <c r="I44" s="153">
        <f>'Waste Summary'!K13+'Waste Summary'!K27+'Waste Summary'!K41+'Waste Summary'!K55+'Waste Summary'!K69+'Waste Summary'!K83+'Waste Summary'!K97+'Waste Summary'!K111+'Waste Summary'!K125+'Waste Summary'!K139+'Waste Summary'!K153+'Waste Summary'!K167+'Waste Summary'!K181+'Waste Summary'!K195+'Waste Summary'!K209</f>
        <v>0</v>
      </c>
      <c r="J44" s="349"/>
    </row>
    <row r="45" spans="1:24" x14ac:dyDescent="0.25">
      <c r="A45" s="143" t="str">
        <f>'Waste Summary'!A14</f>
        <v>ClO2 - Clearance Sampling</v>
      </c>
      <c r="B45" s="153">
        <f>'Waste Summary'!D14+'Waste Summary'!D28+'Waste Summary'!D42+'Waste Summary'!D56+'Waste Summary'!D70+'Waste Summary'!D84+'Waste Summary'!D98+'Waste Summary'!D112+'Waste Summary'!D126+'Waste Summary'!D140+'Waste Summary'!D154+'Waste Summary'!D168+'Waste Summary'!D182+'Waste Summary'!D196+'Waste Summary'!D210</f>
        <v>0</v>
      </c>
      <c r="C45" s="153">
        <f>'Waste Summary'!E14+'Waste Summary'!E28+'Waste Summary'!E42+'Waste Summary'!E56+'Waste Summary'!E70+'Waste Summary'!E84+'Waste Summary'!E98+'Waste Summary'!E112+'Waste Summary'!E126+'Waste Summary'!E140+'Waste Summary'!E154+'Waste Summary'!E168+'Waste Summary'!E182+'Waste Summary'!E196+'Waste Summary'!E210</f>
        <v>0</v>
      </c>
      <c r="D45" s="153">
        <f>'Waste Summary'!F14+'Waste Summary'!F28+'Waste Summary'!F42+'Waste Summary'!F56+'Waste Summary'!F70+'Waste Summary'!F84+'Waste Summary'!F98+'Waste Summary'!F112+'Waste Summary'!F126+'Waste Summary'!F140+'Waste Summary'!F154+'Waste Summary'!F168+'Waste Summary'!F182+'Waste Summary'!F196+'Waste Summary'!F210</f>
        <v>0</v>
      </c>
      <c r="E45" s="153">
        <f>'Waste Summary'!G14+'Waste Summary'!G28+'Waste Summary'!G42+'Waste Summary'!G56+'Waste Summary'!G70+'Waste Summary'!G84+'Waste Summary'!G98+'Waste Summary'!G112+'Waste Summary'!G126+'Waste Summary'!G140+'Waste Summary'!G154+'Waste Summary'!G168+'Waste Summary'!G182+'Waste Summary'!G196+'Waste Summary'!G210</f>
        <v>82.2</v>
      </c>
      <c r="F45" s="153">
        <f>'Waste Summary'!H14+'Waste Summary'!H28+'Waste Summary'!H42+'Waste Summary'!H56+'Waste Summary'!H70+'Waste Summary'!H84+'Waste Summary'!H98+'Waste Summary'!H112+'Waste Summary'!H126+'Waste Summary'!H140+'Waste Summary'!H154+'Waste Summary'!H168+'Waste Summary'!H182+'Waste Summary'!H196+'Waste Summary'!H210</f>
        <v>0</v>
      </c>
      <c r="G45" s="153">
        <f>'Waste Summary'!I14+'Waste Summary'!I28+'Waste Summary'!I42+'Waste Summary'!I56+'Waste Summary'!I70+'Waste Summary'!I84+'Waste Summary'!I98+'Waste Summary'!I112+'Waste Summary'!I126+'Waste Summary'!I140+'Waste Summary'!I154+'Waste Summary'!I168+'Waste Summary'!I182+'Waste Summary'!I196+'Waste Summary'!I210</f>
        <v>0</v>
      </c>
      <c r="H45" s="153">
        <f>'Waste Summary'!J14+'Waste Summary'!J28+'Waste Summary'!J42+'Waste Summary'!J56+'Waste Summary'!J70+'Waste Summary'!J84+'Waste Summary'!J98+'Waste Summary'!J112+'Waste Summary'!J126+'Waste Summary'!J140+'Waste Summary'!J154+'Waste Summary'!J168+'Waste Summary'!J182+'Waste Summary'!J196+'Waste Summary'!J210</f>
        <v>0</v>
      </c>
      <c r="I45" s="153">
        <f>'Waste Summary'!K14+'Waste Summary'!K28+'Waste Summary'!K42+'Waste Summary'!K56+'Waste Summary'!K70+'Waste Summary'!K84+'Waste Summary'!K98+'Waste Summary'!K112+'Waste Summary'!K126+'Waste Summary'!K140+'Waste Summary'!K154+'Waste Summary'!K168+'Waste Summary'!K182+'Waste Summary'!K196+'Waste Summary'!K210</f>
        <v>0</v>
      </c>
      <c r="J45" s="349"/>
    </row>
    <row r="46" spans="1:24" x14ac:dyDescent="0.25">
      <c r="A46" s="143" t="str">
        <f>'Waste Summary'!A15</f>
        <v>AB - Building Reset</v>
      </c>
      <c r="B46" s="153">
        <f>'Waste Summary'!D15+'Waste Summary'!D29+'Waste Summary'!D43+'Waste Summary'!D57+'Waste Summary'!D71+'Waste Summary'!D85+'Waste Summary'!D99+'Waste Summary'!D113+'Waste Summary'!D127+'Waste Summary'!D141+'Waste Summary'!D155+'Waste Summary'!D169+'Waste Summary'!D183+'Waste Summary'!D197+'Waste Summary'!D211</f>
        <v>0</v>
      </c>
      <c r="C46" s="153">
        <f>'Waste Summary'!E15+'Waste Summary'!E29+'Waste Summary'!E43+'Waste Summary'!E57+'Waste Summary'!E71+'Waste Summary'!E85+'Waste Summary'!E99+'Waste Summary'!E113+'Waste Summary'!E127+'Waste Summary'!E141+'Waste Summary'!E155+'Waste Summary'!E169+'Waste Summary'!E183+'Waste Summary'!E197+'Waste Summary'!E211</f>
        <v>0</v>
      </c>
      <c r="D46" s="153">
        <f>'Waste Summary'!F15+'Waste Summary'!F29+'Waste Summary'!F43+'Waste Summary'!F57+'Waste Summary'!F71+'Waste Summary'!F85+'Waste Summary'!F99+'Waste Summary'!F113+'Waste Summary'!F127+'Waste Summary'!F141+'Waste Summary'!F155+'Waste Summary'!F169+'Waste Summary'!F183+'Waste Summary'!F197+'Waste Summary'!F211</f>
        <v>0</v>
      </c>
      <c r="E46" s="153">
        <f>'Waste Summary'!G15+'Waste Summary'!G29+'Waste Summary'!G43+'Waste Summary'!G57+'Waste Summary'!G71+'Waste Summary'!G85+'Waste Summary'!G99+'Waste Summary'!G113+'Waste Summary'!G127+'Waste Summary'!G141+'Waste Summary'!G155+'Waste Summary'!G169+'Waste Summary'!G183+'Waste Summary'!G197+'Waste Summary'!G211</f>
        <v>0</v>
      </c>
      <c r="F46" s="153">
        <f>'Waste Summary'!H15+'Waste Summary'!H29+'Waste Summary'!H43+'Waste Summary'!H57+'Waste Summary'!H71+'Waste Summary'!H85+'Waste Summary'!H99+'Waste Summary'!H113+'Waste Summary'!H127+'Waste Summary'!H141+'Waste Summary'!H155+'Waste Summary'!H169+'Waste Summary'!H183+'Waste Summary'!H197+'Waste Summary'!H211</f>
        <v>0</v>
      </c>
      <c r="G46" s="153">
        <f>'Waste Summary'!I15+'Waste Summary'!I29+'Waste Summary'!I43+'Waste Summary'!I57+'Waste Summary'!I71+'Waste Summary'!I85+'Waste Summary'!I99+'Waste Summary'!I113+'Waste Summary'!I127+'Waste Summary'!I141+'Waste Summary'!I155+'Waste Summary'!I169+'Waste Summary'!I183+'Waste Summary'!I197+'Waste Summary'!I211</f>
        <v>0</v>
      </c>
      <c r="H46" s="153">
        <f>'Waste Summary'!J15+'Waste Summary'!J29+'Waste Summary'!J43+'Waste Summary'!J57+'Waste Summary'!J71+'Waste Summary'!J85+'Waste Summary'!J99+'Waste Summary'!J113+'Waste Summary'!J127+'Waste Summary'!J141+'Waste Summary'!J155+'Waste Summary'!J169+'Waste Summary'!J183+'Waste Summary'!J197+'Waste Summary'!J211</f>
        <v>0</v>
      </c>
      <c r="I46" s="153">
        <f>'Waste Summary'!K15+'Waste Summary'!K29+'Waste Summary'!K43+'Waste Summary'!K57+'Waste Summary'!K71+'Waste Summary'!K85+'Waste Summary'!K99+'Waste Summary'!K113+'Waste Summary'!K127+'Waste Summary'!K141+'Waste Summary'!K155+'Waste Summary'!K169+'Waste Summary'!K183+'Waste Summary'!K197+'Waste Summary'!K211</f>
        <v>0</v>
      </c>
      <c r="J46" s="349"/>
    </row>
    <row r="47" spans="1:24" x14ac:dyDescent="0.25">
      <c r="A47" s="143"/>
      <c r="B47" s="153"/>
      <c r="C47" s="153"/>
      <c r="D47" s="104"/>
      <c r="E47" s="104"/>
      <c r="F47" s="104"/>
      <c r="G47" s="104"/>
      <c r="H47" s="104"/>
      <c r="I47" s="104"/>
      <c r="J47" s="349"/>
    </row>
    <row r="48" spans="1:24" x14ac:dyDescent="0.25">
      <c r="A48" s="304" t="s">
        <v>395</v>
      </c>
      <c r="B48" s="153"/>
      <c r="C48" s="153"/>
      <c r="D48" s="104"/>
      <c r="E48" s="104"/>
      <c r="F48" s="104"/>
      <c r="G48" s="104"/>
      <c r="H48" s="104"/>
      <c r="I48" s="104"/>
      <c r="J48" s="349"/>
    </row>
    <row r="49" spans="1:28" x14ac:dyDescent="0.25">
      <c r="A49" s="143" t="s">
        <v>396</v>
      </c>
      <c r="B49" s="153">
        <f>SUM(B34:B37)</f>
        <v>114.4</v>
      </c>
      <c r="C49" s="153">
        <f t="shared" ref="C49:I49" si="1">SUM(C34:C37)</f>
        <v>0</v>
      </c>
      <c r="D49" s="153">
        <f t="shared" si="1"/>
        <v>0</v>
      </c>
      <c r="E49" s="153">
        <f t="shared" si="1"/>
        <v>845.8</v>
      </c>
      <c r="F49" s="153">
        <f t="shared" si="1"/>
        <v>66</v>
      </c>
      <c r="G49" s="153">
        <f t="shared" si="1"/>
        <v>0</v>
      </c>
      <c r="H49" s="153">
        <f t="shared" si="1"/>
        <v>0</v>
      </c>
      <c r="I49" s="153">
        <f t="shared" si="1"/>
        <v>302</v>
      </c>
      <c r="J49" s="349"/>
    </row>
    <row r="50" spans="1:28" x14ac:dyDescent="0.25">
      <c r="A50" s="143" t="s">
        <v>397</v>
      </c>
      <c r="B50" s="153">
        <f>SUM(B38:B42)</f>
        <v>46.4</v>
      </c>
      <c r="C50" s="153">
        <f t="shared" ref="C50:I50" si="2">SUM(C38:C42)</f>
        <v>0</v>
      </c>
      <c r="D50" s="153">
        <f t="shared" si="2"/>
        <v>9922.5199999999986</v>
      </c>
      <c r="E50" s="153">
        <f t="shared" si="2"/>
        <v>904.6</v>
      </c>
      <c r="F50" s="153">
        <f t="shared" si="2"/>
        <v>0</v>
      </c>
      <c r="G50" s="153">
        <f t="shared" si="2"/>
        <v>0</v>
      </c>
      <c r="H50" s="153">
        <f t="shared" si="2"/>
        <v>105</v>
      </c>
      <c r="I50" s="153">
        <f t="shared" si="2"/>
        <v>793.91300000000001</v>
      </c>
      <c r="J50" s="349"/>
    </row>
    <row r="51" spans="1:28" x14ac:dyDescent="0.25">
      <c r="A51" s="143" t="s">
        <v>398</v>
      </c>
      <c r="B51" s="153">
        <f>SUM(B43:B46)</f>
        <v>10.6</v>
      </c>
      <c r="C51" s="153">
        <f t="shared" ref="C51:I51" si="3">SUM(C43:C46)</f>
        <v>0</v>
      </c>
      <c r="D51" s="153">
        <f t="shared" si="3"/>
        <v>0</v>
      </c>
      <c r="E51" s="153">
        <f t="shared" si="3"/>
        <v>243</v>
      </c>
      <c r="F51" s="153">
        <f t="shared" si="3"/>
        <v>0</v>
      </c>
      <c r="G51" s="153">
        <f t="shared" si="3"/>
        <v>0</v>
      </c>
      <c r="H51" s="153">
        <f t="shared" si="3"/>
        <v>0</v>
      </c>
      <c r="I51" s="153">
        <f t="shared" si="3"/>
        <v>137</v>
      </c>
      <c r="J51" s="349"/>
    </row>
    <row r="52" spans="1:28" x14ac:dyDescent="0.25">
      <c r="A52" s="143" t="s">
        <v>399</v>
      </c>
      <c r="B52" s="153">
        <f>SUM(B34:B46)</f>
        <v>171.4</v>
      </c>
      <c r="C52" s="153">
        <f t="shared" ref="C52:I52" si="4">SUM(C34:C46)</f>
        <v>0</v>
      </c>
      <c r="D52" s="153">
        <f t="shared" si="4"/>
        <v>9922.5199999999986</v>
      </c>
      <c r="E52" s="153">
        <f t="shared" si="4"/>
        <v>1993.4</v>
      </c>
      <c r="F52" s="153">
        <f t="shared" si="4"/>
        <v>66</v>
      </c>
      <c r="G52" s="153">
        <f t="shared" si="4"/>
        <v>0</v>
      </c>
      <c r="H52" s="153">
        <f t="shared" si="4"/>
        <v>105</v>
      </c>
      <c r="I52" s="153">
        <f t="shared" si="4"/>
        <v>1232.913</v>
      </c>
      <c r="J52" s="349"/>
    </row>
    <row r="53" spans="1:28" x14ac:dyDescent="0.25">
      <c r="A53" s="143"/>
      <c r="B53" s="153"/>
      <c r="C53" s="153"/>
      <c r="D53" s="153"/>
      <c r="E53" s="153"/>
      <c r="F53" s="153"/>
      <c r="G53" s="153"/>
      <c r="H53" s="153"/>
      <c r="I53" s="153"/>
      <c r="J53" s="349"/>
    </row>
    <row r="54" spans="1:28" x14ac:dyDescent="0.25">
      <c r="A54" s="304" t="s">
        <v>400</v>
      </c>
      <c r="B54" s="153"/>
      <c r="C54" s="153"/>
      <c r="D54" s="153"/>
      <c r="E54" s="153"/>
      <c r="F54" s="153"/>
      <c r="G54" s="153"/>
      <c r="H54" s="153"/>
      <c r="I54" s="153"/>
      <c r="J54" s="349"/>
    </row>
    <row r="55" spans="1:28" x14ac:dyDescent="0.25">
      <c r="A55" s="143" t="s">
        <v>401</v>
      </c>
      <c r="B55" s="153">
        <f>B35+B37</f>
        <v>37.200000000000003</v>
      </c>
      <c r="C55" s="153">
        <f t="shared" ref="C55:I55" si="5">C35+C37</f>
        <v>0</v>
      </c>
      <c r="D55" s="153">
        <f t="shared" si="5"/>
        <v>0</v>
      </c>
      <c r="E55" s="153">
        <f t="shared" si="5"/>
        <v>398.4</v>
      </c>
      <c r="F55" s="153">
        <f t="shared" si="5"/>
        <v>0</v>
      </c>
      <c r="G55" s="153">
        <f t="shared" si="5"/>
        <v>0</v>
      </c>
      <c r="H55" s="153">
        <f t="shared" si="5"/>
        <v>0</v>
      </c>
      <c r="I55" s="153">
        <f t="shared" si="5"/>
        <v>247</v>
      </c>
      <c r="J55" s="349"/>
    </row>
    <row r="56" spans="1:28" x14ac:dyDescent="0.25">
      <c r="A56" s="143" t="s">
        <v>402</v>
      </c>
      <c r="B56" s="153">
        <f>B36</f>
        <v>7.2</v>
      </c>
      <c r="C56" s="153">
        <f t="shared" ref="C56:I56" si="6">C36</f>
        <v>0</v>
      </c>
      <c r="D56" s="153">
        <f t="shared" si="6"/>
        <v>0</v>
      </c>
      <c r="E56" s="153">
        <f t="shared" si="6"/>
        <v>447.4</v>
      </c>
      <c r="F56" s="153">
        <f t="shared" si="6"/>
        <v>0</v>
      </c>
      <c r="G56" s="153">
        <f t="shared" si="6"/>
        <v>0</v>
      </c>
      <c r="H56" s="153">
        <f t="shared" si="6"/>
        <v>0</v>
      </c>
      <c r="I56" s="153">
        <f t="shared" si="6"/>
        <v>55</v>
      </c>
      <c r="J56" s="349"/>
    </row>
    <row r="57" spans="1:28" x14ac:dyDescent="0.25">
      <c r="A57" s="143" t="s">
        <v>403</v>
      </c>
      <c r="B57" s="153">
        <f>B38+B42</f>
        <v>36.6</v>
      </c>
      <c r="C57" s="153">
        <f t="shared" ref="C57:I57" si="7">C38+C42</f>
        <v>0</v>
      </c>
      <c r="D57" s="153">
        <f t="shared" si="7"/>
        <v>703.49999999999977</v>
      </c>
      <c r="E57" s="153">
        <f t="shared" si="7"/>
        <v>572.4</v>
      </c>
      <c r="F57" s="153">
        <f t="shared" si="7"/>
        <v>0</v>
      </c>
      <c r="G57" s="153">
        <f t="shared" si="7"/>
        <v>0</v>
      </c>
      <c r="H57" s="153">
        <f t="shared" si="7"/>
        <v>0</v>
      </c>
      <c r="I57" s="153">
        <f t="shared" si="7"/>
        <v>240</v>
      </c>
      <c r="J57" s="349"/>
    </row>
    <row r="58" spans="1:28" x14ac:dyDescent="0.25">
      <c r="A58" s="143" t="s">
        <v>404</v>
      </c>
      <c r="B58" s="153">
        <f>B39+B40+B41</f>
        <v>9.8000000000000007</v>
      </c>
      <c r="C58" s="153">
        <f t="shared" ref="C58:I58" si="8">C39+C40+C41</f>
        <v>0</v>
      </c>
      <c r="D58" s="153">
        <f t="shared" si="8"/>
        <v>9219.0199999999986</v>
      </c>
      <c r="E58" s="153">
        <f t="shared" si="8"/>
        <v>332.2</v>
      </c>
      <c r="F58" s="153">
        <f t="shared" si="8"/>
        <v>0</v>
      </c>
      <c r="G58" s="153">
        <f t="shared" si="8"/>
        <v>0</v>
      </c>
      <c r="H58" s="153">
        <f t="shared" si="8"/>
        <v>105</v>
      </c>
      <c r="I58" s="153">
        <f t="shared" si="8"/>
        <v>553.91300000000001</v>
      </c>
      <c r="J58" s="349"/>
    </row>
    <row r="59" spans="1:28" x14ac:dyDescent="0.25">
      <c r="A59" s="143" t="s">
        <v>405</v>
      </c>
      <c r="B59" s="153">
        <f>B43+B45</f>
        <v>10.6</v>
      </c>
      <c r="C59" s="153">
        <f t="shared" ref="C59:I59" si="9">C43+C45</f>
        <v>0</v>
      </c>
      <c r="D59" s="153">
        <f t="shared" si="9"/>
        <v>0</v>
      </c>
      <c r="E59" s="153">
        <f t="shared" si="9"/>
        <v>243</v>
      </c>
      <c r="F59" s="153">
        <f t="shared" si="9"/>
        <v>0</v>
      </c>
      <c r="G59" s="153">
        <f t="shared" si="9"/>
        <v>0</v>
      </c>
      <c r="H59" s="153">
        <f t="shared" si="9"/>
        <v>0</v>
      </c>
      <c r="I59" s="153">
        <f t="shared" si="9"/>
        <v>137</v>
      </c>
      <c r="J59" s="349"/>
    </row>
    <row r="60" spans="1:28" x14ac:dyDescent="0.25">
      <c r="A60" s="143" t="s">
        <v>406</v>
      </c>
      <c r="B60" s="153">
        <f>B44</f>
        <v>0</v>
      </c>
      <c r="C60" s="153">
        <f t="shared" ref="C60:I60" si="10">C44</f>
        <v>0</v>
      </c>
      <c r="D60" s="153">
        <f t="shared" si="10"/>
        <v>0</v>
      </c>
      <c r="E60" s="153">
        <f t="shared" si="10"/>
        <v>0</v>
      </c>
      <c r="F60" s="153">
        <f t="shared" si="10"/>
        <v>0</v>
      </c>
      <c r="G60" s="153">
        <f t="shared" si="10"/>
        <v>0</v>
      </c>
      <c r="H60" s="153">
        <f t="shared" si="10"/>
        <v>0</v>
      </c>
      <c r="I60" s="153">
        <f t="shared" si="10"/>
        <v>0</v>
      </c>
      <c r="J60" s="349"/>
    </row>
    <row r="61" spans="1:28" x14ac:dyDescent="0.25">
      <c r="A61" s="143" t="s">
        <v>407</v>
      </c>
      <c r="B61" s="153">
        <f>B34+B46</f>
        <v>70</v>
      </c>
      <c r="C61" s="153">
        <f t="shared" ref="C61:I61" si="11">C34+C46</f>
        <v>0</v>
      </c>
      <c r="D61" s="153">
        <f t="shared" si="11"/>
        <v>0</v>
      </c>
      <c r="E61" s="153">
        <f t="shared" si="11"/>
        <v>0</v>
      </c>
      <c r="F61" s="153">
        <f t="shared" si="11"/>
        <v>66</v>
      </c>
      <c r="G61" s="153">
        <f t="shared" si="11"/>
        <v>0</v>
      </c>
      <c r="H61" s="153">
        <f t="shared" si="11"/>
        <v>0</v>
      </c>
      <c r="I61" s="153">
        <f t="shared" si="11"/>
        <v>0</v>
      </c>
      <c r="J61" s="349"/>
    </row>
    <row r="62" spans="1:28" x14ac:dyDescent="0.25">
      <c r="B62"/>
      <c r="C62"/>
      <c r="D62"/>
      <c r="E62"/>
      <c r="F62"/>
      <c r="G62"/>
      <c r="H62"/>
      <c r="I62"/>
      <c r="J62"/>
      <c r="K62"/>
      <c r="L62"/>
      <c r="M62"/>
      <c r="N62"/>
      <c r="O62"/>
      <c r="P62"/>
      <c r="Q62"/>
      <c r="R62"/>
      <c r="S62"/>
      <c r="T62"/>
      <c r="U62"/>
      <c r="V62"/>
      <c r="W62"/>
      <c r="X62"/>
    </row>
    <row r="63" spans="1:28" x14ac:dyDescent="0.25">
      <c r="A63" s="306"/>
      <c r="B63" s="245" t="s">
        <v>408</v>
      </c>
      <c r="C63" s="307"/>
      <c r="D63" s="245" t="s">
        <v>409</v>
      </c>
      <c r="E63" s="307"/>
      <c r="F63" s="245" t="s">
        <v>410</v>
      </c>
      <c r="G63" s="307"/>
      <c r="H63" s="307"/>
      <c r="I63" s="307"/>
      <c r="J63" s="308"/>
    </row>
    <row r="64" spans="1:28" s="14" customFormat="1" ht="30" x14ac:dyDescent="0.25">
      <c r="A64" s="146" t="s">
        <v>411</v>
      </c>
      <c r="B64" s="140" t="s">
        <v>412</v>
      </c>
      <c r="C64" s="140" t="s">
        <v>413</v>
      </c>
      <c r="D64" s="140" t="s">
        <v>412</v>
      </c>
      <c r="E64" s="140" t="s">
        <v>413</v>
      </c>
      <c r="F64" s="151" t="s">
        <v>412</v>
      </c>
      <c r="G64" s="151" t="s">
        <v>413</v>
      </c>
      <c r="O64" s="3"/>
      <c r="P64" s="3"/>
      <c r="Q64" s="3"/>
      <c r="R64" s="3"/>
      <c r="S64" s="3"/>
      <c r="T64" s="3"/>
      <c r="U64" s="3"/>
      <c r="V64" s="3"/>
      <c r="W64" s="3"/>
      <c r="X64" s="3"/>
      <c r="Y64" s="3"/>
      <c r="Z64" s="3"/>
      <c r="AA64" s="3"/>
      <c r="AB64" s="3"/>
    </row>
    <row r="65" spans="1:28" x14ac:dyDescent="0.25">
      <c r="A65" s="143" t="str">
        <f>A49</f>
        <v>Round 1 (VHP)</v>
      </c>
      <c r="B65" s="136">
        <f>SUM(B55:E55)</f>
        <v>435.59999999999997</v>
      </c>
      <c r="C65" s="136">
        <f>SUM(B55:E55)+SUM(B56:E56)+SUM(B61:E61)/3</f>
        <v>913.5333333333333</v>
      </c>
      <c r="D65" s="136">
        <f>SUM(F55:I55)</f>
        <v>247</v>
      </c>
      <c r="E65" s="136">
        <f>SUM(F55:I55)+SUM(F56:I56)+SUM(F61:I61)/3</f>
        <v>324</v>
      </c>
      <c r="F65" s="309">
        <f>SUM(B55:I55)/(SUM(B55:I55)+SUM(B56:I56)+SUM(B61:I61)/3)</f>
        <v>0.55158110219253353</v>
      </c>
      <c r="G65" s="309">
        <f>1-F65</f>
        <v>0.44841889780746647</v>
      </c>
      <c r="H65" t="s">
        <v>414</v>
      </c>
      <c r="I65"/>
      <c r="J65"/>
      <c r="K65"/>
      <c r="L65"/>
      <c r="M65"/>
      <c r="N65"/>
      <c r="Y65" s="1"/>
      <c r="Z65" s="1"/>
      <c r="AA65" s="1"/>
      <c r="AB65" s="1"/>
    </row>
    <row r="66" spans="1:28" x14ac:dyDescent="0.25">
      <c r="A66" s="143" t="str">
        <f>A50</f>
        <v>Round 2 (AB)</v>
      </c>
      <c r="B66" s="136">
        <f>SUM(B57:E57)</f>
        <v>1312.4999999999998</v>
      </c>
      <c r="C66" s="136">
        <f>SUM(B57:E57)+SUM(B58:E58)+SUM(B61:E61)/3</f>
        <v>10896.853333333333</v>
      </c>
      <c r="D66" s="136">
        <f>SUM(F57:I57)</f>
        <v>240</v>
      </c>
      <c r="E66" s="136">
        <f>SUM(F57:I57)+SUM(F58:I58)+SUM(F61:I61)/3</f>
        <v>920.91300000000001</v>
      </c>
      <c r="F66" s="309">
        <f>SUM(B57:I57)/(SUM(B57:I57)+SUM(B58:I58)+SUM(B61:I61)/3)</f>
        <v>0.13137000311310942</v>
      </c>
      <c r="G66" s="309">
        <f t="shared" ref="G66:G67" si="12">1-F66</f>
        <v>0.86862999688689058</v>
      </c>
      <c r="H66" t="s">
        <v>414</v>
      </c>
      <c r="I66"/>
      <c r="J66"/>
      <c r="K66"/>
      <c r="L66"/>
      <c r="M66"/>
      <c r="N66"/>
      <c r="Y66" s="1"/>
      <c r="Z66" s="1"/>
      <c r="AA66" s="1"/>
      <c r="AB66" s="1"/>
    </row>
    <row r="67" spans="1:28" x14ac:dyDescent="0.25">
      <c r="A67" s="143" t="str">
        <f>A51</f>
        <v>Round 3 (CLO2)</v>
      </c>
      <c r="B67" s="136">
        <f>SUM(B59:E59)</f>
        <v>253.6</v>
      </c>
      <c r="C67" s="136">
        <f>SUM(B59:E59)+SUM(B60:E60)+SUM(B61:E61)/3</f>
        <v>276.93333333333334</v>
      </c>
      <c r="D67" s="136">
        <f>SUM(F59:I59)</f>
        <v>137</v>
      </c>
      <c r="E67" s="136">
        <f>SUM(F59:I59)+SUM(F60:I60)+SUM(F61:I61)/3</f>
        <v>159</v>
      </c>
      <c r="F67" s="309">
        <f>SUM(B59:I59)/(SUM(B59:I59)+SUM(B60:I60)+SUM(B61:I61)/3)</f>
        <v>0.8960085640006118</v>
      </c>
      <c r="G67" s="309">
        <f t="shared" si="12"/>
        <v>0.1039914359993882</v>
      </c>
      <c r="H67" t="s">
        <v>414</v>
      </c>
      <c r="I67"/>
      <c r="J67"/>
      <c r="K67"/>
      <c r="L67"/>
      <c r="M67"/>
      <c r="N67"/>
      <c r="Y67" s="1"/>
      <c r="Z67" s="1"/>
      <c r="AA67" s="1"/>
      <c r="AB67" s="1"/>
    </row>
    <row r="68" spans="1:28" x14ac:dyDescent="0.25">
      <c r="A68" s="143"/>
      <c r="B68" s="153"/>
      <c r="C68" s="153"/>
      <c r="D68"/>
      <c r="E68"/>
      <c r="F68"/>
      <c r="G68"/>
      <c r="H68"/>
      <c r="I68"/>
      <c r="J68"/>
    </row>
    <row r="69" spans="1:28" x14ac:dyDescent="0.25">
      <c r="A69" s="143" t="s">
        <v>415</v>
      </c>
      <c r="B69" s="305">
        <f>SUM(B52:E52)</f>
        <v>12087.319999999998</v>
      </c>
    </row>
    <row r="70" spans="1:28" x14ac:dyDescent="0.25">
      <c r="A70" s="143" t="s">
        <v>416</v>
      </c>
      <c r="B70" s="136">
        <f>SUM(F52:I52)</f>
        <v>1403.913</v>
      </c>
    </row>
    <row r="71" spans="1:28" x14ac:dyDescent="0.25">
      <c r="B71"/>
      <c r="C71"/>
      <c r="D71"/>
      <c r="E71"/>
      <c r="F71"/>
      <c r="G71"/>
      <c r="H71"/>
      <c r="I71"/>
      <c r="J71"/>
      <c r="K71"/>
      <c r="L71"/>
      <c r="M71"/>
      <c r="N71"/>
      <c r="O71"/>
      <c r="P71"/>
      <c r="Q71"/>
      <c r="R71"/>
      <c r="S71"/>
      <c r="T71"/>
      <c r="U71"/>
      <c r="V71"/>
      <c r="W71"/>
      <c r="X71"/>
    </row>
    <row r="72" spans="1:28" ht="45" x14ac:dyDescent="0.25">
      <c r="A72" s="175" t="s">
        <v>417</v>
      </c>
      <c r="B72" s="151" t="s">
        <v>418</v>
      </c>
      <c r="C72" s="350" t="s">
        <v>419</v>
      </c>
      <c r="D72" s="350" t="s">
        <v>420</v>
      </c>
      <c r="E72" s="350" t="s">
        <v>421</v>
      </c>
    </row>
    <row r="73" spans="1:28" x14ac:dyDescent="0.25">
      <c r="A73" s="216" t="str">
        <f>A65</f>
        <v>Round 1 (VHP)</v>
      </c>
      <c r="B73" s="156">
        <f>B65/square_feet_per_floor/2</f>
        <v>5.4111801242236024E-2</v>
      </c>
      <c r="C73" s="156">
        <f>D65/square_feet_per_floor/2</f>
        <v>3.0683229813664597E-2</v>
      </c>
      <c r="D73" s="289">
        <f>B65/building_volume</f>
        <v>5.4111801242236017E-3</v>
      </c>
      <c r="E73" s="289">
        <f>D65/building_volume</f>
        <v>3.0683229813664595E-3</v>
      </c>
    </row>
    <row r="74" spans="1:28" x14ac:dyDescent="0.25">
      <c r="A74" s="216" t="str">
        <f t="shared" ref="A74:A75" si="13">A66</f>
        <v>Round 2 (AB)</v>
      </c>
      <c r="B74" s="156">
        <f>B66/square_feet_per_floor/2</f>
        <v>0.16304347826086954</v>
      </c>
      <c r="C74" s="156">
        <f>D66/square_feet_per_floor/2</f>
        <v>2.9813664596273291E-2</v>
      </c>
      <c r="D74" s="289">
        <f>B66/building_volume</f>
        <v>1.6304347826086953E-2</v>
      </c>
      <c r="E74" s="289">
        <f>D66/building_volume</f>
        <v>2.9813664596273293E-3</v>
      </c>
    </row>
    <row r="75" spans="1:28" x14ac:dyDescent="0.25">
      <c r="A75" s="216" t="str">
        <f t="shared" si="13"/>
        <v>Round 3 (CLO2)</v>
      </c>
      <c r="B75" s="156">
        <f>B67/square_feet_per_floor/2</f>
        <v>3.1503105590062114E-2</v>
      </c>
      <c r="C75" s="156">
        <f>D67/square_feet_per_floor/2</f>
        <v>1.7018633540372672E-2</v>
      </c>
      <c r="D75" s="289">
        <f>B67/building_volume</f>
        <v>3.150310559006211E-3</v>
      </c>
      <c r="E75" s="289">
        <f>D67/building_volume</f>
        <v>1.701863354037267E-3</v>
      </c>
    </row>
    <row r="76" spans="1:28" x14ac:dyDescent="0.25">
      <c r="A76" s="22"/>
    </row>
    <row r="77" spans="1:28" s="14" customFormat="1" ht="45" x14ac:dyDescent="0.25">
      <c r="A77" s="175" t="s">
        <v>422</v>
      </c>
      <c r="B77" s="151" t="s">
        <v>418</v>
      </c>
      <c r="C77" s="350" t="s">
        <v>419</v>
      </c>
      <c r="D77" s="350" t="s">
        <v>420</v>
      </c>
      <c r="E77" s="350" t="s">
        <v>421</v>
      </c>
      <c r="F77" s="3"/>
      <c r="G77" s="3"/>
      <c r="H77" s="3"/>
      <c r="I77" s="3"/>
      <c r="J77" s="3"/>
      <c r="K77" s="3"/>
      <c r="L77" s="3"/>
      <c r="M77" s="3"/>
      <c r="N77" s="3"/>
      <c r="O77" s="3"/>
      <c r="P77" s="3"/>
      <c r="Q77" s="3"/>
      <c r="R77" s="3"/>
      <c r="S77" s="3"/>
      <c r="T77" s="3"/>
      <c r="U77" s="3"/>
      <c r="V77" s="3"/>
      <c r="W77" s="3"/>
      <c r="X77" s="3"/>
    </row>
    <row r="78" spans="1:28" x14ac:dyDescent="0.25">
      <c r="A78" s="216" t="str">
        <f>A65</f>
        <v>Round 1 (VHP)</v>
      </c>
      <c r="B78" s="156">
        <f>C65/square_feet_per_floor/2</f>
        <v>0.11348240165631469</v>
      </c>
      <c r="C78" s="156">
        <f>E65/square_feet_per_floor/2</f>
        <v>4.0248447204968944E-2</v>
      </c>
      <c r="D78" s="289">
        <f>C65/building_volume</f>
        <v>1.1348240165631469E-2</v>
      </c>
      <c r="E78" s="289">
        <f>E65/building_volume</f>
        <v>4.0248447204968944E-3</v>
      </c>
    </row>
    <row r="79" spans="1:28" x14ac:dyDescent="0.25">
      <c r="A79" s="216" t="str">
        <f t="shared" ref="A79:A80" si="14">A66</f>
        <v>Round 2 (AB)</v>
      </c>
      <c r="B79" s="156">
        <f>C66/square_feet_per_floor/2</f>
        <v>1.3536463768115941</v>
      </c>
      <c r="C79" s="156">
        <f>E66/square_feet_per_floor/2</f>
        <v>0.11439913043478261</v>
      </c>
      <c r="D79" s="289">
        <f>C66/building_volume</f>
        <v>0.13536463768115942</v>
      </c>
      <c r="E79" s="289">
        <f>E66/building_volume</f>
        <v>1.143991304347826E-2</v>
      </c>
    </row>
    <row r="80" spans="1:28" x14ac:dyDescent="0.25">
      <c r="A80" s="216" t="str">
        <f t="shared" si="14"/>
        <v>Round 3 (CLO2)</v>
      </c>
      <c r="B80" s="156">
        <f>C67/square_feet_per_floor/2</f>
        <v>3.4401656314699797E-2</v>
      </c>
      <c r="C80" s="156">
        <f>E67/square_feet_per_floor/2</f>
        <v>1.9751552795031057E-2</v>
      </c>
      <c r="D80" s="289">
        <f>C67/building_volume</f>
        <v>3.4401656314699794E-3</v>
      </c>
      <c r="E80" s="289">
        <f>E67/building_volume</f>
        <v>1.9751552795031057E-3</v>
      </c>
    </row>
    <row r="82" spans="1:25" s="14" customFormat="1" ht="75" x14ac:dyDescent="0.25">
      <c r="A82" s="75" t="s">
        <v>423</v>
      </c>
      <c r="B82" s="338" t="s">
        <v>424</v>
      </c>
      <c r="C82" s="338" t="s">
        <v>425</v>
      </c>
      <c r="D82" s="79" t="s">
        <v>426</v>
      </c>
      <c r="E82" s="79" t="s">
        <v>427</v>
      </c>
      <c r="F82" s="78" t="s">
        <v>428</v>
      </c>
      <c r="G82" s="78" t="s">
        <v>429</v>
      </c>
      <c r="H82" s="79" t="s">
        <v>430</v>
      </c>
      <c r="I82" s="3"/>
      <c r="J82" s="3"/>
      <c r="K82" s="3"/>
      <c r="L82" s="3"/>
      <c r="M82" s="3"/>
      <c r="N82" s="3"/>
      <c r="O82" s="3"/>
      <c r="P82" s="3"/>
      <c r="Q82" s="3"/>
      <c r="R82" s="3"/>
      <c r="S82" s="3"/>
      <c r="T82" s="3"/>
      <c r="U82" s="3"/>
      <c r="V82" s="3"/>
      <c r="W82" s="3"/>
      <c r="X82" s="3"/>
      <c r="Y82" s="3"/>
    </row>
    <row r="83" spans="1:25" x14ac:dyDescent="0.25">
      <c r="A83" s="83" t="str">
        <f>A78</f>
        <v>Round 1 (VHP)</v>
      </c>
      <c r="B83" s="152">
        <f>1*day_length</f>
        <v>12</v>
      </c>
      <c r="C83" s="152">
        <v>24</v>
      </c>
      <c r="D83" s="84">
        <v>24</v>
      </c>
      <c r="E83" s="84">
        <v>0.33</v>
      </c>
      <c r="F83" s="173">
        <f>Contract_with_Steris</f>
        <v>99000</v>
      </c>
      <c r="G83" s="189">
        <f>F83*E83</f>
        <v>32670</v>
      </c>
      <c r="H83" s="228">
        <f>(F83*(1-E83))/(2*square_feet_per_floor)</f>
        <v>8.2397515527950311</v>
      </c>
      <c r="Y83" s="1"/>
    </row>
    <row r="84" spans="1:25" x14ac:dyDescent="0.25">
      <c r="A84" s="83" t="str">
        <f t="shared" ref="A84:A85" si="15">A79</f>
        <v>Round 2 (AB)</v>
      </c>
      <c r="B84" s="152">
        <v>0</v>
      </c>
      <c r="C84" s="152">
        <f>(average_entry_team_prep_time+Average_Entry_Time+average_entry_team_decon_line_time)*(round2_decon_team_entries+round2_removal_team_entries)/decon_teams_b</f>
        <v>28.116723790322581</v>
      </c>
      <c r="D84" s="84">
        <v>72</v>
      </c>
      <c r="E84" s="86"/>
      <c r="F84" s="188"/>
      <c r="G84" s="339"/>
      <c r="H84" s="340"/>
      <c r="Y84" s="1"/>
    </row>
    <row r="85" spans="1:25" x14ac:dyDescent="0.25">
      <c r="A85" s="83" t="str">
        <f t="shared" si="15"/>
        <v>Round 3 (CLO2)</v>
      </c>
      <c r="B85" s="152">
        <f>1*day_length</f>
        <v>12</v>
      </c>
      <c r="C85" s="152">
        <v>24</v>
      </c>
      <c r="D85" s="84">
        <v>24</v>
      </c>
      <c r="E85" s="84">
        <v>0.33</v>
      </c>
      <c r="F85" s="173">
        <f>Contract_with_Sabre</f>
        <v>165000</v>
      </c>
      <c r="G85" s="189">
        <f>F85*E85</f>
        <v>54450</v>
      </c>
      <c r="H85" s="228">
        <f>(F85*(1-E85))/(2*square_feet_per_floor)</f>
        <v>13.732919254658384</v>
      </c>
      <c r="Y85" s="1"/>
    </row>
  </sheetData>
  <mergeCells count="19">
    <mergeCell ref="D24:F24"/>
    <mergeCell ref="D8:F8"/>
    <mergeCell ref="D19:F19"/>
    <mergeCell ref="D20:F20"/>
    <mergeCell ref="D21:F21"/>
    <mergeCell ref="D22:F22"/>
    <mergeCell ref="D23:F23"/>
    <mergeCell ref="D9:F9"/>
    <mergeCell ref="D10:F10"/>
    <mergeCell ref="D11:F11"/>
    <mergeCell ref="D12:F12"/>
    <mergeCell ref="D13:F13"/>
    <mergeCell ref="D14:F14"/>
    <mergeCell ref="D6:F6"/>
    <mergeCell ref="D1:F1"/>
    <mergeCell ref="D2:F2"/>
    <mergeCell ref="D3:F3"/>
    <mergeCell ref="D4:F4"/>
    <mergeCell ref="D5:F5"/>
  </mergeCells>
  <printOptions horizontalCentered="1"/>
  <pageMargins left="0.7" right="0.7" top="0.75" bottom="0.75" header="0.3" footer="0.3"/>
  <pageSetup scale="46" orientation="landscape" r:id="rId1"/>
  <headerFooter>
    <oddHeader>&amp;C&amp;F</oddHeader>
    <oddFooter>&amp;LFor Official Use Only&amp;C&amp;A&amp;R&amp;D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AJ79"/>
  <sheetViews>
    <sheetView workbookViewId="0">
      <pane ySplit="1" topLeftCell="A56" activePane="bottomLeft" state="frozen"/>
      <selection pane="bottomLeft" activeCell="B80" sqref="B80"/>
    </sheetView>
  </sheetViews>
  <sheetFormatPr defaultRowHeight="15" x14ac:dyDescent="0.25"/>
  <cols>
    <col min="1" max="1" width="53.28515625" bestFit="1" customWidth="1"/>
    <col min="2" max="2" width="11.5703125" style="47" bestFit="1" customWidth="1"/>
    <col min="3" max="3" width="44.42578125" style="52" customWidth="1"/>
    <col min="4" max="19" width="3.7109375" style="1" bestFit="1" customWidth="1"/>
    <col min="20" max="21" width="11.5703125" style="46" bestFit="1" customWidth="1"/>
    <col min="22" max="24" width="9" style="46" bestFit="1" customWidth="1"/>
    <col min="25" max="26" width="10.5703125" style="46" customWidth="1"/>
    <col min="27" max="27" width="6.140625" style="46" bestFit="1" customWidth="1"/>
    <col min="28" max="28" width="11.5703125" style="46" bestFit="1" customWidth="1"/>
    <col min="29" max="29" width="6.140625" style="46" bestFit="1" customWidth="1"/>
    <col min="30" max="30" width="9" style="251" bestFit="1" customWidth="1"/>
    <col min="31" max="33" width="6.140625" style="46" bestFit="1" customWidth="1"/>
    <col min="34" max="34" width="8" style="46" bestFit="1" customWidth="1"/>
    <col min="35" max="35" width="6.140625" style="46" bestFit="1" customWidth="1"/>
    <col min="36" max="36" width="11" bestFit="1" customWidth="1"/>
  </cols>
  <sheetData>
    <row r="1" spans="1:36" s="21" customFormat="1" ht="168.75" customHeight="1" x14ac:dyDescent="0.25">
      <c r="A1" s="121" t="s">
        <v>431</v>
      </c>
      <c r="B1" s="224" t="s">
        <v>183</v>
      </c>
      <c r="C1" s="224" t="s">
        <v>184</v>
      </c>
      <c r="D1" s="121" t="s">
        <v>432</v>
      </c>
      <c r="E1" s="121" t="s">
        <v>433</v>
      </c>
      <c r="F1" s="121" t="s">
        <v>186</v>
      </c>
      <c r="G1" s="121" t="s">
        <v>187</v>
      </c>
      <c r="H1" s="121" t="s">
        <v>188</v>
      </c>
      <c r="I1" s="121" t="s">
        <v>189</v>
      </c>
      <c r="J1" s="121" t="s">
        <v>190</v>
      </c>
      <c r="K1" s="121" t="s">
        <v>191</v>
      </c>
      <c r="L1" s="121" t="s">
        <v>195</v>
      </c>
      <c r="M1" s="121" t="s">
        <v>196</v>
      </c>
      <c r="N1" s="121" t="s">
        <v>197</v>
      </c>
      <c r="O1" s="121" t="s">
        <v>198</v>
      </c>
      <c r="P1" s="121" t="s">
        <v>199</v>
      </c>
      <c r="Q1" s="121" t="s">
        <v>434</v>
      </c>
      <c r="R1" s="121" t="s">
        <v>435</v>
      </c>
      <c r="S1" s="121" t="s">
        <v>436</v>
      </c>
      <c r="T1" s="225" t="s">
        <v>437</v>
      </c>
      <c r="U1" s="225" t="s">
        <v>438</v>
      </c>
      <c r="V1" s="225" t="s">
        <v>204</v>
      </c>
      <c r="W1" s="225" t="s">
        <v>205</v>
      </c>
      <c r="X1" s="225" t="s">
        <v>206</v>
      </c>
      <c r="Y1" s="225" t="s">
        <v>207</v>
      </c>
      <c r="Z1" s="225" t="s">
        <v>208</v>
      </c>
      <c r="AA1" s="225" t="s">
        <v>209</v>
      </c>
      <c r="AB1" s="225" t="s">
        <v>213</v>
      </c>
      <c r="AC1" s="225" t="s">
        <v>214</v>
      </c>
      <c r="AD1" s="250" t="s">
        <v>215</v>
      </c>
      <c r="AE1" s="225" t="s">
        <v>216</v>
      </c>
      <c r="AF1" s="225" t="s">
        <v>217</v>
      </c>
      <c r="AG1" s="225" t="s">
        <v>439</v>
      </c>
      <c r="AH1" s="225" t="s">
        <v>440</v>
      </c>
      <c r="AI1" s="225" t="s">
        <v>441</v>
      </c>
      <c r="AJ1" s="121" t="s">
        <v>221</v>
      </c>
    </row>
    <row r="2" spans="1:36" x14ac:dyDescent="0.25">
      <c r="A2" s="83" t="s">
        <v>442</v>
      </c>
      <c r="B2" s="226">
        <v>17596</v>
      </c>
      <c r="C2" s="227"/>
      <c r="D2" s="93"/>
      <c r="E2" s="93" t="s">
        <v>223</v>
      </c>
      <c r="F2" s="93"/>
      <c r="G2" s="93"/>
      <c r="H2" s="93"/>
      <c r="I2" s="93"/>
      <c r="J2" s="93"/>
      <c r="K2" s="93"/>
      <c r="L2" s="93"/>
      <c r="M2" s="93"/>
      <c r="N2" s="93"/>
      <c r="O2" s="93"/>
      <c r="P2" s="93"/>
      <c r="Q2" s="93"/>
      <c r="R2" s="93"/>
      <c r="S2" s="93"/>
      <c r="T2" s="228">
        <f>IF(D2="x",$B2,0)</f>
        <v>0</v>
      </c>
      <c r="U2" s="228">
        <f t="shared" ref="U2:AD2" si="0">IF(E2="x",$B2,0)</f>
        <v>17596</v>
      </c>
      <c r="V2" s="228">
        <f t="shared" si="0"/>
        <v>0</v>
      </c>
      <c r="W2" s="228">
        <f t="shared" si="0"/>
        <v>0</v>
      </c>
      <c r="X2" s="228">
        <f t="shared" si="0"/>
        <v>0</v>
      </c>
      <c r="Y2" s="228">
        <f t="shared" si="0"/>
        <v>0</v>
      </c>
      <c r="Z2" s="228">
        <f t="shared" si="0"/>
        <v>0</v>
      </c>
      <c r="AA2" s="228">
        <f t="shared" si="0"/>
        <v>0</v>
      </c>
      <c r="AB2" s="228">
        <f t="shared" si="0"/>
        <v>0</v>
      </c>
      <c r="AC2" s="228">
        <f t="shared" si="0"/>
        <v>0</v>
      </c>
      <c r="AD2" s="189">
        <f t="shared" si="0"/>
        <v>0</v>
      </c>
      <c r="AE2" s="189">
        <f t="shared" ref="AE2" si="1">IF(O2="x",$B2,0)</f>
        <v>0</v>
      </c>
      <c r="AF2" s="189">
        <f t="shared" ref="AF2" si="2">IF(P2="x",$B2,0)</f>
        <v>0</v>
      </c>
      <c r="AG2" s="189">
        <f t="shared" ref="AG2" si="3">IF(Q2="x",$B2,0)</f>
        <v>0</v>
      </c>
      <c r="AH2" s="189">
        <f t="shared" ref="AH2" si="4">IF(R2="x",$B2,0)</f>
        <v>0</v>
      </c>
      <c r="AI2" s="189">
        <f t="shared" ref="AI2" si="5">IF(S2="x",$B2,0)</f>
        <v>0</v>
      </c>
      <c r="AJ2" s="229">
        <f>SUM(T2:AI2)</f>
        <v>17596</v>
      </c>
    </row>
    <row r="3" spans="1:36" x14ac:dyDescent="0.25">
      <c r="A3" s="83" t="s">
        <v>443</v>
      </c>
      <c r="B3" s="226">
        <v>703.5</v>
      </c>
      <c r="C3" s="227"/>
      <c r="D3" s="93" t="s">
        <v>223</v>
      </c>
      <c r="E3" s="93"/>
      <c r="F3" s="93"/>
      <c r="G3" s="93"/>
      <c r="H3" s="93"/>
      <c r="I3" s="93"/>
      <c r="J3" s="93"/>
      <c r="K3" s="93"/>
      <c r="L3" s="93"/>
      <c r="M3" s="93"/>
      <c r="N3" s="93"/>
      <c r="O3" s="93"/>
      <c r="P3" s="93"/>
      <c r="Q3" s="93"/>
      <c r="R3" s="93"/>
      <c r="S3" s="93"/>
      <c r="T3" s="228">
        <f t="shared" ref="T3:T66" si="6">IF(D3="x",$B3,0)</f>
        <v>703.5</v>
      </c>
      <c r="U3" s="228">
        <f t="shared" ref="U3:U66" si="7">IF(E3="x",$B3,0)</f>
        <v>0</v>
      </c>
      <c r="V3" s="228">
        <f t="shared" ref="V3:V66" si="8">IF(F3="x",$B3,0)</f>
        <v>0</v>
      </c>
      <c r="W3" s="228">
        <f t="shared" ref="W3:W66" si="9">IF(G3="x",$B3,0)</f>
        <v>0</v>
      </c>
      <c r="X3" s="228">
        <f t="shared" ref="X3:X66" si="10">IF(H3="x",$B3,0)</f>
        <v>0</v>
      </c>
      <c r="Y3" s="228">
        <f t="shared" ref="Y3:Y66" si="11">IF(I3="x",$B3,0)</f>
        <v>0</v>
      </c>
      <c r="Z3" s="228">
        <f t="shared" ref="Z3:Z66" si="12">IF(J3="x",$B3,0)</f>
        <v>0</v>
      </c>
      <c r="AA3" s="228">
        <f t="shared" ref="AA3:AA66" si="13">IF(K3="x",$B3,0)</f>
        <v>0</v>
      </c>
      <c r="AB3" s="228">
        <f t="shared" ref="AB3:AB66" si="14">IF(L3="x",$B3,0)</f>
        <v>0</v>
      </c>
      <c r="AC3" s="228">
        <f t="shared" ref="AC3:AC66" si="15">IF(M3="x",$B3,0)</f>
        <v>0</v>
      </c>
      <c r="AD3" s="189">
        <f t="shared" ref="AD3:AD66" si="16">IF(N3="x",$B3,0)</f>
        <v>0</v>
      </c>
      <c r="AE3" s="189">
        <f t="shared" ref="AE3:AE66" si="17">IF(O3="x",$B3,0)</f>
        <v>0</v>
      </c>
      <c r="AF3" s="189">
        <f t="shared" ref="AF3:AF66" si="18">IF(P3="x",$B3,0)</f>
        <v>0</v>
      </c>
      <c r="AG3" s="189">
        <f t="shared" ref="AG3:AG66" si="19">IF(Q3="x",$B3,0)</f>
        <v>0</v>
      </c>
      <c r="AH3" s="189">
        <f t="shared" ref="AH3:AH66" si="20">IF(R3="x",$B3,0)</f>
        <v>0</v>
      </c>
      <c r="AI3" s="189">
        <f t="shared" ref="AI3:AI66" si="21">IF(S3="x",$B3,0)</f>
        <v>0</v>
      </c>
      <c r="AJ3" s="229">
        <f t="shared" ref="AJ3:AJ66" si="22">SUM(T3:AI3)</f>
        <v>703.5</v>
      </c>
    </row>
    <row r="4" spans="1:36" x14ac:dyDescent="0.25">
      <c r="A4" s="83" t="s">
        <v>444</v>
      </c>
      <c r="B4" s="226">
        <v>5680</v>
      </c>
      <c r="C4" s="227"/>
      <c r="D4" s="93"/>
      <c r="E4" s="93" t="s">
        <v>223</v>
      </c>
      <c r="F4" s="93"/>
      <c r="G4" s="93"/>
      <c r="H4" s="93"/>
      <c r="I4" s="93"/>
      <c r="J4" s="93"/>
      <c r="K4" s="93"/>
      <c r="L4" s="93"/>
      <c r="M4" s="93"/>
      <c r="N4" s="93"/>
      <c r="O4" s="93"/>
      <c r="P4" s="93"/>
      <c r="Q4" s="93"/>
      <c r="R4" s="93"/>
      <c r="S4" s="93"/>
      <c r="T4" s="228">
        <f t="shared" si="6"/>
        <v>0</v>
      </c>
      <c r="U4" s="228">
        <f t="shared" si="7"/>
        <v>5680</v>
      </c>
      <c r="V4" s="228">
        <f t="shared" si="8"/>
        <v>0</v>
      </c>
      <c r="W4" s="228">
        <f t="shared" si="9"/>
        <v>0</v>
      </c>
      <c r="X4" s="228">
        <f t="shared" si="10"/>
        <v>0</v>
      </c>
      <c r="Y4" s="228">
        <f t="shared" si="11"/>
        <v>0</v>
      </c>
      <c r="Z4" s="228">
        <f t="shared" si="12"/>
        <v>0</v>
      </c>
      <c r="AA4" s="228">
        <f t="shared" si="13"/>
        <v>0</v>
      </c>
      <c r="AB4" s="228">
        <f t="shared" si="14"/>
        <v>0</v>
      </c>
      <c r="AC4" s="228">
        <f t="shared" si="15"/>
        <v>0</v>
      </c>
      <c r="AD4" s="189">
        <f t="shared" si="16"/>
        <v>0</v>
      </c>
      <c r="AE4" s="189">
        <f t="shared" si="17"/>
        <v>0</v>
      </c>
      <c r="AF4" s="189">
        <f t="shared" si="18"/>
        <v>0</v>
      </c>
      <c r="AG4" s="189">
        <f t="shared" si="19"/>
        <v>0</v>
      </c>
      <c r="AH4" s="189">
        <f t="shared" si="20"/>
        <v>0</v>
      </c>
      <c r="AI4" s="189">
        <f t="shared" si="21"/>
        <v>0</v>
      </c>
      <c r="AJ4" s="229">
        <f t="shared" si="22"/>
        <v>5680</v>
      </c>
    </row>
    <row r="5" spans="1:36" x14ac:dyDescent="0.25">
      <c r="A5" s="83" t="s">
        <v>445</v>
      </c>
      <c r="B5" s="226">
        <v>1408</v>
      </c>
      <c r="C5" s="227"/>
      <c r="D5" s="93"/>
      <c r="E5" s="93" t="s">
        <v>223</v>
      </c>
      <c r="F5" s="93"/>
      <c r="G5" s="93"/>
      <c r="H5" s="93"/>
      <c r="I5" s="93"/>
      <c r="J5" s="93"/>
      <c r="K5" s="93"/>
      <c r="L5" s="93"/>
      <c r="M5" s="93"/>
      <c r="N5" s="93"/>
      <c r="O5" s="93"/>
      <c r="P5" s="93"/>
      <c r="Q5" s="93"/>
      <c r="R5" s="93"/>
      <c r="S5" s="93"/>
      <c r="T5" s="228">
        <f t="shared" si="6"/>
        <v>0</v>
      </c>
      <c r="U5" s="228">
        <f t="shared" si="7"/>
        <v>1408</v>
      </c>
      <c r="V5" s="228">
        <f t="shared" si="8"/>
        <v>0</v>
      </c>
      <c r="W5" s="228">
        <f t="shared" si="9"/>
        <v>0</v>
      </c>
      <c r="X5" s="228">
        <f t="shared" si="10"/>
        <v>0</v>
      </c>
      <c r="Y5" s="228">
        <f t="shared" si="11"/>
        <v>0</v>
      </c>
      <c r="Z5" s="228">
        <f t="shared" si="12"/>
        <v>0</v>
      </c>
      <c r="AA5" s="228">
        <f t="shared" si="13"/>
        <v>0</v>
      </c>
      <c r="AB5" s="228">
        <f t="shared" si="14"/>
        <v>0</v>
      </c>
      <c r="AC5" s="228">
        <f t="shared" si="15"/>
        <v>0</v>
      </c>
      <c r="AD5" s="189">
        <f t="shared" si="16"/>
        <v>0</v>
      </c>
      <c r="AE5" s="189">
        <f t="shared" si="17"/>
        <v>0</v>
      </c>
      <c r="AF5" s="189">
        <f t="shared" si="18"/>
        <v>0</v>
      </c>
      <c r="AG5" s="189">
        <f t="shared" si="19"/>
        <v>0</v>
      </c>
      <c r="AH5" s="189">
        <f t="shared" si="20"/>
        <v>0</v>
      </c>
      <c r="AI5" s="189">
        <f t="shared" si="21"/>
        <v>0</v>
      </c>
      <c r="AJ5" s="229">
        <f t="shared" si="22"/>
        <v>1408</v>
      </c>
    </row>
    <row r="6" spans="1:36" x14ac:dyDescent="0.25">
      <c r="A6" s="83" t="s">
        <v>446</v>
      </c>
      <c r="B6" s="226">
        <v>672</v>
      </c>
      <c r="C6" s="227"/>
      <c r="D6" s="93"/>
      <c r="E6" s="93" t="s">
        <v>223</v>
      </c>
      <c r="F6" s="93"/>
      <c r="G6" s="93"/>
      <c r="H6" s="93"/>
      <c r="I6" s="93"/>
      <c r="J6" s="93"/>
      <c r="K6" s="93"/>
      <c r="L6" s="93"/>
      <c r="M6" s="93"/>
      <c r="N6" s="93"/>
      <c r="O6" s="93"/>
      <c r="P6" s="93"/>
      <c r="Q6" s="93"/>
      <c r="R6" s="93"/>
      <c r="S6" s="93"/>
      <c r="T6" s="228">
        <f t="shared" si="6"/>
        <v>0</v>
      </c>
      <c r="U6" s="228">
        <f t="shared" si="7"/>
        <v>672</v>
      </c>
      <c r="V6" s="228">
        <f t="shared" si="8"/>
        <v>0</v>
      </c>
      <c r="W6" s="228">
        <f t="shared" si="9"/>
        <v>0</v>
      </c>
      <c r="X6" s="228">
        <f t="shared" si="10"/>
        <v>0</v>
      </c>
      <c r="Y6" s="228">
        <f t="shared" si="11"/>
        <v>0</v>
      </c>
      <c r="Z6" s="228">
        <f t="shared" si="12"/>
        <v>0</v>
      </c>
      <c r="AA6" s="228">
        <f t="shared" si="13"/>
        <v>0</v>
      </c>
      <c r="AB6" s="228">
        <f t="shared" si="14"/>
        <v>0</v>
      </c>
      <c r="AC6" s="228">
        <f t="shared" si="15"/>
        <v>0</v>
      </c>
      <c r="AD6" s="189">
        <f t="shared" si="16"/>
        <v>0</v>
      </c>
      <c r="AE6" s="189">
        <f t="shared" si="17"/>
        <v>0</v>
      </c>
      <c r="AF6" s="189">
        <f t="shared" si="18"/>
        <v>0</v>
      </c>
      <c r="AG6" s="189">
        <f t="shared" si="19"/>
        <v>0</v>
      </c>
      <c r="AH6" s="189">
        <f t="shared" si="20"/>
        <v>0</v>
      </c>
      <c r="AI6" s="189">
        <f t="shared" si="21"/>
        <v>0</v>
      </c>
      <c r="AJ6" s="229">
        <f t="shared" si="22"/>
        <v>672</v>
      </c>
    </row>
    <row r="7" spans="1:36" x14ac:dyDescent="0.25">
      <c r="A7" s="83" t="s">
        <v>447</v>
      </c>
      <c r="B7" s="226">
        <v>1072</v>
      </c>
      <c r="C7" s="227"/>
      <c r="D7" s="93" t="s">
        <v>223</v>
      </c>
      <c r="E7" s="93"/>
      <c r="F7" s="93"/>
      <c r="G7" s="93"/>
      <c r="H7" s="93"/>
      <c r="I7" s="93"/>
      <c r="J7" s="93"/>
      <c r="K7" s="93"/>
      <c r="L7" s="93"/>
      <c r="M7" s="93"/>
      <c r="N7" s="93"/>
      <c r="O7" s="93"/>
      <c r="P7" s="93"/>
      <c r="Q7" s="93"/>
      <c r="R7" s="93"/>
      <c r="S7" s="93"/>
      <c r="T7" s="228">
        <f t="shared" si="6"/>
        <v>1072</v>
      </c>
      <c r="U7" s="228">
        <f t="shared" si="7"/>
        <v>0</v>
      </c>
      <c r="V7" s="228">
        <f t="shared" si="8"/>
        <v>0</v>
      </c>
      <c r="W7" s="228">
        <f t="shared" si="9"/>
        <v>0</v>
      </c>
      <c r="X7" s="228">
        <f t="shared" si="10"/>
        <v>0</v>
      </c>
      <c r="Y7" s="228">
        <f t="shared" si="11"/>
        <v>0</v>
      </c>
      <c r="Z7" s="228">
        <f t="shared" si="12"/>
        <v>0</v>
      </c>
      <c r="AA7" s="228">
        <f t="shared" si="13"/>
        <v>0</v>
      </c>
      <c r="AB7" s="228">
        <f t="shared" si="14"/>
        <v>0</v>
      </c>
      <c r="AC7" s="228">
        <f t="shared" si="15"/>
        <v>0</v>
      </c>
      <c r="AD7" s="189">
        <f t="shared" si="16"/>
        <v>0</v>
      </c>
      <c r="AE7" s="189">
        <f t="shared" si="17"/>
        <v>0</v>
      </c>
      <c r="AF7" s="189">
        <f t="shared" si="18"/>
        <v>0</v>
      </c>
      <c r="AG7" s="189">
        <f t="shared" si="19"/>
        <v>0</v>
      </c>
      <c r="AH7" s="189">
        <f t="shared" si="20"/>
        <v>0</v>
      </c>
      <c r="AI7" s="189">
        <f t="shared" si="21"/>
        <v>0</v>
      </c>
      <c r="AJ7" s="229">
        <f t="shared" si="22"/>
        <v>1072</v>
      </c>
    </row>
    <row r="8" spans="1:36" x14ac:dyDescent="0.25">
      <c r="A8" s="83" t="s">
        <v>448</v>
      </c>
      <c r="B8" s="226">
        <v>4620</v>
      </c>
      <c r="C8" s="227"/>
      <c r="D8" s="93"/>
      <c r="E8" s="93" t="s">
        <v>223</v>
      </c>
      <c r="F8" s="93"/>
      <c r="G8" s="93"/>
      <c r="H8" s="93"/>
      <c r="I8" s="93"/>
      <c r="J8" s="93"/>
      <c r="K8" s="93"/>
      <c r="L8" s="93"/>
      <c r="M8" s="93"/>
      <c r="N8" s="93"/>
      <c r="O8" s="93"/>
      <c r="P8" s="93"/>
      <c r="Q8" s="93"/>
      <c r="R8" s="93"/>
      <c r="S8" s="93"/>
      <c r="T8" s="228">
        <f t="shared" si="6"/>
        <v>0</v>
      </c>
      <c r="U8" s="228">
        <f t="shared" si="7"/>
        <v>4620</v>
      </c>
      <c r="V8" s="228">
        <f t="shared" si="8"/>
        <v>0</v>
      </c>
      <c r="W8" s="228">
        <f t="shared" si="9"/>
        <v>0</v>
      </c>
      <c r="X8" s="228">
        <f t="shared" si="10"/>
        <v>0</v>
      </c>
      <c r="Y8" s="228">
        <f t="shared" si="11"/>
        <v>0</v>
      </c>
      <c r="Z8" s="228">
        <f t="shared" si="12"/>
        <v>0</v>
      </c>
      <c r="AA8" s="228">
        <f t="shared" si="13"/>
        <v>0</v>
      </c>
      <c r="AB8" s="228">
        <f t="shared" si="14"/>
        <v>0</v>
      </c>
      <c r="AC8" s="228">
        <f t="shared" si="15"/>
        <v>0</v>
      </c>
      <c r="AD8" s="189">
        <f t="shared" si="16"/>
        <v>0</v>
      </c>
      <c r="AE8" s="189">
        <f t="shared" si="17"/>
        <v>0</v>
      </c>
      <c r="AF8" s="189">
        <f t="shared" si="18"/>
        <v>0</v>
      </c>
      <c r="AG8" s="189">
        <f t="shared" si="19"/>
        <v>0</v>
      </c>
      <c r="AH8" s="189">
        <f t="shared" si="20"/>
        <v>0</v>
      </c>
      <c r="AI8" s="189">
        <f t="shared" si="21"/>
        <v>0</v>
      </c>
      <c r="AJ8" s="229">
        <f t="shared" si="22"/>
        <v>4620</v>
      </c>
    </row>
    <row r="9" spans="1:36" x14ac:dyDescent="0.25">
      <c r="A9" s="83" t="s">
        <v>449</v>
      </c>
      <c r="B9" s="226">
        <v>4073.2999999999997</v>
      </c>
      <c r="C9" s="227"/>
      <c r="D9" s="93" t="s">
        <v>223</v>
      </c>
      <c r="E9" s="93"/>
      <c r="F9" s="93"/>
      <c r="G9" s="93"/>
      <c r="H9" s="93"/>
      <c r="I9" s="93"/>
      <c r="J9" s="93"/>
      <c r="K9" s="93"/>
      <c r="L9" s="93"/>
      <c r="M9" s="93"/>
      <c r="N9" s="93"/>
      <c r="O9" s="93"/>
      <c r="P9" s="93"/>
      <c r="Q9" s="93"/>
      <c r="R9" s="93"/>
      <c r="S9" s="93"/>
      <c r="T9" s="228">
        <f t="shared" si="6"/>
        <v>4073.2999999999997</v>
      </c>
      <c r="U9" s="228">
        <f t="shared" si="7"/>
        <v>0</v>
      </c>
      <c r="V9" s="228">
        <f t="shared" si="8"/>
        <v>0</v>
      </c>
      <c r="W9" s="228">
        <f t="shared" si="9"/>
        <v>0</v>
      </c>
      <c r="X9" s="228">
        <f t="shared" si="10"/>
        <v>0</v>
      </c>
      <c r="Y9" s="228">
        <f t="shared" si="11"/>
        <v>0</v>
      </c>
      <c r="Z9" s="228">
        <f t="shared" si="12"/>
        <v>0</v>
      </c>
      <c r="AA9" s="228">
        <f t="shared" si="13"/>
        <v>0</v>
      </c>
      <c r="AB9" s="228">
        <f t="shared" si="14"/>
        <v>0</v>
      </c>
      <c r="AC9" s="228">
        <f t="shared" si="15"/>
        <v>0</v>
      </c>
      <c r="AD9" s="189">
        <f t="shared" si="16"/>
        <v>0</v>
      </c>
      <c r="AE9" s="189">
        <f t="shared" si="17"/>
        <v>0</v>
      </c>
      <c r="AF9" s="189">
        <f t="shared" si="18"/>
        <v>0</v>
      </c>
      <c r="AG9" s="189">
        <f t="shared" si="19"/>
        <v>0</v>
      </c>
      <c r="AH9" s="189">
        <f t="shared" si="20"/>
        <v>0</v>
      </c>
      <c r="AI9" s="189">
        <f t="shared" si="21"/>
        <v>0</v>
      </c>
      <c r="AJ9" s="229">
        <f t="shared" si="22"/>
        <v>4073.2999999999997</v>
      </c>
    </row>
    <row r="10" spans="1:36" x14ac:dyDescent="0.25">
      <c r="A10" s="83" t="s">
        <v>450</v>
      </c>
      <c r="B10" s="226">
        <v>3276</v>
      </c>
      <c r="C10" s="227"/>
      <c r="D10" s="93" t="s">
        <v>223</v>
      </c>
      <c r="E10" s="93"/>
      <c r="F10" s="93"/>
      <c r="G10" s="93"/>
      <c r="H10" s="93"/>
      <c r="I10" s="93"/>
      <c r="J10" s="93"/>
      <c r="K10" s="93"/>
      <c r="L10" s="93"/>
      <c r="M10" s="93"/>
      <c r="N10" s="93"/>
      <c r="O10" s="93"/>
      <c r="P10" s="93"/>
      <c r="Q10" s="93"/>
      <c r="R10" s="93"/>
      <c r="S10" s="93"/>
      <c r="T10" s="228">
        <f t="shared" si="6"/>
        <v>3276</v>
      </c>
      <c r="U10" s="228">
        <f t="shared" si="7"/>
        <v>0</v>
      </c>
      <c r="V10" s="228">
        <f t="shared" si="8"/>
        <v>0</v>
      </c>
      <c r="W10" s="228">
        <f t="shared" si="9"/>
        <v>0</v>
      </c>
      <c r="X10" s="228">
        <f t="shared" si="10"/>
        <v>0</v>
      </c>
      <c r="Y10" s="228">
        <f t="shared" si="11"/>
        <v>0</v>
      </c>
      <c r="Z10" s="228">
        <f t="shared" si="12"/>
        <v>0</v>
      </c>
      <c r="AA10" s="228">
        <f t="shared" si="13"/>
        <v>0</v>
      </c>
      <c r="AB10" s="228">
        <f t="shared" si="14"/>
        <v>0</v>
      </c>
      <c r="AC10" s="228">
        <f t="shared" si="15"/>
        <v>0</v>
      </c>
      <c r="AD10" s="189">
        <f t="shared" si="16"/>
        <v>0</v>
      </c>
      <c r="AE10" s="189">
        <f t="shared" si="17"/>
        <v>0</v>
      </c>
      <c r="AF10" s="189">
        <f t="shared" si="18"/>
        <v>0</v>
      </c>
      <c r="AG10" s="189">
        <f t="shared" si="19"/>
        <v>0</v>
      </c>
      <c r="AH10" s="189">
        <f t="shared" si="20"/>
        <v>0</v>
      </c>
      <c r="AI10" s="189">
        <f t="shared" si="21"/>
        <v>0</v>
      </c>
      <c r="AJ10" s="229">
        <f t="shared" si="22"/>
        <v>3276</v>
      </c>
    </row>
    <row r="11" spans="1:36" x14ac:dyDescent="0.25">
      <c r="A11" s="83" t="s">
        <v>451</v>
      </c>
      <c r="B11" s="226">
        <v>3697.5</v>
      </c>
      <c r="C11" s="227"/>
      <c r="D11" s="93" t="s">
        <v>223</v>
      </c>
      <c r="E11" s="93"/>
      <c r="F11" s="93"/>
      <c r="G11" s="93"/>
      <c r="H11" s="93"/>
      <c r="I11" s="93"/>
      <c r="J11" s="93"/>
      <c r="K11" s="93"/>
      <c r="L11" s="93"/>
      <c r="M11" s="93"/>
      <c r="N11" s="93"/>
      <c r="O11" s="93"/>
      <c r="P11" s="93"/>
      <c r="Q11" s="93"/>
      <c r="R11" s="93"/>
      <c r="S11" s="93"/>
      <c r="T11" s="228">
        <f t="shared" si="6"/>
        <v>3697.5</v>
      </c>
      <c r="U11" s="228">
        <f t="shared" si="7"/>
        <v>0</v>
      </c>
      <c r="V11" s="228">
        <f t="shared" si="8"/>
        <v>0</v>
      </c>
      <c r="W11" s="228">
        <f t="shared" si="9"/>
        <v>0</v>
      </c>
      <c r="X11" s="228">
        <f t="shared" si="10"/>
        <v>0</v>
      </c>
      <c r="Y11" s="228">
        <f t="shared" si="11"/>
        <v>0</v>
      </c>
      <c r="Z11" s="228">
        <f t="shared" si="12"/>
        <v>0</v>
      </c>
      <c r="AA11" s="228">
        <f t="shared" si="13"/>
        <v>0</v>
      </c>
      <c r="AB11" s="228">
        <f t="shared" si="14"/>
        <v>0</v>
      </c>
      <c r="AC11" s="228">
        <f t="shared" si="15"/>
        <v>0</v>
      </c>
      <c r="AD11" s="189">
        <f t="shared" si="16"/>
        <v>0</v>
      </c>
      <c r="AE11" s="189">
        <f t="shared" si="17"/>
        <v>0</v>
      </c>
      <c r="AF11" s="189">
        <f t="shared" si="18"/>
        <v>0</v>
      </c>
      <c r="AG11" s="189">
        <f t="shared" si="19"/>
        <v>0</v>
      </c>
      <c r="AH11" s="189">
        <f t="shared" si="20"/>
        <v>0</v>
      </c>
      <c r="AI11" s="189">
        <f t="shared" si="21"/>
        <v>0</v>
      </c>
      <c r="AJ11" s="229">
        <f t="shared" si="22"/>
        <v>3697.5</v>
      </c>
    </row>
    <row r="12" spans="1:36" x14ac:dyDescent="0.25">
      <c r="A12" s="83" t="s">
        <v>452</v>
      </c>
      <c r="B12" s="226">
        <v>472</v>
      </c>
      <c r="C12" s="227"/>
      <c r="D12" s="93" t="s">
        <v>223</v>
      </c>
      <c r="E12" s="93"/>
      <c r="F12" s="93"/>
      <c r="G12" s="93"/>
      <c r="H12" s="93"/>
      <c r="I12" s="93"/>
      <c r="J12" s="93"/>
      <c r="K12" s="93"/>
      <c r="L12" s="93"/>
      <c r="M12" s="93"/>
      <c r="N12" s="93"/>
      <c r="O12" s="93"/>
      <c r="P12" s="93"/>
      <c r="Q12" s="93"/>
      <c r="R12" s="93"/>
      <c r="S12" s="93"/>
      <c r="T12" s="228">
        <f t="shared" si="6"/>
        <v>472</v>
      </c>
      <c r="U12" s="228">
        <f t="shared" si="7"/>
        <v>0</v>
      </c>
      <c r="V12" s="228">
        <f t="shared" si="8"/>
        <v>0</v>
      </c>
      <c r="W12" s="228">
        <f t="shared" si="9"/>
        <v>0</v>
      </c>
      <c r="X12" s="228">
        <f t="shared" si="10"/>
        <v>0</v>
      </c>
      <c r="Y12" s="228">
        <f t="shared" si="11"/>
        <v>0</v>
      </c>
      <c r="Z12" s="228">
        <f t="shared" si="12"/>
        <v>0</v>
      </c>
      <c r="AA12" s="228">
        <f t="shared" si="13"/>
        <v>0</v>
      </c>
      <c r="AB12" s="228">
        <f t="shared" si="14"/>
        <v>0</v>
      </c>
      <c r="AC12" s="228">
        <f t="shared" si="15"/>
        <v>0</v>
      </c>
      <c r="AD12" s="189">
        <f t="shared" si="16"/>
        <v>0</v>
      </c>
      <c r="AE12" s="189">
        <f t="shared" si="17"/>
        <v>0</v>
      </c>
      <c r="AF12" s="189">
        <f t="shared" si="18"/>
        <v>0</v>
      </c>
      <c r="AG12" s="189">
        <f t="shared" si="19"/>
        <v>0</v>
      </c>
      <c r="AH12" s="189">
        <f t="shared" si="20"/>
        <v>0</v>
      </c>
      <c r="AI12" s="189">
        <f t="shared" si="21"/>
        <v>0</v>
      </c>
      <c r="AJ12" s="229">
        <f t="shared" si="22"/>
        <v>472</v>
      </c>
    </row>
    <row r="13" spans="1:36" x14ac:dyDescent="0.25">
      <c r="A13" s="83" t="s">
        <v>453</v>
      </c>
      <c r="B13" s="226">
        <v>868.68</v>
      </c>
      <c r="C13" s="227"/>
      <c r="D13" s="93" t="s">
        <v>223</v>
      </c>
      <c r="E13" s="93"/>
      <c r="F13" s="93"/>
      <c r="G13" s="93"/>
      <c r="H13" s="93"/>
      <c r="I13" s="93"/>
      <c r="J13" s="93"/>
      <c r="K13" s="93"/>
      <c r="L13" s="93"/>
      <c r="M13" s="93"/>
      <c r="N13" s="93"/>
      <c r="O13" s="93"/>
      <c r="P13" s="93"/>
      <c r="Q13" s="93"/>
      <c r="R13" s="93"/>
      <c r="S13" s="93"/>
      <c r="T13" s="228">
        <f t="shared" si="6"/>
        <v>868.68</v>
      </c>
      <c r="U13" s="228">
        <f t="shared" si="7"/>
        <v>0</v>
      </c>
      <c r="V13" s="228">
        <f t="shared" si="8"/>
        <v>0</v>
      </c>
      <c r="W13" s="228">
        <f t="shared" si="9"/>
        <v>0</v>
      </c>
      <c r="X13" s="228">
        <f t="shared" si="10"/>
        <v>0</v>
      </c>
      <c r="Y13" s="228">
        <f t="shared" si="11"/>
        <v>0</v>
      </c>
      <c r="Z13" s="228">
        <f t="shared" si="12"/>
        <v>0</v>
      </c>
      <c r="AA13" s="228">
        <f t="shared" si="13"/>
        <v>0</v>
      </c>
      <c r="AB13" s="228">
        <f t="shared" si="14"/>
        <v>0</v>
      </c>
      <c r="AC13" s="228">
        <f t="shared" si="15"/>
        <v>0</v>
      </c>
      <c r="AD13" s="189">
        <f t="shared" si="16"/>
        <v>0</v>
      </c>
      <c r="AE13" s="189">
        <f t="shared" si="17"/>
        <v>0</v>
      </c>
      <c r="AF13" s="189">
        <f t="shared" si="18"/>
        <v>0</v>
      </c>
      <c r="AG13" s="189">
        <f t="shared" si="19"/>
        <v>0</v>
      </c>
      <c r="AH13" s="189">
        <f t="shared" si="20"/>
        <v>0</v>
      </c>
      <c r="AI13" s="189">
        <f t="shared" si="21"/>
        <v>0</v>
      </c>
      <c r="AJ13" s="229">
        <f t="shared" si="22"/>
        <v>868.68</v>
      </c>
    </row>
    <row r="14" spans="1:36" x14ac:dyDescent="0.25">
      <c r="A14" s="83" t="s">
        <v>454</v>
      </c>
      <c r="B14" s="226">
        <v>3414.6</v>
      </c>
      <c r="C14" s="227"/>
      <c r="D14" s="93" t="s">
        <v>223</v>
      </c>
      <c r="E14" s="93"/>
      <c r="F14" s="93"/>
      <c r="G14" s="93"/>
      <c r="H14" s="93"/>
      <c r="I14" s="93"/>
      <c r="J14" s="93"/>
      <c r="K14" s="93"/>
      <c r="L14" s="93"/>
      <c r="M14" s="93"/>
      <c r="N14" s="93"/>
      <c r="O14" s="93"/>
      <c r="P14" s="93"/>
      <c r="Q14" s="93"/>
      <c r="R14" s="93"/>
      <c r="S14" s="93"/>
      <c r="T14" s="228">
        <f t="shared" si="6"/>
        <v>3414.6</v>
      </c>
      <c r="U14" s="228">
        <f t="shared" si="7"/>
        <v>0</v>
      </c>
      <c r="V14" s="228">
        <f t="shared" si="8"/>
        <v>0</v>
      </c>
      <c r="W14" s="228">
        <f t="shared" si="9"/>
        <v>0</v>
      </c>
      <c r="X14" s="228">
        <f t="shared" si="10"/>
        <v>0</v>
      </c>
      <c r="Y14" s="228">
        <f t="shared" si="11"/>
        <v>0</v>
      </c>
      <c r="Z14" s="228">
        <f t="shared" si="12"/>
        <v>0</v>
      </c>
      <c r="AA14" s="228">
        <f t="shared" si="13"/>
        <v>0</v>
      </c>
      <c r="AB14" s="228">
        <f t="shared" si="14"/>
        <v>0</v>
      </c>
      <c r="AC14" s="228">
        <f t="shared" si="15"/>
        <v>0</v>
      </c>
      <c r="AD14" s="189">
        <f t="shared" si="16"/>
        <v>0</v>
      </c>
      <c r="AE14" s="189">
        <f t="shared" si="17"/>
        <v>0</v>
      </c>
      <c r="AF14" s="189">
        <f t="shared" si="18"/>
        <v>0</v>
      </c>
      <c r="AG14" s="189">
        <f t="shared" si="19"/>
        <v>0</v>
      </c>
      <c r="AH14" s="189">
        <f t="shared" si="20"/>
        <v>0</v>
      </c>
      <c r="AI14" s="189">
        <f t="shared" si="21"/>
        <v>0</v>
      </c>
      <c r="AJ14" s="229">
        <f t="shared" si="22"/>
        <v>3414.6</v>
      </c>
    </row>
    <row r="15" spans="1:36" x14ac:dyDescent="0.25">
      <c r="A15" s="83" t="s">
        <v>455</v>
      </c>
      <c r="B15" s="226">
        <v>1936.32</v>
      </c>
      <c r="C15" s="227"/>
      <c r="D15" s="93"/>
      <c r="E15" s="93" t="s">
        <v>223</v>
      </c>
      <c r="F15" s="93"/>
      <c r="G15" s="93"/>
      <c r="H15" s="93"/>
      <c r="I15" s="93"/>
      <c r="J15" s="93"/>
      <c r="K15" s="93"/>
      <c r="L15" s="93"/>
      <c r="M15" s="93"/>
      <c r="N15" s="93"/>
      <c r="O15" s="93"/>
      <c r="P15" s="93"/>
      <c r="Q15" s="93"/>
      <c r="R15" s="93"/>
      <c r="S15" s="93"/>
      <c r="T15" s="228">
        <f t="shared" si="6"/>
        <v>0</v>
      </c>
      <c r="U15" s="228">
        <f t="shared" si="7"/>
        <v>1936.32</v>
      </c>
      <c r="V15" s="228">
        <f t="shared" si="8"/>
        <v>0</v>
      </c>
      <c r="W15" s="228">
        <f t="shared" si="9"/>
        <v>0</v>
      </c>
      <c r="X15" s="228">
        <f t="shared" si="10"/>
        <v>0</v>
      </c>
      <c r="Y15" s="228">
        <f t="shared" si="11"/>
        <v>0</v>
      </c>
      <c r="Z15" s="228">
        <f t="shared" si="12"/>
        <v>0</v>
      </c>
      <c r="AA15" s="228">
        <f t="shared" si="13"/>
        <v>0</v>
      </c>
      <c r="AB15" s="228">
        <f t="shared" si="14"/>
        <v>0</v>
      </c>
      <c r="AC15" s="228">
        <f t="shared" si="15"/>
        <v>0</v>
      </c>
      <c r="AD15" s="189">
        <f t="shared" si="16"/>
        <v>0</v>
      </c>
      <c r="AE15" s="189">
        <f t="shared" si="17"/>
        <v>0</v>
      </c>
      <c r="AF15" s="189">
        <f t="shared" si="18"/>
        <v>0</v>
      </c>
      <c r="AG15" s="189">
        <f t="shared" si="19"/>
        <v>0</v>
      </c>
      <c r="AH15" s="189">
        <f t="shared" si="20"/>
        <v>0</v>
      </c>
      <c r="AI15" s="189">
        <f t="shared" si="21"/>
        <v>0</v>
      </c>
      <c r="AJ15" s="229">
        <f t="shared" si="22"/>
        <v>1936.32</v>
      </c>
    </row>
    <row r="16" spans="1:36" x14ac:dyDescent="0.25">
      <c r="A16" s="83" t="s">
        <v>456</v>
      </c>
      <c r="B16" s="226">
        <v>2092</v>
      </c>
      <c r="C16" s="227"/>
      <c r="D16" s="93"/>
      <c r="E16" s="93" t="s">
        <v>223</v>
      </c>
      <c r="F16" s="93"/>
      <c r="G16" s="93"/>
      <c r="H16" s="93"/>
      <c r="I16" s="93"/>
      <c r="J16" s="93"/>
      <c r="K16" s="93"/>
      <c r="L16" s="93"/>
      <c r="M16" s="93"/>
      <c r="N16" s="93"/>
      <c r="O16" s="93"/>
      <c r="P16" s="93"/>
      <c r="Q16" s="93"/>
      <c r="R16" s="93"/>
      <c r="S16" s="93"/>
      <c r="T16" s="228">
        <f t="shared" si="6"/>
        <v>0</v>
      </c>
      <c r="U16" s="228">
        <f t="shared" si="7"/>
        <v>2092</v>
      </c>
      <c r="V16" s="228">
        <f t="shared" si="8"/>
        <v>0</v>
      </c>
      <c r="W16" s="228">
        <f t="shared" si="9"/>
        <v>0</v>
      </c>
      <c r="X16" s="228">
        <f t="shared" si="10"/>
        <v>0</v>
      </c>
      <c r="Y16" s="228">
        <f t="shared" si="11"/>
        <v>0</v>
      </c>
      <c r="Z16" s="228">
        <f t="shared" si="12"/>
        <v>0</v>
      </c>
      <c r="AA16" s="228">
        <f t="shared" si="13"/>
        <v>0</v>
      </c>
      <c r="AB16" s="228">
        <f t="shared" si="14"/>
        <v>0</v>
      </c>
      <c r="AC16" s="228">
        <f t="shared" si="15"/>
        <v>0</v>
      </c>
      <c r="AD16" s="189">
        <f t="shared" si="16"/>
        <v>0</v>
      </c>
      <c r="AE16" s="189">
        <f t="shared" si="17"/>
        <v>0</v>
      </c>
      <c r="AF16" s="189">
        <f t="shared" si="18"/>
        <v>0</v>
      </c>
      <c r="AG16" s="189">
        <f t="shared" si="19"/>
        <v>0</v>
      </c>
      <c r="AH16" s="189">
        <f t="shared" si="20"/>
        <v>0</v>
      </c>
      <c r="AI16" s="189">
        <f t="shared" si="21"/>
        <v>0</v>
      </c>
      <c r="AJ16" s="229">
        <f t="shared" si="22"/>
        <v>2092</v>
      </c>
    </row>
    <row r="17" spans="1:36" x14ac:dyDescent="0.25">
      <c r="A17" s="83" t="s">
        <v>457</v>
      </c>
      <c r="B17" s="226">
        <v>804</v>
      </c>
      <c r="C17" s="227"/>
      <c r="D17" s="93"/>
      <c r="E17" s="93" t="s">
        <v>223</v>
      </c>
      <c r="F17" s="93"/>
      <c r="G17" s="93"/>
      <c r="H17" s="93"/>
      <c r="I17" s="93"/>
      <c r="J17" s="93"/>
      <c r="K17" s="93"/>
      <c r="L17" s="93"/>
      <c r="M17" s="93"/>
      <c r="N17" s="93"/>
      <c r="O17" s="93"/>
      <c r="P17" s="93"/>
      <c r="Q17" s="93"/>
      <c r="R17" s="93"/>
      <c r="S17" s="93"/>
      <c r="T17" s="228">
        <f t="shared" si="6"/>
        <v>0</v>
      </c>
      <c r="U17" s="228">
        <f t="shared" si="7"/>
        <v>804</v>
      </c>
      <c r="V17" s="228">
        <f t="shared" si="8"/>
        <v>0</v>
      </c>
      <c r="W17" s="228">
        <f t="shared" si="9"/>
        <v>0</v>
      </c>
      <c r="X17" s="228">
        <f t="shared" si="10"/>
        <v>0</v>
      </c>
      <c r="Y17" s="228">
        <f t="shared" si="11"/>
        <v>0</v>
      </c>
      <c r="Z17" s="228">
        <f t="shared" si="12"/>
        <v>0</v>
      </c>
      <c r="AA17" s="228">
        <f t="shared" si="13"/>
        <v>0</v>
      </c>
      <c r="AB17" s="228">
        <f t="shared" si="14"/>
        <v>0</v>
      </c>
      <c r="AC17" s="228">
        <f t="shared" si="15"/>
        <v>0</v>
      </c>
      <c r="AD17" s="189">
        <f t="shared" si="16"/>
        <v>0</v>
      </c>
      <c r="AE17" s="189">
        <f t="shared" si="17"/>
        <v>0</v>
      </c>
      <c r="AF17" s="189">
        <f t="shared" si="18"/>
        <v>0</v>
      </c>
      <c r="AG17" s="189">
        <f t="shared" si="19"/>
        <v>0</v>
      </c>
      <c r="AH17" s="189">
        <f t="shared" si="20"/>
        <v>0</v>
      </c>
      <c r="AI17" s="189">
        <f t="shared" si="21"/>
        <v>0</v>
      </c>
      <c r="AJ17" s="229">
        <f t="shared" si="22"/>
        <v>804</v>
      </c>
    </row>
    <row r="18" spans="1:36" x14ac:dyDescent="0.25">
      <c r="A18" s="83" t="s">
        <v>458</v>
      </c>
      <c r="B18" s="226">
        <v>656.4</v>
      </c>
      <c r="C18" s="227"/>
      <c r="D18" s="93"/>
      <c r="E18" s="93" t="s">
        <v>223</v>
      </c>
      <c r="F18" s="93"/>
      <c r="G18" s="93"/>
      <c r="H18" s="93"/>
      <c r="I18" s="93"/>
      <c r="J18" s="93"/>
      <c r="K18" s="93"/>
      <c r="L18" s="93"/>
      <c r="M18" s="93"/>
      <c r="N18" s="93"/>
      <c r="O18" s="93"/>
      <c r="P18" s="93"/>
      <c r="Q18" s="93"/>
      <c r="R18" s="93"/>
      <c r="S18" s="93"/>
      <c r="T18" s="228">
        <f t="shared" si="6"/>
        <v>0</v>
      </c>
      <c r="U18" s="228">
        <f t="shared" si="7"/>
        <v>656.4</v>
      </c>
      <c r="V18" s="228">
        <f t="shared" si="8"/>
        <v>0</v>
      </c>
      <c r="W18" s="228">
        <f t="shared" si="9"/>
        <v>0</v>
      </c>
      <c r="X18" s="228">
        <f t="shared" si="10"/>
        <v>0</v>
      </c>
      <c r="Y18" s="228">
        <f t="shared" si="11"/>
        <v>0</v>
      </c>
      <c r="Z18" s="228">
        <f t="shared" si="12"/>
        <v>0</v>
      </c>
      <c r="AA18" s="228">
        <f t="shared" si="13"/>
        <v>0</v>
      </c>
      <c r="AB18" s="228">
        <f t="shared" si="14"/>
        <v>0</v>
      </c>
      <c r="AC18" s="228">
        <f t="shared" si="15"/>
        <v>0</v>
      </c>
      <c r="AD18" s="189">
        <f t="shared" si="16"/>
        <v>0</v>
      </c>
      <c r="AE18" s="189">
        <f t="shared" si="17"/>
        <v>0</v>
      </c>
      <c r="AF18" s="189">
        <f t="shared" si="18"/>
        <v>0</v>
      </c>
      <c r="AG18" s="189">
        <f t="shared" si="19"/>
        <v>0</v>
      </c>
      <c r="AH18" s="189">
        <f t="shared" si="20"/>
        <v>0</v>
      </c>
      <c r="AI18" s="189">
        <f t="shared" si="21"/>
        <v>0</v>
      </c>
      <c r="AJ18" s="229">
        <f t="shared" si="22"/>
        <v>656.4</v>
      </c>
    </row>
    <row r="19" spans="1:36" x14ac:dyDescent="0.25">
      <c r="A19" s="83" t="s">
        <v>459</v>
      </c>
      <c r="B19" s="226">
        <v>13818.48</v>
      </c>
      <c r="C19" s="227"/>
      <c r="D19" s="93"/>
      <c r="E19" s="93" t="s">
        <v>223</v>
      </c>
      <c r="F19" s="93"/>
      <c r="G19" s="93"/>
      <c r="H19" s="93"/>
      <c r="I19" s="93"/>
      <c r="J19" s="93"/>
      <c r="K19" s="93"/>
      <c r="L19" s="93"/>
      <c r="M19" s="93"/>
      <c r="N19" s="93"/>
      <c r="O19" s="93"/>
      <c r="P19" s="93"/>
      <c r="Q19" s="93"/>
      <c r="R19" s="93"/>
      <c r="S19" s="93"/>
      <c r="T19" s="228">
        <f t="shared" si="6"/>
        <v>0</v>
      </c>
      <c r="U19" s="228">
        <f t="shared" si="7"/>
        <v>13818.48</v>
      </c>
      <c r="V19" s="228">
        <f t="shared" si="8"/>
        <v>0</v>
      </c>
      <c r="W19" s="228">
        <f t="shared" si="9"/>
        <v>0</v>
      </c>
      <c r="X19" s="228">
        <f t="shared" si="10"/>
        <v>0</v>
      </c>
      <c r="Y19" s="228">
        <f t="shared" si="11"/>
        <v>0</v>
      </c>
      <c r="Z19" s="228">
        <f t="shared" si="12"/>
        <v>0</v>
      </c>
      <c r="AA19" s="228">
        <f t="shared" si="13"/>
        <v>0</v>
      </c>
      <c r="AB19" s="228">
        <f t="shared" si="14"/>
        <v>0</v>
      </c>
      <c r="AC19" s="228">
        <f t="shared" si="15"/>
        <v>0</v>
      </c>
      <c r="AD19" s="189">
        <f t="shared" si="16"/>
        <v>0</v>
      </c>
      <c r="AE19" s="189">
        <f t="shared" si="17"/>
        <v>0</v>
      </c>
      <c r="AF19" s="189">
        <f t="shared" si="18"/>
        <v>0</v>
      </c>
      <c r="AG19" s="189">
        <f t="shared" si="19"/>
        <v>0</v>
      </c>
      <c r="AH19" s="189">
        <f t="shared" si="20"/>
        <v>0</v>
      </c>
      <c r="AI19" s="189">
        <f t="shared" si="21"/>
        <v>0</v>
      </c>
      <c r="AJ19" s="229">
        <f t="shared" si="22"/>
        <v>13818.48</v>
      </c>
    </row>
    <row r="20" spans="1:36" x14ac:dyDescent="0.25">
      <c r="A20" s="83" t="s">
        <v>460</v>
      </c>
      <c r="B20" s="226">
        <v>2168</v>
      </c>
      <c r="C20" s="227"/>
      <c r="D20" s="93" t="s">
        <v>223</v>
      </c>
      <c r="E20" s="93"/>
      <c r="F20" s="93"/>
      <c r="G20" s="93"/>
      <c r="H20" s="93"/>
      <c r="I20" s="93"/>
      <c r="J20" s="93"/>
      <c r="K20" s="93"/>
      <c r="L20" s="93"/>
      <c r="M20" s="93"/>
      <c r="N20" s="93"/>
      <c r="O20" s="93"/>
      <c r="P20" s="93"/>
      <c r="Q20" s="93"/>
      <c r="R20" s="93"/>
      <c r="S20" s="93"/>
      <c r="T20" s="228">
        <f t="shared" si="6"/>
        <v>2168</v>
      </c>
      <c r="U20" s="228">
        <f t="shared" si="7"/>
        <v>0</v>
      </c>
      <c r="V20" s="228">
        <f t="shared" si="8"/>
        <v>0</v>
      </c>
      <c r="W20" s="228">
        <f t="shared" si="9"/>
        <v>0</v>
      </c>
      <c r="X20" s="228">
        <f t="shared" si="10"/>
        <v>0</v>
      </c>
      <c r="Y20" s="228">
        <f t="shared" si="11"/>
        <v>0</v>
      </c>
      <c r="Z20" s="228">
        <f t="shared" si="12"/>
        <v>0</v>
      </c>
      <c r="AA20" s="228">
        <f t="shared" si="13"/>
        <v>0</v>
      </c>
      <c r="AB20" s="228">
        <f t="shared" si="14"/>
        <v>0</v>
      </c>
      <c r="AC20" s="228">
        <f t="shared" si="15"/>
        <v>0</v>
      </c>
      <c r="AD20" s="189">
        <f t="shared" si="16"/>
        <v>0</v>
      </c>
      <c r="AE20" s="189">
        <f t="shared" si="17"/>
        <v>0</v>
      </c>
      <c r="AF20" s="189">
        <f t="shared" si="18"/>
        <v>0</v>
      </c>
      <c r="AG20" s="189">
        <f t="shared" si="19"/>
        <v>0</v>
      </c>
      <c r="AH20" s="189">
        <f t="shared" si="20"/>
        <v>0</v>
      </c>
      <c r="AI20" s="189">
        <f t="shared" si="21"/>
        <v>0</v>
      </c>
      <c r="AJ20" s="229">
        <f t="shared" si="22"/>
        <v>2168</v>
      </c>
    </row>
    <row r="21" spans="1:36" x14ac:dyDescent="0.25">
      <c r="A21" s="83" t="s">
        <v>461</v>
      </c>
      <c r="B21" s="226">
        <v>2322.1799999999998</v>
      </c>
      <c r="C21" s="227"/>
      <c r="D21" s="93" t="s">
        <v>223</v>
      </c>
      <c r="E21" s="93"/>
      <c r="F21" s="93"/>
      <c r="G21" s="93"/>
      <c r="H21" s="93"/>
      <c r="I21" s="93"/>
      <c r="J21" s="93"/>
      <c r="K21" s="93"/>
      <c r="L21" s="93"/>
      <c r="M21" s="93"/>
      <c r="N21" s="93"/>
      <c r="O21" s="93"/>
      <c r="P21" s="93"/>
      <c r="Q21" s="93"/>
      <c r="R21" s="93"/>
      <c r="S21" s="93"/>
      <c r="T21" s="228">
        <f t="shared" si="6"/>
        <v>2322.1799999999998</v>
      </c>
      <c r="U21" s="228">
        <f t="shared" si="7"/>
        <v>0</v>
      </c>
      <c r="V21" s="228">
        <f t="shared" si="8"/>
        <v>0</v>
      </c>
      <c r="W21" s="228">
        <f t="shared" si="9"/>
        <v>0</v>
      </c>
      <c r="X21" s="228">
        <f t="shared" si="10"/>
        <v>0</v>
      </c>
      <c r="Y21" s="228">
        <f t="shared" si="11"/>
        <v>0</v>
      </c>
      <c r="Z21" s="228">
        <f t="shared" si="12"/>
        <v>0</v>
      </c>
      <c r="AA21" s="228">
        <f t="shared" si="13"/>
        <v>0</v>
      </c>
      <c r="AB21" s="228">
        <f t="shared" si="14"/>
        <v>0</v>
      </c>
      <c r="AC21" s="228">
        <f t="shared" si="15"/>
        <v>0</v>
      </c>
      <c r="AD21" s="189">
        <f t="shared" si="16"/>
        <v>0</v>
      </c>
      <c r="AE21" s="189">
        <f t="shared" si="17"/>
        <v>0</v>
      </c>
      <c r="AF21" s="189">
        <f t="shared" si="18"/>
        <v>0</v>
      </c>
      <c r="AG21" s="189">
        <f t="shared" si="19"/>
        <v>0</v>
      </c>
      <c r="AH21" s="189">
        <f t="shared" si="20"/>
        <v>0</v>
      </c>
      <c r="AI21" s="189">
        <f t="shared" si="21"/>
        <v>0</v>
      </c>
      <c r="AJ21" s="229">
        <f t="shared" si="22"/>
        <v>2322.1799999999998</v>
      </c>
    </row>
    <row r="22" spans="1:36" x14ac:dyDescent="0.25">
      <c r="A22" s="83" t="s">
        <v>462</v>
      </c>
      <c r="B22" s="226">
        <v>660</v>
      </c>
      <c r="C22" s="227"/>
      <c r="D22" s="93" t="s">
        <v>223</v>
      </c>
      <c r="E22" s="93"/>
      <c r="F22" s="93"/>
      <c r="G22" s="93"/>
      <c r="H22" s="93"/>
      <c r="I22" s="93"/>
      <c r="J22" s="93"/>
      <c r="K22" s="93"/>
      <c r="L22" s="93"/>
      <c r="M22" s="93"/>
      <c r="N22" s="93"/>
      <c r="O22" s="93"/>
      <c r="P22" s="93"/>
      <c r="Q22" s="93"/>
      <c r="R22" s="93"/>
      <c r="S22" s="93"/>
      <c r="T22" s="228">
        <f t="shared" si="6"/>
        <v>660</v>
      </c>
      <c r="U22" s="228">
        <f t="shared" si="7"/>
        <v>0</v>
      </c>
      <c r="V22" s="228">
        <f t="shared" si="8"/>
        <v>0</v>
      </c>
      <c r="W22" s="228">
        <f t="shared" si="9"/>
        <v>0</v>
      </c>
      <c r="X22" s="228">
        <f t="shared" si="10"/>
        <v>0</v>
      </c>
      <c r="Y22" s="228">
        <f t="shared" si="11"/>
        <v>0</v>
      </c>
      <c r="Z22" s="228">
        <f t="shared" si="12"/>
        <v>0</v>
      </c>
      <c r="AA22" s="228">
        <f t="shared" si="13"/>
        <v>0</v>
      </c>
      <c r="AB22" s="228">
        <f t="shared" si="14"/>
        <v>0</v>
      </c>
      <c r="AC22" s="228">
        <f t="shared" si="15"/>
        <v>0</v>
      </c>
      <c r="AD22" s="189">
        <f t="shared" si="16"/>
        <v>0</v>
      </c>
      <c r="AE22" s="189">
        <f t="shared" si="17"/>
        <v>0</v>
      </c>
      <c r="AF22" s="189">
        <f t="shared" si="18"/>
        <v>0</v>
      </c>
      <c r="AG22" s="189">
        <f t="shared" si="19"/>
        <v>0</v>
      </c>
      <c r="AH22" s="189">
        <f t="shared" si="20"/>
        <v>0</v>
      </c>
      <c r="AI22" s="189">
        <f t="shared" si="21"/>
        <v>0</v>
      </c>
      <c r="AJ22" s="229">
        <f t="shared" si="22"/>
        <v>660</v>
      </c>
    </row>
    <row r="23" spans="1:36" x14ac:dyDescent="0.25">
      <c r="A23" s="83" t="s">
        <v>463</v>
      </c>
      <c r="B23" s="226">
        <v>819</v>
      </c>
      <c r="C23" s="227"/>
      <c r="D23" s="93" t="s">
        <v>223</v>
      </c>
      <c r="E23" s="93"/>
      <c r="F23" s="93"/>
      <c r="G23" s="93"/>
      <c r="H23" s="93"/>
      <c r="I23" s="93"/>
      <c r="J23" s="93"/>
      <c r="K23" s="93"/>
      <c r="L23" s="93"/>
      <c r="M23" s="93"/>
      <c r="N23" s="93"/>
      <c r="O23" s="93"/>
      <c r="P23" s="93"/>
      <c r="Q23" s="93"/>
      <c r="R23" s="93"/>
      <c r="S23" s="93"/>
      <c r="T23" s="228">
        <f t="shared" si="6"/>
        <v>819</v>
      </c>
      <c r="U23" s="228">
        <f t="shared" si="7"/>
        <v>0</v>
      </c>
      <c r="V23" s="228">
        <f t="shared" si="8"/>
        <v>0</v>
      </c>
      <c r="W23" s="228">
        <f t="shared" si="9"/>
        <v>0</v>
      </c>
      <c r="X23" s="228">
        <f t="shared" si="10"/>
        <v>0</v>
      </c>
      <c r="Y23" s="228">
        <f t="shared" si="11"/>
        <v>0</v>
      </c>
      <c r="Z23" s="228">
        <f t="shared" si="12"/>
        <v>0</v>
      </c>
      <c r="AA23" s="228">
        <f t="shared" si="13"/>
        <v>0</v>
      </c>
      <c r="AB23" s="228">
        <f t="shared" si="14"/>
        <v>0</v>
      </c>
      <c r="AC23" s="228">
        <f t="shared" si="15"/>
        <v>0</v>
      </c>
      <c r="AD23" s="189">
        <f t="shared" si="16"/>
        <v>0</v>
      </c>
      <c r="AE23" s="189">
        <f t="shared" si="17"/>
        <v>0</v>
      </c>
      <c r="AF23" s="189">
        <f t="shared" si="18"/>
        <v>0</v>
      </c>
      <c r="AG23" s="189">
        <f t="shared" si="19"/>
        <v>0</v>
      </c>
      <c r="AH23" s="189">
        <f t="shared" si="20"/>
        <v>0</v>
      </c>
      <c r="AI23" s="189">
        <f t="shared" si="21"/>
        <v>0</v>
      </c>
      <c r="AJ23" s="229">
        <f t="shared" si="22"/>
        <v>819</v>
      </c>
    </row>
    <row r="24" spans="1:36" x14ac:dyDescent="0.25">
      <c r="A24" s="83" t="s">
        <v>464</v>
      </c>
      <c r="B24" s="226">
        <v>10963.68</v>
      </c>
      <c r="C24" s="227"/>
      <c r="D24" s="93" t="s">
        <v>223</v>
      </c>
      <c r="E24" s="93"/>
      <c r="F24" s="93"/>
      <c r="G24" s="93"/>
      <c r="H24" s="93"/>
      <c r="I24" s="93"/>
      <c r="J24" s="93"/>
      <c r="K24" s="93"/>
      <c r="L24" s="93"/>
      <c r="M24" s="93"/>
      <c r="N24" s="93"/>
      <c r="O24" s="93"/>
      <c r="P24" s="93"/>
      <c r="Q24" s="93"/>
      <c r="R24" s="93"/>
      <c r="S24" s="93"/>
      <c r="T24" s="228">
        <f t="shared" si="6"/>
        <v>10963.68</v>
      </c>
      <c r="U24" s="228">
        <f t="shared" si="7"/>
        <v>0</v>
      </c>
      <c r="V24" s="228">
        <f t="shared" si="8"/>
        <v>0</v>
      </c>
      <c r="W24" s="228">
        <f t="shared" si="9"/>
        <v>0</v>
      </c>
      <c r="X24" s="228">
        <f t="shared" si="10"/>
        <v>0</v>
      </c>
      <c r="Y24" s="228">
        <f t="shared" si="11"/>
        <v>0</v>
      </c>
      <c r="Z24" s="228">
        <f t="shared" si="12"/>
        <v>0</v>
      </c>
      <c r="AA24" s="228">
        <f t="shared" si="13"/>
        <v>0</v>
      </c>
      <c r="AB24" s="228">
        <f t="shared" si="14"/>
        <v>0</v>
      </c>
      <c r="AC24" s="228">
        <f t="shared" si="15"/>
        <v>0</v>
      </c>
      <c r="AD24" s="189">
        <f t="shared" si="16"/>
        <v>0</v>
      </c>
      <c r="AE24" s="189">
        <f t="shared" si="17"/>
        <v>0</v>
      </c>
      <c r="AF24" s="189">
        <f t="shared" si="18"/>
        <v>0</v>
      </c>
      <c r="AG24" s="189">
        <f t="shared" si="19"/>
        <v>0</v>
      </c>
      <c r="AH24" s="189">
        <f t="shared" si="20"/>
        <v>0</v>
      </c>
      <c r="AI24" s="189">
        <f t="shared" si="21"/>
        <v>0</v>
      </c>
      <c r="AJ24" s="229">
        <f t="shared" si="22"/>
        <v>10963.68</v>
      </c>
    </row>
    <row r="25" spans="1:36" x14ac:dyDescent="0.25">
      <c r="A25" s="83" t="s">
        <v>465</v>
      </c>
      <c r="B25" s="226">
        <v>102</v>
      </c>
      <c r="C25" s="227"/>
      <c r="D25" s="93"/>
      <c r="E25" s="93"/>
      <c r="F25" s="93" t="s">
        <v>223</v>
      </c>
      <c r="G25" s="93"/>
      <c r="H25" s="93"/>
      <c r="I25" s="93"/>
      <c r="J25" s="93"/>
      <c r="K25" s="93"/>
      <c r="L25" s="93"/>
      <c r="M25" s="93"/>
      <c r="N25" s="93"/>
      <c r="O25" s="93"/>
      <c r="P25" s="93"/>
      <c r="Q25" s="93"/>
      <c r="R25" s="93"/>
      <c r="S25" s="93"/>
      <c r="T25" s="228">
        <f t="shared" si="6"/>
        <v>0</v>
      </c>
      <c r="U25" s="228">
        <f t="shared" si="7"/>
        <v>0</v>
      </c>
      <c r="V25" s="228">
        <f t="shared" si="8"/>
        <v>102</v>
      </c>
      <c r="W25" s="228">
        <f t="shared" si="9"/>
        <v>0</v>
      </c>
      <c r="X25" s="228">
        <f t="shared" si="10"/>
        <v>0</v>
      </c>
      <c r="Y25" s="228">
        <f t="shared" si="11"/>
        <v>0</v>
      </c>
      <c r="Z25" s="228">
        <f t="shared" si="12"/>
        <v>0</v>
      </c>
      <c r="AA25" s="228">
        <f t="shared" si="13"/>
        <v>0</v>
      </c>
      <c r="AB25" s="228">
        <f t="shared" si="14"/>
        <v>0</v>
      </c>
      <c r="AC25" s="228">
        <f t="shared" si="15"/>
        <v>0</v>
      </c>
      <c r="AD25" s="189">
        <f t="shared" si="16"/>
        <v>0</v>
      </c>
      <c r="AE25" s="189">
        <f t="shared" si="17"/>
        <v>0</v>
      </c>
      <c r="AF25" s="189">
        <f t="shared" si="18"/>
        <v>0</v>
      </c>
      <c r="AG25" s="189">
        <f t="shared" si="19"/>
        <v>0</v>
      </c>
      <c r="AH25" s="189">
        <f t="shared" si="20"/>
        <v>0</v>
      </c>
      <c r="AI25" s="189">
        <f t="shared" si="21"/>
        <v>0</v>
      </c>
      <c r="AJ25" s="229">
        <f t="shared" si="22"/>
        <v>102</v>
      </c>
    </row>
    <row r="26" spans="1:36" x14ac:dyDescent="0.25">
      <c r="A26" s="83" t="s">
        <v>466</v>
      </c>
      <c r="B26" s="226">
        <v>75.48</v>
      </c>
      <c r="C26" s="227"/>
      <c r="D26" s="93"/>
      <c r="E26" s="93"/>
      <c r="F26" s="93"/>
      <c r="G26" s="93" t="s">
        <v>223</v>
      </c>
      <c r="H26" s="93"/>
      <c r="I26" s="93"/>
      <c r="J26" s="93"/>
      <c r="K26" s="93"/>
      <c r="L26" s="93"/>
      <c r="M26" s="93"/>
      <c r="N26" s="93"/>
      <c r="O26" s="93"/>
      <c r="P26" s="93"/>
      <c r="Q26" s="93"/>
      <c r="R26" s="93"/>
      <c r="S26" s="93"/>
      <c r="T26" s="228">
        <f t="shared" si="6"/>
        <v>0</v>
      </c>
      <c r="U26" s="228">
        <f t="shared" si="7"/>
        <v>0</v>
      </c>
      <c r="V26" s="228">
        <f t="shared" si="8"/>
        <v>0</v>
      </c>
      <c r="W26" s="228">
        <f t="shared" si="9"/>
        <v>75.48</v>
      </c>
      <c r="X26" s="228">
        <f t="shared" si="10"/>
        <v>0</v>
      </c>
      <c r="Y26" s="228">
        <f t="shared" si="11"/>
        <v>0</v>
      </c>
      <c r="Z26" s="228">
        <f t="shared" si="12"/>
        <v>0</v>
      </c>
      <c r="AA26" s="228">
        <f t="shared" si="13"/>
        <v>0</v>
      </c>
      <c r="AB26" s="228">
        <f t="shared" si="14"/>
        <v>0</v>
      </c>
      <c r="AC26" s="228">
        <f t="shared" si="15"/>
        <v>0</v>
      </c>
      <c r="AD26" s="189">
        <f t="shared" si="16"/>
        <v>0</v>
      </c>
      <c r="AE26" s="189">
        <f t="shared" si="17"/>
        <v>0</v>
      </c>
      <c r="AF26" s="189">
        <f t="shared" si="18"/>
        <v>0</v>
      </c>
      <c r="AG26" s="189">
        <f t="shared" si="19"/>
        <v>0</v>
      </c>
      <c r="AH26" s="189">
        <f t="shared" si="20"/>
        <v>0</v>
      </c>
      <c r="AI26" s="189">
        <f t="shared" si="21"/>
        <v>0</v>
      </c>
      <c r="AJ26" s="229">
        <f t="shared" si="22"/>
        <v>75.48</v>
      </c>
    </row>
    <row r="27" spans="1:36" x14ac:dyDescent="0.25">
      <c r="A27" s="83" t="s">
        <v>467</v>
      </c>
      <c r="B27" s="226">
        <f>100.52*162/(162+175)</f>
        <v>48.321186943620177</v>
      </c>
      <c r="C27" s="227"/>
      <c r="D27" s="93"/>
      <c r="E27" s="93"/>
      <c r="F27" s="93" t="s">
        <v>223</v>
      </c>
      <c r="G27" s="93"/>
      <c r="H27" s="93"/>
      <c r="I27" s="93"/>
      <c r="J27" s="93"/>
      <c r="K27" s="93"/>
      <c r="L27" s="93"/>
      <c r="M27" s="93"/>
      <c r="N27" s="93"/>
      <c r="O27" s="93"/>
      <c r="P27" s="93"/>
      <c r="Q27" s="93"/>
      <c r="R27" s="93"/>
      <c r="S27" s="93"/>
      <c r="T27" s="228">
        <f t="shared" si="6"/>
        <v>0</v>
      </c>
      <c r="U27" s="228">
        <f t="shared" si="7"/>
        <v>0</v>
      </c>
      <c r="V27" s="228">
        <f t="shared" si="8"/>
        <v>48.321186943620177</v>
      </c>
      <c r="W27" s="228">
        <f t="shared" si="9"/>
        <v>0</v>
      </c>
      <c r="X27" s="228">
        <f t="shared" si="10"/>
        <v>0</v>
      </c>
      <c r="Y27" s="228">
        <f t="shared" si="11"/>
        <v>0</v>
      </c>
      <c r="Z27" s="228">
        <f t="shared" si="12"/>
        <v>0</v>
      </c>
      <c r="AA27" s="228">
        <f t="shared" si="13"/>
        <v>0</v>
      </c>
      <c r="AB27" s="228">
        <f t="shared" si="14"/>
        <v>0</v>
      </c>
      <c r="AC27" s="228">
        <f t="shared" si="15"/>
        <v>0</v>
      </c>
      <c r="AD27" s="189">
        <f t="shared" si="16"/>
        <v>0</v>
      </c>
      <c r="AE27" s="189">
        <f t="shared" si="17"/>
        <v>0</v>
      </c>
      <c r="AF27" s="189">
        <f t="shared" si="18"/>
        <v>0</v>
      </c>
      <c r="AG27" s="189">
        <f t="shared" si="19"/>
        <v>0</v>
      </c>
      <c r="AH27" s="189">
        <f t="shared" si="20"/>
        <v>0</v>
      </c>
      <c r="AI27" s="189">
        <f t="shared" si="21"/>
        <v>0</v>
      </c>
      <c r="AJ27" s="229">
        <f t="shared" si="22"/>
        <v>48.321186943620177</v>
      </c>
    </row>
    <row r="28" spans="1:36" x14ac:dyDescent="0.25">
      <c r="A28" s="83" t="s">
        <v>468</v>
      </c>
      <c r="B28" s="226">
        <f>100.52*175/(162+175)</f>
        <v>52.198813056379819</v>
      </c>
      <c r="C28" s="227"/>
      <c r="D28" s="93"/>
      <c r="E28" s="93"/>
      <c r="F28" s="93"/>
      <c r="G28" s="93"/>
      <c r="H28" s="93" t="s">
        <v>223</v>
      </c>
      <c r="I28" s="93"/>
      <c r="J28" s="93"/>
      <c r="K28" s="93"/>
      <c r="L28" s="93"/>
      <c r="M28" s="93"/>
      <c r="N28" s="93"/>
      <c r="O28" s="93"/>
      <c r="P28" s="93"/>
      <c r="Q28" s="93"/>
      <c r="R28" s="93"/>
      <c r="S28" s="93"/>
      <c r="T28" s="228">
        <f t="shared" si="6"/>
        <v>0</v>
      </c>
      <c r="U28" s="228">
        <f t="shared" si="7"/>
        <v>0</v>
      </c>
      <c r="V28" s="228">
        <f t="shared" si="8"/>
        <v>0</v>
      </c>
      <c r="W28" s="228">
        <f t="shared" si="9"/>
        <v>0</v>
      </c>
      <c r="X28" s="228">
        <f t="shared" si="10"/>
        <v>52.198813056379819</v>
      </c>
      <c r="Y28" s="228">
        <f t="shared" si="11"/>
        <v>0</v>
      </c>
      <c r="Z28" s="228">
        <f t="shared" si="12"/>
        <v>0</v>
      </c>
      <c r="AA28" s="228">
        <f t="shared" si="13"/>
        <v>0</v>
      </c>
      <c r="AB28" s="228">
        <f t="shared" si="14"/>
        <v>0</v>
      </c>
      <c r="AC28" s="228">
        <f t="shared" si="15"/>
        <v>0</v>
      </c>
      <c r="AD28" s="189">
        <f t="shared" si="16"/>
        <v>0</v>
      </c>
      <c r="AE28" s="189">
        <f t="shared" si="17"/>
        <v>0</v>
      </c>
      <c r="AF28" s="189">
        <f t="shared" si="18"/>
        <v>0</v>
      </c>
      <c r="AG28" s="189">
        <f t="shared" si="19"/>
        <v>0</v>
      </c>
      <c r="AH28" s="189">
        <f t="shared" si="20"/>
        <v>0</v>
      </c>
      <c r="AI28" s="189">
        <f t="shared" si="21"/>
        <v>0</v>
      </c>
      <c r="AJ28" s="229">
        <f t="shared" si="22"/>
        <v>52.198813056379819</v>
      </c>
    </row>
    <row r="29" spans="1:36" x14ac:dyDescent="0.25">
      <c r="A29" s="83" t="s">
        <v>469</v>
      </c>
      <c r="B29" s="226">
        <v>324</v>
      </c>
      <c r="C29" s="227"/>
      <c r="D29" s="93"/>
      <c r="E29" s="93"/>
      <c r="F29" s="93"/>
      <c r="G29" s="93"/>
      <c r="H29" s="93"/>
      <c r="I29" s="93"/>
      <c r="J29" s="93" t="s">
        <v>223</v>
      </c>
      <c r="K29" s="93"/>
      <c r="L29" s="93"/>
      <c r="M29" s="93"/>
      <c r="N29" s="93"/>
      <c r="O29" s="93"/>
      <c r="P29" s="93"/>
      <c r="Q29" s="93"/>
      <c r="R29" s="93"/>
      <c r="S29" s="93"/>
      <c r="T29" s="228">
        <f t="shared" si="6"/>
        <v>0</v>
      </c>
      <c r="U29" s="228">
        <f t="shared" si="7"/>
        <v>0</v>
      </c>
      <c r="V29" s="228">
        <f t="shared" si="8"/>
        <v>0</v>
      </c>
      <c r="W29" s="228">
        <f t="shared" si="9"/>
        <v>0</v>
      </c>
      <c r="X29" s="228">
        <f t="shared" si="10"/>
        <v>0</v>
      </c>
      <c r="Y29" s="228">
        <f t="shared" si="11"/>
        <v>0</v>
      </c>
      <c r="Z29" s="228">
        <f t="shared" si="12"/>
        <v>324</v>
      </c>
      <c r="AA29" s="228">
        <f t="shared" si="13"/>
        <v>0</v>
      </c>
      <c r="AB29" s="228">
        <f t="shared" si="14"/>
        <v>0</v>
      </c>
      <c r="AC29" s="228">
        <f t="shared" si="15"/>
        <v>0</v>
      </c>
      <c r="AD29" s="189">
        <f t="shared" si="16"/>
        <v>0</v>
      </c>
      <c r="AE29" s="189">
        <f t="shared" si="17"/>
        <v>0</v>
      </c>
      <c r="AF29" s="189">
        <f t="shared" si="18"/>
        <v>0</v>
      </c>
      <c r="AG29" s="189">
        <f t="shared" si="19"/>
        <v>0</v>
      </c>
      <c r="AH29" s="189">
        <f t="shared" si="20"/>
        <v>0</v>
      </c>
      <c r="AI29" s="189">
        <f t="shared" si="21"/>
        <v>0</v>
      </c>
      <c r="AJ29" s="229">
        <f t="shared" si="22"/>
        <v>324</v>
      </c>
    </row>
    <row r="30" spans="1:36" x14ac:dyDescent="0.25">
      <c r="A30" s="83" t="s">
        <v>470</v>
      </c>
      <c r="B30" s="226">
        <f>155.22*162/(162+315)</f>
        <v>52.71622641509434</v>
      </c>
      <c r="C30" s="227"/>
      <c r="D30" s="93"/>
      <c r="E30" s="93"/>
      <c r="F30" s="93" t="s">
        <v>223</v>
      </c>
      <c r="G30" s="93"/>
      <c r="H30" s="93"/>
      <c r="I30" s="93"/>
      <c r="J30" s="93"/>
      <c r="K30" s="93"/>
      <c r="L30" s="93"/>
      <c r="M30" s="93"/>
      <c r="N30" s="93"/>
      <c r="O30" s="93"/>
      <c r="P30" s="93"/>
      <c r="Q30" s="93"/>
      <c r="R30" s="93"/>
      <c r="S30" s="93"/>
      <c r="T30" s="228">
        <f t="shared" si="6"/>
        <v>0</v>
      </c>
      <c r="U30" s="228">
        <f t="shared" si="7"/>
        <v>0</v>
      </c>
      <c r="V30" s="228">
        <f t="shared" si="8"/>
        <v>52.71622641509434</v>
      </c>
      <c r="W30" s="228">
        <f t="shared" si="9"/>
        <v>0</v>
      </c>
      <c r="X30" s="228">
        <f t="shared" si="10"/>
        <v>0</v>
      </c>
      <c r="Y30" s="228">
        <f t="shared" si="11"/>
        <v>0</v>
      </c>
      <c r="Z30" s="228">
        <f t="shared" si="12"/>
        <v>0</v>
      </c>
      <c r="AA30" s="228">
        <f t="shared" si="13"/>
        <v>0</v>
      </c>
      <c r="AB30" s="228">
        <f t="shared" si="14"/>
        <v>0</v>
      </c>
      <c r="AC30" s="228">
        <f t="shared" si="15"/>
        <v>0</v>
      </c>
      <c r="AD30" s="189">
        <f t="shared" si="16"/>
        <v>0</v>
      </c>
      <c r="AE30" s="189">
        <f t="shared" si="17"/>
        <v>0</v>
      </c>
      <c r="AF30" s="189">
        <f t="shared" si="18"/>
        <v>0</v>
      </c>
      <c r="AG30" s="189">
        <f t="shared" si="19"/>
        <v>0</v>
      </c>
      <c r="AH30" s="189">
        <f t="shared" si="20"/>
        <v>0</v>
      </c>
      <c r="AI30" s="189">
        <f t="shared" si="21"/>
        <v>0</v>
      </c>
      <c r="AJ30" s="229">
        <f t="shared" si="22"/>
        <v>52.71622641509434</v>
      </c>
    </row>
    <row r="31" spans="1:36" x14ac:dyDescent="0.25">
      <c r="A31" s="83" t="s">
        <v>471</v>
      </c>
      <c r="B31" s="226">
        <f>155.22*315/(162+315)</f>
        <v>102.50377358490567</v>
      </c>
      <c r="C31" s="227"/>
      <c r="D31" s="93"/>
      <c r="E31" s="93"/>
      <c r="F31" s="93"/>
      <c r="G31" s="93" t="s">
        <v>223</v>
      </c>
      <c r="H31" s="93"/>
      <c r="I31" s="93"/>
      <c r="J31" s="93"/>
      <c r="K31" s="93"/>
      <c r="L31" s="93"/>
      <c r="M31" s="93"/>
      <c r="N31" s="93"/>
      <c r="O31" s="93"/>
      <c r="P31" s="93"/>
      <c r="Q31" s="93"/>
      <c r="R31" s="93"/>
      <c r="S31" s="93"/>
      <c r="T31" s="228">
        <f t="shared" si="6"/>
        <v>0</v>
      </c>
      <c r="U31" s="228">
        <f t="shared" si="7"/>
        <v>0</v>
      </c>
      <c r="V31" s="228">
        <f t="shared" si="8"/>
        <v>0</v>
      </c>
      <c r="W31" s="228">
        <f t="shared" si="9"/>
        <v>102.50377358490567</v>
      </c>
      <c r="X31" s="228">
        <f t="shared" si="10"/>
        <v>0</v>
      </c>
      <c r="Y31" s="228">
        <f t="shared" si="11"/>
        <v>0</v>
      </c>
      <c r="Z31" s="228">
        <f t="shared" si="12"/>
        <v>0</v>
      </c>
      <c r="AA31" s="228">
        <f t="shared" si="13"/>
        <v>0</v>
      </c>
      <c r="AB31" s="228">
        <f t="shared" si="14"/>
        <v>0</v>
      </c>
      <c r="AC31" s="228">
        <f t="shared" si="15"/>
        <v>0</v>
      </c>
      <c r="AD31" s="189">
        <f t="shared" si="16"/>
        <v>0</v>
      </c>
      <c r="AE31" s="189">
        <f t="shared" si="17"/>
        <v>0</v>
      </c>
      <c r="AF31" s="189">
        <f t="shared" si="18"/>
        <v>0</v>
      </c>
      <c r="AG31" s="189">
        <f t="shared" si="19"/>
        <v>0</v>
      </c>
      <c r="AH31" s="189">
        <f t="shared" si="20"/>
        <v>0</v>
      </c>
      <c r="AI31" s="189">
        <f t="shared" si="21"/>
        <v>0</v>
      </c>
      <c r="AJ31" s="229">
        <f t="shared" si="22"/>
        <v>102.50377358490567</v>
      </c>
    </row>
    <row r="32" spans="1:36" x14ac:dyDescent="0.25">
      <c r="A32" s="83" t="s">
        <v>472</v>
      </c>
      <c r="B32" s="226">
        <f>165.11*162/(162+315+175)</f>
        <v>41.024263803680988</v>
      </c>
      <c r="C32" s="227"/>
      <c r="D32" s="93"/>
      <c r="E32" s="93"/>
      <c r="F32" s="93" t="s">
        <v>223</v>
      </c>
      <c r="G32" s="93"/>
      <c r="H32" s="93"/>
      <c r="I32" s="93"/>
      <c r="J32" s="93"/>
      <c r="K32" s="93"/>
      <c r="L32" s="93"/>
      <c r="M32" s="93"/>
      <c r="N32" s="93"/>
      <c r="O32" s="93"/>
      <c r="P32" s="93"/>
      <c r="Q32" s="93"/>
      <c r="R32" s="93"/>
      <c r="S32" s="93"/>
      <c r="T32" s="228">
        <f t="shared" si="6"/>
        <v>0</v>
      </c>
      <c r="U32" s="228">
        <f t="shared" si="7"/>
        <v>0</v>
      </c>
      <c r="V32" s="228">
        <f t="shared" si="8"/>
        <v>41.024263803680988</v>
      </c>
      <c r="W32" s="228">
        <f t="shared" si="9"/>
        <v>0</v>
      </c>
      <c r="X32" s="228">
        <f t="shared" si="10"/>
        <v>0</v>
      </c>
      <c r="Y32" s="228">
        <f t="shared" si="11"/>
        <v>0</v>
      </c>
      <c r="Z32" s="228">
        <f t="shared" si="12"/>
        <v>0</v>
      </c>
      <c r="AA32" s="228">
        <f t="shared" si="13"/>
        <v>0</v>
      </c>
      <c r="AB32" s="228">
        <f t="shared" si="14"/>
        <v>0</v>
      </c>
      <c r="AC32" s="228">
        <f t="shared" si="15"/>
        <v>0</v>
      </c>
      <c r="AD32" s="189">
        <f t="shared" si="16"/>
        <v>0</v>
      </c>
      <c r="AE32" s="189">
        <f t="shared" si="17"/>
        <v>0</v>
      </c>
      <c r="AF32" s="189">
        <f t="shared" si="18"/>
        <v>0</v>
      </c>
      <c r="AG32" s="189">
        <f t="shared" si="19"/>
        <v>0</v>
      </c>
      <c r="AH32" s="189">
        <f t="shared" si="20"/>
        <v>0</v>
      </c>
      <c r="AI32" s="189">
        <f t="shared" si="21"/>
        <v>0</v>
      </c>
      <c r="AJ32" s="229">
        <f t="shared" si="22"/>
        <v>41.024263803680988</v>
      </c>
    </row>
    <row r="33" spans="1:36" x14ac:dyDescent="0.25">
      <c r="A33" s="83" t="s">
        <v>473</v>
      </c>
      <c r="B33" s="226">
        <f>165.11*315/(162+315+175)</f>
        <v>79.769401840490801</v>
      </c>
      <c r="C33" s="227"/>
      <c r="D33" s="93"/>
      <c r="E33" s="93"/>
      <c r="F33" s="93"/>
      <c r="G33" s="93" t="s">
        <v>223</v>
      </c>
      <c r="H33" s="93"/>
      <c r="I33" s="93"/>
      <c r="J33" s="93"/>
      <c r="K33" s="93"/>
      <c r="L33" s="93"/>
      <c r="M33" s="93"/>
      <c r="N33" s="93"/>
      <c r="O33" s="93"/>
      <c r="P33" s="93"/>
      <c r="Q33" s="93"/>
      <c r="R33" s="93"/>
      <c r="S33" s="93"/>
      <c r="T33" s="228">
        <f t="shared" si="6"/>
        <v>0</v>
      </c>
      <c r="U33" s="228">
        <f t="shared" si="7"/>
        <v>0</v>
      </c>
      <c r="V33" s="228">
        <f t="shared" si="8"/>
        <v>0</v>
      </c>
      <c r="W33" s="228">
        <f t="shared" si="9"/>
        <v>79.769401840490801</v>
      </c>
      <c r="X33" s="228">
        <f t="shared" si="10"/>
        <v>0</v>
      </c>
      <c r="Y33" s="228">
        <f t="shared" si="11"/>
        <v>0</v>
      </c>
      <c r="Z33" s="228">
        <f t="shared" si="12"/>
        <v>0</v>
      </c>
      <c r="AA33" s="228">
        <f t="shared" si="13"/>
        <v>0</v>
      </c>
      <c r="AB33" s="228">
        <f t="shared" si="14"/>
        <v>0</v>
      </c>
      <c r="AC33" s="228">
        <f t="shared" si="15"/>
        <v>0</v>
      </c>
      <c r="AD33" s="189">
        <f t="shared" si="16"/>
        <v>0</v>
      </c>
      <c r="AE33" s="189">
        <f t="shared" si="17"/>
        <v>0</v>
      </c>
      <c r="AF33" s="189">
        <f t="shared" si="18"/>
        <v>0</v>
      </c>
      <c r="AG33" s="189">
        <f t="shared" si="19"/>
        <v>0</v>
      </c>
      <c r="AH33" s="189">
        <f t="shared" si="20"/>
        <v>0</v>
      </c>
      <c r="AI33" s="189">
        <f t="shared" si="21"/>
        <v>0</v>
      </c>
      <c r="AJ33" s="229">
        <f t="shared" si="22"/>
        <v>79.769401840490801</v>
      </c>
    </row>
    <row r="34" spans="1:36" x14ac:dyDescent="0.25">
      <c r="A34" s="83" t="s">
        <v>474</v>
      </c>
      <c r="B34" s="226">
        <f>165.11*175/(162+315+175)</f>
        <v>44.316334355828225</v>
      </c>
      <c r="C34" s="227"/>
      <c r="D34" s="93"/>
      <c r="E34" s="93"/>
      <c r="F34" s="93"/>
      <c r="G34" s="93"/>
      <c r="H34" s="93" t="s">
        <v>223</v>
      </c>
      <c r="I34" s="93"/>
      <c r="J34" s="93"/>
      <c r="K34" s="93"/>
      <c r="L34" s="93"/>
      <c r="M34" s="93"/>
      <c r="N34" s="93"/>
      <c r="O34" s="93"/>
      <c r="P34" s="93"/>
      <c r="Q34" s="93"/>
      <c r="R34" s="93"/>
      <c r="S34" s="93"/>
      <c r="T34" s="228">
        <f t="shared" si="6"/>
        <v>0</v>
      </c>
      <c r="U34" s="228">
        <f t="shared" si="7"/>
        <v>0</v>
      </c>
      <c r="V34" s="228">
        <f t="shared" si="8"/>
        <v>0</v>
      </c>
      <c r="W34" s="228">
        <f t="shared" si="9"/>
        <v>0</v>
      </c>
      <c r="X34" s="228">
        <f t="shared" si="10"/>
        <v>44.316334355828225</v>
      </c>
      <c r="Y34" s="228">
        <f t="shared" si="11"/>
        <v>0</v>
      </c>
      <c r="Z34" s="228">
        <f t="shared" si="12"/>
        <v>0</v>
      </c>
      <c r="AA34" s="228">
        <f t="shared" si="13"/>
        <v>0</v>
      </c>
      <c r="AB34" s="228">
        <f t="shared" si="14"/>
        <v>0</v>
      </c>
      <c r="AC34" s="228">
        <f t="shared" si="15"/>
        <v>0</v>
      </c>
      <c r="AD34" s="189">
        <f t="shared" si="16"/>
        <v>0</v>
      </c>
      <c r="AE34" s="189">
        <f t="shared" si="17"/>
        <v>0</v>
      </c>
      <c r="AF34" s="189">
        <f t="shared" si="18"/>
        <v>0</v>
      </c>
      <c r="AG34" s="189">
        <f t="shared" si="19"/>
        <v>0</v>
      </c>
      <c r="AH34" s="189">
        <f t="shared" si="20"/>
        <v>0</v>
      </c>
      <c r="AI34" s="189">
        <f t="shared" si="21"/>
        <v>0</v>
      </c>
      <c r="AJ34" s="229">
        <f t="shared" si="22"/>
        <v>44.316334355828225</v>
      </c>
    </row>
    <row r="35" spans="1:36" x14ac:dyDescent="0.25">
      <c r="A35" s="83" t="s">
        <v>475</v>
      </c>
      <c r="B35" s="226">
        <v>273.64</v>
      </c>
      <c r="C35" s="227"/>
      <c r="D35" s="93"/>
      <c r="E35" s="93"/>
      <c r="F35" s="93"/>
      <c r="G35" s="93"/>
      <c r="H35" s="93"/>
      <c r="I35" s="93" t="s">
        <v>223</v>
      </c>
      <c r="J35" s="93"/>
      <c r="K35" s="93"/>
      <c r="L35" s="93"/>
      <c r="M35" s="93"/>
      <c r="N35" s="93"/>
      <c r="O35" s="93"/>
      <c r="P35" s="93"/>
      <c r="Q35" s="93"/>
      <c r="R35" s="93"/>
      <c r="S35" s="93"/>
      <c r="T35" s="228">
        <f t="shared" si="6"/>
        <v>0</v>
      </c>
      <c r="U35" s="228">
        <f t="shared" si="7"/>
        <v>0</v>
      </c>
      <c r="V35" s="228">
        <f t="shared" si="8"/>
        <v>0</v>
      </c>
      <c r="W35" s="228">
        <f t="shared" si="9"/>
        <v>0</v>
      </c>
      <c r="X35" s="228">
        <f t="shared" si="10"/>
        <v>0</v>
      </c>
      <c r="Y35" s="228">
        <f t="shared" si="11"/>
        <v>273.64</v>
      </c>
      <c r="Z35" s="228">
        <f t="shared" si="12"/>
        <v>0</v>
      </c>
      <c r="AA35" s="228">
        <f t="shared" si="13"/>
        <v>0</v>
      </c>
      <c r="AB35" s="228">
        <f t="shared" si="14"/>
        <v>0</v>
      </c>
      <c r="AC35" s="228">
        <f t="shared" si="15"/>
        <v>0</v>
      </c>
      <c r="AD35" s="189">
        <f t="shared" si="16"/>
        <v>0</v>
      </c>
      <c r="AE35" s="189">
        <f t="shared" si="17"/>
        <v>0</v>
      </c>
      <c r="AF35" s="189">
        <f t="shared" si="18"/>
        <v>0</v>
      </c>
      <c r="AG35" s="189">
        <f t="shared" si="19"/>
        <v>0</v>
      </c>
      <c r="AH35" s="189">
        <f t="shared" si="20"/>
        <v>0</v>
      </c>
      <c r="AI35" s="189">
        <f t="shared" si="21"/>
        <v>0</v>
      </c>
      <c r="AJ35" s="229">
        <f t="shared" si="22"/>
        <v>273.64</v>
      </c>
    </row>
    <row r="36" spans="1:36" x14ac:dyDescent="0.25">
      <c r="A36" s="83" t="s">
        <v>476</v>
      </c>
      <c r="B36" s="226">
        <v>77.12</v>
      </c>
      <c r="C36" s="227"/>
      <c r="D36" s="93"/>
      <c r="E36" s="93"/>
      <c r="F36" s="93"/>
      <c r="G36" s="93"/>
      <c r="H36" s="93"/>
      <c r="I36" s="93"/>
      <c r="J36" s="93"/>
      <c r="K36" s="93"/>
      <c r="L36" s="93" t="s">
        <v>223</v>
      </c>
      <c r="M36" s="93"/>
      <c r="N36" s="93"/>
      <c r="O36" s="93"/>
      <c r="P36" s="93"/>
      <c r="Q36" s="93"/>
      <c r="R36" s="93"/>
      <c r="S36" s="93"/>
      <c r="T36" s="228">
        <f t="shared" si="6"/>
        <v>0</v>
      </c>
      <c r="U36" s="228">
        <f t="shared" si="7"/>
        <v>0</v>
      </c>
      <c r="V36" s="228">
        <f t="shared" si="8"/>
        <v>0</v>
      </c>
      <c r="W36" s="228">
        <f t="shared" si="9"/>
        <v>0</v>
      </c>
      <c r="X36" s="228">
        <f t="shared" si="10"/>
        <v>0</v>
      </c>
      <c r="Y36" s="228">
        <f t="shared" si="11"/>
        <v>0</v>
      </c>
      <c r="Z36" s="228">
        <f t="shared" si="12"/>
        <v>0</v>
      </c>
      <c r="AA36" s="228">
        <f t="shared" si="13"/>
        <v>0</v>
      </c>
      <c r="AB36" s="228">
        <f t="shared" si="14"/>
        <v>77.12</v>
      </c>
      <c r="AC36" s="228">
        <f t="shared" si="15"/>
        <v>0</v>
      </c>
      <c r="AD36" s="189">
        <f t="shared" si="16"/>
        <v>0</v>
      </c>
      <c r="AE36" s="189">
        <f t="shared" si="17"/>
        <v>0</v>
      </c>
      <c r="AF36" s="189">
        <f t="shared" si="18"/>
        <v>0</v>
      </c>
      <c r="AG36" s="189">
        <f t="shared" si="19"/>
        <v>0</v>
      </c>
      <c r="AH36" s="189">
        <f t="shared" si="20"/>
        <v>0</v>
      </c>
      <c r="AI36" s="189">
        <f t="shared" si="21"/>
        <v>0</v>
      </c>
      <c r="AJ36" s="229">
        <f t="shared" si="22"/>
        <v>77.12</v>
      </c>
    </row>
    <row r="37" spans="1:36" x14ac:dyDescent="0.25">
      <c r="A37" s="83" t="s">
        <v>477</v>
      </c>
      <c r="B37" s="226">
        <v>279</v>
      </c>
      <c r="C37" s="227"/>
      <c r="D37" s="93"/>
      <c r="E37" s="93"/>
      <c r="F37" s="93"/>
      <c r="G37" s="93"/>
      <c r="H37" s="93"/>
      <c r="I37" s="93"/>
      <c r="J37" s="93"/>
      <c r="K37" s="93"/>
      <c r="L37" s="93" t="s">
        <v>223</v>
      </c>
      <c r="M37" s="93"/>
      <c r="N37" s="93"/>
      <c r="O37" s="93"/>
      <c r="P37" s="93"/>
      <c r="Q37" s="93"/>
      <c r="R37" s="93"/>
      <c r="S37" s="93"/>
      <c r="T37" s="228">
        <f t="shared" si="6"/>
        <v>0</v>
      </c>
      <c r="U37" s="228">
        <f t="shared" si="7"/>
        <v>0</v>
      </c>
      <c r="V37" s="228">
        <f t="shared" si="8"/>
        <v>0</v>
      </c>
      <c r="W37" s="228">
        <f t="shared" si="9"/>
        <v>0</v>
      </c>
      <c r="X37" s="228">
        <f t="shared" si="10"/>
        <v>0</v>
      </c>
      <c r="Y37" s="228">
        <f t="shared" si="11"/>
        <v>0</v>
      </c>
      <c r="Z37" s="228">
        <f t="shared" si="12"/>
        <v>0</v>
      </c>
      <c r="AA37" s="228">
        <f t="shared" si="13"/>
        <v>0</v>
      </c>
      <c r="AB37" s="228">
        <f t="shared" si="14"/>
        <v>279</v>
      </c>
      <c r="AC37" s="228">
        <f t="shared" si="15"/>
        <v>0</v>
      </c>
      <c r="AD37" s="189">
        <f t="shared" si="16"/>
        <v>0</v>
      </c>
      <c r="AE37" s="189">
        <f t="shared" si="17"/>
        <v>0</v>
      </c>
      <c r="AF37" s="189">
        <f t="shared" si="18"/>
        <v>0</v>
      </c>
      <c r="AG37" s="189">
        <f t="shared" si="19"/>
        <v>0</v>
      </c>
      <c r="AH37" s="189">
        <f t="shared" si="20"/>
        <v>0</v>
      </c>
      <c r="AI37" s="189">
        <f t="shared" si="21"/>
        <v>0</v>
      </c>
      <c r="AJ37" s="229">
        <f t="shared" si="22"/>
        <v>279</v>
      </c>
    </row>
    <row r="38" spans="1:36" x14ac:dyDescent="0.25">
      <c r="A38" s="83" t="s">
        <v>478</v>
      </c>
      <c r="B38" s="226">
        <v>135.66</v>
      </c>
      <c r="C38" s="227"/>
      <c r="D38" s="93"/>
      <c r="E38" s="93"/>
      <c r="F38" s="93"/>
      <c r="G38" s="93"/>
      <c r="H38" s="93"/>
      <c r="I38" s="93" t="s">
        <v>223</v>
      </c>
      <c r="J38" s="93"/>
      <c r="K38" s="93"/>
      <c r="L38" s="93"/>
      <c r="M38" s="93"/>
      <c r="N38" s="93"/>
      <c r="O38" s="93"/>
      <c r="P38" s="93"/>
      <c r="Q38" s="93"/>
      <c r="R38" s="93"/>
      <c r="S38" s="93"/>
      <c r="T38" s="228">
        <f t="shared" si="6"/>
        <v>0</v>
      </c>
      <c r="U38" s="228">
        <f t="shared" si="7"/>
        <v>0</v>
      </c>
      <c r="V38" s="228">
        <f t="shared" si="8"/>
        <v>0</v>
      </c>
      <c r="W38" s="228">
        <f t="shared" si="9"/>
        <v>0</v>
      </c>
      <c r="X38" s="228">
        <f t="shared" si="10"/>
        <v>0</v>
      </c>
      <c r="Y38" s="228">
        <f t="shared" si="11"/>
        <v>135.66</v>
      </c>
      <c r="Z38" s="228">
        <f t="shared" si="12"/>
        <v>0</v>
      </c>
      <c r="AA38" s="228">
        <f t="shared" si="13"/>
        <v>0</v>
      </c>
      <c r="AB38" s="228">
        <f t="shared" si="14"/>
        <v>0</v>
      </c>
      <c r="AC38" s="228">
        <f t="shared" si="15"/>
        <v>0</v>
      </c>
      <c r="AD38" s="189">
        <f t="shared" si="16"/>
        <v>0</v>
      </c>
      <c r="AE38" s="189">
        <f t="shared" si="17"/>
        <v>0</v>
      </c>
      <c r="AF38" s="189">
        <f t="shared" si="18"/>
        <v>0</v>
      </c>
      <c r="AG38" s="189">
        <f t="shared" si="19"/>
        <v>0</v>
      </c>
      <c r="AH38" s="189">
        <f t="shared" si="20"/>
        <v>0</v>
      </c>
      <c r="AI38" s="189">
        <f t="shared" si="21"/>
        <v>0</v>
      </c>
      <c r="AJ38" s="229">
        <f t="shared" si="22"/>
        <v>135.66</v>
      </c>
    </row>
    <row r="39" spans="1:36" x14ac:dyDescent="0.25">
      <c r="A39" s="83" t="s">
        <v>479</v>
      </c>
      <c r="B39" s="226">
        <f>93.86*50/(50+50+50)</f>
        <v>31.286666666666665</v>
      </c>
      <c r="C39" s="227"/>
      <c r="D39" s="93"/>
      <c r="E39" s="93"/>
      <c r="F39" s="93" t="s">
        <v>223</v>
      </c>
      <c r="G39" s="93"/>
      <c r="H39" s="93"/>
      <c r="I39" s="93"/>
      <c r="J39" s="93"/>
      <c r="K39" s="93"/>
      <c r="L39" s="93"/>
      <c r="M39" s="93"/>
      <c r="N39" s="93"/>
      <c r="O39" s="93"/>
      <c r="P39" s="93"/>
      <c r="Q39" s="93"/>
      <c r="R39" s="93"/>
      <c r="S39" s="93"/>
      <c r="T39" s="228">
        <f t="shared" si="6"/>
        <v>0</v>
      </c>
      <c r="U39" s="228">
        <f t="shared" si="7"/>
        <v>0</v>
      </c>
      <c r="V39" s="228">
        <f t="shared" si="8"/>
        <v>31.286666666666665</v>
      </c>
      <c r="W39" s="228">
        <f t="shared" si="9"/>
        <v>0</v>
      </c>
      <c r="X39" s="228">
        <f t="shared" si="10"/>
        <v>0</v>
      </c>
      <c r="Y39" s="228">
        <f t="shared" si="11"/>
        <v>0</v>
      </c>
      <c r="Z39" s="228">
        <f t="shared" si="12"/>
        <v>0</v>
      </c>
      <c r="AA39" s="228">
        <f t="shared" si="13"/>
        <v>0</v>
      </c>
      <c r="AB39" s="228">
        <f t="shared" si="14"/>
        <v>0</v>
      </c>
      <c r="AC39" s="228">
        <f t="shared" si="15"/>
        <v>0</v>
      </c>
      <c r="AD39" s="189">
        <f t="shared" si="16"/>
        <v>0</v>
      </c>
      <c r="AE39" s="189">
        <f t="shared" si="17"/>
        <v>0</v>
      </c>
      <c r="AF39" s="189">
        <f t="shared" si="18"/>
        <v>0</v>
      </c>
      <c r="AG39" s="189">
        <f t="shared" si="19"/>
        <v>0</v>
      </c>
      <c r="AH39" s="189">
        <f t="shared" si="20"/>
        <v>0</v>
      </c>
      <c r="AI39" s="189">
        <f t="shared" si="21"/>
        <v>0</v>
      </c>
      <c r="AJ39" s="229">
        <f t="shared" si="22"/>
        <v>31.286666666666665</v>
      </c>
    </row>
    <row r="40" spans="1:36" x14ac:dyDescent="0.25">
      <c r="A40" s="83" t="s">
        <v>480</v>
      </c>
      <c r="B40" s="226">
        <f>93.86*50/(50+50+50)</f>
        <v>31.286666666666665</v>
      </c>
      <c r="C40" s="227"/>
      <c r="D40" s="93"/>
      <c r="E40" s="93"/>
      <c r="F40" s="93"/>
      <c r="G40" s="93" t="s">
        <v>223</v>
      </c>
      <c r="H40" s="93"/>
      <c r="I40" s="93"/>
      <c r="J40" s="93"/>
      <c r="K40" s="93"/>
      <c r="L40" s="93"/>
      <c r="M40" s="93"/>
      <c r="N40" s="93"/>
      <c r="O40" s="93"/>
      <c r="P40" s="93"/>
      <c r="Q40" s="93"/>
      <c r="R40" s="93"/>
      <c r="S40" s="93"/>
      <c r="T40" s="228">
        <f t="shared" si="6"/>
        <v>0</v>
      </c>
      <c r="U40" s="228">
        <f t="shared" si="7"/>
        <v>0</v>
      </c>
      <c r="V40" s="228">
        <f t="shared" si="8"/>
        <v>0</v>
      </c>
      <c r="W40" s="228">
        <f t="shared" si="9"/>
        <v>31.286666666666665</v>
      </c>
      <c r="X40" s="228">
        <f t="shared" si="10"/>
        <v>0</v>
      </c>
      <c r="Y40" s="228">
        <f t="shared" si="11"/>
        <v>0</v>
      </c>
      <c r="Z40" s="228">
        <f t="shared" si="12"/>
        <v>0</v>
      </c>
      <c r="AA40" s="228">
        <f t="shared" si="13"/>
        <v>0</v>
      </c>
      <c r="AB40" s="228">
        <f t="shared" si="14"/>
        <v>0</v>
      </c>
      <c r="AC40" s="228">
        <f t="shared" si="15"/>
        <v>0</v>
      </c>
      <c r="AD40" s="189">
        <f t="shared" si="16"/>
        <v>0</v>
      </c>
      <c r="AE40" s="189">
        <f t="shared" si="17"/>
        <v>0</v>
      </c>
      <c r="AF40" s="189">
        <f t="shared" si="18"/>
        <v>0</v>
      </c>
      <c r="AG40" s="189">
        <f t="shared" si="19"/>
        <v>0</v>
      </c>
      <c r="AH40" s="189">
        <f t="shared" si="20"/>
        <v>0</v>
      </c>
      <c r="AI40" s="189">
        <f t="shared" si="21"/>
        <v>0</v>
      </c>
      <c r="AJ40" s="229">
        <f t="shared" si="22"/>
        <v>31.286666666666665</v>
      </c>
    </row>
    <row r="41" spans="1:36" x14ac:dyDescent="0.25">
      <c r="A41" s="83" t="s">
        <v>481</v>
      </c>
      <c r="B41" s="226">
        <f>93.86*50/(50+50+50)</f>
        <v>31.286666666666665</v>
      </c>
      <c r="C41" s="227"/>
      <c r="D41" s="93"/>
      <c r="E41" s="93"/>
      <c r="F41" s="93"/>
      <c r="G41" s="93"/>
      <c r="H41" s="93" t="s">
        <v>223</v>
      </c>
      <c r="I41" s="93"/>
      <c r="J41" s="93"/>
      <c r="K41" s="93"/>
      <c r="L41" s="93"/>
      <c r="M41" s="93"/>
      <c r="N41" s="93"/>
      <c r="O41" s="93"/>
      <c r="P41" s="93"/>
      <c r="Q41" s="93"/>
      <c r="R41" s="93"/>
      <c r="S41" s="93"/>
      <c r="T41" s="228">
        <f t="shared" si="6"/>
        <v>0</v>
      </c>
      <c r="U41" s="228">
        <f t="shared" si="7"/>
        <v>0</v>
      </c>
      <c r="V41" s="228">
        <f t="shared" si="8"/>
        <v>0</v>
      </c>
      <c r="W41" s="228">
        <f t="shared" si="9"/>
        <v>0</v>
      </c>
      <c r="X41" s="228">
        <f t="shared" si="10"/>
        <v>31.286666666666665</v>
      </c>
      <c r="Y41" s="228">
        <f t="shared" si="11"/>
        <v>0</v>
      </c>
      <c r="Z41" s="228">
        <f t="shared" si="12"/>
        <v>0</v>
      </c>
      <c r="AA41" s="228">
        <f t="shared" si="13"/>
        <v>0</v>
      </c>
      <c r="AB41" s="228">
        <f t="shared" si="14"/>
        <v>0</v>
      </c>
      <c r="AC41" s="228">
        <f t="shared" si="15"/>
        <v>0</v>
      </c>
      <c r="AD41" s="189">
        <f t="shared" si="16"/>
        <v>0</v>
      </c>
      <c r="AE41" s="189">
        <f t="shared" si="17"/>
        <v>0</v>
      </c>
      <c r="AF41" s="189">
        <f t="shared" si="18"/>
        <v>0</v>
      </c>
      <c r="AG41" s="189">
        <f t="shared" si="19"/>
        <v>0</v>
      </c>
      <c r="AH41" s="189">
        <f t="shared" si="20"/>
        <v>0</v>
      </c>
      <c r="AI41" s="189">
        <f t="shared" si="21"/>
        <v>0</v>
      </c>
      <c r="AJ41" s="229">
        <f t="shared" si="22"/>
        <v>31.286666666666665</v>
      </c>
    </row>
    <row r="42" spans="1:36" x14ac:dyDescent="0.25">
      <c r="A42" s="83" t="s">
        <v>482</v>
      </c>
      <c r="B42" s="226">
        <f>391.7*300/(300+200)</f>
        <v>235.02</v>
      </c>
      <c r="C42" s="227"/>
      <c r="D42" s="93"/>
      <c r="E42" s="93"/>
      <c r="F42" s="93"/>
      <c r="G42" s="93"/>
      <c r="H42" s="93"/>
      <c r="I42" s="93" t="s">
        <v>223</v>
      </c>
      <c r="J42" s="93"/>
      <c r="K42" s="93"/>
      <c r="L42" s="93"/>
      <c r="M42" s="93"/>
      <c r="N42" s="93"/>
      <c r="O42" s="93"/>
      <c r="P42" s="93"/>
      <c r="Q42" s="93"/>
      <c r="R42" s="93"/>
      <c r="S42" s="93"/>
      <c r="T42" s="228">
        <f t="shared" si="6"/>
        <v>0</v>
      </c>
      <c r="U42" s="228">
        <f t="shared" si="7"/>
        <v>0</v>
      </c>
      <c r="V42" s="228">
        <f t="shared" si="8"/>
        <v>0</v>
      </c>
      <c r="W42" s="228">
        <f t="shared" si="9"/>
        <v>0</v>
      </c>
      <c r="X42" s="228">
        <f t="shared" si="10"/>
        <v>0</v>
      </c>
      <c r="Y42" s="228">
        <f t="shared" si="11"/>
        <v>235.02</v>
      </c>
      <c r="Z42" s="228">
        <f t="shared" si="12"/>
        <v>0</v>
      </c>
      <c r="AA42" s="228">
        <f t="shared" si="13"/>
        <v>0</v>
      </c>
      <c r="AB42" s="228">
        <f t="shared" si="14"/>
        <v>0</v>
      </c>
      <c r="AC42" s="228">
        <f t="shared" si="15"/>
        <v>0</v>
      </c>
      <c r="AD42" s="189">
        <f t="shared" si="16"/>
        <v>0</v>
      </c>
      <c r="AE42" s="189">
        <f t="shared" si="17"/>
        <v>0</v>
      </c>
      <c r="AF42" s="189">
        <f t="shared" si="18"/>
        <v>0</v>
      </c>
      <c r="AG42" s="189">
        <f t="shared" si="19"/>
        <v>0</v>
      </c>
      <c r="AH42" s="189">
        <f t="shared" si="20"/>
        <v>0</v>
      </c>
      <c r="AI42" s="189">
        <f t="shared" si="21"/>
        <v>0</v>
      </c>
      <c r="AJ42" s="229">
        <f t="shared" si="22"/>
        <v>235.02</v>
      </c>
    </row>
    <row r="43" spans="1:36" x14ac:dyDescent="0.25">
      <c r="A43" s="83" t="s">
        <v>483</v>
      </c>
      <c r="B43" s="226">
        <f>391.7*200/(300+200)</f>
        <v>156.68</v>
      </c>
      <c r="C43" s="227"/>
      <c r="D43" s="93"/>
      <c r="E43" s="93"/>
      <c r="F43" s="93"/>
      <c r="G43" s="93"/>
      <c r="H43" s="93"/>
      <c r="I43" s="93"/>
      <c r="J43" s="93" t="s">
        <v>223</v>
      </c>
      <c r="K43" s="93"/>
      <c r="L43" s="93"/>
      <c r="M43" s="93"/>
      <c r="N43" s="93"/>
      <c r="O43" s="93"/>
      <c r="P43" s="93"/>
      <c r="Q43" s="93"/>
      <c r="R43" s="93"/>
      <c r="S43" s="93"/>
      <c r="T43" s="228">
        <f t="shared" si="6"/>
        <v>0</v>
      </c>
      <c r="U43" s="228">
        <f t="shared" si="7"/>
        <v>0</v>
      </c>
      <c r="V43" s="228">
        <f t="shared" si="8"/>
        <v>0</v>
      </c>
      <c r="W43" s="228">
        <f t="shared" si="9"/>
        <v>0</v>
      </c>
      <c r="X43" s="228">
        <f t="shared" si="10"/>
        <v>0</v>
      </c>
      <c r="Y43" s="228">
        <f t="shared" si="11"/>
        <v>0</v>
      </c>
      <c r="Z43" s="228">
        <f t="shared" si="12"/>
        <v>156.68</v>
      </c>
      <c r="AA43" s="228">
        <f t="shared" si="13"/>
        <v>0</v>
      </c>
      <c r="AB43" s="228">
        <f t="shared" si="14"/>
        <v>0</v>
      </c>
      <c r="AC43" s="228">
        <f t="shared" si="15"/>
        <v>0</v>
      </c>
      <c r="AD43" s="189">
        <f t="shared" si="16"/>
        <v>0</v>
      </c>
      <c r="AE43" s="189">
        <f t="shared" si="17"/>
        <v>0</v>
      </c>
      <c r="AF43" s="189">
        <f t="shared" si="18"/>
        <v>0</v>
      </c>
      <c r="AG43" s="189">
        <f t="shared" si="19"/>
        <v>0</v>
      </c>
      <c r="AH43" s="189">
        <f t="shared" si="20"/>
        <v>0</v>
      </c>
      <c r="AI43" s="189">
        <f t="shared" si="21"/>
        <v>0</v>
      </c>
      <c r="AJ43" s="229">
        <f t="shared" si="22"/>
        <v>156.68</v>
      </c>
    </row>
    <row r="44" spans="1:36" x14ac:dyDescent="0.25">
      <c r="A44" s="83" t="s">
        <v>484</v>
      </c>
      <c r="B44" s="226">
        <v>158.76</v>
      </c>
      <c r="C44" s="227"/>
      <c r="D44" s="93"/>
      <c r="E44" s="93"/>
      <c r="F44" s="93"/>
      <c r="G44" s="93"/>
      <c r="H44" s="93"/>
      <c r="I44" s="93"/>
      <c r="J44" s="93"/>
      <c r="K44" s="93"/>
      <c r="L44" s="93" t="s">
        <v>223</v>
      </c>
      <c r="M44" s="93"/>
      <c r="N44" s="93"/>
      <c r="O44" s="93"/>
      <c r="P44" s="93"/>
      <c r="Q44" s="93"/>
      <c r="R44" s="93"/>
      <c r="S44" s="93"/>
      <c r="T44" s="228">
        <f t="shared" si="6"/>
        <v>0</v>
      </c>
      <c r="U44" s="228">
        <f t="shared" si="7"/>
        <v>0</v>
      </c>
      <c r="V44" s="228">
        <f t="shared" si="8"/>
        <v>0</v>
      </c>
      <c r="W44" s="228">
        <f t="shared" si="9"/>
        <v>0</v>
      </c>
      <c r="X44" s="228">
        <f t="shared" si="10"/>
        <v>0</v>
      </c>
      <c r="Y44" s="228">
        <f t="shared" si="11"/>
        <v>0</v>
      </c>
      <c r="Z44" s="228">
        <f t="shared" si="12"/>
        <v>0</v>
      </c>
      <c r="AA44" s="228">
        <f t="shared" si="13"/>
        <v>0</v>
      </c>
      <c r="AB44" s="228">
        <f t="shared" si="14"/>
        <v>158.76</v>
      </c>
      <c r="AC44" s="228">
        <f t="shared" si="15"/>
        <v>0</v>
      </c>
      <c r="AD44" s="189">
        <f t="shared" si="16"/>
        <v>0</v>
      </c>
      <c r="AE44" s="189">
        <f t="shared" si="17"/>
        <v>0</v>
      </c>
      <c r="AF44" s="189">
        <f t="shared" si="18"/>
        <v>0</v>
      </c>
      <c r="AG44" s="189">
        <f t="shared" si="19"/>
        <v>0</v>
      </c>
      <c r="AH44" s="189">
        <f t="shared" si="20"/>
        <v>0</v>
      </c>
      <c r="AI44" s="189">
        <f t="shared" si="21"/>
        <v>0</v>
      </c>
      <c r="AJ44" s="229">
        <f t="shared" si="22"/>
        <v>158.76</v>
      </c>
    </row>
    <row r="45" spans="1:36" x14ac:dyDescent="0.25">
      <c r="A45" s="83" t="s">
        <v>485</v>
      </c>
      <c r="B45" s="226">
        <v>48.41</v>
      </c>
      <c r="C45" s="227"/>
      <c r="D45" s="93"/>
      <c r="E45" s="93"/>
      <c r="F45" s="93"/>
      <c r="G45" s="93"/>
      <c r="H45" s="93"/>
      <c r="I45" s="93"/>
      <c r="J45" s="93"/>
      <c r="K45" s="93"/>
      <c r="L45" s="93" t="s">
        <v>223</v>
      </c>
      <c r="M45" s="93"/>
      <c r="N45" s="93"/>
      <c r="O45" s="93"/>
      <c r="P45" s="93"/>
      <c r="Q45" s="93"/>
      <c r="R45" s="93"/>
      <c r="S45" s="93"/>
      <c r="T45" s="228">
        <f t="shared" si="6"/>
        <v>0</v>
      </c>
      <c r="U45" s="228">
        <f t="shared" si="7"/>
        <v>0</v>
      </c>
      <c r="V45" s="228">
        <f t="shared" si="8"/>
        <v>0</v>
      </c>
      <c r="W45" s="228">
        <f t="shared" si="9"/>
        <v>0</v>
      </c>
      <c r="X45" s="228">
        <f t="shared" si="10"/>
        <v>0</v>
      </c>
      <c r="Y45" s="228">
        <f t="shared" si="11"/>
        <v>0</v>
      </c>
      <c r="Z45" s="228">
        <f t="shared" si="12"/>
        <v>0</v>
      </c>
      <c r="AA45" s="228">
        <f t="shared" si="13"/>
        <v>0</v>
      </c>
      <c r="AB45" s="228">
        <f t="shared" si="14"/>
        <v>48.41</v>
      </c>
      <c r="AC45" s="228">
        <f t="shared" si="15"/>
        <v>0</v>
      </c>
      <c r="AD45" s="189">
        <f t="shared" si="16"/>
        <v>0</v>
      </c>
      <c r="AE45" s="189">
        <f t="shared" si="17"/>
        <v>0</v>
      </c>
      <c r="AF45" s="189">
        <f t="shared" si="18"/>
        <v>0</v>
      </c>
      <c r="AG45" s="189">
        <f t="shared" si="19"/>
        <v>0</v>
      </c>
      <c r="AH45" s="189">
        <f t="shared" si="20"/>
        <v>0</v>
      </c>
      <c r="AI45" s="189">
        <f t="shared" si="21"/>
        <v>0</v>
      </c>
      <c r="AJ45" s="229">
        <f t="shared" si="22"/>
        <v>48.41</v>
      </c>
    </row>
    <row r="46" spans="1:36" x14ac:dyDescent="0.25">
      <c r="A46" s="83" t="s">
        <v>486</v>
      </c>
      <c r="B46" s="226">
        <v>415.61</v>
      </c>
      <c r="C46" s="227"/>
      <c r="D46" s="93"/>
      <c r="E46" s="93"/>
      <c r="F46" s="93"/>
      <c r="G46" s="93" t="s">
        <v>223</v>
      </c>
      <c r="H46" s="93"/>
      <c r="I46" s="93"/>
      <c r="J46" s="93"/>
      <c r="K46" s="93"/>
      <c r="L46" s="93"/>
      <c r="M46" s="93"/>
      <c r="N46" s="93"/>
      <c r="O46" s="93"/>
      <c r="P46" s="93"/>
      <c r="Q46" s="93"/>
      <c r="R46" s="93"/>
      <c r="S46" s="93"/>
      <c r="T46" s="228">
        <f t="shared" si="6"/>
        <v>0</v>
      </c>
      <c r="U46" s="228">
        <f t="shared" si="7"/>
        <v>0</v>
      </c>
      <c r="V46" s="228">
        <f t="shared" si="8"/>
        <v>0</v>
      </c>
      <c r="W46" s="228">
        <f t="shared" si="9"/>
        <v>415.61</v>
      </c>
      <c r="X46" s="228">
        <f t="shared" si="10"/>
        <v>0</v>
      </c>
      <c r="Y46" s="228">
        <f t="shared" si="11"/>
        <v>0</v>
      </c>
      <c r="Z46" s="228">
        <f t="shared" si="12"/>
        <v>0</v>
      </c>
      <c r="AA46" s="228">
        <f t="shared" si="13"/>
        <v>0</v>
      </c>
      <c r="AB46" s="228">
        <f t="shared" si="14"/>
        <v>0</v>
      </c>
      <c r="AC46" s="228">
        <f t="shared" si="15"/>
        <v>0</v>
      </c>
      <c r="AD46" s="189">
        <f t="shared" si="16"/>
        <v>0</v>
      </c>
      <c r="AE46" s="189">
        <f t="shared" si="17"/>
        <v>0</v>
      </c>
      <c r="AF46" s="189">
        <f t="shared" si="18"/>
        <v>0</v>
      </c>
      <c r="AG46" s="189">
        <f t="shared" si="19"/>
        <v>0</v>
      </c>
      <c r="AH46" s="189">
        <f t="shared" si="20"/>
        <v>0</v>
      </c>
      <c r="AI46" s="189">
        <f t="shared" si="21"/>
        <v>0</v>
      </c>
      <c r="AJ46" s="229">
        <f t="shared" si="22"/>
        <v>415.61</v>
      </c>
    </row>
    <row r="47" spans="1:36" x14ac:dyDescent="0.25">
      <c r="A47" s="83" t="s">
        <v>487</v>
      </c>
      <c r="B47" s="226">
        <v>44.1</v>
      </c>
      <c r="C47" s="227"/>
      <c r="D47" s="93"/>
      <c r="E47" s="93"/>
      <c r="F47" s="93"/>
      <c r="G47" s="93" t="s">
        <v>223</v>
      </c>
      <c r="H47" s="93"/>
      <c r="I47" s="93"/>
      <c r="J47" s="93"/>
      <c r="K47" s="93"/>
      <c r="L47" s="93"/>
      <c r="M47" s="93"/>
      <c r="N47" s="93"/>
      <c r="O47" s="93"/>
      <c r="P47" s="93"/>
      <c r="Q47" s="93"/>
      <c r="R47" s="93"/>
      <c r="S47" s="93"/>
      <c r="T47" s="228">
        <f t="shared" si="6"/>
        <v>0</v>
      </c>
      <c r="U47" s="228">
        <f t="shared" si="7"/>
        <v>0</v>
      </c>
      <c r="V47" s="228">
        <f t="shared" si="8"/>
        <v>0</v>
      </c>
      <c r="W47" s="228">
        <f t="shared" si="9"/>
        <v>44.1</v>
      </c>
      <c r="X47" s="228">
        <f t="shared" si="10"/>
        <v>0</v>
      </c>
      <c r="Y47" s="228">
        <f t="shared" si="11"/>
        <v>0</v>
      </c>
      <c r="Z47" s="228">
        <f t="shared" si="12"/>
        <v>0</v>
      </c>
      <c r="AA47" s="228">
        <f t="shared" si="13"/>
        <v>0</v>
      </c>
      <c r="AB47" s="228">
        <f t="shared" si="14"/>
        <v>0</v>
      </c>
      <c r="AC47" s="228">
        <f t="shared" si="15"/>
        <v>0</v>
      </c>
      <c r="AD47" s="189">
        <f t="shared" si="16"/>
        <v>0</v>
      </c>
      <c r="AE47" s="189">
        <f t="shared" si="17"/>
        <v>0</v>
      </c>
      <c r="AF47" s="189">
        <f t="shared" si="18"/>
        <v>0</v>
      </c>
      <c r="AG47" s="189">
        <f t="shared" si="19"/>
        <v>0</v>
      </c>
      <c r="AH47" s="189">
        <f t="shared" si="20"/>
        <v>0</v>
      </c>
      <c r="AI47" s="189">
        <f t="shared" si="21"/>
        <v>0</v>
      </c>
      <c r="AJ47" s="229">
        <f t="shared" si="22"/>
        <v>44.1</v>
      </c>
    </row>
    <row r="48" spans="1:36" x14ac:dyDescent="0.25">
      <c r="A48" s="83" t="s">
        <v>488</v>
      </c>
      <c r="B48" s="226">
        <v>362.36</v>
      </c>
      <c r="C48" s="227"/>
      <c r="D48" s="93"/>
      <c r="E48" s="93"/>
      <c r="F48" s="93"/>
      <c r="G48" s="93"/>
      <c r="H48" s="93"/>
      <c r="I48" s="93"/>
      <c r="J48" s="93"/>
      <c r="K48" s="93"/>
      <c r="L48" s="93" t="s">
        <v>223</v>
      </c>
      <c r="M48" s="93"/>
      <c r="N48" s="93"/>
      <c r="O48" s="93"/>
      <c r="P48" s="93"/>
      <c r="Q48" s="93"/>
      <c r="R48" s="93"/>
      <c r="S48" s="93"/>
      <c r="T48" s="228">
        <f t="shared" si="6"/>
        <v>0</v>
      </c>
      <c r="U48" s="228">
        <f t="shared" si="7"/>
        <v>0</v>
      </c>
      <c r="V48" s="228">
        <f t="shared" si="8"/>
        <v>0</v>
      </c>
      <c r="W48" s="228">
        <f t="shared" si="9"/>
        <v>0</v>
      </c>
      <c r="X48" s="228">
        <f t="shared" si="10"/>
        <v>0</v>
      </c>
      <c r="Y48" s="228">
        <f t="shared" si="11"/>
        <v>0</v>
      </c>
      <c r="Z48" s="228">
        <f t="shared" si="12"/>
        <v>0</v>
      </c>
      <c r="AA48" s="228">
        <f t="shared" si="13"/>
        <v>0</v>
      </c>
      <c r="AB48" s="228">
        <f t="shared" si="14"/>
        <v>362.36</v>
      </c>
      <c r="AC48" s="228">
        <f t="shared" si="15"/>
        <v>0</v>
      </c>
      <c r="AD48" s="189">
        <f t="shared" si="16"/>
        <v>0</v>
      </c>
      <c r="AE48" s="189">
        <f t="shared" si="17"/>
        <v>0</v>
      </c>
      <c r="AF48" s="189">
        <f t="shared" si="18"/>
        <v>0</v>
      </c>
      <c r="AG48" s="189">
        <f t="shared" si="19"/>
        <v>0</v>
      </c>
      <c r="AH48" s="189">
        <f t="shared" si="20"/>
        <v>0</v>
      </c>
      <c r="AI48" s="189">
        <f t="shared" si="21"/>
        <v>0</v>
      </c>
      <c r="AJ48" s="229">
        <f t="shared" si="22"/>
        <v>362.36</v>
      </c>
    </row>
    <row r="49" spans="1:36" x14ac:dyDescent="0.25">
      <c r="A49" s="83" t="s">
        <v>489</v>
      </c>
      <c r="B49" s="226">
        <v>609</v>
      </c>
      <c r="C49" s="227"/>
      <c r="D49" s="93"/>
      <c r="E49" s="93"/>
      <c r="F49" s="93"/>
      <c r="G49" s="93"/>
      <c r="H49" s="93"/>
      <c r="I49" s="93"/>
      <c r="J49" s="93"/>
      <c r="K49" s="93"/>
      <c r="L49" s="93" t="s">
        <v>223</v>
      </c>
      <c r="M49" s="93"/>
      <c r="N49" s="93"/>
      <c r="O49" s="93"/>
      <c r="P49" s="93"/>
      <c r="Q49" s="93"/>
      <c r="R49" s="93"/>
      <c r="S49" s="93"/>
      <c r="T49" s="228">
        <f t="shared" si="6"/>
        <v>0</v>
      </c>
      <c r="U49" s="228">
        <f t="shared" si="7"/>
        <v>0</v>
      </c>
      <c r="V49" s="228">
        <f t="shared" si="8"/>
        <v>0</v>
      </c>
      <c r="W49" s="228">
        <f t="shared" si="9"/>
        <v>0</v>
      </c>
      <c r="X49" s="228">
        <f t="shared" si="10"/>
        <v>0</v>
      </c>
      <c r="Y49" s="228">
        <f t="shared" si="11"/>
        <v>0</v>
      </c>
      <c r="Z49" s="228">
        <f t="shared" si="12"/>
        <v>0</v>
      </c>
      <c r="AA49" s="228">
        <f t="shared" si="13"/>
        <v>0</v>
      </c>
      <c r="AB49" s="228">
        <f t="shared" si="14"/>
        <v>609</v>
      </c>
      <c r="AC49" s="228">
        <f t="shared" si="15"/>
        <v>0</v>
      </c>
      <c r="AD49" s="189">
        <f t="shared" si="16"/>
        <v>0</v>
      </c>
      <c r="AE49" s="189">
        <f t="shared" si="17"/>
        <v>0</v>
      </c>
      <c r="AF49" s="189">
        <f t="shared" si="18"/>
        <v>0</v>
      </c>
      <c r="AG49" s="189">
        <f t="shared" si="19"/>
        <v>0</v>
      </c>
      <c r="AH49" s="189">
        <f t="shared" si="20"/>
        <v>0</v>
      </c>
      <c r="AI49" s="189">
        <f t="shared" si="21"/>
        <v>0</v>
      </c>
      <c r="AJ49" s="229">
        <f t="shared" si="22"/>
        <v>609</v>
      </c>
    </row>
    <row r="50" spans="1:36" x14ac:dyDescent="0.25">
      <c r="A50" s="83" t="s">
        <v>490</v>
      </c>
      <c r="B50" s="226">
        <v>2224</v>
      </c>
      <c r="C50" s="227"/>
      <c r="D50" s="93"/>
      <c r="E50" s="93"/>
      <c r="F50" s="93"/>
      <c r="G50" s="93"/>
      <c r="H50" s="93"/>
      <c r="I50" s="93" t="s">
        <v>223</v>
      </c>
      <c r="J50" s="93"/>
      <c r="K50" s="93"/>
      <c r="L50" s="93"/>
      <c r="M50" s="93"/>
      <c r="N50" s="93"/>
      <c r="O50" s="93"/>
      <c r="P50" s="93"/>
      <c r="Q50" s="93"/>
      <c r="R50" s="93"/>
      <c r="S50" s="93"/>
      <c r="T50" s="228">
        <f t="shared" si="6"/>
        <v>0</v>
      </c>
      <c r="U50" s="228">
        <f t="shared" si="7"/>
        <v>0</v>
      </c>
      <c r="V50" s="228">
        <f t="shared" si="8"/>
        <v>0</v>
      </c>
      <c r="W50" s="228">
        <f t="shared" si="9"/>
        <v>0</v>
      </c>
      <c r="X50" s="228">
        <f t="shared" si="10"/>
        <v>0</v>
      </c>
      <c r="Y50" s="228">
        <f t="shared" si="11"/>
        <v>2224</v>
      </c>
      <c r="Z50" s="228">
        <f t="shared" si="12"/>
        <v>0</v>
      </c>
      <c r="AA50" s="228">
        <f t="shared" si="13"/>
        <v>0</v>
      </c>
      <c r="AB50" s="228">
        <f t="shared" si="14"/>
        <v>0</v>
      </c>
      <c r="AC50" s="228">
        <f t="shared" si="15"/>
        <v>0</v>
      </c>
      <c r="AD50" s="189">
        <f t="shared" si="16"/>
        <v>0</v>
      </c>
      <c r="AE50" s="189">
        <f t="shared" si="17"/>
        <v>0</v>
      </c>
      <c r="AF50" s="189">
        <f t="shared" si="18"/>
        <v>0</v>
      </c>
      <c r="AG50" s="189">
        <f t="shared" si="19"/>
        <v>0</v>
      </c>
      <c r="AH50" s="189">
        <f t="shared" si="20"/>
        <v>0</v>
      </c>
      <c r="AI50" s="189">
        <f t="shared" si="21"/>
        <v>0</v>
      </c>
      <c r="AJ50" s="229">
        <f t="shared" si="22"/>
        <v>2224</v>
      </c>
    </row>
    <row r="51" spans="1:36" x14ac:dyDescent="0.25">
      <c r="A51" s="83" t="s">
        <v>491</v>
      </c>
      <c r="B51" s="226">
        <v>7184</v>
      </c>
      <c r="C51" s="227"/>
      <c r="D51" s="93"/>
      <c r="E51" s="93"/>
      <c r="F51" s="93"/>
      <c r="G51" s="93"/>
      <c r="H51" s="93"/>
      <c r="I51" s="93"/>
      <c r="J51" s="93" t="s">
        <v>223</v>
      </c>
      <c r="K51" s="93"/>
      <c r="L51" s="93"/>
      <c r="M51" s="93"/>
      <c r="N51" s="93"/>
      <c r="O51" s="93"/>
      <c r="P51" s="93"/>
      <c r="Q51" s="93"/>
      <c r="R51" s="93"/>
      <c r="S51" s="93"/>
      <c r="T51" s="228">
        <f t="shared" si="6"/>
        <v>0</v>
      </c>
      <c r="U51" s="228">
        <f t="shared" si="7"/>
        <v>0</v>
      </c>
      <c r="V51" s="228">
        <f t="shared" si="8"/>
        <v>0</v>
      </c>
      <c r="W51" s="228">
        <f t="shared" si="9"/>
        <v>0</v>
      </c>
      <c r="X51" s="228">
        <f t="shared" si="10"/>
        <v>0</v>
      </c>
      <c r="Y51" s="228">
        <f t="shared" si="11"/>
        <v>0</v>
      </c>
      <c r="Z51" s="228">
        <f t="shared" si="12"/>
        <v>7184</v>
      </c>
      <c r="AA51" s="228">
        <f t="shared" si="13"/>
        <v>0</v>
      </c>
      <c r="AB51" s="228">
        <f t="shared" si="14"/>
        <v>0</v>
      </c>
      <c r="AC51" s="228">
        <f t="shared" si="15"/>
        <v>0</v>
      </c>
      <c r="AD51" s="189">
        <f t="shared" si="16"/>
        <v>0</v>
      </c>
      <c r="AE51" s="189">
        <f t="shared" si="17"/>
        <v>0</v>
      </c>
      <c r="AF51" s="189">
        <f t="shared" si="18"/>
        <v>0</v>
      </c>
      <c r="AG51" s="189">
        <f t="shared" si="19"/>
        <v>0</v>
      </c>
      <c r="AH51" s="189">
        <f t="shared" si="20"/>
        <v>0</v>
      </c>
      <c r="AI51" s="189">
        <f t="shared" si="21"/>
        <v>0</v>
      </c>
      <c r="AJ51" s="229">
        <f t="shared" si="22"/>
        <v>7184</v>
      </c>
    </row>
    <row r="52" spans="1:36" x14ac:dyDescent="0.25">
      <c r="A52" s="83" t="s">
        <v>492</v>
      </c>
      <c r="B52" s="226">
        <v>11.2</v>
      </c>
      <c r="C52" s="227"/>
      <c r="D52" s="93"/>
      <c r="E52" s="93"/>
      <c r="F52" s="93"/>
      <c r="G52" s="93"/>
      <c r="H52" s="93" t="s">
        <v>223</v>
      </c>
      <c r="I52" s="93"/>
      <c r="J52" s="93"/>
      <c r="K52" s="93"/>
      <c r="L52" s="93"/>
      <c r="M52" s="93"/>
      <c r="N52" s="93"/>
      <c r="O52" s="93"/>
      <c r="P52" s="93"/>
      <c r="Q52" s="93"/>
      <c r="R52" s="93"/>
      <c r="S52" s="93"/>
      <c r="T52" s="228">
        <f t="shared" si="6"/>
        <v>0</v>
      </c>
      <c r="U52" s="228">
        <f t="shared" si="7"/>
        <v>0</v>
      </c>
      <c r="V52" s="228">
        <f t="shared" si="8"/>
        <v>0</v>
      </c>
      <c r="W52" s="228">
        <f t="shared" si="9"/>
        <v>0</v>
      </c>
      <c r="X52" s="228">
        <f t="shared" si="10"/>
        <v>11.2</v>
      </c>
      <c r="Y52" s="228">
        <f t="shared" si="11"/>
        <v>0</v>
      </c>
      <c r="Z52" s="228">
        <f t="shared" si="12"/>
        <v>0</v>
      </c>
      <c r="AA52" s="228">
        <f t="shared" si="13"/>
        <v>0</v>
      </c>
      <c r="AB52" s="228">
        <f t="shared" si="14"/>
        <v>0</v>
      </c>
      <c r="AC52" s="228">
        <f t="shared" si="15"/>
        <v>0</v>
      </c>
      <c r="AD52" s="189">
        <f t="shared" si="16"/>
        <v>0</v>
      </c>
      <c r="AE52" s="189">
        <f t="shared" si="17"/>
        <v>0</v>
      </c>
      <c r="AF52" s="189">
        <f t="shared" si="18"/>
        <v>0</v>
      </c>
      <c r="AG52" s="189">
        <f t="shared" si="19"/>
        <v>0</v>
      </c>
      <c r="AH52" s="189">
        <f t="shared" si="20"/>
        <v>0</v>
      </c>
      <c r="AI52" s="189">
        <f t="shared" si="21"/>
        <v>0</v>
      </c>
      <c r="AJ52" s="229">
        <f t="shared" si="22"/>
        <v>11.2</v>
      </c>
    </row>
    <row r="53" spans="1:36" x14ac:dyDescent="0.25">
      <c r="A53" s="83" t="s">
        <v>493</v>
      </c>
      <c r="B53" s="230"/>
      <c r="C53" s="227" t="s">
        <v>233</v>
      </c>
      <c r="D53" s="93"/>
      <c r="E53" s="93"/>
      <c r="F53" s="93" t="s">
        <v>223</v>
      </c>
      <c r="G53" s="93"/>
      <c r="H53" s="93"/>
      <c r="I53" s="93"/>
      <c r="J53" s="93"/>
      <c r="K53" s="93"/>
      <c r="L53" s="93"/>
      <c r="M53" s="93"/>
      <c r="N53" s="93"/>
      <c r="O53" s="93"/>
      <c r="P53" s="93"/>
      <c r="Q53" s="93"/>
      <c r="R53" s="93"/>
      <c r="S53" s="93"/>
      <c r="T53" s="228">
        <f t="shared" si="6"/>
        <v>0</v>
      </c>
      <c r="U53" s="228">
        <f t="shared" si="7"/>
        <v>0</v>
      </c>
      <c r="V53" s="228">
        <f t="shared" si="8"/>
        <v>0</v>
      </c>
      <c r="W53" s="228">
        <f t="shared" si="9"/>
        <v>0</v>
      </c>
      <c r="X53" s="228">
        <f t="shared" si="10"/>
        <v>0</v>
      </c>
      <c r="Y53" s="228">
        <f t="shared" si="11"/>
        <v>0</v>
      </c>
      <c r="Z53" s="228">
        <f t="shared" si="12"/>
        <v>0</v>
      </c>
      <c r="AA53" s="228">
        <f t="shared" si="13"/>
        <v>0</v>
      </c>
      <c r="AB53" s="228">
        <f t="shared" si="14"/>
        <v>0</v>
      </c>
      <c r="AC53" s="228">
        <f t="shared" si="15"/>
        <v>0</v>
      </c>
      <c r="AD53" s="189">
        <f t="shared" si="16"/>
        <v>0</v>
      </c>
      <c r="AE53" s="189">
        <f t="shared" si="17"/>
        <v>0</v>
      </c>
      <c r="AF53" s="189">
        <f t="shared" si="18"/>
        <v>0</v>
      </c>
      <c r="AG53" s="189">
        <f t="shared" si="19"/>
        <v>0</v>
      </c>
      <c r="AH53" s="189">
        <f t="shared" si="20"/>
        <v>0</v>
      </c>
      <c r="AI53" s="189">
        <f t="shared" si="21"/>
        <v>0</v>
      </c>
      <c r="AJ53" s="229">
        <f t="shared" si="22"/>
        <v>0</v>
      </c>
    </row>
    <row r="54" spans="1:36" x14ac:dyDescent="0.25">
      <c r="A54" s="83" t="s">
        <v>494</v>
      </c>
      <c r="B54" s="226">
        <f>189*315/(315+438)</f>
        <v>79.063745019920319</v>
      </c>
      <c r="C54" s="227"/>
      <c r="D54" s="93"/>
      <c r="E54" s="93"/>
      <c r="F54" s="93"/>
      <c r="G54" s="93" t="s">
        <v>223</v>
      </c>
      <c r="H54" s="93"/>
      <c r="I54" s="93"/>
      <c r="J54" s="93"/>
      <c r="K54" s="93"/>
      <c r="L54" s="93"/>
      <c r="M54" s="93"/>
      <c r="N54" s="93"/>
      <c r="O54" s="93"/>
      <c r="P54" s="93"/>
      <c r="Q54" s="93"/>
      <c r="R54" s="93"/>
      <c r="S54" s="93"/>
      <c r="T54" s="228">
        <f t="shared" si="6"/>
        <v>0</v>
      </c>
      <c r="U54" s="228">
        <f t="shared" si="7"/>
        <v>0</v>
      </c>
      <c r="V54" s="228">
        <f t="shared" si="8"/>
        <v>0</v>
      </c>
      <c r="W54" s="228">
        <f t="shared" si="9"/>
        <v>79.063745019920319</v>
      </c>
      <c r="X54" s="228">
        <f t="shared" si="10"/>
        <v>0</v>
      </c>
      <c r="Y54" s="228">
        <f t="shared" si="11"/>
        <v>0</v>
      </c>
      <c r="Z54" s="228">
        <f t="shared" si="12"/>
        <v>0</v>
      </c>
      <c r="AA54" s="228">
        <f t="shared" si="13"/>
        <v>0</v>
      </c>
      <c r="AB54" s="228">
        <f t="shared" si="14"/>
        <v>0</v>
      </c>
      <c r="AC54" s="228">
        <f t="shared" si="15"/>
        <v>0</v>
      </c>
      <c r="AD54" s="189">
        <f t="shared" si="16"/>
        <v>0</v>
      </c>
      <c r="AE54" s="189">
        <f t="shared" si="17"/>
        <v>0</v>
      </c>
      <c r="AF54" s="189">
        <f t="shared" si="18"/>
        <v>0</v>
      </c>
      <c r="AG54" s="189">
        <f t="shared" si="19"/>
        <v>0</v>
      </c>
      <c r="AH54" s="189">
        <f t="shared" si="20"/>
        <v>0</v>
      </c>
      <c r="AI54" s="189">
        <f t="shared" si="21"/>
        <v>0</v>
      </c>
      <c r="AJ54" s="229">
        <f t="shared" si="22"/>
        <v>79.063745019920319</v>
      </c>
    </row>
    <row r="55" spans="1:36" x14ac:dyDescent="0.25">
      <c r="A55" s="83" t="s">
        <v>495</v>
      </c>
      <c r="B55" s="226">
        <f>189*438/(315+438)</f>
        <v>109.93625498007968</v>
      </c>
      <c r="C55" s="227"/>
      <c r="D55" s="93"/>
      <c r="E55" s="93"/>
      <c r="F55" s="93"/>
      <c r="G55" s="93"/>
      <c r="H55" s="93" t="s">
        <v>223</v>
      </c>
      <c r="I55" s="93"/>
      <c r="J55" s="93"/>
      <c r="K55" s="93"/>
      <c r="L55" s="93"/>
      <c r="M55" s="93"/>
      <c r="N55" s="93"/>
      <c r="O55" s="93"/>
      <c r="P55" s="93"/>
      <c r="Q55" s="93"/>
      <c r="R55" s="93"/>
      <c r="S55" s="93"/>
      <c r="T55" s="228">
        <f t="shared" si="6"/>
        <v>0</v>
      </c>
      <c r="U55" s="228">
        <f t="shared" si="7"/>
        <v>0</v>
      </c>
      <c r="V55" s="228">
        <f t="shared" si="8"/>
        <v>0</v>
      </c>
      <c r="W55" s="228">
        <f t="shared" si="9"/>
        <v>0</v>
      </c>
      <c r="X55" s="228">
        <f t="shared" si="10"/>
        <v>109.93625498007968</v>
      </c>
      <c r="Y55" s="228">
        <f t="shared" si="11"/>
        <v>0</v>
      </c>
      <c r="Z55" s="228">
        <f t="shared" si="12"/>
        <v>0</v>
      </c>
      <c r="AA55" s="228">
        <f t="shared" si="13"/>
        <v>0</v>
      </c>
      <c r="AB55" s="228">
        <f t="shared" si="14"/>
        <v>0</v>
      </c>
      <c r="AC55" s="228">
        <f t="shared" si="15"/>
        <v>0</v>
      </c>
      <c r="AD55" s="189">
        <f t="shared" si="16"/>
        <v>0</v>
      </c>
      <c r="AE55" s="189">
        <f t="shared" si="17"/>
        <v>0</v>
      </c>
      <c r="AF55" s="189">
        <f t="shared" si="18"/>
        <v>0</v>
      </c>
      <c r="AG55" s="189">
        <f t="shared" si="19"/>
        <v>0</v>
      </c>
      <c r="AH55" s="189">
        <f t="shared" si="20"/>
        <v>0</v>
      </c>
      <c r="AI55" s="189">
        <f t="shared" si="21"/>
        <v>0</v>
      </c>
      <c r="AJ55" s="229">
        <f t="shared" si="22"/>
        <v>109.93625498007968</v>
      </c>
    </row>
    <row r="56" spans="1:36" x14ac:dyDescent="0.25">
      <c r="A56" s="83" t="s">
        <v>496</v>
      </c>
      <c r="B56" s="226">
        <v>1100</v>
      </c>
      <c r="C56" s="227"/>
      <c r="D56" s="93"/>
      <c r="E56" s="93"/>
      <c r="F56" s="93"/>
      <c r="G56" s="93"/>
      <c r="H56" s="93"/>
      <c r="I56" s="93"/>
      <c r="J56" s="93"/>
      <c r="K56" s="93"/>
      <c r="L56" s="93" t="s">
        <v>223</v>
      </c>
      <c r="M56" s="93"/>
      <c r="N56" s="93"/>
      <c r="O56" s="93"/>
      <c r="P56" s="93"/>
      <c r="Q56" s="93"/>
      <c r="R56" s="93"/>
      <c r="S56" s="93"/>
      <c r="T56" s="228">
        <f t="shared" si="6"/>
        <v>0</v>
      </c>
      <c r="U56" s="228">
        <f t="shared" si="7"/>
        <v>0</v>
      </c>
      <c r="V56" s="228">
        <f t="shared" si="8"/>
        <v>0</v>
      </c>
      <c r="W56" s="228">
        <f t="shared" si="9"/>
        <v>0</v>
      </c>
      <c r="X56" s="228">
        <f t="shared" si="10"/>
        <v>0</v>
      </c>
      <c r="Y56" s="228">
        <f t="shared" si="11"/>
        <v>0</v>
      </c>
      <c r="Z56" s="228">
        <f t="shared" si="12"/>
        <v>0</v>
      </c>
      <c r="AA56" s="228">
        <f t="shared" si="13"/>
        <v>0</v>
      </c>
      <c r="AB56" s="228">
        <f t="shared" si="14"/>
        <v>1100</v>
      </c>
      <c r="AC56" s="228">
        <f t="shared" si="15"/>
        <v>0</v>
      </c>
      <c r="AD56" s="189">
        <f t="shared" si="16"/>
        <v>0</v>
      </c>
      <c r="AE56" s="189">
        <f t="shared" si="17"/>
        <v>0</v>
      </c>
      <c r="AF56" s="189">
        <f t="shared" si="18"/>
        <v>0</v>
      </c>
      <c r="AG56" s="189">
        <f t="shared" si="19"/>
        <v>0</v>
      </c>
      <c r="AH56" s="189">
        <f t="shared" si="20"/>
        <v>0</v>
      </c>
      <c r="AI56" s="189">
        <f t="shared" si="21"/>
        <v>0</v>
      </c>
      <c r="AJ56" s="229">
        <f t="shared" si="22"/>
        <v>1100</v>
      </c>
    </row>
    <row r="57" spans="1:36" x14ac:dyDescent="0.25">
      <c r="A57" s="83" t="s">
        <v>497</v>
      </c>
      <c r="B57" s="226">
        <v>1100</v>
      </c>
      <c r="C57" s="227"/>
      <c r="D57" s="93"/>
      <c r="E57" s="93"/>
      <c r="F57" s="93"/>
      <c r="G57" s="93"/>
      <c r="H57" s="93"/>
      <c r="I57" s="93"/>
      <c r="J57" s="93"/>
      <c r="K57" s="93"/>
      <c r="L57" s="93" t="s">
        <v>223</v>
      </c>
      <c r="M57" s="93"/>
      <c r="N57" s="93"/>
      <c r="O57" s="93"/>
      <c r="P57" s="93"/>
      <c r="Q57" s="93"/>
      <c r="R57" s="93"/>
      <c r="S57" s="93"/>
      <c r="T57" s="228">
        <f t="shared" si="6"/>
        <v>0</v>
      </c>
      <c r="U57" s="228">
        <f t="shared" si="7"/>
        <v>0</v>
      </c>
      <c r="V57" s="228">
        <f t="shared" si="8"/>
        <v>0</v>
      </c>
      <c r="W57" s="228">
        <f t="shared" si="9"/>
        <v>0</v>
      </c>
      <c r="X57" s="228">
        <f t="shared" si="10"/>
        <v>0</v>
      </c>
      <c r="Y57" s="228">
        <f t="shared" si="11"/>
        <v>0</v>
      </c>
      <c r="Z57" s="228">
        <f t="shared" si="12"/>
        <v>0</v>
      </c>
      <c r="AA57" s="228">
        <f t="shared" si="13"/>
        <v>0</v>
      </c>
      <c r="AB57" s="228">
        <f t="shared" si="14"/>
        <v>1100</v>
      </c>
      <c r="AC57" s="228">
        <f t="shared" si="15"/>
        <v>0</v>
      </c>
      <c r="AD57" s="189">
        <f t="shared" si="16"/>
        <v>0</v>
      </c>
      <c r="AE57" s="189">
        <f t="shared" si="17"/>
        <v>0</v>
      </c>
      <c r="AF57" s="189">
        <f t="shared" si="18"/>
        <v>0</v>
      </c>
      <c r="AG57" s="189">
        <f t="shared" si="19"/>
        <v>0</v>
      </c>
      <c r="AH57" s="189">
        <f t="shared" si="20"/>
        <v>0</v>
      </c>
      <c r="AI57" s="189">
        <f t="shared" si="21"/>
        <v>0</v>
      </c>
      <c r="AJ57" s="229">
        <f t="shared" si="22"/>
        <v>1100</v>
      </c>
    </row>
    <row r="58" spans="1:36" x14ac:dyDescent="0.25">
      <c r="A58" s="83" t="s">
        <v>498</v>
      </c>
      <c r="B58" s="226">
        <v>2400</v>
      </c>
      <c r="C58" s="227"/>
      <c r="D58" s="93"/>
      <c r="E58" s="93"/>
      <c r="F58" s="93"/>
      <c r="G58" s="93"/>
      <c r="H58" s="93"/>
      <c r="I58" s="93"/>
      <c r="J58" s="93"/>
      <c r="K58" s="93"/>
      <c r="L58" s="93" t="s">
        <v>223</v>
      </c>
      <c r="M58" s="93"/>
      <c r="N58" s="93"/>
      <c r="O58" s="93"/>
      <c r="P58" s="93"/>
      <c r="Q58" s="93"/>
      <c r="R58" s="93"/>
      <c r="S58" s="93"/>
      <c r="T58" s="228">
        <f t="shared" si="6"/>
        <v>0</v>
      </c>
      <c r="U58" s="228">
        <f t="shared" si="7"/>
        <v>0</v>
      </c>
      <c r="V58" s="228">
        <f t="shared" si="8"/>
        <v>0</v>
      </c>
      <c r="W58" s="228">
        <f t="shared" si="9"/>
        <v>0</v>
      </c>
      <c r="X58" s="228">
        <f t="shared" si="10"/>
        <v>0</v>
      </c>
      <c r="Y58" s="228">
        <f t="shared" si="11"/>
        <v>0</v>
      </c>
      <c r="Z58" s="228">
        <f t="shared" si="12"/>
        <v>0</v>
      </c>
      <c r="AA58" s="228">
        <f t="shared" si="13"/>
        <v>0</v>
      </c>
      <c r="AB58" s="228">
        <f t="shared" si="14"/>
        <v>2400</v>
      </c>
      <c r="AC58" s="228">
        <f t="shared" si="15"/>
        <v>0</v>
      </c>
      <c r="AD58" s="189">
        <f t="shared" si="16"/>
        <v>0</v>
      </c>
      <c r="AE58" s="189">
        <f t="shared" si="17"/>
        <v>0</v>
      </c>
      <c r="AF58" s="189">
        <f t="shared" si="18"/>
        <v>0</v>
      </c>
      <c r="AG58" s="189">
        <f t="shared" si="19"/>
        <v>0</v>
      </c>
      <c r="AH58" s="189">
        <f t="shared" si="20"/>
        <v>0</v>
      </c>
      <c r="AI58" s="189">
        <f t="shared" si="21"/>
        <v>0</v>
      </c>
      <c r="AJ58" s="229">
        <f t="shared" si="22"/>
        <v>2400</v>
      </c>
    </row>
    <row r="59" spans="1:36" x14ac:dyDescent="0.25">
      <c r="A59" s="83" t="s">
        <v>499</v>
      </c>
      <c r="B59" s="226">
        <f>270.8*486/(486+945+525+4680+2280)</f>
        <v>14.760969044414537</v>
      </c>
      <c r="C59" s="227"/>
      <c r="D59" s="93"/>
      <c r="E59" s="93"/>
      <c r="F59" s="93" t="s">
        <v>223</v>
      </c>
      <c r="G59" s="93"/>
      <c r="H59" s="93"/>
      <c r="I59" s="93"/>
      <c r="J59" s="93"/>
      <c r="K59" s="93"/>
      <c r="L59" s="93"/>
      <c r="M59" s="93"/>
      <c r="N59" s="93"/>
      <c r="O59" s="93"/>
      <c r="P59" s="93"/>
      <c r="Q59" s="93"/>
      <c r="R59" s="93"/>
      <c r="S59" s="93"/>
      <c r="T59" s="228">
        <f t="shared" si="6"/>
        <v>0</v>
      </c>
      <c r="U59" s="228">
        <f t="shared" si="7"/>
        <v>0</v>
      </c>
      <c r="V59" s="228">
        <f t="shared" si="8"/>
        <v>14.760969044414537</v>
      </c>
      <c r="W59" s="228">
        <f t="shared" si="9"/>
        <v>0</v>
      </c>
      <c r="X59" s="228">
        <f t="shared" si="10"/>
        <v>0</v>
      </c>
      <c r="Y59" s="228">
        <f t="shared" si="11"/>
        <v>0</v>
      </c>
      <c r="Z59" s="228">
        <f t="shared" si="12"/>
        <v>0</v>
      </c>
      <c r="AA59" s="228">
        <f t="shared" si="13"/>
        <v>0</v>
      </c>
      <c r="AB59" s="228">
        <f t="shared" si="14"/>
        <v>0</v>
      </c>
      <c r="AC59" s="228">
        <f t="shared" si="15"/>
        <v>0</v>
      </c>
      <c r="AD59" s="189">
        <f t="shared" si="16"/>
        <v>0</v>
      </c>
      <c r="AE59" s="189">
        <f t="shared" si="17"/>
        <v>0</v>
      </c>
      <c r="AF59" s="189">
        <f t="shared" si="18"/>
        <v>0</v>
      </c>
      <c r="AG59" s="189">
        <f t="shared" si="19"/>
        <v>0</v>
      </c>
      <c r="AH59" s="189">
        <f t="shared" si="20"/>
        <v>0</v>
      </c>
      <c r="AI59" s="189">
        <f t="shared" si="21"/>
        <v>0</v>
      </c>
      <c r="AJ59" s="229">
        <f t="shared" si="22"/>
        <v>14.760969044414537</v>
      </c>
    </row>
    <row r="60" spans="1:36" x14ac:dyDescent="0.25">
      <c r="A60" s="83" t="s">
        <v>500</v>
      </c>
      <c r="B60" s="226">
        <f>270.8*945/(486+945+525+4680+2280)</f>
        <v>28.701884253028265</v>
      </c>
      <c r="C60" s="227"/>
      <c r="D60" s="93"/>
      <c r="E60" s="93"/>
      <c r="F60" s="93"/>
      <c r="G60" s="93" t="s">
        <v>223</v>
      </c>
      <c r="H60" s="93"/>
      <c r="I60" s="93"/>
      <c r="J60" s="93"/>
      <c r="K60" s="93"/>
      <c r="L60" s="93"/>
      <c r="M60" s="93"/>
      <c r="N60" s="93"/>
      <c r="O60" s="93"/>
      <c r="P60" s="93"/>
      <c r="Q60" s="93"/>
      <c r="R60" s="93"/>
      <c r="S60" s="93"/>
      <c r="T60" s="228">
        <f t="shared" si="6"/>
        <v>0</v>
      </c>
      <c r="U60" s="228">
        <f t="shared" si="7"/>
        <v>0</v>
      </c>
      <c r="V60" s="228">
        <f t="shared" si="8"/>
        <v>0</v>
      </c>
      <c r="W60" s="228">
        <f t="shared" si="9"/>
        <v>28.701884253028265</v>
      </c>
      <c r="X60" s="228">
        <f t="shared" si="10"/>
        <v>0</v>
      </c>
      <c r="Y60" s="228">
        <f t="shared" si="11"/>
        <v>0</v>
      </c>
      <c r="Z60" s="228">
        <f t="shared" si="12"/>
        <v>0</v>
      </c>
      <c r="AA60" s="228">
        <f t="shared" si="13"/>
        <v>0</v>
      </c>
      <c r="AB60" s="228">
        <f t="shared" si="14"/>
        <v>0</v>
      </c>
      <c r="AC60" s="228">
        <f t="shared" si="15"/>
        <v>0</v>
      </c>
      <c r="AD60" s="189">
        <f t="shared" si="16"/>
        <v>0</v>
      </c>
      <c r="AE60" s="189">
        <f t="shared" si="17"/>
        <v>0</v>
      </c>
      <c r="AF60" s="189">
        <f t="shared" si="18"/>
        <v>0</v>
      </c>
      <c r="AG60" s="189">
        <f t="shared" si="19"/>
        <v>0</v>
      </c>
      <c r="AH60" s="189">
        <f t="shared" si="20"/>
        <v>0</v>
      </c>
      <c r="AI60" s="189">
        <f t="shared" si="21"/>
        <v>0</v>
      </c>
      <c r="AJ60" s="229">
        <f t="shared" si="22"/>
        <v>28.701884253028265</v>
      </c>
    </row>
    <row r="61" spans="1:36" x14ac:dyDescent="0.25">
      <c r="A61" s="83" t="s">
        <v>501</v>
      </c>
      <c r="B61" s="226">
        <f>270.8*525/(486+945+525+4680+2280)</f>
        <v>15.945491251682368</v>
      </c>
      <c r="C61" s="227"/>
      <c r="D61" s="93"/>
      <c r="E61" s="93"/>
      <c r="F61" s="93"/>
      <c r="G61" s="93"/>
      <c r="H61" s="93" t="s">
        <v>223</v>
      </c>
      <c r="I61" s="93"/>
      <c r="J61" s="93"/>
      <c r="K61" s="93"/>
      <c r="L61" s="93"/>
      <c r="M61" s="93"/>
      <c r="N61" s="93"/>
      <c r="O61" s="93"/>
      <c r="P61" s="93"/>
      <c r="Q61" s="93"/>
      <c r="R61" s="93"/>
      <c r="S61" s="93"/>
      <c r="T61" s="228">
        <f t="shared" si="6"/>
        <v>0</v>
      </c>
      <c r="U61" s="228">
        <f t="shared" si="7"/>
        <v>0</v>
      </c>
      <c r="V61" s="228">
        <f t="shared" si="8"/>
        <v>0</v>
      </c>
      <c r="W61" s="228">
        <f t="shared" si="9"/>
        <v>0</v>
      </c>
      <c r="X61" s="228">
        <f t="shared" si="10"/>
        <v>15.945491251682368</v>
      </c>
      <c r="Y61" s="228">
        <f t="shared" si="11"/>
        <v>0</v>
      </c>
      <c r="Z61" s="228">
        <f t="shared" si="12"/>
        <v>0</v>
      </c>
      <c r="AA61" s="228">
        <f t="shared" si="13"/>
        <v>0</v>
      </c>
      <c r="AB61" s="228">
        <f t="shared" si="14"/>
        <v>0</v>
      </c>
      <c r="AC61" s="228">
        <f t="shared" si="15"/>
        <v>0</v>
      </c>
      <c r="AD61" s="189">
        <f t="shared" si="16"/>
        <v>0</v>
      </c>
      <c r="AE61" s="189">
        <f t="shared" si="17"/>
        <v>0</v>
      </c>
      <c r="AF61" s="189">
        <f t="shared" si="18"/>
        <v>0</v>
      </c>
      <c r="AG61" s="189">
        <f t="shared" si="19"/>
        <v>0</v>
      </c>
      <c r="AH61" s="189">
        <f t="shared" si="20"/>
        <v>0</v>
      </c>
      <c r="AI61" s="189">
        <f t="shared" si="21"/>
        <v>0</v>
      </c>
      <c r="AJ61" s="229">
        <f t="shared" si="22"/>
        <v>15.945491251682368</v>
      </c>
    </row>
    <row r="62" spans="1:36" x14ac:dyDescent="0.25">
      <c r="A62" s="83" t="s">
        <v>502</v>
      </c>
      <c r="B62" s="226">
        <f>270.8*4680/(486+945+525+4680+2280)</f>
        <v>142.14266487213996</v>
      </c>
      <c r="C62" s="227"/>
      <c r="D62" s="93"/>
      <c r="E62" s="93"/>
      <c r="F62" s="93"/>
      <c r="G62" s="93"/>
      <c r="H62" s="93"/>
      <c r="I62" s="93" t="s">
        <v>223</v>
      </c>
      <c r="J62" s="93"/>
      <c r="K62" s="93"/>
      <c r="L62" s="93"/>
      <c r="M62" s="93"/>
      <c r="N62" s="93"/>
      <c r="O62" s="93"/>
      <c r="P62" s="93"/>
      <c r="Q62" s="93"/>
      <c r="R62" s="93"/>
      <c r="S62" s="93"/>
      <c r="T62" s="228">
        <f t="shared" si="6"/>
        <v>0</v>
      </c>
      <c r="U62" s="228">
        <f t="shared" si="7"/>
        <v>0</v>
      </c>
      <c r="V62" s="228">
        <f t="shared" si="8"/>
        <v>0</v>
      </c>
      <c r="W62" s="228">
        <f t="shared" si="9"/>
        <v>0</v>
      </c>
      <c r="X62" s="228">
        <f t="shared" si="10"/>
        <v>0</v>
      </c>
      <c r="Y62" s="228">
        <f t="shared" si="11"/>
        <v>142.14266487213996</v>
      </c>
      <c r="Z62" s="228">
        <f t="shared" si="12"/>
        <v>0</v>
      </c>
      <c r="AA62" s="228">
        <f t="shared" si="13"/>
        <v>0</v>
      </c>
      <c r="AB62" s="228">
        <f t="shared" si="14"/>
        <v>0</v>
      </c>
      <c r="AC62" s="228">
        <f t="shared" si="15"/>
        <v>0</v>
      </c>
      <c r="AD62" s="189">
        <f t="shared" si="16"/>
        <v>0</v>
      </c>
      <c r="AE62" s="189">
        <f t="shared" si="17"/>
        <v>0</v>
      </c>
      <c r="AF62" s="189">
        <f t="shared" si="18"/>
        <v>0</v>
      </c>
      <c r="AG62" s="189">
        <f t="shared" si="19"/>
        <v>0</v>
      </c>
      <c r="AH62" s="189">
        <f t="shared" si="20"/>
        <v>0</v>
      </c>
      <c r="AI62" s="189">
        <f t="shared" si="21"/>
        <v>0</v>
      </c>
      <c r="AJ62" s="229">
        <f t="shared" si="22"/>
        <v>142.14266487213996</v>
      </c>
    </row>
    <row r="63" spans="1:36" x14ac:dyDescent="0.25">
      <c r="A63" s="83" t="s">
        <v>503</v>
      </c>
      <c r="B63" s="226">
        <f>270.8*2280/(486+945+525+4680+2280)</f>
        <v>69.248990578734862</v>
      </c>
      <c r="C63" s="227"/>
      <c r="D63" s="93"/>
      <c r="E63" s="93"/>
      <c r="F63" s="93"/>
      <c r="G63" s="93"/>
      <c r="H63" s="93"/>
      <c r="I63" s="93"/>
      <c r="J63" s="93" t="s">
        <v>223</v>
      </c>
      <c r="K63" s="93"/>
      <c r="L63" s="93"/>
      <c r="M63" s="93"/>
      <c r="N63" s="93"/>
      <c r="O63" s="93"/>
      <c r="P63" s="93"/>
      <c r="Q63" s="93"/>
      <c r="R63" s="93"/>
      <c r="S63" s="93"/>
      <c r="T63" s="228">
        <f t="shared" si="6"/>
        <v>0</v>
      </c>
      <c r="U63" s="228">
        <f t="shared" si="7"/>
        <v>0</v>
      </c>
      <c r="V63" s="228">
        <f t="shared" si="8"/>
        <v>0</v>
      </c>
      <c r="W63" s="228">
        <f t="shared" si="9"/>
        <v>0</v>
      </c>
      <c r="X63" s="228">
        <f t="shared" si="10"/>
        <v>0</v>
      </c>
      <c r="Y63" s="228">
        <f t="shared" si="11"/>
        <v>0</v>
      </c>
      <c r="Z63" s="228">
        <f t="shared" si="12"/>
        <v>69.248990578734862</v>
      </c>
      <c r="AA63" s="228">
        <f t="shared" si="13"/>
        <v>0</v>
      </c>
      <c r="AB63" s="228">
        <f t="shared" si="14"/>
        <v>0</v>
      </c>
      <c r="AC63" s="228">
        <f t="shared" si="15"/>
        <v>0</v>
      </c>
      <c r="AD63" s="189">
        <f t="shared" si="16"/>
        <v>0</v>
      </c>
      <c r="AE63" s="189">
        <f t="shared" si="17"/>
        <v>0</v>
      </c>
      <c r="AF63" s="189">
        <f t="shared" si="18"/>
        <v>0</v>
      </c>
      <c r="AG63" s="189">
        <f t="shared" si="19"/>
        <v>0</v>
      </c>
      <c r="AH63" s="189">
        <f t="shared" si="20"/>
        <v>0</v>
      </c>
      <c r="AI63" s="189">
        <f t="shared" si="21"/>
        <v>0</v>
      </c>
      <c r="AJ63" s="229">
        <f t="shared" si="22"/>
        <v>69.248990578734862</v>
      </c>
    </row>
    <row r="64" spans="1:36" x14ac:dyDescent="0.25">
      <c r="A64" s="83" t="s">
        <v>504</v>
      </c>
      <c r="B64" s="226">
        <v>336</v>
      </c>
      <c r="C64" s="227"/>
      <c r="D64" s="93"/>
      <c r="E64" s="93"/>
      <c r="F64" s="93"/>
      <c r="G64" s="93"/>
      <c r="H64" s="93"/>
      <c r="I64" s="93"/>
      <c r="J64" s="93"/>
      <c r="K64" s="93"/>
      <c r="L64" s="93" t="s">
        <v>223</v>
      </c>
      <c r="M64" s="93"/>
      <c r="N64" s="93"/>
      <c r="O64" s="93"/>
      <c r="P64" s="93"/>
      <c r="Q64" s="93"/>
      <c r="R64" s="93"/>
      <c r="S64" s="93"/>
      <c r="T64" s="228">
        <f t="shared" si="6"/>
        <v>0</v>
      </c>
      <c r="U64" s="228">
        <f t="shared" si="7"/>
        <v>0</v>
      </c>
      <c r="V64" s="228">
        <f t="shared" si="8"/>
        <v>0</v>
      </c>
      <c r="W64" s="228">
        <f t="shared" si="9"/>
        <v>0</v>
      </c>
      <c r="X64" s="228">
        <f t="shared" si="10"/>
        <v>0</v>
      </c>
      <c r="Y64" s="228">
        <f t="shared" si="11"/>
        <v>0</v>
      </c>
      <c r="Z64" s="228">
        <f t="shared" si="12"/>
        <v>0</v>
      </c>
      <c r="AA64" s="228">
        <f t="shared" si="13"/>
        <v>0</v>
      </c>
      <c r="AB64" s="228">
        <f t="shared" si="14"/>
        <v>336</v>
      </c>
      <c r="AC64" s="228">
        <f t="shared" si="15"/>
        <v>0</v>
      </c>
      <c r="AD64" s="189">
        <f t="shared" si="16"/>
        <v>0</v>
      </c>
      <c r="AE64" s="189">
        <f t="shared" si="17"/>
        <v>0</v>
      </c>
      <c r="AF64" s="189">
        <f t="shared" si="18"/>
        <v>0</v>
      </c>
      <c r="AG64" s="189">
        <f t="shared" si="19"/>
        <v>0</v>
      </c>
      <c r="AH64" s="189">
        <f t="shared" si="20"/>
        <v>0</v>
      </c>
      <c r="AI64" s="189">
        <f t="shared" si="21"/>
        <v>0</v>
      </c>
      <c r="AJ64" s="229">
        <f t="shared" si="22"/>
        <v>336</v>
      </c>
    </row>
    <row r="65" spans="1:36" x14ac:dyDescent="0.25">
      <c r="A65" s="83" t="s">
        <v>505</v>
      </c>
      <c r="B65" s="226">
        <v>181.5</v>
      </c>
      <c r="C65" s="227"/>
      <c r="D65" s="93"/>
      <c r="E65" s="93"/>
      <c r="F65" s="93"/>
      <c r="G65" s="93"/>
      <c r="H65" s="93"/>
      <c r="I65" s="93"/>
      <c r="J65" s="93"/>
      <c r="K65" s="93"/>
      <c r="L65" s="93" t="s">
        <v>223</v>
      </c>
      <c r="M65" s="93"/>
      <c r="N65" s="93"/>
      <c r="O65" s="93"/>
      <c r="P65" s="93"/>
      <c r="Q65" s="93"/>
      <c r="R65" s="93"/>
      <c r="S65" s="93"/>
      <c r="T65" s="228">
        <f t="shared" si="6"/>
        <v>0</v>
      </c>
      <c r="U65" s="228">
        <f t="shared" si="7"/>
        <v>0</v>
      </c>
      <c r="V65" s="228">
        <f t="shared" si="8"/>
        <v>0</v>
      </c>
      <c r="W65" s="228">
        <f t="shared" si="9"/>
        <v>0</v>
      </c>
      <c r="X65" s="228">
        <f t="shared" si="10"/>
        <v>0</v>
      </c>
      <c r="Y65" s="228">
        <f t="shared" si="11"/>
        <v>0</v>
      </c>
      <c r="Z65" s="228">
        <f t="shared" si="12"/>
        <v>0</v>
      </c>
      <c r="AA65" s="228">
        <f t="shared" si="13"/>
        <v>0</v>
      </c>
      <c r="AB65" s="228">
        <f t="shared" si="14"/>
        <v>181.5</v>
      </c>
      <c r="AC65" s="228">
        <f t="shared" si="15"/>
        <v>0</v>
      </c>
      <c r="AD65" s="189">
        <f t="shared" si="16"/>
        <v>0</v>
      </c>
      <c r="AE65" s="189">
        <f t="shared" si="17"/>
        <v>0</v>
      </c>
      <c r="AF65" s="189">
        <f t="shared" si="18"/>
        <v>0</v>
      </c>
      <c r="AG65" s="189">
        <f t="shared" si="19"/>
        <v>0</v>
      </c>
      <c r="AH65" s="189">
        <f t="shared" si="20"/>
        <v>0</v>
      </c>
      <c r="AI65" s="189">
        <f t="shared" si="21"/>
        <v>0</v>
      </c>
      <c r="AJ65" s="229">
        <f t="shared" si="22"/>
        <v>181.5</v>
      </c>
    </row>
    <row r="66" spans="1:36" x14ac:dyDescent="0.25">
      <c r="A66" s="83" t="s">
        <v>506</v>
      </c>
      <c r="B66" s="226">
        <v>4290</v>
      </c>
      <c r="C66" s="227"/>
      <c r="D66" s="93"/>
      <c r="E66" s="93"/>
      <c r="F66" s="93"/>
      <c r="G66" s="93"/>
      <c r="H66" s="93"/>
      <c r="I66" s="93"/>
      <c r="J66" s="93"/>
      <c r="K66" s="93"/>
      <c r="L66" s="93" t="s">
        <v>223</v>
      </c>
      <c r="M66" s="93"/>
      <c r="N66" s="93"/>
      <c r="O66" s="93"/>
      <c r="P66" s="93"/>
      <c r="Q66" s="93"/>
      <c r="R66" s="93"/>
      <c r="S66" s="93"/>
      <c r="T66" s="228">
        <f t="shared" si="6"/>
        <v>0</v>
      </c>
      <c r="U66" s="228">
        <f t="shared" si="7"/>
        <v>0</v>
      </c>
      <c r="V66" s="228">
        <f t="shared" si="8"/>
        <v>0</v>
      </c>
      <c r="W66" s="228">
        <f t="shared" si="9"/>
        <v>0</v>
      </c>
      <c r="X66" s="228">
        <f t="shared" si="10"/>
        <v>0</v>
      </c>
      <c r="Y66" s="228">
        <f t="shared" si="11"/>
        <v>0</v>
      </c>
      <c r="Z66" s="228">
        <f t="shared" si="12"/>
        <v>0</v>
      </c>
      <c r="AA66" s="228">
        <f t="shared" si="13"/>
        <v>0</v>
      </c>
      <c r="AB66" s="228">
        <f t="shared" si="14"/>
        <v>4290</v>
      </c>
      <c r="AC66" s="228">
        <f t="shared" si="15"/>
        <v>0</v>
      </c>
      <c r="AD66" s="189">
        <f t="shared" si="16"/>
        <v>0</v>
      </c>
      <c r="AE66" s="189">
        <f t="shared" si="17"/>
        <v>0</v>
      </c>
      <c r="AF66" s="189">
        <f t="shared" si="18"/>
        <v>0</v>
      </c>
      <c r="AG66" s="189">
        <f t="shared" si="19"/>
        <v>0</v>
      </c>
      <c r="AH66" s="189">
        <f t="shared" si="20"/>
        <v>0</v>
      </c>
      <c r="AI66" s="189">
        <f t="shared" si="21"/>
        <v>0</v>
      </c>
      <c r="AJ66" s="229">
        <f t="shared" si="22"/>
        <v>4290</v>
      </c>
    </row>
    <row r="67" spans="1:36" x14ac:dyDescent="0.25">
      <c r="A67" s="83" t="s">
        <v>507</v>
      </c>
      <c r="B67" s="226">
        <v>496.25</v>
      </c>
      <c r="C67" s="227"/>
      <c r="D67" s="93"/>
      <c r="E67" s="93"/>
      <c r="F67" s="93"/>
      <c r="G67" s="93"/>
      <c r="H67" s="93"/>
      <c r="I67" s="93"/>
      <c r="J67" s="93"/>
      <c r="K67" s="93"/>
      <c r="L67" s="93" t="s">
        <v>223</v>
      </c>
      <c r="M67" s="93"/>
      <c r="N67" s="93"/>
      <c r="O67" s="93"/>
      <c r="P67" s="93"/>
      <c r="Q67" s="93"/>
      <c r="R67" s="93"/>
      <c r="S67" s="93"/>
      <c r="T67" s="228">
        <f t="shared" ref="T67:T73" si="23">IF(D67="x",$B67,0)</f>
        <v>0</v>
      </c>
      <c r="U67" s="228">
        <f t="shared" ref="U67:U73" si="24">IF(E67="x",$B67,0)</f>
        <v>0</v>
      </c>
      <c r="V67" s="228">
        <f t="shared" ref="V67:V73" si="25">IF(F67="x",$B67,0)</f>
        <v>0</v>
      </c>
      <c r="W67" s="228">
        <f t="shared" ref="W67:W73" si="26">IF(G67="x",$B67,0)</f>
        <v>0</v>
      </c>
      <c r="X67" s="228">
        <f t="shared" ref="X67:X73" si="27">IF(H67="x",$B67,0)</f>
        <v>0</v>
      </c>
      <c r="Y67" s="228">
        <f t="shared" ref="Y67:Y73" si="28">IF(I67="x",$B67,0)</f>
        <v>0</v>
      </c>
      <c r="Z67" s="228">
        <f t="shared" ref="Z67:Z73" si="29">IF(J67="x",$B67,0)</f>
        <v>0</v>
      </c>
      <c r="AA67" s="228">
        <f t="shared" ref="AA67:AA73" si="30">IF(K67="x",$B67,0)</f>
        <v>0</v>
      </c>
      <c r="AB67" s="228">
        <f t="shared" ref="AB67:AB73" si="31">IF(L67="x",$B67,0)</f>
        <v>496.25</v>
      </c>
      <c r="AC67" s="228">
        <f t="shared" ref="AC67:AC73" si="32">IF(M67="x",$B67,0)</f>
        <v>0</v>
      </c>
      <c r="AD67" s="189">
        <f t="shared" ref="AD67:AD76" si="33">IF(N67="x",$B67,0)</f>
        <v>0</v>
      </c>
      <c r="AE67" s="189">
        <f t="shared" ref="AE67:AE76" si="34">IF(O67="x",$B67,0)</f>
        <v>0</v>
      </c>
      <c r="AF67" s="189">
        <f t="shared" ref="AF67:AF76" si="35">IF(P67="x",$B67,0)</f>
        <v>0</v>
      </c>
      <c r="AG67" s="189">
        <f t="shared" ref="AG67:AG76" si="36">IF(Q67="x",$B67,0)</f>
        <v>0</v>
      </c>
      <c r="AH67" s="189">
        <f t="shared" ref="AH67:AH76" si="37">IF(R67="x",$B67,0)</f>
        <v>0</v>
      </c>
      <c r="AI67" s="189">
        <f t="shared" ref="AI67:AI76" si="38">IF(S67="x",$B67,0)</f>
        <v>0</v>
      </c>
      <c r="AJ67" s="229">
        <f t="shared" ref="AJ67:AJ76" si="39">SUM(T67:AI67)</f>
        <v>496.25</v>
      </c>
    </row>
    <row r="68" spans="1:36" x14ac:dyDescent="0.25">
      <c r="A68" s="83" t="s">
        <v>508</v>
      </c>
      <c r="B68" s="226">
        <v>70.319999999999993</v>
      </c>
      <c r="C68" s="227"/>
      <c r="D68" s="93"/>
      <c r="E68" s="93"/>
      <c r="F68" s="93"/>
      <c r="G68" s="93"/>
      <c r="H68" s="93"/>
      <c r="I68" s="93"/>
      <c r="J68" s="93"/>
      <c r="K68" s="93"/>
      <c r="L68" s="93" t="s">
        <v>223</v>
      </c>
      <c r="M68" s="93"/>
      <c r="N68" s="93"/>
      <c r="O68" s="93"/>
      <c r="P68" s="93"/>
      <c r="Q68" s="93"/>
      <c r="R68" s="93"/>
      <c r="S68" s="93"/>
      <c r="T68" s="228">
        <f t="shared" si="23"/>
        <v>0</v>
      </c>
      <c r="U68" s="228">
        <f t="shared" si="24"/>
        <v>0</v>
      </c>
      <c r="V68" s="228">
        <f t="shared" si="25"/>
        <v>0</v>
      </c>
      <c r="W68" s="228">
        <f t="shared" si="26"/>
        <v>0</v>
      </c>
      <c r="X68" s="228">
        <f t="shared" si="27"/>
        <v>0</v>
      </c>
      <c r="Y68" s="228">
        <f t="shared" si="28"/>
        <v>0</v>
      </c>
      <c r="Z68" s="228">
        <f t="shared" si="29"/>
        <v>0</v>
      </c>
      <c r="AA68" s="228">
        <f t="shared" si="30"/>
        <v>0</v>
      </c>
      <c r="AB68" s="228">
        <f t="shared" si="31"/>
        <v>70.319999999999993</v>
      </c>
      <c r="AC68" s="228">
        <f t="shared" si="32"/>
        <v>0</v>
      </c>
      <c r="AD68" s="189">
        <f t="shared" si="33"/>
        <v>0</v>
      </c>
      <c r="AE68" s="189">
        <f t="shared" si="34"/>
        <v>0</v>
      </c>
      <c r="AF68" s="189">
        <f t="shared" si="35"/>
        <v>0</v>
      </c>
      <c r="AG68" s="189">
        <f t="shared" si="36"/>
        <v>0</v>
      </c>
      <c r="AH68" s="189">
        <f t="shared" si="37"/>
        <v>0</v>
      </c>
      <c r="AI68" s="189">
        <f t="shared" si="38"/>
        <v>0</v>
      </c>
      <c r="AJ68" s="229">
        <f t="shared" si="39"/>
        <v>70.319999999999993</v>
      </c>
    </row>
    <row r="69" spans="1:36" x14ac:dyDescent="0.25">
      <c r="A69" s="83" t="s">
        <v>509</v>
      </c>
      <c r="B69" s="226">
        <f>47000+4000-70*'Team Makeup'!$N$26</f>
        <v>45050</v>
      </c>
      <c r="C69" s="227" t="s">
        <v>510</v>
      </c>
      <c r="D69" s="93" t="s">
        <v>223</v>
      </c>
      <c r="E69" s="93"/>
      <c r="F69" s="93"/>
      <c r="G69" s="93"/>
      <c r="H69" s="93"/>
      <c r="I69" s="93"/>
      <c r="J69" s="93"/>
      <c r="K69" s="93"/>
      <c r="L69" s="93"/>
      <c r="M69" s="93"/>
      <c r="N69" s="93"/>
      <c r="O69" s="93"/>
      <c r="P69" s="93"/>
      <c r="Q69" s="93"/>
      <c r="R69" s="93"/>
      <c r="S69" s="93"/>
      <c r="T69" s="228">
        <f t="shared" si="23"/>
        <v>45050</v>
      </c>
      <c r="U69" s="228">
        <f t="shared" si="24"/>
        <v>0</v>
      </c>
      <c r="V69" s="228">
        <f t="shared" si="25"/>
        <v>0</v>
      </c>
      <c r="W69" s="228">
        <f t="shared" si="26"/>
        <v>0</v>
      </c>
      <c r="X69" s="228">
        <f t="shared" si="27"/>
        <v>0</v>
      </c>
      <c r="Y69" s="228">
        <f t="shared" si="28"/>
        <v>0</v>
      </c>
      <c r="Z69" s="228">
        <f t="shared" si="29"/>
        <v>0</v>
      </c>
      <c r="AA69" s="228">
        <f t="shared" si="30"/>
        <v>0</v>
      </c>
      <c r="AB69" s="228">
        <f t="shared" si="31"/>
        <v>0</v>
      </c>
      <c r="AC69" s="228">
        <f t="shared" si="32"/>
        <v>0</v>
      </c>
      <c r="AD69" s="189">
        <f t="shared" si="33"/>
        <v>0</v>
      </c>
      <c r="AE69" s="189">
        <f t="shared" si="34"/>
        <v>0</v>
      </c>
      <c r="AF69" s="189">
        <f t="shared" si="35"/>
        <v>0</v>
      </c>
      <c r="AG69" s="189">
        <f t="shared" si="36"/>
        <v>0</v>
      </c>
      <c r="AH69" s="189">
        <f t="shared" si="37"/>
        <v>0</v>
      </c>
      <c r="AI69" s="189">
        <f t="shared" si="38"/>
        <v>0</v>
      </c>
      <c r="AJ69" s="229">
        <f t="shared" si="39"/>
        <v>45050</v>
      </c>
    </row>
    <row r="70" spans="1:36" x14ac:dyDescent="0.25">
      <c r="A70" s="83" t="s">
        <v>511</v>
      </c>
      <c r="B70" s="226">
        <v>23665</v>
      </c>
      <c r="C70" s="227"/>
      <c r="D70" s="93"/>
      <c r="E70" s="93"/>
      <c r="F70" s="93"/>
      <c r="G70" s="93"/>
      <c r="H70" s="93"/>
      <c r="I70" s="93"/>
      <c r="J70" s="93"/>
      <c r="K70" s="93"/>
      <c r="L70" s="93" t="s">
        <v>223</v>
      </c>
      <c r="M70" s="93"/>
      <c r="N70" s="93"/>
      <c r="O70" s="93"/>
      <c r="P70" s="93"/>
      <c r="Q70" s="93"/>
      <c r="R70" s="93"/>
      <c r="S70" s="93"/>
      <c r="T70" s="228">
        <f t="shared" si="23"/>
        <v>0</v>
      </c>
      <c r="U70" s="228">
        <f t="shared" si="24"/>
        <v>0</v>
      </c>
      <c r="V70" s="228">
        <f t="shared" si="25"/>
        <v>0</v>
      </c>
      <c r="W70" s="228">
        <f t="shared" si="26"/>
        <v>0</v>
      </c>
      <c r="X70" s="228">
        <f t="shared" si="27"/>
        <v>0</v>
      </c>
      <c r="Y70" s="228">
        <f t="shared" si="28"/>
        <v>0</v>
      </c>
      <c r="Z70" s="228">
        <f t="shared" si="29"/>
        <v>0</v>
      </c>
      <c r="AA70" s="228">
        <f t="shared" si="30"/>
        <v>0</v>
      </c>
      <c r="AB70" s="228">
        <f t="shared" si="31"/>
        <v>23665</v>
      </c>
      <c r="AC70" s="228">
        <f t="shared" si="32"/>
        <v>0</v>
      </c>
      <c r="AD70" s="189">
        <f t="shared" si="33"/>
        <v>0</v>
      </c>
      <c r="AE70" s="189">
        <f t="shared" si="34"/>
        <v>0</v>
      </c>
      <c r="AF70" s="189">
        <f t="shared" si="35"/>
        <v>0</v>
      </c>
      <c r="AG70" s="189">
        <f t="shared" si="36"/>
        <v>0</v>
      </c>
      <c r="AH70" s="189">
        <f t="shared" si="37"/>
        <v>0</v>
      </c>
      <c r="AI70" s="189">
        <f t="shared" si="38"/>
        <v>0</v>
      </c>
      <c r="AJ70" s="229">
        <f t="shared" si="39"/>
        <v>23665</v>
      </c>
    </row>
    <row r="71" spans="1:36" x14ac:dyDescent="0.25">
      <c r="A71" s="83" t="s">
        <v>512</v>
      </c>
      <c r="B71" s="226">
        <f>300/0.75*1.98</f>
        <v>792</v>
      </c>
      <c r="C71" s="227" t="s">
        <v>513</v>
      </c>
      <c r="D71" s="93"/>
      <c r="E71" s="93"/>
      <c r="F71" s="93"/>
      <c r="G71" s="93"/>
      <c r="H71" s="93"/>
      <c r="I71" s="93"/>
      <c r="J71" s="93"/>
      <c r="K71" s="93"/>
      <c r="L71" s="93"/>
      <c r="M71" s="93"/>
      <c r="N71" s="93" t="s">
        <v>223</v>
      </c>
      <c r="O71" s="93"/>
      <c r="P71" s="93"/>
      <c r="Q71" s="93"/>
      <c r="R71" s="93"/>
      <c r="S71" s="93"/>
      <c r="T71" s="228">
        <f t="shared" si="23"/>
        <v>0</v>
      </c>
      <c r="U71" s="228">
        <f t="shared" si="24"/>
        <v>0</v>
      </c>
      <c r="V71" s="228">
        <f t="shared" si="25"/>
        <v>0</v>
      </c>
      <c r="W71" s="228">
        <f t="shared" si="26"/>
        <v>0</v>
      </c>
      <c r="X71" s="228">
        <f t="shared" si="27"/>
        <v>0</v>
      </c>
      <c r="Y71" s="228">
        <f t="shared" si="28"/>
        <v>0</v>
      </c>
      <c r="Z71" s="228">
        <f t="shared" si="29"/>
        <v>0</v>
      </c>
      <c r="AA71" s="228">
        <f t="shared" si="30"/>
        <v>0</v>
      </c>
      <c r="AB71" s="228">
        <f t="shared" si="31"/>
        <v>0</v>
      </c>
      <c r="AC71" s="228">
        <f t="shared" si="32"/>
        <v>0</v>
      </c>
      <c r="AD71" s="189">
        <f t="shared" si="33"/>
        <v>792</v>
      </c>
      <c r="AE71" s="189">
        <f t="shared" si="34"/>
        <v>0</v>
      </c>
      <c r="AF71" s="189">
        <f t="shared" si="35"/>
        <v>0</v>
      </c>
      <c r="AG71" s="189">
        <f t="shared" si="36"/>
        <v>0</v>
      </c>
      <c r="AH71" s="189">
        <f t="shared" si="37"/>
        <v>0</v>
      </c>
      <c r="AI71" s="189">
        <f t="shared" si="38"/>
        <v>0</v>
      </c>
      <c r="AJ71" s="229">
        <f t="shared" si="39"/>
        <v>792</v>
      </c>
    </row>
    <row r="72" spans="1:36" x14ac:dyDescent="0.25">
      <c r="A72" s="83" t="s">
        <v>514</v>
      </c>
      <c r="B72" s="226">
        <f>350*2.37</f>
        <v>829.5</v>
      </c>
      <c r="C72" s="227" t="s">
        <v>515</v>
      </c>
      <c r="D72" s="93"/>
      <c r="E72" s="93"/>
      <c r="F72" s="93"/>
      <c r="G72" s="93"/>
      <c r="H72" s="93"/>
      <c r="I72" s="93"/>
      <c r="J72" s="93"/>
      <c r="K72" s="93"/>
      <c r="L72" s="93"/>
      <c r="M72" s="93"/>
      <c r="N72" s="93" t="s">
        <v>223</v>
      </c>
      <c r="O72" s="93"/>
      <c r="P72" s="93"/>
      <c r="Q72" s="93"/>
      <c r="R72" s="93"/>
      <c r="S72" s="93"/>
      <c r="T72" s="228">
        <f t="shared" si="23"/>
        <v>0</v>
      </c>
      <c r="U72" s="228">
        <f t="shared" si="24"/>
        <v>0</v>
      </c>
      <c r="V72" s="228">
        <f t="shared" si="25"/>
        <v>0</v>
      </c>
      <c r="W72" s="228">
        <f t="shared" si="26"/>
        <v>0</v>
      </c>
      <c r="X72" s="228">
        <f t="shared" si="27"/>
        <v>0</v>
      </c>
      <c r="Y72" s="228">
        <f t="shared" si="28"/>
        <v>0</v>
      </c>
      <c r="Z72" s="228">
        <f t="shared" si="29"/>
        <v>0</v>
      </c>
      <c r="AA72" s="228">
        <f t="shared" si="30"/>
        <v>0</v>
      </c>
      <c r="AB72" s="228">
        <f t="shared" si="31"/>
        <v>0</v>
      </c>
      <c r="AC72" s="228">
        <f t="shared" si="32"/>
        <v>0</v>
      </c>
      <c r="AD72" s="189">
        <f t="shared" si="33"/>
        <v>829.5</v>
      </c>
      <c r="AE72" s="189">
        <f t="shared" si="34"/>
        <v>0</v>
      </c>
      <c r="AF72" s="189">
        <f t="shared" si="35"/>
        <v>0</v>
      </c>
      <c r="AG72" s="189">
        <f t="shared" si="36"/>
        <v>0</v>
      </c>
      <c r="AH72" s="189">
        <f t="shared" si="37"/>
        <v>0</v>
      </c>
      <c r="AI72" s="189">
        <f t="shared" si="38"/>
        <v>0</v>
      </c>
      <c r="AJ72" s="229">
        <f t="shared" si="39"/>
        <v>829.5</v>
      </c>
    </row>
    <row r="73" spans="1:36" x14ac:dyDescent="0.25">
      <c r="A73" s="83" t="s">
        <v>516</v>
      </c>
      <c r="B73" s="226">
        <f>1668.7+2107.29</f>
        <v>3775.99</v>
      </c>
      <c r="C73" s="227"/>
      <c r="D73" s="93"/>
      <c r="E73" s="93"/>
      <c r="F73" s="93"/>
      <c r="G73" s="93"/>
      <c r="H73" s="93"/>
      <c r="I73" s="93"/>
      <c r="J73" s="93"/>
      <c r="K73" s="93"/>
      <c r="L73" s="93"/>
      <c r="M73" s="93"/>
      <c r="N73" s="93"/>
      <c r="O73" s="93"/>
      <c r="P73" s="93"/>
      <c r="Q73" s="93"/>
      <c r="R73" s="93" t="s">
        <v>223</v>
      </c>
      <c r="S73" s="93"/>
      <c r="T73" s="228">
        <f t="shared" si="23"/>
        <v>0</v>
      </c>
      <c r="U73" s="228">
        <f t="shared" si="24"/>
        <v>0</v>
      </c>
      <c r="V73" s="228">
        <f t="shared" si="25"/>
        <v>0</v>
      </c>
      <c r="W73" s="228">
        <f t="shared" si="26"/>
        <v>0</v>
      </c>
      <c r="X73" s="228">
        <f t="shared" si="27"/>
        <v>0</v>
      </c>
      <c r="Y73" s="228">
        <f t="shared" si="28"/>
        <v>0</v>
      </c>
      <c r="Z73" s="228">
        <f t="shared" si="29"/>
        <v>0</v>
      </c>
      <c r="AA73" s="228">
        <f t="shared" si="30"/>
        <v>0</v>
      </c>
      <c r="AB73" s="228">
        <f t="shared" si="31"/>
        <v>0</v>
      </c>
      <c r="AC73" s="228">
        <f t="shared" si="32"/>
        <v>0</v>
      </c>
      <c r="AD73" s="189">
        <f t="shared" si="33"/>
        <v>0</v>
      </c>
      <c r="AE73" s="189">
        <f t="shared" si="34"/>
        <v>0</v>
      </c>
      <c r="AF73" s="189">
        <f t="shared" si="35"/>
        <v>0</v>
      </c>
      <c r="AG73" s="189">
        <f t="shared" si="36"/>
        <v>0</v>
      </c>
      <c r="AH73" s="189">
        <f t="shared" si="37"/>
        <v>3775.99</v>
      </c>
      <c r="AI73" s="189">
        <f t="shared" si="38"/>
        <v>0</v>
      </c>
      <c r="AJ73" s="229">
        <f t="shared" si="39"/>
        <v>3775.99</v>
      </c>
    </row>
    <row r="74" spans="1:36" x14ac:dyDescent="0.25">
      <c r="A74" s="83" t="s">
        <v>517</v>
      </c>
      <c r="B74" s="226">
        <f>26624.8*Total_Sampling_Team_Entries/(Total_Decon_Removal_Team_Entries+Total_Sampling_Team_Entries)</f>
        <v>21926.305882352939</v>
      </c>
      <c r="C74" s="227" t="s">
        <v>518</v>
      </c>
      <c r="D74" s="93"/>
      <c r="E74" s="93"/>
      <c r="F74" s="93"/>
      <c r="G74" s="93"/>
      <c r="H74" s="93"/>
      <c r="I74" s="93"/>
      <c r="J74" s="93"/>
      <c r="K74" s="93"/>
      <c r="L74" s="93" t="s">
        <v>223</v>
      </c>
      <c r="M74" s="93"/>
      <c r="N74" s="93"/>
      <c r="O74" s="93"/>
      <c r="P74" s="93"/>
      <c r="Q74" s="93"/>
      <c r="R74" s="93"/>
      <c r="S74" s="93"/>
      <c r="T74" s="228">
        <f t="shared" ref="T74" si="40">IF(D74="x",$B74,0)</f>
        <v>0</v>
      </c>
      <c r="U74" s="228">
        <f t="shared" ref="U74" si="41">IF(E74="x",$B74,0)</f>
        <v>0</v>
      </c>
      <c r="V74" s="228">
        <f t="shared" ref="V74" si="42">IF(F74="x",$B74,0)</f>
        <v>0</v>
      </c>
      <c r="W74" s="228">
        <f t="shared" ref="W74" si="43">IF(G74="x",$B74,0)</f>
        <v>0</v>
      </c>
      <c r="X74" s="228">
        <f t="shared" ref="X74" si="44">IF(H74="x",$B74,0)</f>
        <v>0</v>
      </c>
      <c r="Y74" s="228">
        <f t="shared" ref="Y74" si="45">IF(I74="x",$B74,0)</f>
        <v>0</v>
      </c>
      <c r="Z74" s="228">
        <f t="shared" ref="Z74" si="46">IF(J74="x",$B74,0)</f>
        <v>0</v>
      </c>
      <c r="AA74" s="228">
        <f t="shared" ref="AA74" si="47">IF(K74="x",$B74,0)</f>
        <v>0</v>
      </c>
      <c r="AB74" s="228">
        <f t="shared" ref="AB74" si="48">IF(L74="x",$B74,0)</f>
        <v>21926.305882352939</v>
      </c>
      <c r="AC74" s="228">
        <f t="shared" ref="AC74" si="49">IF(M74="x",$B74,0)</f>
        <v>0</v>
      </c>
      <c r="AD74" s="189">
        <f t="shared" si="33"/>
        <v>0</v>
      </c>
      <c r="AE74" s="189">
        <f t="shared" si="34"/>
        <v>0</v>
      </c>
      <c r="AF74" s="189">
        <f t="shared" si="35"/>
        <v>0</v>
      </c>
      <c r="AG74" s="189">
        <f t="shared" si="36"/>
        <v>0</v>
      </c>
      <c r="AH74" s="189">
        <f t="shared" si="37"/>
        <v>0</v>
      </c>
      <c r="AI74" s="189">
        <f t="shared" si="38"/>
        <v>0</v>
      </c>
      <c r="AJ74" s="229">
        <f t="shared" si="39"/>
        <v>21926.305882352939</v>
      </c>
    </row>
    <row r="75" spans="1:36" x14ac:dyDescent="0.25">
      <c r="A75" s="83" t="s">
        <v>519</v>
      </c>
      <c r="B75" s="226">
        <f>26624.8*Total_Decon_Removal_Team_Entries/(Total_Decon_Removal_Team_Entries+Total_Sampling_Team_Entries)</f>
        <v>4698.4941176470584</v>
      </c>
      <c r="C75" s="227" t="s">
        <v>518</v>
      </c>
      <c r="D75" s="93"/>
      <c r="E75" s="93"/>
      <c r="F75" s="93"/>
      <c r="G75" s="93"/>
      <c r="H75" s="93"/>
      <c r="I75" s="93"/>
      <c r="J75" s="93"/>
      <c r="K75" s="93"/>
      <c r="L75" s="93"/>
      <c r="M75" s="93"/>
      <c r="N75" s="93"/>
      <c r="O75" s="93"/>
      <c r="P75" s="93" t="s">
        <v>223</v>
      </c>
      <c r="Q75" s="93"/>
      <c r="R75" s="93"/>
      <c r="S75" s="93"/>
      <c r="T75" s="228">
        <f t="shared" ref="T75" si="50">IF(D75="x",$B75,0)</f>
        <v>0</v>
      </c>
      <c r="U75" s="228">
        <f t="shared" ref="U75" si="51">IF(E75="x",$B75,0)</f>
        <v>0</v>
      </c>
      <c r="V75" s="228">
        <f t="shared" ref="V75" si="52">IF(F75="x",$B75,0)</f>
        <v>0</v>
      </c>
      <c r="W75" s="228">
        <f t="shared" ref="W75" si="53">IF(G75="x",$B75,0)</f>
        <v>0</v>
      </c>
      <c r="X75" s="228">
        <f t="shared" ref="X75" si="54">IF(H75="x",$B75,0)</f>
        <v>0</v>
      </c>
      <c r="Y75" s="228">
        <f t="shared" ref="Y75" si="55">IF(I75="x",$B75,0)</f>
        <v>0</v>
      </c>
      <c r="Z75" s="228">
        <f t="shared" ref="Z75" si="56">IF(J75="x",$B75,0)</f>
        <v>0</v>
      </c>
      <c r="AA75" s="228">
        <f t="shared" ref="AA75" si="57">IF(K75="x",$B75,0)</f>
        <v>0</v>
      </c>
      <c r="AB75" s="228">
        <f t="shared" ref="AB75" si="58">IF(L75="x",$B75,0)</f>
        <v>0</v>
      </c>
      <c r="AC75" s="228">
        <f t="shared" ref="AC75" si="59">IF(M75="x",$B75,0)</f>
        <v>0</v>
      </c>
      <c r="AD75" s="189">
        <f t="shared" ref="AD75" si="60">IF(N75="x",$B75,0)</f>
        <v>0</v>
      </c>
      <c r="AE75" s="189">
        <f t="shared" ref="AE75" si="61">IF(O75="x",$B75,0)</f>
        <v>0</v>
      </c>
      <c r="AF75" s="189">
        <f t="shared" ref="AF75" si="62">IF(P75="x",$B75,0)</f>
        <v>4698.4941176470584</v>
      </c>
      <c r="AG75" s="189">
        <f t="shared" ref="AG75" si="63">IF(Q75="x",$B75,0)</f>
        <v>0</v>
      </c>
      <c r="AH75" s="189">
        <f t="shared" ref="AH75" si="64">IF(R75="x",$B75,0)</f>
        <v>0</v>
      </c>
      <c r="AI75" s="189">
        <f t="shared" ref="AI75" si="65">IF(S75="x",$B75,0)</f>
        <v>0</v>
      </c>
      <c r="AJ75" s="229">
        <f t="shared" ref="AJ75" si="66">SUM(T75:AI75)</f>
        <v>4698.4941176470584</v>
      </c>
    </row>
    <row r="76" spans="1:36" x14ac:dyDescent="0.25">
      <c r="A76" s="83" t="s">
        <v>520</v>
      </c>
      <c r="B76" s="226">
        <v>28768</v>
      </c>
      <c r="C76" s="227" t="s">
        <v>521</v>
      </c>
      <c r="D76" s="93"/>
      <c r="E76" s="93"/>
      <c r="F76" s="93"/>
      <c r="G76" s="93"/>
      <c r="H76" s="93"/>
      <c r="I76" s="93"/>
      <c r="J76" s="93"/>
      <c r="K76" s="93"/>
      <c r="L76" s="93"/>
      <c r="M76" s="93"/>
      <c r="N76" s="93" t="s">
        <v>223</v>
      </c>
      <c r="O76" s="93"/>
      <c r="P76" s="93"/>
      <c r="Q76" s="93"/>
      <c r="R76" s="93"/>
      <c r="S76" s="93"/>
      <c r="T76" s="228">
        <f t="shared" ref="T76" si="67">IF(D76="x",$B76,0)</f>
        <v>0</v>
      </c>
      <c r="U76" s="228">
        <f t="shared" ref="U76" si="68">IF(E76="x",$B76,0)</f>
        <v>0</v>
      </c>
      <c r="V76" s="228">
        <f t="shared" ref="V76" si="69">IF(F76="x",$B76,0)</f>
        <v>0</v>
      </c>
      <c r="W76" s="228">
        <f t="shared" ref="W76" si="70">IF(G76="x",$B76,0)</f>
        <v>0</v>
      </c>
      <c r="X76" s="228">
        <f t="shared" ref="X76" si="71">IF(H76="x",$B76,0)</f>
        <v>0</v>
      </c>
      <c r="Y76" s="228">
        <f t="shared" ref="Y76" si="72">IF(I76="x",$B76,0)</f>
        <v>0</v>
      </c>
      <c r="Z76" s="228">
        <f t="shared" ref="Z76" si="73">IF(J76="x",$B76,0)</f>
        <v>0</v>
      </c>
      <c r="AA76" s="228">
        <f t="shared" ref="AA76" si="74">IF(K76="x",$B76,0)</f>
        <v>0</v>
      </c>
      <c r="AB76" s="228">
        <f t="shared" ref="AB76" si="75">IF(L76="x",$B76,0)</f>
        <v>0</v>
      </c>
      <c r="AC76" s="228">
        <f t="shared" ref="AC76" si="76">IF(M76="x",$B76,0)</f>
        <v>0</v>
      </c>
      <c r="AD76" s="189">
        <f t="shared" si="33"/>
        <v>28768</v>
      </c>
      <c r="AE76" s="189">
        <f t="shared" si="34"/>
        <v>0</v>
      </c>
      <c r="AF76" s="189">
        <f t="shared" si="35"/>
        <v>0</v>
      </c>
      <c r="AG76" s="189">
        <f t="shared" si="36"/>
        <v>0</v>
      </c>
      <c r="AH76" s="189">
        <f t="shared" si="37"/>
        <v>0</v>
      </c>
      <c r="AI76" s="189">
        <f t="shared" si="38"/>
        <v>0</v>
      </c>
      <c r="AJ76" s="229">
        <f t="shared" si="39"/>
        <v>28768</v>
      </c>
    </row>
    <row r="77" spans="1:36" x14ac:dyDescent="0.25">
      <c r="A77" s="83" t="s">
        <v>522</v>
      </c>
      <c r="B77" s="226">
        <f>212.5+466</f>
        <v>678.5</v>
      </c>
      <c r="C77" s="227" t="s">
        <v>523</v>
      </c>
      <c r="D77" s="93"/>
      <c r="E77" s="93"/>
      <c r="F77" s="93"/>
      <c r="G77" s="93"/>
      <c r="H77" s="93"/>
      <c r="I77" s="93"/>
      <c r="J77" s="93"/>
      <c r="K77" s="93"/>
      <c r="L77" s="93" t="s">
        <v>223</v>
      </c>
      <c r="M77" s="93"/>
      <c r="N77" s="93"/>
      <c r="O77" s="93"/>
      <c r="P77" s="93"/>
      <c r="Q77" s="93"/>
      <c r="R77" s="93"/>
      <c r="S77" s="93"/>
      <c r="T77" s="228">
        <f t="shared" ref="T77" si="77">IF(D77="x",$B77,0)</f>
        <v>0</v>
      </c>
      <c r="U77" s="228">
        <f t="shared" ref="U77" si="78">IF(E77="x",$B77,0)</f>
        <v>0</v>
      </c>
      <c r="V77" s="228">
        <f t="shared" ref="V77" si="79">IF(F77="x",$B77,0)</f>
        <v>0</v>
      </c>
      <c r="W77" s="228">
        <f t="shared" ref="W77" si="80">IF(G77="x",$B77,0)</f>
        <v>0</v>
      </c>
      <c r="X77" s="228">
        <f t="shared" ref="X77" si="81">IF(H77="x",$B77,0)</f>
        <v>0</v>
      </c>
      <c r="Y77" s="228">
        <f t="shared" ref="Y77" si="82">IF(I77="x",$B77,0)</f>
        <v>0</v>
      </c>
      <c r="Z77" s="228">
        <f t="shared" ref="Z77" si="83">IF(J77="x",$B77,0)</f>
        <v>0</v>
      </c>
      <c r="AA77" s="228">
        <f t="shared" ref="AA77" si="84">IF(K77="x",$B77,0)</f>
        <v>0</v>
      </c>
      <c r="AB77" s="228">
        <f t="shared" ref="AB77" si="85">IF(L77="x",$B77,0)</f>
        <v>678.5</v>
      </c>
      <c r="AC77" s="228">
        <f t="shared" ref="AC77" si="86">IF(M77="x",$B77,0)</f>
        <v>0</v>
      </c>
      <c r="AD77" s="189">
        <f t="shared" ref="AD77" si="87">IF(N77="x",$B77,0)</f>
        <v>0</v>
      </c>
      <c r="AE77" s="189">
        <f t="shared" ref="AE77" si="88">IF(O77="x",$B77,0)</f>
        <v>0</v>
      </c>
      <c r="AF77" s="189">
        <f t="shared" ref="AF77" si="89">IF(P77="x",$B77,0)</f>
        <v>0</v>
      </c>
      <c r="AG77" s="189">
        <f t="shared" ref="AG77" si="90">IF(Q77="x",$B77,0)</f>
        <v>0</v>
      </c>
      <c r="AH77" s="189">
        <f t="shared" ref="AH77" si="91">IF(R77="x",$B77,0)</f>
        <v>0</v>
      </c>
      <c r="AI77" s="189">
        <f t="shared" ref="AI77" si="92">IF(S77="x",$B77,0)</f>
        <v>0</v>
      </c>
      <c r="AJ77" s="229">
        <f t="shared" ref="AJ77" si="93">SUM(T77:AI77)</f>
        <v>678.5</v>
      </c>
    </row>
    <row r="78" spans="1:36" x14ac:dyDescent="0.25">
      <c r="A78" s="83" t="s">
        <v>524</v>
      </c>
      <c r="B78" s="226">
        <f>75+63+144.17+582.98+624+136.4+238.17</f>
        <v>1863.7200000000003</v>
      </c>
      <c r="C78" s="227"/>
      <c r="D78" s="93"/>
      <c r="E78" s="93"/>
      <c r="F78" s="93"/>
      <c r="G78" s="93"/>
      <c r="H78" s="93"/>
      <c r="I78" s="93"/>
      <c r="J78" s="93"/>
      <c r="K78" s="93"/>
      <c r="L78" s="93" t="s">
        <v>223</v>
      </c>
      <c r="M78" s="93"/>
      <c r="N78" s="93"/>
      <c r="O78" s="93"/>
      <c r="P78" s="93"/>
      <c r="Q78" s="93"/>
      <c r="R78" s="93"/>
      <c r="S78" s="93"/>
      <c r="T78" s="228">
        <f t="shared" ref="T78" si="94">IF(D78="x",$B78,0)</f>
        <v>0</v>
      </c>
      <c r="U78" s="228">
        <f t="shared" ref="U78" si="95">IF(E78="x",$B78,0)</f>
        <v>0</v>
      </c>
      <c r="V78" s="228">
        <f t="shared" ref="V78" si="96">IF(F78="x",$B78,0)</f>
        <v>0</v>
      </c>
      <c r="W78" s="228">
        <f t="shared" ref="W78" si="97">IF(G78="x",$B78,0)</f>
        <v>0</v>
      </c>
      <c r="X78" s="228">
        <f t="shared" ref="X78" si="98">IF(H78="x",$B78,0)</f>
        <v>0</v>
      </c>
      <c r="Y78" s="228">
        <f t="shared" ref="Y78" si="99">IF(I78="x",$B78,0)</f>
        <v>0</v>
      </c>
      <c r="Z78" s="228">
        <f t="shared" ref="Z78" si="100">IF(J78="x",$B78,0)</f>
        <v>0</v>
      </c>
      <c r="AA78" s="228">
        <f t="shared" ref="AA78" si="101">IF(K78="x",$B78,0)</f>
        <v>0</v>
      </c>
      <c r="AB78" s="228">
        <f t="shared" ref="AB78" si="102">IF(L78="x",$B78,0)</f>
        <v>1863.7200000000003</v>
      </c>
      <c r="AC78" s="228">
        <f t="shared" ref="AC78" si="103">IF(M78="x",$B78,0)</f>
        <v>0</v>
      </c>
      <c r="AD78" s="189">
        <f t="shared" ref="AD78" si="104">IF(N78="x",$B78,0)</f>
        <v>0</v>
      </c>
      <c r="AE78" s="189">
        <f t="shared" ref="AE78" si="105">IF(O78="x",$B78,0)</f>
        <v>0</v>
      </c>
      <c r="AF78" s="189">
        <f t="shared" ref="AF78" si="106">IF(P78="x",$B78,0)</f>
        <v>0</v>
      </c>
      <c r="AG78" s="189">
        <f t="shared" ref="AG78" si="107">IF(Q78="x",$B78,0)</f>
        <v>0</v>
      </c>
      <c r="AH78" s="189">
        <f t="shared" ref="AH78" si="108">IF(R78="x",$B78,0)</f>
        <v>0</v>
      </c>
      <c r="AI78" s="189">
        <f t="shared" ref="AI78" si="109">IF(S78="x",$B78,0)</f>
        <v>0</v>
      </c>
      <c r="AJ78" s="229">
        <f t="shared" ref="AJ78" si="110">SUM(T78:AI78)</f>
        <v>1863.7200000000003</v>
      </c>
    </row>
    <row r="79" spans="1:36" x14ac:dyDescent="0.25">
      <c r="A79" s="83" t="s">
        <v>525</v>
      </c>
      <c r="B79" s="226">
        <f>1011*30/100</f>
        <v>303.3</v>
      </c>
      <c r="C79" s="227" t="s">
        <v>526</v>
      </c>
      <c r="D79" s="93"/>
      <c r="E79" s="93"/>
      <c r="F79" s="93"/>
      <c r="G79" s="93"/>
      <c r="H79" s="93"/>
      <c r="I79" s="93"/>
      <c r="J79" s="93"/>
      <c r="K79" s="93"/>
      <c r="L79" s="93" t="s">
        <v>223</v>
      </c>
      <c r="M79" s="93"/>
      <c r="N79" s="93"/>
      <c r="O79" s="93"/>
      <c r="P79" s="93"/>
      <c r="Q79" s="93"/>
      <c r="R79" s="93"/>
      <c r="S79" s="93"/>
      <c r="T79" s="228">
        <f t="shared" ref="T79" si="111">IF(D79="x",$B79,0)</f>
        <v>0</v>
      </c>
      <c r="U79" s="228">
        <f t="shared" ref="U79" si="112">IF(E79="x",$B79,0)</f>
        <v>0</v>
      </c>
      <c r="V79" s="228">
        <f t="shared" ref="V79" si="113">IF(F79="x",$B79,0)</f>
        <v>0</v>
      </c>
      <c r="W79" s="228">
        <f t="shared" ref="W79" si="114">IF(G79="x",$B79,0)</f>
        <v>0</v>
      </c>
      <c r="X79" s="228">
        <f t="shared" ref="X79" si="115">IF(H79="x",$B79,0)</f>
        <v>0</v>
      </c>
      <c r="Y79" s="228">
        <f t="shared" ref="Y79" si="116">IF(I79="x",$B79,0)</f>
        <v>0</v>
      </c>
      <c r="Z79" s="228">
        <f t="shared" ref="Z79" si="117">IF(J79="x",$B79,0)</f>
        <v>0</v>
      </c>
      <c r="AA79" s="228">
        <f t="shared" ref="AA79" si="118">IF(K79="x",$B79,0)</f>
        <v>0</v>
      </c>
      <c r="AB79" s="228">
        <f t="shared" ref="AB79" si="119">IF(L79="x",$B79,0)</f>
        <v>303.3</v>
      </c>
      <c r="AC79" s="228">
        <f t="shared" ref="AC79" si="120">IF(M79="x",$B79,0)</f>
        <v>0</v>
      </c>
      <c r="AD79" s="189">
        <f t="shared" ref="AD79" si="121">IF(N79="x",$B79,0)</f>
        <v>0</v>
      </c>
      <c r="AE79" s="189">
        <f t="shared" ref="AE79" si="122">IF(O79="x",$B79,0)</f>
        <v>0</v>
      </c>
      <c r="AF79" s="189">
        <f t="shared" ref="AF79" si="123">IF(P79="x",$B79,0)</f>
        <v>0</v>
      </c>
      <c r="AG79" s="189">
        <f t="shared" ref="AG79" si="124">IF(Q79="x",$B79,0)</f>
        <v>0</v>
      </c>
      <c r="AH79" s="189">
        <f t="shared" ref="AH79" si="125">IF(R79="x",$B79,0)</f>
        <v>0</v>
      </c>
      <c r="AI79" s="189">
        <f t="shared" ref="AI79" si="126">IF(S79="x",$B79,0)</f>
        <v>0</v>
      </c>
      <c r="AJ79" s="229">
        <f t="shared" ref="AJ79" si="127">SUM(T79:AI79)</f>
        <v>303.3</v>
      </c>
    </row>
  </sheetData>
  <conditionalFormatting sqref="AJ1:AJ79">
    <cfRule type="cellIs" dxfId="3" priority="5" operator="equal">
      <formula>0</formula>
    </cfRule>
  </conditionalFormatting>
  <conditionalFormatting sqref="AJ78:AJ79">
    <cfRule type="cellIs" dxfId="2" priority="3" operator="equal">
      <formula>0</formula>
    </cfRule>
  </conditionalFormatting>
  <conditionalFormatting sqref="AJ79">
    <cfRule type="cellIs" dxfId="1" priority="2" operator="equal">
      <formula>0</formula>
    </cfRule>
  </conditionalFormatting>
  <conditionalFormatting sqref="AJ79">
    <cfRule type="cellIs" dxfId="0" priority="1" operator="equal">
      <formula>0</formula>
    </cfRule>
  </conditionalFormatting>
  <printOptions horizontalCentered="1"/>
  <pageMargins left="0.7" right="0.7" top="0.75" bottom="0.75" header="0.3" footer="0.3"/>
  <pageSetup scale="32" fitToHeight="3" pageOrder="overThenDown" orientation="landscape" r:id="rId1"/>
  <headerFooter>
    <oddHeader>&amp;C&amp;F</oddHeader>
    <oddFooter>&amp;LFor Official Use Only&amp;C&amp;A
Page &amp;P of &amp;N&amp;R&amp;D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V234"/>
  <sheetViews>
    <sheetView topLeftCell="A182" zoomScale="85" zoomScaleNormal="85" workbookViewId="0">
      <selection activeCell="K213" sqref="K213"/>
    </sheetView>
  </sheetViews>
  <sheetFormatPr defaultRowHeight="15" x14ac:dyDescent="0.25"/>
  <cols>
    <col min="1" max="1" width="42.42578125" customWidth="1"/>
    <col min="2" max="2" width="9.140625" style="5" customWidth="1"/>
    <col min="3" max="3" width="8.7109375" style="1" customWidth="1"/>
    <col min="4" max="4" width="9.42578125" style="1" customWidth="1"/>
    <col min="5" max="22" width="9.140625" style="1"/>
  </cols>
  <sheetData>
    <row r="1" spans="1:22" s="14" customFormat="1" ht="75" x14ac:dyDescent="0.25">
      <c r="A1" s="75" t="s">
        <v>527</v>
      </c>
      <c r="B1" s="151" t="s">
        <v>528</v>
      </c>
      <c r="C1" s="350" t="s">
        <v>529</v>
      </c>
      <c r="D1" s="350" t="s">
        <v>530</v>
      </c>
      <c r="E1" s="350" t="s">
        <v>531</v>
      </c>
      <c r="F1" s="350" t="s">
        <v>532</v>
      </c>
      <c r="G1" s="350" t="s">
        <v>533</v>
      </c>
      <c r="H1" s="350" t="s">
        <v>534</v>
      </c>
      <c r="I1" s="350" t="s">
        <v>535</v>
      </c>
      <c r="J1" s="350" t="s">
        <v>536</v>
      </c>
      <c r="K1" s="350" t="s">
        <v>537</v>
      </c>
      <c r="L1" s="3"/>
      <c r="M1" s="3"/>
      <c r="N1" s="3"/>
      <c r="O1" s="3"/>
      <c r="P1" s="3"/>
      <c r="Q1" s="3"/>
      <c r="R1" s="3"/>
      <c r="S1" s="3"/>
      <c r="T1" s="3"/>
      <c r="U1" s="3"/>
      <c r="V1" s="3"/>
    </row>
    <row r="2" spans="1:22" s="14" customFormat="1" x14ac:dyDescent="0.25">
      <c r="A2" s="215" t="str">
        <f>CONCATENATE(Waste!I1, " (lb)")</f>
        <v>Decon Line Solid (lb)</v>
      </c>
      <c r="B2" s="77"/>
      <c r="C2" s="77"/>
      <c r="D2" s="77"/>
      <c r="E2" s="84"/>
      <c r="F2" s="77"/>
      <c r="G2" s="77"/>
      <c r="H2" s="77"/>
      <c r="I2" s="77"/>
      <c r="J2" s="77"/>
      <c r="K2" s="77"/>
      <c r="L2" s="3"/>
      <c r="M2" s="3"/>
      <c r="N2" s="3"/>
      <c r="O2" s="3"/>
      <c r="P2" s="3"/>
      <c r="Q2" s="3"/>
      <c r="R2" s="3"/>
      <c r="S2" s="3"/>
      <c r="T2" s="3"/>
      <c r="U2" s="3"/>
      <c r="V2" s="3"/>
    </row>
    <row r="3" spans="1:22" x14ac:dyDescent="0.25">
      <c r="A3" s="216" t="str">
        <f>Waste!J1</f>
        <v>Dissemination</v>
      </c>
      <c r="B3" s="153">
        <f>IFERROR(SUM(Waste!J:J),"")</f>
        <v>15.2</v>
      </c>
      <c r="C3" s="104" t="s">
        <v>538</v>
      </c>
      <c r="D3" s="104">
        <f t="shared" ref="D3:D15" si="0">IF($C3="1S",$B3,0)</f>
        <v>15.2</v>
      </c>
      <c r="E3" s="104">
        <f t="shared" ref="E3:E15" si="1">IF($C3="2S",$B3,0)</f>
        <v>0</v>
      </c>
      <c r="F3" s="104">
        <f t="shared" ref="F3:F15" si="2">IF($C3="3S",$B3,0)</f>
        <v>0</v>
      </c>
      <c r="G3" s="104">
        <f t="shared" ref="G3:G15" si="3">IF($C3="4S",$B3,0)</f>
        <v>0</v>
      </c>
      <c r="H3" s="104">
        <f>IF($C3="1L",$B3,0)</f>
        <v>0</v>
      </c>
      <c r="I3" s="104">
        <f>IF($C3="2L",$B3,0)</f>
        <v>0</v>
      </c>
      <c r="J3" s="104">
        <f>IF($C3="3L",$B3,0)</f>
        <v>0</v>
      </c>
      <c r="K3" s="104">
        <f>IF($C3="4L",$B3,0)</f>
        <v>0</v>
      </c>
    </row>
    <row r="4" spans="1:22" x14ac:dyDescent="0.25">
      <c r="A4" s="216" t="str">
        <f>Waste!K1</f>
        <v>VHP - Characterization Sampling1</v>
      </c>
      <c r="B4" s="153">
        <f>IFERROR(SUM(Waste!K:K),"")</f>
        <v>210.00000000000003</v>
      </c>
      <c r="C4" s="104" t="s">
        <v>539</v>
      </c>
      <c r="D4" s="104">
        <f t="shared" si="0"/>
        <v>0</v>
      </c>
      <c r="E4" s="104">
        <f t="shared" si="1"/>
        <v>0</v>
      </c>
      <c r="F4" s="104">
        <f t="shared" si="2"/>
        <v>0</v>
      </c>
      <c r="G4" s="104">
        <f t="shared" si="3"/>
        <v>210.00000000000003</v>
      </c>
      <c r="H4" s="104">
        <f t="shared" ref="H4:H15" si="4">IF($C4="1L",$B4,0)</f>
        <v>0</v>
      </c>
      <c r="I4" s="104">
        <f t="shared" ref="I4:I15" si="5">IF($C4="2L",$B4,0)</f>
        <v>0</v>
      </c>
      <c r="J4" s="104">
        <f t="shared" ref="J4:J15" si="6">IF($C4="3L",$B4,0)</f>
        <v>0</v>
      </c>
      <c r="K4" s="104">
        <f t="shared" ref="K4:K15" si="7">IF($C4="4L",$B4,0)</f>
        <v>0</v>
      </c>
    </row>
    <row r="5" spans="1:22" x14ac:dyDescent="0.25">
      <c r="A5" s="216" t="str">
        <f>Waste!L1</f>
        <v>VHP -  Decon</v>
      </c>
      <c r="B5" s="153">
        <f>IFERROR(SUM(Waste!L:L),"")</f>
        <v>447.4</v>
      </c>
      <c r="C5" s="104" t="s">
        <v>539</v>
      </c>
      <c r="D5" s="104">
        <f t="shared" si="0"/>
        <v>0</v>
      </c>
      <c r="E5" s="104">
        <f t="shared" si="1"/>
        <v>0</v>
      </c>
      <c r="F5" s="104">
        <f t="shared" si="2"/>
        <v>0</v>
      </c>
      <c r="G5" s="104">
        <f t="shared" si="3"/>
        <v>447.4</v>
      </c>
      <c r="H5" s="104">
        <f t="shared" si="4"/>
        <v>0</v>
      </c>
      <c r="I5" s="104">
        <f t="shared" si="5"/>
        <v>0</v>
      </c>
      <c r="J5" s="104">
        <f t="shared" si="6"/>
        <v>0</v>
      </c>
      <c r="K5" s="104">
        <f t="shared" si="7"/>
        <v>0</v>
      </c>
    </row>
    <row r="6" spans="1:22" x14ac:dyDescent="0.25">
      <c r="A6" s="216" t="str">
        <f>Waste!M1</f>
        <v>VHP - Clearance Sampling</v>
      </c>
      <c r="B6" s="153">
        <f>IFERROR(SUM(Waste!M:M),"")</f>
        <v>188.39999999999998</v>
      </c>
      <c r="C6" s="104" t="s">
        <v>539</v>
      </c>
      <c r="D6" s="104">
        <f t="shared" si="0"/>
        <v>0</v>
      </c>
      <c r="E6" s="104">
        <f t="shared" si="1"/>
        <v>0</v>
      </c>
      <c r="F6" s="104">
        <f t="shared" si="2"/>
        <v>0</v>
      </c>
      <c r="G6" s="104">
        <f t="shared" si="3"/>
        <v>188.39999999999998</v>
      </c>
      <c r="H6" s="104">
        <f t="shared" si="4"/>
        <v>0</v>
      </c>
      <c r="I6" s="104">
        <f t="shared" si="5"/>
        <v>0</v>
      </c>
      <c r="J6" s="104">
        <f t="shared" si="6"/>
        <v>0</v>
      </c>
      <c r="K6" s="104">
        <f t="shared" si="7"/>
        <v>0</v>
      </c>
    </row>
    <row r="7" spans="1:22" x14ac:dyDescent="0.25">
      <c r="A7" s="216" t="str">
        <f>Waste!N1</f>
        <v>AB - Characterization Sampling2</v>
      </c>
      <c r="B7" s="153">
        <f>IFERROR(SUM(Waste!N:N),"")</f>
        <v>247</v>
      </c>
      <c r="C7" s="104" t="s">
        <v>539</v>
      </c>
      <c r="D7" s="104">
        <f t="shared" si="0"/>
        <v>0</v>
      </c>
      <c r="E7" s="104">
        <f t="shared" si="1"/>
        <v>0</v>
      </c>
      <c r="F7" s="104">
        <f t="shared" si="2"/>
        <v>0</v>
      </c>
      <c r="G7" s="104">
        <f t="shared" si="3"/>
        <v>247</v>
      </c>
      <c r="H7" s="104">
        <f t="shared" si="4"/>
        <v>0</v>
      </c>
      <c r="I7" s="104">
        <f t="shared" si="5"/>
        <v>0</v>
      </c>
      <c r="J7" s="104">
        <f t="shared" si="6"/>
        <v>0</v>
      </c>
      <c r="K7" s="104">
        <f t="shared" si="7"/>
        <v>0</v>
      </c>
    </row>
    <row r="8" spans="1:22" s="1" customFormat="1" x14ac:dyDescent="0.25">
      <c r="A8" s="216" t="str">
        <f>Waste!O1</f>
        <v>AB Decon - Removal</v>
      </c>
      <c r="B8" s="153">
        <f>IFERROR(SUM(Waste!O:O),"")</f>
        <v>154.4</v>
      </c>
      <c r="C8" s="104" t="s">
        <v>539</v>
      </c>
      <c r="D8" s="104">
        <f t="shared" si="0"/>
        <v>0</v>
      </c>
      <c r="E8" s="104">
        <f t="shared" si="1"/>
        <v>0</v>
      </c>
      <c r="F8" s="104">
        <f t="shared" si="2"/>
        <v>0</v>
      </c>
      <c r="G8" s="104">
        <f t="shared" si="3"/>
        <v>154.4</v>
      </c>
      <c r="H8" s="104">
        <f t="shared" si="4"/>
        <v>0</v>
      </c>
      <c r="I8" s="104">
        <f t="shared" si="5"/>
        <v>0</v>
      </c>
      <c r="J8" s="104">
        <f t="shared" si="6"/>
        <v>0</v>
      </c>
      <c r="K8" s="104">
        <f t="shared" si="7"/>
        <v>0</v>
      </c>
    </row>
    <row r="9" spans="1:22" s="1" customFormat="1" x14ac:dyDescent="0.25">
      <c r="A9" s="216" t="str">
        <f>Waste!P1</f>
        <v>AB Decon - Spray</v>
      </c>
      <c r="B9" s="153">
        <f>IFERROR(SUM(Waste!P:P),"")</f>
        <v>29.799999999999997</v>
      </c>
      <c r="C9" s="104" t="s">
        <v>539</v>
      </c>
      <c r="D9" s="104">
        <f t="shared" si="0"/>
        <v>0</v>
      </c>
      <c r="E9" s="104">
        <f t="shared" si="1"/>
        <v>0</v>
      </c>
      <c r="F9" s="104">
        <f t="shared" si="2"/>
        <v>0</v>
      </c>
      <c r="G9" s="104">
        <f t="shared" si="3"/>
        <v>29.799999999999997</v>
      </c>
      <c r="H9" s="104">
        <f t="shared" si="4"/>
        <v>0</v>
      </c>
      <c r="I9" s="104">
        <f t="shared" si="5"/>
        <v>0</v>
      </c>
      <c r="J9" s="104">
        <f t="shared" si="6"/>
        <v>0</v>
      </c>
      <c r="K9" s="104">
        <f t="shared" si="7"/>
        <v>0</v>
      </c>
    </row>
    <row r="10" spans="1:22" s="1" customFormat="1" x14ac:dyDescent="0.25">
      <c r="A10" s="216" t="str">
        <f>Waste!Q1</f>
        <v>AB Decon - Dry</v>
      </c>
      <c r="B10" s="153">
        <f>IFERROR(SUM(Waste!Q:Q),"")</f>
        <v>148</v>
      </c>
      <c r="C10" s="104" t="s">
        <v>539</v>
      </c>
      <c r="D10" s="104">
        <f t="shared" si="0"/>
        <v>0</v>
      </c>
      <c r="E10" s="104">
        <f t="shared" si="1"/>
        <v>0</v>
      </c>
      <c r="F10" s="104">
        <f t="shared" si="2"/>
        <v>0</v>
      </c>
      <c r="G10" s="104">
        <f t="shared" si="3"/>
        <v>148</v>
      </c>
      <c r="H10" s="104">
        <f t="shared" si="4"/>
        <v>0</v>
      </c>
      <c r="I10" s="104">
        <f t="shared" si="5"/>
        <v>0</v>
      </c>
      <c r="J10" s="104">
        <f t="shared" si="6"/>
        <v>0</v>
      </c>
      <c r="K10" s="104">
        <f t="shared" si="7"/>
        <v>0</v>
      </c>
    </row>
    <row r="11" spans="1:22" s="1" customFormat="1" x14ac:dyDescent="0.25">
      <c r="A11" s="216" t="str">
        <f>Waste!R1</f>
        <v>AB - Clearance Sampling</v>
      </c>
      <c r="B11" s="153">
        <f>IFERROR(SUM(Waste!R:R),"")</f>
        <v>325.39999999999998</v>
      </c>
      <c r="C11" s="104" t="s">
        <v>539</v>
      </c>
      <c r="D11" s="104">
        <f t="shared" si="0"/>
        <v>0</v>
      </c>
      <c r="E11" s="104">
        <f t="shared" si="1"/>
        <v>0</v>
      </c>
      <c r="F11" s="104">
        <f t="shared" si="2"/>
        <v>0</v>
      </c>
      <c r="G11" s="104">
        <f t="shared" si="3"/>
        <v>325.39999999999998</v>
      </c>
      <c r="H11" s="104">
        <f t="shared" si="4"/>
        <v>0</v>
      </c>
      <c r="I11" s="104">
        <f t="shared" si="5"/>
        <v>0</v>
      </c>
      <c r="J11" s="104">
        <f t="shared" si="6"/>
        <v>0</v>
      </c>
      <c r="K11" s="104">
        <f t="shared" si="7"/>
        <v>0</v>
      </c>
    </row>
    <row r="12" spans="1:22" s="1" customFormat="1" x14ac:dyDescent="0.25">
      <c r="A12" s="216" t="str">
        <f>Waste!S1</f>
        <v>ClO2 - Characterization Sampling3</v>
      </c>
      <c r="B12" s="153">
        <f>IFERROR(SUM(Waste!S:S),"")</f>
        <v>160.79999999999998</v>
      </c>
      <c r="C12" s="104" t="s">
        <v>539</v>
      </c>
      <c r="D12" s="104">
        <f t="shared" si="0"/>
        <v>0</v>
      </c>
      <c r="E12" s="104">
        <f t="shared" si="1"/>
        <v>0</v>
      </c>
      <c r="F12" s="104">
        <f t="shared" si="2"/>
        <v>0</v>
      </c>
      <c r="G12" s="104">
        <f t="shared" si="3"/>
        <v>160.79999999999998</v>
      </c>
      <c r="H12" s="104">
        <f t="shared" si="4"/>
        <v>0</v>
      </c>
      <c r="I12" s="104">
        <f t="shared" si="5"/>
        <v>0</v>
      </c>
      <c r="J12" s="104">
        <f t="shared" si="6"/>
        <v>0</v>
      </c>
      <c r="K12" s="104">
        <f t="shared" si="7"/>
        <v>0</v>
      </c>
    </row>
    <row r="13" spans="1:22" s="1" customFormat="1" x14ac:dyDescent="0.25">
      <c r="A13" s="216" t="str">
        <f>Waste!T1</f>
        <v>CLO2 -  Decon</v>
      </c>
      <c r="B13" s="153">
        <f>IFERROR(SUM(Waste!T:T),"")</f>
        <v>0</v>
      </c>
      <c r="C13" s="104" t="s">
        <v>539</v>
      </c>
      <c r="D13" s="104">
        <f t="shared" si="0"/>
        <v>0</v>
      </c>
      <c r="E13" s="104">
        <f t="shared" si="1"/>
        <v>0</v>
      </c>
      <c r="F13" s="104">
        <f t="shared" si="2"/>
        <v>0</v>
      </c>
      <c r="G13" s="104">
        <f t="shared" si="3"/>
        <v>0</v>
      </c>
      <c r="H13" s="104">
        <f t="shared" si="4"/>
        <v>0</v>
      </c>
      <c r="I13" s="104">
        <f t="shared" si="5"/>
        <v>0</v>
      </c>
      <c r="J13" s="104">
        <f t="shared" si="6"/>
        <v>0</v>
      </c>
      <c r="K13" s="104">
        <f t="shared" si="7"/>
        <v>0</v>
      </c>
    </row>
    <row r="14" spans="1:22" s="1" customFormat="1" x14ac:dyDescent="0.25">
      <c r="A14" s="216" t="str">
        <f>Waste!U1</f>
        <v>ClO2 - Clearance Sampling</v>
      </c>
      <c r="B14" s="153">
        <f>IFERROR(SUM(Waste!U:U),"")</f>
        <v>82.2</v>
      </c>
      <c r="C14" s="104" t="s">
        <v>539</v>
      </c>
      <c r="D14" s="104">
        <f t="shared" si="0"/>
        <v>0</v>
      </c>
      <c r="E14" s="104">
        <f t="shared" si="1"/>
        <v>0</v>
      </c>
      <c r="F14" s="104">
        <f t="shared" si="2"/>
        <v>0</v>
      </c>
      <c r="G14" s="104">
        <f t="shared" si="3"/>
        <v>82.2</v>
      </c>
      <c r="H14" s="104">
        <f t="shared" si="4"/>
        <v>0</v>
      </c>
      <c r="I14" s="104">
        <f t="shared" si="5"/>
        <v>0</v>
      </c>
      <c r="J14" s="104">
        <f t="shared" si="6"/>
        <v>0</v>
      </c>
      <c r="K14" s="104">
        <f t="shared" si="7"/>
        <v>0</v>
      </c>
    </row>
    <row r="15" spans="1:22" s="1" customFormat="1" x14ac:dyDescent="0.25">
      <c r="A15" s="216" t="str">
        <f>Waste!V1</f>
        <v>AB - Building Reset</v>
      </c>
      <c r="B15" s="153">
        <f>IFERROR(SUM(Waste!V:V),"")</f>
        <v>0</v>
      </c>
      <c r="C15" s="104" t="s">
        <v>538</v>
      </c>
      <c r="D15" s="104">
        <f t="shared" si="0"/>
        <v>0</v>
      </c>
      <c r="E15" s="104">
        <f t="shared" si="1"/>
        <v>0</v>
      </c>
      <c r="F15" s="104">
        <f t="shared" si="2"/>
        <v>0</v>
      </c>
      <c r="G15" s="104">
        <f t="shared" si="3"/>
        <v>0</v>
      </c>
      <c r="H15" s="104">
        <f t="shared" si="4"/>
        <v>0</v>
      </c>
      <c r="I15" s="104">
        <f t="shared" si="5"/>
        <v>0</v>
      </c>
      <c r="J15" s="104">
        <f t="shared" si="6"/>
        <v>0</v>
      </c>
      <c r="K15" s="104">
        <f t="shared" si="7"/>
        <v>0</v>
      </c>
    </row>
    <row r="16" spans="1:22" s="1" customFormat="1" x14ac:dyDescent="0.25">
      <c r="A16" s="217" t="str">
        <f>CONCATENATE(Waste!W1, " (gal)")</f>
        <v>Decon Line Liquid (gal)</v>
      </c>
      <c r="B16" s="152"/>
      <c r="C16" s="84"/>
      <c r="D16" s="84"/>
      <c r="E16" s="84"/>
      <c r="F16" s="84"/>
      <c r="G16" s="84"/>
      <c r="H16" s="84"/>
      <c r="I16" s="84"/>
      <c r="J16" s="84"/>
      <c r="K16" s="84"/>
    </row>
    <row r="17" spans="1:11" s="1" customFormat="1" x14ac:dyDescent="0.25">
      <c r="A17" s="216" t="str">
        <f>Waste!X1</f>
        <v>Dissemination</v>
      </c>
      <c r="B17" s="153">
        <f>IFERROR(SUM(Waste!X:X),"")</f>
        <v>28</v>
      </c>
      <c r="C17" s="104" t="s">
        <v>540</v>
      </c>
      <c r="D17" s="104">
        <f t="shared" ref="D17:D29" si="8">IF($C17="1S",$B17,0)</f>
        <v>0</v>
      </c>
      <c r="E17" s="104">
        <f t="shared" ref="E17:E29" si="9">IF($C17="2S",$B17,0)</f>
        <v>0</v>
      </c>
      <c r="F17" s="104">
        <f t="shared" ref="F17:F29" si="10">IF($C17="3S",$B17,0)</f>
        <v>0</v>
      </c>
      <c r="G17" s="104">
        <f t="shared" ref="G17:G29" si="11">IF($C17="4S",$B17,0)</f>
        <v>0</v>
      </c>
      <c r="H17" s="104">
        <f>IF($C17="1L",$B17,0)</f>
        <v>28</v>
      </c>
      <c r="I17" s="104">
        <f>IF($C17="2L",$B17,0)</f>
        <v>0</v>
      </c>
      <c r="J17" s="104">
        <f>IF($C17="3L",$B17,0)</f>
        <v>0</v>
      </c>
      <c r="K17" s="104">
        <f>IF($C17="4L",$B17,0)</f>
        <v>0</v>
      </c>
    </row>
    <row r="18" spans="1:11" s="1" customFormat="1" x14ac:dyDescent="0.25">
      <c r="A18" s="216" t="str">
        <f>Waste!Y1</f>
        <v>VHP - Characterization Sampling1</v>
      </c>
      <c r="B18" s="153">
        <f>IFERROR(SUM(Waste!Y:Y),"")</f>
        <v>211</v>
      </c>
      <c r="C18" s="104" t="s">
        <v>541</v>
      </c>
      <c r="D18" s="104">
        <f t="shared" si="8"/>
        <v>0</v>
      </c>
      <c r="E18" s="104">
        <f t="shared" si="9"/>
        <v>0</v>
      </c>
      <c r="F18" s="104">
        <f t="shared" si="10"/>
        <v>0</v>
      </c>
      <c r="G18" s="104">
        <f t="shared" si="11"/>
        <v>0</v>
      </c>
      <c r="H18" s="104">
        <f t="shared" ref="H18:H29" si="12">IF($C18="1L",$B18,0)</f>
        <v>0</v>
      </c>
      <c r="I18" s="104">
        <f t="shared" ref="I18:I29" si="13">IF($C18="2L",$B18,0)</f>
        <v>0</v>
      </c>
      <c r="J18" s="104">
        <f t="shared" ref="J18:J29" si="14">IF($C18="3L",$B18,0)</f>
        <v>0</v>
      </c>
      <c r="K18" s="104">
        <f t="shared" ref="K18:K29" si="15">IF($C18="4L",$B18,0)</f>
        <v>211</v>
      </c>
    </row>
    <row r="19" spans="1:11" s="1" customFormat="1" x14ac:dyDescent="0.25">
      <c r="A19" s="216" t="str">
        <f>Waste!Z1</f>
        <v>VHP -  Decon</v>
      </c>
      <c r="B19" s="153">
        <f>IFERROR(SUM(Waste!Z:Z),"")</f>
        <v>55</v>
      </c>
      <c r="C19" s="104" t="s">
        <v>541</v>
      </c>
      <c r="D19" s="104">
        <f t="shared" si="8"/>
        <v>0</v>
      </c>
      <c r="E19" s="104">
        <f t="shared" si="9"/>
        <v>0</v>
      </c>
      <c r="F19" s="104">
        <f t="shared" si="10"/>
        <v>0</v>
      </c>
      <c r="G19" s="104">
        <f t="shared" si="11"/>
        <v>0</v>
      </c>
      <c r="H19" s="104">
        <f t="shared" si="12"/>
        <v>0</v>
      </c>
      <c r="I19" s="104">
        <f t="shared" si="13"/>
        <v>0</v>
      </c>
      <c r="J19" s="104">
        <f t="shared" si="14"/>
        <v>0</v>
      </c>
      <c r="K19" s="104">
        <f t="shared" si="15"/>
        <v>55</v>
      </c>
    </row>
    <row r="20" spans="1:11" s="1" customFormat="1" x14ac:dyDescent="0.25">
      <c r="A20" s="216" t="str">
        <f>Waste!AA1</f>
        <v>VHP - Clearance Sampling</v>
      </c>
      <c r="B20" s="153">
        <f>IFERROR(SUM(Waste!AA:AA),"")</f>
        <v>36</v>
      </c>
      <c r="C20" s="104" t="s">
        <v>541</v>
      </c>
      <c r="D20" s="104">
        <f t="shared" si="8"/>
        <v>0</v>
      </c>
      <c r="E20" s="104">
        <f t="shared" si="9"/>
        <v>0</v>
      </c>
      <c r="F20" s="104">
        <f t="shared" si="10"/>
        <v>0</v>
      </c>
      <c r="G20" s="104">
        <f t="shared" si="11"/>
        <v>0</v>
      </c>
      <c r="H20" s="104">
        <f t="shared" si="12"/>
        <v>0</v>
      </c>
      <c r="I20" s="104">
        <f t="shared" si="13"/>
        <v>0</v>
      </c>
      <c r="J20" s="104">
        <f t="shared" si="14"/>
        <v>0</v>
      </c>
      <c r="K20" s="104">
        <f t="shared" si="15"/>
        <v>36</v>
      </c>
    </row>
    <row r="21" spans="1:11" s="1" customFormat="1" x14ac:dyDescent="0.25">
      <c r="A21" s="216" t="str">
        <f>Waste!AB1</f>
        <v>AB - Characterization Sampling2</v>
      </c>
      <c r="B21" s="153">
        <f>IFERROR(SUM(Waste!AB:AB),"")</f>
        <v>177</v>
      </c>
      <c r="C21" s="104" t="s">
        <v>541</v>
      </c>
      <c r="D21" s="104">
        <f t="shared" si="8"/>
        <v>0</v>
      </c>
      <c r="E21" s="104">
        <f t="shared" si="9"/>
        <v>0</v>
      </c>
      <c r="F21" s="104">
        <f t="shared" si="10"/>
        <v>0</v>
      </c>
      <c r="G21" s="104">
        <f t="shared" si="11"/>
        <v>0</v>
      </c>
      <c r="H21" s="104">
        <f t="shared" si="12"/>
        <v>0</v>
      </c>
      <c r="I21" s="104">
        <f t="shared" si="13"/>
        <v>0</v>
      </c>
      <c r="J21" s="104">
        <f t="shared" si="14"/>
        <v>0</v>
      </c>
      <c r="K21" s="104">
        <f t="shared" si="15"/>
        <v>177</v>
      </c>
    </row>
    <row r="22" spans="1:11" s="1" customFormat="1" x14ac:dyDescent="0.25">
      <c r="A22" s="216" t="str">
        <f>Waste!AC1</f>
        <v>AB Decon - Removal</v>
      </c>
      <c r="B22" s="153">
        <f>IFERROR(SUM(Waste!AC:AC),"")</f>
        <v>26</v>
      </c>
      <c r="C22" s="104" t="s">
        <v>541</v>
      </c>
      <c r="D22" s="104">
        <f t="shared" si="8"/>
        <v>0</v>
      </c>
      <c r="E22" s="104">
        <f t="shared" si="9"/>
        <v>0</v>
      </c>
      <c r="F22" s="104">
        <f t="shared" si="10"/>
        <v>0</v>
      </c>
      <c r="G22" s="104">
        <f t="shared" si="11"/>
        <v>0</v>
      </c>
      <c r="H22" s="104">
        <f t="shared" si="12"/>
        <v>0</v>
      </c>
      <c r="I22" s="104">
        <f t="shared" si="13"/>
        <v>0</v>
      </c>
      <c r="J22" s="104">
        <f t="shared" si="14"/>
        <v>0</v>
      </c>
      <c r="K22" s="104">
        <f t="shared" si="15"/>
        <v>26</v>
      </c>
    </row>
    <row r="23" spans="1:11" s="1" customFormat="1" x14ac:dyDescent="0.25">
      <c r="A23" s="216" t="str">
        <f>Waste!AD1</f>
        <v>AB Decon - Spray</v>
      </c>
      <c r="B23" s="153">
        <f>IFERROR(SUM(Waste!AD:AD),"")</f>
        <v>230</v>
      </c>
      <c r="C23" s="104" t="s">
        <v>541</v>
      </c>
      <c r="D23" s="104">
        <f t="shared" si="8"/>
        <v>0</v>
      </c>
      <c r="E23" s="104">
        <f t="shared" si="9"/>
        <v>0</v>
      </c>
      <c r="F23" s="104">
        <f t="shared" si="10"/>
        <v>0</v>
      </c>
      <c r="G23" s="104">
        <f t="shared" si="11"/>
        <v>0</v>
      </c>
      <c r="H23" s="104">
        <f t="shared" si="12"/>
        <v>0</v>
      </c>
      <c r="I23" s="104">
        <f t="shared" si="13"/>
        <v>0</v>
      </c>
      <c r="J23" s="104">
        <f t="shared" si="14"/>
        <v>0</v>
      </c>
      <c r="K23" s="104">
        <f t="shared" si="15"/>
        <v>230</v>
      </c>
    </row>
    <row r="24" spans="1:11" s="1" customFormat="1" x14ac:dyDescent="0.25">
      <c r="A24" s="216" t="str">
        <f>Waste!AE1</f>
        <v>AB Decon - Dry</v>
      </c>
      <c r="B24" s="153">
        <f>IFERROR(SUM(Waste!AE:AE),"")</f>
        <v>297.91300000000001</v>
      </c>
      <c r="C24" s="104" t="s">
        <v>541</v>
      </c>
      <c r="D24" s="104">
        <f t="shared" si="8"/>
        <v>0</v>
      </c>
      <c r="E24" s="104">
        <f t="shared" si="9"/>
        <v>0</v>
      </c>
      <c r="F24" s="104">
        <f t="shared" si="10"/>
        <v>0</v>
      </c>
      <c r="G24" s="104">
        <f t="shared" si="11"/>
        <v>0</v>
      </c>
      <c r="H24" s="104">
        <f t="shared" si="12"/>
        <v>0</v>
      </c>
      <c r="I24" s="104">
        <f t="shared" si="13"/>
        <v>0</v>
      </c>
      <c r="J24" s="104">
        <f t="shared" si="14"/>
        <v>0</v>
      </c>
      <c r="K24" s="104">
        <f t="shared" si="15"/>
        <v>297.91300000000001</v>
      </c>
    </row>
    <row r="25" spans="1:11" s="1" customFormat="1" x14ac:dyDescent="0.25">
      <c r="A25" s="216" t="str">
        <f>Waste!AF1</f>
        <v>AB - Clearance Sampling</v>
      </c>
      <c r="B25" s="153">
        <f>IFERROR(SUM(Waste!AF:AF),"")</f>
        <v>63</v>
      </c>
      <c r="C25" s="104" t="s">
        <v>541</v>
      </c>
      <c r="D25" s="104">
        <f t="shared" si="8"/>
        <v>0</v>
      </c>
      <c r="E25" s="104">
        <f t="shared" si="9"/>
        <v>0</v>
      </c>
      <c r="F25" s="104">
        <f t="shared" si="10"/>
        <v>0</v>
      </c>
      <c r="G25" s="104">
        <f t="shared" si="11"/>
        <v>0</v>
      </c>
      <c r="H25" s="104">
        <f t="shared" si="12"/>
        <v>0</v>
      </c>
      <c r="I25" s="104">
        <f t="shared" si="13"/>
        <v>0</v>
      </c>
      <c r="J25" s="104">
        <f t="shared" si="14"/>
        <v>0</v>
      </c>
      <c r="K25" s="104">
        <f t="shared" si="15"/>
        <v>63</v>
      </c>
    </row>
    <row r="26" spans="1:11" s="1" customFormat="1" x14ac:dyDescent="0.25">
      <c r="A26" s="216" t="str">
        <f>Waste!AG1</f>
        <v>ClO2 - Characterization Sampling3</v>
      </c>
      <c r="B26" s="153">
        <f>IFERROR(SUM(Waste!AG:AG),"")</f>
        <v>137</v>
      </c>
      <c r="C26" s="104" t="s">
        <v>541</v>
      </c>
      <c r="D26" s="104">
        <f t="shared" si="8"/>
        <v>0</v>
      </c>
      <c r="E26" s="104">
        <f t="shared" si="9"/>
        <v>0</v>
      </c>
      <c r="F26" s="104">
        <f t="shared" si="10"/>
        <v>0</v>
      </c>
      <c r="G26" s="104">
        <f t="shared" si="11"/>
        <v>0</v>
      </c>
      <c r="H26" s="104">
        <f t="shared" si="12"/>
        <v>0</v>
      </c>
      <c r="I26" s="104">
        <f t="shared" si="13"/>
        <v>0</v>
      </c>
      <c r="J26" s="104">
        <f t="shared" si="14"/>
        <v>0</v>
      </c>
      <c r="K26" s="104">
        <f t="shared" si="15"/>
        <v>137</v>
      </c>
    </row>
    <row r="27" spans="1:11" s="1" customFormat="1" x14ac:dyDescent="0.25">
      <c r="A27" s="216" t="str">
        <f>Waste!AH1</f>
        <v>CLO2 -  Decon</v>
      </c>
      <c r="B27" s="153">
        <f>IFERROR(SUM(Waste!AH:AH),"")</f>
        <v>0</v>
      </c>
      <c r="C27" s="104" t="s">
        <v>541</v>
      </c>
      <c r="D27" s="104">
        <f t="shared" si="8"/>
        <v>0</v>
      </c>
      <c r="E27" s="104">
        <f t="shared" si="9"/>
        <v>0</v>
      </c>
      <c r="F27" s="104">
        <f t="shared" si="10"/>
        <v>0</v>
      </c>
      <c r="G27" s="104">
        <f t="shared" si="11"/>
        <v>0</v>
      </c>
      <c r="H27" s="104">
        <f t="shared" si="12"/>
        <v>0</v>
      </c>
      <c r="I27" s="104">
        <f t="shared" si="13"/>
        <v>0</v>
      </c>
      <c r="J27" s="104">
        <f t="shared" si="14"/>
        <v>0</v>
      </c>
      <c r="K27" s="104">
        <f t="shared" si="15"/>
        <v>0</v>
      </c>
    </row>
    <row r="28" spans="1:11" s="1" customFormat="1" x14ac:dyDescent="0.25">
      <c r="A28" s="216" t="str">
        <f>Waste!AI1</f>
        <v>ClO2 - Clearance Sampling</v>
      </c>
      <c r="B28" s="153">
        <f>IFERROR(SUM(Waste!AI:AI),"")</f>
        <v>0</v>
      </c>
      <c r="C28" s="104" t="s">
        <v>541</v>
      </c>
      <c r="D28" s="104">
        <f t="shared" si="8"/>
        <v>0</v>
      </c>
      <c r="E28" s="104">
        <f t="shared" si="9"/>
        <v>0</v>
      </c>
      <c r="F28" s="104">
        <f t="shared" si="10"/>
        <v>0</v>
      </c>
      <c r="G28" s="104">
        <f t="shared" si="11"/>
        <v>0</v>
      </c>
      <c r="H28" s="104">
        <f t="shared" si="12"/>
        <v>0</v>
      </c>
      <c r="I28" s="104">
        <f t="shared" si="13"/>
        <v>0</v>
      </c>
      <c r="J28" s="104">
        <f t="shared" si="14"/>
        <v>0</v>
      </c>
      <c r="K28" s="104">
        <f t="shared" si="15"/>
        <v>0</v>
      </c>
    </row>
    <row r="29" spans="1:11" s="1" customFormat="1" x14ac:dyDescent="0.25">
      <c r="A29" s="216" t="str">
        <f>Waste!AJ1</f>
        <v>AB - Building Reset</v>
      </c>
      <c r="B29" s="153">
        <f>IFERROR(SUM(Waste!AJ:AJ),"")</f>
        <v>0</v>
      </c>
      <c r="C29" s="104" t="s">
        <v>540</v>
      </c>
      <c r="D29" s="104">
        <f t="shared" si="8"/>
        <v>0</v>
      </c>
      <c r="E29" s="104">
        <f t="shared" si="9"/>
        <v>0</v>
      </c>
      <c r="F29" s="104">
        <f t="shared" si="10"/>
        <v>0</v>
      </c>
      <c r="G29" s="104">
        <f t="shared" si="11"/>
        <v>0</v>
      </c>
      <c r="H29" s="104">
        <f t="shared" si="12"/>
        <v>0</v>
      </c>
      <c r="I29" s="104">
        <f t="shared" si="13"/>
        <v>0</v>
      </c>
      <c r="J29" s="104">
        <f t="shared" si="14"/>
        <v>0</v>
      </c>
      <c r="K29" s="104">
        <f t="shared" si="15"/>
        <v>0</v>
      </c>
    </row>
    <row r="30" spans="1:11" s="1" customFormat="1" x14ac:dyDescent="0.25">
      <c r="A30" s="217" t="str">
        <f>CONCATENATE(Waste!AK1, " (lb)")</f>
        <v>Donning Trailer (lb)</v>
      </c>
      <c r="B30" s="152"/>
      <c r="C30" s="84"/>
      <c r="D30" s="84"/>
      <c r="E30" s="84"/>
      <c r="F30" s="84"/>
      <c r="G30" s="84"/>
      <c r="H30" s="84"/>
      <c r="I30" s="84"/>
      <c r="J30" s="84"/>
      <c r="K30" s="84"/>
    </row>
    <row r="31" spans="1:11" s="1" customFormat="1" x14ac:dyDescent="0.25">
      <c r="A31" s="216" t="str">
        <f>Waste!AL1</f>
        <v>Dissemination</v>
      </c>
      <c r="B31" s="153">
        <f>IFERROR(SUM(Waste!AL:AL),"")</f>
        <v>0</v>
      </c>
      <c r="C31" s="104" t="s">
        <v>538</v>
      </c>
      <c r="D31" s="104">
        <f t="shared" ref="D31:D43" si="16">IF($C31="1S",$B31,0)</f>
        <v>0</v>
      </c>
      <c r="E31" s="104">
        <f t="shared" ref="E31:E43" si="17">IF($C31="2S",$B31,0)</f>
        <v>0</v>
      </c>
      <c r="F31" s="104">
        <f t="shared" ref="F31:F43" si="18">IF($C31="3S",$B31,0)</f>
        <v>0</v>
      </c>
      <c r="G31" s="104">
        <f t="shared" ref="G31:G43" si="19">IF($C31="4S",$B31,0)</f>
        <v>0</v>
      </c>
      <c r="H31" s="104">
        <f>IF($C31="1L",$B31,0)</f>
        <v>0</v>
      </c>
      <c r="I31" s="104">
        <f>IF($C31="2L",$B31,0)</f>
        <v>0</v>
      </c>
      <c r="J31" s="104">
        <f>IF($C31="3L",$B31,0)</f>
        <v>0</v>
      </c>
      <c r="K31" s="104">
        <f>IF($C31="4L",$B31,0)</f>
        <v>0</v>
      </c>
    </row>
    <row r="32" spans="1:11" s="1" customFormat="1" x14ac:dyDescent="0.25">
      <c r="A32" s="216" t="str">
        <f>Waste!AM1</f>
        <v>VHP - Characterization Sampling1</v>
      </c>
      <c r="B32" s="153">
        <f>IFERROR(SUM(Waste!AM:AM),"")</f>
        <v>17.400000000000002</v>
      </c>
      <c r="C32" s="104" t="s">
        <v>538</v>
      </c>
      <c r="D32" s="104">
        <f t="shared" si="16"/>
        <v>17.400000000000002</v>
      </c>
      <c r="E32" s="104">
        <f t="shared" si="17"/>
        <v>0</v>
      </c>
      <c r="F32" s="104">
        <f t="shared" si="18"/>
        <v>0</v>
      </c>
      <c r="G32" s="104">
        <f t="shared" si="19"/>
        <v>0</v>
      </c>
      <c r="H32" s="104">
        <f t="shared" ref="H32:H43" si="20">IF($C32="1L",$B32,0)</f>
        <v>0</v>
      </c>
      <c r="I32" s="104">
        <f t="shared" ref="I32:I43" si="21">IF($C32="2L",$B32,0)</f>
        <v>0</v>
      </c>
      <c r="J32" s="104">
        <f t="shared" ref="J32:J43" si="22">IF($C32="3L",$B32,0)</f>
        <v>0</v>
      </c>
      <c r="K32" s="104">
        <f t="shared" ref="K32:K43" si="23">IF($C32="4L",$B32,0)</f>
        <v>0</v>
      </c>
    </row>
    <row r="33" spans="1:11" s="1" customFormat="1" x14ac:dyDescent="0.25">
      <c r="A33" s="216" t="str">
        <f>Waste!AN1</f>
        <v>VHP -  Decon</v>
      </c>
      <c r="B33" s="153">
        <f>IFERROR(SUM(Waste!AN:AN),"")</f>
        <v>7.2</v>
      </c>
      <c r="C33" s="104" t="s">
        <v>538</v>
      </c>
      <c r="D33" s="104">
        <f t="shared" si="16"/>
        <v>7.2</v>
      </c>
      <c r="E33" s="104">
        <f t="shared" si="17"/>
        <v>0</v>
      </c>
      <c r="F33" s="104">
        <f t="shared" si="18"/>
        <v>0</v>
      </c>
      <c r="G33" s="104">
        <f t="shared" si="19"/>
        <v>0</v>
      </c>
      <c r="H33" s="104">
        <f t="shared" si="20"/>
        <v>0</v>
      </c>
      <c r="I33" s="104">
        <f t="shared" si="21"/>
        <v>0</v>
      </c>
      <c r="J33" s="104">
        <f t="shared" si="22"/>
        <v>0</v>
      </c>
      <c r="K33" s="104">
        <f t="shared" si="23"/>
        <v>0</v>
      </c>
    </row>
    <row r="34" spans="1:11" s="1" customFormat="1" x14ac:dyDescent="0.25">
      <c r="A34" s="216" t="str">
        <f>Waste!AO1</f>
        <v>VHP - Clearance Sampling</v>
      </c>
      <c r="B34" s="153">
        <f>IFERROR(SUM(Waste!AO:AO),"")</f>
        <v>19.8</v>
      </c>
      <c r="C34" s="104" t="s">
        <v>538</v>
      </c>
      <c r="D34" s="104">
        <f t="shared" si="16"/>
        <v>19.8</v>
      </c>
      <c r="E34" s="104">
        <f t="shared" si="17"/>
        <v>0</v>
      </c>
      <c r="F34" s="104">
        <f t="shared" si="18"/>
        <v>0</v>
      </c>
      <c r="G34" s="104">
        <f t="shared" si="19"/>
        <v>0</v>
      </c>
      <c r="H34" s="104">
        <f t="shared" si="20"/>
        <v>0</v>
      </c>
      <c r="I34" s="104">
        <f t="shared" si="21"/>
        <v>0</v>
      </c>
      <c r="J34" s="104">
        <f t="shared" si="22"/>
        <v>0</v>
      </c>
      <c r="K34" s="104">
        <f t="shared" si="23"/>
        <v>0</v>
      </c>
    </row>
    <row r="35" spans="1:11" s="1" customFormat="1" x14ac:dyDescent="0.25">
      <c r="A35" s="216" t="str">
        <f>Waste!AP1</f>
        <v>AB - Characterization Sampling2</v>
      </c>
      <c r="B35" s="153">
        <f>IFERROR(SUM(Waste!AP:AP),"")</f>
        <v>20.8</v>
      </c>
      <c r="C35" s="104" t="s">
        <v>538</v>
      </c>
      <c r="D35" s="104">
        <f t="shared" si="16"/>
        <v>20.8</v>
      </c>
      <c r="E35" s="104">
        <f t="shared" si="17"/>
        <v>0</v>
      </c>
      <c r="F35" s="104">
        <f t="shared" si="18"/>
        <v>0</v>
      </c>
      <c r="G35" s="104">
        <f t="shared" si="19"/>
        <v>0</v>
      </c>
      <c r="H35" s="104">
        <f t="shared" si="20"/>
        <v>0</v>
      </c>
      <c r="I35" s="104">
        <f t="shared" si="21"/>
        <v>0</v>
      </c>
      <c r="J35" s="104">
        <f t="shared" si="22"/>
        <v>0</v>
      </c>
      <c r="K35" s="104">
        <f t="shared" si="23"/>
        <v>0</v>
      </c>
    </row>
    <row r="36" spans="1:11" s="1" customFormat="1" x14ac:dyDescent="0.25">
      <c r="A36" s="216" t="str">
        <f>Waste!AQ1</f>
        <v>AB Decon - Removal</v>
      </c>
      <c r="B36" s="153">
        <f>IFERROR(SUM(Waste!AQ:AQ),"")</f>
        <v>5.6</v>
      </c>
      <c r="C36" s="104" t="s">
        <v>538</v>
      </c>
      <c r="D36" s="104">
        <f t="shared" si="16"/>
        <v>5.6</v>
      </c>
      <c r="E36" s="104">
        <f t="shared" si="17"/>
        <v>0</v>
      </c>
      <c r="F36" s="104">
        <f t="shared" si="18"/>
        <v>0</v>
      </c>
      <c r="G36" s="104">
        <f t="shared" si="19"/>
        <v>0</v>
      </c>
      <c r="H36" s="104">
        <f t="shared" si="20"/>
        <v>0</v>
      </c>
      <c r="I36" s="104">
        <f t="shared" si="21"/>
        <v>0</v>
      </c>
      <c r="J36" s="104">
        <f t="shared" si="22"/>
        <v>0</v>
      </c>
      <c r="K36" s="104">
        <f t="shared" si="23"/>
        <v>0</v>
      </c>
    </row>
    <row r="37" spans="1:11" s="1" customFormat="1" x14ac:dyDescent="0.25">
      <c r="A37" s="216" t="str">
        <f>Waste!AR1</f>
        <v>AB Decon - Spray</v>
      </c>
      <c r="B37" s="153">
        <f>IFERROR(SUM(Waste!AR:AR),"")</f>
        <v>0</v>
      </c>
      <c r="C37" s="104" t="s">
        <v>538</v>
      </c>
      <c r="D37" s="104">
        <f t="shared" si="16"/>
        <v>0</v>
      </c>
      <c r="E37" s="104">
        <f t="shared" si="17"/>
        <v>0</v>
      </c>
      <c r="F37" s="104">
        <f t="shared" si="18"/>
        <v>0</v>
      </c>
      <c r="G37" s="104">
        <f t="shared" si="19"/>
        <v>0</v>
      </c>
      <c r="H37" s="104">
        <f t="shared" si="20"/>
        <v>0</v>
      </c>
      <c r="I37" s="104">
        <f t="shared" si="21"/>
        <v>0</v>
      </c>
      <c r="J37" s="104">
        <f t="shared" si="22"/>
        <v>0</v>
      </c>
      <c r="K37" s="104">
        <f t="shared" si="23"/>
        <v>0</v>
      </c>
    </row>
    <row r="38" spans="1:11" s="1" customFormat="1" x14ac:dyDescent="0.25">
      <c r="A38" s="216" t="str">
        <f>Waste!AS1</f>
        <v>AB Decon - Dry</v>
      </c>
      <c r="B38" s="153">
        <f>IFERROR(SUM(Waste!AS:AS),"")</f>
        <v>4.2</v>
      </c>
      <c r="C38" s="104" t="s">
        <v>538</v>
      </c>
      <c r="D38" s="104">
        <f t="shared" si="16"/>
        <v>4.2</v>
      </c>
      <c r="E38" s="104">
        <f t="shared" si="17"/>
        <v>0</v>
      </c>
      <c r="F38" s="104">
        <f t="shared" si="18"/>
        <v>0</v>
      </c>
      <c r="G38" s="104">
        <f t="shared" si="19"/>
        <v>0</v>
      </c>
      <c r="H38" s="104">
        <f t="shared" si="20"/>
        <v>0</v>
      </c>
      <c r="I38" s="104">
        <f t="shared" si="21"/>
        <v>0</v>
      </c>
      <c r="J38" s="104">
        <f t="shared" si="22"/>
        <v>0</v>
      </c>
      <c r="K38" s="104">
        <f t="shared" si="23"/>
        <v>0</v>
      </c>
    </row>
    <row r="39" spans="1:11" s="1" customFormat="1" x14ac:dyDescent="0.25">
      <c r="A39" s="216" t="str">
        <f>Waste!AT1</f>
        <v>AB - Clearance Sampling</v>
      </c>
      <c r="B39" s="153">
        <f>IFERROR(SUM(Waste!AT:AT),"")</f>
        <v>15.8</v>
      </c>
      <c r="C39" s="104" t="s">
        <v>538</v>
      </c>
      <c r="D39" s="104">
        <f t="shared" si="16"/>
        <v>15.8</v>
      </c>
      <c r="E39" s="104">
        <f t="shared" si="17"/>
        <v>0</v>
      </c>
      <c r="F39" s="104">
        <f t="shared" si="18"/>
        <v>0</v>
      </c>
      <c r="G39" s="104">
        <f t="shared" si="19"/>
        <v>0</v>
      </c>
      <c r="H39" s="104">
        <f t="shared" si="20"/>
        <v>0</v>
      </c>
      <c r="I39" s="104">
        <f t="shared" si="21"/>
        <v>0</v>
      </c>
      <c r="J39" s="104">
        <f t="shared" si="22"/>
        <v>0</v>
      </c>
      <c r="K39" s="104">
        <f t="shared" si="23"/>
        <v>0</v>
      </c>
    </row>
    <row r="40" spans="1:11" s="1" customFormat="1" x14ac:dyDescent="0.25">
      <c r="A40" s="216" t="str">
        <f>Waste!AU1</f>
        <v>ClO2 - Characterization Sampling3</v>
      </c>
      <c r="B40" s="153">
        <f>IFERROR(SUM(Waste!AU:AU),"")</f>
        <v>10.6</v>
      </c>
      <c r="C40" s="104" t="s">
        <v>538</v>
      </c>
      <c r="D40" s="104">
        <f t="shared" si="16"/>
        <v>10.6</v>
      </c>
      <c r="E40" s="104">
        <f t="shared" si="17"/>
        <v>0</v>
      </c>
      <c r="F40" s="104">
        <f t="shared" si="18"/>
        <v>0</v>
      </c>
      <c r="G40" s="104">
        <f t="shared" si="19"/>
        <v>0</v>
      </c>
      <c r="H40" s="104">
        <f t="shared" si="20"/>
        <v>0</v>
      </c>
      <c r="I40" s="104">
        <f t="shared" si="21"/>
        <v>0</v>
      </c>
      <c r="J40" s="104">
        <f t="shared" si="22"/>
        <v>0</v>
      </c>
      <c r="K40" s="104">
        <f t="shared" si="23"/>
        <v>0</v>
      </c>
    </row>
    <row r="41" spans="1:11" s="1" customFormat="1" x14ac:dyDescent="0.25">
      <c r="A41" s="216" t="str">
        <f>Waste!AV1</f>
        <v>CLO2 -  Decon</v>
      </c>
      <c r="B41" s="153">
        <f>IFERROR(SUM(Waste!AV:AV),"")</f>
        <v>0</v>
      </c>
      <c r="C41" s="104" t="s">
        <v>538</v>
      </c>
      <c r="D41" s="104">
        <f t="shared" si="16"/>
        <v>0</v>
      </c>
      <c r="E41" s="104">
        <f t="shared" si="17"/>
        <v>0</v>
      </c>
      <c r="F41" s="104">
        <f t="shared" si="18"/>
        <v>0</v>
      </c>
      <c r="G41" s="104">
        <f t="shared" si="19"/>
        <v>0</v>
      </c>
      <c r="H41" s="104">
        <f t="shared" si="20"/>
        <v>0</v>
      </c>
      <c r="I41" s="104">
        <f t="shared" si="21"/>
        <v>0</v>
      </c>
      <c r="J41" s="104">
        <f t="shared" si="22"/>
        <v>0</v>
      </c>
      <c r="K41" s="104">
        <f t="shared" si="23"/>
        <v>0</v>
      </c>
    </row>
    <row r="42" spans="1:11" s="1" customFormat="1" x14ac:dyDescent="0.25">
      <c r="A42" s="216" t="str">
        <f>Waste!AW1</f>
        <v>ClO2 - Clearance Sampling</v>
      </c>
      <c r="B42" s="153">
        <f>IFERROR(SUM(Waste!AW:AW),"")</f>
        <v>0</v>
      </c>
      <c r="C42" s="104" t="s">
        <v>538</v>
      </c>
      <c r="D42" s="104">
        <f t="shared" si="16"/>
        <v>0</v>
      </c>
      <c r="E42" s="104">
        <f t="shared" si="17"/>
        <v>0</v>
      </c>
      <c r="F42" s="104">
        <f t="shared" si="18"/>
        <v>0</v>
      </c>
      <c r="G42" s="104">
        <f t="shared" si="19"/>
        <v>0</v>
      </c>
      <c r="H42" s="104">
        <f t="shared" si="20"/>
        <v>0</v>
      </c>
      <c r="I42" s="104">
        <f t="shared" si="21"/>
        <v>0</v>
      </c>
      <c r="J42" s="104">
        <f t="shared" si="22"/>
        <v>0</v>
      </c>
      <c r="K42" s="104">
        <f t="shared" si="23"/>
        <v>0</v>
      </c>
    </row>
    <row r="43" spans="1:11" s="1" customFormat="1" x14ac:dyDescent="0.25">
      <c r="A43" s="216" t="str">
        <f>Waste!AX1</f>
        <v>AB - Building Reset</v>
      </c>
      <c r="B43" s="153">
        <f>IFERROR(SUM(Waste!AX:AX),"")</f>
        <v>0</v>
      </c>
      <c r="C43" s="104" t="s">
        <v>538</v>
      </c>
      <c r="D43" s="104">
        <f t="shared" si="16"/>
        <v>0</v>
      </c>
      <c r="E43" s="104">
        <f t="shared" si="17"/>
        <v>0</v>
      </c>
      <c r="F43" s="104">
        <f t="shared" si="18"/>
        <v>0</v>
      </c>
      <c r="G43" s="104">
        <f t="shared" si="19"/>
        <v>0</v>
      </c>
      <c r="H43" s="104">
        <f t="shared" si="20"/>
        <v>0</v>
      </c>
      <c r="I43" s="104">
        <f t="shared" si="21"/>
        <v>0</v>
      </c>
      <c r="J43" s="104">
        <f t="shared" si="22"/>
        <v>0</v>
      </c>
      <c r="K43" s="104">
        <f t="shared" si="23"/>
        <v>0</v>
      </c>
    </row>
    <row r="44" spans="1:11" s="1" customFormat="1" x14ac:dyDescent="0.25">
      <c r="A44" s="217" t="str">
        <f>CONCATENATE(Waste!AY1, " (lb)")</f>
        <v>Building - Solid (lb)</v>
      </c>
      <c r="B44" s="152"/>
      <c r="C44" s="84"/>
      <c r="D44" s="84"/>
      <c r="E44" s="84"/>
      <c r="F44" s="84"/>
      <c r="G44" s="84"/>
      <c r="H44" s="84"/>
      <c r="I44" s="84"/>
      <c r="J44" s="84"/>
      <c r="K44" s="84"/>
    </row>
    <row r="45" spans="1:11" s="1" customFormat="1" x14ac:dyDescent="0.25">
      <c r="A45" s="216" t="str">
        <f>Waste!AZ1</f>
        <v>Dissemination</v>
      </c>
      <c r="B45" s="153">
        <f>IFERROR(SUM(Waste!AZ:AZ),"")</f>
        <v>54.8</v>
      </c>
      <c r="C45" s="104" t="s">
        <v>538</v>
      </c>
      <c r="D45" s="104">
        <f t="shared" ref="D45:D57" si="24">IF($C45="1S",$B45,0)</f>
        <v>54.8</v>
      </c>
      <c r="E45" s="104">
        <f t="shared" ref="E45:E57" si="25">IF($C45="2S",$B45,0)</f>
        <v>0</v>
      </c>
      <c r="F45" s="104">
        <f t="shared" ref="F45:F57" si="26">IF($C45="3S",$B45,0)</f>
        <v>0</v>
      </c>
      <c r="G45" s="104">
        <f t="shared" ref="G45:G57" si="27">IF($C45="4S",$B45,0)</f>
        <v>0</v>
      </c>
      <c r="H45" s="104">
        <f>IF($C45="1L",$B45,0)</f>
        <v>0</v>
      </c>
      <c r="I45" s="104">
        <f>IF($C45="2L",$B45,0)</f>
        <v>0</v>
      </c>
      <c r="J45" s="104">
        <f>IF($C45="3L",$B45,0)</f>
        <v>0</v>
      </c>
      <c r="K45" s="104">
        <f>IF($C45="4L",$B45,0)</f>
        <v>0</v>
      </c>
    </row>
    <row r="46" spans="1:11" s="1" customFormat="1" x14ac:dyDescent="0.25">
      <c r="A46" s="216" t="str">
        <f>Waste!BA1</f>
        <v>VHP - Characterization Sampling1</v>
      </c>
      <c r="B46" s="153">
        <f>IFERROR(SUM(Waste!BA:BA),"")</f>
        <v>0</v>
      </c>
      <c r="C46" s="104" t="s">
        <v>542</v>
      </c>
      <c r="D46" s="104">
        <f t="shared" si="24"/>
        <v>0</v>
      </c>
      <c r="E46" s="104">
        <f t="shared" si="25"/>
        <v>0</v>
      </c>
      <c r="F46" s="104">
        <f t="shared" si="26"/>
        <v>0</v>
      </c>
      <c r="G46" s="104">
        <f t="shared" si="27"/>
        <v>0</v>
      </c>
      <c r="H46" s="104">
        <f t="shared" ref="H46:H57" si="28">IF($C46="1L",$B46,0)</f>
        <v>0</v>
      </c>
      <c r="I46" s="104">
        <f t="shared" ref="I46:I57" si="29">IF($C46="2L",$B46,0)</f>
        <v>0</v>
      </c>
      <c r="J46" s="104">
        <f t="shared" ref="J46:J57" si="30">IF($C46="3L",$B46,0)</f>
        <v>0</v>
      </c>
      <c r="K46" s="104">
        <f t="shared" ref="K46:K57" si="31">IF($C46="4L",$B46,0)</f>
        <v>0</v>
      </c>
    </row>
    <row r="47" spans="1:11" s="1" customFormat="1" x14ac:dyDescent="0.25">
      <c r="A47" s="216" t="str">
        <f>Waste!BB1</f>
        <v>VHP -  Decon</v>
      </c>
      <c r="B47" s="153">
        <f>IFERROR(SUM(Waste!BB:BB),"")</f>
        <v>0</v>
      </c>
      <c r="C47" s="104" t="s">
        <v>542</v>
      </c>
      <c r="D47" s="104">
        <f t="shared" si="24"/>
        <v>0</v>
      </c>
      <c r="E47" s="104">
        <f t="shared" si="25"/>
        <v>0</v>
      </c>
      <c r="F47" s="104">
        <f t="shared" si="26"/>
        <v>0</v>
      </c>
      <c r="G47" s="104">
        <f t="shared" si="27"/>
        <v>0</v>
      </c>
      <c r="H47" s="104">
        <f t="shared" si="28"/>
        <v>0</v>
      </c>
      <c r="I47" s="104">
        <f t="shared" si="29"/>
        <v>0</v>
      </c>
      <c r="J47" s="104">
        <f t="shared" si="30"/>
        <v>0</v>
      </c>
      <c r="K47" s="104">
        <f t="shared" si="31"/>
        <v>0</v>
      </c>
    </row>
    <row r="48" spans="1:11" s="1" customFormat="1" x14ac:dyDescent="0.25">
      <c r="A48" s="216" t="str">
        <f>Waste!BC1</f>
        <v>VHP - Clearance Sampling</v>
      </c>
      <c r="B48" s="153">
        <f>IFERROR(SUM(Waste!BC:BC),"")</f>
        <v>0</v>
      </c>
      <c r="C48" s="104" t="s">
        <v>543</v>
      </c>
      <c r="D48" s="104">
        <f t="shared" si="24"/>
        <v>0</v>
      </c>
      <c r="E48" s="104">
        <f t="shared" si="25"/>
        <v>0</v>
      </c>
      <c r="F48" s="104">
        <f t="shared" si="26"/>
        <v>0</v>
      </c>
      <c r="G48" s="104">
        <f t="shared" si="27"/>
        <v>0</v>
      </c>
      <c r="H48" s="104">
        <f t="shared" si="28"/>
        <v>0</v>
      </c>
      <c r="I48" s="104">
        <f t="shared" si="29"/>
        <v>0</v>
      </c>
      <c r="J48" s="104">
        <f t="shared" si="30"/>
        <v>0</v>
      </c>
      <c r="K48" s="104">
        <f t="shared" si="31"/>
        <v>0</v>
      </c>
    </row>
    <row r="49" spans="1:11" s="1" customFormat="1" x14ac:dyDescent="0.25">
      <c r="A49" s="216" t="str">
        <f>Waste!BD1</f>
        <v>AB - Characterization Sampling2</v>
      </c>
      <c r="B49" s="153">
        <f>IFERROR(SUM(Waste!BD:BD),"")</f>
        <v>0</v>
      </c>
      <c r="C49" s="104" t="s">
        <v>542</v>
      </c>
      <c r="D49" s="104">
        <f t="shared" si="24"/>
        <v>0</v>
      </c>
      <c r="E49" s="104">
        <f t="shared" si="25"/>
        <v>0</v>
      </c>
      <c r="F49" s="104">
        <f t="shared" si="26"/>
        <v>0</v>
      </c>
      <c r="G49" s="104">
        <f t="shared" si="27"/>
        <v>0</v>
      </c>
      <c r="H49" s="104">
        <f t="shared" si="28"/>
        <v>0</v>
      </c>
      <c r="I49" s="104">
        <f t="shared" si="29"/>
        <v>0</v>
      </c>
      <c r="J49" s="104">
        <f t="shared" si="30"/>
        <v>0</v>
      </c>
      <c r="K49" s="104">
        <f t="shared" si="31"/>
        <v>0</v>
      </c>
    </row>
    <row r="50" spans="1:11" s="1" customFormat="1" x14ac:dyDescent="0.25">
      <c r="A50" s="216" t="str">
        <f>Waste!BE1</f>
        <v>AB Decon - Removal</v>
      </c>
      <c r="B50" s="153">
        <f>IFERROR(SUM(Waste!BE:BE),"")</f>
        <v>0</v>
      </c>
      <c r="C50" s="104" t="s">
        <v>543</v>
      </c>
      <c r="D50" s="104">
        <f t="shared" si="24"/>
        <v>0</v>
      </c>
      <c r="E50" s="104">
        <f t="shared" si="25"/>
        <v>0</v>
      </c>
      <c r="F50" s="104">
        <f t="shared" si="26"/>
        <v>0</v>
      </c>
      <c r="G50" s="104">
        <f t="shared" si="27"/>
        <v>0</v>
      </c>
      <c r="H50" s="104">
        <f t="shared" si="28"/>
        <v>0</v>
      </c>
      <c r="I50" s="104">
        <f t="shared" si="29"/>
        <v>0</v>
      </c>
      <c r="J50" s="104">
        <f t="shared" si="30"/>
        <v>0</v>
      </c>
      <c r="K50" s="104">
        <f t="shared" si="31"/>
        <v>0</v>
      </c>
    </row>
    <row r="51" spans="1:11" s="1" customFormat="1" x14ac:dyDescent="0.25">
      <c r="A51" s="216" t="str">
        <f>Waste!BF1</f>
        <v>AB Decon - Spray</v>
      </c>
      <c r="B51" s="153">
        <f>IFERROR(SUM(Waste!BF:BF),"")</f>
        <v>0</v>
      </c>
      <c r="C51" s="104" t="s">
        <v>543</v>
      </c>
      <c r="D51" s="104">
        <f t="shared" si="24"/>
        <v>0</v>
      </c>
      <c r="E51" s="104">
        <f t="shared" si="25"/>
        <v>0</v>
      </c>
      <c r="F51" s="104">
        <f t="shared" si="26"/>
        <v>0</v>
      </c>
      <c r="G51" s="104">
        <f t="shared" si="27"/>
        <v>0</v>
      </c>
      <c r="H51" s="104">
        <f t="shared" si="28"/>
        <v>0</v>
      </c>
      <c r="I51" s="104">
        <f t="shared" si="29"/>
        <v>0</v>
      </c>
      <c r="J51" s="104">
        <f t="shared" si="30"/>
        <v>0</v>
      </c>
      <c r="K51" s="104">
        <f t="shared" si="31"/>
        <v>0</v>
      </c>
    </row>
    <row r="52" spans="1:11" s="1" customFormat="1" x14ac:dyDescent="0.25">
      <c r="A52" s="216" t="str">
        <f>Waste!BG1</f>
        <v>AB Decon - Dry</v>
      </c>
      <c r="B52" s="153">
        <f>IFERROR(SUM(Waste!BG:BG),"")</f>
        <v>18.600000000000001</v>
      </c>
      <c r="C52" s="104" t="s">
        <v>543</v>
      </c>
      <c r="D52" s="104">
        <f t="shared" si="24"/>
        <v>0</v>
      </c>
      <c r="E52" s="104">
        <f t="shared" si="25"/>
        <v>0</v>
      </c>
      <c r="F52" s="104">
        <f t="shared" si="26"/>
        <v>18.600000000000001</v>
      </c>
      <c r="G52" s="104">
        <f t="shared" si="27"/>
        <v>0</v>
      </c>
      <c r="H52" s="104">
        <f t="shared" si="28"/>
        <v>0</v>
      </c>
      <c r="I52" s="104">
        <f t="shared" si="29"/>
        <v>0</v>
      </c>
      <c r="J52" s="104">
        <f t="shared" si="30"/>
        <v>0</v>
      </c>
      <c r="K52" s="104">
        <f t="shared" si="31"/>
        <v>0</v>
      </c>
    </row>
    <row r="53" spans="1:11" s="1" customFormat="1" x14ac:dyDescent="0.25">
      <c r="A53" s="216" t="str">
        <f>Waste!BH1</f>
        <v>AB - Clearance Sampling</v>
      </c>
      <c r="B53" s="153">
        <f>IFERROR(SUM(Waste!BH:BH),"")</f>
        <v>689.69999999999982</v>
      </c>
      <c r="C53" s="104" t="s">
        <v>543</v>
      </c>
      <c r="D53" s="104">
        <f t="shared" si="24"/>
        <v>0</v>
      </c>
      <c r="E53" s="104">
        <f t="shared" si="25"/>
        <v>0</v>
      </c>
      <c r="F53" s="104">
        <f t="shared" si="26"/>
        <v>689.69999999999982</v>
      </c>
      <c r="G53" s="104">
        <f t="shared" si="27"/>
        <v>0</v>
      </c>
      <c r="H53" s="104">
        <f t="shared" si="28"/>
        <v>0</v>
      </c>
      <c r="I53" s="104">
        <f t="shared" si="29"/>
        <v>0</v>
      </c>
      <c r="J53" s="104">
        <f t="shared" si="30"/>
        <v>0</v>
      </c>
      <c r="K53" s="104">
        <f t="shared" si="31"/>
        <v>0</v>
      </c>
    </row>
    <row r="54" spans="1:11" s="1" customFormat="1" x14ac:dyDescent="0.25">
      <c r="A54" s="216" t="str">
        <f>Waste!BI1</f>
        <v>ClO2 - Characterization Sampling3</v>
      </c>
      <c r="B54" s="153">
        <f>IFERROR(SUM(Waste!BI:BI),"")</f>
        <v>0</v>
      </c>
      <c r="C54" s="104" t="s">
        <v>542</v>
      </c>
      <c r="D54" s="104">
        <f t="shared" si="24"/>
        <v>0</v>
      </c>
      <c r="E54" s="104">
        <f t="shared" si="25"/>
        <v>0</v>
      </c>
      <c r="F54" s="104">
        <f t="shared" si="26"/>
        <v>0</v>
      </c>
      <c r="G54" s="104">
        <f t="shared" si="27"/>
        <v>0</v>
      </c>
      <c r="H54" s="104">
        <f t="shared" si="28"/>
        <v>0</v>
      </c>
      <c r="I54" s="104">
        <f t="shared" si="29"/>
        <v>0</v>
      </c>
      <c r="J54" s="104">
        <f t="shared" si="30"/>
        <v>0</v>
      </c>
      <c r="K54" s="104">
        <f t="shared" si="31"/>
        <v>0</v>
      </c>
    </row>
    <row r="55" spans="1:11" s="1" customFormat="1" x14ac:dyDescent="0.25">
      <c r="A55" s="216" t="str">
        <f>Waste!BJ1</f>
        <v>CLO2 -  Decon</v>
      </c>
      <c r="B55" s="153">
        <f>IFERROR(SUM(Waste!BJ:BJ),"")</f>
        <v>0</v>
      </c>
      <c r="C55" s="104" t="s">
        <v>542</v>
      </c>
      <c r="D55" s="104">
        <f t="shared" si="24"/>
        <v>0</v>
      </c>
      <c r="E55" s="104">
        <f t="shared" si="25"/>
        <v>0</v>
      </c>
      <c r="F55" s="104">
        <f t="shared" si="26"/>
        <v>0</v>
      </c>
      <c r="G55" s="104">
        <f t="shared" si="27"/>
        <v>0</v>
      </c>
      <c r="H55" s="104">
        <f t="shared" si="28"/>
        <v>0</v>
      </c>
      <c r="I55" s="104">
        <f t="shared" si="29"/>
        <v>0</v>
      </c>
      <c r="J55" s="104">
        <f t="shared" si="30"/>
        <v>0</v>
      </c>
      <c r="K55" s="104">
        <f t="shared" si="31"/>
        <v>0</v>
      </c>
    </row>
    <row r="56" spans="1:11" s="1" customFormat="1" x14ac:dyDescent="0.25">
      <c r="A56" s="216" t="str">
        <f>Waste!BK1</f>
        <v>ClO2 - Clearance Sampling</v>
      </c>
      <c r="B56" s="153">
        <f>IFERROR(SUM(Waste!BK:BK),"")</f>
        <v>0</v>
      </c>
      <c r="C56" s="104" t="s">
        <v>543</v>
      </c>
      <c r="D56" s="104">
        <f t="shared" si="24"/>
        <v>0</v>
      </c>
      <c r="E56" s="104">
        <f t="shared" si="25"/>
        <v>0</v>
      </c>
      <c r="F56" s="104">
        <f t="shared" si="26"/>
        <v>0</v>
      </c>
      <c r="G56" s="104">
        <f t="shared" si="27"/>
        <v>0</v>
      </c>
      <c r="H56" s="104">
        <f t="shared" si="28"/>
        <v>0</v>
      </c>
      <c r="I56" s="104">
        <f t="shared" si="29"/>
        <v>0</v>
      </c>
      <c r="J56" s="104">
        <f t="shared" si="30"/>
        <v>0</v>
      </c>
      <c r="K56" s="104">
        <f t="shared" si="31"/>
        <v>0</v>
      </c>
    </row>
    <row r="57" spans="1:11" s="1" customFormat="1" x14ac:dyDescent="0.25">
      <c r="A57" s="216" t="str">
        <f>Waste!BL1</f>
        <v>AB - Building Reset</v>
      </c>
      <c r="B57" s="153">
        <f>IFERROR(SUM(Waste!BL:BL),"")</f>
        <v>0</v>
      </c>
      <c r="C57" s="104" t="s">
        <v>538</v>
      </c>
      <c r="D57" s="104">
        <f t="shared" si="24"/>
        <v>0</v>
      </c>
      <c r="E57" s="104">
        <f t="shared" si="25"/>
        <v>0</v>
      </c>
      <c r="F57" s="104">
        <f t="shared" si="26"/>
        <v>0</v>
      </c>
      <c r="G57" s="104">
        <f t="shared" si="27"/>
        <v>0</v>
      </c>
      <c r="H57" s="104">
        <f t="shared" si="28"/>
        <v>0</v>
      </c>
      <c r="I57" s="104">
        <f t="shared" si="29"/>
        <v>0</v>
      </c>
      <c r="J57" s="104">
        <f t="shared" si="30"/>
        <v>0</v>
      </c>
      <c r="K57" s="104">
        <f t="shared" si="31"/>
        <v>0</v>
      </c>
    </row>
    <row r="58" spans="1:11" s="1" customFormat="1" x14ac:dyDescent="0.25">
      <c r="A58" s="217" t="str">
        <f>CONCATENATE(Waste!BM1, " (gal)")</f>
        <v>Building - Liquid (gal)</v>
      </c>
      <c r="B58" s="152"/>
      <c r="C58" s="84"/>
      <c r="D58" s="84"/>
      <c r="E58" s="84"/>
      <c r="F58" s="84"/>
      <c r="G58" s="84"/>
      <c r="H58" s="84"/>
      <c r="I58" s="84"/>
      <c r="J58" s="84"/>
      <c r="K58" s="84"/>
    </row>
    <row r="59" spans="1:11" s="1" customFormat="1" x14ac:dyDescent="0.25">
      <c r="A59" s="216" t="str">
        <f>Waste!BN1</f>
        <v>Dissemination</v>
      </c>
      <c r="B59" s="153">
        <f>IFERROR(SUM(Waste!BN:BN),"")</f>
        <v>38</v>
      </c>
      <c r="C59" s="104" t="s">
        <v>540</v>
      </c>
      <c r="D59" s="104">
        <f t="shared" ref="D59:D71" si="32">IF($C59="1S",$B59,0)</f>
        <v>0</v>
      </c>
      <c r="E59" s="104">
        <f t="shared" ref="E59:E71" si="33">IF($C59="2S",$B59,0)</f>
        <v>0</v>
      </c>
      <c r="F59" s="104">
        <f t="shared" ref="F59:F71" si="34">IF($C59="3S",$B59,0)</f>
        <v>0</v>
      </c>
      <c r="G59" s="104">
        <f t="shared" ref="G59:G71" si="35">IF($C59="4S",$B59,0)</f>
        <v>0</v>
      </c>
      <c r="H59" s="104">
        <f>IF($C59="1L",$B59,0)</f>
        <v>38</v>
      </c>
      <c r="I59" s="104">
        <f>IF($C59="2L",$B59,0)</f>
        <v>0</v>
      </c>
      <c r="J59" s="104">
        <f>IF($C59="3L",$B59,0)</f>
        <v>0</v>
      </c>
      <c r="K59" s="104">
        <f>IF($C59="4L",$B59,0)</f>
        <v>0</v>
      </c>
    </row>
    <row r="60" spans="1:11" s="1" customFormat="1" x14ac:dyDescent="0.25">
      <c r="A60" s="216" t="str">
        <f>Waste!BO1</f>
        <v>VHP - Characterization Sampling1</v>
      </c>
      <c r="B60" s="153">
        <f>IFERROR(SUM(Waste!BO:BO),"")</f>
        <v>0</v>
      </c>
      <c r="C60" s="104" t="s">
        <v>544</v>
      </c>
      <c r="D60" s="104">
        <f t="shared" si="32"/>
        <v>0</v>
      </c>
      <c r="E60" s="104">
        <f t="shared" si="33"/>
        <v>0</v>
      </c>
      <c r="F60" s="104">
        <f t="shared" si="34"/>
        <v>0</v>
      </c>
      <c r="G60" s="104">
        <f t="shared" si="35"/>
        <v>0</v>
      </c>
      <c r="H60" s="104">
        <f t="shared" ref="H60:H71" si="36">IF($C60="1L",$B60,0)</f>
        <v>0</v>
      </c>
      <c r="I60" s="104">
        <f t="shared" ref="I60:I71" si="37">IF($C60="2L",$B60,0)</f>
        <v>0</v>
      </c>
      <c r="J60" s="104">
        <f t="shared" ref="J60:J71" si="38">IF($C60="3L",$B60,0)</f>
        <v>0</v>
      </c>
      <c r="K60" s="104">
        <f t="shared" ref="K60:K71" si="39">IF($C60="4L",$B60,0)</f>
        <v>0</v>
      </c>
    </row>
    <row r="61" spans="1:11" s="1" customFormat="1" x14ac:dyDescent="0.25">
      <c r="A61" s="216" t="str">
        <f>Waste!BP1</f>
        <v>VHP -  Decon</v>
      </c>
      <c r="B61" s="153">
        <f>IFERROR(SUM(Waste!BP:BP),"")</f>
        <v>0</v>
      </c>
      <c r="C61" s="104" t="s">
        <v>544</v>
      </c>
      <c r="D61" s="104">
        <f t="shared" si="32"/>
        <v>0</v>
      </c>
      <c r="E61" s="104">
        <f t="shared" si="33"/>
        <v>0</v>
      </c>
      <c r="F61" s="104">
        <f t="shared" si="34"/>
        <v>0</v>
      </c>
      <c r="G61" s="104">
        <f t="shared" si="35"/>
        <v>0</v>
      </c>
      <c r="H61" s="104">
        <f t="shared" si="36"/>
        <v>0</v>
      </c>
      <c r="I61" s="104">
        <f t="shared" si="37"/>
        <v>0</v>
      </c>
      <c r="J61" s="104">
        <f t="shared" si="38"/>
        <v>0</v>
      </c>
      <c r="K61" s="104">
        <f t="shared" si="39"/>
        <v>0</v>
      </c>
    </row>
    <row r="62" spans="1:11" s="1" customFormat="1" x14ac:dyDescent="0.25">
      <c r="A62" s="216" t="str">
        <f>Waste!BQ1</f>
        <v>VHP - Clearance Sampling</v>
      </c>
      <c r="B62" s="153">
        <f>IFERROR(SUM(Waste!BQ:BQ),"")</f>
        <v>0</v>
      </c>
      <c r="C62" s="104" t="s">
        <v>544</v>
      </c>
      <c r="D62" s="104">
        <f t="shared" si="32"/>
        <v>0</v>
      </c>
      <c r="E62" s="104">
        <f t="shared" si="33"/>
        <v>0</v>
      </c>
      <c r="F62" s="104">
        <f t="shared" si="34"/>
        <v>0</v>
      </c>
      <c r="G62" s="104">
        <f t="shared" si="35"/>
        <v>0</v>
      </c>
      <c r="H62" s="104">
        <f t="shared" si="36"/>
        <v>0</v>
      </c>
      <c r="I62" s="104">
        <f t="shared" si="37"/>
        <v>0</v>
      </c>
      <c r="J62" s="104">
        <f t="shared" si="38"/>
        <v>0</v>
      </c>
      <c r="K62" s="104">
        <f t="shared" si="39"/>
        <v>0</v>
      </c>
    </row>
    <row r="63" spans="1:11" s="1" customFormat="1" x14ac:dyDescent="0.25">
      <c r="A63" s="216" t="str">
        <f>Waste!BR1</f>
        <v>AB - Characterization Sampling2</v>
      </c>
      <c r="B63" s="153">
        <f>IFERROR(SUM(Waste!BR:BR),"")</f>
        <v>0</v>
      </c>
      <c r="C63" s="104" t="s">
        <v>544</v>
      </c>
      <c r="D63" s="104">
        <f t="shared" si="32"/>
        <v>0</v>
      </c>
      <c r="E63" s="104">
        <f t="shared" si="33"/>
        <v>0</v>
      </c>
      <c r="F63" s="104">
        <f t="shared" si="34"/>
        <v>0</v>
      </c>
      <c r="G63" s="104">
        <f t="shared" si="35"/>
        <v>0</v>
      </c>
      <c r="H63" s="104">
        <f t="shared" si="36"/>
        <v>0</v>
      </c>
      <c r="I63" s="104">
        <f t="shared" si="37"/>
        <v>0</v>
      </c>
      <c r="J63" s="104">
        <f t="shared" si="38"/>
        <v>0</v>
      </c>
      <c r="K63" s="104">
        <f t="shared" si="39"/>
        <v>0</v>
      </c>
    </row>
    <row r="64" spans="1:11" s="1" customFormat="1" x14ac:dyDescent="0.25">
      <c r="A64" s="216" t="str">
        <f>Waste!BS1</f>
        <v>AB Decon - Removal</v>
      </c>
      <c r="B64" s="153">
        <f>IFERROR(SUM(Waste!BS:BS),"")</f>
        <v>0</v>
      </c>
      <c r="C64" s="104" t="s">
        <v>544</v>
      </c>
      <c r="D64" s="104">
        <f t="shared" si="32"/>
        <v>0</v>
      </c>
      <c r="E64" s="104">
        <f t="shared" si="33"/>
        <v>0</v>
      </c>
      <c r="F64" s="104">
        <f t="shared" si="34"/>
        <v>0</v>
      </c>
      <c r="G64" s="104">
        <f t="shared" si="35"/>
        <v>0</v>
      </c>
      <c r="H64" s="104">
        <f t="shared" si="36"/>
        <v>0</v>
      </c>
      <c r="I64" s="104">
        <f t="shared" si="37"/>
        <v>0</v>
      </c>
      <c r="J64" s="104">
        <f t="shared" si="38"/>
        <v>0</v>
      </c>
      <c r="K64" s="104">
        <f t="shared" si="39"/>
        <v>0</v>
      </c>
    </row>
    <row r="65" spans="1:11" s="1" customFormat="1" x14ac:dyDescent="0.25">
      <c r="A65" s="216" t="str">
        <f>Waste!BT1</f>
        <v>AB Decon - Spray</v>
      </c>
      <c r="B65" s="153">
        <f>IFERROR(SUM(Waste!BT:BT),"")</f>
        <v>0</v>
      </c>
      <c r="C65" s="104" t="s">
        <v>544</v>
      </c>
      <c r="D65" s="104">
        <f t="shared" si="32"/>
        <v>0</v>
      </c>
      <c r="E65" s="104">
        <f t="shared" si="33"/>
        <v>0</v>
      </c>
      <c r="F65" s="104">
        <f t="shared" si="34"/>
        <v>0</v>
      </c>
      <c r="G65" s="104">
        <f t="shared" si="35"/>
        <v>0</v>
      </c>
      <c r="H65" s="104">
        <f t="shared" si="36"/>
        <v>0</v>
      </c>
      <c r="I65" s="104">
        <f t="shared" si="37"/>
        <v>0</v>
      </c>
      <c r="J65" s="104">
        <f t="shared" si="38"/>
        <v>0</v>
      </c>
      <c r="K65" s="104">
        <f t="shared" si="39"/>
        <v>0</v>
      </c>
    </row>
    <row r="66" spans="1:11" s="1" customFormat="1" x14ac:dyDescent="0.25">
      <c r="A66" s="216" t="str">
        <f>Waste!BU1</f>
        <v>AB Decon - Dry</v>
      </c>
      <c r="B66" s="153">
        <f>IFERROR(SUM(Waste!BU:BU),"")</f>
        <v>105</v>
      </c>
      <c r="C66" s="104" t="s">
        <v>544</v>
      </c>
      <c r="D66" s="104">
        <f t="shared" si="32"/>
        <v>0</v>
      </c>
      <c r="E66" s="104">
        <f t="shared" si="33"/>
        <v>0</v>
      </c>
      <c r="F66" s="104">
        <f t="shared" si="34"/>
        <v>0</v>
      </c>
      <c r="G66" s="104">
        <f t="shared" si="35"/>
        <v>0</v>
      </c>
      <c r="H66" s="104">
        <f t="shared" si="36"/>
        <v>0</v>
      </c>
      <c r="I66" s="104">
        <f t="shared" si="37"/>
        <v>0</v>
      </c>
      <c r="J66" s="104">
        <f t="shared" si="38"/>
        <v>105</v>
      </c>
      <c r="K66" s="104">
        <f t="shared" si="39"/>
        <v>0</v>
      </c>
    </row>
    <row r="67" spans="1:11" s="1" customFormat="1" x14ac:dyDescent="0.25">
      <c r="A67" s="216" t="str">
        <f>Waste!BV1</f>
        <v>AB - Clearance Sampling</v>
      </c>
      <c r="B67" s="153">
        <f>IFERROR(SUM(Waste!BV:BV),"")</f>
        <v>0</v>
      </c>
      <c r="C67" s="104" t="s">
        <v>544</v>
      </c>
      <c r="D67" s="104">
        <f t="shared" si="32"/>
        <v>0</v>
      </c>
      <c r="E67" s="104">
        <f t="shared" si="33"/>
        <v>0</v>
      </c>
      <c r="F67" s="104">
        <f t="shared" si="34"/>
        <v>0</v>
      </c>
      <c r="G67" s="104">
        <f t="shared" si="35"/>
        <v>0</v>
      </c>
      <c r="H67" s="104">
        <f t="shared" si="36"/>
        <v>0</v>
      </c>
      <c r="I67" s="104">
        <f t="shared" si="37"/>
        <v>0</v>
      </c>
      <c r="J67" s="104">
        <f t="shared" si="38"/>
        <v>0</v>
      </c>
      <c r="K67" s="104">
        <f t="shared" si="39"/>
        <v>0</v>
      </c>
    </row>
    <row r="68" spans="1:11" s="1" customFormat="1" x14ac:dyDescent="0.25">
      <c r="A68" s="216" t="str">
        <f>Waste!BW1</f>
        <v>ClO2 - Characterization Sampling3</v>
      </c>
      <c r="B68" s="153">
        <f>IFERROR(SUM(Waste!BW:BW),"")</f>
        <v>0</v>
      </c>
      <c r="C68" s="104" t="s">
        <v>544</v>
      </c>
      <c r="D68" s="104">
        <f t="shared" si="32"/>
        <v>0</v>
      </c>
      <c r="E68" s="104">
        <f t="shared" si="33"/>
        <v>0</v>
      </c>
      <c r="F68" s="104">
        <f t="shared" si="34"/>
        <v>0</v>
      </c>
      <c r="G68" s="104">
        <f t="shared" si="35"/>
        <v>0</v>
      </c>
      <c r="H68" s="104">
        <f t="shared" si="36"/>
        <v>0</v>
      </c>
      <c r="I68" s="104">
        <f t="shared" si="37"/>
        <v>0</v>
      </c>
      <c r="J68" s="104">
        <f t="shared" si="38"/>
        <v>0</v>
      </c>
      <c r="K68" s="104">
        <f t="shared" si="39"/>
        <v>0</v>
      </c>
    </row>
    <row r="69" spans="1:11" s="1" customFormat="1" x14ac:dyDescent="0.25">
      <c r="A69" s="216" t="str">
        <f>Waste!BX1</f>
        <v>CLO2 -  Decon</v>
      </c>
      <c r="B69" s="153">
        <f>IFERROR(SUM(Waste!BX:BX),"")</f>
        <v>0</v>
      </c>
      <c r="C69" s="104" t="s">
        <v>544</v>
      </c>
      <c r="D69" s="104">
        <f t="shared" si="32"/>
        <v>0</v>
      </c>
      <c r="E69" s="104">
        <f t="shared" si="33"/>
        <v>0</v>
      </c>
      <c r="F69" s="104">
        <f t="shared" si="34"/>
        <v>0</v>
      </c>
      <c r="G69" s="104">
        <f t="shared" si="35"/>
        <v>0</v>
      </c>
      <c r="H69" s="104">
        <f t="shared" si="36"/>
        <v>0</v>
      </c>
      <c r="I69" s="104">
        <f t="shared" si="37"/>
        <v>0</v>
      </c>
      <c r="J69" s="104">
        <f t="shared" si="38"/>
        <v>0</v>
      </c>
      <c r="K69" s="104">
        <f t="shared" si="39"/>
        <v>0</v>
      </c>
    </row>
    <row r="70" spans="1:11" s="1" customFormat="1" x14ac:dyDescent="0.25">
      <c r="A70" s="216" t="str">
        <f>Waste!BY1</f>
        <v>ClO2 - Clearance Sampling</v>
      </c>
      <c r="B70" s="153">
        <f>IFERROR(SUM(Waste!BY:BY),"")</f>
        <v>0</v>
      </c>
      <c r="C70" s="104" t="s">
        <v>544</v>
      </c>
      <c r="D70" s="104">
        <f t="shared" si="32"/>
        <v>0</v>
      </c>
      <c r="E70" s="104">
        <f t="shared" si="33"/>
        <v>0</v>
      </c>
      <c r="F70" s="104">
        <f t="shared" si="34"/>
        <v>0</v>
      </c>
      <c r="G70" s="104">
        <f t="shared" si="35"/>
        <v>0</v>
      </c>
      <c r="H70" s="104">
        <f t="shared" si="36"/>
        <v>0</v>
      </c>
      <c r="I70" s="104">
        <f t="shared" si="37"/>
        <v>0</v>
      </c>
      <c r="J70" s="104">
        <f t="shared" si="38"/>
        <v>0</v>
      </c>
      <c r="K70" s="104">
        <f t="shared" si="39"/>
        <v>0</v>
      </c>
    </row>
    <row r="71" spans="1:11" s="1" customFormat="1" x14ac:dyDescent="0.25">
      <c r="A71" s="216" t="str">
        <f>Waste!BZ1</f>
        <v>AB - Building Reset</v>
      </c>
      <c r="B71" s="153">
        <f>IFERROR(SUM(Waste!BZ:BZ),"")</f>
        <v>0</v>
      </c>
      <c r="C71" s="104" t="s">
        <v>540</v>
      </c>
      <c r="D71" s="104">
        <f t="shared" si="32"/>
        <v>0</v>
      </c>
      <c r="E71" s="104">
        <f t="shared" si="33"/>
        <v>0</v>
      </c>
      <c r="F71" s="104">
        <f t="shared" si="34"/>
        <v>0</v>
      </c>
      <c r="G71" s="104">
        <f t="shared" si="35"/>
        <v>0</v>
      </c>
      <c r="H71" s="104">
        <f t="shared" si="36"/>
        <v>0</v>
      </c>
      <c r="I71" s="104">
        <f t="shared" si="37"/>
        <v>0</v>
      </c>
      <c r="J71" s="104">
        <f t="shared" si="38"/>
        <v>0</v>
      </c>
      <c r="K71" s="104">
        <f t="shared" si="39"/>
        <v>0</v>
      </c>
    </row>
    <row r="72" spans="1:11" s="1" customFormat="1" x14ac:dyDescent="0.25">
      <c r="A72" s="217" t="str">
        <f>CONCATENATE(Waste!CA1, " (lb)")</f>
        <v>Room 110 (lb)</v>
      </c>
      <c r="B72" s="152"/>
      <c r="C72" s="84"/>
      <c r="D72" s="84"/>
      <c r="E72" s="84"/>
      <c r="F72" s="84"/>
      <c r="G72" s="84"/>
      <c r="H72" s="84"/>
      <c r="I72" s="84"/>
      <c r="J72" s="84"/>
      <c r="K72" s="84"/>
    </row>
    <row r="73" spans="1:11" s="1" customFormat="1" x14ac:dyDescent="0.25">
      <c r="A73" s="216" t="str">
        <f>Waste!CB1</f>
        <v>Dissemination</v>
      </c>
      <c r="B73" s="153">
        <f>IFERROR(SUM(Waste!CB:CB),"")</f>
        <v>0</v>
      </c>
      <c r="C73" s="104" t="s">
        <v>538</v>
      </c>
      <c r="D73" s="104">
        <f t="shared" ref="D73:D85" si="40">IF($C73="1S",$B73,0)</f>
        <v>0</v>
      </c>
      <c r="E73" s="104">
        <f t="shared" ref="E73:E85" si="41">IF($C73="2S",$B73,0)</f>
        <v>0</v>
      </c>
      <c r="F73" s="104">
        <f t="shared" ref="F73:F85" si="42">IF($C73="3S",$B73,0)</f>
        <v>0</v>
      </c>
      <c r="G73" s="104">
        <f t="shared" ref="G73:G85" si="43">IF($C73="4S",$B73,0)</f>
        <v>0</v>
      </c>
      <c r="H73" s="104">
        <f>IF($C73="1L",$B73,0)</f>
        <v>0</v>
      </c>
      <c r="I73" s="104">
        <f>IF($C73="2L",$B73,0)</f>
        <v>0</v>
      </c>
      <c r="J73" s="104">
        <f>IF($C73="3L",$B73,0)</f>
        <v>0</v>
      </c>
      <c r="K73" s="104">
        <f>IF($C73="4L",$B73,0)</f>
        <v>0</v>
      </c>
    </row>
    <row r="74" spans="1:11" s="1" customFormat="1" x14ac:dyDescent="0.25">
      <c r="A74" s="216" t="str">
        <f>Waste!CC1</f>
        <v>VHP - Characterization Sampling1</v>
      </c>
      <c r="B74" s="153">
        <f>IFERROR(SUM(Waste!CC:CC),"")</f>
        <v>0</v>
      </c>
      <c r="C74" s="104" t="s">
        <v>542</v>
      </c>
      <c r="D74" s="104">
        <f t="shared" si="40"/>
        <v>0</v>
      </c>
      <c r="E74" s="104">
        <f t="shared" si="41"/>
        <v>0</v>
      </c>
      <c r="F74" s="104">
        <f t="shared" si="42"/>
        <v>0</v>
      </c>
      <c r="G74" s="104">
        <f t="shared" si="43"/>
        <v>0</v>
      </c>
      <c r="H74" s="104">
        <f t="shared" ref="H74:H85" si="44">IF($C74="1L",$B74,0)</f>
        <v>0</v>
      </c>
      <c r="I74" s="104">
        <f t="shared" ref="I74:I85" si="45">IF($C74="2L",$B74,0)</f>
        <v>0</v>
      </c>
      <c r="J74" s="104">
        <f t="shared" ref="J74:J85" si="46">IF($C74="3L",$B74,0)</f>
        <v>0</v>
      </c>
      <c r="K74" s="104">
        <f t="shared" ref="K74:K85" si="47">IF($C74="4L",$B74,0)</f>
        <v>0</v>
      </c>
    </row>
    <row r="75" spans="1:11" s="1" customFormat="1" x14ac:dyDescent="0.25">
      <c r="A75" s="216" t="str">
        <f>Waste!CD1</f>
        <v>VHP -  Decon</v>
      </c>
      <c r="B75" s="153">
        <f>IFERROR(SUM(Waste!CD:CD),"")</f>
        <v>0</v>
      </c>
      <c r="C75" s="104" t="s">
        <v>542</v>
      </c>
      <c r="D75" s="104">
        <f t="shared" si="40"/>
        <v>0</v>
      </c>
      <c r="E75" s="104">
        <f t="shared" si="41"/>
        <v>0</v>
      </c>
      <c r="F75" s="104">
        <f t="shared" si="42"/>
        <v>0</v>
      </c>
      <c r="G75" s="104">
        <f t="shared" si="43"/>
        <v>0</v>
      </c>
      <c r="H75" s="104">
        <f t="shared" si="44"/>
        <v>0</v>
      </c>
      <c r="I75" s="104">
        <f t="shared" si="45"/>
        <v>0</v>
      </c>
      <c r="J75" s="104">
        <f t="shared" si="46"/>
        <v>0</v>
      </c>
      <c r="K75" s="104">
        <f t="shared" si="47"/>
        <v>0</v>
      </c>
    </row>
    <row r="76" spans="1:11" s="1" customFormat="1" x14ac:dyDescent="0.25">
      <c r="A76" s="216" t="str">
        <f>Waste!CE1</f>
        <v>VHP - Clearance Sampling</v>
      </c>
      <c r="B76" s="153">
        <f>IFERROR(SUM(Waste!CE:CE),"")</f>
        <v>0</v>
      </c>
      <c r="C76" s="104" t="s">
        <v>543</v>
      </c>
      <c r="D76" s="104">
        <f t="shared" si="40"/>
        <v>0</v>
      </c>
      <c r="E76" s="104">
        <f t="shared" si="41"/>
        <v>0</v>
      </c>
      <c r="F76" s="104">
        <f t="shared" si="42"/>
        <v>0</v>
      </c>
      <c r="G76" s="104">
        <f t="shared" si="43"/>
        <v>0</v>
      </c>
      <c r="H76" s="104">
        <f t="shared" si="44"/>
        <v>0</v>
      </c>
      <c r="I76" s="104">
        <f t="shared" si="45"/>
        <v>0</v>
      </c>
      <c r="J76" s="104">
        <f t="shared" si="46"/>
        <v>0</v>
      </c>
      <c r="K76" s="104">
        <f t="shared" si="47"/>
        <v>0</v>
      </c>
    </row>
    <row r="77" spans="1:11" s="1" customFormat="1" x14ac:dyDescent="0.25">
      <c r="A77" s="216" t="str">
        <f>Waste!CF1</f>
        <v>AB - Characterization Sampling2</v>
      </c>
      <c r="B77" s="153">
        <f>IFERROR(SUM(Waste!CF:CF),"")</f>
        <v>0</v>
      </c>
      <c r="C77" s="104" t="s">
        <v>542</v>
      </c>
      <c r="D77" s="104">
        <f t="shared" si="40"/>
        <v>0</v>
      </c>
      <c r="E77" s="104">
        <f t="shared" si="41"/>
        <v>0</v>
      </c>
      <c r="F77" s="104">
        <f t="shared" si="42"/>
        <v>0</v>
      </c>
      <c r="G77" s="104">
        <f t="shared" si="43"/>
        <v>0</v>
      </c>
      <c r="H77" s="104">
        <f t="shared" si="44"/>
        <v>0</v>
      </c>
      <c r="I77" s="104">
        <f t="shared" si="45"/>
        <v>0</v>
      </c>
      <c r="J77" s="104">
        <f t="shared" si="46"/>
        <v>0</v>
      </c>
      <c r="K77" s="104">
        <f t="shared" si="47"/>
        <v>0</v>
      </c>
    </row>
    <row r="78" spans="1:11" s="1" customFormat="1" x14ac:dyDescent="0.25">
      <c r="A78" s="216" t="str">
        <f>Waste!CG1</f>
        <v>AB Decon - Removal</v>
      </c>
      <c r="B78" s="153">
        <f>IFERROR(SUM(Waste!CG:CG),"")</f>
        <v>1372.1399999999999</v>
      </c>
      <c r="C78" s="104" t="s">
        <v>543</v>
      </c>
      <c r="D78" s="104">
        <f t="shared" si="40"/>
        <v>0</v>
      </c>
      <c r="E78" s="104">
        <f t="shared" si="41"/>
        <v>0</v>
      </c>
      <c r="F78" s="104">
        <f t="shared" si="42"/>
        <v>1372.1399999999999</v>
      </c>
      <c r="G78" s="104">
        <f t="shared" si="43"/>
        <v>0</v>
      </c>
      <c r="H78" s="104">
        <f t="shared" si="44"/>
        <v>0</v>
      </c>
      <c r="I78" s="104">
        <f t="shared" si="45"/>
        <v>0</v>
      </c>
      <c r="J78" s="104">
        <f t="shared" si="46"/>
        <v>0</v>
      </c>
      <c r="K78" s="104">
        <f t="shared" si="47"/>
        <v>0</v>
      </c>
    </row>
    <row r="79" spans="1:11" s="1" customFormat="1" x14ac:dyDescent="0.25">
      <c r="A79" s="216" t="str">
        <f>Waste!CH1</f>
        <v>AB Decon - Spray</v>
      </c>
      <c r="B79" s="153">
        <f>IFERROR(SUM(Waste!CH:CH),"")</f>
        <v>0</v>
      </c>
      <c r="C79" s="104" t="s">
        <v>543</v>
      </c>
      <c r="D79" s="104">
        <f t="shared" si="40"/>
        <v>0</v>
      </c>
      <c r="E79" s="104">
        <f t="shared" si="41"/>
        <v>0</v>
      </c>
      <c r="F79" s="104">
        <f t="shared" si="42"/>
        <v>0</v>
      </c>
      <c r="G79" s="104">
        <f t="shared" si="43"/>
        <v>0</v>
      </c>
      <c r="H79" s="104">
        <f t="shared" si="44"/>
        <v>0</v>
      </c>
      <c r="I79" s="104">
        <f t="shared" si="45"/>
        <v>0</v>
      </c>
      <c r="J79" s="104">
        <f t="shared" si="46"/>
        <v>0</v>
      </c>
      <c r="K79" s="104">
        <f t="shared" si="47"/>
        <v>0</v>
      </c>
    </row>
    <row r="80" spans="1:11" s="1" customFormat="1" x14ac:dyDescent="0.25">
      <c r="A80" s="216" t="str">
        <f>Waste!CI1</f>
        <v>AB Decon - Dry</v>
      </c>
      <c r="B80" s="153">
        <f>IFERROR(SUM(Waste!CI:CI),"")</f>
        <v>0</v>
      </c>
      <c r="C80" s="104" t="s">
        <v>543</v>
      </c>
      <c r="D80" s="104">
        <f t="shared" si="40"/>
        <v>0</v>
      </c>
      <c r="E80" s="104">
        <f t="shared" si="41"/>
        <v>0</v>
      </c>
      <c r="F80" s="104">
        <f t="shared" si="42"/>
        <v>0</v>
      </c>
      <c r="G80" s="104">
        <f t="shared" si="43"/>
        <v>0</v>
      </c>
      <c r="H80" s="104">
        <f t="shared" si="44"/>
        <v>0</v>
      </c>
      <c r="I80" s="104">
        <f t="shared" si="45"/>
        <v>0</v>
      </c>
      <c r="J80" s="104">
        <f t="shared" si="46"/>
        <v>0</v>
      </c>
      <c r="K80" s="104">
        <f t="shared" si="47"/>
        <v>0</v>
      </c>
    </row>
    <row r="81" spans="1:11" s="1" customFormat="1" x14ac:dyDescent="0.25">
      <c r="A81" s="216" t="str">
        <f>Waste!CJ1</f>
        <v>AB - Clearance Sampling</v>
      </c>
      <c r="B81" s="153">
        <f>IFERROR(SUM(Waste!CJ:CJ),"")</f>
        <v>0</v>
      </c>
      <c r="C81" s="104" t="s">
        <v>543</v>
      </c>
      <c r="D81" s="104">
        <f t="shared" si="40"/>
        <v>0</v>
      </c>
      <c r="E81" s="104">
        <f t="shared" si="41"/>
        <v>0</v>
      </c>
      <c r="F81" s="104">
        <f t="shared" si="42"/>
        <v>0</v>
      </c>
      <c r="G81" s="104">
        <f t="shared" si="43"/>
        <v>0</v>
      </c>
      <c r="H81" s="104">
        <f t="shared" si="44"/>
        <v>0</v>
      </c>
      <c r="I81" s="104">
        <f t="shared" si="45"/>
        <v>0</v>
      </c>
      <c r="J81" s="104">
        <f t="shared" si="46"/>
        <v>0</v>
      </c>
      <c r="K81" s="104">
        <f t="shared" si="47"/>
        <v>0</v>
      </c>
    </row>
    <row r="82" spans="1:11" s="1" customFormat="1" x14ac:dyDescent="0.25">
      <c r="A82" s="216" t="str">
        <f>Waste!CK1</f>
        <v>ClO2 - Characterization Sampling3</v>
      </c>
      <c r="B82" s="153">
        <f>IFERROR(SUM(Waste!CK:CK),"")</f>
        <v>0</v>
      </c>
      <c r="C82" s="104" t="s">
        <v>542</v>
      </c>
      <c r="D82" s="104">
        <f t="shared" si="40"/>
        <v>0</v>
      </c>
      <c r="E82" s="104">
        <f t="shared" si="41"/>
        <v>0</v>
      </c>
      <c r="F82" s="104">
        <f t="shared" si="42"/>
        <v>0</v>
      </c>
      <c r="G82" s="104">
        <f t="shared" si="43"/>
        <v>0</v>
      </c>
      <c r="H82" s="104">
        <f t="shared" si="44"/>
        <v>0</v>
      </c>
      <c r="I82" s="104">
        <f t="shared" si="45"/>
        <v>0</v>
      </c>
      <c r="J82" s="104">
        <f t="shared" si="46"/>
        <v>0</v>
      </c>
      <c r="K82" s="104">
        <f t="shared" si="47"/>
        <v>0</v>
      </c>
    </row>
    <row r="83" spans="1:11" s="1" customFormat="1" x14ac:dyDescent="0.25">
      <c r="A83" s="216" t="str">
        <f>Waste!CL1</f>
        <v>CLO2 -  Decon</v>
      </c>
      <c r="B83" s="153">
        <f>IFERROR(SUM(Waste!CL:CL),"")</f>
        <v>0</v>
      </c>
      <c r="C83" s="104" t="s">
        <v>542</v>
      </c>
      <c r="D83" s="104">
        <f t="shared" si="40"/>
        <v>0</v>
      </c>
      <c r="E83" s="104">
        <f t="shared" si="41"/>
        <v>0</v>
      </c>
      <c r="F83" s="104">
        <f t="shared" si="42"/>
        <v>0</v>
      </c>
      <c r="G83" s="104">
        <f t="shared" si="43"/>
        <v>0</v>
      </c>
      <c r="H83" s="104">
        <f t="shared" si="44"/>
        <v>0</v>
      </c>
      <c r="I83" s="104">
        <f t="shared" si="45"/>
        <v>0</v>
      </c>
      <c r="J83" s="104">
        <f t="shared" si="46"/>
        <v>0</v>
      </c>
      <c r="K83" s="104">
        <f t="shared" si="47"/>
        <v>0</v>
      </c>
    </row>
    <row r="84" spans="1:11" s="1" customFormat="1" x14ac:dyDescent="0.25">
      <c r="A84" s="216" t="str">
        <f>Waste!CM1</f>
        <v>ClO2 - Clearance Sampling</v>
      </c>
      <c r="B84" s="153">
        <f>IFERROR(SUM(Waste!CM:CM),"")</f>
        <v>0</v>
      </c>
      <c r="C84" s="104" t="s">
        <v>543</v>
      </c>
      <c r="D84" s="104">
        <f t="shared" si="40"/>
        <v>0</v>
      </c>
      <c r="E84" s="104">
        <f t="shared" si="41"/>
        <v>0</v>
      </c>
      <c r="F84" s="104">
        <f t="shared" si="42"/>
        <v>0</v>
      </c>
      <c r="G84" s="104">
        <f t="shared" si="43"/>
        <v>0</v>
      </c>
      <c r="H84" s="104">
        <f t="shared" si="44"/>
        <v>0</v>
      </c>
      <c r="I84" s="104">
        <f t="shared" si="45"/>
        <v>0</v>
      </c>
      <c r="J84" s="104">
        <f t="shared" si="46"/>
        <v>0</v>
      </c>
      <c r="K84" s="104">
        <f t="shared" si="47"/>
        <v>0</v>
      </c>
    </row>
    <row r="85" spans="1:11" s="1" customFormat="1" x14ac:dyDescent="0.25">
      <c r="A85" s="216" t="str">
        <f>Waste!CN1</f>
        <v>AB - Building Reset</v>
      </c>
      <c r="B85" s="153">
        <f>IFERROR(SUM(Waste!CN:CN),"")</f>
        <v>0</v>
      </c>
      <c r="C85" s="104" t="s">
        <v>538</v>
      </c>
      <c r="D85" s="104">
        <f t="shared" si="40"/>
        <v>0</v>
      </c>
      <c r="E85" s="104">
        <f t="shared" si="41"/>
        <v>0</v>
      </c>
      <c r="F85" s="104">
        <f t="shared" si="42"/>
        <v>0</v>
      </c>
      <c r="G85" s="104">
        <f t="shared" si="43"/>
        <v>0</v>
      </c>
      <c r="H85" s="104">
        <f t="shared" si="44"/>
        <v>0</v>
      </c>
      <c r="I85" s="104">
        <f t="shared" si="45"/>
        <v>0</v>
      </c>
      <c r="J85" s="104">
        <f t="shared" si="46"/>
        <v>0</v>
      </c>
      <c r="K85" s="104">
        <f t="shared" si="47"/>
        <v>0</v>
      </c>
    </row>
    <row r="86" spans="1:11" s="1" customFormat="1" x14ac:dyDescent="0.25">
      <c r="A86" s="217" t="str">
        <f>CONCATENATE(Waste!CO1, " (lb)")</f>
        <v>Room 109 (lb)</v>
      </c>
      <c r="B86" s="152"/>
      <c r="C86" s="84"/>
      <c r="D86" s="84"/>
      <c r="E86" s="84"/>
      <c r="F86" s="84"/>
      <c r="G86" s="84"/>
      <c r="H86" s="84"/>
      <c r="I86" s="84"/>
      <c r="J86" s="84"/>
      <c r="K86" s="84"/>
    </row>
    <row r="87" spans="1:11" s="1" customFormat="1" x14ac:dyDescent="0.25">
      <c r="A87" s="216" t="str">
        <f>Waste!CP1</f>
        <v>Dissemination</v>
      </c>
      <c r="B87" s="153">
        <f>IFERROR(SUM(Waste!CP:CP),"")</f>
        <v>0</v>
      </c>
      <c r="C87" s="104" t="s">
        <v>538</v>
      </c>
      <c r="D87" s="104">
        <f t="shared" ref="D87:D99" si="48">IF($C87="1S",$B87,0)</f>
        <v>0</v>
      </c>
      <c r="E87" s="104">
        <f t="shared" ref="E87:E99" si="49">IF($C87="2S",$B87,0)</f>
        <v>0</v>
      </c>
      <c r="F87" s="104">
        <f t="shared" ref="F87:F99" si="50">IF($C87="3S",$B87,0)</f>
        <v>0</v>
      </c>
      <c r="G87" s="104">
        <f t="shared" ref="G87:G99" si="51">IF($C87="4S",$B87,0)</f>
        <v>0</v>
      </c>
      <c r="H87" s="104">
        <f>IF($C87="1L",$B87,0)</f>
        <v>0</v>
      </c>
      <c r="I87" s="104">
        <f>IF($C87="2L",$B87,0)</f>
        <v>0</v>
      </c>
      <c r="J87" s="104">
        <f>IF($C87="3L",$B87,0)</f>
        <v>0</v>
      </c>
      <c r="K87" s="104">
        <f>IF($C87="4L",$B87,0)</f>
        <v>0</v>
      </c>
    </row>
    <row r="88" spans="1:11" s="1" customFormat="1" x14ac:dyDescent="0.25">
      <c r="A88" s="216" t="str">
        <f>Waste!CQ1</f>
        <v>VHP - Characterization Sampling1</v>
      </c>
      <c r="B88" s="153">
        <f>IFERROR(SUM(Waste!CQ:CQ),"")</f>
        <v>0</v>
      </c>
      <c r="C88" s="104" t="s">
        <v>542</v>
      </c>
      <c r="D88" s="104">
        <f t="shared" si="48"/>
        <v>0</v>
      </c>
      <c r="E88" s="104">
        <f t="shared" si="49"/>
        <v>0</v>
      </c>
      <c r="F88" s="104">
        <f t="shared" si="50"/>
        <v>0</v>
      </c>
      <c r="G88" s="104">
        <f t="shared" si="51"/>
        <v>0</v>
      </c>
      <c r="H88" s="104">
        <f t="shared" ref="H88:H99" si="52">IF($C88="1L",$B88,0)</f>
        <v>0</v>
      </c>
      <c r="I88" s="104">
        <f t="shared" ref="I88:I99" si="53">IF($C88="2L",$B88,0)</f>
        <v>0</v>
      </c>
      <c r="J88" s="104">
        <f t="shared" ref="J88:J99" si="54">IF($C88="3L",$B88,0)</f>
        <v>0</v>
      </c>
      <c r="K88" s="104">
        <f t="shared" ref="K88:K99" si="55">IF($C88="4L",$B88,0)</f>
        <v>0</v>
      </c>
    </row>
    <row r="89" spans="1:11" s="1" customFormat="1" x14ac:dyDescent="0.25">
      <c r="A89" s="216" t="str">
        <f>Waste!CR1</f>
        <v>VHP -  Decon</v>
      </c>
      <c r="B89" s="153">
        <f>IFERROR(SUM(Waste!CR:CR),"")</f>
        <v>0</v>
      </c>
      <c r="C89" s="104" t="s">
        <v>542</v>
      </c>
      <c r="D89" s="104">
        <f t="shared" si="48"/>
        <v>0</v>
      </c>
      <c r="E89" s="104">
        <f t="shared" si="49"/>
        <v>0</v>
      </c>
      <c r="F89" s="104">
        <f t="shared" si="50"/>
        <v>0</v>
      </c>
      <c r="G89" s="104">
        <f t="shared" si="51"/>
        <v>0</v>
      </c>
      <c r="H89" s="104">
        <f t="shared" si="52"/>
        <v>0</v>
      </c>
      <c r="I89" s="104">
        <f t="shared" si="53"/>
        <v>0</v>
      </c>
      <c r="J89" s="104">
        <f t="shared" si="54"/>
        <v>0</v>
      </c>
      <c r="K89" s="104">
        <f t="shared" si="55"/>
        <v>0</v>
      </c>
    </row>
    <row r="90" spans="1:11" s="1" customFormat="1" x14ac:dyDescent="0.25">
      <c r="A90" s="216" t="str">
        <f>Waste!CS1</f>
        <v>VHP - Clearance Sampling</v>
      </c>
      <c r="B90" s="153">
        <f>IFERROR(SUM(Waste!CS:CS),"")</f>
        <v>0</v>
      </c>
      <c r="C90" s="104" t="s">
        <v>543</v>
      </c>
      <c r="D90" s="104">
        <f t="shared" si="48"/>
        <v>0</v>
      </c>
      <c r="E90" s="104">
        <f t="shared" si="49"/>
        <v>0</v>
      </c>
      <c r="F90" s="104">
        <f t="shared" si="50"/>
        <v>0</v>
      </c>
      <c r="G90" s="104">
        <f t="shared" si="51"/>
        <v>0</v>
      </c>
      <c r="H90" s="104">
        <f t="shared" si="52"/>
        <v>0</v>
      </c>
      <c r="I90" s="104">
        <f t="shared" si="53"/>
        <v>0</v>
      </c>
      <c r="J90" s="104">
        <f t="shared" si="54"/>
        <v>0</v>
      </c>
      <c r="K90" s="104">
        <f t="shared" si="55"/>
        <v>0</v>
      </c>
    </row>
    <row r="91" spans="1:11" s="1" customFormat="1" x14ac:dyDescent="0.25">
      <c r="A91" s="216" t="str">
        <f>Waste!CT1</f>
        <v>AB - Characterization Sampling2</v>
      </c>
      <c r="B91" s="153">
        <f>IFERROR(SUM(Waste!CT:CT),"")</f>
        <v>0</v>
      </c>
      <c r="C91" s="104" t="s">
        <v>542</v>
      </c>
      <c r="D91" s="104">
        <f t="shared" si="48"/>
        <v>0</v>
      </c>
      <c r="E91" s="104">
        <f t="shared" si="49"/>
        <v>0</v>
      </c>
      <c r="F91" s="104">
        <f t="shared" si="50"/>
        <v>0</v>
      </c>
      <c r="G91" s="104">
        <f t="shared" si="51"/>
        <v>0</v>
      </c>
      <c r="H91" s="104">
        <f t="shared" si="52"/>
        <v>0</v>
      </c>
      <c r="I91" s="104">
        <f t="shared" si="53"/>
        <v>0</v>
      </c>
      <c r="J91" s="104">
        <f t="shared" si="54"/>
        <v>0</v>
      </c>
      <c r="K91" s="104">
        <f t="shared" si="55"/>
        <v>0</v>
      </c>
    </row>
    <row r="92" spans="1:11" s="1" customFormat="1" x14ac:dyDescent="0.25">
      <c r="A92" s="216" t="str">
        <f>Waste!CU1</f>
        <v>AB Decon - Removal</v>
      </c>
      <c r="B92" s="153">
        <f>IFERROR(SUM(Waste!CU:CU),"")</f>
        <v>455.6</v>
      </c>
      <c r="C92" s="104" t="s">
        <v>543</v>
      </c>
      <c r="D92" s="104">
        <f t="shared" si="48"/>
        <v>0</v>
      </c>
      <c r="E92" s="104">
        <f t="shared" si="49"/>
        <v>0</v>
      </c>
      <c r="F92" s="104">
        <f t="shared" si="50"/>
        <v>455.6</v>
      </c>
      <c r="G92" s="104">
        <f t="shared" si="51"/>
        <v>0</v>
      </c>
      <c r="H92" s="104">
        <f t="shared" si="52"/>
        <v>0</v>
      </c>
      <c r="I92" s="104">
        <f t="shared" si="53"/>
        <v>0</v>
      </c>
      <c r="J92" s="104">
        <f t="shared" si="54"/>
        <v>0</v>
      </c>
      <c r="K92" s="104">
        <f t="shared" si="55"/>
        <v>0</v>
      </c>
    </row>
    <row r="93" spans="1:11" s="1" customFormat="1" x14ac:dyDescent="0.25">
      <c r="A93" s="216" t="str">
        <f>Waste!CV1</f>
        <v>AB Decon - Spray</v>
      </c>
      <c r="B93" s="153">
        <f>IFERROR(SUM(Waste!CV:CV),"")</f>
        <v>72</v>
      </c>
      <c r="C93" s="104" t="s">
        <v>543</v>
      </c>
      <c r="D93" s="104">
        <f t="shared" si="48"/>
        <v>0</v>
      </c>
      <c r="E93" s="104">
        <f t="shared" si="49"/>
        <v>0</v>
      </c>
      <c r="F93" s="104">
        <f t="shared" si="50"/>
        <v>72</v>
      </c>
      <c r="G93" s="104">
        <f t="shared" si="51"/>
        <v>0</v>
      </c>
      <c r="H93" s="104">
        <f t="shared" si="52"/>
        <v>0</v>
      </c>
      <c r="I93" s="104">
        <f t="shared" si="53"/>
        <v>0</v>
      </c>
      <c r="J93" s="104">
        <f t="shared" si="54"/>
        <v>0</v>
      </c>
      <c r="K93" s="104">
        <f t="shared" si="55"/>
        <v>0</v>
      </c>
    </row>
    <row r="94" spans="1:11" s="1" customFormat="1" x14ac:dyDescent="0.25">
      <c r="A94" s="216" t="str">
        <f>Waste!CW1</f>
        <v>AB Decon - Dry</v>
      </c>
      <c r="B94" s="153">
        <f>IFERROR(SUM(Waste!CW:CW),"")</f>
        <v>0</v>
      </c>
      <c r="C94" s="104" t="s">
        <v>543</v>
      </c>
      <c r="D94" s="104">
        <f t="shared" si="48"/>
        <v>0</v>
      </c>
      <c r="E94" s="104">
        <f t="shared" si="49"/>
        <v>0</v>
      </c>
      <c r="F94" s="104">
        <f t="shared" si="50"/>
        <v>0</v>
      </c>
      <c r="G94" s="104">
        <f t="shared" si="51"/>
        <v>0</v>
      </c>
      <c r="H94" s="104">
        <f t="shared" si="52"/>
        <v>0</v>
      </c>
      <c r="I94" s="104">
        <f t="shared" si="53"/>
        <v>0</v>
      </c>
      <c r="J94" s="104">
        <f t="shared" si="54"/>
        <v>0</v>
      </c>
      <c r="K94" s="104">
        <f t="shared" si="55"/>
        <v>0</v>
      </c>
    </row>
    <row r="95" spans="1:11" s="1" customFormat="1" x14ac:dyDescent="0.25">
      <c r="A95" s="216" t="str">
        <f>Waste!CX1</f>
        <v>AB - Clearance Sampling</v>
      </c>
      <c r="B95" s="153">
        <f>IFERROR(SUM(Waste!CX:CX),"")</f>
        <v>0</v>
      </c>
      <c r="C95" s="104" t="s">
        <v>543</v>
      </c>
      <c r="D95" s="104">
        <f t="shared" si="48"/>
        <v>0</v>
      </c>
      <c r="E95" s="104">
        <f t="shared" si="49"/>
        <v>0</v>
      </c>
      <c r="F95" s="104">
        <f t="shared" si="50"/>
        <v>0</v>
      </c>
      <c r="G95" s="104">
        <f t="shared" si="51"/>
        <v>0</v>
      </c>
      <c r="H95" s="104">
        <f t="shared" si="52"/>
        <v>0</v>
      </c>
      <c r="I95" s="104">
        <f t="shared" si="53"/>
        <v>0</v>
      </c>
      <c r="J95" s="104">
        <f t="shared" si="54"/>
        <v>0</v>
      </c>
      <c r="K95" s="104">
        <f t="shared" si="55"/>
        <v>0</v>
      </c>
    </row>
    <row r="96" spans="1:11" s="1" customFormat="1" x14ac:dyDescent="0.25">
      <c r="A96" s="216" t="str">
        <f>Waste!CY1</f>
        <v>ClO2 - Characterization Sampling3</v>
      </c>
      <c r="B96" s="153">
        <f>IFERROR(SUM(Waste!CY:CY),"")</f>
        <v>0</v>
      </c>
      <c r="C96" s="104" t="s">
        <v>542</v>
      </c>
      <c r="D96" s="104">
        <f t="shared" si="48"/>
        <v>0</v>
      </c>
      <c r="E96" s="104">
        <f t="shared" si="49"/>
        <v>0</v>
      </c>
      <c r="F96" s="104">
        <f t="shared" si="50"/>
        <v>0</v>
      </c>
      <c r="G96" s="104">
        <f t="shared" si="51"/>
        <v>0</v>
      </c>
      <c r="H96" s="104">
        <f t="shared" si="52"/>
        <v>0</v>
      </c>
      <c r="I96" s="104">
        <f t="shared" si="53"/>
        <v>0</v>
      </c>
      <c r="J96" s="104">
        <f t="shared" si="54"/>
        <v>0</v>
      </c>
      <c r="K96" s="104">
        <f t="shared" si="55"/>
        <v>0</v>
      </c>
    </row>
    <row r="97" spans="1:11" s="1" customFormat="1" x14ac:dyDescent="0.25">
      <c r="A97" s="216" t="str">
        <f>Waste!CZ1</f>
        <v>CLO2 -  Decon</v>
      </c>
      <c r="B97" s="153">
        <f>IFERROR(SUM(Waste!CZ:CZ),"")</f>
        <v>0</v>
      </c>
      <c r="C97" s="104" t="s">
        <v>542</v>
      </c>
      <c r="D97" s="104">
        <f t="shared" si="48"/>
        <v>0</v>
      </c>
      <c r="E97" s="104">
        <f t="shared" si="49"/>
        <v>0</v>
      </c>
      <c r="F97" s="104">
        <f t="shared" si="50"/>
        <v>0</v>
      </c>
      <c r="G97" s="104">
        <f t="shared" si="51"/>
        <v>0</v>
      </c>
      <c r="H97" s="104">
        <f t="shared" si="52"/>
        <v>0</v>
      </c>
      <c r="I97" s="104">
        <f t="shared" si="53"/>
        <v>0</v>
      </c>
      <c r="J97" s="104">
        <f t="shared" si="54"/>
        <v>0</v>
      </c>
      <c r="K97" s="104">
        <f t="shared" si="55"/>
        <v>0</v>
      </c>
    </row>
    <row r="98" spans="1:11" s="1" customFormat="1" x14ac:dyDescent="0.25">
      <c r="A98" s="216" t="str">
        <f>Waste!DA1</f>
        <v>ClO2 - Clearance Sampling</v>
      </c>
      <c r="B98" s="153">
        <f>IFERROR(SUM(Waste!DA:DA),"")</f>
        <v>0</v>
      </c>
      <c r="C98" s="104" t="s">
        <v>543</v>
      </c>
      <c r="D98" s="104">
        <f t="shared" si="48"/>
        <v>0</v>
      </c>
      <c r="E98" s="104">
        <f t="shared" si="49"/>
        <v>0</v>
      </c>
      <c r="F98" s="104">
        <f t="shared" si="50"/>
        <v>0</v>
      </c>
      <c r="G98" s="104">
        <f t="shared" si="51"/>
        <v>0</v>
      </c>
      <c r="H98" s="104">
        <f t="shared" si="52"/>
        <v>0</v>
      </c>
      <c r="I98" s="104">
        <f t="shared" si="53"/>
        <v>0</v>
      </c>
      <c r="J98" s="104">
        <f t="shared" si="54"/>
        <v>0</v>
      </c>
      <c r="K98" s="104">
        <f t="shared" si="55"/>
        <v>0</v>
      </c>
    </row>
    <row r="99" spans="1:11" s="1" customFormat="1" x14ac:dyDescent="0.25">
      <c r="A99" s="216" t="str">
        <f>Waste!DB1</f>
        <v>AB - Building Reset</v>
      </c>
      <c r="B99" s="153">
        <f>IFERROR(SUM(Waste!DB:DB),"")</f>
        <v>0</v>
      </c>
      <c r="C99" s="104" t="s">
        <v>538</v>
      </c>
      <c r="D99" s="104">
        <f t="shared" si="48"/>
        <v>0</v>
      </c>
      <c r="E99" s="104">
        <f t="shared" si="49"/>
        <v>0</v>
      </c>
      <c r="F99" s="104">
        <f t="shared" si="50"/>
        <v>0</v>
      </c>
      <c r="G99" s="104">
        <f t="shared" si="51"/>
        <v>0</v>
      </c>
      <c r="H99" s="104">
        <f t="shared" si="52"/>
        <v>0</v>
      </c>
      <c r="I99" s="104">
        <f t="shared" si="53"/>
        <v>0</v>
      </c>
      <c r="J99" s="104">
        <f t="shared" si="54"/>
        <v>0</v>
      </c>
      <c r="K99" s="104">
        <f t="shared" si="55"/>
        <v>0</v>
      </c>
    </row>
    <row r="100" spans="1:11" s="1" customFormat="1" x14ac:dyDescent="0.25">
      <c r="A100" s="217" t="str">
        <f>CONCATENATE(Waste!DC1, " (lb)")</f>
        <v>Room 108 (lb)</v>
      </c>
      <c r="B100" s="152"/>
      <c r="C100" s="84"/>
      <c r="D100" s="84"/>
      <c r="E100" s="84"/>
      <c r="F100" s="84"/>
      <c r="G100" s="84"/>
      <c r="H100" s="84"/>
      <c r="I100" s="84"/>
      <c r="J100" s="84"/>
      <c r="K100" s="84"/>
    </row>
    <row r="101" spans="1:11" s="1" customFormat="1" x14ac:dyDescent="0.25">
      <c r="A101" s="216" t="str">
        <f>Waste!DD1</f>
        <v>Dissemination</v>
      </c>
      <c r="B101" s="153">
        <f>IFERROR(SUM(Waste!DD:DD),"")</f>
        <v>0</v>
      </c>
      <c r="C101" s="104" t="s">
        <v>538</v>
      </c>
      <c r="D101" s="104">
        <f t="shared" ref="D101:D113" si="56">IF($C101="1S",$B101,0)</f>
        <v>0</v>
      </c>
      <c r="E101" s="104">
        <f t="shared" ref="E101:E113" si="57">IF($C101="2S",$B101,0)</f>
        <v>0</v>
      </c>
      <c r="F101" s="104">
        <f t="shared" ref="F101:F113" si="58">IF($C101="3S",$B101,0)</f>
        <v>0</v>
      </c>
      <c r="G101" s="104">
        <f t="shared" ref="G101:G113" si="59">IF($C101="4S",$B101,0)</f>
        <v>0</v>
      </c>
      <c r="H101" s="104">
        <f>IF($C101="1L",$B101,0)</f>
        <v>0</v>
      </c>
      <c r="I101" s="104">
        <f>IF($C101="2L",$B101,0)</f>
        <v>0</v>
      </c>
      <c r="J101" s="104">
        <f>IF($C101="3L",$B101,0)</f>
        <v>0</v>
      </c>
      <c r="K101" s="104">
        <f>IF($C101="4L",$B101,0)</f>
        <v>0</v>
      </c>
    </row>
    <row r="102" spans="1:11" s="1" customFormat="1" x14ac:dyDescent="0.25">
      <c r="A102" s="216" t="str">
        <f>Waste!DE1</f>
        <v>VHP - Characterization Sampling1</v>
      </c>
      <c r="B102" s="153">
        <f>IFERROR(SUM(Waste!DE:DE),"")</f>
        <v>0</v>
      </c>
      <c r="C102" s="104" t="s">
        <v>542</v>
      </c>
      <c r="D102" s="104">
        <f t="shared" si="56"/>
        <v>0</v>
      </c>
      <c r="E102" s="104">
        <f t="shared" si="57"/>
        <v>0</v>
      </c>
      <c r="F102" s="104">
        <f t="shared" si="58"/>
        <v>0</v>
      </c>
      <c r="G102" s="104">
        <f t="shared" si="59"/>
        <v>0</v>
      </c>
      <c r="H102" s="104">
        <f t="shared" ref="H102:H113" si="60">IF($C102="1L",$B102,0)</f>
        <v>0</v>
      </c>
      <c r="I102" s="104">
        <f t="shared" ref="I102:I113" si="61">IF($C102="2L",$B102,0)</f>
        <v>0</v>
      </c>
      <c r="J102" s="104">
        <f t="shared" ref="J102:J113" si="62">IF($C102="3L",$B102,0)</f>
        <v>0</v>
      </c>
      <c r="K102" s="104">
        <f t="shared" ref="K102:K113" si="63">IF($C102="4L",$B102,0)</f>
        <v>0</v>
      </c>
    </row>
    <row r="103" spans="1:11" s="1" customFormat="1" x14ac:dyDescent="0.25">
      <c r="A103" s="216" t="str">
        <f>Waste!DF1</f>
        <v>VHP -  Decon</v>
      </c>
      <c r="B103" s="153">
        <f>IFERROR(SUM(Waste!DF:DF),"")</f>
        <v>0</v>
      </c>
      <c r="C103" s="104" t="s">
        <v>542</v>
      </c>
      <c r="D103" s="104">
        <f t="shared" si="56"/>
        <v>0</v>
      </c>
      <c r="E103" s="104">
        <f t="shared" si="57"/>
        <v>0</v>
      </c>
      <c r="F103" s="104">
        <f t="shared" si="58"/>
        <v>0</v>
      </c>
      <c r="G103" s="104">
        <f t="shared" si="59"/>
        <v>0</v>
      </c>
      <c r="H103" s="104">
        <f t="shared" si="60"/>
        <v>0</v>
      </c>
      <c r="I103" s="104">
        <f t="shared" si="61"/>
        <v>0</v>
      </c>
      <c r="J103" s="104">
        <f t="shared" si="62"/>
        <v>0</v>
      </c>
      <c r="K103" s="104">
        <f t="shared" si="63"/>
        <v>0</v>
      </c>
    </row>
    <row r="104" spans="1:11" s="1" customFormat="1" x14ac:dyDescent="0.25">
      <c r="A104" s="216" t="str">
        <f>Waste!DG1</f>
        <v>VHP - Clearance Sampling</v>
      </c>
      <c r="B104" s="153">
        <f>IFERROR(SUM(Waste!DG:DG),"")</f>
        <v>0</v>
      </c>
      <c r="C104" s="104" t="s">
        <v>543</v>
      </c>
      <c r="D104" s="104">
        <f t="shared" si="56"/>
        <v>0</v>
      </c>
      <c r="E104" s="104">
        <f t="shared" si="57"/>
        <v>0</v>
      </c>
      <c r="F104" s="104">
        <f t="shared" si="58"/>
        <v>0</v>
      </c>
      <c r="G104" s="104">
        <f t="shared" si="59"/>
        <v>0</v>
      </c>
      <c r="H104" s="104">
        <f t="shared" si="60"/>
        <v>0</v>
      </c>
      <c r="I104" s="104">
        <f t="shared" si="61"/>
        <v>0</v>
      </c>
      <c r="J104" s="104">
        <f t="shared" si="62"/>
        <v>0</v>
      </c>
      <c r="K104" s="104">
        <f t="shared" si="63"/>
        <v>0</v>
      </c>
    </row>
    <row r="105" spans="1:11" s="1" customFormat="1" x14ac:dyDescent="0.25">
      <c r="A105" s="216" t="str">
        <f>Waste!DH1</f>
        <v>AB - Characterization Sampling2</v>
      </c>
      <c r="B105" s="153">
        <f>IFERROR(SUM(Waste!DH:DH),"")</f>
        <v>0</v>
      </c>
      <c r="C105" s="104" t="s">
        <v>542</v>
      </c>
      <c r="D105" s="104">
        <f t="shared" si="56"/>
        <v>0</v>
      </c>
      <c r="E105" s="104">
        <f t="shared" si="57"/>
        <v>0</v>
      </c>
      <c r="F105" s="104">
        <f t="shared" si="58"/>
        <v>0</v>
      </c>
      <c r="G105" s="104">
        <f t="shared" si="59"/>
        <v>0</v>
      </c>
      <c r="H105" s="104">
        <f t="shared" si="60"/>
        <v>0</v>
      </c>
      <c r="I105" s="104">
        <f t="shared" si="61"/>
        <v>0</v>
      </c>
      <c r="J105" s="104">
        <f t="shared" si="62"/>
        <v>0</v>
      </c>
      <c r="K105" s="104">
        <f t="shared" si="63"/>
        <v>0</v>
      </c>
    </row>
    <row r="106" spans="1:11" s="1" customFormat="1" x14ac:dyDescent="0.25">
      <c r="A106" s="216" t="str">
        <f>Waste!DI1</f>
        <v>AB Decon - Removal</v>
      </c>
      <c r="B106" s="153">
        <f>IFERROR(SUM(Waste!DI:DI),"")</f>
        <v>1286.1399999999999</v>
      </c>
      <c r="C106" s="104" t="s">
        <v>543</v>
      </c>
      <c r="D106" s="104">
        <f t="shared" si="56"/>
        <v>0</v>
      </c>
      <c r="E106" s="104">
        <f t="shared" si="57"/>
        <v>0</v>
      </c>
      <c r="F106" s="104">
        <f t="shared" si="58"/>
        <v>1286.1399999999999</v>
      </c>
      <c r="G106" s="104">
        <f t="shared" si="59"/>
        <v>0</v>
      </c>
      <c r="H106" s="104">
        <f t="shared" si="60"/>
        <v>0</v>
      </c>
      <c r="I106" s="104">
        <f t="shared" si="61"/>
        <v>0</v>
      </c>
      <c r="J106" s="104">
        <f t="shared" si="62"/>
        <v>0</v>
      </c>
      <c r="K106" s="104">
        <f t="shared" si="63"/>
        <v>0</v>
      </c>
    </row>
    <row r="107" spans="1:11" s="1" customFormat="1" x14ac:dyDescent="0.25">
      <c r="A107" s="216" t="str">
        <f>Waste!DJ1</f>
        <v>AB Decon - Spray</v>
      </c>
      <c r="B107" s="153">
        <f>IFERROR(SUM(Waste!DJ:DJ),"")</f>
        <v>97.6</v>
      </c>
      <c r="C107" s="104" t="s">
        <v>543</v>
      </c>
      <c r="D107" s="104">
        <f t="shared" si="56"/>
        <v>0</v>
      </c>
      <c r="E107" s="104">
        <f t="shared" si="57"/>
        <v>0</v>
      </c>
      <c r="F107" s="104">
        <f t="shared" si="58"/>
        <v>97.6</v>
      </c>
      <c r="G107" s="104">
        <f t="shared" si="59"/>
        <v>0</v>
      </c>
      <c r="H107" s="104">
        <f t="shared" si="60"/>
        <v>0</v>
      </c>
      <c r="I107" s="104">
        <f t="shared" si="61"/>
        <v>0</v>
      </c>
      <c r="J107" s="104">
        <f t="shared" si="62"/>
        <v>0</v>
      </c>
      <c r="K107" s="104">
        <f t="shared" si="63"/>
        <v>0</v>
      </c>
    </row>
    <row r="108" spans="1:11" s="1" customFormat="1" x14ac:dyDescent="0.25">
      <c r="A108" s="216" t="str">
        <f>Waste!DK1</f>
        <v>AB Decon - Dry</v>
      </c>
      <c r="B108" s="153">
        <f>IFERROR(SUM(Waste!DK:DK),"")</f>
        <v>0</v>
      </c>
      <c r="C108" s="104" t="s">
        <v>543</v>
      </c>
      <c r="D108" s="104">
        <f t="shared" si="56"/>
        <v>0</v>
      </c>
      <c r="E108" s="104">
        <f t="shared" si="57"/>
        <v>0</v>
      </c>
      <c r="F108" s="104">
        <f t="shared" si="58"/>
        <v>0</v>
      </c>
      <c r="G108" s="104">
        <f t="shared" si="59"/>
        <v>0</v>
      </c>
      <c r="H108" s="104">
        <f t="shared" si="60"/>
        <v>0</v>
      </c>
      <c r="I108" s="104">
        <f t="shared" si="61"/>
        <v>0</v>
      </c>
      <c r="J108" s="104">
        <f t="shared" si="62"/>
        <v>0</v>
      </c>
      <c r="K108" s="104">
        <f t="shared" si="63"/>
        <v>0</v>
      </c>
    </row>
    <row r="109" spans="1:11" s="1" customFormat="1" x14ac:dyDescent="0.25">
      <c r="A109" s="216" t="str">
        <f>Waste!DL1</f>
        <v>AB - Clearance Sampling</v>
      </c>
      <c r="B109" s="153">
        <f>IFERROR(SUM(Waste!DL:DL),"")</f>
        <v>0</v>
      </c>
      <c r="C109" s="104" t="s">
        <v>543</v>
      </c>
      <c r="D109" s="104">
        <f t="shared" si="56"/>
        <v>0</v>
      </c>
      <c r="E109" s="104">
        <f t="shared" si="57"/>
        <v>0</v>
      </c>
      <c r="F109" s="104">
        <f t="shared" si="58"/>
        <v>0</v>
      </c>
      <c r="G109" s="104">
        <f t="shared" si="59"/>
        <v>0</v>
      </c>
      <c r="H109" s="104">
        <f t="shared" si="60"/>
        <v>0</v>
      </c>
      <c r="I109" s="104">
        <f t="shared" si="61"/>
        <v>0</v>
      </c>
      <c r="J109" s="104">
        <f t="shared" si="62"/>
        <v>0</v>
      </c>
      <c r="K109" s="104">
        <f t="shared" si="63"/>
        <v>0</v>
      </c>
    </row>
    <row r="110" spans="1:11" s="1" customFormat="1" x14ac:dyDescent="0.25">
      <c r="A110" s="216" t="str">
        <f>Waste!DM1</f>
        <v>ClO2 - Characterization Sampling3</v>
      </c>
      <c r="B110" s="153">
        <f>IFERROR(SUM(Waste!DM:DM),"")</f>
        <v>0</v>
      </c>
      <c r="C110" s="104" t="s">
        <v>542</v>
      </c>
      <c r="D110" s="104">
        <f t="shared" si="56"/>
        <v>0</v>
      </c>
      <c r="E110" s="104">
        <f t="shared" si="57"/>
        <v>0</v>
      </c>
      <c r="F110" s="104">
        <f t="shared" si="58"/>
        <v>0</v>
      </c>
      <c r="G110" s="104">
        <f t="shared" si="59"/>
        <v>0</v>
      </c>
      <c r="H110" s="104">
        <f t="shared" si="60"/>
        <v>0</v>
      </c>
      <c r="I110" s="104">
        <f t="shared" si="61"/>
        <v>0</v>
      </c>
      <c r="J110" s="104">
        <f t="shared" si="62"/>
        <v>0</v>
      </c>
      <c r="K110" s="104">
        <f t="shared" si="63"/>
        <v>0</v>
      </c>
    </row>
    <row r="111" spans="1:11" s="1" customFormat="1" x14ac:dyDescent="0.25">
      <c r="A111" s="216" t="str">
        <f>Waste!DN1</f>
        <v>CLO2 -  Decon</v>
      </c>
      <c r="B111" s="153">
        <f>IFERROR(SUM(Waste!DN:DN),"")</f>
        <v>0</v>
      </c>
      <c r="C111" s="104" t="s">
        <v>542</v>
      </c>
      <c r="D111" s="104">
        <f t="shared" si="56"/>
        <v>0</v>
      </c>
      <c r="E111" s="104">
        <f t="shared" si="57"/>
        <v>0</v>
      </c>
      <c r="F111" s="104">
        <f t="shared" si="58"/>
        <v>0</v>
      </c>
      <c r="G111" s="104">
        <f t="shared" si="59"/>
        <v>0</v>
      </c>
      <c r="H111" s="104">
        <f t="shared" si="60"/>
        <v>0</v>
      </c>
      <c r="I111" s="104">
        <f t="shared" si="61"/>
        <v>0</v>
      </c>
      <c r="J111" s="104">
        <f t="shared" si="62"/>
        <v>0</v>
      </c>
      <c r="K111" s="104">
        <f t="shared" si="63"/>
        <v>0</v>
      </c>
    </row>
    <row r="112" spans="1:11" s="1" customFormat="1" x14ac:dyDescent="0.25">
      <c r="A112" s="216" t="str">
        <f>Waste!DO1</f>
        <v>ClO2 - Clearance Sampling</v>
      </c>
      <c r="B112" s="153">
        <f>IFERROR(SUM(Waste!DO:DO),"")</f>
        <v>0</v>
      </c>
      <c r="C112" s="104" t="s">
        <v>543</v>
      </c>
      <c r="D112" s="104">
        <f t="shared" si="56"/>
        <v>0</v>
      </c>
      <c r="E112" s="104">
        <f t="shared" si="57"/>
        <v>0</v>
      </c>
      <c r="F112" s="104">
        <f t="shared" si="58"/>
        <v>0</v>
      </c>
      <c r="G112" s="104">
        <f t="shared" si="59"/>
        <v>0</v>
      </c>
      <c r="H112" s="104">
        <f t="shared" si="60"/>
        <v>0</v>
      </c>
      <c r="I112" s="104">
        <f t="shared" si="61"/>
        <v>0</v>
      </c>
      <c r="J112" s="104">
        <f t="shared" si="62"/>
        <v>0</v>
      </c>
      <c r="K112" s="104">
        <f t="shared" si="63"/>
        <v>0</v>
      </c>
    </row>
    <row r="113" spans="1:11" s="1" customFormat="1" x14ac:dyDescent="0.25">
      <c r="A113" s="216" t="str">
        <f>Waste!DP1</f>
        <v>AB - Building Reset</v>
      </c>
      <c r="B113" s="153">
        <f>IFERROR(SUM(Waste!DP:DP),"")</f>
        <v>0</v>
      </c>
      <c r="C113" s="104" t="s">
        <v>538</v>
      </c>
      <c r="D113" s="104">
        <f t="shared" si="56"/>
        <v>0</v>
      </c>
      <c r="E113" s="104">
        <f t="shared" si="57"/>
        <v>0</v>
      </c>
      <c r="F113" s="104">
        <f t="shared" si="58"/>
        <v>0</v>
      </c>
      <c r="G113" s="104">
        <f t="shared" si="59"/>
        <v>0</v>
      </c>
      <c r="H113" s="104">
        <f t="shared" si="60"/>
        <v>0</v>
      </c>
      <c r="I113" s="104">
        <f t="shared" si="61"/>
        <v>0</v>
      </c>
      <c r="J113" s="104">
        <f t="shared" si="62"/>
        <v>0</v>
      </c>
      <c r="K113" s="104">
        <f t="shared" si="63"/>
        <v>0</v>
      </c>
    </row>
    <row r="114" spans="1:11" s="1" customFormat="1" x14ac:dyDescent="0.25">
      <c r="A114" s="217" t="str">
        <f>CONCATENATE(Waste!DQ1, " (lb)")</f>
        <v>Room 107 (lb)</v>
      </c>
      <c r="B114" s="152"/>
      <c r="C114" s="84"/>
      <c r="D114" s="84"/>
      <c r="E114" s="84"/>
      <c r="F114" s="84"/>
      <c r="G114" s="84"/>
      <c r="H114" s="84"/>
      <c r="I114" s="84"/>
      <c r="J114" s="84"/>
      <c r="K114" s="84"/>
    </row>
    <row r="115" spans="1:11" s="1" customFormat="1" x14ac:dyDescent="0.25">
      <c r="A115" s="216" t="str">
        <f>Waste!DR1</f>
        <v>Dissemination</v>
      </c>
      <c r="B115" s="153">
        <f>IFERROR(SUM(Waste!DR:DR),"")</f>
        <v>0</v>
      </c>
      <c r="C115" s="104" t="s">
        <v>538</v>
      </c>
      <c r="D115" s="104">
        <f t="shared" ref="D115:D127" si="64">IF($C115="1S",$B115,0)</f>
        <v>0</v>
      </c>
      <c r="E115" s="104">
        <f t="shared" ref="E115:E127" si="65">IF($C115="2S",$B115,0)</f>
        <v>0</v>
      </c>
      <c r="F115" s="104">
        <f t="shared" ref="F115:F127" si="66">IF($C115="3S",$B115,0)</f>
        <v>0</v>
      </c>
      <c r="G115" s="104">
        <f t="shared" ref="G115:G127" si="67">IF($C115="4S",$B115,0)</f>
        <v>0</v>
      </c>
      <c r="H115" s="104">
        <f>IF($C115="1L",$B115,0)</f>
        <v>0</v>
      </c>
      <c r="I115" s="104">
        <f>IF($C115="2L",$B115,0)</f>
        <v>0</v>
      </c>
      <c r="J115" s="104">
        <f>IF($C115="3L",$B115,0)</f>
        <v>0</v>
      </c>
      <c r="K115" s="104">
        <f>IF($C115="4L",$B115,0)</f>
        <v>0</v>
      </c>
    </row>
    <row r="116" spans="1:11" s="1" customFormat="1" x14ac:dyDescent="0.25">
      <c r="A116" s="216" t="str">
        <f>Waste!DS1</f>
        <v>VHP - Characterization Sampling1</v>
      </c>
      <c r="B116" s="153">
        <f>IFERROR(SUM(Waste!DS:DS),"")</f>
        <v>0</v>
      </c>
      <c r="C116" s="104" t="s">
        <v>542</v>
      </c>
      <c r="D116" s="104">
        <f t="shared" si="64"/>
        <v>0</v>
      </c>
      <c r="E116" s="104">
        <f t="shared" si="65"/>
        <v>0</v>
      </c>
      <c r="F116" s="104">
        <f t="shared" si="66"/>
        <v>0</v>
      </c>
      <c r="G116" s="104">
        <f t="shared" si="67"/>
        <v>0</v>
      </c>
      <c r="H116" s="104">
        <f t="shared" ref="H116:H127" si="68">IF($C116="1L",$B116,0)</f>
        <v>0</v>
      </c>
      <c r="I116" s="104">
        <f t="shared" ref="I116:I127" si="69">IF($C116="2L",$B116,0)</f>
        <v>0</v>
      </c>
      <c r="J116" s="104">
        <f t="shared" ref="J116:J127" si="70">IF($C116="3L",$B116,0)</f>
        <v>0</v>
      </c>
      <c r="K116" s="104">
        <f t="shared" ref="K116:K127" si="71">IF($C116="4L",$B116,0)</f>
        <v>0</v>
      </c>
    </row>
    <row r="117" spans="1:11" s="1" customFormat="1" x14ac:dyDescent="0.25">
      <c r="A117" s="216" t="str">
        <f>Waste!DT1</f>
        <v>VHP -  Decon</v>
      </c>
      <c r="B117" s="153">
        <f>IFERROR(SUM(Waste!DT:DT),"")</f>
        <v>0</v>
      </c>
      <c r="C117" s="104" t="s">
        <v>542</v>
      </c>
      <c r="D117" s="104">
        <f t="shared" si="64"/>
        <v>0</v>
      </c>
      <c r="E117" s="104">
        <f t="shared" si="65"/>
        <v>0</v>
      </c>
      <c r="F117" s="104">
        <f t="shared" si="66"/>
        <v>0</v>
      </c>
      <c r="G117" s="104">
        <f t="shared" si="67"/>
        <v>0</v>
      </c>
      <c r="H117" s="104">
        <f t="shared" si="68"/>
        <v>0</v>
      </c>
      <c r="I117" s="104">
        <f t="shared" si="69"/>
        <v>0</v>
      </c>
      <c r="J117" s="104">
        <f t="shared" si="70"/>
        <v>0</v>
      </c>
      <c r="K117" s="104">
        <f t="shared" si="71"/>
        <v>0</v>
      </c>
    </row>
    <row r="118" spans="1:11" s="1" customFormat="1" x14ac:dyDescent="0.25">
      <c r="A118" s="216" t="str">
        <f>Waste!DU1</f>
        <v>VHP - Clearance Sampling</v>
      </c>
      <c r="B118" s="153">
        <f>IFERROR(SUM(Waste!DU:DU),"")</f>
        <v>0</v>
      </c>
      <c r="C118" s="104" t="s">
        <v>543</v>
      </c>
      <c r="D118" s="104">
        <f t="shared" si="64"/>
        <v>0</v>
      </c>
      <c r="E118" s="104">
        <f t="shared" si="65"/>
        <v>0</v>
      </c>
      <c r="F118" s="104">
        <f t="shared" si="66"/>
        <v>0</v>
      </c>
      <c r="G118" s="104">
        <f t="shared" si="67"/>
        <v>0</v>
      </c>
      <c r="H118" s="104">
        <f t="shared" si="68"/>
        <v>0</v>
      </c>
      <c r="I118" s="104">
        <f t="shared" si="69"/>
        <v>0</v>
      </c>
      <c r="J118" s="104">
        <f t="shared" si="70"/>
        <v>0</v>
      </c>
      <c r="K118" s="104">
        <f t="shared" si="71"/>
        <v>0</v>
      </c>
    </row>
    <row r="119" spans="1:11" s="1" customFormat="1" x14ac:dyDescent="0.25">
      <c r="A119" s="216" t="str">
        <f>Waste!DV1</f>
        <v>AB - Characterization Sampling2</v>
      </c>
      <c r="B119" s="153">
        <f>IFERROR(SUM(Waste!DV:DV),"")</f>
        <v>0</v>
      </c>
      <c r="C119" s="104" t="s">
        <v>542</v>
      </c>
      <c r="D119" s="104">
        <f t="shared" si="64"/>
        <v>0</v>
      </c>
      <c r="E119" s="104">
        <f t="shared" si="65"/>
        <v>0</v>
      </c>
      <c r="F119" s="104">
        <f t="shared" si="66"/>
        <v>0</v>
      </c>
      <c r="G119" s="104">
        <f t="shared" si="67"/>
        <v>0</v>
      </c>
      <c r="H119" s="104">
        <f t="shared" si="68"/>
        <v>0</v>
      </c>
      <c r="I119" s="104">
        <f t="shared" si="69"/>
        <v>0</v>
      </c>
      <c r="J119" s="104">
        <f t="shared" si="70"/>
        <v>0</v>
      </c>
      <c r="K119" s="104">
        <f t="shared" si="71"/>
        <v>0</v>
      </c>
    </row>
    <row r="120" spans="1:11" s="1" customFormat="1" x14ac:dyDescent="0.25">
      <c r="A120" s="216" t="str">
        <f>Waste!DW1</f>
        <v>AB Decon - Removal</v>
      </c>
      <c r="B120" s="153">
        <f>IFERROR(SUM(Waste!DW:DW),"")</f>
        <v>151.60000000000002</v>
      </c>
      <c r="C120" s="104" t="s">
        <v>543</v>
      </c>
      <c r="D120" s="104">
        <f t="shared" si="64"/>
        <v>0</v>
      </c>
      <c r="E120" s="104">
        <f t="shared" si="65"/>
        <v>0</v>
      </c>
      <c r="F120" s="104">
        <f t="shared" si="66"/>
        <v>151.60000000000002</v>
      </c>
      <c r="G120" s="104">
        <f t="shared" si="67"/>
        <v>0</v>
      </c>
      <c r="H120" s="104">
        <f t="shared" si="68"/>
        <v>0</v>
      </c>
      <c r="I120" s="104">
        <f t="shared" si="69"/>
        <v>0</v>
      </c>
      <c r="J120" s="104">
        <f t="shared" si="70"/>
        <v>0</v>
      </c>
      <c r="K120" s="104">
        <f t="shared" si="71"/>
        <v>0</v>
      </c>
    </row>
    <row r="121" spans="1:11" s="1" customFormat="1" x14ac:dyDescent="0.25">
      <c r="A121" s="216" t="str">
        <f>Waste!DX1</f>
        <v>AB Decon - Spray</v>
      </c>
      <c r="B121" s="153">
        <f>IFERROR(SUM(Waste!DX:DX),"")</f>
        <v>603.6</v>
      </c>
      <c r="C121" s="104" t="s">
        <v>543</v>
      </c>
      <c r="D121" s="104">
        <f t="shared" si="64"/>
        <v>0</v>
      </c>
      <c r="E121" s="104">
        <f t="shared" si="65"/>
        <v>0</v>
      </c>
      <c r="F121" s="104">
        <f t="shared" si="66"/>
        <v>603.6</v>
      </c>
      <c r="G121" s="104">
        <f t="shared" si="67"/>
        <v>0</v>
      </c>
      <c r="H121" s="104">
        <f t="shared" si="68"/>
        <v>0</v>
      </c>
      <c r="I121" s="104">
        <f t="shared" si="69"/>
        <v>0</v>
      </c>
      <c r="J121" s="104">
        <f t="shared" si="70"/>
        <v>0</v>
      </c>
      <c r="K121" s="104">
        <f t="shared" si="71"/>
        <v>0</v>
      </c>
    </row>
    <row r="122" spans="1:11" s="1" customFormat="1" x14ac:dyDescent="0.25">
      <c r="A122" s="216" t="str">
        <f>Waste!DY1</f>
        <v>AB Decon - Dry</v>
      </c>
      <c r="B122" s="153">
        <f>IFERROR(SUM(Waste!DY:DY),"")</f>
        <v>0</v>
      </c>
      <c r="C122" s="104" t="s">
        <v>543</v>
      </c>
      <c r="D122" s="104">
        <f t="shared" si="64"/>
        <v>0</v>
      </c>
      <c r="E122" s="104">
        <f t="shared" si="65"/>
        <v>0</v>
      </c>
      <c r="F122" s="104">
        <f t="shared" si="66"/>
        <v>0</v>
      </c>
      <c r="G122" s="104">
        <f t="shared" si="67"/>
        <v>0</v>
      </c>
      <c r="H122" s="104">
        <f t="shared" si="68"/>
        <v>0</v>
      </c>
      <c r="I122" s="104">
        <f t="shared" si="69"/>
        <v>0</v>
      </c>
      <c r="J122" s="104">
        <f t="shared" si="70"/>
        <v>0</v>
      </c>
      <c r="K122" s="104">
        <f t="shared" si="71"/>
        <v>0</v>
      </c>
    </row>
    <row r="123" spans="1:11" s="1" customFormat="1" x14ac:dyDescent="0.25">
      <c r="A123" s="216" t="str">
        <f>Waste!DZ1</f>
        <v>AB - Clearance Sampling</v>
      </c>
      <c r="B123" s="153">
        <f>IFERROR(SUM(Waste!DZ:DZ),"")</f>
        <v>0</v>
      </c>
      <c r="C123" s="104" t="s">
        <v>543</v>
      </c>
      <c r="D123" s="104">
        <f t="shared" si="64"/>
        <v>0</v>
      </c>
      <c r="E123" s="104">
        <f t="shared" si="65"/>
        <v>0</v>
      </c>
      <c r="F123" s="104">
        <f t="shared" si="66"/>
        <v>0</v>
      </c>
      <c r="G123" s="104">
        <f t="shared" si="67"/>
        <v>0</v>
      </c>
      <c r="H123" s="104">
        <f t="shared" si="68"/>
        <v>0</v>
      </c>
      <c r="I123" s="104">
        <f t="shared" si="69"/>
        <v>0</v>
      </c>
      <c r="J123" s="104">
        <f t="shared" si="70"/>
        <v>0</v>
      </c>
      <c r="K123" s="104">
        <f t="shared" si="71"/>
        <v>0</v>
      </c>
    </row>
    <row r="124" spans="1:11" s="1" customFormat="1" x14ac:dyDescent="0.25">
      <c r="A124" s="216" t="str">
        <f>Waste!EA1</f>
        <v>ClO2 - Characterization Sampling3</v>
      </c>
      <c r="B124" s="153">
        <f>IFERROR(SUM(Waste!EA:EA),"")</f>
        <v>0</v>
      </c>
      <c r="C124" s="104" t="s">
        <v>542</v>
      </c>
      <c r="D124" s="104">
        <f t="shared" si="64"/>
        <v>0</v>
      </c>
      <c r="E124" s="104">
        <f t="shared" si="65"/>
        <v>0</v>
      </c>
      <c r="F124" s="104">
        <f t="shared" si="66"/>
        <v>0</v>
      </c>
      <c r="G124" s="104">
        <f t="shared" si="67"/>
        <v>0</v>
      </c>
      <c r="H124" s="104">
        <f t="shared" si="68"/>
        <v>0</v>
      </c>
      <c r="I124" s="104">
        <f t="shared" si="69"/>
        <v>0</v>
      </c>
      <c r="J124" s="104">
        <f t="shared" si="70"/>
        <v>0</v>
      </c>
      <c r="K124" s="104">
        <f t="shared" si="71"/>
        <v>0</v>
      </c>
    </row>
    <row r="125" spans="1:11" s="1" customFormat="1" x14ac:dyDescent="0.25">
      <c r="A125" s="216" t="str">
        <f>Waste!EB1</f>
        <v>CLO2 -  Decon</v>
      </c>
      <c r="B125" s="153">
        <f>IFERROR(SUM(Waste!EB:EB),"")</f>
        <v>0</v>
      </c>
      <c r="C125" s="104" t="s">
        <v>542</v>
      </c>
      <c r="D125" s="104">
        <f t="shared" si="64"/>
        <v>0</v>
      </c>
      <c r="E125" s="104">
        <f t="shared" si="65"/>
        <v>0</v>
      </c>
      <c r="F125" s="104">
        <f t="shared" si="66"/>
        <v>0</v>
      </c>
      <c r="G125" s="104">
        <f t="shared" si="67"/>
        <v>0</v>
      </c>
      <c r="H125" s="104">
        <f t="shared" si="68"/>
        <v>0</v>
      </c>
      <c r="I125" s="104">
        <f t="shared" si="69"/>
        <v>0</v>
      </c>
      <c r="J125" s="104">
        <f t="shared" si="70"/>
        <v>0</v>
      </c>
      <c r="K125" s="104">
        <f t="shared" si="71"/>
        <v>0</v>
      </c>
    </row>
    <row r="126" spans="1:11" s="1" customFormat="1" x14ac:dyDescent="0.25">
      <c r="A126" s="216" t="str">
        <f>Waste!EC1</f>
        <v>ClO2 - Clearance Sampling</v>
      </c>
      <c r="B126" s="153">
        <f>IFERROR(SUM(Waste!EC:EC),"")</f>
        <v>0</v>
      </c>
      <c r="C126" s="104" t="s">
        <v>543</v>
      </c>
      <c r="D126" s="104">
        <f t="shared" si="64"/>
        <v>0</v>
      </c>
      <c r="E126" s="104">
        <f t="shared" si="65"/>
        <v>0</v>
      </c>
      <c r="F126" s="104">
        <f t="shared" si="66"/>
        <v>0</v>
      </c>
      <c r="G126" s="104">
        <f t="shared" si="67"/>
        <v>0</v>
      </c>
      <c r="H126" s="104">
        <f t="shared" si="68"/>
        <v>0</v>
      </c>
      <c r="I126" s="104">
        <f t="shared" si="69"/>
        <v>0</v>
      </c>
      <c r="J126" s="104">
        <f t="shared" si="70"/>
        <v>0</v>
      </c>
      <c r="K126" s="104">
        <f t="shared" si="71"/>
        <v>0</v>
      </c>
    </row>
    <row r="127" spans="1:11" s="1" customFormat="1" x14ac:dyDescent="0.25">
      <c r="A127" s="216" t="str">
        <f>Waste!ED1</f>
        <v>AB - Building Reset</v>
      </c>
      <c r="B127" s="153">
        <f>IFERROR(SUM(Waste!ED:ED),"")</f>
        <v>0</v>
      </c>
      <c r="C127" s="104" t="s">
        <v>538</v>
      </c>
      <c r="D127" s="104">
        <f t="shared" si="64"/>
        <v>0</v>
      </c>
      <c r="E127" s="104">
        <f t="shared" si="65"/>
        <v>0</v>
      </c>
      <c r="F127" s="104">
        <f t="shared" si="66"/>
        <v>0</v>
      </c>
      <c r="G127" s="104">
        <f t="shared" si="67"/>
        <v>0</v>
      </c>
      <c r="H127" s="104">
        <f t="shared" si="68"/>
        <v>0</v>
      </c>
      <c r="I127" s="104">
        <f t="shared" si="69"/>
        <v>0</v>
      </c>
      <c r="J127" s="104">
        <f t="shared" si="70"/>
        <v>0</v>
      </c>
      <c r="K127" s="104">
        <f t="shared" si="71"/>
        <v>0</v>
      </c>
    </row>
    <row r="128" spans="1:11" s="1" customFormat="1" x14ac:dyDescent="0.25">
      <c r="A128" s="217" t="str">
        <f>CONCATENATE(Waste!EE1, " (lb)")</f>
        <v>Room 106 (lb)</v>
      </c>
      <c r="B128" s="152"/>
      <c r="C128" s="84"/>
      <c r="D128" s="84"/>
      <c r="E128" s="84"/>
      <c r="F128" s="84"/>
      <c r="G128" s="84"/>
      <c r="H128" s="84"/>
      <c r="I128" s="84"/>
      <c r="J128" s="84"/>
      <c r="K128" s="84"/>
    </row>
    <row r="129" spans="1:11" s="1" customFormat="1" x14ac:dyDescent="0.25">
      <c r="A129" s="216" t="str">
        <f>Waste!EF1</f>
        <v>Dissemination</v>
      </c>
      <c r="B129" s="153">
        <f>IFERROR(SUM(Waste!EF:EF),"")</f>
        <v>0</v>
      </c>
      <c r="C129" s="104" t="s">
        <v>538</v>
      </c>
      <c r="D129" s="104">
        <f t="shared" ref="D129:D141" si="72">IF($C129="1S",$B129,0)</f>
        <v>0</v>
      </c>
      <c r="E129" s="104">
        <f t="shared" ref="E129:E141" si="73">IF($C129="2S",$B129,0)</f>
        <v>0</v>
      </c>
      <c r="F129" s="104">
        <f t="shared" ref="F129:F141" si="74">IF($C129="3S",$B129,0)</f>
        <v>0</v>
      </c>
      <c r="G129" s="104">
        <f t="shared" ref="G129:G141" si="75">IF($C129="4S",$B129,0)</f>
        <v>0</v>
      </c>
      <c r="H129" s="104">
        <f>IF($C129="1L",$B129,0)</f>
        <v>0</v>
      </c>
      <c r="I129" s="104">
        <f>IF($C129="2L",$B129,0)</f>
        <v>0</v>
      </c>
      <c r="J129" s="104">
        <f>IF($C129="3L",$B129,0)</f>
        <v>0</v>
      </c>
      <c r="K129" s="104">
        <f>IF($C129="4L",$B129,0)</f>
        <v>0</v>
      </c>
    </row>
    <row r="130" spans="1:11" s="1" customFormat="1" x14ac:dyDescent="0.25">
      <c r="A130" s="216" t="str">
        <f>Waste!EG1</f>
        <v>VHP - Characterization Sampling1</v>
      </c>
      <c r="B130" s="153">
        <f>IFERROR(SUM(Waste!EG:EG),"")</f>
        <v>0</v>
      </c>
      <c r="C130" s="104" t="s">
        <v>542</v>
      </c>
      <c r="D130" s="104">
        <f t="shared" si="72"/>
        <v>0</v>
      </c>
      <c r="E130" s="104">
        <f t="shared" si="73"/>
        <v>0</v>
      </c>
      <c r="F130" s="104">
        <f t="shared" si="74"/>
        <v>0</v>
      </c>
      <c r="G130" s="104">
        <f t="shared" si="75"/>
        <v>0</v>
      </c>
      <c r="H130" s="104">
        <f t="shared" ref="H130:H141" si="76">IF($C130="1L",$B130,0)</f>
        <v>0</v>
      </c>
      <c r="I130" s="104">
        <f t="shared" ref="I130:I141" si="77">IF($C130="2L",$B130,0)</f>
        <v>0</v>
      </c>
      <c r="J130" s="104">
        <f t="shared" ref="J130:J141" si="78">IF($C130="3L",$B130,0)</f>
        <v>0</v>
      </c>
      <c r="K130" s="104">
        <f t="shared" ref="K130:K141" si="79">IF($C130="4L",$B130,0)</f>
        <v>0</v>
      </c>
    </row>
    <row r="131" spans="1:11" s="1" customFormat="1" x14ac:dyDescent="0.25">
      <c r="A131" s="216" t="str">
        <f>Waste!EH1</f>
        <v>VHP -  Decon</v>
      </c>
      <c r="B131" s="153">
        <f>IFERROR(SUM(Waste!EH:EH),"")</f>
        <v>0</v>
      </c>
      <c r="C131" s="104" t="s">
        <v>542</v>
      </c>
      <c r="D131" s="104">
        <f t="shared" si="72"/>
        <v>0</v>
      </c>
      <c r="E131" s="104">
        <f t="shared" si="73"/>
        <v>0</v>
      </c>
      <c r="F131" s="104">
        <f t="shared" si="74"/>
        <v>0</v>
      </c>
      <c r="G131" s="104">
        <f t="shared" si="75"/>
        <v>0</v>
      </c>
      <c r="H131" s="104">
        <f t="shared" si="76"/>
        <v>0</v>
      </c>
      <c r="I131" s="104">
        <f t="shared" si="77"/>
        <v>0</v>
      </c>
      <c r="J131" s="104">
        <f t="shared" si="78"/>
        <v>0</v>
      </c>
      <c r="K131" s="104">
        <f t="shared" si="79"/>
        <v>0</v>
      </c>
    </row>
    <row r="132" spans="1:11" s="1" customFormat="1" x14ac:dyDescent="0.25">
      <c r="A132" s="216" t="str">
        <f>Waste!EI1</f>
        <v>VHP - Clearance Sampling</v>
      </c>
      <c r="B132" s="153">
        <f>IFERROR(SUM(Waste!EI:EI),"")</f>
        <v>0</v>
      </c>
      <c r="C132" s="104" t="s">
        <v>543</v>
      </c>
      <c r="D132" s="104">
        <f t="shared" si="72"/>
        <v>0</v>
      </c>
      <c r="E132" s="104">
        <f t="shared" si="73"/>
        <v>0</v>
      </c>
      <c r="F132" s="104">
        <f t="shared" si="74"/>
        <v>0</v>
      </c>
      <c r="G132" s="104">
        <f t="shared" si="75"/>
        <v>0</v>
      </c>
      <c r="H132" s="104">
        <f t="shared" si="76"/>
        <v>0</v>
      </c>
      <c r="I132" s="104">
        <f t="shared" si="77"/>
        <v>0</v>
      </c>
      <c r="J132" s="104">
        <f t="shared" si="78"/>
        <v>0</v>
      </c>
      <c r="K132" s="104">
        <f t="shared" si="79"/>
        <v>0</v>
      </c>
    </row>
    <row r="133" spans="1:11" s="1" customFormat="1" x14ac:dyDescent="0.25">
      <c r="A133" s="216" t="str">
        <f>Waste!EJ1</f>
        <v>AB - Characterization Sampling2</v>
      </c>
      <c r="B133" s="153">
        <f>IFERROR(SUM(Waste!EJ:EJ),"")</f>
        <v>0</v>
      </c>
      <c r="C133" s="104" t="s">
        <v>542</v>
      </c>
      <c r="D133" s="104">
        <f t="shared" si="72"/>
        <v>0</v>
      </c>
      <c r="E133" s="104">
        <f t="shared" si="73"/>
        <v>0</v>
      </c>
      <c r="F133" s="104">
        <f t="shared" si="74"/>
        <v>0</v>
      </c>
      <c r="G133" s="104">
        <f t="shared" si="75"/>
        <v>0</v>
      </c>
      <c r="H133" s="104">
        <f t="shared" si="76"/>
        <v>0</v>
      </c>
      <c r="I133" s="104">
        <f t="shared" si="77"/>
        <v>0</v>
      </c>
      <c r="J133" s="104">
        <f t="shared" si="78"/>
        <v>0</v>
      </c>
      <c r="K133" s="104">
        <f t="shared" si="79"/>
        <v>0</v>
      </c>
    </row>
    <row r="134" spans="1:11" s="1" customFormat="1" x14ac:dyDescent="0.25">
      <c r="A134" s="216" t="str">
        <f>Waste!EK1</f>
        <v>AB Decon - Removal</v>
      </c>
      <c r="B134" s="153">
        <f>IFERROR(SUM(Waste!EK:EK),"")</f>
        <v>1044.94</v>
      </c>
      <c r="C134" s="104" t="s">
        <v>543</v>
      </c>
      <c r="D134" s="104">
        <f t="shared" si="72"/>
        <v>0</v>
      </c>
      <c r="E134" s="104">
        <f t="shared" si="73"/>
        <v>0</v>
      </c>
      <c r="F134" s="104">
        <f t="shared" si="74"/>
        <v>1044.94</v>
      </c>
      <c r="G134" s="104">
        <f t="shared" si="75"/>
        <v>0</v>
      </c>
      <c r="H134" s="104">
        <f t="shared" si="76"/>
        <v>0</v>
      </c>
      <c r="I134" s="104">
        <f t="shared" si="77"/>
        <v>0</v>
      </c>
      <c r="J134" s="104">
        <f t="shared" si="78"/>
        <v>0</v>
      </c>
      <c r="K134" s="104">
        <f t="shared" si="79"/>
        <v>0</v>
      </c>
    </row>
    <row r="135" spans="1:11" s="1" customFormat="1" x14ac:dyDescent="0.25">
      <c r="A135" s="216" t="str">
        <f>Waste!EL1</f>
        <v>AB Decon - Spray</v>
      </c>
      <c r="B135" s="153">
        <f>IFERROR(SUM(Waste!EL:EL),"")</f>
        <v>385.2</v>
      </c>
      <c r="C135" s="104" t="s">
        <v>543</v>
      </c>
      <c r="D135" s="104">
        <f t="shared" si="72"/>
        <v>0</v>
      </c>
      <c r="E135" s="104">
        <f t="shared" si="73"/>
        <v>0</v>
      </c>
      <c r="F135" s="104">
        <f t="shared" si="74"/>
        <v>385.2</v>
      </c>
      <c r="G135" s="104">
        <f t="shared" si="75"/>
        <v>0</v>
      </c>
      <c r="H135" s="104">
        <f t="shared" si="76"/>
        <v>0</v>
      </c>
      <c r="I135" s="104">
        <f t="shared" si="77"/>
        <v>0</v>
      </c>
      <c r="J135" s="104">
        <f t="shared" si="78"/>
        <v>0</v>
      </c>
      <c r="K135" s="104">
        <f t="shared" si="79"/>
        <v>0</v>
      </c>
    </row>
    <row r="136" spans="1:11" s="1" customFormat="1" x14ac:dyDescent="0.25">
      <c r="A136" s="216" t="str">
        <f>Waste!EM1</f>
        <v>AB Decon - Dry</v>
      </c>
      <c r="B136" s="153">
        <f>IFERROR(SUM(Waste!EM:EM),"")</f>
        <v>0</v>
      </c>
      <c r="C136" s="104" t="s">
        <v>543</v>
      </c>
      <c r="D136" s="104">
        <f t="shared" si="72"/>
        <v>0</v>
      </c>
      <c r="E136" s="104">
        <f t="shared" si="73"/>
        <v>0</v>
      </c>
      <c r="F136" s="104">
        <f t="shared" si="74"/>
        <v>0</v>
      </c>
      <c r="G136" s="104">
        <f t="shared" si="75"/>
        <v>0</v>
      </c>
      <c r="H136" s="104">
        <f t="shared" si="76"/>
        <v>0</v>
      </c>
      <c r="I136" s="104">
        <f t="shared" si="77"/>
        <v>0</v>
      </c>
      <c r="J136" s="104">
        <f t="shared" si="78"/>
        <v>0</v>
      </c>
      <c r="K136" s="104">
        <f t="shared" si="79"/>
        <v>0</v>
      </c>
    </row>
    <row r="137" spans="1:11" s="1" customFormat="1" x14ac:dyDescent="0.25">
      <c r="A137" s="216" t="str">
        <f>Waste!EN1</f>
        <v>AB - Clearance Sampling</v>
      </c>
      <c r="B137" s="153">
        <f>IFERROR(SUM(Waste!EN:EN),"")</f>
        <v>0</v>
      </c>
      <c r="C137" s="104" t="s">
        <v>543</v>
      </c>
      <c r="D137" s="104">
        <f t="shared" si="72"/>
        <v>0</v>
      </c>
      <c r="E137" s="104">
        <f t="shared" si="73"/>
        <v>0</v>
      </c>
      <c r="F137" s="104">
        <f t="shared" si="74"/>
        <v>0</v>
      </c>
      <c r="G137" s="104">
        <f t="shared" si="75"/>
        <v>0</v>
      </c>
      <c r="H137" s="104">
        <f t="shared" si="76"/>
        <v>0</v>
      </c>
      <c r="I137" s="104">
        <f t="shared" si="77"/>
        <v>0</v>
      </c>
      <c r="J137" s="104">
        <f t="shared" si="78"/>
        <v>0</v>
      </c>
      <c r="K137" s="104">
        <f t="shared" si="79"/>
        <v>0</v>
      </c>
    </row>
    <row r="138" spans="1:11" s="1" customFormat="1" x14ac:dyDescent="0.25">
      <c r="A138" s="216" t="str">
        <f>Waste!EO1</f>
        <v>ClO2 - Characterization Sampling3</v>
      </c>
      <c r="B138" s="153">
        <f>IFERROR(SUM(Waste!EO:EO),"")</f>
        <v>0</v>
      </c>
      <c r="C138" s="104" t="s">
        <v>542</v>
      </c>
      <c r="D138" s="104">
        <f t="shared" si="72"/>
        <v>0</v>
      </c>
      <c r="E138" s="104">
        <f t="shared" si="73"/>
        <v>0</v>
      </c>
      <c r="F138" s="104">
        <f t="shared" si="74"/>
        <v>0</v>
      </c>
      <c r="G138" s="104">
        <f t="shared" si="75"/>
        <v>0</v>
      </c>
      <c r="H138" s="104">
        <f t="shared" si="76"/>
        <v>0</v>
      </c>
      <c r="I138" s="104">
        <f t="shared" si="77"/>
        <v>0</v>
      </c>
      <c r="J138" s="104">
        <f t="shared" si="78"/>
        <v>0</v>
      </c>
      <c r="K138" s="104">
        <f t="shared" si="79"/>
        <v>0</v>
      </c>
    </row>
    <row r="139" spans="1:11" s="1" customFormat="1" x14ac:dyDescent="0.25">
      <c r="A139" s="216" t="str">
        <f>Waste!EP1</f>
        <v>CLO2 -  Decon</v>
      </c>
      <c r="B139" s="153">
        <f>IFERROR(SUM(Waste!EP:EP),"")</f>
        <v>0</v>
      </c>
      <c r="C139" s="104" t="s">
        <v>542</v>
      </c>
      <c r="D139" s="104">
        <f t="shared" si="72"/>
        <v>0</v>
      </c>
      <c r="E139" s="104">
        <f t="shared" si="73"/>
        <v>0</v>
      </c>
      <c r="F139" s="104">
        <f t="shared" si="74"/>
        <v>0</v>
      </c>
      <c r="G139" s="104">
        <f t="shared" si="75"/>
        <v>0</v>
      </c>
      <c r="H139" s="104">
        <f t="shared" si="76"/>
        <v>0</v>
      </c>
      <c r="I139" s="104">
        <f t="shared" si="77"/>
        <v>0</v>
      </c>
      <c r="J139" s="104">
        <f t="shared" si="78"/>
        <v>0</v>
      </c>
      <c r="K139" s="104">
        <f t="shared" si="79"/>
        <v>0</v>
      </c>
    </row>
    <row r="140" spans="1:11" s="1" customFormat="1" x14ac:dyDescent="0.25">
      <c r="A140" s="216" t="str">
        <f>Waste!EQ1</f>
        <v>ClO2 - Clearance Sampling</v>
      </c>
      <c r="B140" s="153">
        <f>IFERROR(SUM(Waste!EQ:EQ),"")</f>
        <v>0</v>
      </c>
      <c r="C140" s="104" t="s">
        <v>543</v>
      </c>
      <c r="D140" s="104">
        <f t="shared" si="72"/>
        <v>0</v>
      </c>
      <c r="E140" s="104">
        <f t="shared" si="73"/>
        <v>0</v>
      </c>
      <c r="F140" s="104">
        <f t="shared" si="74"/>
        <v>0</v>
      </c>
      <c r="G140" s="104">
        <f t="shared" si="75"/>
        <v>0</v>
      </c>
      <c r="H140" s="104">
        <f t="shared" si="76"/>
        <v>0</v>
      </c>
      <c r="I140" s="104">
        <f t="shared" si="77"/>
        <v>0</v>
      </c>
      <c r="J140" s="104">
        <f t="shared" si="78"/>
        <v>0</v>
      </c>
      <c r="K140" s="104">
        <f t="shared" si="79"/>
        <v>0</v>
      </c>
    </row>
    <row r="141" spans="1:11" s="1" customFormat="1" x14ac:dyDescent="0.25">
      <c r="A141" s="216" t="str">
        <f>Waste!ER1</f>
        <v>AB - Building Reset</v>
      </c>
      <c r="B141" s="153">
        <f>IFERROR(SUM(Waste!ER:ER),"")</f>
        <v>0</v>
      </c>
      <c r="C141" s="104" t="s">
        <v>538</v>
      </c>
      <c r="D141" s="104">
        <f t="shared" si="72"/>
        <v>0</v>
      </c>
      <c r="E141" s="104">
        <f t="shared" si="73"/>
        <v>0</v>
      </c>
      <c r="F141" s="104">
        <f t="shared" si="74"/>
        <v>0</v>
      </c>
      <c r="G141" s="104">
        <f t="shared" si="75"/>
        <v>0</v>
      </c>
      <c r="H141" s="104">
        <f t="shared" si="76"/>
        <v>0</v>
      </c>
      <c r="I141" s="104">
        <f t="shared" si="77"/>
        <v>0</v>
      </c>
      <c r="J141" s="104">
        <f t="shared" si="78"/>
        <v>0</v>
      </c>
      <c r="K141" s="104">
        <f t="shared" si="79"/>
        <v>0</v>
      </c>
    </row>
    <row r="142" spans="1:11" s="1" customFormat="1" x14ac:dyDescent="0.25">
      <c r="A142" s="217" t="str">
        <f>CONCATENATE(Waste!ES1, " (lb)")</f>
        <v>Room 105 (lb)</v>
      </c>
      <c r="B142" s="152"/>
      <c r="C142" s="84"/>
      <c r="D142" s="84"/>
      <c r="E142" s="84"/>
      <c r="F142" s="84"/>
      <c r="G142" s="84"/>
      <c r="H142" s="84"/>
      <c r="I142" s="84"/>
      <c r="J142" s="84"/>
      <c r="K142" s="84"/>
    </row>
    <row r="143" spans="1:11" s="1" customFormat="1" x14ac:dyDescent="0.25">
      <c r="A143" s="216" t="str">
        <f>Waste!ET1</f>
        <v>Dissemination</v>
      </c>
      <c r="B143" s="153">
        <f>IFERROR(SUM(Waste!ET:ET),"")</f>
        <v>0</v>
      </c>
      <c r="C143" s="104" t="s">
        <v>538</v>
      </c>
      <c r="D143" s="104">
        <f t="shared" ref="D143:D155" si="80">IF($C143="1S",$B143,0)</f>
        <v>0</v>
      </c>
      <c r="E143" s="104">
        <f t="shared" ref="E143:E155" si="81">IF($C143="2S",$B143,0)</f>
        <v>0</v>
      </c>
      <c r="F143" s="104">
        <f t="shared" ref="F143:F155" si="82">IF($C143="3S",$B143,0)</f>
        <v>0</v>
      </c>
      <c r="G143" s="104">
        <f t="shared" ref="G143:G155" si="83">IF($C143="4S",$B143,0)</f>
        <v>0</v>
      </c>
      <c r="H143" s="104">
        <f>IF($C143="1L",$B143,0)</f>
        <v>0</v>
      </c>
      <c r="I143" s="104">
        <f>IF($C143="2L",$B143,0)</f>
        <v>0</v>
      </c>
      <c r="J143" s="104">
        <f>IF($C143="3L",$B143,0)</f>
        <v>0</v>
      </c>
      <c r="K143" s="104">
        <f>IF($C143="4L",$B143,0)</f>
        <v>0</v>
      </c>
    </row>
    <row r="144" spans="1:11" s="1" customFormat="1" x14ac:dyDescent="0.25">
      <c r="A144" s="216" t="str">
        <f>Waste!EU1</f>
        <v>VHP - Characterization Sampling1</v>
      </c>
      <c r="B144" s="153">
        <f>IFERROR(SUM(Waste!EU:EU),"")</f>
        <v>0</v>
      </c>
      <c r="C144" s="104" t="s">
        <v>542</v>
      </c>
      <c r="D144" s="104">
        <f t="shared" si="80"/>
        <v>0</v>
      </c>
      <c r="E144" s="104">
        <f t="shared" si="81"/>
        <v>0</v>
      </c>
      <c r="F144" s="104">
        <f t="shared" si="82"/>
        <v>0</v>
      </c>
      <c r="G144" s="104">
        <f t="shared" si="83"/>
        <v>0</v>
      </c>
      <c r="H144" s="104">
        <f t="shared" ref="H144:H155" si="84">IF($C144="1L",$B144,0)</f>
        <v>0</v>
      </c>
      <c r="I144" s="104">
        <f t="shared" ref="I144:I155" si="85">IF($C144="2L",$B144,0)</f>
        <v>0</v>
      </c>
      <c r="J144" s="104">
        <f t="shared" ref="J144:J155" si="86">IF($C144="3L",$B144,0)</f>
        <v>0</v>
      </c>
      <c r="K144" s="104">
        <f t="shared" ref="K144:K155" si="87">IF($C144="4L",$B144,0)</f>
        <v>0</v>
      </c>
    </row>
    <row r="145" spans="1:11" s="1" customFormat="1" x14ac:dyDescent="0.25">
      <c r="A145" s="216" t="str">
        <f>Waste!EV1</f>
        <v>VHP -  Decon</v>
      </c>
      <c r="B145" s="153">
        <f>IFERROR(SUM(Waste!EV:EV),"")</f>
        <v>0</v>
      </c>
      <c r="C145" s="104" t="s">
        <v>542</v>
      </c>
      <c r="D145" s="104">
        <f t="shared" si="80"/>
        <v>0</v>
      </c>
      <c r="E145" s="104">
        <f t="shared" si="81"/>
        <v>0</v>
      </c>
      <c r="F145" s="104">
        <f t="shared" si="82"/>
        <v>0</v>
      </c>
      <c r="G145" s="104">
        <f t="shared" si="83"/>
        <v>0</v>
      </c>
      <c r="H145" s="104">
        <f t="shared" si="84"/>
        <v>0</v>
      </c>
      <c r="I145" s="104">
        <f t="shared" si="85"/>
        <v>0</v>
      </c>
      <c r="J145" s="104">
        <f t="shared" si="86"/>
        <v>0</v>
      </c>
      <c r="K145" s="104">
        <f t="shared" si="87"/>
        <v>0</v>
      </c>
    </row>
    <row r="146" spans="1:11" s="1" customFormat="1" x14ac:dyDescent="0.25">
      <c r="A146" s="216" t="str">
        <f>Waste!EW1</f>
        <v>VHP - Clearance Sampling</v>
      </c>
      <c r="B146" s="153">
        <f>IFERROR(SUM(Waste!EW:EW),"")</f>
        <v>0</v>
      </c>
      <c r="C146" s="104" t="s">
        <v>543</v>
      </c>
      <c r="D146" s="104">
        <f t="shared" si="80"/>
        <v>0</v>
      </c>
      <c r="E146" s="104">
        <f t="shared" si="81"/>
        <v>0</v>
      </c>
      <c r="F146" s="104">
        <f t="shared" si="82"/>
        <v>0</v>
      </c>
      <c r="G146" s="104">
        <f t="shared" si="83"/>
        <v>0</v>
      </c>
      <c r="H146" s="104">
        <f t="shared" si="84"/>
        <v>0</v>
      </c>
      <c r="I146" s="104">
        <f t="shared" si="85"/>
        <v>0</v>
      </c>
      <c r="J146" s="104">
        <f t="shared" si="86"/>
        <v>0</v>
      </c>
      <c r="K146" s="104">
        <f t="shared" si="87"/>
        <v>0</v>
      </c>
    </row>
    <row r="147" spans="1:11" s="1" customFormat="1" x14ac:dyDescent="0.25">
      <c r="A147" s="216" t="str">
        <f>Waste!EX1</f>
        <v>AB - Characterization Sampling2</v>
      </c>
      <c r="B147" s="153">
        <f>IFERROR(SUM(Waste!EX:EX),"")</f>
        <v>0</v>
      </c>
      <c r="C147" s="104" t="s">
        <v>542</v>
      </c>
      <c r="D147" s="104">
        <f t="shared" si="80"/>
        <v>0</v>
      </c>
      <c r="E147" s="104">
        <f t="shared" si="81"/>
        <v>0</v>
      </c>
      <c r="F147" s="104">
        <f t="shared" si="82"/>
        <v>0</v>
      </c>
      <c r="G147" s="104">
        <f t="shared" si="83"/>
        <v>0</v>
      </c>
      <c r="H147" s="104">
        <f t="shared" si="84"/>
        <v>0</v>
      </c>
      <c r="I147" s="104">
        <f t="shared" si="85"/>
        <v>0</v>
      </c>
      <c r="J147" s="104">
        <f t="shared" si="86"/>
        <v>0</v>
      </c>
      <c r="K147" s="104">
        <f t="shared" si="87"/>
        <v>0</v>
      </c>
    </row>
    <row r="148" spans="1:11" s="1" customFormat="1" x14ac:dyDescent="0.25">
      <c r="A148" s="216" t="str">
        <f>Waste!EY1</f>
        <v>AB Decon - Removal</v>
      </c>
      <c r="B148" s="153">
        <f>IFERROR(SUM(Waste!EY:EY),"")</f>
        <v>246.39999999999998</v>
      </c>
      <c r="C148" s="104" t="s">
        <v>543</v>
      </c>
      <c r="D148" s="104">
        <f t="shared" si="80"/>
        <v>0</v>
      </c>
      <c r="E148" s="104">
        <f t="shared" si="81"/>
        <v>0</v>
      </c>
      <c r="F148" s="104">
        <f t="shared" si="82"/>
        <v>246.39999999999998</v>
      </c>
      <c r="G148" s="104">
        <f t="shared" si="83"/>
        <v>0</v>
      </c>
      <c r="H148" s="104">
        <f t="shared" si="84"/>
        <v>0</v>
      </c>
      <c r="I148" s="104">
        <f t="shared" si="85"/>
        <v>0</v>
      </c>
      <c r="J148" s="104">
        <f t="shared" si="86"/>
        <v>0</v>
      </c>
      <c r="K148" s="104">
        <f t="shared" si="87"/>
        <v>0</v>
      </c>
    </row>
    <row r="149" spans="1:11" s="1" customFormat="1" x14ac:dyDescent="0.25">
      <c r="A149" s="216" t="str">
        <f>Waste!EZ1</f>
        <v>AB Decon - Spray</v>
      </c>
      <c r="B149" s="153">
        <f>IFERROR(SUM(Waste!EZ:EZ),"")</f>
        <v>263.2</v>
      </c>
      <c r="C149" s="104" t="s">
        <v>543</v>
      </c>
      <c r="D149" s="104">
        <f t="shared" si="80"/>
        <v>0</v>
      </c>
      <c r="E149" s="104">
        <f t="shared" si="81"/>
        <v>0</v>
      </c>
      <c r="F149" s="104">
        <f t="shared" si="82"/>
        <v>263.2</v>
      </c>
      <c r="G149" s="104">
        <f t="shared" si="83"/>
        <v>0</v>
      </c>
      <c r="H149" s="104">
        <f t="shared" si="84"/>
        <v>0</v>
      </c>
      <c r="I149" s="104">
        <f t="shared" si="85"/>
        <v>0</v>
      </c>
      <c r="J149" s="104">
        <f t="shared" si="86"/>
        <v>0</v>
      </c>
      <c r="K149" s="104">
        <f t="shared" si="87"/>
        <v>0</v>
      </c>
    </row>
    <row r="150" spans="1:11" s="1" customFormat="1" x14ac:dyDescent="0.25">
      <c r="A150" s="216" t="str">
        <f>Waste!FA1</f>
        <v>AB Decon - Dry</v>
      </c>
      <c r="B150" s="153">
        <f>IFERROR(SUM(Waste!FA:FA),"")</f>
        <v>0</v>
      </c>
      <c r="C150" s="104" t="s">
        <v>543</v>
      </c>
      <c r="D150" s="104">
        <f t="shared" si="80"/>
        <v>0</v>
      </c>
      <c r="E150" s="104">
        <f t="shared" si="81"/>
        <v>0</v>
      </c>
      <c r="F150" s="104">
        <f t="shared" si="82"/>
        <v>0</v>
      </c>
      <c r="G150" s="104">
        <f t="shared" si="83"/>
        <v>0</v>
      </c>
      <c r="H150" s="104">
        <f t="shared" si="84"/>
        <v>0</v>
      </c>
      <c r="I150" s="104">
        <f t="shared" si="85"/>
        <v>0</v>
      </c>
      <c r="J150" s="104">
        <f t="shared" si="86"/>
        <v>0</v>
      </c>
      <c r="K150" s="104">
        <f t="shared" si="87"/>
        <v>0</v>
      </c>
    </row>
    <row r="151" spans="1:11" s="1" customFormat="1" x14ac:dyDescent="0.25">
      <c r="A151" s="216" t="str">
        <f>Waste!FB1</f>
        <v>AB - Clearance Sampling</v>
      </c>
      <c r="B151" s="153">
        <f>IFERROR(SUM(Waste!FB:FB),"")</f>
        <v>0</v>
      </c>
      <c r="C151" s="104" t="s">
        <v>543</v>
      </c>
      <c r="D151" s="104">
        <f t="shared" si="80"/>
        <v>0</v>
      </c>
      <c r="E151" s="104">
        <f t="shared" si="81"/>
        <v>0</v>
      </c>
      <c r="F151" s="104">
        <f t="shared" si="82"/>
        <v>0</v>
      </c>
      <c r="G151" s="104">
        <f t="shared" si="83"/>
        <v>0</v>
      </c>
      <c r="H151" s="104">
        <f t="shared" si="84"/>
        <v>0</v>
      </c>
      <c r="I151" s="104">
        <f t="shared" si="85"/>
        <v>0</v>
      </c>
      <c r="J151" s="104">
        <f t="shared" si="86"/>
        <v>0</v>
      </c>
      <c r="K151" s="104">
        <f t="shared" si="87"/>
        <v>0</v>
      </c>
    </row>
    <row r="152" spans="1:11" s="1" customFormat="1" x14ac:dyDescent="0.25">
      <c r="A152" s="216" t="str">
        <f>Waste!FC1</f>
        <v>ClO2 - Characterization Sampling3</v>
      </c>
      <c r="B152" s="153">
        <f>IFERROR(SUM(Waste!FC:FD),"")</f>
        <v>0</v>
      </c>
      <c r="C152" s="104" t="s">
        <v>542</v>
      </c>
      <c r="D152" s="104">
        <f t="shared" si="80"/>
        <v>0</v>
      </c>
      <c r="E152" s="104">
        <f t="shared" si="81"/>
        <v>0</v>
      </c>
      <c r="F152" s="104">
        <f t="shared" si="82"/>
        <v>0</v>
      </c>
      <c r="G152" s="104">
        <f t="shared" si="83"/>
        <v>0</v>
      </c>
      <c r="H152" s="104">
        <f t="shared" si="84"/>
        <v>0</v>
      </c>
      <c r="I152" s="104">
        <f t="shared" si="85"/>
        <v>0</v>
      </c>
      <c r="J152" s="104">
        <f t="shared" si="86"/>
        <v>0</v>
      </c>
      <c r="K152" s="104">
        <f t="shared" si="87"/>
        <v>0</v>
      </c>
    </row>
    <row r="153" spans="1:11" s="1" customFormat="1" x14ac:dyDescent="0.25">
      <c r="A153" s="216" t="str">
        <f>Waste!FD1</f>
        <v>CLO2 -  Decon</v>
      </c>
      <c r="B153" s="153">
        <f>IFERROR(SUM(Waste!FD:FD),"")</f>
        <v>0</v>
      </c>
      <c r="C153" s="104" t="s">
        <v>542</v>
      </c>
      <c r="D153" s="104">
        <f t="shared" si="80"/>
        <v>0</v>
      </c>
      <c r="E153" s="104">
        <f t="shared" si="81"/>
        <v>0</v>
      </c>
      <c r="F153" s="104">
        <f t="shared" si="82"/>
        <v>0</v>
      </c>
      <c r="G153" s="104">
        <f t="shared" si="83"/>
        <v>0</v>
      </c>
      <c r="H153" s="104">
        <f t="shared" si="84"/>
        <v>0</v>
      </c>
      <c r="I153" s="104">
        <f t="shared" si="85"/>
        <v>0</v>
      </c>
      <c r="J153" s="104">
        <f t="shared" si="86"/>
        <v>0</v>
      </c>
      <c r="K153" s="104">
        <f t="shared" si="87"/>
        <v>0</v>
      </c>
    </row>
    <row r="154" spans="1:11" s="1" customFormat="1" x14ac:dyDescent="0.25">
      <c r="A154" s="216" t="str">
        <f>Waste!FE1</f>
        <v>ClO2 - Clearance Sampling</v>
      </c>
      <c r="B154" s="153">
        <f>IFERROR(SUM(Waste!FE:FE),"")</f>
        <v>0</v>
      </c>
      <c r="C154" s="104" t="s">
        <v>543</v>
      </c>
      <c r="D154" s="104">
        <f t="shared" si="80"/>
        <v>0</v>
      </c>
      <c r="E154" s="104">
        <f t="shared" si="81"/>
        <v>0</v>
      </c>
      <c r="F154" s="104">
        <f t="shared" si="82"/>
        <v>0</v>
      </c>
      <c r="G154" s="104">
        <f t="shared" si="83"/>
        <v>0</v>
      </c>
      <c r="H154" s="104">
        <f t="shared" si="84"/>
        <v>0</v>
      </c>
      <c r="I154" s="104">
        <f t="shared" si="85"/>
        <v>0</v>
      </c>
      <c r="J154" s="104">
        <f t="shared" si="86"/>
        <v>0</v>
      </c>
      <c r="K154" s="104">
        <f t="shared" si="87"/>
        <v>0</v>
      </c>
    </row>
    <row r="155" spans="1:11" s="1" customFormat="1" x14ac:dyDescent="0.25">
      <c r="A155" s="216" t="str">
        <f>Waste!FF1</f>
        <v>AB - Building Reset</v>
      </c>
      <c r="B155" s="153">
        <f>IFERROR(SUM(Waste!FF:FF),"")</f>
        <v>0</v>
      </c>
      <c r="C155" s="104" t="s">
        <v>538</v>
      </c>
      <c r="D155" s="104">
        <f t="shared" si="80"/>
        <v>0</v>
      </c>
      <c r="E155" s="104">
        <f t="shared" si="81"/>
        <v>0</v>
      </c>
      <c r="F155" s="104">
        <f t="shared" si="82"/>
        <v>0</v>
      </c>
      <c r="G155" s="104">
        <f t="shared" si="83"/>
        <v>0</v>
      </c>
      <c r="H155" s="104">
        <f t="shared" si="84"/>
        <v>0</v>
      </c>
      <c r="I155" s="104">
        <f t="shared" si="85"/>
        <v>0</v>
      </c>
      <c r="J155" s="104">
        <f t="shared" si="86"/>
        <v>0</v>
      </c>
      <c r="K155" s="104">
        <f t="shared" si="87"/>
        <v>0</v>
      </c>
    </row>
    <row r="156" spans="1:11" s="1" customFormat="1" x14ac:dyDescent="0.25">
      <c r="A156" s="217" t="str">
        <f>CONCATENATE(Waste!FG1, " (lb)")</f>
        <v>Room 104 (lb)</v>
      </c>
      <c r="B156" s="152"/>
      <c r="C156" s="84"/>
      <c r="D156" s="84"/>
      <c r="E156" s="84"/>
      <c r="F156" s="84"/>
      <c r="G156" s="84"/>
      <c r="H156" s="84"/>
      <c r="I156" s="84"/>
      <c r="J156" s="84"/>
      <c r="K156" s="84"/>
    </row>
    <row r="157" spans="1:11" s="1" customFormat="1" x14ac:dyDescent="0.25">
      <c r="A157" s="216" t="str">
        <f>Waste!FH1</f>
        <v>Dissemination</v>
      </c>
      <c r="B157" s="153">
        <f>IFERROR(SUM(Waste!FH:FH),"")</f>
        <v>0</v>
      </c>
      <c r="C157" s="104" t="s">
        <v>538</v>
      </c>
      <c r="D157" s="104">
        <f t="shared" ref="D157:D169" si="88">IF($C157="1S",$B157,0)</f>
        <v>0</v>
      </c>
      <c r="E157" s="104">
        <f t="shared" ref="E157:E169" si="89">IF($C157="2S",$B157,0)</f>
        <v>0</v>
      </c>
      <c r="F157" s="104">
        <f t="shared" ref="F157:F169" si="90">IF($C157="3S",$B157,0)</f>
        <v>0</v>
      </c>
      <c r="G157" s="104">
        <f t="shared" ref="G157:G169" si="91">IF($C157="4S",$B157,0)</f>
        <v>0</v>
      </c>
      <c r="H157" s="104">
        <f>IF($C157="1L",$B157,0)</f>
        <v>0</v>
      </c>
      <c r="I157" s="104">
        <f>IF($C157="2L",$B157,0)</f>
        <v>0</v>
      </c>
      <c r="J157" s="104">
        <f>IF($C157="3L",$B157,0)</f>
        <v>0</v>
      </c>
      <c r="K157" s="104">
        <f>IF($C157="4L",$B157,0)</f>
        <v>0</v>
      </c>
    </row>
    <row r="158" spans="1:11" s="1" customFormat="1" x14ac:dyDescent="0.25">
      <c r="A158" s="216" t="str">
        <f>Waste!FI1</f>
        <v>VHP - Characterization Sampling1</v>
      </c>
      <c r="B158" s="153">
        <f>IFERROR(SUM(Waste!FI:FI),"")</f>
        <v>0</v>
      </c>
      <c r="C158" s="104" t="s">
        <v>542</v>
      </c>
      <c r="D158" s="104">
        <f t="shared" si="88"/>
        <v>0</v>
      </c>
      <c r="E158" s="104">
        <f t="shared" si="89"/>
        <v>0</v>
      </c>
      <c r="F158" s="104">
        <f t="shared" si="90"/>
        <v>0</v>
      </c>
      <c r="G158" s="104">
        <f t="shared" si="91"/>
        <v>0</v>
      </c>
      <c r="H158" s="104">
        <f t="shared" ref="H158:H169" si="92">IF($C158="1L",$B158,0)</f>
        <v>0</v>
      </c>
      <c r="I158" s="104">
        <f t="shared" ref="I158:I169" si="93">IF($C158="2L",$B158,0)</f>
        <v>0</v>
      </c>
      <c r="J158" s="104">
        <f t="shared" ref="J158:J169" si="94">IF($C158="3L",$B158,0)</f>
        <v>0</v>
      </c>
      <c r="K158" s="104">
        <f t="shared" ref="K158:K169" si="95">IF($C158="4L",$B158,0)</f>
        <v>0</v>
      </c>
    </row>
    <row r="159" spans="1:11" s="1" customFormat="1" x14ac:dyDescent="0.25">
      <c r="A159" s="216" t="str">
        <f>Waste!FJ1</f>
        <v>VHP -  Decon</v>
      </c>
      <c r="B159" s="153">
        <f>IFERROR(SUM(Waste!FJ:FJ),"")</f>
        <v>0</v>
      </c>
      <c r="C159" s="104" t="s">
        <v>542</v>
      </c>
      <c r="D159" s="104">
        <f t="shared" si="88"/>
        <v>0</v>
      </c>
      <c r="E159" s="104">
        <f t="shared" si="89"/>
        <v>0</v>
      </c>
      <c r="F159" s="104">
        <f t="shared" si="90"/>
        <v>0</v>
      </c>
      <c r="G159" s="104">
        <f t="shared" si="91"/>
        <v>0</v>
      </c>
      <c r="H159" s="104">
        <f t="shared" si="92"/>
        <v>0</v>
      </c>
      <c r="I159" s="104">
        <f t="shared" si="93"/>
        <v>0</v>
      </c>
      <c r="J159" s="104">
        <f t="shared" si="94"/>
        <v>0</v>
      </c>
      <c r="K159" s="104">
        <f t="shared" si="95"/>
        <v>0</v>
      </c>
    </row>
    <row r="160" spans="1:11" s="1" customFormat="1" x14ac:dyDescent="0.25">
      <c r="A160" s="216" t="str">
        <f>Waste!FK1</f>
        <v>VHP - Clearance Sampling</v>
      </c>
      <c r="B160" s="153">
        <f>IFERROR(SUM(Waste!FK:FK),"")</f>
        <v>0</v>
      </c>
      <c r="C160" s="104" t="s">
        <v>543</v>
      </c>
      <c r="D160" s="104">
        <f t="shared" si="88"/>
        <v>0</v>
      </c>
      <c r="E160" s="104">
        <f t="shared" si="89"/>
        <v>0</v>
      </c>
      <c r="F160" s="104">
        <f t="shared" si="90"/>
        <v>0</v>
      </c>
      <c r="G160" s="104">
        <f t="shared" si="91"/>
        <v>0</v>
      </c>
      <c r="H160" s="104">
        <f t="shared" si="92"/>
        <v>0</v>
      </c>
      <c r="I160" s="104">
        <f t="shared" si="93"/>
        <v>0</v>
      </c>
      <c r="J160" s="104">
        <f t="shared" si="94"/>
        <v>0</v>
      </c>
      <c r="K160" s="104">
        <f t="shared" si="95"/>
        <v>0</v>
      </c>
    </row>
    <row r="161" spans="1:11" s="1" customFormat="1" x14ac:dyDescent="0.25">
      <c r="A161" s="216" t="str">
        <f>Waste!FL1</f>
        <v>AB - Characterization Sampling2</v>
      </c>
      <c r="B161" s="153">
        <f>IFERROR(SUM(Waste!FL:FL),"")</f>
        <v>0</v>
      </c>
      <c r="C161" s="104" t="s">
        <v>542</v>
      </c>
      <c r="D161" s="104">
        <f t="shared" si="88"/>
        <v>0</v>
      </c>
      <c r="E161" s="104">
        <f t="shared" si="89"/>
        <v>0</v>
      </c>
      <c r="F161" s="104">
        <f t="shared" si="90"/>
        <v>0</v>
      </c>
      <c r="G161" s="104">
        <f t="shared" si="91"/>
        <v>0</v>
      </c>
      <c r="H161" s="104">
        <f t="shared" si="92"/>
        <v>0</v>
      </c>
      <c r="I161" s="104">
        <f t="shared" si="93"/>
        <v>0</v>
      </c>
      <c r="J161" s="104">
        <f t="shared" si="94"/>
        <v>0</v>
      </c>
      <c r="K161" s="104">
        <f t="shared" si="95"/>
        <v>0</v>
      </c>
    </row>
    <row r="162" spans="1:11" s="1" customFormat="1" x14ac:dyDescent="0.25">
      <c r="A162" s="216" t="str">
        <f>Waste!FM1</f>
        <v>AB Decon - Removal</v>
      </c>
      <c r="B162" s="153">
        <f>IFERROR(SUM(Waste!FM:FM),"")</f>
        <v>143.20000000000002</v>
      </c>
      <c r="C162" s="104" t="s">
        <v>543</v>
      </c>
      <c r="D162" s="104">
        <f t="shared" si="88"/>
        <v>0</v>
      </c>
      <c r="E162" s="104">
        <f t="shared" si="89"/>
        <v>0</v>
      </c>
      <c r="F162" s="104">
        <f t="shared" si="90"/>
        <v>143.20000000000002</v>
      </c>
      <c r="G162" s="104">
        <f t="shared" si="91"/>
        <v>0</v>
      </c>
      <c r="H162" s="104">
        <f t="shared" si="92"/>
        <v>0</v>
      </c>
      <c r="I162" s="104">
        <f t="shared" si="93"/>
        <v>0</v>
      </c>
      <c r="J162" s="104">
        <f t="shared" si="94"/>
        <v>0</v>
      </c>
      <c r="K162" s="104">
        <f t="shared" si="95"/>
        <v>0</v>
      </c>
    </row>
    <row r="163" spans="1:11" s="1" customFormat="1" x14ac:dyDescent="0.25">
      <c r="A163" s="216" t="str">
        <f>Waste!FN1</f>
        <v>AB Decon - Spray</v>
      </c>
      <c r="B163" s="153">
        <f>IFERROR(SUM(Waste!FN:FN),"")</f>
        <v>10</v>
      </c>
      <c r="C163" s="104" t="s">
        <v>543</v>
      </c>
      <c r="D163" s="104">
        <f t="shared" si="88"/>
        <v>0</v>
      </c>
      <c r="E163" s="104">
        <f t="shared" si="89"/>
        <v>0</v>
      </c>
      <c r="F163" s="104">
        <f t="shared" si="90"/>
        <v>10</v>
      </c>
      <c r="G163" s="104">
        <f t="shared" si="91"/>
        <v>0</v>
      </c>
      <c r="H163" s="104">
        <f t="shared" si="92"/>
        <v>0</v>
      </c>
      <c r="I163" s="104">
        <f t="shared" si="93"/>
        <v>0</v>
      </c>
      <c r="J163" s="104">
        <f t="shared" si="94"/>
        <v>0</v>
      </c>
      <c r="K163" s="104">
        <f t="shared" si="95"/>
        <v>0</v>
      </c>
    </row>
    <row r="164" spans="1:11" s="1" customFormat="1" x14ac:dyDescent="0.25">
      <c r="A164" s="216" t="str">
        <f>Waste!FO1</f>
        <v>AB Decon - Dry</v>
      </c>
      <c r="B164" s="153">
        <f>IFERROR(SUM(Waste!FO:FO),"")</f>
        <v>0</v>
      </c>
      <c r="C164" s="104" t="s">
        <v>543</v>
      </c>
      <c r="D164" s="104">
        <f t="shared" si="88"/>
        <v>0</v>
      </c>
      <c r="E164" s="104">
        <f t="shared" si="89"/>
        <v>0</v>
      </c>
      <c r="F164" s="104">
        <f t="shared" si="90"/>
        <v>0</v>
      </c>
      <c r="G164" s="104">
        <f t="shared" si="91"/>
        <v>0</v>
      </c>
      <c r="H164" s="104">
        <f t="shared" si="92"/>
        <v>0</v>
      </c>
      <c r="I164" s="104">
        <f t="shared" si="93"/>
        <v>0</v>
      </c>
      <c r="J164" s="104">
        <f t="shared" si="94"/>
        <v>0</v>
      </c>
      <c r="K164" s="104">
        <f t="shared" si="95"/>
        <v>0</v>
      </c>
    </row>
    <row r="165" spans="1:11" s="1" customFormat="1" x14ac:dyDescent="0.25">
      <c r="A165" s="216" t="str">
        <f>Waste!FP1</f>
        <v>AB - Clearance Sampling</v>
      </c>
      <c r="B165" s="153">
        <f>IFERROR(SUM(Waste!FP:FP),"")</f>
        <v>0</v>
      </c>
      <c r="C165" s="104" t="s">
        <v>543</v>
      </c>
      <c r="D165" s="104">
        <f t="shared" si="88"/>
        <v>0</v>
      </c>
      <c r="E165" s="104">
        <f t="shared" si="89"/>
        <v>0</v>
      </c>
      <c r="F165" s="104">
        <f t="shared" si="90"/>
        <v>0</v>
      </c>
      <c r="G165" s="104">
        <f t="shared" si="91"/>
        <v>0</v>
      </c>
      <c r="H165" s="104">
        <f t="shared" si="92"/>
        <v>0</v>
      </c>
      <c r="I165" s="104">
        <f t="shared" si="93"/>
        <v>0</v>
      </c>
      <c r="J165" s="104">
        <f t="shared" si="94"/>
        <v>0</v>
      </c>
      <c r="K165" s="104">
        <f t="shared" si="95"/>
        <v>0</v>
      </c>
    </row>
    <row r="166" spans="1:11" s="1" customFormat="1" x14ac:dyDescent="0.25">
      <c r="A166" s="216" t="str">
        <f>Waste!FQ1</f>
        <v>ClO2 - Characterization Sampling3</v>
      </c>
      <c r="B166" s="153">
        <f>IFERROR(SUM(Waste!FQ:FQ),"")</f>
        <v>0</v>
      </c>
      <c r="C166" s="104" t="s">
        <v>542</v>
      </c>
      <c r="D166" s="104">
        <f t="shared" si="88"/>
        <v>0</v>
      </c>
      <c r="E166" s="104">
        <f t="shared" si="89"/>
        <v>0</v>
      </c>
      <c r="F166" s="104">
        <f t="shared" si="90"/>
        <v>0</v>
      </c>
      <c r="G166" s="104">
        <f t="shared" si="91"/>
        <v>0</v>
      </c>
      <c r="H166" s="104">
        <f t="shared" si="92"/>
        <v>0</v>
      </c>
      <c r="I166" s="104">
        <f t="shared" si="93"/>
        <v>0</v>
      </c>
      <c r="J166" s="104">
        <f t="shared" si="94"/>
        <v>0</v>
      </c>
      <c r="K166" s="104">
        <f t="shared" si="95"/>
        <v>0</v>
      </c>
    </row>
    <row r="167" spans="1:11" s="1" customFormat="1" x14ac:dyDescent="0.25">
      <c r="A167" s="216" t="str">
        <f>Waste!FR1</f>
        <v>CLO2 -  Decon</v>
      </c>
      <c r="B167" s="153">
        <f>IFERROR(SUM(Waste!FR:FR),"")</f>
        <v>0</v>
      </c>
      <c r="C167" s="104" t="s">
        <v>542</v>
      </c>
      <c r="D167" s="104">
        <f t="shared" si="88"/>
        <v>0</v>
      </c>
      <c r="E167" s="104">
        <f t="shared" si="89"/>
        <v>0</v>
      </c>
      <c r="F167" s="104">
        <f t="shared" si="90"/>
        <v>0</v>
      </c>
      <c r="G167" s="104">
        <f t="shared" si="91"/>
        <v>0</v>
      </c>
      <c r="H167" s="104">
        <f t="shared" si="92"/>
        <v>0</v>
      </c>
      <c r="I167" s="104">
        <f t="shared" si="93"/>
        <v>0</v>
      </c>
      <c r="J167" s="104">
        <f t="shared" si="94"/>
        <v>0</v>
      </c>
      <c r="K167" s="104">
        <f t="shared" si="95"/>
        <v>0</v>
      </c>
    </row>
    <row r="168" spans="1:11" s="1" customFormat="1" x14ac:dyDescent="0.25">
      <c r="A168" s="216" t="str">
        <f>Waste!FS1</f>
        <v>ClO2 - Clearance Sampling</v>
      </c>
      <c r="B168" s="153">
        <f>IFERROR(SUM(Waste!FS:FS),"")</f>
        <v>0</v>
      </c>
      <c r="C168" s="104" t="s">
        <v>543</v>
      </c>
      <c r="D168" s="104">
        <f t="shared" si="88"/>
        <v>0</v>
      </c>
      <c r="E168" s="104">
        <f t="shared" si="89"/>
        <v>0</v>
      </c>
      <c r="F168" s="104">
        <f t="shared" si="90"/>
        <v>0</v>
      </c>
      <c r="G168" s="104">
        <f t="shared" si="91"/>
        <v>0</v>
      </c>
      <c r="H168" s="104">
        <f t="shared" si="92"/>
        <v>0</v>
      </c>
      <c r="I168" s="104">
        <f t="shared" si="93"/>
        <v>0</v>
      </c>
      <c r="J168" s="104">
        <f t="shared" si="94"/>
        <v>0</v>
      </c>
      <c r="K168" s="104">
        <f t="shared" si="95"/>
        <v>0</v>
      </c>
    </row>
    <row r="169" spans="1:11" s="1" customFormat="1" x14ac:dyDescent="0.25">
      <c r="A169" s="216" t="str">
        <f>Waste!FT1</f>
        <v>AB - Building Reset</v>
      </c>
      <c r="B169" s="153">
        <f>IFERROR(SUM(Waste!FT:FT),"")</f>
        <v>0</v>
      </c>
      <c r="C169" s="104" t="s">
        <v>538</v>
      </c>
      <c r="D169" s="104">
        <f t="shared" si="88"/>
        <v>0</v>
      </c>
      <c r="E169" s="104">
        <f t="shared" si="89"/>
        <v>0</v>
      </c>
      <c r="F169" s="104">
        <f t="shared" si="90"/>
        <v>0</v>
      </c>
      <c r="G169" s="104">
        <f t="shared" si="91"/>
        <v>0</v>
      </c>
      <c r="H169" s="104">
        <f t="shared" si="92"/>
        <v>0</v>
      </c>
      <c r="I169" s="104">
        <f t="shared" si="93"/>
        <v>0</v>
      </c>
      <c r="J169" s="104">
        <f t="shared" si="94"/>
        <v>0</v>
      </c>
      <c r="K169" s="104">
        <f t="shared" si="95"/>
        <v>0</v>
      </c>
    </row>
    <row r="170" spans="1:11" s="1" customFormat="1" x14ac:dyDescent="0.25">
      <c r="A170" s="217" t="str">
        <f>CONCATENATE(Waste!FU1, " (lb)")</f>
        <v>Room 103 (lb)</v>
      </c>
      <c r="B170" s="152"/>
      <c r="C170" s="84"/>
      <c r="D170" s="84"/>
      <c r="E170" s="84"/>
      <c r="F170" s="84"/>
      <c r="G170" s="84"/>
      <c r="H170" s="84"/>
      <c r="I170" s="84"/>
      <c r="J170" s="84"/>
      <c r="K170" s="84"/>
    </row>
    <row r="171" spans="1:11" s="1" customFormat="1" x14ac:dyDescent="0.25">
      <c r="A171" s="216" t="str">
        <f>Waste!FV1</f>
        <v>Dissemination</v>
      </c>
      <c r="B171" s="153">
        <f>IFERROR(SUM(Waste!FV:FV),"")</f>
        <v>0</v>
      </c>
      <c r="C171" s="104" t="s">
        <v>538</v>
      </c>
      <c r="D171" s="104">
        <f t="shared" ref="D171:D183" si="96">IF($C171="1S",$B171,0)</f>
        <v>0</v>
      </c>
      <c r="E171" s="104">
        <f t="shared" ref="E171:E183" si="97">IF($C171="2S",$B171,0)</f>
        <v>0</v>
      </c>
      <c r="F171" s="104">
        <f t="shared" ref="F171:F183" si="98">IF($C171="3S",$B171,0)</f>
        <v>0</v>
      </c>
      <c r="G171" s="104">
        <f t="shared" ref="G171:G183" si="99">IF($C171="4S",$B171,0)</f>
        <v>0</v>
      </c>
      <c r="H171" s="104">
        <f>IF($C171="1L",$B171,0)</f>
        <v>0</v>
      </c>
      <c r="I171" s="104">
        <f>IF($C171="2L",$B171,0)</f>
        <v>0</v>
      </c>
      <c r="J171" s="104">
        <f>IF($C171="3L",$B171,0)</f>
        <v>0</v>
      </c>
      <c r="K171" s="104">
        <f>IF($C171="4L",$B171,0)</f>
        <v>0</v>
      </c>
    </row>
    <row r="172" spans="1:11" s="1" customFormat="1" x14ac:dyDescent="0.25">
      <c r="A172" s="216" t="str">
        <f>Waste!FW1</f>
        <v>VHP - Characterization Sampling1</v>
      </c>
      <c r="B172" s="153">
        <f>IFERROR(SUM(Waste!FW:FW),"")</f>
        <v>0</v>
      </c>
      <c r="C172" s="104" t="s">
        <v>542</v>
      </c>
      <c r="D172" s="104">
        <f t="shared" si="96"/>
        <v>0</v>
      </c>
      <c r="E172" s="104">
        <f t="shared" si="97"/>
        <v>0</v>
      </c>
      <c r="F172" s="104">
        <f t="shared" si="98"/>
        <v>0</v>
      </c>
      <c r="G172" s="104">
        <f t="shared" si="99"/>
        <v>0</v>
      </c>
      <c r="H172" s="104">
        <f t="shared" ref="H172:H183" si="100">IF($C172="1L",$B172,0)</f>
        <v>0</v>
      </c>
      <c r="I172" s="104">
        <f t="shared" ref="I172:I183" si="101">IF($C172="2L",$B172,0)</f>
        <v>0</v>
      </c>
      <c r="J172" s="104">
        <f t="shared" ref="J172:J183" si="102">IF($C172="3L",$B172,0)</f>
        <v>0</v>
      </c>
      <c r="K172" s="104">
        <f t="shared" ref="K172:K183" si="103">IF($C172="4L",$B172,0)</f>
        <v>0</v>
      </c>
    </row>
    <row r="173" spans="1:11" s="1" customFormat="1" x14ac:dyDescent="0.25">
      <c r="A173" s="216" t="str">
        <f>Waste!FX1</f>
        <v>VHP -  Decon</v>
      </c>
      <c r="B173" s="153">
        <f>IFERROR(SUM(Waste!FX:FX),"")</f>
        <v>0</v>
      </c>
      <c r="C173" s="104" t="s">
        <v>542</v>
      </c>
      <c r="D173" s="104">
        <f t="shared" si="96"/>
        <v>0</v>
      </c>
      <c r="E173" s="104">
        <f t="shared" si="97"/>
        <v>0</v>
      </c>
      <c r="F173" s="104">
        <f t="shared" si="98"/>
        <v>0</v>
      </c>
      <c r="G173" s="104">
        <f t="shared" si="99"/>
        <v>0</v>
      </c>
      <c r="H173" s="104">
        <f t="shared" si="100"/>
        <v>0</v>
      </c>
      <c r="I173" s="104">
        <f t="shared" si="101"/>
        <v>0</v>
      </c>
      <c r="J173" s="104">
        <f t="shared" si="102"/>
        <v>0</v>
      </c>
      <c r="K173" s="104">
        <f t="shared" si="103"/>
        <v>0</v>
      </c>
    </row>
    <row r="174" spans="1:11" s="1" customFormat="1" x14ac:dyDescent="0.25">
      <c r="A174" s="216" t="str">
        <f>Waste!FY1</f>
        <v>VHP - Clearance Sampling</v>
      </c>
      <c r="B174" s="153">
        <f>IFERROR(SUM(Waste!FY:FY),"")</f>
        <v>0</v>
      </c>
      <c r="C174" s="104" t="s">
        <v>543</v>
      </c>
      <c r="D174" s="104">
        <f t="shared" si="96"/>
        <v>0</v>
      </c>
      <c r="E174" s="104">
        <f t="shared" si="97"/>
        <v>0</v>
      </c>
      <c r="F174" s="104">
        <f t="shared" si="98"/>
        <v>0</v>
      </c>
      <c r="G174" s="104">
        <f t="shared" si="99"/>
        <v>0</v>
      </c>
      <c r="H174" s="104">
        <f t="shared" si="100"/>
        <v>0</v>
      </c>
      <c r="I174" s="104">
        <f t="shared" si="101"/>
        <v>0</v>
      </c>
      <c r="J174" s="104">
        <f t="shared" si="102"/>
        <v>0</v>
      </c>
      <c r="K174" s="104">
        <f t="shared" si="103"/>
        <v>0</v>
      </c>
    </row>
    <row r="175" spans="1:11" s="1" customFormat="1" x14ac:dyDescent="0.25">
      <c r="A175" s="216" t="str">
        <f>Waste!FZ1</f>
        <v>AB - Characterization Sampling2</v>
      </c>
      <c r="B175" s="153">
        <f>IFERROR(SUM(Waste!FZ:FZ),"")</f>
        <v>0</v>
      </c>
      <c r="C175" s="104" t="s">
        <v>542</v>
      </c>
      <c r="D175" s="104">
        <f t="shared" si="96"/>
        <v>0</v>
      </c>
      <c r="E175" s="104">
        <f t="shared" si="97"/>
        <v>0</v>
      </c>
      <c r="F175" s="104">
        <f t="shared" si="98"/>
        <v>0</v>
      </c>
      <c r="G175" s="104">
        <f t="shared" si="99"/>
        <v>0</v>
      </c>
      <c r="H175" s="104">
        <f t="shared" si="100"/>
        <v>0</v>
      </c>
      <c r="I175" s="104">
        <f t="shared" si="101"/>
        <v>0</v>
      </c>
      <c r="J175" s="104">
        <f t="shared" si="102"/>
        <v>0</v>
      </c>
      <c r="K175" s="104">
        <f t="shared" si="103"/>
        <v>0</v>
      </c>
    </row>
    <row r="176" spans="1:11" s="1" customFormat="1" x14ac:dyDescent="0.25">
      <c r="A176" s="216" t="str">
        <f>Waste!GA1</f>
        <v>AB Decon - Removal</v>
      </c>
      <c r="B176" s="153">
        <f>IFERROR(SUM(Waste!GA:GA),"")</f>
        <v>141.6</v>
      </c>
      <c r="C176" s="104" t="s">
        <v>543</v>
      </c>
      <c r="D176" s="104">
        <f t="shared" si="96"/>
        <v>0</v>
      </c>
      <c r="E176" s="104">
        <f t="shared" si="97"/>
        <v>0</v>
      </c>
      <c r="F176" s="104">
        <f t="shared" si="98"/>
        <v>141.6</v>
      </c>
      <c r="G176" s="104">
        <f t="shared" si="99"/>
        <v>0</v>
      </c>
      <c r="H176" s="104">
        <f t="shared" si="100"/>
        <v>0</v>
      </c>
      <c r="I176" s="104">
        <f t="shared" si="101"/>
        <v>0</v>
      </c>
      <c r="J176" s="104">
        <f t="shared" si="102"/>
        <v>0</v>
      </c>
      <c r="K176" s="104">
        <f t="shared" si="103"/>
        <v>0</v>
      </c>
    </row>
    <row r="177" spans="1:11" s="1" customFormat="1" x14ac:dyDescent="0.25">
      <c r="A177" s="216" t="str">
        <f>Waste!GB1</f>
        <v>AB Decon - Spray</v>
      </c>
      <c r="B177" s="153">
        <f>IFERROR(SUM(Waste!GB:GB),"")</f>
        <v>0</v>
      </c>
      <c r="C177" s="104" t="s">
        <v>543</v>
      </c>
      <c r="D177" s="104">
        <f t="shared" si="96"/>
        <v>0</v>
      </c>
      <c r="E177" s="104">
        <f t="shared" si="97"/>
        <v>0</v>
      </c>
      <c r="F177" s="104">
        <f t="shared" si="98"/>
        <v>0</v>
      </c>
      <c r="G177" s="104">
        <f t="shared" si="99"/>
        <v>0</v>
      </c>
      <c r="H177" s="104">
        <f t="shared" si="100"/>
        <v>0</v>
      </c>
      <c r="I177" s="104">
        <f t="shared" si="101"/>
        <v>0</v>
      </c>
      <c r="J177" s="104">
        <f t="shared" si="102"/>
        <v>0</v>
      </c>
      <c r="K177" s="104">
        <f t="shared" si="103"/>
        <v>0</v>
      </c>
    </row>
    <row r="178" spans="1:11" s="1" customFormat="1" x14ac:dyDescent="0.25">
      <c r="A178" s="216" t="str">
        <f>Waste!GC1</f>
        <v>AB Decon - Dry</v>
      </c>
      <c r="B178" s="153">
        <f>IFERROR(SUM(Waste!GC:GC),"")</f>
        <v>0</v>
      </c>
      <c r="C178" s="104" t="s">
        <v>543</v>
      </c>
      <c r="D178" s="104">
        <f t="shared" si="96"/>
        <v>0</v>
      </c>
      <c r="E178" s="104">
        <f t="shared" si="97"/>
        <v>0</v>
      </c>
      <c r="F178" s="104">
        <f t="shared" si="98"/>
        <v>0</v>
      </c>
      <c r="G178" s="104">
        <f t="shared" si="99"/>
        <v>0</v>
      </c>
      <c r="H178" s="104">
        <f t="shared" si="100"/>
        <v>0</v>
      </c>
      <c r="I178" s="104">
        <f t="shared" si="101"/>
        <v>0</v>
      </c>
      <c r="J178" s="104">
        <f t="shared" si="102"/>
        <v>0</v>
      </c>
      <c r="K178" s="104">
        <f t="shared" si="103"/>
        <v>0</v>
      </c>
    </row>
    <row r="179" spans="1:11" s="1" customFormat="1" x14ac:dyDescent="0.25">
      <c r="A179" s="216" t="str">
        <f>Waste!GD1</f>
        <v>AB - Clearance Sampling</v>
      </c>
      <c r="B179" s="153">
        <f>IFERROR(SUM(Waste!GD:GD),"")</f>
        <v>0</v>
      </c>
      <c r="C179" s="104" t="s">
        <v>543</v>
      </c>
      <c r="D179" s="104">
        <f t="shared" si="96"/>
        <v>0</v>
      </c>
      <c r="E179" s="104">
        <f t="shared" si="97"/>
        <v>0</v>
      </c>
      <c r="F179" s="104">
        <f t="shared" si="98"/>
        <v>0</v>
      </c>
      <c r="G179" s="104">
        <f t="shared" si="99"/>
        <v>0</v>
      </c>
      <c r="H179" s="104">
        <f t="shared" si="100"/>
        <v>0</v>
      </c>
      <c r="I179" s="104">
        <f t="shared" si="101"/>
        <v>0</v>
      </c>
      <c r="J179" s="104">
        <f t="shared" si="102"/>
        <v>0</v>
      </c>
      <c r="K179" s="104">
        <f t="shared" si="103"/>
        <v>0</v>
      </c>
    </row>
    <row r="180" spans="1:11" s="1" customFormat="1" x14ac:dyDescent="0.25">
      <c r="A180" s="216" t="str">
        <f>Waste!GE1</f>
        <v>ClO2 - Characterization Sampling3</v>
      </c>
      <c r="B180" s="153">
        <f>IFERROR(SUM(Waste!GE:GE),"")</f>
        <v>0</v>
      </c>
      <c r="C180" s="104" t="s">
        <v>542</v>
      </c>
      <c r="D180" s="104">
        <f t="shared" si="96"/>
        <v>0</v>
      </c>
      <c r="E180" s="104">
        <f t="shared" si="97"/>
        <v>0</v>
      </c>
      <c r="F180" s="104">
        <f t="shared" si="98"/>
        <v>0</v>
      </c>
      <c r="G180" s="104">
        <f t="shared" si="99"/>
        <v>0</v>
      </c>
      <c r="H180" s="104">
        <f t="shared" si="100"/>
        <v>0</v>
      </c>
      <c r="I180" s="104">
        <f t="shared" si="101"/>
        <v>0</v>
      </c>
      <c r="J180" s="104">
        <f t="shared" si="102"/>
        <v>0</v>
      </c>
      <c r="K180" s="104">
        <f t="shared" si="103"/>
        <v>0</v>
      </c>
    </row>
    <row r="181" spans="1:11" s="1" customFormat="1" x14ac:dyDescent="0.25">
      <c r="A181" s="216" t="str">
        <f>Waste!GF1</f>
        <v>CLO2 -  Decon</v>
      </c>
      <c r="B181" s="153">
        <f>IFERROR(SUM(Waste!GF:GF),"")</f>
        <v>0</v>
      </c>
      <c r="C181" s="104" t="s">
        <v>542</v>
      </c>
      <c r="D181" s="104">
        <f t="shared" si="96"/>
        <v>0</v>
      </c>
      <c r="E181" s="104">
        <f t="shared" si="97"/>
        <v>0</v>
      </c>
      <c r="F181" s="104">
        <f t="shared" si="98"/>
        <v>0</v>
      </c>
      <c r="G181" s="104">
        <f t="shared" si="99"/>
        <v>0</v>
      </c>
      <c r="H181" s="104">
        <f t="shared" si="100"/>
        <v>0</v>
      </c>
      <c r="I181" s="104">
        <f t="shared" si="101"/>
        <v>0</v>
      </c>
      <c r="J181" s="104">
        <f t="shared" si="102"/>
        <v>0</v>
      </c>
      <c r="K181" s="104">
        <f t="shared" si="103"/>
        <v>0</v>
      </c>
    </row>
    <row r="182" spans="1:11" s="1" customFormat="1" x14ac:dyDescent="0.25">
      <c r="A182" s="216" t="str">
        <f>Waste!GG1</f>
        <v>ClO2 - Clearance Sampling</v>
      </c>
      <c r="B182" s="153">
        <f>IFERROR(SUM(Waste!GG:GG),"")</f>
        <v>0</v>
      </c>
      <c r="C182" s="104" t="s">
        <v>543</v>
      </c>
      <c r="D182" s="104">
        <f t="shared" si="96"/>
        <v>0</v>
      </c>
      <c r="E182" s="104">
        <f t="shared" si="97"/>
        <v>0</v>
      </c>
      <c r="F182" s="104">
        <f t="shared" si="98"/>
        <v>0</v>
      </c>
      <c r="G182" s="104">
        <f t="shared" si="99"/>
        <v>0</v>
      </c>
      <c r="H182" s="104">
        <f t="shared" si="100"/>
        <v>0</v>
      </c>
      <c r="I182" s="104">
        <f t="shared" si="101"/>
        <v>0</v>
      </c>
      <c r="J182" s="104">
        <f t="shared" si="102"/>
        <v>0</v>
      </c>
      <c r="K182" s="104">
        <f t="shared" si="103"/>
        <v>0</v>
      </c>
    </row>
    <row r="183" spans="1:11" s="1" customFormat="1" x14ac:dyDescent="0.25">
      <c r="A183" s="216" t="str">
        <f>Waste!GH1</f>
        <v>AB - Building Reset</v>
      </c>
      <c r="B183" s="153">
        <f>IFERROR(SUM(Waste!GH:GH),"")</f>
        <v>0</v>
      </c>
      <c r="C183" s="104" t="s">
        <v>538</v>
      </c>
      <c r="D183" s="104">
        <f t="shared" si="96"/>
        <v>0</v>
      </c>
      <c r="E183" s="104">
        <f t="shared" si="97"/>
        <v>0</v>
      </c>
      <c r="F183" s="104">
        <f t="shared" si="98"/>
        <v>0</v>
      </c>
      <c r="G183" s="104">
        <f t="shared" si="99"/>
        <v>0</v>
      </c>
      <c r="H183" s="104">
        <f t="shared" si="100"/>
        <v>0</v>
      </c>
      <c r="I183" s="104">
        <f t="shared" si="101"/>
        <v>0</v>
      </c>
      <c r="J183" s="104">
        <f t="shared" si="102"/>
        <v>0</v>
      </c>
      <c r="K183" s="104">
        <f t="shared" si="103"/>
        <v>0</v>
      </c>
    </row>
    <row r="184" spans="1:11" s="1" customFormat="1" x14ac:dyDescent="0.25">
      <c r="A184" s="217" t="str">
        <f>CONCATENATE(Waste!GI1, " (lb)")</f>
        <v>Rooms 101A and 102 (lb)</v>
      </c>
      <c r="B184" s="152"/>
      <c r="C184" s="84"/>
      <c r="D184" s="84"/>
      <c r="E184" s="84"/>
      <c r="F184" s="84"/>
      <c r="G184" s="84"/>
      <c r="H184" s="84"/>
      <c r="I184" s="84"/>
      <c r="J184" s="84"/>
      <c r="K184" s="84"/>
    </row>
    <row r="185" spans="1:11" s="1" customFormat="1" x14ac:dyDescent="0.25">
      <c r="A185" s="216" t="str">
        <f>Waste!GJ1</f>
        <v>Dissemination</v>
      </c>
      <c r="B185" s="153">
        <f>IFERROR(SUM(Waste!GJ:GJ),"")</f>
        <v>0</v>
      </c>
      <c r="C185" s="104" t="s">
        <v>538</v>
      </c>
      <c r="D185" s="104">
        <f t="shared" ref="D185:D197" si="104">IF($C185="1S",$B185,0)</f>
        <v>0</v>
      </c>
      <c r="E185" s="104">
        <f t="shared" ref="E185:E197" si="105">IF($C185="2S",$B185,0)</f>
        <v>0</v>
      </c>
      <c r="F185" s="104">
        <f t="shared" ref="F185:F197" si="106">IF($C185="3S",$B185,0)</f>
        <v>0</v>
      </c>
      <c r="G185" s="104">
        <f t="shared" ref="G185:G197" si="107">IF($C185="4S",$B185,0)</f>
        <v>0</v>
      </c>
      <c r="H185" s="104">
        <f>IF($C185="1L",$B185,0)</f>
        <v>0</v>
      </c>
      <c r="I185" s="104">
        <f>IF($C185="2L",$B185,0)</f>
        <v>0</v>
      </c>
      <c r="J185" s="104">
        <f>IF($C185="3L",$B185,0)</f>
        <v>0</v>
      </c>
      <c r="K185" s="104">
        <f>IF($C185="4L",$B185,0)</f>
        <v>0</v>
      </c>
    </row>
    <row r="186" spans="1:11" s="1" customFormat="1" x14ac:dyDescent="0.25">
      <c r="A186" s="216" t="str">
        <f>Waste!GK1</f>
        <v>VHP - Characterization Sampling1</v>
      </c>
      <c r="B186" s="153">
        <f>IFERROR(SUM(Waste!GK:GK),"")</f>
        <v>0</v>
      </c>
      <c r="C186" s="104" t="s">
        <v>542</v>
      </c>
      <c r="D186" s="104">
        <f t="shared" si="104"/>
        <v>0</v>
      </c>
      <c r="E186" s="104">
        <f t="shared" si="105"/>
        <v>0</v>
      </c>
      <c r="F186" s="104">
        <f t="shared" si="106"/>
        <v>0</v>
      </c>
      <c r="G186" s="104">
        <f t="shared" si="107"/>
        <v>0</v>
      </c>
      <c r="H186" s="104">
        <f t="shared" ref="H186:H197" si="108">IF($C186="1L",$B186,0)</f>
        <v>0</v>
      </c>
      <c r="I186" s="104">
        <f t="shared" ref="I186:I197" si="109">IF($C186="2L",$B186,0)</f>
        <v>0</v>
      </c>
      <c r="J186" s="104">
        <f t="shared" ref="J186:J197" si="110">IF($C186="3L",$B186,0)</f>
        <v>0</v>
      </c>
      <c r="K186" s="104">
        <f t="shared" ref="K186:K197" si="111">IF($C186="4L",$B186,0)</f>
        <v>0</v>
      </c>
    </row>
    <row r="187" spans="1:11" s="1" customFormat="1" x14ac:dyDescent="0.25">
      <c r="A187" s="216" t="str">
        <f>Waste!GL1</f>
        <v>VHP -  Decon</v>
      </c>
      <c r="B187" s="153">
        <f>IFERROR(SUM(Waste!GL:GL),"")</f>
        <v>0</v>
      </c>
      <c r="C187" s="104" t="s">
        <v>542</v>
      </c>
      <c r="D187" s="104">
        <f t="shared" si="104"/>
        <v>0</v>
      </c>
      <c r="E187" s="104">
        <f t="shared" si="105"/>
        <v>0</v>
      </c>
      <c r="F187" s="104">
        <f t="shared" si="106"/>
        <v>0</v>
      </c>
      <c r="G187" s="104">
        <f t="shared" si="107"/>
        <v>0</v>
      </c>
      <c r="H187" s="104">
        <f t="shared" si="108"/>
        <v>0</v>
      </c>
      <c r="I187" s="104">
        <f t="shared" si="109"/>
        <v>0</v>
      </c>
      <c r="J187" s="104">
        <f t="shared" si="110"/>
        <v>0</v>
      </c>
      <c r="K187" s="104">
        <f t="shared" si="111"/>
        <v>0</v>
      </c>
    </row>
    <row r="188" spans="1:11" s="1" customFormat="1" x14ac:dyDescent="0.25">
      <c r="A188" s="216" t="str">
        <f>Waste!GM1</f>
        <v>VHP - Clearance Sampling</v>
      </c>
      <c r="B188" s="153">
        <f>IFERROR(SUM(Waste!GM:GM),"")</f>
        <v>0</v>
      </c>
      <c r="C188" s="104" t="s">
        <v>543</v>
      </c>
      <c r="D188" s="104">
        <f t="shared" si="104"/>
        <v>0</v>
      </c>
      <c r="E188" s="104">
        <f t="shared" si="105"/>
        <v>0</v>
      </c>
      <c r="F188" s="104">
        <f t="shared" si="106"/>
        <v>0</v>
      </c>
      <c r="G188" s="104">
        <f t="shared" si="107"/>
        <v>0</v>
      </c>
      <c r="H188" s="104">
        <f t="shared" si="108"/>
        <v>0</v>
      </c>
      <c r="I188" s="104">
        <f t="shared" si="109"/>
        <v>0</v>
      </c>
      <c r="J188" s="104">
        <f t="shared" si="110"/>
        <v>0</v>
      </c>
      <c r="K188" s="104">
        <f t="shared" si="111"/>
        <v>0</v>
      </c>
    </row>
    <row r="189" spans="1:11" s="1" customFormat="1" x14ac:dyDescent="0.25">
      <c r="A189" s="216" t="str">
        <f>Waste!GN1</f>
        <v>AB - Characterization Sampling2</v>
      </c>
      <c r="B189" s="153">
        <f>IFERROR(SUM(Waste!GN:GN),"")</f>
        <v>0</v>
      </c>
      <c r="C189" s="104" t="s">
        <v>542</v>
      </c>
      <c r="D189" s="104">
        <f t="shared" si="104"/>
        <v>0</v>
      </c>
      <c r="E189" s="104">
        <f t="shared" si="105"/>
        <v>0</v>
      </c>
      <c r="F189" s="104">
        <f t="shared" si="106"/>
        <v>0</v>
      </c>
      <c r="G189" s="104">
        <f t="shared" si="107"/>
        <v>0</v>
      </c>
      <c r="H189" s="104">
        <f t="shared" si="108"/>
        <v>0</v>
      </c>
      <c r="I189" s="104">
        <f t="shared" si="109"/>
        <v>0</v>
      </c>
      <c r="J189" s="104">
        <f t="shared" si="110"/>
        <v>0</v>
      </c>
      <c r="K189" s="104">
        <f t="shared" si="111"/>
        <v>0</v>
      </c>
    </row>
    <row r="190" spans="1:11" s="1" customFormat="1" x14ac:dyDescent="0.25">
      <c r="A190" s="216" t="str">
        <f>Waste!GO1</f>
        <v>AB Decon - Removal</v>
      </c>
      <c r="B190" s="153">
        <f>IFERROR(SUM(Waste!GO:GO),"")</f>
        <v>281.2</v>
      </c>
      <c r="C190" s="104" t="s">
        <v>543</v>
      </c>
      <c r="D190" s="104">
        <f t="shared" si="104"/>
        <v>0</v>
      </c>
      <c r="E190" s="104">
        <f t="shared" si="105"/>
        <v>0</v>
      </c>
      <c r="F190" s="104">
        <f t="shared" si="106"/>
        <v>281.2</v>
      </c>
      <c r="G190" s="104">
        <f t="shared" si="107"/>
        <v>0</v>
      </c>
      <c r="H190" s="104">
        <f t="shared" si="108"/>
        <v>0</v>
      </c>
      <c r="I190" s="104">
        <f t="shared" si="109"/>
        <v>0</v>
      </c>
      <c r="J190" s="104">
        <f t="shared" si="110"/>
        <v>0</v>
      </c>
      <c r="K190" s="104">
        <f t="shared" si="111"/>
        <v>0</v>
      </c>
    </row>
    <row r="191" spans="1:11" s="1" customFormat="1" x14ac:dyDescent="0.25">
      <c r="A191" s="216" t="str">
        <f>Waste!GP1</f>
        <v>AB Decon - Spray</v>
      </c>
      <c r="B191" s="153">
        <f>IFERROR(SUM(Waste!GP:GP),"")</f>
        <v>0</v>
      </c>
      <c r="C191" s="104" t="s">
        <v>543</v>
      </c>
      <c r="D191" s="104">
        <f t="shared" si="104"/>
        <v>0</v>
      </c>
      <c r="E191" s="104">
        <f t="shared" si="105"/>
        <v>0</v>
      </c>
      <c r="F191" s="104">
        <f t="shared" si="106"/>
        <v>0</v>
      </c>
      <c r="G191" s="104">
        <f t="shared" si="107"/>
        <v>0</v>
      </c>
      <c r="H191" s="104">
        <f t="shared" si="108"/>
        <v>0</v>
      </c>
      <c r="I191" s="104">
        <f t="shared" si="109"/>
        <v>0</v>
      </c>
      <c r="J191" s="104">
        <f t="shared" si="110"/>
        <v>0</v>
      </c>
      <c r="K191" s="104">
        <f t="shared" si="111"/>
        <v>0</v>
      </c>
    </row>
    <row r="192" spans="1:11" s="1" customFormat="1" x14ac:dyDescent="0.25">
      <c r="A192" s="216" t="str">
        <f>Waste!GQ1</f>
        <v>AB Decon - Dry</v>
      </c>
      <c r="B192" s="153">
        <f>IFERROR(SUM(Waste!GQ:GQ),"")</f>
        <v>0</v>
      </c>
      <c r="C192" s="104" t="s">
        <v>543</v>
      </c>
      <c r="D192" s="104">
        <f t="shared" si="104"/>
        <v>0</v>
      </c>
      <c r="E192" s="104">
        <f t="shared" si="105"/>
        <v>0</v>
      </c>
      <c r="F192" s="104">
        <f t="shared" si="106"/>
        <v>0</v>
      </c>
      <c r="G192" s="104">
        <f t="shared" si="107"/>
        <v>0</v>
      </c>
      <c r="H192" s="104">
        <f t="shared" si="108"/>
        <v>0</v>
      </c>
      <c r="I192" s="104">
        <f t="shared" si="109"/>
        <v>0</v>
      </c>
      <c r="J192" s="104">
        <f t="shared" si="110"/>
        <v>0</v>
      </c>
      <c r="K192" s="104">
        <f t="shared" si="111"/>
        <v>0</v>
      </c>
    </row>
    <row r="193" spans="1:11" s="1" customFormat="1" x14ac:dyDescent="0.25">
      <c r="A193" s="216" t="str">
        <f>Waste!GR1</f>
        <v>AB - Clearance Sampling</v>
      </c>
      <c r="B193" s="153">
        <f>IFERROR(SUM(Waste!GR:GR),"")</f>
        <v>0</v>
      </c>
      <c r="C193" s="104" t="s">
        <v>543</v>
      </c>
      <c r="D193" s="104">
        <f t="shared" si="104"/>
        <v>0</v>
      </c>
      <c r="E193" s="104">
        <f t="shared" si="105"/>
        <v>0</v>
      </c>
      <c r="F193" s="104">
        <f t="shared" si="106"/>
        <v>0</v>
      </c>
      <c r="G193" s="104">
        <f t="shared" si="107"/>
        <v>0</v>
      </c>
      <c r="H193" s="104">
        <f t="shared" si="108"/>
        <v>0</v>
      </c>
      <c r="I193" s="104">
        <f t="shared" si="109"/>
        <v>0</v>
      </c>
      <c r="J193" s="104">
        <f t="shared" si="110"/>
        <v>0</v>
      </c>
      <c r="K193" s="104">
        <f t="shared" si="111"/>
        <v>0</v>
      </c>
    </row>
    <row r="194" spans="1:11" s="1" customFormat="1" x14ac:dyDescent="0.25">
      <c r="A194" s="216" t="str">
        <f>Waste!GS1</f>
        <v>ClO2 - Characterization Sampling3</v>
      </c>
      <c r="B194" s="153">
        <f>IFERROR(SUM(Waste!GS:GS),"")</f>
        <v>0</v>
      </c>
      <c r="C194" s="104" t="s">
        <v>542</v>
      </c>
      <c r="D194" s="104">
        <f t="shared" si="104"/>
        <v>0</v>
      </c>
      <c r="E194" s="104">
        <f t="shared" si="105"/>
        <v>0</v>
      </c>
      <c r="F194" s="104">
        <f t="shared" si="106"/>
        <v>0</v>
      </c>
      <c r="G194" s="104">
        <f t="shared" si="107"/>
        <v>0</v>
      </c>
      <c r="H194" s="104">
        <f t="shared" si="108"/>
        <v>0</v>
      </c>
      <c r="I194" s="104">
        <f t="shared" si="109"/>
        <v>0</v>
      </c>
      <c r="J194" s="104">
        <f t="shared" si="110"/>
        <v>0</v>
      </c>
      <c r="K194" s="104">
        <f t="shared" si="111"/>
        <v>0</v>
      </c>
    </row>
    <row r="195" spans="1:11" s="1" customFormat="1" x14ac:dyDescent="0.25">
      <c r="A195" s="216" t="str">
        <f>Waste!GT1</f>
        <v>CLO2 -  Decon</v>
      </c>
      <c r="B195" s="153">
        <f>IFERROR(SUM(Waste!GT:GT),"")</f>
        <v>0</v>
      </c>
      <c r="C195" s="104" t="s">
        <v>542</v>
      </c>
      <c r="D195" s="104">
        <f t="shared" si="104"/>
        <v>0</v>
      </c>
      <c r="E195" s="104">
        <f t="shared" si="105"/>
        <v>0</v>
      </c>
      <c r="F195" s="104">
        <f t="shared" si="106"/>
        <v>0</v>
      </c>
      <c r="G195" s="104">
        <f t="shared" si="107"/>
        <v>0</v>
      </c>
      <c r="H195" s="104">
        <f t="shared" si="108"/>
        <v>0</v>
      </c>
      <c r="I195" s="104">
        <f t="shared" si="109"/>
        <v>0</v>
      </c>
      <c r="J195" s="104">
        <f t="shared" si="110"/>
        <v>0</v>
      </c>
      <c r="K195" s="104">
        <f t="shared" si="111"/>
        <v>0</v>
      </c>
    </row>
    <row r="196" spans="1:11" s="1" customFormat="1" x14ac:dyDescent="0.25">
      <c r="A196" s="216" t="str">
        <f>Waste!GU1</f>
        <v>ClO2 - Clearance Sampling</v>
      </c>
      <c r="B196" s="153">
        <f>IFERROR(SUM(Waste!GU:GU),"")</f>
        <v>0</v>
      </c>
      <c r="C196" s="104" t="s">
        <v>543</v>
      </c>
      <c r="D196" s="104">
        <f t="shared" si="104"/>
        <v>0</v>
      </c>
      <c r="E196" s="104">
        <f t="shared" si="105"/>
        <v>0</v>
      </c>
      <c r="F196" s="104">
        <f t="shared" si="106"/>
        <v>0</v>
      </c>
      <c r="G196" s="104">
        <f t="shared" si="107"/>
        <v>0</v>
      </c>
      <c r="H196" s="104">
        <f t="shared" si="108"/>
        <v>0</v>
      </c>
      <c r="I196" s="104">
        <f t="shared" si="109"/>
        <v>0</v>
      </c>
      <c r="J196" s="104">
        <f t="shared" si="110"/>
        <v>0</v>
      </c>
      <c r="K196" s="104">
        <f t="shared" si="111"/>
        <v>0</v>
      </c>
    </row>
    <row r="197" spans="1:11" s="1" customFormat="1" x14ac:dyDescent="0.25">
      <c r="A197" s="216" t="str">
        <f>Waste!GV1</f>
        <v>AB - Building Reset</v>
      </c>
      <c r="B197" s="153">
        <f>IFERROR(SUM(Waste!GV:GV),"")</f>
        <v>0</v>
      </c>
      <c r="C197" s="104" t="s">
        <v>538</v>
      </c>
      <c r="D197" s="104">
        <f t="shared" si="104"/>
        <v>0</v>
      </c>
      <c r="E197" s="104">
        <f t="shared" si="105"/>
        <v>0</v>
      </c>
      <c r="F197" s="104">
        <f t="shared" si="106"/>
        <v>0</v>
      </c>
      <c r="G197" s="104">
        <f t="shared" si="107"/>
        <v>0</v>
      </c>
      <c r="H197" s="104">
        <f t="shared" si="108"/>
        <v>0</v>
      </c>
      <c r="I197" s="104">
        <f t="shared" si="109"/>
        <v>0</v>
      </c>
      <c r="J197" s="104">
        <f t="shared" si="110"/>
        <v>0</v>
      </c>
      <c r="K197" s="104">
        <f t="shared" si="111"/>
        <v>0</v>
      </c>
    </row>
    <row r="198" spans="1:11" s="1" customFormat="1" x14ac:dyDescent="0.25">
      <c r="A198" s="217" t="str">
        <f>CONCATENATE(Waste!GW1, " (lb)")</f>
        <v>Other (lb)</v>
      </c>
      <c r="B198" s="152"/>
      <c r="C198" s="84"/>
      <c r="D198" s="84"/>
      <c r="E198" s="84"/>
      <c r="F198" s="84"/>
      <c r="G198" s="84"/>
      <c r="H198" s="84"/>
      <c r="I198" s="84"/>
      <c r="J198" s="84"/>
      <c r="K198" s="84"/>
    </row>
    <row r="199" spans="1:11" s="1" customFormat="1" x14ac:dyDescent="0.25">
      <c r="A199" s="216" t="str">
        <f>Waste!GX1</f>
        <v>Dissemination</v>
      </c>
      <c r="B199" s="153">
        <f>IFERROR(SUM(Waste!GX:GX),"")</f>
        <v>0</v>
      </c>
      <c r="C199" s="104" t="s">
        <v>538</v>
      </c>
      <c r="D199" s="104">
        <f t="shared" ref="D199:D211" si="112">IF($C199="1S",$B199,0)</f>
        <v>0</v>
      </c>
      <c r="E199" s="104">
        <f t="shared" ref="E199:E211" si="113">IF($C199="2S",$B199,0)</f>
        <v>0</v>
      </c>
      <c r="F199" s="104">
        <f t="shared" ref="F199:F211" si="114">IF($C199="3S",$B199,0)</f>
        <v>0</v>
      </c>
      <c r="G199" s="104">
        <f t="shared" ref="G199:G211" si="115">IF($C199="4S",$B199,0)</f>
        <v>0</v>
      </c>
      <c r="H199" s="104">
        <f>IF($C199="1L",$B199,0)</f>
        <v>0</v>
      </c>
      <c r="I199" s="104">
        <f>IF($C199="2L",$B199,0)</f>
        <v>0</v>
      </c>
      <c r="J199" s="104">
        <f>IF($C199="3L",$B199,0)</f>
        <v>0</v>
      </c>
      <c r="K199" s="104">
        <f>IF($C199="4L",$B199,0)</f>
        <v>0</v>
      </c>
    </row>
    <row r="200" spans="1:11" s="1" customFormat="1" x14ac:dyDescent="0.25">
      <c r="A200" s="216" t="str">
        <f>Waste!GY1</f>
        <v>VHP - Characterization Sampling1</v>
      </c>
      <c r="B200" s="153">
        <f>IFERROR(SUM(Waste!GY:GY),"")</f>
        <v>0</v>
      </c>
      <c r="C200" s="104" t="s">
        <v>542</v>
      </c>
      <c r="D200" s="104">
        <f t="shared" si="112"/>
        <v>0</v>
      </c>
      <c r="E200" s="104">
        <f t="shared" si="113"/>
        <v>0</v>
      </c>
      <c r="F200" s="104">
        <f t="shared" si="114"/>
        <v>0</v>
      </c>
      <c r="G200" s="104">
        <f t="shared" si="115"/>
        <v>0</v>
      </c>
      <c r="H200" s="104">
        <f t="shared" ref="H200:H211" si="116">IF($C200="1L",$B200,0)</f>
        <v>0</v>
      </c>
      <c r="I200" s="104">
        <f t="shared" ref="I200:I211" si="117">IF($C200="2L",$B200,0)</f>
        <v>0</v>
      </c>
      <c r="J200" s="104">
        <f t="shared" ref="J200:J211" si="118">IF($C200="3L",$B200,0)</f>
        <v>0</v>
      </c>
      <c r="K200" s="104">
        <f t="shared" ref="K200:K211" si="119">IF($C200="4L",$B200,0)</f>
        <v>0</v>
      </c>
    </row>
    <row r="201" spans="1:11" s="1" customFormat="1" x14ac:dyDescent="0.25">
      <c r="A201" s="216" t="str">
        <f>Waste!GZ1</f>
        <v>VHP -  Decon</v>
      </c>
      <c r="B201" s="153">
        <f>IFERROR(SUM(Waste!GZ:GZ),"")</f>
        <v>0</v>
      </c>
      <c r="C201" s="104" t="s">
        <v>542</v>
      </c>
      <c r="D201" s="104">
        <f t="shared" si="112"/>
        <v>0</v>
      </c>
      <c r="E201" s="104">
        <f t="shared" si="113"/>
        <v>0</v>
      </c>
      <c r="F201" s="104">
        <f t="shared" si="114"/>
        <v>0</v>
      </c>
      <c r="G201" s="104">
        <f t="shared" si="115"/>
        <v>0</v>
      </c>
      <c r="H201" s="104">
        <f t="shared" si="116"/>
        <v>0</v>
      </c>
      <c r="I201" s="104">
        <f t="shared" si="117"/>
        <v>0</v>
      </c>
      <c r="J201" s="104">
        <f t="shared" si="118"/>
        <v>0</v>
      </c>
      <c r="K201" s="104">
        <f t="shared" si="119"/>
        <v>0</v>
      </c>
    </row>
    <row r="202" spans="1:11" s="1" customFormat="1" x14ac:dyDescent="0.25">
      <c r="A202" s="216" t="str">
        <f>Waste!HA1</f>
        <v>VHP - Clearance Sampling</v>
      </c>
      <c r="B202" s="153">
        <f>IFERROR(SUM(Waste!HA:HA),"")</f>
        <v>0</v>
      </c>
      <c r="C202" s="104" t="s">
        <v>543</v>
      </c>
      <c r="D202" s="104">
        <f t="shared" si="112"/>
        <v>0</v>
      </c>
      <c r="E202" s="104">
        <f t="shared" si="113"/>
        <v>0</v>
      </c>
      <c r="F202" s="104">
        <f t="shared" si="114"/>
        <v>0</v>
      </c>
      <c r="G202" s="104">
        <f t="shared" si="115"/>
        <v>0</v>
      </c>
      <c r="H202" s="104">
        <f t="shared" si="116"/>
        <v>0</v>
      </c>
      <c r="I202" s="104">
        <f t="shared" si="117"/>
        <v>0</v>
      </c>
      <c r="J202" s="104">
        <f t="shared" si="118"/>
        <v>0</v>
      </c>
      <c r="K202" s="104">
        <f t="shared" si="119"/>
        <v>0</v>
      </c>
    </row>
    <row r="203" spans="1:11" s="1" customFormat="1" x14ac:dyDescent="0.25">
      <c r="A203" s="216" t="str">
        <f>Waste!HB1</f>
        <v>AB - Characterization Sampling2</v>
      </c>
      <c r="B203" s="153">
        <f>IFERROR(SUM(Waste!HB:HB),"")</f>
        <v>0</v>
      </c>
      <c r="C203" s="104" t="s">
        <v>542</v>
      </c>
      <c r="D203" s="104">
        <f t="shared" si="112"/>
        <v>0</v>
      </c>
      <c r="E203" s="104">
        <f t="shared" si="113"/>
        <v>0</v>
      </c>
      <c r="F203" s="104">
        <f t="shared" si="114"/>
        <v>0</v>
      </c>
      <c r="G203" s="104">
        <f t="shared" si="115"/>
        <v>0</v>
      </c>
      <c r="H203" s="104">
        <f t="shared" si="116"/>
        <v>0</v>
      </c>
      <c r="I203" s="104">
        <f t="shared" si="117"/>
        <v>0</v>
      </c>
      <c r="J203" s="104">
        <f t="shared" si="118"/>
        <v>0</v>
      </c>
      <c r="K203" s="104">
        <f t="shared" si="119"/>
        <v>0</v>
      </c>
    </row>
    <row r="204" spans="1:11" s="1" customFormat="1" x14ac:dyDescent="0.25">
      <c r="A204" s="216" t="str">
        <f>Waste!HC1</f>
        <v>AB Decon - Removal</v>
      </c>
      <c r="B204" s="153">
        <f>IFERROR(SUM(Waste!HC:HC),"")</f>
        <v>1938.7999999999997</v>
      </c>
      <c r="C204" s="104" t="s">
        <v>543</v>
      </c>
      <c r="D204" s="104">
        <f t="shared" si="112"/>
        <v>0</v>
      </c>
      <c r="E204" s="104">
        <f t="shared" si="113"/>
        <v>0</v>
      </c>
      <c r="F204" s="104">
        <f t="shared" si="114"/>
        <v>1938.7999999999997</v>
      </c>
      <c r="G204" s="104">
        <f t="shared" si="115"/>
        <v>0</v>
      </c>
      <c r="H204" s="104">
        <f t="shared" si="116"/>
        <v>0</v>
      </c>
      <c r="I204" s="104">
        <f t="shared" si="117"/>
        <v>0</v>
      </c>
      <c r="J204" s="104">
        <f t="shared" si="118"/>
        <v>0</v>
      </c>
      <c r="K204" s="104">
        <f t="shared" si="119"/>
        <v>0</v>
      </c>
    </row>
    <row r="205" spans="1:11" s="1" customFormat="1" x14ac:dyDescent="0.25">
      <c r="A205" s="216" t="str">
        <f>Waste!HD1</f>
        <v>AB Decon - Spray</v>
      </c>
      <c r="B205" s="153">
        <f>IFERROR(SUM(Waste!HD:HD),"")</f>
        <v>707.19999999999993</v>
      </c>
      <c r="C205" s="104" t="s">
        <v>543</v>
      </c>
      <c r="D205" s="104">
        <f t="shared" si="112"/>
        <v>0</v>
      </c>
      <c r="E205" s="104">
        <f t="shared" si="113"/>
        <v>0</v>
      </c>
      <c r="F205" s="104">
        <f t="shared" si="114"/>
        <v>707.19999999999993</v>
      </c>
      <c r="G205" s="104">
        <f t="shared" si="115"/>
        <v>0</v>
      </c>
      <c r="H205" s="104">
        <f t="shared" si="116"/>
        <v>0</v>
      </c>
      <c r="I205" s="104">
        <f t="shared" si="117"/>
        <v>0</v>
      </c>
      <c r="J205" s="104">
        <f t="shared" si="118"/>
        <v>0</v>
      </c>
      <c r="K205" s="104">
        <f t="shared" si="119"/>
        <v>0</v>
      </c>
    </row>
    <row r="206" spans="1:11" s="1" customFormat="1" x14ac:dyDescent="0.25">
      <c r="A206" s="216" t="str">
        <f>Waste!HE1</f>
        <v>AB Decon - Dry</v>
      </c>
      <c r="B206" s="153">
        <f>IFERROR(SUM(Waste!HE:HE),"")</f>
        <v>0</v>
      </c>
      <c r="C206" s="104" t="s">
        <v>543</v>
      </c>
      <c r="D206" s="104">
        <f t="shared" si="112"/>
        <v>0</v>
      </c>
      <c r="E206" s="104">
        <f t="shared" si="113"/>
        <v>0</v>
      </c>
      <c r="F206" s="104">
        <f t="shared" si="114"/>
        <v>0</v>
      </c>
      <c r="G206" s="104">
        <f t="shared" si="115"/>
        <v>0</v>
      </c>
      <c r="H206" s="104">
        <f t="shared" si="116"/>
        <v>0</v>
      </c>
      <c r="I206" s="104">
        <f t="shared" si="117"/>
        <v>0</v>
      </c>
      <c r="J206" s="104">
        <f t="shared" si="118"/>
        <v>0</v>
      </c>
      <c r="K206" s="104">
        <f t="shared" si="119"/>
        <v>0</v>
      </c>
    </row>
    <row r="207" spans="1:11" s="1" customFormat="1" x14ac:dyDescent="0.25">
      <c r="A207" s="216" t="str">
        <f>Waste!HF1</f>
        <v>AB - Clearance Sampling</v>
      </c>
      <c r="B207" s="153">
        <f>IFERROR(SUM(Waste!HF:HF),"")</f>
        <v>13.8</v>
      </c>
      <c r="C207" s="104" t="s">
        <v>543</v>
      </c>
      <c r="D207" s="104">
        <f t="shared" si="112"/>
        <v>0</v>
      </c>
      <c r="E207" s="104">
        <f t="shared" si="113"/>
        <v>0</v>
      </c>
      <c r="F207" s="104">
        <f t="shared" si="114"/>
        <v>13.8</v>
      </c>
      <c r="G207" s="104">
        <f t="shared" si="115"/>
        <v>0</v>
      </c>
      <c r="H207" s="104">
        <f t="shared" si="116"/>
        <v>0</v>
      </c>
      <c r="I207" s="104">
        <f t="shared" si="117"/>
        <v>0</v>
      </c>
      <c r="J207" s="104">
        <f t="shared" si="118"/>
        <v>0</v>
      </c>
      <c r="K207" s="104">
        <f t="shared" si="119"/>
        <v>0</v>
      </c>
    </row>
    <row r="208" spans="1:11" s="1" customFormat="1" x14ac:dyDescent="0.25">
      <c r="A208" s="216" t="str">
        <f>Waste!HG1</f>
        <v>ClO2 - Characterization Sampling3</v>
      </c>
      <c r="B208" s="153">
        <f>IFERROR(SUM(Waste!HG:HG),"")</f>
        <v>0</v>
      </c>
      <c r="C208" s="104" t="s">
        <v>542</v>
      </c>
      <c r="D208" s="104">
        <f t="shared" si="112"/>
        <v>0</v>
      </c>
      <c r="E208" s="104">
        <f t="shared" si="113"/>
        <v>0</v>
      </c>
      <c r="F208" s="104">
        <f t="shared" si="114"/>
        <v>0</v>
      </c>
      <c r="G208" s="104">
        <f t="shared" si="115"/>
        <v>0</v>
      </c>
      <c r="H208" s="104">
        <f t="shared" si="116"/>
        <v>0</v>
      </c>
      <c r="I208" s="104">
        <f t="shared" si="117"/>
        <v>0</v>
      </c>
      <c r="J208" s="104">
        <f t="shared" si="118"/>
        <v>0</v>
      </c>
      <c r="K208" s="104">
        <f t="shared" si="119"/>
        <v>0</v>
      </c>
    </row>
    <row r="209" spans="1:22" s="1" customFormat="1" x14ac:dyDescent="0.25">
      <c r="A209" s="216" t="str">
        <f>Waste!HH1</f>
        <v>CLO2 -  Decon</v>
      </c>
      <c r="B209" s="153">
        <f>IFERROR(SUM(Waste!HH:HH),"")</f>
        <v>0</v>
      </c>
      <c r="C209" s="104" t="s">
        <v>542</v>
      </c>
      <c r="D209" s="104">
        <f t="shared" si="112"/>
        <v>0</v>
      </c>
      <c r="E209" s="104">
        <f t="shared" si="113"/>
        <v>0</v>
      </c>
      <c r="F209" s="104">
        <f t="shared" si="114"/>
        <v>0</v>
      </c>
      <c r="G209" s="104">
        <f t="shared" si="115"/>
        <v>0</v>
      </c>
      <c r="H209" s="104">
        <f t="shared" si="116"/>
        <v>0</v>
      </c>
      <c r="I209" s="104">
        <f t="shared" si="117"/>
        <v>0</v>
      </c>
      <c r="J209" s="104">
        <f t="shared" si="118"/>
        <v>0</v>
      </c>
      <c r="K209" s="104">
        <f t="shared" si="119"/>
        <v>0</v>
      </c>
    </row>
    <row r="210" spans="1:22" s="1" customFormat="1" x14ac:dyDescent="0.25">
      <c r="A210" s="216" t="str">
        <f>Waste!HI1</f>
        <v>ClO2 - Clearance Sampling</v>
      </c>
      <c r="B210" s="153">
        <f>IFERROR(SUM(Waste!HI:HI),"")</f>
        <v>0</v>
      </c>
      <c r="C210" s="104" t="s">
        <v>543</v>
      </c>
      <c r="D210" s="104">
        <f t="shared" si="112"/>
        <v>0</v>
      </c>
      <c r="E210" s="104">
        <f t="shared" si="113"/>
        <v>0</v>
      </c>
      <c r="F210" s="104">
        <f t="shared" si="114"/>
        <v>0</v>
      </c>
      <c r="G210" s="104">
        <f t="shared" si="115"/>
        <v>0</v>
      </c>
      <c r="H210" s="104">
        <f t="shared" si="116"/>
        <v>0</v>
      </c>
      <c r="I210" s="104">
        <f t="shared" si="117"/>
        <v>0</v>
      </c>
      <c r="J210" s="104">
        <f t="shared" si="118"/>
        <v>0</v>
      </c>
      <c r="K210" s="104">
        <f t="shared" si="119"/>
        <v>0</v>
      </c>
    </row>
    <row r="211" spans="1:22" s="1" customFormat="1" x14ac:dyDescent="0.25">
      <c r="A211" s="216" t="str">
        <f>Waste!HJ1</f>
        <v>AB - Building Reset</v>
      </c>
      <c r="B211" s="153">
        <f>IFERROR(SUM(Waste!HJ:HJ),"")</f>
        <v>0</v>
      </c>
      <c r="C211" s="104" t="s">
        <v>538</v>
      </c>
      <c r="D211" s="104">
        <f t="shared" si="112"/>
        <v>0</v>
      </c>
      <c r="E211" s="104">
        <f t="shared" si="113"/>
        <v>0</v>
      </c>
      <c r="F211" s="104">
        <f t="shared" si="114"/>
        <v>0</v>
      </c>
      <c r="G211" s="104">
        <f t="shared" si="115"/>
        <v>0</v>
      </c>
      <c r="H211" s="104">
        <f t="shared" si="116"/>
        <v>0</v>
      </c>
      <c r="I211" s="104">
        <f t="shared" si="117"/>
        <v>0</v>
      </c>
      <c r="J211" s="104">
        <f t="shared" si="118"/>
        <v>0</v>
      </c>
      <c r="K211" s="104">
        <f t="shared" si="119"/>
        <v>0</v>
      </c>
    </row>
    <row r="213" spans="1:22" s="1" customFormat="1" x14ac:dyDescent="0.25">
      <c r="A213" s="83" t="s">
        <v>415</v>
      </c>
      <c r="B213" s="136">
        <f>SUM(B3:B211)-B214</f>
        <v>12087.320000000003</v>
      </c>
      <c r="C213" s="348" t="s">
        <v>399</v>
      </c>
      <c r="D213" s="153">
        <f>SUM(D3:D211)</f>
        <v>171.39999999999998</v>
      </c>
      <c r="E213" s="153">
        <f t="shared" ref="E213:J213" si="120">SUM(E3:E211)</f>
        <v>0</v>
      </c>
      <c r="F213" s="153">
        <f t="shared" si="120"/>
        <v>9922.5199999999986</v>
      </c>
      <c r="G213" s="153">
        <f t="shared" si="120"/>
        <v>1993.4</v>
      </c>
      <c r="H213" s="153">
        <f>SUM(H3:H211)</f>
        <v>66</v>
      </c>
      <c r="I213" s="153">
        <f>SUM(I3:I211)</f>
        <v>0</v>
      </c>
      <c r="J213" s="153">
        <f t="shared" si="120"/>
        <v>105</v>
      </c>
      <c r="K213" s="153">
        <f>SUM(K3:K211)</f>
        <v>1232.913</v>
      </c>
    </row>
    <row r="214" spans="1:22" s="1" customFormat="1" x14ac:dyDescent="0.25">
      <c r="A214" s="83" t="s">
        <v>416</v>
      </c>
      <c r="B214" s="136">
        <f>SUM(B59:B71)+SUM(B17:B29)</f>
        <v>1403.913</v>
      </c>
    </row>
    <row r="215" spans="1:22" s="1" customFormat="1" x14ac:dyDescent="0.25">
      <c r="A215" s="22"/>
      <c r="B215" s="5"/>
    </row>
    <row r="216" spans="1:22" s="5" customFormat="1" x14ac:dyDescent="0.25">
      <c r="A216" s="22"/>
      <c r="C216" s="1"/>
      <c r="D216" s="1"/>
      <c r="E216" s="1"/>
      <c r="F216" s="1"/>
      <c r="G216" s="1"/>
      <c r="H216" s="1"/>
      <c r="I216" s="1"/>
      <c r="J216" s="1"/>
      <c r="K216" s="1"/>
      <c r="L216" s="1"/>
      <c r="M216" s="1"/>
      <c r="N216" s="1"/>
      <c r="O216" s="1"/>
      <c r="P216" s="1"/>
      <c r="Q216" s="1"/>
      <c r="R216" s="1"/>
      <c r="S216" s="1"/>
      <c r="T216" s="1"/>
      <c r="U216" s="1"/>
      <c r="V216" s="1"/>
    </row>
    <row r="217" spans="1:22" s="5" customFormat="1" x14ac:dyDescent="0.25">
      <c r="A217" s="22"/>
      <c r="C217" s="1"/>
      <c r="D217" s="1"/>
      <c r="E217" s="1"/>
      <c r="F217" s="1"/>
      <c r="G217" s="1"/>
      <c r="H217" s="1"/>
      <c r="I217" s="1"/>
      <c r="J217" s="1"/>
      <c r="K217" s="1"/>
      <c r="L217" s="1"/>
      <c r="M217" s="1"/>
      <c r="N217" s="1"/>
      <c r="O217" s="1"/>
      <c r="P217" s="1"/>
      <c r="Q217" s="1"/>
      <c r="R217" s="1"/>
      <c r="S217" s="1"/>
      <c r="T217" s="1"/>
      <c r="U217" s="1"/>
      <c r="V217" s="1"/>
    </row>
    <row r="218" spans="1:22" s="5" customFormat="1" x14ac:dyDescent="0.25">
      <c r="A218" s="22"/>
      <c r="C218" s="1"/>
      <c r="D218" s="1"/>
      <c r="E218" s="1"/>
      <c r="F218" s="1"/>
      <c r="G218" s="1"/>
      <c r="H218" s="1"/>
      <c r="I218" s="1"/>
      <c r="J218" s="1"/>
      <c r="K218" s="1"/>
      <c r="L218" s="1"/>
      <c r="M218" s="1"/>
      <c r="N218" s="1"/>
      <c r="O218" s="1"/>
      <c r="P218" s="1"/>
      <c r="Q218" s="1"/>
      <c r="R218" s="1"/>
      <c r="S218" s="1"/>
      <c r="T218" s="1"/>
      <c r="U218" s="1"/>
      <c r="V218" s="1"/>
    </row>
    <row r="219" spans="1:22" s="5" customFormat="1" x14ac:dyDescent="0.25">
      <c r="A219" s="22"/>
      <c r="C219" s="1"/>
      <c r="D219" s="1"/>
      <c r="E219" s="1"/>
      <c r="F219" s="1"/>
      <c r="G219" s="1"/>
      <c r="H219" s="1"/>
      <c r="I219" s="1"/>
      <c r="J219" s="1"/>
      <c r="K219" s="1"/>
      <c r="L219" s="1"/>
      <c r="M219" s="1"/>
      <c r="N219" s="1"/>
      <c r="O219" s="1"/>
      <c r="P219" s="1"/>
      <c r="Q219" s="1"/>
      <c r="R219" s="1"/>
      <c r="S219" s="1"/>
      <c r="T219" s="1"/>
      <c r="U219" s="1"/>
      <c r="V219" s="1"/>
    </row>
    <row r="220" spans="1:22" s="5" customFormat="1" x14ac:dyDescent="0.25">
      <c r="A220" s="22"/>
      <c r="C220" s="1"/>
      <c r="D220" s="1"/>
      <c r="E220" s="1"/>
      <c r="F220" s="1"/>
      <c r="G220" s="1"/>
      <c r="H220" s="1"/>
      <c r="I220" s="1"/>
      <c r="J220" s="1"/>
      <c r="K220" s="1"/>
      <c r="L220" s="1"/>
      <c r="M220" s="1"/>
      <c r="N220" s="1"/>
      <c r="O220" s="1"/>
      <c r="P220" s="1"/>
      <c r="Q220" s="1"/>
      <c r="R220" s="1"/>
      <c r="S220" s="1"/>
      <c r="T220" s="1"/>
      <c r="U220" s="1"/>
      <c r="V220" s="1"/>
    </row>
    <row r="221" spans="1:22" s="5" customFormat="1" x14ac:dyDescent="0.25">
      <c r="A221" s="22"/>
      <c r="C221" s="1"/>
      <c r="D221" s="1"/>
      <c r="E221" s="1"/>
      <c r="F221" s="1"/>
      <c r="G221" s="1"/>
      <c r="H221" s="1"/>
      <c r="I221" s="1"/>
      <c r="J221" s="1"/>
      <c r="K221" s="1"/>
      <c r="L221" s="1"/>
      <c r="M221" s="1"/>
      <c r="N221" s="1"/>
      <c r="O221" s="1"/>
      <c r="P221" s="1"/>
      <c r="Q221" s="1"/>
      <c r="R221" s="1"/>
      <c r="S221" s="1"/>
      <c r="T221" s="1"/>
      <c r="U221" s="1"/>
      <c r="V221" s="1"/>
    </row>
    <row r="222" spans="1:22" s="5" customFormat="1" x14ac:dyDescent="0.25">
      <c r="A222" s="22"/>
      <c r="C222" s="1"/>
      <c r="D222" s="1"/>
      <c r="E222" s="1"/>
      <c r="F222" s="1"/>
      <c r="G222" s="1"/>
      <c r="H222" s="1"/>
      <c r="I222" s="1"/>
      <c r="J222" s="1"/>
      <c r="K222" s="1"/>
      <c r="L222" s="1"/>
      <c r="M222" s="1"/>
      <c r="N222" s="1"/>
      <c r="O222" s="1"/>
      <c r="P222" s="1"/>
      <c r="Q222" s="1"/>
      <c r="R222" s="1"/>
      <c r="S222" s="1"/>
      <c r="T222" s="1"/>
      <c r="U222" s="1"/>
      <c r="V222" s="1"/>
    </row>
    <row r="223" spans="1:22" s="5" customFormat="1" x14ac:dyDescent="0.25">
      <c r="A223" s="22"/>
      <c r="C223" s="1"/>
      <c r="D223" s="1"/>
      <c r="E223" s="1"/>
      <c r="F223" s="1"/>
      <c r="G223" s="1"/>
      <c r="H223" s="1"/>
      <c r="I223" s="1"/>
      <c r="J223" s="1"/>
      <c r="K223" s="1"/>
      <c r="L223" s="1"/>
      <c r="M223" s="1"/>
      <c r="N223" s="1"/>
      <c r="O223" s="1"/>
      <c r="P223" s="1"/>
      <c r="Q223" s="1"/>
      <c r="R223" s="1"/>
      <c r="S223" s="1"/>
      <c r="T223" s="1"/>
      <c r="U223" s="1"/>
      <c r="V223" s="1"/>
    </row>
    <row r="224" spans="1:22" s="5" customFormat="1" x14ac:dyDescent="0.25">
      <c r="A224" s="22"/>
      <c r="C224" s="1"/>
      <c r="D224" s="1"/>
      <c r="E224" s="1"/>
      <c r="F224" s="1"/>
      <c r="G224" s="1"/>
      <c r="H224" s="1"/>
      <c r="I224" s="1"/>
      <c r="J224" s="1"/>
      <c r="K224" s="1"/>
      <c r="L224" s="1"/>
      <c r="M224" s="1"/>
      <c r="N224" s="1"/>
      <c r="O224" s="1"/>
      <c r="P224" s="1"/>
      <c r="Q224" s="1"/>
      <c r="R224" s="1"/>
      <c r="S224" s="1"/>
      <c r="T224" s="1"/>
      <c r="U224" s="1"/>
      <c r="V224" s="1"/>
    </row>
    <row r="225" spans="1:22" s="5" customFormat="1" x14ac:dyDescent="0.25">
      <c r="A225" s="22"/>
      <c r="C225" s="1"/>
      <c r="D225" s="1"/>
      <c r="E225" s="1"/>
      <c r="F225" s="1"/>
      <c r="G225" s="1"/>
      <c r="H225" s="1"/>
      <c r="I225" s="1"/>
      <c r="J225" s="1"/>
      <c r="K225" s="1"/>
      <c r="L225" s="1"/>
      <c r="M225" s="1"/>
      <c r="N225" s="1"/>
      <c r="O225" s="1"/>
      <c r="P225" s="1"/>
      <c r="Q225" s="1"/>
      <c r="R225" s="1"/>
      <c r="S225" s="1"/>
      <c r="T225" s="1"/>
      <c r="U225" s="1"/>
      <c r="V225" s="1"/>
    </row>
    <row r="226" spans="1:22" s="5" customFormat="1" x14ac:dyDescent="0.25">
      <c r="A226" s="22"/>
      <c r="C226" s="1"/>
      <c r="D226" s="1"/>
      <c r="E226" s="1"/>
      <c r="F226" s="1"/>
      <c r="G226" s="1"/>
      <c r="H226" s="1"/>
      <c r="I226" s="1"/>
      <c r="J226" s="1"/>
      <c r="K226" s="1"/>
      <c r="L226" s="1"/>
      <c r="M226" s="1"/>
      <c r="N226" s="1"/>
      <c r="O226" s="1"/>
      <c r="P226" s="1"/>
      <c r="Q226" s="1"/>
      <c r="R226" s="1"/>
      <c r="S226" s="1"/>
      <c r="T226" s="1"/>
      <c r="U226" s="1"/>
      <c r="V226" s="1"/>
    </row>
    <row r="227" spans="1:22" s="5" customFormat="1" x14ac:dyDescent="0.25">
      <c r="A227" s="22"/>
      <c r="C227" s="1"/>
      <c r="D227" s="1"/>
      <c r="E227" s="1"/>
      <c r="F227" s="1"/>
      <c r="G227" s="1"/>
      <c r="H227" s="1"/>
      <c r="I227" s="1"/>
      <c r="J227" s="1"/>
      <c r="K227" s="1"/>
      <c r="L227" s="1"/>
      <c r="M227" s="1"/>
      <c r="N227" s="1"/>
      <c r="O227" s="1"/>
      <c r="P227" s="1"/>
      <c r="Q227" s="1"/>
      <c r="R227" s="1"/>
      <c r="S227" s="1"/>
      <c r="T227" s="1"/>
      <c r="U227" s="1"/>
      <c r="V227" s="1"/>
    </row>
    <row r="228" spans="1:22" s="5" customFormat="1" x14ac:dyDescent="0.25">
      <c r="A228" s="22"/>
      <c r="C228" s="1"/>
      <c r="D228" s="1"/>
      <c r="E228" s="1"/>
      <c r="F228" s="1"/>
      <c r="G228" s="1"/>
      <c r="H228" s="1"/>
      <c r="I228" s="1"/>
      <c r="J228" s="1"/>
      <c r="K228" s="1"/>
      <c r="L228" s="1"/>
      <c r="M228" s="1"/>
      <c r="N228" s="1"/>
      <c r="O228" s="1"/>
      <c r="P228" s="1"/>
      <c r="Q228" s="1"/>
      <c r="R228" s="1"/>
      <c r="S228" s="1"/>
      <c r="T228" s="1"/>
      <c r="U228" s="1"/>
      <c r="V228" s="1"/>
    </row>
    <row r="229" spans="1:22" s="5" customFormat="1" x14ac:dyDescent="0.25">
      <c r="A229" s="22"/>
      <c r="C229" s="1"/>
      <c r="D229" s="1"/>
      <c r="E229" s="1"/>
      <c r="F229" s="1"/>
      <c r="G229" s="1"/>
      <c r="H229" s="1"/>
      <c r="I229" s="1"/>
      <c r="J229" s="1"/>
      <c r="K229" s="1"/>
      <c r="L229" s="1"/>
      <c r="M229" s="1"/>
      <c r="N229" s="1"/>
      <c r="O229" s="1"/>
      <c r="P229" s="1"/>
      <c r="Q229" s="1"/>
      <c r="R229" s="1"/>
      <c r="S229" s="1"/>
      <c r="T229" s="1"/>
      <c r="U229" s="1"/>
      <c r="V229" s="1"/>
    </row>
    <row r="230" spans="1:22" s="5" customFormat="1" x14ac:dyDescent="0.25">
      <c r="A230" s="22"/>
      <c r="C230" s="1"/>
      <c r="D230" s="1"/>
      <c r="E230" s="1"/>
      <c r="F230" s="1"/>
      <c r="G230" s="1"/>
      <c r="H230" s="1"/>
      <c r="I230" s="1"/>
      <c r="J230" s="1"/>
      <c r="K230" s="1"/>
      <c r="L230" s="1"/>
      <c r="M230" s="1"/>
      <c r="N230" s="1"/>
      <c r="O230" s="1"/>
      <c r="P230" s="1"/>
      <c r="Q230" s="1"/>
      <c r="R230" s="1"/>
      <c r="S230" s="1"/>
      <c r="T230" s="1"/>
      <c r="U230" s="1"/>
      <c r="V230" s="1"/>
    </row>
    <row r="231" spans="1:22" s="5" customFormat="1" x14ac:dyDescent="0.25">
      <c r="A231" s="22"/>
      <c r="C231" s="1"/>
      <c r="D231" s="1"/>
      <c r="E231" s="1"/>
      <c r="F231" s="1"/>
      <c r="G231" s="1"/>
      <c r="H231" s="1"/>
      <c r="I231" s="1"/>
      <c r="J231" s="1"/>
      <c r="K231" s="1"/>
      <c r="L231" s="1"/>
      <c r="M231" s="1"/>
      <c r="N231" s="1"/>
      <c r="O231" s="1"/>
      <c r="P231" s="1"/>
      <c r="Q231" s="1"/>
      <c r="R231" s="1"/>
      <c r="S231" s="1"/>
      <c r="T231" s="1"/>
      <c r="U231" s="1"/>
      <c r="V231" s="1"/>
    </row>
    <row r="232" spans="1:22" s="5" customFormat="1" x14ac:dyDescent="0.25">
      <c r="A232" s="22"/>
      <c r="C232" s="1"/>
      <c r="D232" s="1"/>
      <c r="E232" s="1"/>
      <c r="F232" s="1"/>
      <c r="G232" s="1"/>
      <c r="H232" s="1"/>
      <c r="I232" s="1"/>
      <c r="J232" s="1"/>
      <c r="K232" s="1"/>
      <c r="L232" s="1"/>
      <c r="M232" s="1"/>
      <c r="N232" s="1"/>
      <c r="O232" s="1"/>
      <c r="P232" s="1"/>
      <c r="Q232" s="1"/>
      <c r="R232" s="1"/>
      <c r="S232" s="1"/>
      <c r="T232" s="1"/>
      <c r="U232" s="1"/>
      <c r="V232" s="1"/>
    </row>
    <row r="233" spans="1:22" s="5" customFormat="1" x14ac:dyDescent="0.25">
      <c r="A233" s="22"/>
      <c r="C233" s="1"/>
      <c r="D233" s="1"/>
      <c r="E233" s="1"/>
      <c r="F233" s="1"/>
      <c r="G233" s="1"/>
      <c r="H233" s="1"/>
      <c r="I233" s="1"/>
      <c r="J233" s="1"/>
      <c r="K233" s="1"/>
      <c r="L233" s="1"/>
      <c r="M233" s="1"/>
      <c r="N233" s="1"/>
      <c r="O233" s="1"/>
      <c r="P233" s="1"/>
      <c r="Q233" s="1"/>
      <c r="R233" s="1"/>
      <c r="S233" s="1"/>
      <c r="T233" s="1"/>
      <c r="U233" s="1"/>
      <c r="V233" s="1"/>
    </row>
    <row r="234" spans="1:22" s="5" customFormat="1" x14ac:dyDescent="0.25">
      <c r="A234" s="22"/>
      <c r="C234" s="1"/>
      <c r="D234" s="1"/>
      <c r="E234" s="1"/>
      <c r="F234" s="1"/>
      <c r="G234" s="1"/>
      <c r="H234" s="1"/>
      <c r="I234" s="1"/>
      <c r="J234" s="1"/>
      <c r="K234" s="1"/>
      <c r="L234" s="1"/>
      <c r="M234" s="1"/>
      <c r="N234" s="1"/>
      <c r="O234" s="1"/>
      <c r="P234" s="1"/>
      <c r="Q234" s="1"/>
      <c r="R234" s="1"/>
      <c r="S234" s="1"/>
      <c r="T234" s="1"/>
      <c r="U234" s="1"/>
      <c r="V234" s="1"/>
    </row>
  </sheetData>
  <printOptions horizontalCentered="1"/>
  <pageMargins left="0.7" right="0.7" top="0.75" bottom="0.75" header="0.3" footer="0.3"/>
  <pageSetup scale="61" fitToHeight="3" orientation="portrait" r:id="rId1"/>
  <headerFooter>
    <oddHeader>&amp;C&amp;F</oddHeader>
    <oddFooter>&amp;LFor Official Use Only&amp;C&amp;A&amp;R&amp;D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HJ358"/>
  <sheetViews>
    <sheetView topLeftCell="A330" zoomScale="70" zoomScaleNormal="70" workbookViewId="0">
      <selection activeCell="C351" sqref="C351"/>
    </sheetView>
  </sheetViews>
  <sheetFormatPr defaultRowHeight="15" x14ac:dyDescent="0.25"/>
  <cols>
    <col min="1" max="1" width="7.7109375" style="24" bestFit="1" customWidth="1"/>
    <col min="2" max="2" width="5.85546875" style="27" bestFit="1" customWidth="1"/>
    <col min="3" max="3" width="20.42578125" style="25" bestFit="1" customWidth="1"/>
    <col min="4" max="4" width="50.140625" style="25" bestFit="1" customWidth="1"/>
    <col min="5" max="5" width="6.42578125" style="44" bestFit="1" customWidth="1"/>
    <col min="6" max="6" width="4.42578125" style="28" bestFit="1" customWidth="1"/>
    <col min="7" max="7" width="27.140625" style="74" customWidth="1"/>
    <col min="8" max="8" width="29.5703125" style="74" customWidth="1"/>
    <col min="9" max="9" width="4.28515625" style="28" bestFit="1" customWidth="1"/>
    <col min="10" max="10" width="4.42578125" style="26" bestFit="1" customWidth="1"/>
    <col min="11" max="11" width="5.42578125" style="26" bestFit="1" customWidth="1"/>
    <col min="12" max="12" width="6.42578125" style="26" bestFit="1" customWidth="1"/>
    <col min="13" max="13" width="5.42578125" style="26" bestFit="1" customWidth="1"/>
    <col min="14" max="14" width="4" style="26" bestFit="1" customWidth="1"/>
    <col min="15" max="19" width="5.42578125" style="26" bestFit="1" customWidth="1"/>
    <col min="20" max="20" width="4" style="26" bestFit="1" customWidth="1"/>
    <col min="21" max="22" width="5.42578125" style="26" bestFit="1" customWidth="1"/>
    <col min="23" max="23" width="4.28515625" style="28" bestFit="1" customWidth="1"/>
    <col min="24" max="24" width="4" style="26" bestFit="1" customWidth="1"/>
    <col min="25" max="25" width="4.42578125" style="26" bestFit="1" customWidth="1"/>
    <col min="26" max="29" width="4" style="26" bestFit="1" customWidth="1"/>
    <col min="30" max="30" width="4.42578125" style="26" bestFit="1" customWidth="1"/>
    <col min="31" max="31" width="7.42578125" style="26" bestFit="1" customWidth="1"/>
    <col min="32" max="36" width="4" style="26" bestFit="1" customWidth="1"/>
    <col min="37" max="37" width="4.28515625" style="26" bestFit="1" customWidth="1"/>
    <col min="38" max="38" width="4" style="26" bestFit="1" customWidth="1"/>
    <col min="39" max="43" width="4.42578125" style="26" bestFit="1" customWidth="1"/>
    <col min="44" max="44" width="4" style="26" bestFit="1" customWidth="1"/>
    <col min="45" max="47" width="4.42578125" style="26" bestFit="1" customWidth="1"/>
    <col min="48" max="49" width="4" style="26" bestFit="1" customWidth="1"/>
    <col min="50" max="50" width="5.42578125" style="26" bestFit="1" customWidth="1"/>
    <col min="51" max="51" width="4.28515625" style="26" bestFit="1" customWidth="1"/>
    <col min="52" max="52" width="5.42578125" style="26" bestFit="1" customWidth="1"/>
    <col min="53" max="58" width="4" style="26" bestFit="1" customWidth="1"/>
    <col min="59" max="59" width="5.42578125" style="26" bestFit="1" customWidth="1"/>
    <col min="60" max="60" width="4.42578125" style="26" bestFit="1" customWidth="1"/>
    <col min="61" max="62" width="4" style="26" bestFit="1" customWidth="1"/>
    <col min="63" max="64" width="5.42578125" style="26" bestFit="1" customWidth="1"/>
    <col min="65" max="65" width="4.28515625" style="26" bestFit="1" customWidth="1"/>
    <col min="66" max="72" width="4" style="26" bestFit="1" customWidth="1"/>
    <col min="73" max="73" width="4.42578125" style="26" bestFit="1" customWidth="1"/>
    <col min="74" max="78" width="4" style="26" bestFit="1" customWidth="1"/>
    <col min="79" max="79" width="4.28515625" style="26" bestFit="1" customWidth="1"/>
    <col min="80" max="84" width="4" style="26" bestFit="1" customWidth="1"/>
    <col min="85" max="85" width="5.42578125" style="26" bestFit="1" customWidth="1"/>
    <col min="86" max="92" width="4" style="26" bestFit="1" customWidth="1"/>
    <col min="93" max="93" width="4.28515625" style="26" bestFit="1" customWidth="1"/>
    <col min="94" max="98" width="4" style="26" bestFit="1" customWidth="1"/>
    <col min="99" max="100" width="5.42578125" style="26" bestFit="1" customWidth="1"/>
    <col min="101" max="106" width="4" style="26" bestFit="1" customWidth="1"/>
    <col min="107" max="107" width="4.28515625" style="26" bestFit="1" customWidth="1"/>
    <col min="108" max="112" width="4" style="26" bestFit="1" customWidth="1"/>
    <col min="113" max="114" width="5.42578125" style="26" bestFit="1" customWidth="1"/>
    <col min="115" max="120" width="4" style="26" bestFit="1" customWidth="1"/>
    <col min="121" max="121" width="4.28515625" style="26" bestFit="1" customWidth="1"/>
    <col min="122" max="126" width="4" style="26" bestFit="1" customWidth="1"/>
    <col min="127" max="128" width="5.42578125" style="26" bestFit="1" customWidth="1"/>
    <col min="129" max="134" width="4" style="26" bestFit="1" customWidth="1"/>
    <col min="135" max="135" width="4.28515625" style="26" bestFit="1" customWidth="1"/>
    <col min="136" max="140" width="4" style="26" bestFit="1" customWidth="1"/>
    <col min="141" max="141" width="6.42578125" style="26" bestFit="1" customWidth="1"/>
    <col min="142" max="142" width="5.42578125" style="26" bestFit="1" customWidth="1"/>
    <col min="143" max="148" width="4" style="26" bestFit="1" customWidth="1"/>
    <col min="149" max="149" width="4.28515625" style="26" bestFit="1" customWidth="1"/>
    <col min="150" max="154" width="4" style="26" bestFit="1" customWidth="1"/>
    <col min="155" max="156" width="5.42578125" style="26" bestFit="1" customWidth="1"/>
    <col min="157" max="162" width="4" style="26" bestFit="1" customWidth="1"/>
    <col min="163" max="163" width="4.28515625" style="26" bestFit="1" customWidth="1"/>
    <col min="164" max="168" width="4" style="26" bestFit="1" customWidth="1"/>
    <col min="169" max="169" width="5.42578125" style="26" bestFit="1" customWidth="1"/>
    <col min="170" max="176" width="4" style="26" bestFit="1" customWidth="1"/>
    <col min="177" max="177" width="4.28515625" style="26" bestFit="1" customWidth="1"/>
    <col min="178" max="182" width="4" style="26" bestFit="1" customWidth="1"/>
    <col min="183" max="183" width="5.42578125" style="26" bestFit="1" customWidth="1"/>
    <col min="184" max="190" width="4" style="26" bestFit="1" customWidth="1"/>
    <col min="191" max="191" width="4.28515625" style="26" bestFit="1" customWidth="1"/>
    <col min="192" max="196" width="4" style="26" bestFit="1" customWidth="1"/>
    <col min="197" max="197" width="5.42578125" style="26" bestFit="1" customWidth="1"/>
    <col min="198" max="204" width="4" style="26" bestFit="1" customWidth="1"/>
    <col min="205" max="205" width="4.28515625" style="26" bestFit="1" customWidth="1"/>
    <col min="206" max="210" width="4" style="26" bestFit="1" customWidth="1"/>
    <col min="211" max="211" width="5.42578125" style="26" bestFit="1" customWidth="1"/>
    <col min="212" max="212" width="6.42578125" style="26" bestFit="1" customWidth="1"/>
    <col min="213" max="213" width="4" style="26" bestFit="1" customWidth="1"/>
    <col min="214" max="214" width="5.42578125" style="26" bestFit="1" customWidth="1"/>
    <col min="215" max="218" width="4" style="26" bestFit="1" customWidth="1"/>
    <col min="219" max="16384" width="9.140625" style="26"/>
  </cols>
  <sheetData>
    <row r="1" spans="1:218" s="73" customFormat="1" ht="203.25" customHeight="1" x14ac:dyDescent="0.25">
      <c r="A1" s="119" t="s">
        <v>33</v>
      </c>
      <c r="B1" s="122" t="s">
        <v>545</v>
      </c>
      <c r="C1" s="120" t="s">
        <v>546</v>
      </c>
      <c r="D1" s="120" t="s">
        <v>547</v>
      </c>
      <c r="E1" s="158" t="s">
        <v>548</v>
      </c>
      <c r="F1" s="123" t="s">
        <v>549</v>
      </c>
      <c r="G1" s="120" t="s">
        <v>184</v>
      </c>
      <c r="H1" s="120" t="s">
        <v>550</v>
      </c>
      <c r="I1" s="123" t="s">
        <v>551</v>
      </c>
      <c r="J1" s="159" t="str">
        <f>Activities!A1</f>
        <v>Dissemination</v>
      </c>
      <c r="K1" s="159" t="str">
        <f>Activities!B1</f>
        <v>VHP - Characterization Sampling1</v>
      </c>
      <c r="L1" s="159" t="str">
        <f>Activities!C1</f>
        <v>VHP -  Decon</v>
      </c>
      <c r="M1" s="159" t="str">
        <f>Activities!D1</f>
        <v>VHP - Clearance Sampling</v>
      </c>
      <c r="N1" s="159" t="str">
        <f>Activities!E1</f>
        <v>AB - Characterization Sampling2</v>
      </c>
      <c r="O1" s="159" t="str">
        <f>Activities!F1</f>
        <v>AB Decon - Removal</v>
      </c>
      <c r="P1" s="159" t="str">
        <f>Activities!G1</f>
        <v>AB Decon - Spray</v>
      </c>
      <c r="Q1" s="159" t="str">
        <f>Activities!H1</f>
        <v>AB Decon - Dry</v>
      </c>
      <c r="R1" s="159" t="str">
        <f>Activities!I1</f>
        <v>AB - Clearance Sampling</v>
      </c>
      <c r="S1" s="159" t="str">
        <f>Activities!J1</f>
        <v>ClO2 - Characterization Sampling3</v>
      </c>
      <c r="T1" s="159" t="str">
        <f>Activities!K1</f>
        <v>CLO2 -  Decon</v>
      </c>
      <c r="U1" s="159" t="str">
        <f>Activities!L1</f>
        <v>ClO2 - Clearance Sampling</v>
      </c>
      <c r="V1" s="159" t="str">
        <f>Activities!M1</f>
        <v>AB - Building Reset</v>
      </c>
      <c r="W1" s="123" t="s">
        <v>552</v>
      </c>
      <c r="X1" s="159" t="str">
        <f>Activities!A1</f>
        <v>Dissemination</v>
      </c>
      <c r="Y1" s="159" t="str">
        <f>Activities!B1</f>
        <v>VHP - Characterization Sampling1</v>
      </c>
      <c r="Z1" s="159" t="str">
        <f>Activities!C1</f>
        <v>VHP -  Decon</v>
      </c>
      <c r="AA1" s="159" t="str">
        <f>Activities!D1</f>
        <v>VHP - Clearance Sampling</v>
      </c>
      <c r="AB1" s="159" t="str">
        <f>Activities!E1</f>
        <v>AB - Characterization Sampling2</v>
      </c>
      <c r="AC1" s="159" t="str">
        <f>Activities!F1</f>
        <v>AB Decon - Removal</v>
      </c>
      <c r="AD1" s="159" t="str">
        <f>Activities!G1</f>
        <v>AB Decon - Spray</v>
      </c>
      <c r="AE1" s="159" t="str">
        <f>Activities!H1</f>
        <v>AB Decon - Dry</v>
      </c>
      <c r="AF1" s="159" t="str">
        <f>Activities!I1</f>
        <v>AB - Clearance Sampling</v>
      </c>
      <c r="AG1" s="159" t="str">
        <f>Activities!J1</f>
        <v>ClO2 - Characterization Sampling3</v>
      </c>
      <c r="AH1" s="159" t="str">
        <f>Activities!K1</f>
        <v>CLO2 -  Decon</v>
      </c>
      <c r="AI1" s="159" t="str">
        <f>Activities!L1</f>
        <v>ClO2 - Clearance Sampling</v>
      </c>
      <c r="AJ1" s="159" t="str">
        <f>Activities!M1</f>
        <v>AB - Building Reset</v>
      </c>
      <c r="AK1" s="121" t="s">
        <v>553</v>
      </c>
      <c r="AL1" s="159" t="str">
        <f>Activities!A1</f>
        <v>Dissemination</v>
      </c>
      <c r="AM1" s="159" t="str">
        <f>Activities!B1</f>
        <v>VHP - Characterization Sampling1</v>
      </c>
      <c r="AN1" s="159" t="str">
        <f>Activities!C1</f>
        <v>VHP -  Decon</v>
      </c>
      <c r="AO1" s="159" t="str">
        <f>Activities!D1</f>
        <v>VHP - Clearance Sampling</v>
      </c>
      <c r="AP1" s="159" t="str">
        <f>Activities!E1</f>
        <v>AB - Characterization Sampling2</v>
      </c>
      <c r="AQ1" s="159" t="str">
        <f>Activities!F1</f>
        <v>AB Decon - Removal</v>
      </c>
      <c r="AR1" s="159" t="str">
        <f>Activities!G1</f>
        <v>AB Decon - Spray</v>
      </c>
      <c r="AS1" s="159" t="str">
        <f>Activities!H1</f>
        <v>AB Decon - Dry</v>
      </c>
      <c r="AT1" s="159" t="str">
        <f>Activities!I1</f>
        <v>AB - Clearance Sampling</v>
      </c>
      <c r="AU1" s="159" t="str">
        <f>Activities!J1</f>
        <v>ClO2 - Characterization Sampling3</v>
      </c>
      <c r="AV1" s="159" t="str">
        <f>Activities!K1</f>
        <v>CLO2 -  Decon</v>
      </c>
      <c r="AW1" s="159" t="str">
        <f>Activities!L1</f>
        <v>ClO2 - Clearance Sampling</v>
      </c>
      <c r="AX1" s="159" t="str">
        <f>Activities!M1</f>
        <v>AB - Building Reset</v>
      </c>
      <c r="AY1" s="121" t="s">
        <v>554</v>
      </c>
      <c r="AZ1" s="159" t="str">
        <f>Activities!A1</f>
        <v>Dissemination</v>
      </c>
      <c r="BA1" s="159" t="str">
        <f>Activities!B1</f>
        <v>VHP - Characterization Sampling1</v>
      </c>
      <c r="BB1" s="159" t="str">
        <f>Activities!C1</f>
        <v>VHP -  Decon</v>
      </c>
      <c r="BC1" s="159" t="str">
        <f>Activities!D1</f>
        <v>VHP - Clearance Sampling</v>
      </c>
      <c r="BD1" s="159" t="str">
        <f>Activities!E1</f>
        <v>AB - Characterization Sampling2</v>
      </c>
      <c r="BE1" s="159" t="str">
        <f>Activities!F1</f>
        <v>AB Decon - Removal</v>
      </c>
      <c r="BF1" s="159" t="str">
        <f>Activities!G1</f>
        <v>AB Decon - Spray</v>
      </c>
      <c r="BG1" s="159" t="str">
        <f>Activities!H1</f>
        <v>AB Decon - Dry</v>
      </c>
      <c r="BH1" s="159" t="str">
        <f>Activities!I1</f>
        <v>AB - Clearance Sampling</v>
      </c>
      <c r="BI1" s="159" t="str">
        <f>Activities!J1</f>
        <v>ClO2 - Characterization Sampling3</v>
      </c>
      <c r="BJ1" s="159" t="str">
        <f>Activities!K1</f>
        <v>CLO2 -  Decon</v>
      </c>
      <c r="BK1" s="159" t="str">
        <f>Activities!L1</f>
        <v>ClO2 - Clearance Sampling</v>
      </c>
      <c r="BL1" s="159" t="str">
        <f>Activities!M1</f>
        <v>AB - Building Reset</v>
      </c>
      <c r="BM1" s="121" t="s">
        <v>555</v>
      </c>
      <c r="BN1" s="159" t="str">
        <f>Activities!A1</f>
        <v>Dissemination</v>
      </c>
      <c r="BO1" s="159" t="str">
        <f>Activities!B1</f>
        <v>VHP - Characterization Sampling1</v>
      </c>
      <c r="BP1" s="159" t="str">
        <f>Activities!C1</f>
        <v>VHP -  Decon</v>
      </c>
      <c r="BQ1" s="159" t="str">
        <f>Activities!D1</f>
        <v>VHP - Clearance Sampling</v>
      </c>
      <c r="BR1" s="159" t="str">
        <f>Activities!E1</f>
        <v>AB - Characterization Sampling2</v>
      </c>
      <c r="BS1" s="159" t="str">
        <f>Activities!F1</f>
        <v>AB Decon - Removal</v>
      </c>
      <c r="BT1" s="159" t="str">
        <f>Activities!G1</f>
        <v>AB Decon - Spray</v>
      </c>
      <c r="BU1" s="159" t="str">
        <f>Activities!H1</f>
        <v>AB Decon - Dry</v>
      </c>
      <c r="BV1" s="159" t="str">
        <f>Activities!I1</f>
        <v>AB - Clearance Sampling</v>
      </c>
      <c r="BW1" s="159" t="str">
        <f>Activities!J1</f>
        <v>ClO2 - Characterization Sampling3</v>
      </c>
      <c r="BX1" s="159" t="str">
        <f>Activities!K1</f>
        <v>CLO2 -  Decon</v>
      </c>
      <c r="BY1" s="159" t="str">
        <f>Activities!L1</f>
        <v>ClO2 - Clearance Sampling</v>
      </c>
      <c r="BZ1" s="159" t="str">
        <f>Activities!M1</f>
        <v>AB - Building Reset</v>
      </c>
      <c r="CA1" s="121" t="s">
        <v>556</v>
      </c>
      <c r="CB1" s="159" t="str">
        <f>Activities!A1</f>
        <v>Dissemination</v>
      </c>
      <c r="CC1" s="159" t="str">
        <f>Activities!B1</f>
        <v>VHP - Characterization Sampling1</v>
      </c>
      <c r="CD1" s="159" t="str">
        <f>Activities!C1</f>
        <v>VHP -  Decon</v>
      </c>
      <c r="CE1" s="159" t="str">
        <f>Activities!D1</f>
        <v>VHP - Clearance Sampling</v>
      </c>
      <c r="CF1" s="159" t="str">
        <f>Activities!E1</f>
        <v>AB - Characterization Sampling2</v>
      </c>
      <c r="CG1" s="159" t="str">
        <f>Activities!F1</f>
        <v>AB Decon - Removal</v>
      </c>
      <c r="CH1" s="159" t="str">
        <f>Activities!G1</f>
        <v>AB Decon - Spray</v>
      </c>
      <c r="CI1" s="159" t="str">
        <f>Activities!H1</f>
        <v>AB Decon - Dry</v>
      </c>
      <c r="CJ1" s="159" t="str">
        <f>Activities!I1</f>
        <v>AB - Clearance Sampling</v>
      </c>
      <c r="CK1" s="159" t="str">
        <f>Activities!J1</f>
        <v>ClO2 - Characterization Sampling3</v>
      </c>
      <c r="CL1" s="159" t="str">
        <f>Activities!K1</f>
        <v>CLO2 -  Decon</v>
      </c>
      <c r="CM1" s="159" t="str">
        <f>Activities!L1</f>
        <v>ClO2 - Clearance Sampling</v>
      </c>
      <c r="CN1" s="159" t="str">
        <f>Activities!M1</f>
        <v>AB - Building Reset</v>
      </c>
      <c r="CO1" s="121" t="s">
        <v>557</v>
      </c>
      <c r="CP1" s="159" t="str">
        <f>Activities!A1</f>
        <v>Dissemination</v>
      </c>
      <c r="CQ1" s="159" t="str">
        <f>Activities!B1</f>
        <v>VHP - Characterization Sampling1</v>
      </c>
      <c r="CR1" s="159" t="str">
        <f>Activities!C1</f>
        <v>VHP -  Decon</v>
      </c>
      <c r="CS1" s="159" t="str">
        <f>Activities!D1</f>
        <v>VHP - Clearance Sampling</v>
      </c>
      <c r="CT1" s="159" t="str">
        <f>Activities!E1</f>
        <v>AB - Characterization Sampling2</v>
      </c>
      <c r="CU1" s="159" t="str">
        <f>Activities!F1</f>
        <v>AB Decon - Removal</v>
      </c>
      <c r="CV1" s="159" t="str">
        <f>Activities!G1</f>
        <v>AB Decon - Spray</v>
      </c>
      <c r="CW1" s="159" t="str">
        <f>Activities!H1</f>
        <v>AB Decon - Dry</v>
      </c>
      <c r="CX1" s="159" t="str">
        <f>Activities!I1</f>
        <v>AB - Clearance Sampling</v>
      </c>
      <c r="CY1" s="159" t="str">
        <f>Activities!J1</f>
        <v>ClO2 - Characterization Sampling3</v>
      </c>
      <c r="CZ1" s="159" t="str">
        <f>Activities!K1</f>
        <v>CLO2 -  Decon</v>
      </c>
      <c r="DA1" s="159" t="str">
        <f>Activities!L1</f>
        <v>ClO2 - Clearance Sampling</v>
      </c>
      <c r="DB1" s="159" t="str">
        <f>Activities!M1</f>
        <v>AB - Building Reset</v>
      </c>
      <c r="DC1" s="121" t="s">
        <v>558</v>
      </c>
      <c r="DD1" s="159" t="str">
        <f>Activities!A1</f>
        <v>Dissemination</v>
      </c>
      <c r="DE1" s="159" t="str">
        <f>Activities!B1</f>
        <v>VHP - Characterization Sampling1</v>
      </c>
      <c r="DF1" s="159" t="str">
        <f>Activities!C1</f>
        <v>VHP -  Decon</v>
      </c>
      <c r="DG1" s="159" t="str">
        <f>Activities!D1</f>
        <v>VHP - Clearance Sampling</v>
      </c>
      <c r="DH1" s="159" t="str">
        <f>Activities!E1</f>
        <v>AB - Characterization Sampling2</v>
      </c>
      <c r="DI1" s="159" t="str">
        <f>Activities!F1</f>
        <v>AB Decon - Removal</v>
      </c>
      <c r="DJ1" s="159" t="str">
        <f>Activities!G1</f>
        <v>AB Decon - Spray</v>
      </c>
      <c r="DK1" s="159" t="str">
        <f>Activities!H1</f>
        <v>AB Decon - Dry</v>
      </c>
      <c r="DL1" s="159" t="str">
        <f>Activities!I1</f>
        <v>AB - Clearance Sampling</v>
      </c>
      <c r="DM1" s="159" t="str">
        <f>Activities!J1</f>
        <v>ClO2 - Characterization Sampling3</v>
      </c>
      <c r="DN1" s="159" t="str">
        <f>Activities!K1</f>
        <v>CLO2 -  Decon</v>
      </c>
      <c r="DO1" s="159" t="str">
        <f>Activities!L1</f>
        <v>ClO2 - Clearance Sampling</v>
      </c>
      <c r="DP1" s="159" t="str">
        <f>Activities!M1</f>
        <v>AB - Building Reset</v>
      </c>
      <c r="DQ1" s="121" t="s">
        <v>559</v>
      </c>
      <c r="DR1" s="159" t="str">
        <f>Activities!A1</f>
        <v>Dissemination</v>
      </c>
      <c r="DS1" s="159" t="str">
        <f>Activities!B1</f>
        <v>VHP - Characterization Sampling1</v>
      </c>
      <c r="DT1" s="159" t="str">
        <f>Activities!C1</f>
        <v>VHP -  Decon</v>
      </c>
      <c r="DU1" s="159" t="str">
        <f>Activities!D1</f>
        <v>VHP - Clearance Sampling</v>
      </c>
      <c r="DV1" s="159" t="str">
        <f>Activities!E1</f>
        <v>AB - Characterization Sampling2</v>
      </c>
      <c r="DW1" s="159" t="str">
        <f>Activities!F1</f>
        <v>AB Decon - Removal</v>
      </c>
      <c r="DX1" s="159" t="str">
        <f>Activities!G1</f>
        <v>AB Decon - Spray</v>
      </c>
      <c r="DY1" s="159" t="str">
        <f>Activities!H1</f>
        <v>AB Decon - Dry</v>
      </c>
      <c r="DZ1" s="159" t="str">
        <f>Activities!I1</f>
        <v>AB - Clearance Sampling</v>
      </c>
      <c r="EA1" s="159" t="str">
        <f>Activities!J1</f>
        <v>ClO2 - Characterization Sampling3</v>
      </c>
      <c r="EB1" s="159" t="str">
        <f>Activities!K1</f>
        <v>CLO2 -  Decon</v>
      </c>
      <c r="EC1" s="159" t="str">
        <f>Activities!L1</f>
        <v>ClO2 - Clearance Sampling</v>
      </c>
      <c r="ED1" s="159" t="str">
        <f>Activities!M1</f>
        <v>AB - Building Reset</v>
      </c>
      <c r="EE1" s="121" t="s">
        <v>560</v>
      </c>
      <c r="EF1" s="159" t="str">
        <f>Activities!A1</f>
        <v>Dissemination</v>
      </c>
      <c r="EG1" s="159" t="str">
        <f>Activities!B1</f>
        <v>VHP - Characterization Sampling1</v>
      </c>
      <c r="EH1" s="159" t="str">
        <f>Activities!C1</f>
        <v>VHP -  Decon</v>
      </c>
      <c r="EI1" s="159" t="str">
        <f>Activities!D1</f>
        <v>VHP - Clearance Sampling</v>
      </c>
      <c r="EJ1" s="159" t="str">
        <f>Activities!E1</f>
        <v>AB - Characterization Sampling2</v>
      </c>
      <c r="EK1" s="159" t="str">
        <f>Activities!F1</f>
        <v>AB Decon - Removal</v>
      </c>
      <c r="EL1" s="159" t="str">
        <f>Activities!G1</f>
        <v>AB Decon - Spray</v>
      </c>
      <c r="EM1" s="159" t="str">
        <f>Activities!H1</f>
        <v>AB Decon - Dry</v>
      </c>
      <c r="EN1" s="159" t="str">
        <f>Activities!I1</f>
        <v>AB - Clearance Sampling</v>
      </c>
      <c r="EO1" s="159" t="str">
        <f>Activities!J1</f>
        <v>ClO2 - Characterization Sampling3</v>
      </c>
      <c r="EP1" s="159" t="str">
        <f>Activities!K1</f>
        <v>CLO2 -  Decon</v>
      </c>
      <c r="EQ1" s="159" t="str">
        <f>Activities!L1</f>
        <v>ClO2 - Clearance Sampling</v>
      </c>
      <c r="ER1" s="159" t="str">
        <f>Activities!M1</f>
        <v>AB - Building Reset</v>
      </c>
      <c r="ES1" s="121" t="s">
        <v>561</v>
      </c>
      <c r="ET1" s="159" t="str">
        <f>Activities!A1</f>
        <v>Dissemination</v>
      </c>
      <c r="EU1" s="159" t="str">
        <f>Activities!B1</f>
        <v>VHP - Characterization Sampling1</v>
      </c>
      <c r="EV1" s="159" t="str">
        <f>Activities!C1</f>
        <v>VHP -  Decon</v>
      </c>
      <c r="EW1" s="159" t="str">
        <f>Activities!D1</f>
        <v>VHP - Clearance Sampling</v>
      </c>
      <c r="EX1" s="159" t="str">
        <f>Activities!E1</f>
        <v>AB - Characterization Sampling2</v>
      </c>
      <c r="EY1" s="159" t="str">
        <f>Activities!F1</f>
        <v>AB Decon - Removal</v>
      </c>
      <c r="EZ1" s="159" t="str">
        <f>Activities!G1</f>
        <v>AB Decon - Spray</v>
      </c>
      <c r="FA1" s="159" t="str">
        <f>Activities!H1</f>
        <v>AB Decon - Dry</v>
      </c>
      <c r="FB1" s="159" t="str">
        <f>Activities!I1</f>
        <v>AB - Clearance Sampling</v>
      </c>
      <c r="FC1" s="159" t="str">
        <f>Activities!J1</f>
        <v>ClO2 - Characterization Sampling3</v>
      </c>
      <c r="FD1" s="159" t="str">
        <f>Activities!K1</f>
        <v>CLO2 -  Decon</v>
      </c>
      <c r="FE1" s="159" t="str">
        <f>Activities!L1</f>
        <v>ClO2 - Clearance Sampling</v>
      </c>
      <c r="FF1" s="159" t="str">
        <f>Activities!M1</f>
        <v>AB - Building Reset</v>
      </c>
      <c r="FG1" s="121" t="s">
        <v>562</v>
      </c>
      <c r="FH1" s="159" t="str">
        <f>Activities!A1</f>
        <v>Dissemination</v>
      </c>
      <c r="FI1" s="159" t="str">
        <f>Activities!B1</f>
        <v>VHP - Characterization Sampling1</v>
      </c>
      <c r="FJ1" s="159" t="str">
        <f>Activities!C1</f>
        <v>VHP -  Decon</v>
      </c>
      <c r="FK1" s="159" t="str">
        <f>Activities!D1</f>
        <v>VHP - Clearance Sampling</v>
      </c>
      <c r="FL1" s="159" t="str">
        <f>Activities!E1</f>
        <v>AB - Characterization Sampling2</v>
      </c>
      <c r="FM1" s="159" t="str">
        <f>Activities!F1</f>
        <v>AB Decon - Removal</v>
      </c>
      <c r="FN1" s="159" t="str">
        <f>Activities!G1</f>
        <v>AB Decon - Spray</v>
      </c>
      <c r="FO1" s="159" t="str">
        <f>Activities!H1</f>
        <v>AB Decon - Dry</v>
      </c>
      <c r="FP1" s="159" t="str">
        <f>Activities!I1</f>
        <v>AB - Clearance Sampling</v>
      </c>
      <c r="FQ1" s="159" t="str">
        <f>Activities!J1</f>
        <v>ClO2 - Characterization Sampling3</v>
      </c>
      <c r="FR1" s="159" t="str">
        <f>Activities!K1</f>
        <v>CLO2 -  Decon</v>
      </c>
      <c r="FS1" s="159" t="str">
        <f>Activities!L1</f>
        <v>ClO2 - Clearance Sampling</v>
      </c>
      <c r="FT1" s="159" t="str">
        <f>Activities!M1</f>
        <v>AB - Building Reset</v>
      </c>
      <c r="FU1" s="121" t="s">
        <v>563</v>
      </c>
      <c r="FV1" s="159" t="str">
        <f>Activities!A1</f>
        <v>Dissemination</v>
      </c>
      <c r="FW1" s="159" t="str">
        <f>Activities!B1</f>
        <v>VHP - Characterization Sampling1</v>
      </c>
      <c r="FX1" s="159" t="str">
        <f>Activities!C1</f>
        <v>VHP -  Decon</v>
      </c>
      <c r="FY1" s="159" t="str">
        <f>Activities!D1</f>
        <v>VHP - Clearance Sampling</v>
      </c>
      <c r="FZ1" s="159" t="str">
        <f>Activities!E1</f>
        <v>AB - Characterization Sampling2</v>
      </c>
      <c r="GA1" s="159" t="str">
        <f>Activities!F1</f>
        <v>AB Decon - Removal</v>
      </c>
      <c r="GB1" s="159" t="str">
        <f>Activities!G1</f>
        <v>AB Decon - Spray</v>
      </c>
      <c r="GC1" s="159" t="str">
        <f>Activities!H1</f>
        <v>AB Decon - Dry</v>
      </c>
      <c r="GD1" s="159" t="str">
        <f>Activities!I1</f>
        <v>AB - Clearance Sampling</v>
      </c>
      <c r="GE1" s="159" t="str">
        <f>Activities!J1</f>
        <v>ClO2 - Characterization Sampling3</v>
      </c>
      <c r="GF1" s="159" t="str">
        <f>Activities!K1</f>
        <v>CLO2 -  Decon</v>
      </c>
      <c r="GG1" s="159" t="str">
        <f>Activities!L1</f>
        <v>ClO2 - Clearance Sampling</v>
      </c>
      <c r="GH1" s="159" t="str">
        <f>Activities!M1</f>
        <v>AB - Building Reset</v>
      </c>
      <c r="GI1" s="121" t="s">
        <v>564</v>
      </c>
      <c r="GJ1" s="159" t="str">
        <f>Activities!A1</f>
        <v>Dissemination</v>
      </c>
      <c r="GK1" s="159" t="str">
        <f>Activities!B1</f>
        <v>VHP - Characterization Sampling1</v>
      </c>
      <c r="GL1" s="159" t="str">
        <f>Activities!C1</f>
        <v>VHP -  Decon</v>
      </c>
      <c r="GM1" s="159" t="str">
        <f>Activities!D1</f>
        <v>VHP - Clearance Sampling</v>
      </c>
      <c r="GN1" s="159" t="str">
        <f>Activities!E1</f>
        <v>AB - Characterization Sampling2</v>
      </c>
      <c r="GO1" s="159" t="str">
        <f>Activities!F1</f>
        <v>AB Decon - Removal</v>
      </c>
      <c r="GP1" s="159" t="str">
        <f>Activities!G1</f>
        <v>AB Decon - Spray</v>
      </c>
      <c r="GQ1" s="159" t="str">
        <f>Activities!H1</f>
        <v>AB Decon - Dry</v>
      </c>
      <c r="GR1" s="159" t="str">
        <f>Activities!I1</f>
        <v>AB - Clearance Sampling</v>
      </c>
      <c r="GS1" s="159" t="str">
        <f>Activities!J1</f>
        <v>ClO2 - Characterization Sampling3</v>
      </c>
      <c r="GT1" s="159" t="str">
        <f>Activities!K1</f>
        <v>CLO2 -  Decon</v>
      </c>
      <c r="GU1" s="159" t="str">
        <f>Activities!L1</f>
        <v>ClO2 - Clearance Sampling</v>
      </c>
      <c r="GV1" s="159" t="str">
        <f>Activities!M1</f>
        <v>AB - Building Reset</v>
      </c>
      <c r="GW1" s="121" t="s">
        <v>407</v>
      </c>
      <c r="GX1" s="159" t="str">
        <f>Activities!A1</f>
        <v>Dissemination</v>
      </c>
      <c r="GY1" s="159" t="str">
        <f>Activities!B1</f>
        <v>VHP - Characterization Sampling1</v>
      </c>
      <c r="GZ1" s="159" t="str">
        <f>Activities!C1</f>
        <v>VHP -  Decon</v>
      </c>
      <c r="HA1" s="159" t="str">
        <f>Activities!D1</f>
        <v>VHP - Clearance Sampling</v>
      </c>
      <c r="HB1" s="159" t="str">
        <f>Activities!E1</f>
        <v>AB - Characterization Sampling2</v>
      </c>
      <c r="HC1" s="159" t="str">
        <f>Activities!F1</f>
        <v>AB Decon - Removal</v>
      </c>
      <c r="HD1" s="159" t="str">
        <f>Activities!G1</f>
        <v>AB Decon - Spray</v>
      </c>
      <c r="HE1" s="159" t="str">
        <f>Activities!H1</f>
        <v>AB Decon - Dry</v>
      </c>
      <c r="HF1" s="159" t="str">
        <f>Activities!I1</f>
        <v>AB - Clearance Sampling</v>
      </c>
      <c r="HG1" s="159" t="str">
        <f>Activities!J1</f>
        <v>ClO2 - Characterization Sampling3</v>
      </c>
      <c r="HH1" s="159" t="str">
        <f>Activities!K1</f>
        <v>CLO2 -  Decon</v>
      </c>
      <c r="HI1" s="159" t="str">
        <f>Activities!L1</f>
        <v>ClO2 - Clearance Sampling</v>
      </c>
      <c r="HJ1" s="159" t="str">
        <f>Activities!M1</f>
        <v>AB - Building Reset</v>
      </c>
    </row>
    <row r="2" spans="1:218" x14ac:dyDescent="0.25">
      <c r="A2" s="91">
        <v>40649</v>
      </c>
      <c r="B2" s="113">
        <v>0.375</v>
      </c>
      <c r="C2" s="114" t="s">
        <v>565</v>
      </c>
      <c r="D2" s="160" t="s">
        <v>566</v>
      </c>
      <c r="E2" s="112">
        <v>6.4</v>
      </c>
      <c r="F2" s="134"/>
      <c r="G2" s="161" t="s">
        <v>567</v>
      </c>
      <c r="H2" s="162" t="str">
        <f>INDEX('Daily Activity List'!B:B,MATCH(A2,'Daily Activity List'!$A:$A))</f>
        <v>Dissemination</v>
      </c>
      <c r="I2" s="136"/>
      <c r="J2" s="104" t="str">
        <f>IF($C2="Decontamination Line",IF($E2="","",IF($H2=J$1,$E2,"")),"")</f>
        <v/>
      </c>
      <c r="K2" s="104" t="str">
        <f t="shared" ref="K2:V17" si="0">IF($C2="Decontamination Line",IF($E2="","",IF($H2=K$1,$E2,"")),"")</f>
        <v/>
      </c>
      <c r="L2" s="104" t="str">
        <f t="shared" si="0"/>
        <v/>
      </c>
      <c r="M2" s="104" t="str">
        <f t="shared" si="0"/>
        <v/>
      </c>
      <c r="N2" s="104" t="str">
        <f t="shared" si="0"/>
        <v/>
      </c>
      <c r="O2" s="104" t="str">
        <f t="shared" si="0"/>
        <v/>
      </c>
      <c r="P2" s="104" t="str">
        <f t="shared" si="0"/>
        <v/>
      </c>
      <c r="Q2" s="104" t="str">
        <f t="shared" si="0"/>
        <v/>
      </c>
      <c r="R2" s="104" t="str">
        <f t="shared" si="0"/>
        <v/>
      </c>
      <c r="S2" s="104" t="str">
        <f t="shared" si="0"/>
        <v/>
      </c>
      <c r="T2" s="104" t="str">
        <f t="shared" si="0"/>
        <v/>
      </c>
      <c r="U2" s="104" t="str">
        <f t="shared" si="0"/>
        <v/>
      </c>
      <c r="V2" s="104" t="str">
        <f t="shared" si="0"/>
        <v/>
      </c>
      <c r="W2" s="136"/>
      <c r="X2" s="104" t="str">
        <f>IF($C2="Decontamination Line",IF($F2="","",IF($H2=X$1,$F2,"")),"")</f>
        <v/>
      </c>
      <c r="Y2" s="104" t="str">
        <f t="shared" ref="Y2:AJ14" si="1">IF($C2="Decontamination Line",IF($F2="","",IF($H2=Y$1,$F2,"")),"")</f>
        <v/>
      </c>
      <c r="Z2" s="104" t="str">
        <f t="shared" si="1"/>
        <v/>
      </c>
      <c r="AA2" s="104" t="str">
        <f t="shared" si="1"/>
        <v/>
      </c>
      <c r="AB2" s="104" t="str">
        <f t="shared" si="1"/>
        <v/>
      </c>
      <c r="AC2" s="104" t="str">
        <f t="shared" si="1"/>
        <v/>
      </c>
      <c r="AD2" s="104" t="str">
        <f t="shared" si="1"/>
        <v/>
      </c>
      <c r="AE2" s="104" t="str">
        <f t="shared" si="1"/>
        <v/>
      </c>
      <c r="AF2" s="104" t="str">
        <f t="shared" si="1"/>
        <v/>
      </c>
      <c r="AG2" s="104" t="str">
        <f t="shared" si="1"/>
        <v/>
      </c>
      <c r="AH2" s="104" t="str">
        <f t="shared" si="1"/>
        <v/>
      </c>
      <c r="AI2" s="104" t="str">
        <f t="shared" si="1"/>
        <v/>
      </c>
      <c r="AJ2" s="104" t="str">
        <f t="shared" si="1"/>
        <v/>
      </c>
      <c r="AK2" s="104"/>
      <c r="AL2" s="104" t="str">
        <f>IF($C2="Donning Trailer",IF($E2="","",IF($H2=AL$1,$E2,"")),"")</f>
        <v/>
      </c>
      <c r="AM2" s="104" t="str">
        <f t="shared" ref="AM2:AX14" si="2">IF($C2="Donning Trailer",IF($E2="","",IF($H2=AM$1,$E2,"")),"")</f>
        <v/>
      </c>
      <c r="AN2" s="104" t="str">
        <f t="shared" si="2"/>
        <v/>
      </c>
      <c r="AO2" s="104" t="str">
        <f t="shared" si="2"/>
        <v/>
      </c>
      <c r="AP2" s="104" t="str">
        <f t="shared" si="2"/>
        <v/>
      </c>
      <c r="AQ2" s="104" t="str">
        <f t="shared" si="2"/>
        <v/>
      </c>
      <c r="AR2" s="104" t="str">
        <f t="shared" si="2"/>
        <v/>
      </c>
      <c r="AS2" s="104" t="str">
        <f t="shared" si="2"/>
        <v/>
      </c>
      <c r="AT2" s="104" t="str">
        <f t="shared" si="2"/>
        <v/>
      </c>
      <c r="AU2" s="104" t="str">
        <f t="shared" si="2"/>
        <v/>
      </c>
      <c r="AV2" s="104" t="str">
        <f t="shared" si="2"/>
        <v/>
      </c>
      <c r="AW2" s="104" t="str">
        <f t="shared" si="2"/>
        <v/>
      </c>
      <c r="AX2" s="104" t="str">
        <f t="shared" si="2"/>
        <v/>
      </c>
      <c r="AY2" s="104"/>
      <c r="AZ2" s="104">
        <f>IF($C2="Building",IF($E2="","",IF($H2=AZ$1,$E2,"")),"")</f>
        <v>6.4</v>
      </c>
      <c r="BA2" s="104" t="str">
        <f t="shared" ref="BA2:BL14" si="3">IF($C2="Building",IF($E2="","",IF($H2=BA$1,$E2,"")),"")</f>
        <v/>
      </c>
      <c r="BB2" s="104" t="str">
        <f t="shared" si="3"/>
        <v/>
      </c>
      <c r="BC2" s="104" t="str">
        <f t="shared" si="3"/>
        <v/>
      </c>
      <c r="BD2" s="104" t="str">
        <f t="shared" si="3"/>
        <v/>
      </c>
      <c r="BE2" s="104" t="str">
        <f t="shared" si="3"/>
        <v/>
      </c>
      <c r="BF2" s="104" t="str">
        <f t="shared" si="3"/>
        <v/>
      </c>
      <c r="BG2" s="104" t="str">
        <f t="shared" si="3"/>
        <v/>
      </c>
      <c r="BH2" s="104" t="str">
        <f t="shared" si="3"/>
        <v/>
      </c>
      <c r="BI2" s="104" t="str">
        <f t="shared" si="3"/>
        <v/>
      </c>
      <c r="BJ2" s="104" t="str">
        <f t="shared" si="3"/>
        <v/>
      </c>
      <c r="BK2" s="104" t="str">
        <f t="shared" si="3"/>
        <v/>
      </c>
      <c r="BL2" s="104" t="str">
        <f t="shared" si="3"/>
        <v/>
      </c>
      <c r="BM2" s="104"/>
      <c r="BN2" s="104" t="str">
        <f>IF($C2="Building",IF($F2="","",IF($H2=BN$1,$F2,"")),"")</f>
        <v/>
      </c>
      <c r="BO2" s="104" t="str">
        <f t="shared" ref="BO2:BZ14" si="4">IF($C2="Building",IF($F2="","",IF($H2=BO$1,$F2,"")),"")</f>
        <v/>
      </c>
      <c r="BP2" s="104" t="str">
        <f t="shared" si="4"/>
        <v/>
      </c>
      <c r="BQ2" s="104" t="str">
        <f t="shared" si="4"/>
        <v/>
      </c>
      <c r="BR2" s="104" t="str">
        <f t="shared" si="4"/>
        <v/>
      </c>
      <c r="BS2" s="104" t="str">
        <f t="shared" si="4"/>
        <v/>
      </c>
      <c r="BT2" s="104" t="str">
        <f t="shared" si="4"/>
        <v/>
      </c>
      <c r="BU2" s="104" t="str">
        <f t="shared" si="4"/>
        <v/>
      </c>
      <c r="BV2" s="104" t="str">
        <f t="shared" si="4"/>
        <v/>
      </c>
      <c r="BW2" s="104" t="str">
        <f t="shared" si="4"/>
        <v/>
      </c>
      <c r="BX2" s="104" t="str">
        <f t="shared" si="4"/>
        <v/>
      </c>
      <c r="BY2" s="104" t="str">
        <f t="shared" si="4"/>
        <v/>
      </c>
      <c r="BZ2" s="104" t="str">
        <f t="shared" si="4"/>
        <v/>
      </c>
      <c r="CA2" s="104"/>
      <c r="CB2" s="104" t="str">
        <f t="shared" ref="CB2:CI2" si="5">IF($C2=$CA$1,IF($E2="","",IF($H2=CB$1,$E2,"")),"")</f>
        <v/>
      </c>
      <c r="CC2" s="104" t="str">
        <f t="shared" si="5"/>
        <v/>
      </c>
      <c r="CD2" s="104" t="str">
        <f t="shared" si="5"/>
        <v/>
      </c>
      <c r="CE2" s="104" t="str">
        <f t="shared" si="5"/>
        <v/>
      </c>
      <c r="CF2" s="104" t="str">
        <f t="shared" si="5"/>
        <v/>
      </c>
      <c r="CG2" s="104" t="str">
        <f t="shared" si="5"/>
        <v/>
      </c>
      <c r="CH2" s="104" t="str">
        <f t="shared" si="5"/>
        <v/>
      </c>
      <c r="CI2" s="104" t="str">
        <f t="shared" si="5"/>
        <v/>
      </c>
      <c r="CJ2" s="104" t="str">
        <f t="shared" ref="CJ2:CN17" si="6">IF($C2=$CA$1,IF($E2="","",IF($H2=CJ$1,$E2,"")),"")</f>
        <v/>
      </c>
      <c r="CK2" s="104" t="str">
        <f t="shared" si="6"/>
        <v/>
      </c>
      <c r="CL2" s="104" t="str">
        <f t="shared" si="6"/>
        <v/>
      </c>
      <c r="CM2" s="104" t="str">
        <f t="shared" si="6"/>
        <v/>
      </c>
      <c r="CN2" s="104" t="str">
        <f t="shared" si="6"/>
        <v/>
      </c>
      <c r="CO2" s="104"/>
      <c r="CP2" s="104" t="str">
        <f t="shared" ref="CP2:CW2" si="7">IF($C2=$CO$1,IF($E2="","",IF($H2=CP$1,$E2,"")),"")</f>
        <v/>
      </c>
      <c r="CQ2" s="104" t="str">
        <f t="shared" si="7"/>
        <v/>
      </c>
      <c r="CR2" s="104" t="str">
        <f t="shared" si="7"/>
        <v/>
      </c>
      <c r="CS2" s="104" t="str">
        <f t="shared" si="7"/>
        <v/>
      </c>
      <c r="CT2" s="104" t="str">
        <f t="shared" si="7"/>
        <v/>
      </c>
      <c r="CU2" s="104" t="str">
        <f t="shared" si="7"/>
        <v/>
      </c>
      <c r="CV2" s="104" t="str">
        <f t="shared" si="7"/>
        <v/>
      </c>
      <c r="CW2" s="104" t="str">
        <f t="shared" si="7"/>
        <v/>
      </c>
      <c r="CX2" s="104" t="str">
        <f t="shared" ref="CX2:DB17" si="8">IF($C2=$CO$1,IF($E2="","",IF($H2=CX$1,$E2,"")),"")</f>
        <v/>
      </c>
      <c r="CY2" s="104" t="str">
        <f t="shared" si="8"/>
        <v/>
      </c>
      <c r="CZ2" s="104" t="str">
        <f t="shared" si="8"/>
        <v/>
      </c>
      <c r="DA2" s="104" t="str">
        <f t="shared" si="8"/>
        <v/>
      </c>
      <c r="DB2" s="104" t="str">
        <f t="shared" si="8"/>
        <v/>
      </c>
      <c r="DC2" s="104"/>
      <c r="DD2" s="104" t="str">
        <f t="shared" ref="DD2:DK2" si="9">IF($C2=$DC$1,IF($E2="","",IF($H2=DD$1,$E2,"")),"")</f>
        <v/>
      </c>
      <c r="DE2" s="104" t="str">
        <f t="shared" si="9"/>
        <v/>
      </c>
      <c r="DF2" s="104" t="str">
        <f t="shared" si="9"/>
        <v/>
      </c>
      <c r="DG2" s="104" t="str">
        <f t="shared" si="9"/>
        <v/>
      </c>
      <c r="DH2" s="104" t="str">
        <f t="shared" si="9"/>
        <v/>
      </c>
      <c r="DI2" s="104" t="str">
        <f t="shared" si="9"/>
        <v/>
      </c>
      <c r="DJ2" s="104" t="str">
        <f t="shared" si="9"/>
        <v/>
      </c>
      <c r="DK2" s="104" t="str">
        <f t="shared" si="9"/>
        <v/>
      </c>
      <c r="DL2" s="104" t="str">
        <f t="shared" ref="DL2:DP17" si="10">IF($C2=$DC$1,IF($E2="","",IF($H2=DL$1,$E2,"")),"")</f>
        <v/>
      </c>
      <c r="DM2" s="104" t="str">
        <f t="shared" si="10"/>
        <v/>
      </c>
      <c r="DN2" s="104" t="str">
        <f t="shared" si="10"/>
        <v/>
      </c>
      <c r="DO2" s="104" t="str">
        <f t="shared" si="10"/>
        <v/>
      </c>
      <c r="DP2" s="104" t="str">
        <f t="shared" si="10"/>
        <v/>
      </c>
      <c r="DQ2" s="104"/>
      <c r="DR2" s="104" t="str">
        <f t="shared" ref="DR2:DY2" si="11">IF($C2=$DQ$1,IF($E2="","",IF($H2=DR$1,$E2,"")),"")</f>
        <v/>
      </c>
      <c r="DS2" s="104" t="str">
        <f t="shared" si="11"/>
        <v/>
      </c>
      <c r="DT2" s="104" t="str">
        <f t="shared" si="11"/>
        <v/>
      </c>
      <c r="DU2" s="104" t="str">
        <f t="shared" si="11"/>
        <v/>
      </c>
      <c r="DV2" s="104" t="str">
        <f t="shared" si="11"/>
        <v/>
      </c>
      <c r="DW2" s="104" t="str">
        <f t="shared" si="11"/>
        <v/>
      </c>
      <c r="DX2" s="104" t="str">
        <f t="shared" si="11"/>
        <v/>
      </c>
      <c r="DY2" s="104" t="str">
        <f t="shared" si="11"/>
        <v/>
      </c>
      <c r="DZ2" s="104" t="str">
        <f t="shared" ref="DZ2:ED17" si="12">IF($C2=$DQ$1,IF($E2="","",IF($H2=DZ$1,$E2,"")),"")</f>
        <v/>
      </c>
      <c r="EA2" s="104" t="str">
        <f t="shared" si="12"/>
        <v/>
      </c>
      <c r="EB2" s="104" t="str">
        <f t="shared" si="12"/>
        <v/>
      </c>
      <c r="EC2" s="104" t="str">
        <f t="shared" si="12"/>
        <v/>
      </c>
      <c r="ED2" s="104" t="str">
        <f t="shared" si="12"/>
        <v/>
      </c>
      <c r="EE2" s="104"/>
      <c r="EF2" s="104" t="str">
        <f t="shared" ref="EF2:EM2" si="13">IF($C2=$EE$1,IF($E2="","",IF($H2=EF$1,$E2,"")),"")</f>
        <v/>
      </c>
      <c r="EG2" s="104" t="str">
        <f t="shared" si="13"/>
        <v/>
      </c>
      <c r="EH2" s="104" t="str">
        <f t="shared" si="13"/>
        <v/>
      </c>
      <c r="EI2" s="104" t="str">
        <f t="shared" si="13"/>
        <v/>
      </c>
      <c r="EJ2" s="104" t="str">
        <f t="shared" si="13"/>
        <v/>
      </c>
      <c r="EK2" s="104" t="str">
        <f t="shared" si="13"/>
        <v/>
      </c>
      <c r="EL2" s="104" t="str">
        <f t="shared" si="13"/>
        <v/>
      </c>
      <c r="EM2" s="104" t="str">
        <f t="shared" si="13"/>
        <v/>
      </c>
      <c r="EN2" s="104" t="str">
        <f t="shared" ref="EN2:ER17" si="14">IF($C2=$EE$1,IF($E2="","",IF($H2=EN$1,$E2,"")),"")</f>
        <v/>
      </c>
      <c r="EO2" s="104" t="str">
        <f t="shared" si="14"/>
        <v/>
      </c>
      <c r="EP2" s="104" t="str">
        <f t="shared" si="14"/>
        <v/>
      </c>
      <c r="EQ2" s="104" t="str">
        <f t="shared" si="14"/>
        <v/>
      </c>
      <c r="ER2" s="104" t="str">
        <f t="shared" si="14"/>
        <v/>
      </c>
      <c r="ES2" s="104"/>
      <c r="ET2" s="104" t="str">
        <f t="shared" ref="ET2:FA2" si="15">IF($C2=$ES$1,IF($E2="","",IF($H2=ET$1,$E2,"")),"")</f>
        <v/>
      </c>
      <c r="EU2" s="104" t="str">
        <f t="shared" si="15"/>
        <v/>
      </c>
      <c r="EV2" s="104" t="str">
        <f t="shared" si="15"/>
        <v/>
      </c>
      <c r="EW2" s="104" t="str">
        <f t="shared" si="15"/>
        <v/>
      </c>
      <c r="EX2" s="104" t="str">
        <f t="shared" si="15"/>
        <v/>
      </c>
      <c r="EY2" s="104" t="str">
        <f t="shared" si="15"/>
        <v/>
      </c>
      <c r="EZ2" s="104" t="str">
        <f t="shared" si="15"/>
        <v/>
      </c>
      <c r="FA2" s="104" t="str">
        <f t="shared" si="15"/>
        <v/>
      </c>
      <c r="FB2" s="104" t="str">
        <f t="shared" ref="FB2:FF17" si="16">IF($C2=$ES$1,IF($E2="","",IF($H2=FB$1,$E2,"")),"")</f>
        <v/>
      </c>
      <c r="FC2" s="104" t="str">
        <f t="shared" si="16"/>
        <v/>
      </c>
      <c r="FD2" s="104" t="str">
        <f t="shared" si="16"/>
        <v/>
      </c>
      <c r="FE2" s="104" t="str">
        <f t="shared" si="16"/>
        <v/>
      </c>
      <c r="FF2" s="104" t="str">
        <f t="shared" si="16"/>
        <v/>
      </c>
      <c r="FG2" s="104"/>
      <c r="FH2" s="104" t="str">
        <f t="shared" ref="FH2:FO2" si="17">IF($C2=$FG$1,IF($E2="","",IF($H2=FH$1,$E2,"")),"")</f>
        <v/>
      </c>
      <c r="FI2" s="104" t="str">
        <f t="shared" si="17"/>
        <v/>
      </c>
      <c r="FJ2" s="104" t="str">
        <f t="shared" si="17"/>
        <v/>
      </c>
      <c r="FK2" s="104" t="str">
        <f t="shared" si="17"/>
        <v/>
      </c>
      <c r="FL2" s="104" t="str">
        <f t="shared" si="17"/>
        <v/>
      </c>
      <c r="FM2" s="104" t="str">
        <f t="shared" si="17"/>
        <v/>
      </c>
      <c r="FN2" s="104" t="str">
        <f t="shared" si="17"/>
        <v/>
      </c>
      <c r="FO2" s="104" t="str">
        <f t="shared" si="17"/>
        <v/>
      </c>
      <c r="FP2" s="104" t="str">
        <f t="shared" ref="FP2:FT17" si="18">IF($C2=$FG$1,IF($E2="","",IF($H2=FP$1,$E2,"")),"")</f>
        <v/>
      </c>
      <c r="FQ2" s="104" t="str">
        <f t="shared" si="18"/>
        <v/>
      </c>
      <c r="FR2" s="104" t="str">
        <f t="shared" si="18"/>
        <v/>
      </c>
      <c r="FS2" s="104" t="str">
        <f t="shared" si="18"/>
        <v/>
      </c>
      <c r="FT2" s="104" t="str">
        <f t="shared" si="18"/>
        <v/>
      </c>
      <c r="FU2" s="104"/>
      <c r="FV2" s="104" t="str">
        <f t="shared" ref="FV2:GC2" si="19">IF($C2=$FU$1,IF($E2="","",IF($H2=FV$1,$E2,"")),"")</f>
        <v/>
      </c>
      <c r="FW2" s="104" t="str">
        <f t="shared" si="19"/>
        <v/>
      </c>
      <c r="FX2" s="104" t="str">
        <f t="shared" si="19"/>
        <v/>
      </c>
      <c r="FY2" s="104" t="str">
        <f t="shared" si="19"/>
        <v/>
      </c>
      <c r="FZ2" s="104" t="str">
        <f t="shared" si="19"/>
        <v/>
      </c>
      <c r="GA2" s="104" t="str">
        <f t="shared" si="19"/>
        <v/>
      </c>
      <c r="GB2" s="104" t="str">
        <f t="shared" si="19"/>
        <v/>
      </c>
      <c r="GC2" s="104" t="str">
        <f t="shared" si="19"/>
        <v/>
      </c>
      <c r="GD2" s="104" t="str">
        <f t="shared" ref="GD2:GH17" si="20">IF($C2=$FU$1,IF($E2="","",IF($H2=GD$1,$E2,"")),"")</f>
        <v/>
      </c>
      <c r="GE2" s="104" t="str">
        <f t="shared" si="20"/>
        <v/>
      </c>
      <c r="GF2" s="104" t="str">
        <f t="shared" si="20"/>
        <v/>
      </c>
      <c r="GG2" s="104" t="str">
        <f t="shared" si="20"/>
        <v/>
      </c>
      <c r="GH2" s="104" t="str">
        <f t="shared" si="20"/>
        <v/>
      </c>
      <c r="GI2" s="104"/>
      <c r="GJ2" s="104" t="str">
        <f t="shared" ref="GJ2:GQ2" si="21">IF($C2=$GI$1,IF($E2="","",IF($H2=GJ$1,$E2,"")),"")</f>
        <v/>
      </c>
      <c r="GK2" s="104" t="str">
        <f t="shared" si="21"/>
        <v/>
      </c>
      <c r="GL2" s="104" t="str">
        <f t="shared" si="21"/>
        <v/>
      </c>
      <c r="GM2" s="104" t="str">
        <f t="shared" si="21"/>
        <v/>
      </c>
      <c r="GN2" s="104" t="str">
        <f t="shared" si="21"/>
        <v/>
      </c>
      <c r="GO2" s="104" t="str">
        <f t="shared" si="21"/>
        <v/>
      </c>
      <c r="GP2" s="104" t="str">
        <f t="shared" si="21"/>
        <v/>
      </c>
      <c r="GQ2" s="104" t="str">
        <f t="shared" si="21"/>
        <v/>
      </c>
      <c r="GR2" s="104" t="str">
        <f t="shared" ref="GR2:GV17" si="22">IF($C2=$GI$1,IF($E2="","",IF($H2=GR$1,$E2,"")),"")</f>
        <v/>
      </c>
      <c r="GS2" s="104" t="str">
        <f t="shared" si="22"/>
        <v/>
      </c>
      <c r="GT2" s="104" t="str">
        <f t="shared" si="22"/>
        <v/>
      </c>
      <c r="GU2" s="104" t="str">
        <f t="shared" si="22"/>
        <v/>
      </c>
      <c r="GV2" s="104" t="str">
        <f t="shared" si="22"/>
        <v/>
      </c>
      <c r="GW2" s="104"/>
      <c r="GX2" s="104" t="str">
        <f t="shared" ref="GX2:HE2" si="23">IF($C2=$GW$1,IF($E2="","",IF($H2=GX$1,$E2,"")),"")</f>
        <v/>
      </c>
      <c r="GY2" s="104" t="str">
        <f t="shared" si="23"/>
        <v/>
      </c>
      <c r="GZ2" s="104" t="str">
        <f t="shared" si="23"/>
        <v/>
      </c>
      <c r="HA2" s="104" t="str">
        <f t="shared" si="23"/>
        <v/>
      </c>
      <c r="HB2" s="104" t="str">
        <f t="shared" si="23"/>
        <v/>
      </c>
      <c r="HC2" s="104" t="str">
        <f t="shared" si="23"/>
        <v/>
      </c>
      <c r="HD2" s="104" t="str">
        <f t="shared" si="23"/>
        <v/>
      </c>
      <c r="HE2" s="104" t="str">
        <f t="shared" si="23"/>
        <v/>
      </c>
      <c r="HF2" s="104" t="str">
        <f t="shared" ref="HF2:HJ17" si="24">IF($C2=$GW$1,IF($E2="","",IF($H2=HF$1,$E2,"")),"")</f>
        <v/>
      </c>
      <c r="HG2" s="104" t="str">
        <f t="shared" si="24"/>
        <v/>
      </c>
      <c r="HH2" s="104" t="str">
        <f t="shared" si="24"/>
        <v/>
      </c>
      <c r="HI2" s="104" t="str">
        <f t="shared" si="24"/>
        <v/>
      </c>
      <c r="HJ2" s="104" t="str">
        <f t="shared" si="24"/>
        <v/>
      </c>
    </row>
    <row r="3" spans="1:218" x14ac:dyDescent="0.25">
      <c r="A3" s="91">
        <v>40649</v>
      </c>
      <c r="B3" s="113">
        <v>0.45555555555555555</v>
      </c>
      <c r="C3" s="114" t="s">
        <v>565</v>
      </c>
      <c r="D3" s="160" t="s">
        <v>568</v>
      </c>
      <c r="E3" s="112">
        <v>3.2</v>
      </c>
      <c r="F3" s="134"/>
      <c r="G3" s="161" t="s">
        <v>567</v>
      </c>
      <c r="H3" s="162" t="str">
        <f>INDEX('Daily Activity List'!B:B,MATCH(A3,'Daily Activity List'!$A:$A))</f>
        <v>Dissemination</v>
      </c>
      <c r="I3" s="136"/>
      <c r="J3" s="104" t="str">
        <f t="shared" ref="J3:V34" si="25">IF($C3="Decontamination Line",IF($E3="","",IF($H3=J$1,$E3,"")),"")</f>
        <v/>
      </c>
      <c r="K3" s="104" t="str">
        <f t="shared" si="0"/>
        <v/>
      </c>
      <c r="L3" s="104" t="str">
        <f t="shared" si="0"/>
        <v/>
      </c>
      <c r="M3" s="104" t="str">
        <f t="shared" si="0"/>
        <v/>
      </c>
      <c r="N3" s="104" t="str">
        <f t="shared" si="0"/>
        <v/>
      </c>
      <c r="O3" s="104" t="str">
        <f t="shared" si="0"/>
        <v/>
      </c>
      <c r="P3" s="104" t="str">
        <f t="shared" si="0"/>
        <v/>
      </c>
      <c r="Q3" s="104" t="str">
        <f t="shared" si="0"/>
        <v/>
      </c>
      <c r="R3" s="104" t="str">
        <f t="shared" si="0"/>
        <v/>
      </c>
      <c r="S3" s="104" t="str">
        <f t="shared" si="0"/>
        <v/>
      </c>
      <c r="T3" s="104" t="str">
        <f t="shared" si="0"/>
        <v/>
      </c>
      <c r="U3" s="104" t="str">
        <f t="shared" si="0"/>
        <v/>
      </c>
      <c r="V3" s="104" t="str">
        <f t="shared" si="0"/>
        <v/>
      </c>
      <c r="W3" s="136"/>
      <c r="X3" s="104" t="str">
        <f t="shared" ref="X3:AJ43" si="26">IF($C3="Decontamination Line",IF($F3="","",IF($H3=X$1,$F3,"")),"")</f>
        <v/>
      </c>
      <c r="Y3" s="104" t="str">
        <f t="shared" si="1"/>
        <v/>
      </c>
      <c r="Z3" s="104" t="str">
        <f t="shared" si="1"/>
        <v/>
      </c>
      <c r="AA3" s="104" t="str">
        <f t="shared" si="1"/>
        <v/>
      </c>
      <c r="AB3" s="104" t="str">
        <f t="shared" si="1"/>
        <v/>
      </c>
      <c r="AC3" s="104" t="str">
        <f t="shared" si="1"/>
        <v/>
      </c>
      <c r="AD3" s="104" t="str">
        <f t="shared" si="1"/>
        <v/>
      </c>
      <c r="AE3" s="104" t="str">
        <f t="shared" si="1"/>
        <v/>
      </c>
      <c r="AF3" s="104" t="str">
        <f t="shared" si="1"/>
        <v/>
      </c>
      <c r="AG3" s="104" t="str">
        <f t="shared" si="1"/>
        <v/>
      </c>
      <c r="AH3" s="104" t="str">
        <f t="shared" si="1"/>
        <v/>
      </c>
      <c r="AI3" s="104" t="str">
        <f t="shared" si="1"/>
        <v/>
      </c>
      <c r="AJ3" s="104" t="str">
        <f t="shared" si="1"/>
        <v/>
      </c>
      <c r="AK3" s="104"/>
      <c r="AL3" s="104" t="str">
        <f t="shared" ref="AL3:AX43" si="27">IF($C3="Donning Trailer",IF($E3="","",IF($H3=AL$1,$E3,"")),"")</f>
        <v/>
      </c>
      <c r="AM3" s="104" t="str">
        <f t="shared" si="2"/>
        <v/>
      </c>
      <c r="AN3" s="104" t="str">
        <f t="shared" si="2"/>
        <v/>
      </c>
      <c r="AO3" s="104" t="str">
        <f t="shared" si="2"/>
        <v/>
      </c>
      <c r="AP3" s="104" t="str">
        <f t="shared" si="2"/>
        <v/>
      </c>
      <c r="AQ3" s="104" t="str">
        <f t="shared" si="2"/>
        <v/>
      </c>
      <c r="AR3" s="104" t="str">
        <f t="shared" si="2"/>
        <v/>
      </c>
      <c r="AS3" s="104" t="str">
        <f t="shared" si="2"/>
        <v/>
      </c>
      <c r="AT3" s="104" t="str">
        <f t="shared" si="2"/>
        <v/>
      </c>
      <c r="AU3" s="104" t="str">
        <f t="shared" si="2"/>
        <v/>
      </c>
      <c r="AV3" s="104" t="str">
        <f t="shared" si="2"/>
        <v/>
      </c>
      <c r="AW3" s="104" t="str">
        <f t="shared" si="2"/>
        <v/>
      </c>
      <c r="AX3" s="104" t="str">
        <f t="shared" si="2"/>
        <v/>
      </c>
      <c r="AY3" s="104"/>
      <c r="AZ3" s="104">
        <f t="shared" ref="AZ3:BL43" si="28">IF($C3="Building",IF($E3="","",IF($H3=AZ$1,$E3,"")),"")</f>
        <v>3.2</v>
      </c>
      <c r="BA3" s="104" t="str">
        <f t="shared" si="3"/>
        <v/>
      </c>
      <c r="BB3" s="104" t="str">
        <f t="shared" si="3"/>
        <v/>
      </c>
      <c r="BC3" s="104" t="str">
        <f t="shared" si="3"/>
        <v/>
      </c>
      <c r="BD3" s="104" t="str">
        <f t="shared" si="3"/>
        <v/>
      </c>
      <c r="BE3" s="104" t="str">
        <f t="shared" si="3"/>
        <v/>
      </c>
      <c r="BF3" s="104" t="str">
        <f t="shared" si="3"/>
        <v/>
      </c>
      <c r="BG3" s="104" t="str">
        <f t="shared" si="3"/>
        <v/>
      </c>
      <c r="BH3" s="104" t="str">
        <f t="shared" si="3"/>
        <v/>
      </c>
      <c r="BI3" s="104" t="str">
        <f t="shared" si="3"/>
        <v/>
      </c>
      <c r="BJ3" s="104" t="str">
        <f t="shared" si="3"/>
        <v/>
      </c>
      <c r="BK3" s="104" t="str">
        <f t="shared" si="3"/>
        <v/>
      </c>
      <c r="BL3" s="104" t="str">
        <f t="shared" si="3"/>
        <v/>
      </c>
      <c r="BM3" s="104"/>
      <c r="BN3" s="104" t="str">
        <f t="shared" ref="BN3:BZ43" si="29">IF($C3="Building",IF($F3="","",IF($H3=BN$1,$F3,"")),"")</f>
        <v/>
      </c>
      <c r="BO3" s="104" t="str">
        <f t="shared" si="4"/>
        <v/>
      </c>
      <c r="BP3" s="104" t="str">
        <f t="shared" si="4"/>
        <v/>
      </c>
      <c r="BQ3" s="104" t="str">
        <f t="shared" si="4"/>
        <v/>
      </c>
      <c r="BR3" s="104" t="str">
        <f t="shared" si="4"/>
        <v/>
      </c>
      <c r="BS3" s="104" t="str">
        <f t="shared" si="4"/>
        <v/>
      </c>
      <c r="BT3" s="104" t="str">
        <f t="shared" si="4"/>
        <v/>
      </c>
      <c r="BU3" s="104" t="str">
        <f t="shared" si="4"/>
        <v/>
      </c>
      <c r="BV3" s="104" t="str">
        <f t="shared" si="4"/>
        <v/>
      </c>
      <c r="BW3" s="104" t="str">
        <f t="shared" si="4"/>
        <v/>
      </c>
      <c r="BX3" s="104" t="str">
        <f t="shared" si="4"/>
        <v/>
      </c>
      <c r="BY3" s="104" t="str">
        <f t="shared" si="4"/>
        <v/>
      </c>
      <c r="BZ3" s="104" t="str">
        <f t="shared" si="4"/>
        <v/>
      </c>
      <c r="CA3" s="104"/>
      <c r="CB3" s="104" t="str">
        <f t="shared" ref="CB3:CN28" si="30">IF($C3=$CA$1,IF($E3="","",IF($H3=CB$1,$E3,"")),"")</f>
        <v/>
      </c>
      <c r="CC3" s="104" t="str">
        <f t="shared" si="30"/>
        <v/>
      </c>
      <c r="CD3" s="104" t="str">
        <f t="shared" si="30"/>
        <v/>
      </c>
      <c r="CE3" s="104" t="str">
        <f t="shared" si="30"/>
        <v/>
      </c>
      <c r="CF3" s="104" t="str">
        <f t="shared" si="30"/>
        <v/>
      </c>
      <c r="CG3" s="104" t="str">
        <f t="shared" si="30"/>
        <v/>
      </c>
      <c r="CH3" s="104" t="str">
        <f t="shared" si="30"/>
        <v/>
      </c>
      <c r="CI3" s="104" t="str">
        <f t="shared" si="30"/>
        <v/>
      </c>
      <c r="CJ3" s="104" t="str">
        <f t="shared" si="6"/>
        <v/>
      </c>
      <c r="CK3" s="104" t="str">
        <f t="shared" si="6"/>
        <v/>
      </c>
      <c r="CL3" s="104" t="str">
        <f t="shared" si="6"/>
        <v/>
      </c>
      <c r="CM3" s="104" t="str">
        <f t="shared" si="6"/>
        <v/>
      </c>
      <c r="CN3" s="104" t="str">
        <f t="shared" si="6"/>
        <v/>
      </c>
      <c r="CO3" s="104"/>
      <c r="CP3" s="104" t="str">
        <f t="shared" ref="CP3:DB28" si="31">IF($C3=$CO$1,IF($E3="","",IF($H3=CP$1,$E3,"")),"")</f>
        <v/>
      </c>
      <c r="CQ3" s="104" t="str">
        <f t="shared" si="31"/>
        <v/>
      </c>
      <c r="CR3" s="104" t="str">
        <f t="shared" si="31"/>
        <v/>
      </c>
      <c r="CS3" s="104" t="str">
        <f t="shared" si="31"/>
        <v/>
      </c>
      <c r="CT3" s="104" t="str">
        <f t="shared" si="31"/>
        <v/>
      </c>
      <c r="CU3" s="104" t="str">
        <f t="shared" si="31"/>
        <v/>
      </c>
      <c r="CV3" s="104" t="str">
        <f t="shared" si="31"/>
        <v/>
      </c>
      <c r="CW3" s="104" t="str">
        <f t="shared" si="31"/>
        <v/>
      </c>
      <c r="CX3" s="104" t="str">
        <f t="shared" si="8"/>
        <v/>
      </c>
      <c r="CY3" s="104" t="str">
        <f t="shared" si="8"/>
        <v/>
      </c>
      <c r="CZ3" s="104" t="str">
        <f t="shared" si="8"/>
        <v/>
      </c>
      <c r="DA3" s="104" t="str">
        <f t="shared" si="8"/>
        <v/>
      </c>
      <c r="DB3" s="104" t="str">
        <f t="shared" si="8"/>
        <v/>
      </c>
      <c r="DC3" s="104"/>
      <c r="DD3" s="104" t="str">
        <f t="shared" ref="DD3:DP28" si="32">IF($C3=$DC$1,IF($E3="","",IF($H3=DD$1,$E3,"")),"")</f>
        <v/>
      </c>
      <c r="DE3" s="104" t="str">
        <f t="shared" si="32"/>
        <v/>
      </c>
      <c r="DF3" s="104" t="str">
        <f t="shared" si="32"/>
        <v/>
      </c>
      <c r="DG3" s="104" t="str">
        <f t="shared" si="32"/>
        <v/>
      </c>
      <c r="DH3" s="104" t="str">
        <f t="shared" si="32"/>
        <v/>
      </c>
      <c r="DI3" s="104" t="str">
        <f t="shared" si="32"/>
        <v/>
      </c>
      <c r="DJ3" s="104" t="str">
        <f t="shared" si="32"/>
        <v/>
      </c>
      <c r="DK3" s="104" t="str">
        <f t="shared" si="32"/>
        <v/>
      </c>
      <c r="DL3" s="104" t="str">
        <f t="shared" si="10"/>
        <v/>
      </c>
      <c r="DM3" s="104" t="str">
        <f t="shared" si="10"/>
        <v/>
      </c>
      <c r="DN3" s="104" t="str">
        <f t="shared" si="10"/>
        <v/>
      </c>
      <c r="DO3" s="104" t="str">
        <f t="shared" si="10"/>
        <v/>
      </c>
      <c r="DP3" s="104" t="str">
        <f t="shared" si="10"/>
        <v/>
      </c>
      <c r="DQ3" s="104"/>
      <c r="DR3" s="104" t="str">
        <f t="shared" ref="DR3:ED28" si="33">IF($C3=$DQ$1,IF($E3="","",IF($H3=DR$1,$E3,"")),"")</f>
        <v/>
      </c>
      <c r="DS3" s="104" t="str">
        <f t="shared" si="33"/>
        <v/>
      </c>
      <c r="DT3" s="104" t="str">
        <f t="shared" si="33"/>
        <v/>
      </c>
      <c r="DU3" s="104" t="str">
        <f t="shared" si="33"/>
        <v/>
      </c>
      <c r="DV3" s="104" t="str">
        <f t="shared" si="33"/>
        <v/>
      </c>
      <c r="DW3" s="104" t="str">
        <f t="shared" si="33"/>
        <v/>
      </c>
      <c r="DX3" s="104" t="str">
        <f t="shared" si="33"/>
        <v/>
      </c>
      <c r="DY3" s="104" t="str">
        <f t="shared" si="33"/>
        <v/>
      </c>
      <c r="DZ3" s="104" t="str">
        <f t="shared" si="12"/>
        <v/>
      </c>
      <c r="EA3" s="104" t="str">
        <f t="shared" si="12"/>
        <v/>
      </c>
      <c r="EB3" s="104" t="str">
        <f t="shared" si="12"/>
        <v/>
      </c>
      <c r="EC3" s="104" t="str">
        <f t="shared" si="12"/>
        <v/>
      </c>
      <c r="ED3" s="104" t="str">
        <f t="shared" si="12"/>
        <v/>
      </c>
      <c r="EE3" s="104"/>
      <c r="EF3" s="104" t="str">
        <f t="shared" ref="EF3:ER28" si="34">IF($C3=$EE$1,IF($E3="","",IF($H3=EF$1,$E3,"")),"")</f>
        <v/>
      </c>
      <c r="EG3" s="104" t="str">
        <f t="shared" si="34"/>
        <v/>
      </c>
      <c r="EH3" s="104" t="str">
        <f t="shared" si="34"/>
        <v/>
      </c>
      <c r="EI3" s="104" t="str">
        <f t="shared" si="34"/>
        <v/>
      </c>
      <c r="EJ3" s="104" t="str">
        <f t="shared" si="34"/>
        <v/>
      </c>
      <c r="EK3" s="104" t="str">
        <f t="shared" si="34"/>
        <v/>
      </c>
      <c r="EL3" s="104" t="str">
        <f t="shared" si="34"/>
        <v/>
      </c>
      <c r="EM3" s="104" t="str">
        <f t="shared" si="34"/>
        <v/>
      </c>
      <c r="EN3" s="104" t="str">
        <f t="shared" si="14"/>
        <v/>
      </c>
      <c r="EO3" s="104" t="str">
        <f t="shared" si="14"/>
        <v/>
      </c>
      <c r="EP3" s="104" t="str">
        <f t="shared" si="14"/>
        <v/>
      </c>
      <c r="EQ3" s="104" t="str">
        <f t="shared" si="14"/>
        <v/>
      </c>
      <c r="ER3" s="104" t="str">
        <f t="shared" si="14"/>
        <v/>
      </c>
      <c r="ES3" s="104"/>
      <c r="ET3" s="104" t="str">
        <f t="shared" ref="ET3:FF28" si="35">IF($C3=$ES$1,IF($E3="","",IF($H3=ET$1,$E3,"")),"")</f>
        <v/>
      </c>
      <c r="EU3" s="104" t="str">
        <f t="shared" si="35"/>
        <v/>
      </c>
      <c r="EV3" s="104" t="str">
        <f t="shared" si="35"/>
        <v/>
      </c>
      <c r="EW3" s="104" t="str">
        <f t="shared" si="35"/>
        <v/>
      </c>
      <c r="EX3" s="104" t="str">
        <f t="shared" si="35"/>
        <v/>
      </c>
      <c r="EY3" s="104" t="str">
        <f t="shared" si="35"/>
        <v/>
      </c>
      <c r="EZ3" s="104" t="str">
        <f t="shared" si="35"/>
        <v/>
      </c>
      <c r="FA3" s="104" t="str">
        <f t="shared" si="35"/>
        <v/>
      </c>
      <c r="FB3" s="104" t="str">
        <f t="shared" si="16"/>
        <v/>
      </c>
      <c r="FC3" s="104" t="str">
        <f t="shared" si="16"/>
        <v/>
      </c>
      <c r="FD3" s="104" t="str">
        <f t="shared" si="16"/>
        <v/>
      </c>
      <c r="FE3" s="104" t="str">
        <f t="shared" si="16"/>
        <v/>
      </c>
      <c r="FF3" s="104" t="str">
        <f t="shared" si="16"/>
        <v/>
      </c>
      <c r="FG3" s="104"/>
      <c r="FH3" s="104" t="str">
        <f t="shared" ref="FH3:FT28" si="36">IF($C3=$FG$1,IF($E3="","",IF($H3=FH$1,$E3,"")),"")</f>
        <v/>
      </c>
      <c r="FI3" s="104" t="str">
        <f t="shared" si="36"/>
        <v/>
      </c>
      <c r="FJ3" s="104" t="str">
        <f t="shared" si="36"/>
        <v/>
      </c>
      <c r="FK3" s="104" t="str">
        <f t="shared" si="36"/>
        <v/>
      </c>
      <c r="FL3" s="104" t="str">
        <f t="shared" si="36"/>
        <v/>
      </c>
      <c r="FM3" s="104" t="str">
        <f t="shared" si="36"/>
        <v/>
      </c>
      <c r="FN3" s="104" t="str">
        <f t="shared" si="36"/>
        <v/>
      </c>
      <c r="FO3" s="104" t="str">
        <f t="shared" si="36"/>
        <v/>
      </c>
      <c r="FP3" s="104" t="str">
        <f t="shared" si="18"/>
        <v/>
      </c>
      <c r="FQ3" s="104" t="str">
        <f t="shared" si="18"/>
        <v/>
      </c>
      <c r="FR3" s="104" t="str">
        <f t="shared" si="18"/>
        <v/>
      </c>
      <c r="FS3" s="104" t="str">
        <f t="shared" si="18"/>
        <v/>
      </c>
      <c r="FT3" s="104" t="str">
        <f t="shared" si="18"/>
        <v/>
      </c>
      <c r="FU3" s="104"/>
      <c r="FV3" s="104" t="str">
        <f t="shared" ref="FV3:GH28" si="37">IF($C3=$FU$1,IF($E3="","",IF($H3=FV$1,$E3,"")),"")</f>
        <v/>
      </c>
      <c r="FW3" s="104" t="str">
        <f t="shared" si="37"/>
        <v/>
      </c>
      <c r="FX3" s="104" t="str">
        <f t="shared" si="37"/>
        <v/>
      </c>
      <c r="FY3" s="104" t="str">
        <f t="shared" si="37"/>
        <v/>
      </c>
      <c r="FZ3" s="104" t="str">
        <f t="shared" si="37"/>
        <v/>
      </c>
      <c r="GA3" s="104" t="str">
        <f t="shared" si="37"/>
        <v/>
      </c>
      <c r="GB3" s="104" t="str">
        <f t="shared" si="37"/>
        <v/>
      </c>
      <c r="GC3" s="104" t="str">
        <f t="shared" si="37"/>
        <v/>
      </c>
      <c r="GD3" s="104" t="str">
        <f t="shared" si="20"/>
        <v/>
      </c>
      <c r="GE3" s="104" t="str">
        <f t="shared" si="20"/>
        <v/>
      </c>
      <c r="GF3" s="104" t="str">
        <f t="shared" si="20"/>
        <v/>
      </c>
      <c r="GG3" s="104" t="str">
        <f t="shared" si="20"/>
        <v/>
      </c>
      <c r="GH3" s="104" t="str">
        <f t="shared" si="20"/>
        <v/>
      </c>
      <c r="GI3" s="104"/>
      <c r="GJ3" s="104" t="str">
        <f t="shared" ref="GJ3:GV28" si="38">IF($C3=$GI$1,IF($E3="","",IF($H3=GJ$1,$E3,"")),"")</f>
        <v/>
      </c>
      <c r="GK3" s="104" t="str">
        <f t="shared" si="38"/>
        <v/>
      </c>
      <c r="GL3" s="104" t="str">
        <f t="shared" si="38"/>
        <v/>
      </c>
      <c r="GM3" s="104" t="str">
        <f t="shared" si="38"/>
        <v/>
      </c>
      <c r="GN3" s="104" t="str">
        <f t="shared" si="38"/>
        <v/>
      </c>
      <c r="GO3" s="104" t="str">
        <f t="shared" si="38"/>
        <v/>
      </c>
      <c r="GP3" s="104" t="str">
        <f t="shared" si="38"/>
        <v/>
      </c>
      <c r="GQ3" s="104" t="str">
        <f t="shared" si="38"/>
        <v/>
      </c>
      <c r="GR3" s="104" t="str">
        <f t="shared" si="22"/>
        <v/>
      </c>
      <c r="GS3" s="104" t="str">
        <f t="shared" si="22"/>
        <v/>
      </c>
      <c r="GT3" s="104" t="str">
        <f t="shared" si="22"/>
        <v/>
      </c>
      <c r="GU3" s="104" t="str">
        <f t="shared" si="22"/>
        <v/>
      </c>
      <c r="GV3" s="104" t="str">
        <f t="shared" si="22"/>
        <v/>
      </c>
      <c r="GW3" s="104"/>
      <c r="GX3" s="104" t="str">
        <f t="shared" ref="GX3:HJ28" si="39">IF($C3=$GW$1,IF($E3="","",IF($H3=GX$1,$E3,"")),"")</f>
        <v/>
      </c>
      <c r="GY3" s="104" t="str">
        <f t="shared" si="39"/>
        <v/>
      </c>
      <c r="GZ3" s="104" t="str">
        <f t="shared" si="39"/>
        <v/>
      </c>
      <c r="HA3" s="104" t="str">
        <f t="shared" si="39"/>
        <v/>
      </c>
      <c r="HB3" s="104" t="str">
        <f t="shared" si="39"/>
        <v/>
      </c>
      <c r="HC3" s="104" t="str">
        <f t="shared" si="39"/>
        <v/>
      </c>
      <c r="HD3" s="104" t="str">
        <f t="shared" si="39"/>
        <v/>
      </c>
      <c r="HE3" s="104" t="str">
        <f t="shared" si="39"/>
        <v/>
      </c>
      <c r="HF3" s="104" t="str">
        <f t="shared" si="24"/>
        <v/>
      </c>
      <c r="HG3" s="104" t="str">
        <f t="shared" si="24"/>
        <v/>
      </c>
      <c r="HH3" s="104" t="str">
        <f t="shared" si="24"/>
        <v/>
      </c>
      <c r="HI3" s="104" t="str">
        <f t="shared" si="24"/>
        <v/>
      </c>
      <c r="HJ3" s="104" t="str">
        <f t="shared" si="24"/>
        <v/>
      </c>
    </row>
    <row r="4" spans="1:218" x14ac:dyDescent="0.25">
      <c r="A4" s="91">
        <v>40649</v>
      </c>
      <c r="B4" s="113">
        <v>0.47916666666666669</v>
      </c>
      <c r="C4" s="114" t="s">
        <v>565</v>
      </c>
      <c r="D4" s="160" t="s">
        <v>569</v>
      </c>
      <c r="E4" s="112"/>
      <c r="F4" s="134">
        <v>38</v>
      </c>
      <c r="G4" s="161" t="s">
        <v>567</v>
      </c>
      <c r="H4" s="162" t="str">
        <f>INDEX('Daily Activity List'!B:B,MATCH(A4,'Daily Activity List'!$A:$A))</f>
        <v>Dissemination</v>
      </c>
      <c r="I4" s="136"/>
      <c r="J4" s="104" t="str">
        <f t="shared" si="25"/>
        <v/>
      </c>
      <c r="K4" s="104" t="str">
        <f t="shared" si="0"/>
        <v/>
      </c>
      <c r="L4" s="104" t="str">
        <f t="shared" si="0"/>
        <v/>
      </c>
      <c r="M4" s="104" t="str">
        <f t="shared" si="0"/>
        <v/>
      </c>
      <c r="N4" s="104" t="str">
        <f t="shared" si="0"/>
        <v/>
      </c>
      <c r="O4" s="104" t="str">
        <f t="shared" si="0"/>
        <v/>
      </c>
      <c r="P4" s="104" t="str">
        <f t="shared" si="0"/>
        <v/>
      </c>
      <c r="Q4" s="104" t="str">
        <f t="shared" si="0"/>
        <v/>
      </c>
      <c r="R4" s="104" t="str">
        <f t="shared" si="0"/>
        <v/>
      </c>
      <c r="S4" s="104" t="str">
        <f t="shared" si="0"/>
        <v/>
      </c>
      <c r="T4" s="104" t="str">
        <f t="shared" si="0"/>
        <v/>
      </c>
      <c r="U4" s="104" t="str">
        <f t="shared" si="0"/>
        <v/>
      </c>
      <c r="V4" s="104" t="str">
        <f t="shared" si="0"/>
        <v/>
      </c>
      <c r="W4" s="136"/>
      <c r="X4" s="104" t="str">
        <f t="shared" si="26"/>
        <v/>
      </c>
      <c r="Y4" s="104" t="str">
        <f t="shared" si="1"/>
        <v/>
      </c>
      <c r="Z4" s="104" t="str">
        <f t="shared" si="1"/>
        <v/>
      </c>
      <c r="AA4" s="104" t="str">
        <f t="shared" si="1"/>
        <v/>
      </c>
      <c r="AB4" s="104" t="str">
        <f t="shared" si="1"/>
        <v/>
      </c>
      <c r="AC4" s="104" t="str">
        <f t="shared" si="1"/>
        <v/>
      </c>
      <c r="AD4" s="104" t="str">
        <f t="shared" si="1"/>
        <v/>
      </c>
      <c r="AE4" s="104" t="str">
        <f t="shared" si="1"/>
        <v/>
      </c>
      <c r="AF4" s="104" t="str">
        <f t="shared" si="1"/>
        <v/>
      </c>
      <c r="AG4" s="104" t="str">
        <f t="shared" si="1"/>
        <v/>
      </c>
      <c r="AH4" s="104" t="str">
        <f t="shared" si="1"/>
        <v/>
      </c>
      <c r="AI4" s="104" t="str">
        <f t="shared" si="1"/>
        <v/>
      </c>
      <c r="AJ4" s="104" t="str">
        <f t="shared" si="1"/>
        <v/>
      </c>
      <c r="AK4" s="104"/>
      <c r="AL4" s="104" t="str">
        <f t="shared" si="27"/>
        <v/>
      </c>
      <c r="AM4" s="104" t="str">
        <f t="shared" si="2"/>
        <v/>
      </c>
      <c r="AN4" s="104" t="str">
        <f t="shared" si="2"/>
        <v/>
      </c>
      <c r="AO4" s="104" t="str">
        <f t="shared" si="2"/>
        <v/>
      </c>
      <c r="AP4" s="104" t="str">
        <f t="shared" si="2"/>
        <v/>
      </c>
      <c r="AQ4" s="104" t="str">
        <f t="shared" si="2"/>
        <v/>
      </c>
      <c r="AR4" s="104" t="str">
        <f t="shared" si="2"/>
        <v/>
      </c>
      <c r="AS4" s="104" t="str">
        <f t="shared" si="2"/>
        <v/>
      </c>
      <c r="AT4" s="104" t="str">
        <f t="shared" si="2"/>
        <v/>
      </c>
      <c r="AU4" s="104" t="str">
        <f t="shared" si="2"/>
        <v/>
      </c>
      <c r="AV4" s="104" t="str">
        <f t="shared" si="2"/>
        <v/>
      </c>
      <c r="AW4" s="104" t="str">
        <f t="shared" si="2"/>
        <v/>
      </c>
      <c r="AX4" s="104" t="str">
        <f t="shared" si="2"/>
        <v/>
      </c>
      <c r="AY4" s="104"/>
      <c r="AZ4" s="104" t="str">
        <f t="shared" si="28"/>
        <v/>
      </c>
      <c r="BA4" s="104" t="str">
        <f t="shared" si="3"/>
        <v/>
      </c>
      <c r="BB4" s="104" t="str">
        <f t="shared" si="3"/>
        <v/>
      </c>
      <c r="BC4" s="104" t="str">
        <f t="shared" si="3"/>
        <v/>
      </c>
      <c r="BD4" s="104" t="str">
        <f t="shared" si="3"/>
        <v/>
      </c>
      <c r="BE4" s="104" t="str">
        <f t="shared" si="3"/>
        <v/>
      </c>
      <c r="BF4" s="104" t="str">
        <f t="shared" si="3"/>
        <v/>
      </c>
      <c r="BG4" s="104" t="str">
        <f t="shared" si="3"/>
        <v/>
      </c>
      <c r="BH4" s="104" t="str">
        <f t="shared" si="3"/>
        <v/>
      </c>
      <c r="BI4" s="104" t="str">
        <f t="shared" si="3"/>
        <v/>
      </c>
      <c r="BJ4" s="104" t="str">
        <f t="shared" si="3"/>
        <v/>
      </c>
      <c r="BK4" s="104" t="str">
        <f t="shared" si="3"/>
        <v/>
      </c>
      <c r="BL4" s="104" t="str">
        <f t="shared" si="3"/>
        <v/>
      </c>
      <c r="BM4" s="104"/>
      <c r="BN4" s="104">
        <f t="shared" si="29"/>
        <v>38</v>
      </c>
      <c r="BO4" s="104" t="str">
        <f t="shared" si="4"/>
        <v/>
      </c>
      <c r="BP4" s="104" t="str">
        <f t="shared" si="4"/>
        <v/>
      </c>
      <c r="BQ4" s="104" t="str">
        <f t="shared" si="4"/>
        <v/>
      </c>
      <c r="BR4" s="104" t="str">
        <f t="shared" si="4"/>
        <v/>
      </c>
      <c r="BS4" s="104" t="str">
        <f t="shared" si="4"/>
        <v/>
      </c>
      <c r="BT4" s="104" t="str">
        <f t="shared" si="4"/>
        <v/>
      </c>
      <c r="BU4" s="104" t="str">
        <f t="shared" si="4"/>
        <v/>
      </c>
      <c r="BV4" s="104" t="str">
        <f t="shared" si="4"/>
        <v/>
      </c>
      <c r="BW4" s="104" t="str">
        <f t="shared" si="4"/>
        <v/>
      </c>
      <c r="BX4" s="104" t="str">
        <f t="shared" si="4"/>
        <v/>
      </c>
      <c r="BY4" s="104" t="str">
        <f t="shared" si="4"/>
        <v/>
      </c>
      <c r="BZ4" s="104" t="str">
        <f t="shared" si="4"/>
        <v/>
      </c>
      <c r="CA4" s="104"/>
      <c r="CB4" s="104" t="str">
        <f t="shared" si="30"/>
        <v/>
      </c>
      <c r="CC4" s="104" t="str">
        <f t="shared" si="30"/>
        <v/>
      </c>
      <c r="CD4" s="104" t="str">
        <f t="shared" si="30"/>
        <v/>
      </c>
      <c r="CE4" s="104" t="str">
        <f t="shared" si="30"/>
        <v/>
      </c>
      <c r="CF4" s="104" t="str">
        <f t="shared" si="30"/>
        <v/>
      </c>
      <c r="CG4" s="104" t="str">
        <f t="shared" si="30"/>
        <v/>
      </c>
      <c r="CH4" s="104" t="str">
        <f t="shared" si="30"/>
        <v/>
      </c>
      <c r="CI4" s="104" t="str">
        <f t="shared" si="30"/>
        <v/>
      </c>
      <c r="CJ4" s="104" t="str">
        <f t="shared" si="6"/>
        <v/>
      </c>
      <c r="CK4" s="104" t="str">
        <f t="shared" si="6"/>
        <v/>
      </c>
      <c r="CL4" s="104" t="str">
        <f t="shared" si="6"/>
        <v/>
      </c>
      <c r="CM4" s="104" t="str">
        <f t="shared" si="6"/>
        <v/>
      </c>
      <c r="CN4" s="104" t="str">
        <f t="shared" si="6"/>
        <v/>
      </c>
      <c r="CO4" s="104"/>
      <c r="CP4" s="104" t="str">
        <f t="shared" si="31"/>
        <v/>
      </c>
      <c r="CQ4" s="104" t="str">
        <f t="shared" si="31"/>
        <v/>
      </c>
      <c r="CR4" s="104" t="str">
        <f t="shared" si="31"/>
        <v/>
      </c>
      <c r="CS4" s="104" t="str">
        <f t="shared" si="31"/>
        <v/>
      </c>
      <c r="CT4" s="104" t="str">
        <f t="shared" si="31"/>
        <v/>
      </c>
      <c r="CU4" s="104" t="str">
        <f t="shared" si="31"/>
        <v/>
      </c>
      <c r="CV4" s="104" t="str">
        <f t="shared" si="31"/>
        <v/>
      </c>
      <c r="CW4" s="104" t="str">
        <f t="shared" si="31"/>
        <v/>
      </c>
      <c r="CX4" s="104" t="str">
        <f t="shared" si="8"/>
        <v/>
      </c>
      <c r="CY4" s="104" t="str">
        <f t="shared" si="8"/>
        <v/>
      </c>
      <c r="CZ4" s="104" t="str">
        <f t="shared" si="8"/>
        <v/>
      </c>
      <c r="DA4" s="104" t="str">
        <f t="shared" si="8"/>
        <v/>
      </c>
      <c r="DB4" s="104" t="str">
        <f t="shared" si="8"/>
        <v/>
      </c>
      <c r="DC4" s="104"/>
      <c r="DD4" s="104" t="str">
        <f t="shared" si="32"/>
        <v/>
      </c>
      <c r="DE4" s="104" t="str">
        <f t="shared" si="32"/>
        <v/>
      </c>
      <c r="DF4" s="104" t="str">
        <f t="shared" si="32"/>
        <v/>
      </c>
      <c r="DG4" s="104" t="str">
        <f t="shared" si="32"/>
        <v/>
      </c>
      <c r="DH4" s="104" t="str">
        <f t="shared" si="32"/>
        <v/>
      </c>
      <c r="DI4" s="104" t="str">
        <f t="shared" si="32"/>
        <v/>
      </c>
      <c r="DJ4" s="104" t="str">
        <f t="shared" si="32"/>
        <v/>
      </c>
      <c r="DK4" s="104" t="str">
        <f t="shared" si="32"/>
        <v/>
      </c>
      <c r="DL4" s="104" t="str">
        <f t="shared" si="10"/>
        <v/>
      </c>
      <c r="DM4" s="104" t="str">
        <f t="shared" si="10"/>
        <v/>
      </c>
      <c r="DN4" s="104" t="str">
        <f t="shared" si="10"/>
        <v/>
      </c>
      <c r="DO4" s="104" t="str">
        <f t="shared" si="10"/>
        <v/>
      </c>
      <c r="DP4" s="104" t="str">
        <f t="shared" si="10"/>
        <v/>
      </c>
      <c r="DQ4" s="104"/>
      <c r="DR4" s="104" t="str">
        <f t="shared" si="33"/>
        <v/>
      </c>
      <c r="DS4" s="104" t="str">
        <f t="shared" si="33"/>
        <v/>
      </c>
      <c r="DT4" s="104" t="str">
        <f t="shared" si="33"/>
        <v/>
      </c>
      <c r="DU4" s="104" t="str">
        <f t="shared" si="33"/>
        <v/>
      </c>
      <c r="DV4" s="104" t="str">
        <f t="shared" si="33"/>
        <v/>
      </c>
      <c r="DW4" s="104" t="str">
        <f t="shared" si="33"/>
        <v/>
      </c>
      <c r="DX4" s="104" t="str">
        <f t="shared" si="33"/>
        <v/>
      </c>
      <c r="DY4" s="104" t="str">
        <f t="shared" si="33"/>
        <v/>
      </c>
      <c r="DZ4" s="104" t="str">
        <f t="shared" si="12"/>
        <v/>
      </c>
      <c r="EA4" s="104" t="str">
        <f t="shared" si="12"/>
        <v/>
      </c>
      <c r="EB4" s="104" t="str">
        <f t="shared" si="12"/>
        <v/>
      </c>
      <c r="EC4" s="104" t="str">
        <f t="shared" si="12"/>
        <v/>
      </c>
      <c r="ED4" s="104" t="str">
        <f t="shared" si="12"/>
        <v/>
      </c>
      <c r="EE4" s="104"/>
      <c r="EF4" s="104" t="str">
        <f t="shared" si="34"/>
        <v/>
      </c>
      <c r="EG4" s="104" t="str">
        <f t="shared" si="34"/>
        <v/>
      </c>
      <c r="EH4" s="104" t="str">
        <f t="shared" si="34"/>
        <v/>
      </c>
      <c r="EI4" s="104" t="str">
        <f t="shared" si="34"/>
        <v/>
      </c>
      <c r="EJ4" s="104" t="str">
        <f t="shared" si="34"/>
        <v/>
      </c>
      <c r="EK4" s="104" t="str">
        <f t="shared" si="34"/>
        <v/>
      </c>
      <c r="EL4" s="104" t="str">
        <f t="shared" si="34"/>
        <v/>
      </c>
      <c r="EM4" s="104" t="str">
        <f t="shared" si="34"/>
        <v/>
      </c>
      <c r="EN4" s="104" t="str">
        <f t="shared" si="14"/>
        <v/>
      </c>
      <c r="EO4" s="104" t="str">
        <f t="shared" si="14"/>
        <v/>
      </c>
      <c r="EP4" s="104" t="str">
        <f t="shared" si="14"/>
        <v/>
      </c>
      <c r="EQ4" s="104" t="str">
        <f t="shared" si="14"/>
        <v/>
      </c>
      <c r="ER4" s="104" t="str">
        <f t="shared" si="14"/>
        <v/>
      </c>
      <c r="ES4" s="104"/>
      <c r="ET4" s="104" t="str">
        <f t="shared" si="35"/>
        <v/>
      </c>
      <c r="EU4" s="104" t="str">
        <f t="shared" si="35"/>
        <v/>
      </c>
      <c r="EV4" s="104" t="str">
        <f t="shared" si="35"/>
        <v/>
      </c>
      <c r="EW4" s="104" t="str">
        <f t="shared" si="35"/>
        <v/>
      </c>
      <c r="EX4" s="104" t="str">
        <f t="shared" si="35"/>
        <v/>
      </c>
      <c r="EY4" s="104" t="str">
        <f t="shared" si="35"/>
        <v/>
      </c>
      <c r="EZ4" s="104" t="str">
        <f t="shared" si="35"/>
        <v/>
      </c>
      <c r="FA4" s="104" t="str">
        <f t="shared" si="35"/>
        <v/>
      </c>
      <c r="FB4" s="104" t="str">
        <f t="shared" si="16"/>
        <v/>
      </c>
      <c r="FC4" s="104" t="str">
        <f t="shared" si="16"/>
        <v/>
      </c>
      <c r="FD4" s="104" t="str">
        <f t="shared" si="16"/>
        <v/>
      </c>
      <c r="FE4" s="104" t="str">
        <f t="shared" si="16"/>
        <v/>
      </c>
      <c r="FF4" s="104" t="str">
        <f t="shared" si="16"/>
        <v/>
      </c>
      <c r="FG4" s="104"/>
      <c r="FH4" s="104" t="str">
        <f t="shared" si="36"/>
        <v/>
      </c>
      <c r="FI4" s="104" t="str">
        <f t="shared" si="36"/>
        <v/>
      </c>
      <c r="FJ4" s="104" t="str">
        <f t="shared" si="36"/>
        <v/>
      </c>
      <c r="FK4" s="104" t="str">
        <f t="shared" si="36"/>
        <v/>
      </c>
      <c r="FL4" s="104" t="str">
        <f t="shared" si="36"/>
        <v/>
      </c>
      <c r="FM4" s="104" t="str">
        <f t="shared" si="36"/>
        <v/>
      </c>
      <c r="FN4" s="104" t="str">
        <f t="shared" si="36"/>
        <v/>
      </c>
      <c r="FO4" s="104" t="str">
        <f t="shared" si="36"/>
        <v/>
      </c>
      <c r="FP4" s="104" t="str">
        <f t="shared" si="18"/>
        <v/>
      </c>
      <c r="FQ4" s="104" t="str">
        <f t="shared" si="18"/>
        <v/>
      </c>
      <c r="FR4" s="104" t="str">
        <f t="shared" si="18"/>
        <v/>
      </c>
      <c r="FS4" s="104" t="str">
        <f t="shared" si="18"/>
        <v/>
      </c>
      <c r="FT4" s="104" t="str">
        <f t="shared" si="18"/>
        <v/>
      </c>
      <c r="FU4" s="104"/>
      <c r="FV4" s="104" t="str">
        <f t="shared" si="37"/>
        <v/>
      </c>
      <c r="FW4" s="104" t="str">
        <f t="shared" si="37"/>
        <v/>
      </c>
      <c r="FX4" s="104" t="str">
        <f t="shared" si="37"/>
        <v/>
      </c>
      <c r="FY4" s="104" t="str">
        <f t="shared" si="37"/>
        <v/>
      </c>
      <c r="FZ4" s="104" t="str">
        <f t="shared" si="37"/>
        <v/>
      </c>
      <c r="GA4" s="104" t="str">
        <f t="shared" si="37"/>
        <v/>
      </c>
      <c r="GB4" s="104" t="str">
        <f t="shared" si="37"/>
        <v/>
      </c>
      <c r="GC4" s="104" t="str">
        <f t="shared" si="37"/>
        <v/>
      </c>
      <c r="GD4" s="104" t="str">
        <f t="shared" si="20"/>
        <v/>
      </c>
      <c r="GE4" s="104" t="str">
        <f t="shared" si="20"/>
        <v/>
      </c>
      <c r="GF4" s="104" t="str">
        <f t="shared" si="20"/>
        <v/>
      </c>
      <c r="GG4" s="104" t="str">
        <f t="shared" si="20"/>
        <v/>
      </c>
      <c r="GH4" s="104" t="str">
        <f t="shared" si="20"/>
        <v/>
      </c>
      <c r="GI4" s="104"/>
      <c r="GJ4" s="104" t="str">
        <f t="shared" si="38"/>
        <v/>
      </c>
      <c r="GK4" s="104" t="str">
        <f t="shared" si="38"/>
        <v/>
      </c>
      <c r="GL4" s="104" t="str">
        <f t="shared" si="38"/>
        <v/>
      </c>
      <c r="GM4" s="104" t="str">
        <f t="shared" si="38"/>
        <v/>
      </c>
      <c r="GN4" s="104" t="str">
        <f t="shared" si="38"/>
        <v/>
      </c>
      <c r="GO4" s="104" t="str">
        <f t="shared" si="38"/>
        <v/>
      </c>
      <c r="GP4" s="104" t="str">
        <f t="shared" si="38"/>
        <v/>
      </c>
      <c r="GQ4" s="104" t="str">
        <f t="shared" si="38"/>
        <v/>
      </c>
      <c r="GR4" s="104" t="str">
        <f t="shared" si="22"/>
        <v/>
      </c>
      <c r="GS4" s="104" t="str">
        <f t="shared" si="22"/>
        <v/>
      </c>
      <c r="GT4" s="104" t="str">
        <f t="shared" si="22"/>
        <v/>
      </c>
      <c r="GU4" s="104" t="str">
        <f t="shared" si="22"/>
        <v/>
      </c>
      <c r="GV4" s="104" t="str">
        <f t="shared" si="22"/>
        <v/>
      </c>
      <c r="GW4" s="104"/>
      <c r="GX4" s="104" t="str">
        <f t="shared" si="39"/>
        <v/>
      </c>
      <c r="GY4" s="104" t="str">
        <f t="shared" si="39"/>
        <v/>
      </c>
      <c r="GZ4" s="104" t="str">
        <f t="shared" si="39"/>
        <v/>
      </c>
      <c r="HA4" s="104" t="str">
        <f t="shared" si="39"/>
        <v/>
      </c>
      <c r="HB4" s="104" t="str">
        <f t="shared" si="39"/>
        <v/>
      </c>
      <c r="HC4" s="104" t="str">
        <f t="shared" si="39"/>
        <v/>
      </c>
      <c r="HD4" s="104" t="str">
        <f t="shared" si="39"/>
        <v/>
      </c>
      <c r="HE4" s="104" t="str">
        <f t="shared" si="39"/>
        <v/>
      </c>
      <c r="HF4" s="104" t="str">
        <f t="shared" si="24"/>
        <v/>
      </c>
      <c r="HG4" s="104" t="str">
        <f t="shared" si="24"/>
        <v/>
      </c>
      <c r="HH4" s="104" t="str">
        <f t="shared" si="24"/>
        <v/>
      </c>
      <c r="HI4" s="104" t="str">
        <f t="shared" si="24"/>
        <v/>
      </c>
      <c r="HJ4" s="104" t="str">
        <f t="shared" si="24"/>
        <v/>
      </c>
    </row>
    <row r="5" spans="1:218" x14ac:dyDescent="0.25">
      <c r="A5" s="91">
        <v>40649</v>
      </c>
      <c r="B5" s="113">
        <v>0.47916666666666669</v>
      </c>
      <c r="C5" s="114" t="s">
        <v>565</v>
      </c>
      <c r="D5" s="160" t="s">
        <v>570</v>
      </c>
      <c r="E5" s="112">
        <v>7.2</v>
      </c>
      <c r="F5" s="134"/>
      <c r="G5" s="161" t="s">
        <v>567</v>
      </c>
      <c r="H5" s="162" t="str">
        <f>INDEX('Daily Activity List'!B:B,MATCH(A5,'Daily Activity List'!$A:$A))</f>
        <v>Dissemination</v>
      </c>
      <c r="I5" s="136"/>
      <c r="J5" s="104" t="str">
        <f t="shared" si="25"/>
        <v/>
      </c>
      <c r="K5" s="104" t="str">
        <f t="shared" si="0"/>
        <v/>
      </c>
      <c r="L5" s="104" t="str">
        <f t="shared" si="0"/>
        <v/>
      </c>
      <c r="M5" s="104" t="str">
        <f t="shared" si="0"/>
        <v/>
      </c>
      <c r="N5" s="104" t="str">
        <f t="shared" si="0"/>
        <v/>
      </c>
      <c r="O5" s="104" t="str">
        <f t="shared" si="0"/>
        <v/>
      </c>
      <c r="P5" s="104" t="str">
        <f t="shared" si="0"/>
        <v/>
      </c>
      <c r="Q5" s="104" t="str">
        <f t="shared" si="0"/>
        <v/>
      </c>
      <c r="R5" s="104" t="str">
        <f t="shared" si="0"/>
        <v/>
      </c>
      <c r="S5" s="104" t="str">
        <f t="shared" si="0"/>
        <v/>
      </c>
      <c r="T5" s="104" t="str">
        <f t="shared" si="0"/>
        <v/>
      </c>
      <c r="U5" s="104" t="str">
        <f t="shared" si="0"/>
        <v/>
      </c>
      <c r="V5" s="104" t="str">
        <f t="shared" si="0"/>
        <v/>
      </c>
      <c r="W5" s="136"/>
      <c r="X5" s="104" t="str">
        <f t="shared" si="26"/>
        <v/>
      </c>
      <c r="Y5" s="104" t="str">
        <f t="shared" si="1"/>
        <v/>
      </c>
      <c r="Z5" s="104" t="str">
        <f t="shared" si="1"/>
        <v/>
      </c>
      <c r="AA5" s="104" t="str">
        <f t="shared" si="1"/>
        <v/>
      </c>
      <c r="AB5" s="104" t="str">
        <f t="shared" si="1"/>
        <v/>
      </c>
      <c r="AC5" s="104" t="str">
        <f t="shared" si="1"/>
        <v/>
      </c>
      <c r="AD5" s="104" t="str">
        <f t="shared" si="1"/>
        <v/>
      </c>
      <c r="AE5" s="104" t="str">
        <f t="shared" si="1"/>
        <v/>
      </c>
      <c r="AF5" s="104" t="str">
        <f t="shared" si="1"/>
        <v/>
      </c>
      <c r="AG5" s="104" t="str">
        <f t="shared" si="1"/>
        <v/>
      </c>
      <c r="AH5" s="104" t="str">
        <f t="shared" si="1"/>
        <v/>
      </c>
      <c r="AI5" s="104" t="str">
        <f t="shared" si="1"/>
        <v/>
      </c>
      <c r="AJ5" s="104" t="str">
        <f t="shared" si="1"/>
        <v/>
      </c>
      <c r="AK5" s="104"/>
      <c r="AL5" s="104" t="str">
        <f t="shared" si="27"/>
        <v/>
      </c>
      <c r="AM5" s="104" t="str">
        <f t="shared" si="2"/>
        <v/>
      </c>
      <c r="AN5" s="104" t="str">
        <f t="shared" si="2"/>
        <v/>
      </c>
      <c r="AO5" s="104" t="str">
        <f t="shared" si="2"/>
        <v/>
      </c>
      <c r="AP5" s="104" t="str">
        <f t="shared" si="2"/>
        <v/>
      </c>
      <c r="AQ5" s="104" t="str">
        <f t="shared" si="2"/>
        <v/>
      </c>
      <c r="AR5" s="104" t="str">
        <f t="shared" si="2"/>
        <v/>
      </c>
      <c r="AS5" s="104" t="str">
        <f t="shared" si="2"/>
        <v/>
      </c>
      <c r="AT5" s="104" t="str">
        <f t="shared" si="2"/>
        <v/>
      </c>
      <c r="AU5" s="104" t="str">
        <f t="shared" si="2"/>
        <v/>
      </c>
      <c r="AV5" s="104" t="str">
        <f t="shared" si="2"/>
        <v/>
      </c>
      <c r="AW5" s="104" t="str">
        <f t="shared" si="2"/>
        <v/>
      </c>
      <c r="AX5" s="104" t="str">
        <f t="shared" si="2"/>
        <v/>
      </c>
      <c r="AY5" s="104"/>
      <c r="AZ5" s="104">
        <f t="shared" si="28"/>
        <v>7.2</v>
      </c>
      <c r="BA5" s="104" t="str">
        <f t="shared" si="3"/>
        <v/>
      </c>
      <c r="BB5" s="104" t="str">
        <f t="shared" si="3"/>
        <v/>
      </c>
      <c r="BC5" s="104" t="str">
        <f t="shared" si="3"/>
        <v/>
      </c>
      <c r="BD5" s="104" t="str">
        <f t="shared" si="3"/>
        <v/>
      </c>
      <c r="BE5" s="104" t="str">
        <f t="shared" si="3"/>
        <v/>
      </c>
      <c r="BF5" s="104" t="str">
        <f t="shared" si="3"/>
        <v/>
      </c>
      <c r="BG5" s="104" t="str">
        <f t="shared" si="3"/>
        <v/>
      </c>
      <c r="BH5" s="104" t="str">
        <f t="shared" si="3"/>
        <v/>
      </c>
      <c r="BI5" s="104" t="str">
        <f t="shared" si="3"/>
        <v/>
      </c>
      <c r="BJ5" s="104" t="str">
        <f t="shared" si="3"/>
        <v/>
      </c>
      <c r="BK5" s="104" t="str">
        <f t="shared" si="3"/>
        <v/>
      </c>
      <c r="BL5" s="104" t="str">
        <f t="shared" si="3"/>
        <v/>
      </c>
      <c r="BM5" s="104"/>
      <c r="BN5" s="104" t="str">
        <f t="shared" si="29"/>
        <v/>
      </c>
      <c r="BO5" s="104" t="str">
        <f t="shared" si="4"/>
        <v/>
      </c>
      <c r="BP5" s="104" t="str">
        <f t="shared" si="4"/>
        <v/>
      </c>
      <c r="BQ5" s="104" t="str">
        <f t="shared" si="4"/>
        <v/>
      </c>
      <c r="BR5" s="104" t="str">
        <f t="shared" si="4"/>
        <v/>
      </c>
      <c r="BS5" s="104" t="str">
        <f t="shared" si="4"/>
        <v/>
      </c>
      <c r="BT5" s="104" t="str">
        <f t="shared" si="4"/>
        <v/>
      </c>
      <c r="BU5" s="104" t="str">
        <f t="shared" si="4"/>
        <v/>
      </c>
      <c r="BV5" s="104" t="str">
        <f t="shared" si="4"/>
        <v/>
      </c>
      <c r="BW5" s="104" t="str">
        <f t="shared" si="4"/>
        <v/>
      </c>
      <c r="BX5" s="104" t="str">
        <f t="shared" si="4"/>
        <v/>
      </c>
      <c r="BY5" s="104" t="str">
        <f t="shared" si="4"/>
        <v/>
      </c>
      <c r="BZ5" s="104" t="str">
        <f t="shared" si="4"/>
        <v/>
      </c>
      <c r="CA5" s="104"/>
      <c r="CB5" s="104" t="str">
        <f t="shared" si="30"/>
        <v/>
      </c>
      <c r="CC5" s="104" t="str">
        <f t="shared" si="30"/>
        <v/>
      </c>
      <c r="CD5" s="104" t="str">
        <f t="shared" si="30"/>
        <v/>
      </c>
      <c r="CE5" s="104" t="str">
        <f t="shared" si="30"/>
        <v/>
      </c>
      <c r="CF5" s="104" t="str">
        <f t="shared" si="30"/>
        <v/>
      </c>
      <c r="CG5" s="104" t="str">
        <f t="shared" si="30"/>
        <v/>
      </c>
      <c r="CH5" s="104" t="str">
        <f t="shared" si="30"/>
        <v/>
      </c>
      <c r="CI5" s="104" t="str">
        <f t="shared" si="30"/>
        <v/>
      </c>
      <c r="CJ5" s="104" t="str">
        <f t="shared" si="6"/>
        <v/>
      </c>
      <c r="CK5" s="104" t="str">
        <f t="shared" si="6"/>
        <v/>
      </c>
      <c r="CL5" s="104" t="str">
        <f t="shared" si="6"/>
        <v/>
      </c>
      <c r="CM5" s="104" t="str">
        <f t="shared" si="6"/>
        <v/>
      </c>
      <c r="CN5" s="104" t="str">
        <f t="shared" si="6"/>
        <v/>
      </c>
      <c r="CO5" s="104"/>
      <c r="CP5" s="104" t="str">
        <f t="shared" si="31"/>
        <v/>
      </c>
      <c r="CQ5" s="104" t="str">
        <f t="shared" si="31"/>
        <v/>
      </c>
      <c r="CR5" s="104" t="str">
        <f t="shared" si="31"/>
        <v/>
      </c>
      <c r="CS5" s="104" t="str">
        <f t="shared" si="31"/>
        <v/>
      </c>
      <c r="CT5" s="104" t="str">
        <f t="shared" si="31"/>
        <v/>
      </c>
      <c r="CU5" s="104" t="str">
        <f t="shared" si="31"/>
        <v/>
      </c>
      <c r="CV5" s="104" t="str">
        <f t="shared" si="31"/>
        <v/>
      </c>
      <c r="CW5" s="104" t="str">
        <f t="shared" si="31"/>
        <v/>
      </c>
      <c r="CX5" s="104" t="str">
        <f t="shared" si="8"/>
        <v/>
      </c>
      <c r="CY5" s="104" t="str">
        <f t="shared" si="8"/>
        <v/>
      </c>
      <c r="CZ5" s="104" t="str">
        <f t="shared" si="8"/>
        <v/>
      </c>
      <c r="DA5" s="104" t="str">
        <f t="shared" si="8"/>
        <v/>
      </c>
      <c r="DB5" s="104" t="str">
        <f t="shared" si="8"/>
        <v/>
      </c>
      <c r="DC5" s="104"/>
      <c r="DD5" s="104" t="str">
        <f t="shared" si="32"/>
        <v/>
      </c>
      <c r="DE5" s="104" t="str">
        <f t="shared" si="32"/>
        <v/>
      </c>
      <c r="DF5" s="104" t="str">
        <f t="shared" si="32"/>
        <v/>
      </c>
      <c r="DG5" s="104" t="str">
        <f t="shared" si="32"/>
        <v/>
      </c>
      <c r="DH5" s="104" t="str">
        <f t="shared" si="32"/>
        <v/>
      </c>
      <c r="DI5" s="104" t="str">
        <f t="shared" si="32"/>
        <v/>
      </c>
      <c r="DJ5" s="104" t="str">
        <f t="shared" si="32"/>
        <v/>
      </c>
      <c r="DK5" s="104" t="str">
        <f t="shared" si="32"/>
        <v/>
      </c>
      <c r="DL5" s="104" t="str">
        <f t="shared" si="10"/>
        <v/>
      </c>
      <c r="DM5" s="104" t="str">
        <f t="shared" si="10"/>
        <v/>
      </c>
      <c r="DN5" s="104" t="str">
        <f t="shared" si="10"/>
        <v/>
      </c>
      <c r="DO5" s="104" t="str">
        <f t="shared" si="10"/>
        <v/>
      </c>
      <c r="DP5" s="104" t="str">
        <f t="shared" si="10"/>
        <v/>
      </c>
      <c r="DQ5" s="104"/>
      <c r="DR5" s="104" t="str">
        <f t="shared" si="33"/>
        <v/>
      </c>
      <c r="DS5" s="104" t="str">
        <f t="shared" si="33"/>
        <v/>
      </c>
      <c r="DT5" s="104" t="str">
        <f t="shared" si="33"/>
        <v/>
      </c>
      <c r="DU5" s="104" t="str">
        <f t="shared" si="33"/>
        <v/>
      </c>
      <c r="DV5" s="104" t="str">
        <f t="shared" si="33"/>
        <v/>
      </c>
      <c r="DW5" s="104" t="str">
        <f t="shared" si="33"/>
        <v/>
      </c>
      <c r="DX5" s="104" t="str">
        <f t="shared" si="33"/>
        <v/>
      </c>
      <c r="DY5" s="104" t="str">
        <f t="shared" si="33"/>
        <v/>
      </c>
      <c r="DZ5" s="104" t="str">
        <f t="shared" si="12"/>
        <v/>
      </c>
      <c r="EA5" s="104" t="str">
        <f t="shared" si="12"/>
        <v/>
      </c>
      <c r="EB5" s="104" t="str">
        <f t="shared" si="12"/>
        <v/>
      </c>
      <c r="EC5" s="104" t="str">
        <f t="shared" si="12"/>
        <v/>
      </c>
      <c r="ED5" s="104" t="str">
        <f t="shared" si="12"/>
        <v/>
      </c>
      <c r="EE5" s="104"/>
      <c r="EF5" s="104" t="str">
        <f t="shared" si="34"/>
        <v/>
      </c>
      <c r="EG5" s="104" t="str">
        <f t="shared" si="34"/>
        <v/>
      </c>
      <c r="EH5" s="104" t="str">
        <f t="shared" si="34"/>
        <v/>
      </c>
      <c r="EI5" s="104" t="str">
        <f t="shared" si="34"/>
        <v/>
      </c>
      <c r="EJ5" s="104" t="str">
        <f t="shared" si="34"/>
        <v/>
      </c>
      <c r="EK5" s="104" t="str">
        <f t="shared" si="34"/>
        <v/>
      </c>
      <c r="EL5" s="104" t="str">
        <f t="shared" si="34"/>
        <v/>
      </c>
      <c r="EM5" s="104" t="str">
        <f t="shared" si="34"/>
        <v/>
      </c>
      <c r="EN5" s="104" t="str">
        <f t="shared" si="14"/>
        <v/>
      </c>
      <c r="EO5" s="104" t="str">
        <f t="shared" si="14"/>
        <v/>
      </c>
      <c r="EP5" s="104" t="str">
        <f t="shared" si="14"/>
        <v/>
      </c>
      <c r="EQ5" s="104" t="str">
        <f t="shared" si="14"/>
        <v/>
      </c>
      <c r="ER5" s="104" t="str">
        <f t="shared" si="14"/>
        <v/>
      </c>
      <c r="ES5" s="104"/>
      <c r="ET5" s="104" t="str">
        <f t="shared" si="35"/>
        <v/>
      </c>
      <c r="EU5" s="104" t="str">
        <f t="shared" si="35"/>
        <v/>
      </c>
      <c r="EV5" s="104" t="str">
        <f t="shared" si="35"/>
        <v/>
      </c>
      <c r="EW5" s="104" t="str">
        <f t="shared" si="35"/>
        <v/>
      </c>
      <c r="EX5" s="104" t="str">
        <f t="shared" si="35"/>
        <v/>
      </c>
      <c r="EY5" s="104" t="str">
        <f t="shared" si="35"/>
        <v/>
      </c>
      <c r="EZ5" s="104" t="str">
        <f t="shared" si="35"/>
        <v/>
      </c>
      <c r="FA5" s="104" t="str">
        <f t="shared" si="35"/>
        <v/>
      </c>
      <c r="FB5" s="104" t="str">
        <f t="shared" si="16"/>
        <v/>
      </c>
      <c r="FC5" s="104" t="str">
        <f t="shared" si="16"/>
        <v/>
      </c>
      <c r="FD5" s="104" t="str">
        <f t="shared" si="16"/>
        <v/>
      </c>
      <c r="FE5" s="104" t="str">
        <f t="shared" si="16"/>
        <v/>
      </c>
      <c r="FF5" s="104" t="str">
        <f t="shared" si="16"/>
        <v/>
      </c>
      <c r="FG5" s="104"/>
      <c r="FH5" s="104" t="str">
        <f t="shared" si="36"/>
        <v/>
      </c>
      <c r="FI5" s="104" t="str">
        <f t="shared" si="36"/>
        <v/>
      </c>
      <c r="FJ5" s="104" t="str">
        <f t="shared" si="36"/>
        <v/>
      </c>
      <c r="FK5" s="104" t="str">
        <f t="shared" si="36"/>
        <v/>
      </c>
      <c r="FL5" s="104" t="str">
        <f t="shared" si="36"/>
        <v/>
      </c>
      <c r="FM5" s="104" t="str">
        <f t="shared" si="36"/>
        <v/>
      </c>
      <c r="FN5" s="104" t="str">
        <f t="shared" si="36"/>
        <v/>
      </c>
      <c r="FO5" s="104" t="str">
        <f t="shared" si="36"/>
        <v/>
      </c>
      <c r="FP5" s="104" t="str">
        <f t="shared" si="18"/>
        <v/>
      </c>
      <c r="FQ5" s="104" t="str">
        <f t="shared" si="18"/>
        <v/>
      </c>
      <c r="FR5" s="104" t="str">
        <f t="shared" si="18"/>
        <v/>
      </c>
      <c r="FS5" s="104" t="str">
        <f t="shared" si="18"/>
        <v/>
      </c>
      <c r="FT5" s="104" t="str">
        <f t="shared" si="18"/>
        <v/>
      </c>
      <c r="FU5" s="104"/>
      <c r="FV5" s="104" t="str">
        <f t="shared" si="37"/>
        <v/>
      </c>
      <c r="FW5" s="104" t="str">
        <f t="shared" si="37"/>
        <v/>
      </c>
      <c r="FX5" s="104" t="str">
        <f t="shared" si="37"/>
        <v/>
      </c>
      <c r="FY5" s="104" t="str">
        <f t="shared" si="37"/>
        <v/>
      </c>
      <c r="FZ5" s="104" t="str">
        <f t="shared" si="37"/>
        <v/>
      </c>
      <c r="GA5" s="104" t="str">
        <f t="shared" si="37"/>
        <v/>
      </c>
      <c r="GB5" s="104" t="str">
        <f t="shared" si="37"/>
        <v/>
      </c>
      <c r="GC5" s="104" t="str">
        <f t="shared" si="37"/>
        <v/>
      </c>
      <c r="GD5" s="104" t="str">
        <f t="shared" si="20"/>
        <v/>
      </c>
      <c r="GE5" s="104" t="str">
        <f t="shared" si="20"/>
        <v/>
      </c>
      <c r="GF5" s="104" t="str">
        <f t="shared" si="20"/>
        <v/>
      </c>
      <c r="GG5" s="104" t="str">
        <f t="shared" si="20"/>
        <v/>
      </c>
      <c r="GH5" s="104" t="str">
        <f t="shared" si="20"/>
        <v/>
      </c>
      <c r="GI5" s="104"/>
      <c r="GJ5" s="104" t="str">
        <f t="shared" si="38"/>
        <v/>
      </c>
      <c r="GK5" s="104" t="str">
        <f t="shared" si="38"/>
        <v/>
      </c>
      <c r="GL5" s="104" t="str">
        <f t="shared" si="38"/>
        <v/>
      </c>
      <c r="GM5" s="104" t="str">
        <f t="shared" si="38"/>
        <v/>
      </c>
      <c r="GN5" s="104" t="str">
        <f t="shared" si="38"/>
        <v/>
      </c>
      <c r="GO5" s="104" t="str">
        <f t="shared" si="38"/>
        <v/>
      </c>
      <c r="GP5" s="104" t="str">
        <f t="shared" si="38"/>
        <v/>
      </c>
      <c r="GQ5" s="104" t="str">
        <f t="shared" si="38"/>
        <v/>
      </c>
      <c r="GR5" s="104" t="str">
        <f t="shared" si="22"/>
        <v/>
      </c>
      <c r="GS5" s="104" t="str">
        <f t="shared" si="22"/>
        <v/>
      </c>
      <c r="GT5" s="104" t="str">
        <f t="shared" si="22"/>
        <v/>
      </c>
      <c r="GU5" s="104" t="str">
        <f t="shared" si="22"/>
        <v/>
      </c>
      <c r="GV5" s="104" t="str">
        <f t="shared" si="22"/>
        <v/>
      </c>
      <c r="GW5" s="104"/>
      <c r="GX5" s="104" t="str">
        <f t="shared" si="39"/>
        <v/>
      </c>
      <c r="GY5" s="104" t="str">
        <f t="shared" si="39"/>
        <v/>
      </c>
      <c r="GZ5" s="104" t="str">
        <f t="shared" si="39"/>
        <v/>
      </c>
      <c r="HA5" s="104" t="str">
        <f t="shared" si="39"/>
        <v/>
      </c>
      <c r="HB5" s="104" t="str">
        <f t="shared" si="39"/>
        <v/>
      </c>
      <c r="HC5" s="104" t="str">
        <f t="shared" si="39"/>
        <v/>
      </c>
      <c r="HD5" s="104" t="str">
        <f t="shared" si="39"/>
        <v/>
      </c>
      <c r="HE5" s="104" t="str">
        <f t="shared" si="39"/>
        <v/>
      </c>
      <c r="HF5" s="104" t="str">
        <f t="shared" si="24"/>
        <v/>
      </c>
      <c r="HG5" s="104" t="str">
        <f t="shared" si="24"/>
        <v/>
      </c>
      <c r="HH5" s="104" t="str">
        <f t="shared" si="24"/>
        <v/>
      </c>
      <c r="HI5" s="104" t="str">
        <f t="shared" si="24"/>
        <v/>
      </c>
      <c r="HJ5" s="104" t="str">
        <f t="shared" si="24"/>
        <v/>
      </c>
    </row>
    <row r="6" spans="1:218" x14ac:dyDescent="0.25">
      <c r="A6" s="91">
        <v>40649</v>
      </c>
      <c r="B6" s="113">
        <v>0.75</v>
      </c>
      <c r="C6" s="114" t="s">
        <v>571</v>
      </c>
      <c r="D6" s="160" t="s">
        <v>572</v>
      </c>
      <c r="E6" s="112">
        <v>1.2</v>
      </c>
      <c r="F6" s="134"/>
      <c r="G6" s="161" t="s">
        <v>573</v>
      </c>
      <c r="H6" s="162" t="str">
        <f>INDEX('Daily Activity List'!B:B,MATCH(A6,'Daily Activity List'!$A:$A))</f>
        <v>Dissemination</v>
      </c>
      <c r="I6" s="136"/>
      <c r="J6" s="104">
        <f t="shared" si="25"/>
        <v>1.2</v>
      </c>
      <c r="K6" s="104" t="str">
        <f t="shared" si="0"/>
        <v/>
      </c>
      <c r="L6" s="104" t="str">
        <f t="shared" si="0"/>
        <v/>
      </c>
      <c r="M6" s="104" t="str">
        <f t="shared" si="0"/>
        <v/>
      </c>
      <c r="N6" s="104" t="str">
        <f t="shared" si="0"/>
        <v/>
      </c>
      <c r="O6" s="104" t="str">
        <f t="shared" si="0"/>
        <v/>
      </c>
      <c r="P6" s="104" t="str">
        <f t="shared" si="0"/>
        <v/>
      </c>
      <c r="Q6" s="104" t="str">
        <f t="shared" si="0"/>
        <v/>
      </c>
      <c r="R6" s="104" t="str">
        <f t="shared" si="0"/>
        <v/>
      </c>
      <c r="S6" s="104" t="str">
        <f t="shared" si="0"/>
        <v/>
      </c>
      <c r="T6" s="104" t="str">
        <f t="shared" si="0"/>
        <v/>
      </c>
      <c r="U6" s="104" t="str">
        <f t="shared" si="0"/>
        <v/>
      </c>
      <c r="V6" s="104" t="str">
        <f t="shared" si="0"/>
        <v/>
      </c>
      <c r="W6" s="136"/>
      <c r="X6" s="104" t="str">
        <f t="shared" si="26"/>
        <v/>
      </c>
      <c r="Y6" s="104" t="str">
        <f t="shared" si="1"/>
        <v/>
      </c>
      <c r="Z6" s="104" t="str">
        <f t="shared" si="1"/>
        <v/>
      </c>
      <c r="AA6" s="104" t="str">
        <f t="shared" si="1"/>
        <v/>
      </c>
      <c r="AB6" s="104" t="str">
        <f t="shared" si="1"/>
        <v/>
      </c>
      <c r="AC6" s="104" t="str">
        <f t="shared" si="1"/>
        <v/>
      </c>
      <c r="AD6" s="104" t="str">
        <f t="shared" si="1"/>
        <v/>
      </c>
      <c r="AE6" s="104" t="str">
        <f t="shared" si="1"/>
        <v/>
      </c>
      <c r="AF6" s="104" t="str">
        <f t="shared" si="1"/>
        <v/>
      </c>
      <c r="AG6" s="104" t="str">
        <f t="shared" si="1"/>
        <v/>
      </c>
      <c r="AH6" s="104" t="str">
        <f t="shared" si="1"/>
        <v/>
      </c>
      <c r="AI6" s="104" t="str">
        <f t="shared" si="1"/>
        <v/>
      </c>
      <c r="AJ6" s="104" t="str">
        <f t="shared" si="1"/>
        <v/>
      </c>
      <c r="AK6" s="104"/>
      <c r="AL6" s="104" t="str">
        <f t="shared" si="27"/>
        <v/>
      </c>
      <c r="AM6" s="104" t="str">
        <f t="shared" si="2"/>
        <v/>
      </c>
      <c r="AN6" s="104" t="str">
        <f t="shared" si="2"/>
        <v/>
      </c>
      <c r="AO6" s="104" t="str">
        <f t="shared" si="2"/>
        <v/>
      </c>
      <c r="AP6" s="104" t="str">
        <f t="shared" si="2"/>
        <v/>
      </c>
      <c r="AQ6" s="104" t="str">
        <f t="shared" si="2"/>
        <v/>
      </c>
      <c r="AR6" s="104" t="str">
        <f t="shared" si="2"/>
        <v/>
      </c>
      <c r="AS6" s="104" t="str">
        <f t="shared" si="2"/>
        <v/>
      </c>
      <c r="AT6" s="104" t="str">
        <f t="shared" si="2"/>
        <v/>
      </c>
      <c r="AU6" s="104" t="str">
        <f t="shared" si="2"/>
        <v/>
      </c>
      <c r="AV6" s="104" t="str">
        <f t="shared" si="2"/>
        <v/>
      </c>
      <c r="AW6" s="104" t="str">
        <f t="shared" si="2"/>
        <v/>
      </c>
      <c r="AX6" s="104" t="str">
        <f t="shared" si="2"/>
        <v/>
      </c>
      <c r="AY6" s="104"/>
      <c r="AZ6" s="104" t="str">
        <f t="shared" si="28"/>
        <v/>
      </c>
      <c r="BA6" s="104" t="str">
        <f t="shared" si="3"/>
        <v/>
      </c>
      <c r="BB6" s="104" t="str">
        <f t="shared" si="3"/>
        <v/>
      </c>
      <c r="BC6" s="104" t="str">
        <f t="shared" si="3"/>
        <v/>
      </c>
      <c r="BD6" s="104" t="str">
        <f t="shared" si="3"/>
        <v/>
      </c>
      <c r="BE6" s="104" t="str">
        <f t="shared" si="3"/>
        <v/>
      </c>
      <c r="BF6" s="104" t="str">
        <f t="shared" si="3"/>
        <v/>
      </c>
      <c r="BG6" s="104" t="str">
        <f t="shared" si="3"/>
        <v/>
      </c>
      <c r="BH6" s="104" t="str">
        <f t="shared" si="3"/>
        <v/>
      </c>
      <c r="BI6" s="104" t="str">
        <f t="shared" si="3"/>
        <v/>
      </c>
      <c r="BJ6" s="104" t="str">
        <f t="shared" si="3"/>
        <v/>
      </c>
      <c r="BK6" s="104" t="str">
        <f t="shared" si="3"/>
        <v/>
      </c>
      <c r="BL6" s="104" t="str">
        <f t="shared" si="3"/>
        <v/>
      </c>
      <c r="BM6" s="104"/>
      <c r="BN6" s="104" t="str">
        <f t="shared" si="29"/>
        <v/>
      </c>
      <c r="BO6" s="104" t="str">
        <f t="shared" si="4"/>
        <v/>
      </c>
      <c r="BP6" s="104" t="str">
        <f t="shared" si="4"/>
        <v/>
      </c>
      <c r="BQ6" s="104" t="str">
        <f t="shared" si="4"/>
        <v/>
      </c>
      <c r="BR6" s="104" t="str">
        <f t="shared" si="4"/>
        <v/>
      </c>
      <c r="BS6" s="104" t="str">
        <f t="shared" si="4"/>
        <v/>
      </c>
      <c r="BT6" s="104" t="str">
        <f t="shared" si="4"/>
        <v/>
      </c>
      <c r="BU6" s="104" t="str">
        <f t="shared" si="4"/>
        <v/>
      </c>
      <c r="BV6" s="104" t="str">
        <f t="shared" si="4"/>
        <v/>
      </c>
      <c r="BW6" s="104" t="str">
        <f t="shared" si="4"/>
        <v/>
      </c>
      <c r="BX6" s="104" t="str">
        <f t="shared" si="4"/>
        <v/>
      </c>
      <c r="BY6" s="104" t="str">
        <f t="shared" si="4"/>
        <v/>
      </c>
      <c r="BZ6" s="104" t="str">
        <f t="shared" si="4"/>
        <v/>
      </c>
      <c r="CA6" s="104"/>
      <c r="CB6" s="104" t="str">
        <f t="shared" si="30"/>
        <v/>
      </c>
      <c r="CC6" s="104" t="str">
        <f t="shared" si="30"/>
        <v/>
      </c>
      <c r="CD6" s="104" t="str">
        <f t="shared" si="30"/>
        <v/>
      </c>
      <c r="CE6" s="104" t="str">
        <f t="shared" si="30"/>
        <v/>
      </c>
      <c r="CF6" s="104" t="str">
        <f t="shared" si="30"/>
        <v/>
      </c>
      <c r="CG6" s="104" t="str">
        <f t="shared" si="30"/>
        <v/>
      </c>
      <c r="CH6" s="104" t="str">
        <f t="shared" si="30"/>
        <v/>
      </c>
      <c r="CI6" s="104" t="str">
        <f t="shared" si="30"/>
        <v/>
      </c>
      <c r="CJ6" s="104" t="str">
        <f t="shared" si="6"/>
        <v/>
      </c>
      <c r="CK6" s="104" t="str">
        <f t="shared" si="6"/>
        <v/>
      </c>
      <c r="CL6" s="104" t="str">
        <f t="shared" si="6"/>
        <v/>
      </c>
      <c r="CM6" s="104" t="str">
        <f t="shared" si="6"/>
        <v/>
      </c>
      <c r="CN6" s="104" t="str">
        <f t="shared" si="6"/>
        <v/>
      </c>
      <c r="CO6" s="104"/>
      <c r="CP6" s="104" t="str">
        <f t="shared" si="31"/>
        <v/>
      </c>
      <c r="CQ6" s="104" t="str">
        <f t="shared" si="31"/>
        <v/>
      </c>
      <c r="CR6" s="104" t="str">
        <f t="shared" si="31"/>
        <v/>
      </c>
      <c r="CS6" s="104" t="str">
        <f t="shared" si="31"/>
        <v/>
      </c>
      <c r="CT6" s="104" t="str">
        <f t="shared" si="31"/>
        <v/>
      </c>
      <c r="CU6" s="104" t="str">
        <f t="shared" si="31"/>
        <v/>
      </c>
      <c r="CV6" s="104" t="str">
        <f t="shared" si="31"/>
        <v/>
      </c>
      <c r="CW6" s="104" t="str">
        <f t="shared" si="31"/>
        <v/>
      </c>
      <c r="CX6" s="104" t="str">
        <f t="shared" si="8"/>
        <v/>
      </c>
      <c r="CY6" s="104" t="str">
        <f t="shared" si="8"/>
        <v/>
      </c>
      <c r="CZ6" s="104" t="str">
        <f t="shared" si="8"/>
        <v/>
      </c>
      <c r="DA6" s="104" t="str">
        <f t="shared" si="8"/>
        <v/>
      </c>
      <c r="DB6" s="104" t="str">
        <f t="shared" si="8"/>
        <v/>
      </c>
      <c r="DC6" s="104"/>
      <c r="DD6" s="104" t="str">
        <f t="shared" si="32"/>
        <v/>
      </c>
      <c r="DE6" s="104" t="str">
        <f t="shared" si="32"/>
        <v/>
      </c>
      <c r="DF6" s="104" t="str">
        <f t="shared" si="32"/>
        <v/>
      </c>
      <c r="DG6" s="104" t="str">
        <f t="shared" si="32"/>
        <v/>
      </c>
      <c r="DH6" s="104" t="str">
        <f t="shared" si="32"/>
        <v/>
      </c>
      <c r="DI6" s="104" t="str">
        <f t="shared" si="32"/>
        <v/>
      </c>
      <c r="DJ6" s="104" t="str">
        <f t="shared" si="32"/>
        <v/>
      </c>
      <c r="DK6" s="104" t="str">
        <f t="shared" si="32"/>
        <v/>
      </c>
      <c r="DL6" s="104" t="str">
        <f t="shared" si="10"/>
        <v/>
      </c>
      <c r="DM6" s="104" t="str">
        <f t="shared" si="10"/>
        <v/>
      </c>
      <c r="DN6" s="104" t="str">
        <f t="shared" si="10"/>
        <v/>
      </c>
      <c r="DO6" s="104" t="str">
        <f t="shared" si="10"/>
        <v/>
      </c>
      <c r="DP6" s="104" t="str">
        <f t="shared" si="10"/>
        <v/>
      </c>
      <c r="DQ6" s="104"/>
      <c r="DR6" s="104" t="str">
        <f t="shared" si="33"/>
        <v/>
      </c>
      <c r="DS6" s="104" t="str">
        <f t="shared" si="33"/>
        <v/>
      </c>
      <c r="DT6" s="104" t="str">
        <f t="shared" si="33"/>
        <v/>
      </c>
      <c r="DU6" s="104" t="str">
        <f t="shared" si="33"/>
        <v/>
      </c>
      <c r="DV6" s="104" t="str">
        <f t="shared" si="33"/>
        <v/>
      </c>
      <c r="DW6" s="104" t="str">
        <f t="shared" si="33"/>
        <v/>
      </c>
      <c r="DX6" s="104" t="str">
        <f t="shared" si="33"/>
        <v/>
      </c>
      <c r="DY6" s="104" t="str">
        <f t="shared" si="33"/>
        <v/>
      </c>
      <c r="DZ6" s="104" t="str">
        <f t="shared" si="12"/>
        <v/>
      </c>
      <c r="EA6" s="104" t="str">
        <f t="shared" si="12"/>
        <v/>
      </c>
      <c r="EB6" s="104" t="str">
        <f t="shared" si="12"/>
        <v/>
      </c>
      <c r="EC6" s="104" t="str">
        <f t="shared" si="12"/>
        <v/>
      </c>
      <c r="ED6" s="104" t="str">
        <f t="shared" si="12"/>
        <v/>
      </c>
      <c r="EE6" s="104"/>
      <c r="EF6" s="104" t="str">
        <f t="shared" si="34"/>
        <v/>
      </c>
      <c r="EG6" s="104" t="str">
        <f t="shared" si="34"/>
        <v/>
      </c>
      <c r="EH6" s="104" t="str">
        <f t="shared" si="34"/>
        <v/>
      </c>
      <c r="EI6" s="104" t="str">
        <f t="shared" si="34"/>
        <v/>
      </c>
      <c r="EJ6" s="104" t="str">
        <f t="shared" si="34"/>
        <v/>
      </c>
      <c r="EK6" s="104" t="str">
        <f t="shared" si="34"/>
        <v/>
      </c>
      <c r="EL6" s="104" t="str">
        <f t="shared" si="34"/>
        <v/>
      </c>
      <c r="EM6" s="104" t="str">
        <f t="shared" si="34"/>
        <v/>
      </c>
      <c r="EN6" s="104" t="str">
        <f t="shared" si="14"/>
        <v/>
      </c>
      <c r="EO6" s="104" t="str">
        <f t="shared" si="14"/>
        <v/>
      </c>
      <c r="EP6" s="104" t="str">
        <f t="shared" si="14"/>
        <v/>
      </c>
      <c r="EQ6" s="104" t="str">
        <f t="shared" si="14"/>
        <v/>
      </c>
      <c r="ER6" s="104" t="str">
        <f t="shared" si="14"/>
        <v/>
      </c>
      <c r="ES6" s="104"/>
      <c r="ET6" s="104" t="str">
        <f t="shared" si="35"/>
        <v/>
      </c>
      <c r="EU6" s="104" t="str">
        <f t="shared" si="35"/>
        <v/>
      </c>
      <c r="EV6" s="104" t="str">
        <f t="shared" si="35"/>
        <v/>
      </c>
      <c r="EW6" s="104" t="str">
        <f t="shared" si="35"/>
        <v/>
      </c>
      <c r="EX6" s="104" t="str">
        <f t="shared" si="35"/>
        <v/>
      </c>
      <c r="EY6" s="104" t="str">
        <f t="shared" si="35"/>
        <v/>
      </c>
      <c r="EZ6" s="104" t="str">
        <f t="shared" si="35"/>
        <v/>
      </c>
      <c r="FA6" s="104" t="str">
        <f t="shared" si="35"/>
        <v/>
      </c>
      <c r="FB6" s="104" t="str">
        <f t="shared" si="16"/>
        <v/>
      </c>
      <c r="FC6" s="104" t="str">
        <f t="shared" si="16"/>
        <v/>
      </c>
      <c r="FD6" s="104" t="str">
        <f t="shared" si="16"/>
        <v/>
      </c>
      <c r="FE6" s="104" t="str">
        <f t="shared" si="16"/>
        <v/>
      </c>
      <c r="FF6" s="104" t="str">
        <f t="shared" si="16"/>
        <v/>
      </c>
      <c r="FG6" s="104"/>
      <c r="FH6" s="104" t="str">
        <f t="shared" si="36"/>
        <v/>
      </c>
      <c r="FI6" s="104" t="str">
        <f t="shared" si="36"/>
        <v/>
      </c>
      <c r="FJ6" s="104" t="str">
        <f t="shared" si="36"/>
        <v/>
      </c>
      <c r="FK6" s="104" t="str">
        <f t="shared" si="36"/>
        <v/>
      </c>
      <c r="FL6" s="104" t="str">
        <f t="shared" si="36"/>
        <v/>
      </c>
      <c r="FM6" s="104" t="str">
        <f t="shared" si="36"/>
        <v/>
      </c>
      <c r="FN6" s="104" t="str">
        <f t="shared" si="36"/>
        <v/>
      </c>
      <c r="FO6" s="104" t="str">
        <f t="shared" si="36"/>
        <v/>
      </c>
      <c r="FP6" s="104" t="str">
        <f t="shared" si="18"/>
        <v/>
      </c>
      <c r="FQ6" s="104" t="str">
        <f t="shared" si="18"/>
        <v/>
      </c>
      <c r="FR6" s="104" t="str">
        <f t="shared" si="18"/>
        <v/>
      </c>
      <c r="FS6" s="104" t="str">
        <f t="shared" si="18"/>
        <v/>
      </c>
      <c r="FT6" s="104" t="str">
        <f t="shared" si="18"/>
        <v/>
      </c>
      <c r="FU6" s="104"/>
      <c r="FV6" s="104" t="str">
        <f t="shared" si="37"/>
        <v/>
      </c>
      <c r="FW6" s="104" t="str">
        <f t="shared" si="37"/>
        <v/>
      </c>
      <c r="FX6" s="104" t="str">
        <f t="shared" si="37"/>
        <v/>
      </c>
      <c r="FY6" s="104" t="str">
        <f t="shared" si="37"/>
        <v/>
      </c>
      <c r="FZ6" s="104" t="str">
        <f t="shared" si="37"/>
        <v/>
      </c>
      <c r="GA6" s="104" t="str">
        <f t="shared" si="37"/>
        <v/>
      </c>
      <c r="GB6" s="104" t="str">
        <f t="shared" si="37"/>
        <v/>
      </c>
      <c r="GC6" s="104" t="str">
        <f t="shared" si="37"/>
        <v/>
      </c>
      <c r="GD6" s="104" t="str">
        <f t="shared" si="20"/>
        <v/>
      </c>
      <c r="GE6" s="104" t="str">
        <f t="shared" si="20"/>
        <v/>
      </c>
      <c r="GF6" s="104" t="str">
        <f t="shared" si="20"/>
        <v/>
      </c>
      <c r="GG6" s="104" t="str">
        <f t="shared" si="20"/>
        <v/>
      </c>
      <c r="GH6" s="104" t="str">
        <f t="shared" si="20"/>
        <v/>
      </c>
      <c r="GI6" s="104"/>
      <c r="GJ6" s="104" t="str">
        <f t="shared" si="38"/>
        <v/>
      </c>
      <c r="GK6" s="104" t="str">
        <f t="shared" si="38"/>
        <v/>
      </c>
      <c r="GL6" s="104" t="str">
        <f t="shared" si="38"/>
        <v/>
      </c>
      <c r="GM6" s="104" t="str">
        <f t="shared" si="38"/>
        <v/>
      </c>
      <c r="GN6" s="104" t="str">
        <f t="shared" si="38"/>
        <v/>
      </c>
      <c r="GO6" s="104" t="str">
        <f t="shared" si="38"/>
        <v/>
      </c>
      <c r="GP6" s="104" t="str">
        <f t="shared" si="38"/>
        <v/>
      </c>
      <c r="GQ6" s="104" t="str">
        <f t="shared" si="38"/>
        <v/>
      </c>
      <c r="GR6" s="104" t="str">
        <f t="shared" si="22"/>
        <v/>
      </c>
      <c r="GS6" s="104" t="str">
        <f t="shared" si="22"/>
        <v/>
      </c>
      <c r="GT6" s="104" t="str">
        <f t="shared" si="22"/>
        <v/>
      </c>
      <c r="GU6" s="104" t="str">
        <f t="shared" si="22"/>
        <v/>
      </c>
      <c r="GV6" s="104" t="str">
        <f t="shared" si="22"/>
        <v/>
      </c>
      <c r="GW6" s="104"/>
      <c r="GX6" s="104" t="str">
        <f t="shared" si="39"/>
        <v/>
      </c>
      <c r="GY6" s="104" t="str">
        <f t="shared" si="39"/>
        <v/>
      </c>
      <c r="GZ6" s="104" t="str">
        <f t="shared" si="39"/>
        <v/>
      </c>
      <c r="HA6" s="104" t="str">
        <f t="shared" si="39"/>
        <v/>
      </c>
      <c r="HB6" s="104" t="str">
        <f t="shared" si="39"/>
        <v/>
      </c>
      <c r="HC6" s="104" t="str">
        <f t="shared" si="39"/>
        <v/>
      </c>
      <c r="HD6" s="104" t="str">
        <f t="shared" si="39"/>
        <v/>
      </c>
      <c r="HE6" s="104" t="str">
        <f t="shared" si="39"/>
        <v/>
      </c>
      <c r="HF6" s="104" t="str">
        <f t="shared" si="24"/>
        <v/>
      </c>
      <c r="HG6" s="104" t="str">
        <f t="shared" si="24"/>
        <v/>
      </c>
      <c r="HH6" s="104" t="str">
        <f t="shared" si="24"/>
        <v/>
      </c>
      <c r="HI6" s="104" t="str">
        <f t="shared" si="24"/>
        <v/>
      </c>
      <c r="HJ6" s="104" t="str">
        <f t="shared" si="24"/>
        <v/>
      </c>
    </row>
    <row r="7" spans="1:218" x14ac:dyDescent="0.25">
      <c r="A7" s="91">
        <v>40650</v>
      </c>
      <c r="B7" s="113">
        <v>0.40902777777777777</v>
      </c>
      <c r="C7" s="114" t="s">
        <v>553</v>
      </c>
      <c r="D7" s="160" t="s">
        <v>574</v>
      </c>
      <c r="E7" s="112">
        <v>4.4000000000000004</v>
      </c>
      <c r="F7" s="134"/>
      <c r="G7" s="161"/>
      <c r="H7" s="162" t="str">
        <f>INDEX('Daily Activity List'!B:B,MATCH(A7,'Daily Activity List'!$A:$A))</f>
        <v>VHP - Characterization Sampling1</v>
      </c>
      <c r="I7" s="136"/>
      <c r="J7" s="104" t="str">
        <f t="shared" si="25"/>
        <v/>
      </c>
      <c r="K7" s="104" t="str">
        <f t="shared" si="0"/>
        <v/>
      </c>
      <c r="L7" s="104" t="str">
        <f t="shared" si="0"/>
        <v/>
      </c>
      <c r="M7" s="104" t="str">
        <f t="shared" si="0"/>
        <v/>
      </c>
      <c r="N7" s="104" t="str">
        <f t="shared" si="0"/>
        <v/>
      </c>
      <c r="O7" s="104" t="str">
        <f t="shared" si="0"/>
        <v/>
      </c>
      <c r="P7" s="104" t="str">
        <f t="shared" si="0"/>
        <v/>
      </c>
      <c r="Q7" s="104" t="str">
        <f t="shared" si="0"/>
        <v/>
      </c>
      <c r="R7" s="104" t="str">
        <f t="shared" si="0"/>
        <v/>
      </c>
      <c r="S7" s="104" t="str">
        <f t="shared" si="0"/>
        <v/>
      </c>
      <c r="T7" s="104" t="str">
        <f t="shared" si="0"/>
        <v/>
      </c>
      <c r="U7" s="104" t="str">
        <f t="shared" si="0"/>
        <v/>
      </c>
      <c r="V7" s="104" t="str">
        <f t="shared" si="0"/>
        <v/>
      </c>
      <c r="W7" s="136"/>
      <c r="X7" s="104" t="str">
        <f t="shared" si="26"/>
        <v/>
      </c>
      <c r="Y7" s="104" t="str">
        <f t="shared" si="1"/>
        <v/>
      </c>
      <c r="Z7" s="104" t="str">
        <f t="shared" si="1"/>
        <v/>
      </c>
      <c r="AA7" s="104" t="str">
        <f t="shared" si="1"/>
        <v/>
      </c>
      <c r="AB7" s="104" t="str">
        <f t="shared" si="1"/>
        <v/>
      </c>
      <c r="AC7" s="104" t="str">
        <f t="shared" si="1"/>
        <v/>
      </c>
      <c r="AD7" s="104" t="str">
        <f t="shared" si="1"/>
        <v/>
      </c>
      <c r="AE7" s="104" t="str">
        <f t="shared" si="1"/>
        <v/>
      </c>
      <c r="AF7" s="104" t="str">
        <f t="shared" si="1"/>
        <v/>
      </c>
      <c r="AG7" s="104" t="str">
        <f t="shared" si="1"/>
        <v/>
      </c>
      <c r="AH7" s="104" t="str">
        <f t="shared" si="1"/>
        <v/>
      </c>
      <c r="AI7" s="104" t="str">
        <f t="shared" si="1"/>
        <v/>
      </c>
      <c r="AJ7" s="104" t="str">
        <f t="shared" si="1"/>
        <v/>
      </c>
      <c r="AK7" s="104"/>
      <c r="AL7" s="104" t="str">
        <f t="shared" si="27"/>
        <v/>
      </c>
      <c r="AM7" s="104">
        <f t="shared" si="2"/>
        <v>4.4000000000000004</v>
      </c>
      <c r="AN7" s="104" t="str">
        <f t="shared" si="2"/>
        <v/>
      </c>
      <c r="AO7" s="104" t="str">
        <f t="shared" si="2"/>
        <v/>
      </c>
      <c r="AP7" s="104" t="str">
        <f t="shared" si="2"/>
        <v/>
      </c>
      <c r="AQ7" s="104" t="str">
        <f t="shared" si="2"/>
        <v/>
      </c>
      <c r="AR7" s="104" t="str">
        <f t="shared" si="2"/>
        <v/>
      </c>
      <c r="AS7" s="104" t="str">
        <f t="shared" si="2"/>
        <v/>
      </c>
      <c r="AT7" s="104" t="str">
        <f t="shared" si="2"/>
        <v/>
      </c>
      <c r="AU7" s="104" t="str">
        <f t="shared" si="2"/>
        <v/>
      </c>
      <c r="AV7" s="104" t="str">
        <f t="shared" si="2"/>
        <v/>
      </c>
      <c r="AW7" s="104" t="str">
        <f t="shared" si="2"/>
        <v/>
      </c>
      <c r="AX7" s="104" t="str">
        <f t="shared" si="2"/>
        <v/>
      </c>
      <c r="AY7" s="104"/>
      <c r="AZ7" s="104" t="str">
        <f t="shared" si="28"/>
        <v/>
      </c>
      <c r="BA7" s="104" t="str">
        <f t="shared" si="3"/>
        <v/>
      </c>
      <c r="BB7" s="104" t="str">
        <f t="shared" si="3"/>
        <v/>
      </c>
      <c r="BC7" s="104" t="str">
        <f t="shared" si="3"/>
        <v/>
      </c>
      <c r="BD7" s="104" t="str">
        <f t="shared" si="3"/>
        <v/>
      </c>
      <c r="BE7" s="104" t="str">
        <f t="shared" si="3"/>
        <v/>
      </c>
      <c r="BF7" s="104" t="str">
        <f t="shared" si="3"/>
        <v/>
      </c>
      <c r="BG7" s="104" t="str">
        <f t="shared" si="3"/>
        <v/>
      </c>
      <c r="BH7" s="104" t="str">
        <f t="shared" si="3"/>
        <v/>
      </c>
      <c r="BI7" s="104" t="str">
        <f t="shared" si="3"/>
        <v/>
      </c>
      <c r="BJ7" s="104" t="str">
        <f t="shared" si="3"/>
        <v/>
      </c>
      <c r="BK7" s="104" t="str">
        <f t="shared" si="3"/>
        <v/>
      </c>
      <c r="BL7" s="104" t="str">
        <f t="shared" si="3"/>
        <v/>
      </c>
      <c r="BM7" s="104"/>
      <c r="BN7" s="104" t="str">
        <f t="shared" si="29"/>
        <v/>
      </c>
      <c r="BO7" s="104" t="str">
        <f t="shared" si="4"/>
        <v/>
      </c>
      <c r="BP7" s="104" t="str">
        <f t="shared" si="4"/>
        <v/>
      </c>
      <c r="BQ7" s="104" t="str">
        <f t="shared" si="4"/>
        <v/>
      </c>
      <c r="BR7" s="104" t="str">
        <f t="shared" si="4"/>
        <v/>
      </c>
      <c r="BS7" s="104" t="str">
        <f t="shared" si="4"/>
        <v/>
      </c>
      <c r="BT7" s="104" t="str">
        <f t="shared" si="4"/>
        <v/>
      </c>
      <c r="BU7" s="104" t="str">
        <f t="shared" si="4"/>
        <v/>
      </c>
      <c r="BV7" s="104" t="str">
        <f t="shared" si="4"/>
        <v/>
      </c>
      <c r="BW7" s="104" t="str">
        <f t="shared" si="4"/>
        <v/>
      </c>
      <c r="BX7" s="104" t="str">
        <f t="shared" si="4"/>
        <v/>
      </c>
      <c r="BY7" s="104" t="str">
        <f t="shared" si="4"/>
        <v/>
      </c>
      <c r="BZ7" s="104" t="str">
        <f t="shared" si="4"/>
        <v/>
      </c>
      <c r="CA7" s="104"/>
      <c r="CB7" s="104" t="str">
        <f t="shared" si="30"/>
        <v/>
      </c>
      <c r="CC7" s="104" t="str">
        <f t="shared" si="30"/>
        <v/>
      </c>
      <c r="CD7" s="104" t="str">
        <f t="shared" si="30"/>
        <v/>
      </c>
      <c r="CE7" s="104" t="str">
        <f t="shared" si="30"/>
        <v/>
      </c>
      <c r="CF7" s="104" t="str">
        <f t="shared" si="30"/>
        <v/>
      </c>
      <c r="CG7" s="104" t="str">
        <f t="shared" si="30"/>
        <v/>
      </c>
      <c r="CH7" s="104" t="str">
        <f t="shared" si="30"/>
        <v/>
      </c>
      <c r="CI7" s="104" t="str">
        <f t="shared" si="30"/>
        <v/>
      </c>
      <c r="CJ7" s="104" t="str">
        <f t="shared" si="6"/>
        <v/>
      </c>
      <c r="CK7" s="104" t="str">
        <f t="shared" si="6"/>
        <v/>
      </c>
      <c r="CL7" s="104" t="str">
        <f t="shared" si="6"/>
        <v/>
      </c>
      <c r="CM7" s="104" t="str">
        <f t="shared" si="6"/>
        <v/>
      </c>
      <c r="CN7" s="104" t="str">
        <f t="shared" si="6"/>
        <v/>
      </c>
      <c r="CO7" s="104"/>
      <c r="CP7" s="104" t="str">
        <f t="shared" si="31"/>
        <v/>
      </c>
      <c r="CQ7" s="104" t="str">
        <f t="shared" si="31"/>
        <v/>
      </c>
      <c r="CR7" s="104" t="str">
        <f t="shared" si="31"/>
        <v/>
      </c>
      <c r="CS7" s="104" t="str">
        <f t="shared" si="31"/>
        <v/>
      </c>
      <c r="CT7" s="104" t="str">
        <f t="shared" si="31"/>
        <v/>
      </c>
      <c r="CU7" s="104" t="str">
        <f t="shared" si="31"/>
        <v/>
      </c>
      <c r="CV7" s="104" t="str">
        <f t="shared" si="31"/>
        <v/>
      </c>
      <c r="CW7" s="104" t="str">
        <f t="shared" si="31"/>
        <v/>
      </c>
      <c r="CX7" s="104" t="str">
        <f t="shared" si="8"/>
        <v/>
      </c>
      <c r="CY7" s="104" t="str">
        <f t="shared" si="8"/>
        <v/>
      </c>
      <c r="CZ7" s="104" t="str">
        <f t="shared" si="8"/>
        <v/>
      </c>
      <c r="DA7" s="104" t="str">
        <f t="shared" si="8"/>
        <v/>
      </c>
      <c r="DB7" s="104" t="str">
        <f t="shared" si="8"/>
        <v/>
      </c>
      <c r="DC7" s="104"/>
      <c r="DD7" s="104" t="str">
        <f t="shared" si="32"/>
        <v/>
      </c>
      <c r="DE7" s="104" t="str">
        <f t="shared" si="32"/>
        <v/>
      </c>
      <c r="DF7" s="104" t="str">
        <f t="shared" si="32"/>
        <v/>
      </c>
      <c r="DG7" s="104" t="str">
        <f t="shared" si="32"/>
        <v/>
      </c>
      <c r="DH7" s="104" t="str">
        <f t="shared" si="32"/>
        <v/>
      </c>
      <c r="DI7" s="104" t="str">
        <f t="shared" si="32"/>
        <v/>
      </c>
      <c r="DJ7" s="104" t="str">
        <f t="shared" si="32"/>
        <v/>
      </c>
      <c r="DK7" s="104" t="str">
        <f t="shared" si="32"/>
        <v/>
      </c>
      <c r="DL7" s="104" t="str">
        <f t="shared" si="10"/>
        <v/>
      </c>
      <c r="DM7" s="104" t="str">
        <f t="shared" si="10"/>
        <v/>
      </c>
      <c r="DN7" s="104" t="str">
        <f t="shared" si="10"/>
        <v/>
      </c>
      <c r="DO7" s="104" t="str">
        <f t="shared" si="10"/>
        <v/>
      </c>
      <c r="DP7" s="104" t="str">
        <f t="shared" si="10"/>
        <v/>
      </c>
      <c r="DQ7" s="104"/>
      <c r="DR7" s="104" t="str">
        <f t="shared" si="33"/>
        <v/>
      </c>
      <c r="DS7" s="104" t="str">
        <f t="shared" si="33"/>
        <v/>
      </c>
      <c r="DT7" s="104" t="str">
        <f t="shared" si="33"/>
        <v/>
      </c>
      <c r="DU7" s="104" t="str">
        <f t="shared" si="33"/>
        <v/>
      </c>
      <c r="DV7" s="104" t="str">
        <f t="shared" si="33"/>
        <v/>
      </c>
      <c r="DW7" s="104" t="str">
        <f t="shared" si="33"/>
        <v/>
      </c>
      <c r="DX7" s="104" t="str">
        <f t="shared" si="33"/>
        <v/>
      </c>
      <c r="DY7" s="104" t="str">
        <f t="shared" si="33"/>
        <v/>
      </c>
      <c r="DZ7" s="104" t="str">
        <f t="shared" si="12"/>
        <v/>
      </c>
      <c r="EA7" s="104" t="str">
        <f t="shared" si="12"/>
        <v/>
      </c>
      <c r="EB7" s="104" t="str">
        <f t="shared" si="12"/>
        <v/>
      </c>
      <c r="EC7" s="104" t="str">
        <f t="shared" si="12"/>
        <v/>
      </c>
      <c r="ED7" s="104" t="str">
        <f t="shared" si="12"/>
        <v/>
      </c>
      <c r="EE7" s="104"/>
      <c r="EF7" s="104" t="str">
        <f t="shared" si="34"/>
        <v/>
      </c>
      <c r="EG7" s="104" t="str">
        <f t="shared" si="34"/>
        <v/>
      </c>
      <c r="EH7" s="104" t="str">
        <f t="shared" si="34"/>
        <v/>
      </c>
      <c r="EI7" s="104" t="str">
        <f t="shared" si="34"/>
        <v/>
      </c>
      <c r="EJ7" s="104" t="str">
        <f t="shared" si="34"/>
        <v/>
      </c>
      <c r="EK7" s="104" t="str">
        <f t="shared" si="34"/>
        <v/>
      </c>
      <c r="EL7" s="104" t="str">
        <f t="shared" si="34"/>
        <v/>
      </c>
      <c r="EM7" s="104" t="str">
        <f t="shared" si="34"/>
        <v/>
      </c>
      <c r="EN7" s="104" t="str">
        <f t="shared" si="14"/>
        <v/>
      </c>
      <c r="EO7" s="104" t="str">
        <f t="shared" si="14"/>
        <v/>
      </c>
      <c r="EP7" s="104" t="str">
        <f t="shared" si="14"/>
        <v/>
      </c>
      <c r="EQ7" s="104" t="str">
        <f t="shared" si="14"/>
        <v/>
      </c>
      <c r="ER7" s="104" t="str">
        <f t="shared" si="14"/>
        <v/>
      </c>
      <c r="ES7" s="104"/>
      <c r="ET7" s="104" t="str">
        <f t="shared" si="35"/>
        <v/>
      </c>
      <c r="EU7" s="104" t="str">
        <f t="shared" si="35"/>
        <v/>
      </c>
      <c r="EV7" s="104" t="str">
        <f t="shared" si="35"/>
        <v/>
      </c>
      <c r="EW7" s="104" t="str">
        <f t="shared" si="35"/>
        <v/>
      </c>
      <c r="EX7" s="104" t="str">
        <f t="shared" si="35"/>
        <v/>
      </c>
      <c r="EY7" s="104" t="str">
        <f t="shared" si="35"/>
        <v/>
      </c>
      <c r="EZ7" s="104" t="str">
        <f t="shared" si="35"/>
        <v/>
      </c>
      <c r="FA7" s="104" t="str">
        <f t="shared" si="35"/>
        <v/>
      </c>
      <c r="FB7" s="104" t="str">
        <f t="shared" si="16"/>
        <v/>
      </c>
      <c r="FC7" s="104" t="str">
        <f t="shared" si="16"/>
        <v/>
      </c>
      <c r="FD7" s="104" t="str">
        <f t="shared" si="16"/>
        <v/>
      </c>
      <c r="FE7" s="104" t="str">
        <f t="shared" si="16"/>
        <v/>
      </c>
      <c r="FF7" s="104" t="str">
        <f t="shared" si="16"/>
        <v/>
      </c>
      <c r="FG7" s="104"/>
      <c r="FH7" s="104" t="str">
        <f t="shared" si="36"/>
        <v/>
      </c>
      <c r="FI7" s="104" t="str">
        <f t="shared" si="36"/>
        <v/>
      </c>
      <c r="FJ7" s="104" t="str">
        <f t="shared" si="36"/>
        <v/>
      </c>
      <c r="FK7" s="104" t="str">
        <f t="shared" si="36"/>
        <v/>
      </c>
      <c r="FL7" s="104" t="str">
        <f t="shared" si="36"/>
        <v/>
      </c>
      <c r="FM7" s="104" t="str">
        <f t="shared" si="36"/>
        <v/>
      </c>
      <c r="FN7" s="104" t="str">
        <f t="shared" si="36"/>
        <v/>
      </c>
      <c r="FO7" s="104" t="str">
        <f t="shared" si="36"/>
        <v/>
      </c>
      <c r="FP7" s="104" t="str">
        <f t="shared" si="18"/>
        <v/>
      </c>
      <c r="FQ7" s="104" t="str">
        <f t="shared" si="18"/>
        <v/>
      </c>
      <c r="FR7" s="104" t="str">
        <f t="shared" si="18"/>
        <v/>
      </c>
      <c r="FS7" s="104" t="str">
        <f t="shared" si="18"/>
        <v/>
      </c>
      <c r="FT7" s="104" t="str">
        <f t="shared" si="18"/>
        <v/>
      </c>
      <c r="FU7" s="104"/>
      <c r="FV7" s="104" t="str">
        <f t="shared" si="37"/>
        <v/>
      </c>
      <c r="FW7" s="104" t="str">
        <f t="shared" si="37"/>
        <v/>
      </c>
      <c r="FX7" s="104" t="str">
        <f t="shared" si="37"/>
        <v/>
      </c>
      <c r="FY7" s="104" t="str">
        <f t="shared" si="37"/>
        <v/>
      </c>
      <c r="FZ7" s="104" t="str">
        <f t="shared" si="37"/>
        <v/>
      </c>
      <c r="GA7" s="104" t="str">
        <f t="shared" si="37"/>
        <v/>
      </c>
      <c r="GB7" s="104" t="str">
        <f t="shared" si="37"/>
        <v/>
      </c>
      <c r="GC7" s="104" t="str">
        <f t="shared" si="37"/>
        <v/>
      </c>
      <c r="GD7" s="104" t="str">
        <f t="shared" si="20"/>
        <v/>
      </c>
      <c r="GE7" s="104" t="str">
        <f t="shared" si="20"/>
        <v/>
      </c>
      <c r="GF7" s="104" t="str">
        <f t="shared" si="20"/>
        <v/>
      </c>
      <c r="GG7" s="104" t="str">
        <f t="shared" si="20"/>
        <v/>
      </c>
      <c r="GH7" s="104" t="str">
        <f t="shared" si="20"/>
        <v/>
      </c>
      <c r="GI7" s="104"/>
      <c r="GJ7" s="104" t="str">
        <f t="shared" si="38"/>
        <v/>
      </c>
      <c r="GK7" s="104" t="str">
        <f t="shared" si="38"/>
        <v/>
      </c>
      <c r="GL7" s="104" t="str">
        <f t="shared" si="38"/>
        <v/>
      </c>
      <c r="GM7" s="104" t="str">
        <f t="shared" si="38"/>
        <v/>
      </c>
      <c r="GN7" s="104" t="str">
        <f t="shared" si="38"/>
        <v/>
      </c>
      <c r="GO7" s="104" t="str">
        <f t="shared" si="38"/>
        <v/>
      </c>
      <c r="GP7" s="104" t="str">
        <f t="shared" si="38"/>
        <v/>
      </c>
      <c r="GQ7" s="104" t="str">
        <f t="shared" si="38"/>
        <v/>
      </c>
      <c r="GR7" s="104" t="str">
        <f t="shared" si="22"/>
        <v/>
      </c>
      <c r="GS7" s="104" t="str">
        <f t="shared" si="22"/>
        <v/>
      </c>
      <c r="GT7" s="104" t="str">
        <f t="shared" si="22"/>
        <v/>
      </c>
      <c r="GU7" s="104" t="str">
        <f t="shared" si="22"/>
        <v/>
      </c>
      <c r="GV7" s="104" t="str">
        <f t="shared" si="22"/>
        <v/>
      </c>
      <c r="GW7" s="104"/>
      <c r="GX7" s="104" t="str">
        <f t="shared" si="39"/>
        <v/>
      </c>
      <c r="GY7" s="104" t="str">
        <f t="shared" si="39"/>
        <v/>
      </c>
      <c r="GZ7" s="104" t="str">
        <f t="shared" si="39"/>
        <v/>
      </c>
      <c r="HA7" s="104" t="str">
        <f t="shared" si="39"/>
        <v/>
      </c>
      <c r="HB7" s="104" t="str">
        <f t="shared" si="39"/>
        <v/>
      </c>
      <c r="HC7" s="104" t="str">
        <f t="shared" si="39"/>
        <v/>
      </c>
      <c r="HD7" s="104" t="str">
        <f t="shared" si="39"/>
        <v/>
      </c>
      <c r="HE7" s="104" t="str">
        <f t="shared" si="39"/>
        <v/>
      </c>
      <c r="HF7" s="104" t="str">
        <f t="shared" si="24"/>
        <v/>
      </c>
      <c r="HG7" s="104" t="str">
        <f t="shared" si="24"/>
        <v/>
      </c>
      <c r="HH7" s="104" t="str">
        <f t="shared" si="24"/>
        <v/>
      </c>
      <c r="HI7" s="104" t="str">
        <f t="shared" si="24"/>
        <v/>
      </c>
      <c r="HJ7" s="104" t="str">
        <f t="shared" si="24"/>
        <v/>
      </c>
    </row>
    <row r="8" spans="1:218" x14ac:dyDescent="0.25">
      <c r="A8" s="91">
        <v>40650</v>
      </c>
      <c r="B8" s="113">
        <v>0.52083333333333337</v>
      </c>
      <c r="C8" s="114" t="s">
        <v>553</v>
      </c>
      <c r="D8" s="160" t="s">
        <v>574</v>
      </c>
      <c r="E8" s="112">
        <v>4.2</v>
      </c>
      <c r="F8" s="134"/>
      <c r="G8" s="161"/>
      <c r="H8" s="162" t="str">
        <f>INDEX('Daily Activity List'!B:B,MATCH(A8,'Daily Activity List'!$A:$A))</f>
        <v>VHP - Characterization Sampling1</v>
      </c>
      <c r="I8" s="136"/>
      <c r="J8" s="104" t="str">
        <f t="shared" si="25"/>
        <v/>
      </c>
      <c r="K8" s="104" t="str">
        <f t="shared" si="0"/>
        <v/>
      </c>
      <c r="L8" s="104" t="str">
        <f t="shared" si="0"/>
        <v/>
      </c>
      <c r="M8" s="104" t="str">
        <f t="shared" si="0"/>
        <v/>
      </c>
      <c r="N8" s="104" t="str">
        <f t="shared" si="0"/>
        <v/>
      </c>
      <c r="O8" s="104" t="str">
        <f t="shared" si="0"/>
        <v/>
      </c>
      <c r="P8" s="104" t="str">
        <f t="shared" si="0"/>
        <v/>
      </c>
      <c r="Q8" s="104" t="str">
        <f t="shared" si="0"/>
        <v/>
      </c>
      <c r="R8" s="104" t="str">
        <f t="shared" si="0"/>
        <v/>
      </c>
      <c r="S8" s="104" t="str">
        <f t="shared" si="0"/>
        <v/>
      </c>
      <c r="T8" s="104" t="str">
        <f t="shared" si="0"/>
        <v/>
      </c>
      <c r="U8" s="104" t="str">
        <f t="shared" si="0"/>
        <v/>
      </c>
      <c r="V8" s="104" t="str">
        <f t="shared" si="0"/>
        <v/>
      </c>
      <c r="W8" s="136"/>
      <c r="X8" s="104" t="str">
        <f t="shared" si="26"/>
        <v/>
      </c>
      <c r="Y8" s="104" t="str">
        <f t="shared" si="1"/>
        <v/>
      </c>
      <c r="Z8" s="104" t="str">
        <f t="shared" si="1"/>
        <v/>
      </c>
      <c r="AA8" s="104" t="str">
        <f t="shared" si="1"/>
        <v/>
      </c>
      <c r="AB8" s="104" t="str">
        <f t="shared" si="1"/>
        <v/>
      </c>
      <c r="AC8" s="104" t="str">
        <f t="shared" si="1"/>
        <v/>
      </c>
      <c r="AD8" s="104" t="str">
        <f t="shared" si="1"/>
        <v/>
      </c>
      <c r="AE8" s="104" t="str">
        <f t="shared" si="1"/>
        <v/>
      </c>
      <c r="AF8" s="104" t="str">
        <f t="shared" si="1"/>
        <v/>
      </c>
      <c r="AG8" s="104" t="str">
        <f t="shared" si="1"/>
        <v/>
      </c>
      <c r="AH8" s="104" t="str">
        <f t="shared" si="1"/>
        <v/>
      </c>
      <c r="AI8" s="104" t="str">
        <f t="shared" si="1"/>
        <v/>
      </c>
      <c r="AJ8" s="104" t="str">
        <f t="shared" si="1"/>
        <v/>
      </c>
      <c r="AK8" s="104"/>
      <c r="AL8" s="104" t="str">
        <f t="shared" si="27"/>
        <v/>
      </c>
      <c r="AM8" s="104">
        <f t="shared" si="2"/>
        <v>4.2</v>
      </c>
      <c r="AN8" s="104" t="str">
        <f t="shared" si="2"/>
        <v/>
      </c>
      <c r="AO8" s="104" t="str">
        <f t="shared" si="2"/>
        <v/>
      </c>
      <c r="AP8" s="104" t="str">
        <f t="shared" si="2"/>
        <v/>
      </c>
      <c r="AQ8" s="104" t="str">
        <f t="shared" si="2"/>
        <v/>
      </c>
      <c r="AR8" s="104" t="str">
        <f t="shared" si="2"/>
        <v/>
      </c>
      <c r="AS8" s="104" t="str">
        <f t="shared" si="2"/>
        <v/>
      </c>
      <c r="AT8" s="104" t="str">
        <f t="shared" si="2"/>
        <v/>
      </c>
      <c r="AU8" s="104" t="str">
        <f t="shared" si="2"/>
        <v/>
      </c>
      <c r="AV8" s="104" t="str">
        <f t="shared" si="2"/>
        <v/>
      </c>
      <c r="AW8" s="104" t="str">
        <f t="shared" si="2"/>
        <v/>
      </c>
      <c r="AX8" s="104" t="str">
        <f t="shared" si="2"/>
        <v/>
      </c>
      <c r="AY8" s="104"/>
      <c r="AZ8" s="104" t="str">
        <f t="shared" si="28"/>
        <v/>
      </c>
      <c r="BA8" s="104" t="str">
        <f t="shared" si="3"/>
        <v/>
      </c>
      <c r="BB8" s="104" t="str">
        <f t="shared" si="3"/>
        <v/>
      </c>
      <c r="BC8" s="104" t="str">
        <f t="shared" si="3"/>
        <v/>
      </c>
      <c r="BD8" s="104" t="str">
        <f t="shared" si="3"/>
        <v/>
      </c>
      <c r="BE8" s="104" t="str">
        <f t="shared" si="3"/>
        <v/>
      </c>
      <c r="BF8" s="104" t="str">
        <f t="shared" si="3"/>
        <v/>
      </c>
      <c r="BG8" s="104" t="str">
        <f t="shared" si="3"/>
        <v/>
      </c>
      <c r="BH8" s="104" t="str">
        <f t="shared" si="3"/>
        <v/>
      </c>
      <c r="BI8" s="104" t="str">
        <f t="shared" si="3"/>
        <v/>
      </c>
      <c r="BJ8" s="104" t="str">
        <f t="shared" si="3"/>
        <v/>
      </c>
      <c r="BK8" s="104" t="str">
        <f t="shared" si="3"/>
        <v/>
      </c>
      <c r="BL8" s="104" t="str">
        <f t="shared" si="3"/>
        <v/>
      </c>
      <c r="BM8" s="104"/>
      <c r="BN8" s="104" t="str">
        <f t="shared" si="29"/>
        <v/>
      </c>
      <c r="BO8" s="104" t="str">
        <f t="shared" si="4"/>
        <v/>
      </c>
      <c r="BP8" s="104" t="str">
        <f t="shared" si="4"/>
        <v/>
      </c>
      <c r="BQ8" s="104" t="str">
        <f t="shared" si="4"/>
        <v/>
      </c>
      <c r="BR8" s="104" t="str">
        <f t="shared" si="4"/>
        <v/>
      </c>
      <c r="BS8" s="104" t="str">
        <f t="shared" si="4"/>
        <v/>
      </c>
      <c r="BT8" s="104" t="str">
        <f t="shared" si="4"/>
        <v/>
      </c>
      <c r="BU8" s="104" t="str">
        <f t="shared" si="4"/>
        <v/>
      </c>
      <c r="BV8" s="104" t="str">
        <f t="shared" si="4"/>
        <v/>
      </c>
      <c r="BW8" s="104" t="str">
        <f t="shared" si="4"/>
        <v/>
      </c>
      <c r="BX8" s="104" t="str">
        <f t="shared" si="4"/>
        <v/>
      </c>
      <c r="BY8" s="104" t="str">
        <f t="shared" si="4"/>
        <v/>
      </c>
      <c r="BZ8" s="104" t="str">
        <f t="shared" si="4"/>
        <v/>
      </c>
      <c r="CA8" s="104"/>
      <c r="CB8" s="104" t="str">
        <f t="shared" si="30"/>
        <v/>
      </c>
      <c r="CC8" s="104" t="str">
        <f t="shared" si="30"/>
        <v/>
      </c>
      <c r="CD8" s="104" t="str">
        <f t="shared" si="30"/>
        <v/>
      </c>
      <c r="CE8" s="104" t="str">
        <f t="shared" si="30"/>
        <v/>
      </c>
      <c r="CF8" s="104" t="str">
        <f t="shared" si="30"/>
        <v/>
      </c>
      <c r="CG8" s="104" t="str">
        <f t="shared" si="30"/>
        <v/>
      </c>
      <c r="CH8" s="104" t="str">
        <f t="shared" si="30"/>
        <v/>
      </c>
      <c r="CI8" s="104" t="str">
        <f t="shared" si="30"/>
        <v/>
      </c>
      <c r="CJ8" s="104" t="str">
        <f t="shared" si="6"/>
        <v/>
      </c>
      <c r="CK8" s="104" t="str">
        <f t="shared" si="6"/>
        <v/>
      </c>
      <c r="CL8" s="104" t="str">
        <f t="shared" si="6"/>
        <v/>
      </c>
      <c r="CM8" s="104" t="str">
        <f t="shared" si="6"/>
        <v/>
      </c>
      <c r="CN8" s="104" t="str">
        <f t="shared" si="6"/>
        <v/>
      </c>
      <c r="CO8" s="104"/>
      <c r="CP8" s="104" t="str">
        <f t="shared" si="31"/>
        <v/>
      </c>
      <c r="CQ8" s="104" t="str">
        <f t="shared" si="31"/>
        <v/>
      </c>
      <c r="CR8" s="104" t="str">
        <f t="shared" si="31"/>
        <v/>
      </c>
      <c r="CS8" s="104" t="str">
        <f t="shared" si="31"/>
        <v/>
      </c>
      <c r="CT8" s="104" t="str">
        <f t="shared" si="31"/>
        <v/>
      </c>
      <c r="CU8" s="104" t="str">
        <f t="shared" si="31"/>
        <v/>
      </c>
      <c r="CV8" s="104" t="str">
        <f t="shared" si="31"/>
        <v/>
      </c>
      <c r="CW8" s="104" t="str">
        <f t="shared" si="31"/>
        <v/>
      </c>
      <c r="CX8" s="104" t="str">
        <f t="shared" si="8"/>
        <v/>
      </c>
      <c r="CY8" s="104" t="str">
        <f t="shared" si="8"/>
        <v/>
      </c>
      <c r="CZ8" s="104" t="str">
        <f t="shared" si="8"/>
        <v/>
      </c>
      <c r="DA8" s="104" t="str">
        <f t="shared" si="8"/>
        <v/>
      </c>
      <c r="DB8" s="104" t="str">
        <f t="shared" si="8"/>
        <v/>
      </c>
      <c r="DC8" s="104"/>
      <c r="DD8" s="104" t="str">
        <f t="shared" si="32"/>
        <v/>
      </c>
      <c r="DE8" s="104" t="str">
        <f t="shared" si="32"/>
        <v/>
      </c>
      <c r="DF8" s="104" t="str">
        <f t="shared" si="32"/>
        <v/>
      </c>
      <c r="DG8" s="104" t="str">
        <f t="shared" si="32"/>
        <v/>
      </c>
      <c r="DH8" s="104" t="str">
        <f t="shared" si="32"/>
        <v/>
      </c>
      <c r="DI8" s="104" t="str">
        <f t="shared" si="32"/>
        <v/>
      </c>
      <c r="DJ8" s="104" t="str">
        <f t="shared" si="32"/>
        <v/>
      </c>
      <c r="DK8" s="104" t="str">
        <f t="shared" si="32"/>
        <v/>
      </c>
      <c r="DL8" s="104" t="str">
        <f t="shared" si="10"/>
        <v/>
      </c>
      <c r="DM8" s="104" t="str">
        <f t="shared" si="10"/>
        <v/>
      </c>
      <c r="DN8" s="104" t="str">
        <f t="shared" si="10"/>
        <v/>
      </c>
      <c r="DO8" s="104" t="str">
        <f t="shared" si="10"/>
        <v/>
      </c>
      <c r="DP8" s="104" t="str">
        <f t="shared" si="10"/>
        <v/>
      </c>
      <c r="DQ8" s="104"/>
      <c r="DR8" s="104" t="str">
        <f t="shared" si="33"/>
        <v/>
      </c>
      <c r="DS8" s="104" t="str">
        <f t="shared" si="33"/>
        <v/>
      </c>
      <c r="DT8" s="104" t="str">
        <f t="shared" si="33"/>
        <v/>
      </c>
      <c r="DU8" s="104" t="str">
        <f t="shared" si="33"/>
        <v/>
      </c>
      <c r="DV8" s="104" t="str">
        <f t="shared" si="33"/>
        <v/>
      </c>
      <c r="DW8" s="104" t="str">
        <f t="shared" si="33"/>
        <v/>
      </c>
      <c r="DX8" s="104" t="str">
        <f t="shared" si="33"/>
        <v/>
      </c>
      <c r="DY8" s="104" t="str">
        <f t="shared" si="33"/>
        <v/>
      </c>
      <c r="DZ8" s="104" t="str">
        <f t="shared" si="12"/>
        <v/>
      </c>
      <c r="EA8" s="104" t="str">
        <f t="shared" si="12"/>
        <v/>
      </c>
      <c r="EB8" s="104" t="str">
        <f t="shared" si="12"/>
        <v/>
      </c>
      <c r="EC8" s="104" t="str">
        <f t="shared" si="12"/>
        <v/>
      </c>
      <c r="ED8" s="104" t="str">
        <f t="shared" si="12"/>
        <v/>
      </c>
      <c r="EE8" s="104"/>
      <c r="EF8" s="104" t="str">
        <f t="shared" si="34"/>
        <v/>
      </c>
      <c r="EG8" s="104" t="str">
        <f t="shared" si="34"/>
        <v/>
      </c>
      <c r="EH8" s="104" t="str">
        <f t="shared" si="34"/>
        <v/>
      </c>
      <c r="EI8" s="104" t="str">
        <f t="shared" si="34"/>
        <v/>
      </c>
      <c r="EJ8" s="104" t="str">
        <f t="shared" si="34"/>
        <v/>
      </c>
      <c r="EK8" s="104" t="str">
        <f t="shared" si="34"/>
        <v/>
      </c>
      <c r="EL8" s="104" t="str">
        <f t="shared" si="34"/>
        <v/>
      </c>
      <c r="EM8" s="104" t="str">
        <f t="shared" si="34"/>
        <v/>
      </c>
      <c r="EN8" s="104" t="str">
        <f t="shared" si="14"/>
        <v/>
      </c>
      <c r="EO8" s="104" t="str">
        <f t="shared" si="14"/>
        <v/>
      </c>
      <c r="EP8" s="104" t="str">
        <f t="shared" si="14"/>
        <v/>
      </c>
      <c r="EQ8" s="104" t="str">
        <f t="shared" si="14"/>
        <v/>
      </c>
      <c r="ER8" s="104" t="str">
        <f t="shared" si="14"/>
        <v/>
      </c>
      <c r="ES8" s="104"/>
      <c r="ET8" s="104" t="str">
        <f t="shared" si="35"/>
        <v/>
      </c>
      <c r="EU8" s="104" t="str">
        <f t="shared" si="35"/>
        <v/>
      </c>
      <c r="EV8" s="104" t="str">
        <f t="shared" si="35"/>
        <v/>
      </c>
      <c r="EW8" s="104" t="str">
        <f t="shared" si="35"/>
        <v/>
      </c>
      <c r="EX8" s="104" t="str">
        <f t="shared" si="35"/>
        <v/>
      </c>
      <c r="EY8" s="104" t="str">
        <f t="shared" si="35"/>
        <v/>
      </c>
      <c r="EZ8" s="104" t="str">
        <f t="shared" si="35"/>
        <v/>
      </c>
      <c r="FA8" s="104" t="str">
        <f t="shared" si="35"/>
        <v/>
      </c>
      <c r="FB8" s="104" t="str">
        <f t="shared" si="16"/>
        <v/>
      </c>
      <c r="FC8" s="104" t="str">
        <f t="shared" si="16"/>
        <v/>
      </c>
      <c r="FD8" s="104" t="str">
        <f t="shared" si="16"/>
        <v/>
      </c>
      <c r="FE8" s="104" t="str">
        <f t="shared" si="16"/>
        <v/>
      </c>
      <c r="FF8" s="104" t="str">
        <f t="shared" si="16"/>
        <v/>
      </c>
      <c r="FG8" s="104"/>
      <c r="FH8" s="104" t="str">
        <f t="shared" si="36"/>
        <v/>
      </c>
      <c r="FI8" s="104" t="str">
        <f t="shared" si="36"/>
        <v/>
      </c>
      <c r="FJ8" s="104" t="str">
        <f t="shared" si="36"/>
        <v/>
      </c>
      <c r="FK8" s="104" t="str">
        <f t="shared" si="36"/>
        <v/>
      </c>
      <c r="FL8" s="104" t="str">
        <f t="shared" si="36"/>
        <v/>
      </c>
      <c r="FM8" s="104" t="str">
        <f t="shared" si="36"/>
        <v/>
      </c>
      <c r="FN8" s="104" t="str">
        <f t="shared" si="36"/>
        <v/>
      </c>
      <c r="FO8" s="104" t="str">
        <f t="shared" si="36"/>
        <v/>
      </c>
      <c r="FP8" s="104" t="str">
        <f t="shared" si="18"/>
        <v/>
      </c>
      <c r="FQ8" s="104" t="str">
        <f t="shared" si="18"/>
        <v/>
      </c>
      <c r="FR8" s="104" t="str">
        <f t="shared" si="18"/>
        <v/>
      </c>
      <c r="FS8" s="104" t="str">
        <f t="shared" si="18"/>
        <v/>
      </c>
      <c r="FT8" s="104" t="str">
        <f t="shared" si="18"/>
        <v/>
      </c>
      <c r="FU8" s="104"/>
      <c r="FV8" s="104" t="str">
        <f t="shared" si="37"/>
        <v/>
      </c>
      <c r="FW8" s="104" t="str">
        <f t="shared" si="37"/>
        <v/>
      </c>
      <c r="FX8" s="104" t="str">
        <f t="shared" si="37"/>
        <v/>
      </c>
      <c r="FY8" s="104" t="str">
        <f t="shared" si="37"/>
        <v/>
      </c>
      <c r="FZ8" s="104" t="str">
        <f t="shared" si="37"/>
        <v/>
      </c>
      <c r="GA8" s="104" t="str">
        <f t="shared" si="37"/>
        <v/>
      </c>
      <c r="GB8" s="104" t="str">
        <f t="shared" si="37"/>
        <v/>
      </c>
      <c r="GC8" s="104" t="str">
        <f t="shared" si="37"/>
        <v/>
      </c>
      <c r="GD8" s="104" t="str">
        <f t="shared" si="20"/>
        <v/>
      </c>
      <c r="GE8" s="104" t="str">
        <f t="shared" si="20"/>
        <v/>
      </c>
      <c r="GF8" s="104" t="str">
        <f t="shared" si="20"/>
        <v/>
      </c>
      <c r="GG8" s="104" t="str">
        <f t="shared" si="20"/>
        <v/>
      </c>
      <c r="GH8" s="104" t="str">
        <f t="shared" si="20"/>
        <v/>
      </c>
      <c r="GI8" s="104"/>
      <c r="GJ8" s="104" t="str">
        <f t="shared" si="38"/>
        <v/>
      </c>
      <c r="GK8" s="104" t="str">
        <f t="shared" si="38"/>
        <v/>
      </c>
      <c r="GL8" s="104" t="str">
        <f t="shared" si="38"/>
        <v/>
      </c>
      <c r="GM8" s="104" t="str">
        <f t="shared" si="38"/>
        <v/>
      </c>
      <c r="GN8" s="104" t="str">
        <f t="shared" si="38"/>
        <v/>
      </c>
      <c r="GO8" s="104" t="str">
        <f t="shared" si="38"/>
        <v/>
      </c>
      <c r="GP8" s="104" t="str">
        <f t="shared" si="38"/>
        <v/>
      </c>
      <c r="GQ8" s="104" t="str">
        <f t="shared" si="38"/>
        <v/>
      </c>
      <c r="GR8" s="104" t="str">
        <f t="shared" si="22"/>
        <v/>
      </c>
      <c r="GS8" s="104" t="str">
        <f t="shared" si="22"/>
        <v/>
      </c>
      <c r="GT8" s="104" t="str">
        <f t="shared" si="22"/>
        <v/>
      </c>
      <c r="GU8" s="104" t="str">
        <f t="shared" si="22"/>
        <v/>
      </c>
      <c r="GV8" s="104" t="str">
        <f t="shared" si="22"/>
        <v/>
      </c>
      <c r="GW8" s="104"/>
      <c r="GX8" s="104" t="str">
        <f t="shared" si="39"/>
        <v/>
      </c>
      <c r="GY8" s="104" t="str">
        <f t="shared" si="39"/>
        <v/>
      </c>
      <c r="GZ8" s="104" t="str">
        <f t="shared" si="39"/>
        <v/>
      </c>
      <c r="HA8" s="104" t="str">
        <f t="shared" si="39"/>
        <v/>
      </c>
      <c r="HB8" s="104" t="str">
        <f t="shared" si="39"/>
        <v/>
      </c>
      <c r="HC8" s="104" t="str">
        <f t="shared" si="39"/>
        <v/>
      </c>
      <c r="HD8" s="104" t="str">
        <f t="shared" si="39"/>
        <v/>
      </c>
      <c r="HE8" s="104" t="str">
        <f t="shared" si="39"/>
        <v/>
      </c>
      <c r="HF8" s="104" t="str">
        <f t="shared" si="24"/>
        <v/>
      </c>
      <c r="HG8" s="104" t="str">
        <f t="shared" si="24"/>
        <v/>
      </c>
      <c r="HH8" s="104" t="str">
        <f t="shared" si="24"/>
        <v/>
      </c>
      <c r="HI8" s="104" t="str">
        <f t="shared" si="24"/>
        <v/>
      </c>
      <c r="HJ8" s="104" t="str">
        <f t="shared" si="24"/>
        <v/>
      </c>
    </row>
    <row r="9" spans="1:218" x14ac:dyDescent="0.25">
      <c r="A9" s="91">
        <v>40650</v>
      </c>
      <c r="B9" s="113">
        <v>0.55347222222222225</v>
      </c>
      <c r="C9" s="114" t="s">
        <v>571</v>
      </c>
      <c r="D9" s="160" t="s">
        <v>575</v>
      </c>
      <c r="E9" s="112">
        <v>13</v>
      </c>
      <c r="F9" s="134"/>
      <c r="G9" s="161"/>
      <c r="H9" s="162" t="str">
        <f>INDEX('Daily Activity List'!B:B,MATCH(A9,'Daily Activity List'!$A:$A))</f>
        <v>VHP - Characterization Sampling1</v>
      </c>
      <c r="I9" s="136"/>
      <c r="J9" s="104" t="str">
        <f t="shared" si="25"/>
        <v/>
      </c>
      <c r="K9" s="104">
        <f t="shared" si="0"/>
        <v>13</v>
      </c>
      <c r="L9" s="104" t="str">
        <f t="shared" si="0"/>
        <v/>
      </c>
      <c r="M9" s="104" t="str">
        <f t="shared" si="0"/>
        <v/>
      </c>
      <c r="N9" s="104" t="str">
        <f t="shared" si="0"/>
        <v/>
      </c>
      <c r="O9" s="104" t="str">
        <f t="shared" si="0"/>
        <v/>
      </c>
      <c r="P9" s="104" t="str">
        <f t="shared" si="0"/>
        <v/>
      </c>
      <c r="Q9" s="104" t="str">
        <f t="shared" si="0"/>
        <v/>
      </c>
      <c r="R9" s="104" t="str">
        <f t="shared" si="0"/>
        <v/>
      </c>
      <c r="S9" s="104" t="str">
        <f t="shared" si="0"/>
        <v/>
      </c>
      <c r="T9" s="104" t="str">
        <f t="shared" si="0"/>
        <v/>
      </c>
      <c r="U9" s="104" t="str">
        <f t="shared" si="0"/>
        <v/>
      </c>
      <c r="V9" s="104" t="str">
        <f t="shared" si="0"/>
        <v/>
      </c>
      <c r="W9" s="136"/>
      <c r="X9" s="104" t="str">
        <f t="shared" si="26"/>
        <v/>
      </c>
      <c r="Y9" s="104" t="str">
        <f t="shared" si="1"/>
        <v/>
      </c>
      <c r="Z9" s="104" t="str">
        <f t="shared" si="1"/>
        <v/>
      </c>
      <c r="AA9" s="104" t="str">
        <f t="shared" si="1"/>
        <v/>
      </c>
      <c r="AB9" s="104" t="str">
        <f t="shared" si="1"/>
        <v/>
      </c>
      <c r="AC9" s="104" t="str">
        <f t="shared" si="1"/>
        <v/>
      </c>
      <c r="AD9" s="104" t="str">
        <f t="shared" si="1"/>
        <v/>
      </c>
      <c r="AE9" s="104" t="str">
        <f t="shared" si="1"/>
        <v/>
      </c>
      <c r="AF9" s="104" t="str">
        <f t="shared" si="1"/>
        <v/>
      </c>
      <c r="AG9" s="104" t="str">
        <f t="shared" si="1"/>
        <v/>
      </c>
      <c r="AH9" s="104" t="str">
        <f t="shared" si="1"/>
        <v/>
      </c>
      <c r="AI9" s="104" t="str">
        <f t="shared" si="1"/>
        <v/>
      </c>
      <c r="AJ9" s="104" t="str">
        <f t="shared" si="1"/>
        <v/>
      </c>
      <c r="AK9" s="104"/>
      <c r="AL9" s="104" t="str">
        <f t="shared" si="27"/>
        <v/>
      </c>
      <c r="AM9" s="104" t="str">
        <f t="shared" si="2"/>
        <v/>
      </c>
      <c r="AN9" s="104" t="str">
        <f t="shared" si="2"/>
        <v/>
      </c>
      <c r="AO9" s="104" t="str">
        <f t="shared" si="2"/>
        <v/>
      </c>
      <c r="AP9" s="104" t="str">
        <f t="shared" si="2"/>
        <v/>
      </c>
      <c r="AQ9" s="104" t="str">
        <f t="shared" si="2"/>
        <v/>
      </c>
      <c r="AR9" s="104" t="str">
        <f t="shared" si="2"/>
        <v/>
      </c>
      <c r="AS9" s="104" t="str">
        <f t="shared" si="2"/>
        <v/>
      </c>
      <c r="AT9" s="104" t="str">
        <f t="shared" si="2"/>
        <v/>
      </c>
      <c r="AU9" s="104" t="str">
        <f t="shared" si="2"/>
        <v/>
      </c>
      <c r="AV9" s="104" t="str">
        <f t="shared" si="2"/>
        <v/>
      </c>
      <c r="AW9" s="104" t="str">
        <f t="shared" si="2"/>
        <v/>
      </c>
      <c r="AX9" s="104" t="str">
        <f t="shared" si="2"/>
        <v/>
      </c>
      <c r="AY9" s="104"/>
      <c r="AZ9" s="104" t="str">
        <f t="shared" si="28"/>
        <v/>
      </c>
      <c r="BA9" s="104" t="str">
        <f t="shared" si="3"/>
        <v/>
      </c>
      <c r="BB9" s="104" t="str">
        <f t="shared" si="3"/>
        <v/>
      </c>
      <c r="BC9" s="104" t="str">
        <f t="shared" si="3"/>
        <v/>
      </c>
      <c r="BD9" s="104" t="str">
        <f t="shared" si="3"/>
        <v/>
      </c>
      <c r="BE9" s="104" t="str">
        <f t="shared" si="3"/>
        <v/>
      </c>
      <c r="BF9" s="104" t="str">
        <f t="shared" si="3"/>
        <v/>
      </c>
      <c r="BG9" s="104" t="str">
        <f t="shared" si="3"/>
        <v/>
      </c>
      <c r="BH9" s="104" t="str">
        <f t="shared" si="3"/>
        <v/>
      </c>
      <c r="BI9" s="104" t="str">
        <f t="shared" si="3"/>
        <v/>
      </c>
      <c r="BJ9" s="104" t="str">
        <f t="shared" si="3"/>
        <v/>
      </c>
      <c r="BK9" s="104" t="str">
        <f t="shared" si="3"/>
        <v/>
      </c>
      <c r="BL9" s="104" t="str">
        <f t="shared" si="3"/>
        <v/>
      </c>
      <c r="BM9" s="104"/>
      <c r="BN9" s="104" t="str">
        <f t="shared" si="29"/>
        <v/>
      </c>
      <c r="BO9" s="104" t="str">
        <f t="shared" si="4"/>
        <v/>
      </c>
      <c r="BP9" s="104" t="str">
        <f t="shared" si="4"/>
        <v/>
      </c>
      <c r="BQ9" s="104" t="str">
        <f t="shared" si="4"/>
        <v/>
      </c>
      <c r="BR9" s="104" t="str">
        <f t="shared" si="4"/>
        <v/>
      </c>
      <c r="BS9" s="104" t="str">
        <f t="shared" si="4"/>
        <v/>
      </c>
      <c r="BT9" s="104" t="str">
        <f t="shared" si="4"/>
        <v/>
      </c>
      <c r="BU9" s="104" t="str">
        <f t="shared" si="4"/>
        <v/>
      </c>
      <c r="BV9" s="104" t="str">
        <f t="shared" si="4"/>
        <v/>
      </c>
      <c r="BW9" s="104" t="str">
        <f t="shared" si="4"/>
        <v/>
      </c>
      <c r="BX9" s="104" t="str">
        <f t="shared" si="4"/>
        <v/>
      </c>
      <c r="BY9" s="104" t="str">
        <f t="shared" si="4"/>
        <v/>
      </c>
      <c r="BZ9" s="104" t="str">
        <f t="shared" si="4"/>
        <v/>
      </c>
      <c r="CA9" s="104"/>
      <c r="CB9" s="104" t="str">
        <f t="shared" si="30"/>
        <v/>
      </c>
      <c r="CC9" s="104" t="str">
        <f t="shared" si="30"/>
        <v/>
      </c>
      <c r="CD9" s="104" t="str">
        <f t="shared" si="30"/>
        <v/>
      </c>
      <c r="CE9" s="104" t="str">
        <f t="shared" si="30"/>
        <v/>
      </c>
      <c r="CF9" s="104" t="str">
        <f t="shared" si="30"/>
        <v/>
      </c>
      <c r="CG9" s="104" t="str">
        <f t="shared" si="30"/>
        <v/>
      </c>
      <c r="CH9" s="104" t="str">
        <f t="shared" si="30"/>
        <v/>
      </c>
      <c r="CI9" s="104" t="str">
        <f t="shared" si="30"/>
        <v/>
      </c>
      <c r="CJ9" s="104" t="str">
        <f t="shared" si="6"/>
        <v/>
      </c>
      <c r="CK9" s="104" t="str">
        <f t="shared" si="6"/>
        <v/>
      </c>
      <c r="CL9" s="104" t="str">
        <f t="shared" si="6"/>
        <v/>
      </c>
      <c r="CM9" s="104" t="str">
        <f t="shared" si="6"/>
        <v/>
      </c>
      <c r="CN9" s="104" t="str">
        <f t="shared" si="6"/>
        <v/>
      </c>
      <c r="CO9" s="104"/>
      <c r="CP9" s="104" t="str">
        <f t="shared" si="31"/>
        <v/>
      </c>
      <c r="CQ9" s="104" t="str">
        <f t="shared" si="31"/>
        <v/>
      </c>
      <c r="CR9" s="104" t="str">
        <f t="shared" si="31"/>
        <v/>
      </c>
      <c r="CS9" s="104" t="str">
        <f t="shared" si="31"/>
        <v/>
      </c>
      <c r="CT9" s="104" t="str">
        <f t="shared" si="31"/>
        <v/>
      </c>
      <c r="CU9" s="104" t="str">
        <f t="shared" si="31"/>
        <v/>
      </c>
      <c r="CV9" s="104" t="str">
        <f t="shared" si="31"/>
        <v/>
      </c>
      <c r="CW9" s="104" t="str">
        <f t="shared" si="31"/>
        <v/>
      </c>
      <c r="CX9" s="104" t="str">
        <f t="shared" si="8"/>
        <v/>
      </c>
      <c r="CY9" s="104" t="str">
        <f t="shared" si="8"/>
        <v/>
      </c>
      <c r="CZ9" s="104" t="str">
        <f t="shared" si="8"/>
        <v/>
      </c>
      <c r="DA9" s="104" t="str">
        <f t="shared" si="8"/>
        <v/>
      </c>
      <c r="DB9" s="104" t="str">
        <f t="shared" si="8"/>
        <v/>
      </c>
      <c r="DC9" s="104"/>
      <c r="DD9" s="104" t="str">
        <f t="shared" si="32"/>
        <v/>
      </c>
      <c r="DE9" s="104" t="str">
        <f t="shared" si="32"/>
        <v/>
      </c>
      <c r="DF9" s="104" t="str">
        <f t="shared" si="32"/>
        <v/>
      </c>
      <c r="DG9" s="104" t="str">
        <f t="shared" si="32"/>
        <v/>
      </c>
      <c r="DH9" s="104" t="str">
        <f t="shared" si="32"/>
        <v/>
      </c>
      <c r="DI9" s="104" t="str">
        <f t="shared" si="32"/>
        <v/>
      </c>
      <c r="DJ9" s="104" t="str">
        <f t="shared" si="32"/>
        <v/>
      </c>
      <c r="DK9" s="104" t="str">
        <f t="shared" si="32"/>
        <v/>
      </c>
      <c r="DL9" s="104" t="str">
        <f t="shared" si="10"/>
        <v/>
      </c>
      <c r="DM9" s="104" t="str">
        <f t="shared" si="10"/>
        <v/>
      </c>
      <c r="DN9" s="104" t="str">
        <f t="shared" si="10"/>
        <v/>
      </c>
      <c r="DO9" s="104" t="str">
        <f t="shared" si="10"/>
        <v/>
      </c>
      <c r="DP9" s="104" t="str">
        <f t="shared" si="10"/>
        <v/>
      </c>
      <c r="DQ9" s="104"/>
      <c r="DR9" s="104" t="str">
        <f t="shared" si="33"/>
        <v/>
      </c>
      <c r="DS9" s="104" t="str">
        <f t="shared" si="33"/>
        <v/>
      </c>
      <c r="DT9" s="104" t="str">
        <f t="shared" si="33"/>
        <v/>
      </c>
      <c r="DU9" s="104" t="str">
        <f t="shared" si="33"/>
        <v/>
      </c>
      <c r="DV9" s="104" t="str">
        <f t="shared" si="33"/>
        <v/>
      </c>
      <c r="DW9" s="104" t="str">
        <f t="shared" si="33"/>
        <v/>
      </c>
      <c r="DX9" s="104" t="str">
        <f t="shared" si="33"/>
        <v/>
      </c>
      <c r="DY9" s="104" t="str">
        <f t="shared" si="33"/>
        <v/>
      </c>
      <c r="DZ9" s="104" t="str">
        <f t="shared" si="12"/>
        <v/>
      </c>
      <c r="EA9" s="104" t="str">
        <f t="shared" si="12"/>
        <v/>
      </c>
      <c r="EB9" s="104" t="str">
        <f t="shared" si="12"/>
        <v/>
      </c>
      <c r="EC9" s="104" t="str">
        <f t="shared" si="12"/>
        <v/>
      </c>
      <c r="ED9" s="104" t="str">
        <f t="shared" si="12"/>
        <v/>
      </c>
      <c r="EE9" s="104"/>
      <c r="EF9" s="104" t="str">
        <f t="shared" si="34"/>
        <v/>
      </c>
      <c r="EG9" s="104" t="str">
        <f t="shared" si="34"/>
        <v/>
      </c>
      <c r="EH9" s="104" t="str">
        <f t="shared" si="34"/>
        <v/>
      </c>
      <c r="EI9" s="104" t="str">
        <f t="shared" si="34"/>
        <v/>
      </c>
      <c r="EJ9" s="104" t="str">
        <f t="shared" si="34"/>
        <v/>
      </c>
      <c r="EK9" s="104" t="str">
        <f t="shared" si="34"/>
        <v/>
      </c>
      <c r="EL9" s="104" t="str">
        <f t="shared" si="34"/>
        <v/>
      </c>
      <c r="EM9" s="104" t="str">
        <f t="shared" si="34"/>
        <v/>
      </c>
      <c r="EN9" s="104" t="str">
        <f t="shared" si="14"/>
        <v/>
      </c>
      <c r="EO9" s="104" t="str">
        <f t="shared" si="14"/>
        <v/>
      </c>
      <c r="EP9" s="104" t="str">
        <f t="shared" si="14"/>
        <v/>
      </c>
      <c r="EQ9" s="104" t="str">
        <f t="shared" si="14"/>
        <v/>
      </c>
      <c r="ER9" s="104" t="str">
        <f t="shared" si="14"/>
        <v/>
      </c>
      <c r="ES9" s="104"/>
      <c r="ET9" s="104" t="str">
        <f t="shared" si="35"/>
        <v/>
      </c>
      <c r="EU9" s="104" t="str">
        <f t="shared" si="35"/>
        <v/>
      </c>
      <c r="EV9" s="104" t="str">
        <f t="shared" si="35"/>
        <v/>
      </c>
      <c r="EW9" s="104" t="str">
        <f t="shared" si="35"/>
        <v/>
      </c>
      <c r="EX9" s="104" t="str">
        <f t="shared" si="35"/>
        <v/>
      </c>
      <c r="EY9" s="104" t="str">
        <f t="shared" si="35"/>
        <v/>
      </c>
      <c r="EZ9" s="104" t="str">
        <f t="shared" si="35"/>
        <v/>
      </c>
      <c r="FA9" s="104" t="str">
        <f t="shared" si="35"/>
        <v/>
      </c>
      <c r="FB9" s="104" t="str">
        <f t="shared" si="16"/>
        <v/>
      </c>
      <c r="FC9" s="104" t="str">
        <f t="shared" si="16"/>
        <v/>
      </c>
      <c r="FD9" s="104" t="str">
        <f t="shared" si="16"/>
        <v/>
      </c>
      <c r="FE9" s="104" t="str">
        <f t="shared" si="16"/>
        <v/>
      </c>
      <c r="FF9" s="104" t="str">
        <f t="shared" si="16"/>
        <v/>
      </c>
      <c r="FG9" s="104"/>
      <c r="FH9" s="104" t="str">
        <f t="shared" si="36"/>
        <v/>
      </c>
      <c r="FI9" s="104" t="str">
        <f t="shared" si="36"/>
        <v/>
      </c>
      <c r="FJ9" s="104" t="str">
        <f t="shared" si="36"/>
        <v/>
      </c>
      <c r="FK9" s="104" t="str">
        <f t="shared" si="36"/>
        <v/>
      </c>
      <c r="FL9" s="104" t="str">
        <f t="shared" si="36"/>
        <v/>
      </c>
      <c r="FM9" s="104" t="str">
        <f t="shared" si="36"/>
        <v/>
      </c>
      <c r="FN9" s="104" t="str">
        <f t="shared" si="36"/>
        <v/>
      </c>
      <c r="FO9" s="104" t="str">
        <f t="shared" si="36"/>
        <v/>
      </c>
      <c r="FP9" s="104" t="str">
        <f t="shared" si="18"/>
        <v/>
      </c>
      <c r="FQ9" s="104" t="str">
        <f t="shared" si="18"/>
        <v/>
      </c>
      <c r="FR9" s="104" t="str">
        <f t="shared" si="18"/>
        <v/>
      </c>
      <c r="FS9" s="104" t="str">
        <f t="shared" si="18"/>
        <v/>
      </c>
      <c r="FT9" s="104" t="str">
        <f t="shared" si="18"/>
        <v/>
      </c>
      <c r="FU9" s="104"/>
      <c r="FV9" s="104" t="str">
        <f t="shared" si="37"/>
        <v/>
      </c>
      <c r="FW9" s="104" t="str">
        <f t="shared" si="37"/>
        <v/>
      </c>
      <c r="FX9" s="104" t="str">
        <f t="shared" si="37"/>
        <v/>
      </c>
      <c r="FY9" s="104" t="str">
        <f t="shared" si="37"/>
        <v/>
      </c>
      <c r="FZ9" s="104" t="str">
        <f t="shared" si="37"/>
        <v/>
      </c>
      <c r="GA9" s="104" t="str">
        <f t="shared" si="37"/>
        <v/>
      </c>
      <c r="GB9" s="104" t="str">
        <f t="shared" si="37"/>
        <v/>
      </c>
      <c r="GC9" s="104" t="str">
        <f t="shared" si="37"/>
        <v/>
      </c>
      <c r="GD9" s="104" t="str">
        <f t="shared" si="20"/>
        <v/>
      </c>
      <c r="GE9" s="104" t="str">
        <f t="shared" si="20"/>
        <v/>
      </c>
      <c r="GF9" s="104" t="str">
        <f t="shared" si="20"/>
        <v/>
      </c>
      <c r="GG9" s="104" t="str">
        <f t="shared" si="20"/>
        <v/>
      </c>
      <c r="GH9" s="104" t="str">
        <f t="shared" si="20"/>
        <v/>
      </c>
      <c r="GI9" s="104"/>
      <c r="GJ9" s="104" t="str">
        <f t="shared" si="38"/>
        <v/>
      </c>
      <c r="GK9" s="104" t="str">
        <f t="shared" si="38"/>
        <v/>
      </c>
      <c r="GL9" s="104" t="str">
        <f t="shared" si="38"/>
        <v/>
      </c>
      <c r="GM9" s="104" t="str">
        <f t="shared" si="38"/>
        <v/>
      </c>
      <c r="GN9" s="104" t="str">
        <f t="shared" si="38"/>
        <v/>
      </c>
      <c r="GO9" s="104" t="str">
        <f t="shared" si="38"/>
        <v/>
      </c>
      <c r="GP9" s="104" t="str">
        <f t="shared" si="38"/>
        <v/>
      </c>
      <c r="GQ9" s="104" t="str">
        <f t="shared" si="38"/>
        <v/>
      </c>
      <c r="GR9" s="104" t="str">
        <f t="shared" si="22"/>
        <v/>
      </c>
      <c r="GS9" s="104" t="str">
        <f t="shared" si="22"/>
        <v/>
      </c>
      <c r="GT9" s="104" t="str">
        <f t="shared" si="22"/>
        <v/>
      </c>
      <c r="GU9" s="104" t="str">
        <f t="shared" si="22"/>
        <v/>
      </c>
      <c r="GV9" s="104" t="str">
        <f t="shared" si="22"/>
        <v/>
      </c>
      <c r="GW9" s="104"/>
      <c r="GX9" s="104" t="str">
        <f t="shared" si="39"/>
        <v/>
      </c>
      <c r="GY9" s="104" t="str">
        <f t="shared" si="39"/>
        <v/>
      </c>
      <c r="GZ9" s="104" t="str">
        <f t="shared" si="39"/>
        <v/>
      </c>
      <c r="HA9" s="104" t="str">
        <f t="shared" si="39"/>
        <v/>
      </c>
      <c r="HB9" s="104" t="str">
        <f t="shared" si="39"/>
        <v/>
      </c>
      <c r="HC9" s="104" t="str">
        <f t="shared" si="39"/>
        <v/>
      </c>
      <c r="HD9" s="104" t="str">
        <f t="shared" si="39"/>
        <v/>
      </c>
      <c r="HE9" s="104" t="str">
        <f t="shared" si="39"/>
        <v/>
      </c>
      <c r="HF9" s="104" t="str">
        <f t="shared" si="24"/>
        <v/>
      </c>
      <c r="HG9" s="104" t="str">
        <f t="shared" si="24"/>
        <v/>
      </c>
      <c r="HH9" s="104" t="str">
        <f t="shared" si="24"/>
        <v/>
      </c>
      <c r="HI9" s="104" t="str">
        <f t="shared" si="24"/>
        <v/>
      </c>
      <c r="HJ9" s="104" t="str">
        <f t="shared" si="24"/>
        <v/>
      </c>
    </row>
    <row r="10" spans="1:218" x14ac:dyDescent="0.25">
      <c r="A10" s="91">
        <v>40650</v>
      </c>
      <c r="B10" s="113">
        <v>0.625</v>
      </c>
      <c r="C10" s="114" t="s">
        <v>571</v>
      </c>
      <c r="D10" s="160" t="s">
        <v>576</v>
      </c>
      <c r="E10" s="163">
        <v>20.8</v>
      </c>
      <c r="F10" s="134"/>
      <c r="G10" s="161"/>
      <c r="H10" s="162" t="str">
        <f>INDEX('Daily Activity List'!B:B,MATCH(A10,'Daily Activity List'!$A:$A))</f>
        <v>VHP - Characterization Sampling1</v>
      </c>
      <c r="I10" s="136"/>
      <c r="J10" s="104" t="str">
        <f t="shared" si="25"/>
        <v/>
      </c>
      <c r="K10" s="104">
        <f t="shared" si="0"/>
        <v>20.8</v>
      </c>
      <c r="L10" s="104" t="str">
        <f t="shared" si="0"/>
        <v/>
      </c>
      <c r="M10" s="104" t="str">
        <f t="shared" si="0"/>
        <v/>
      </c>
      <c r="N10" s="104" t="str">
        <f t="shared" si="0"/>
        <v/>
      </c>
      <c r="O10" s="104" t="str">
        <f t="shared" si="0"/>
        <v/>
      </c>
      <c r="P10" s="104" t="str">
        <f t="shared" si="0"/>
        <v/>
      </c>
      <c r="Q10" s="104" t="str">
        <f t="shared" si="0"/>
        <v/>
      </c>
      <c r="R10" s="104" t="str">
        <f t="shared" si="0"/>
        <v/>
      </c>
      <c r="S10" s="104" t="str">
        <f t="shared" si="0"/>
        <v/>
      </c>
      <c r="T10" s="104" t="str">
        <f t="shared" si="0"/>
        <v/>
      </c>
      <c r="U10" s="104" t="str">
        <f t="shared" si="0"/>
        <v/>
      </c>
      <c r="V10" s="104" t="str">
        <f t="shared" si="0"/>
        <v/>
      </c>
      <c r="W10" s="136"/>
      <c r="X10" s="104" t="str">
        <f t="shared" si="26"/>
        <v/>
      </c>
      <c r="Y10" s="104" t="str">
        <f t="shared" si="1"/>
        <v/>
      </c>
      <c r="Z10" s="104" t="str">
        <f t="shared" si="1"/>
        <v/>
      </c>
      <c r="AA10" s="104" t="str">
        <f t="shared" si="1"/>
        <v/>
      </c>
      <c r="AB10" s="104" t="str">
        <f t="shared" si="1"/>
        <v/>
      </c>
      <c r="AC10" s="104" t="str">
        <f t="shared" si="1"/>
        <v/>
      </c>
      <c r="AD10" s="104" t="str">
        <f t="shared" si="1"/>
        <v/>
      </c>
      <c r="AE10" s="104" t="str">
        <f t="shared" si="1"/>
        <v/>
      </c>
      <c r="AF10" s="104" t="str">
        <f t="shared" si="1"/>
        <v/>
      </c>
      <c r="AG10" s="104" t="str">
        <f t="shared" si="1"/>
        <v/>
      </c>
      <c r="AH10" s="104" t="str">
        <f t="shared" si="1"/>
        <v/>
      </c>
      <c r="AI10" s="104" t="str">
        <f t="shared" si="1"/>
        <v/>
      </c>
      <c r="AJ10" s="104" t="str">
        <f t="shared" si="1"/>
        <v/>
      </c>
      <c r="AK10" s="104"/>
      <c r="AL10" s="104" t="str">
        <f t="shared" si="27"/>
        <v/>
      </c>
      <c r="AM10" s="104" t="str">
        <f t="shared" si="2"/>
        <v/>
      </c>
      <c r="AN10" s="104" t="str">
        <f t="shared" si="2"/>
        <v/>
      </c>
      <c r="AO10" s="104" t="str">
        <f t="shared" si="2"/>
        <v/>
      </c>
      <c r="AP10" s="104" t="str">
        <f t="shared" si="2"/>
        <v/>
      </c>
      <c r="AQ10" s="104" t="str">
        <f t="shared" si="2"/>
        <v/>
      </c>
      <c r="AR10" s="104" t="str">
        <f t="shared" si="2"/>
        <v/>
      </c>
      <c r="AS10" s="104" t="str">
        <f t="shared" si="2"/>
        <v/>
      </c>
      <c r="AT10" s="104" t="str">
        <f t="shared" si="2"/>
        <v/>
      </c>
      <c r="AU10" s="104" t="str">
        <f t="shared" si="2"/>
        <v/>
      </c>
      <c r="AV10" s="104" t="str">
        <f t="shared" si="2"/>
        <v/>
      </c>
      <c r="AW10" s="104" t="str">
        <f t="shared" si="2"/>
        <v/>
      </c>
      <c r="AX10" s="104" t="str">
        <f t="shared" si="2"/>
        <v/>
      </c>
      <c r="AY10" s="104"/>
      <c r="AZ10" s="104" t="str">
        <f t="shared" si="28"/>
        <v/>
      </c>
      <c r="BA10" s="104" t="str">
        <f t="shared" si="3"/>
        <v/>
      </c>
      <c r="BB10" s="104" t="str">
        <f t="shared" si="3"/>
        <v/>
      </c>
      <c r="BC10" s="104" t="str">
        <f t="shared" si="3"/>
        <v/>
      </c>
      <c r="BD10" s="104" t="str">
        <f t="shared" si="3"/>
        <v/>
      </c>
      <c r="BE10" s="104" t="str">
        <f t="shared" si="3"/>
        <v/>
      </c>
      <c r="BF10" s="104" t="str">
        <f t="shared" si="3"/>
        <v/>
      </c>
      <c r="BG10" s="104" t="str">
        <f t="shared" si="3"/>
        <v/>
      </c>
      <c r="BH10" s="104" t="str">
        <f t="shared" si="3"/>
        <v/>
      </c>
      <c r="BI10" s="104" t="str">
        <f t="shared" si="3"/>
        <v/>
      </c>
      <c r="BJ10" s="104" t="str">
        <f t="shared" si="3"/>
        <v/>
      </c>
      <c r="BK10" s="104" t="str">
        <f t="shared" si="3"/>
        <v/>
      </c>
      <c r="BL10" s="104" t="str">
        <f t="shared" si="3"/>
        <v/>
      </c>
      <c r="BM10" s="104"/>
      <c r="BN10" s="104" t="str">
        <f t="shared" si="29"/>
        <v/>
      </c>
      <c r="BO10" s="104" t="str">
        <f t="shared" si="4"/>
        <v/>
      </c>
      <c r="BP10" s="104" t="str">
        <f t="shared" si="4"/>
        <v/>
      </c>
      <c r="BQ10" s="104" t="str">
        <f t="shared" si="4"/>
        <v/>
      </c>
      <c r="BR10" s="104" t="str">
        <f t="shared" si="4"/>
        <v/>
      </c>
      <c r="BS10" s="104" t="str">
        <f t="shared" si="4"/>
        <v/>
      </c>
      <c r="BT10" s="104" t="str">
        <f t="shared" si="4"/>
        <v/>
      </c>
      <c r="BU10" s="104" t="str">
        <f t="shared" si="4"/>
        <v/>
      </c>
      <c r="BV10" s="104" t="str">
        <f t="shared" si="4"/>
        <v/>
      </c>
      <c r="BW10" s="104" t="str">
        <f t="shared" si="4"/>
        <v/>
      </c>
      <c r="BX10" s="104" t="str">
        <f t="shared" si="4"/>
        <v/>
      </c>
      <c r="BY10" s="104" t="str">
        <f t="shared" si="4"/>
        <v/>
      </c>
      <c r="BZ10" s="104" t="str">
        <f t="shared" si="4"/>
        <v/>
      </c>
      <c r="CA10" s="104"/>
      <c r="CB10" s="104" t="str">
        <f t="shared" si="30"/>
        <v/>
      </c>
      <c r="CC10" s="104" t="str">
        <f t="shared" si="30"/>
        <v/>
      </c>
      <c r="CD10" s="104" t="str">
        <f t="shared" si="30"/>
        <v/>
      </c>
      <c r="CE10" s="104" t="str">
        <f t="shared" si="30"/>
        <v/>
      </c>
      <c r="CF10" s="104" t="str">
        <f t="shared" si="30"/>
        <v/>
      </c>
      <c r="CG10" s="104" t="str">
        <f t="shared" si="30"/>
        <v/>
      </c>
      <c r="CH10" s="104" t="str">
        <f t="shared" si="30"/>
        <v/>
      </c>
      <c r="CI10" s="104" t="str">
        <f t="shared" si="30"/>
        <v/>
      </c>
      <c r="CJ10" s="104" t="str">
        <f t="shared" si="6"/>
        <v/>
      </c>
      <c r="CK10" s="104" t="str">
        <f t="shared" si="6"/>
        <v/>
      </c>
      <c r="CL10" s="104" t="str">
        <f t="shared" si="6"/>
        <v/>
      </c>
      <c r="CM10" s="104" t="str">
        <f t="shared" si="6"/>
        <v/>
      </c>
      <c r="CN10" s="104" t="str">
        <f t="shared" si="6"/>
        <v/>
      </c>
      <c r="CO10" s="104"/>
      <c r="CP10" s="104" t="str">
        <f t="shared" si="31"/>
        <v/>
      </c>
      <c r="CQ10" s="104" t="str">
        <f t="shared" si="31"/>
        <v/>
      </c>
      <c r="CR10" s="104" t="str">
        <f t="shared" si="31"/>
        <v/>
      </c>
      <c r="CS10" s="104" t="str">
        <f t="shared" si="31"/>
        <v/>
      </c>
      <c r="CT10" s="104" t="str">
        <f t="shared" si="31"/>
        <v/>
      </c>
      <c r="CU10" s="104" t="str">
        <f t="shared" si="31"/>
        <v/>
      </c>
      <c r="CV10" s="104" t="str">
        <f t="shared" si="31"/>
        <v/>
      </c>
      <c r="CW10" s="104" t="str">
        <f t="shared" si="31"/>
        <v/>
      </c>
      <c r="CX10" s="104" t="str">
        <f t="shared" si="8"/>
        <v/>
      </c>
      <c r="CY10" s="104" t="str">
        <f t="shared" si="8"/>
        <v/>
      </c>
      <c r="CZ10" s="104" t="str">
        <f t="shared" si="8"/>
        <v/>
      </c>
      <c r="DA10" s="104" t="str">
        <f t="shared" si="8"/>
        <v/>
      </c>
      <c r="DB10" s="104" t="str">
        <f t="shared" si="8"/>
        <v/>
      </c>
      <c r="DC10" s="104"/>
      <c r="DD10" s="104" t="str">
        <f t="shared" si="32"/>
        <v/>
      </c>
      <c r="DE10" s="104" t="str">
        <f t="shared" si="32"/>
        <v/>
      </c>
      <c r="DF10" s="104" t="str">
        <f t="shared" si="32"/>
        <v/>
      </c>
      <c r="DG10" s="104" t="str">
        <f t="shared" si="32"/>
        <v/>
      </c>
      <c r="DH10" s="104" t="str">
        <f t="shared" si="32"/>
        <v/>
      </c>
      <c r="DI10" s="104" t="str">
        <f t="shared" si="32"/>
        <v/>
      </c>
      <c r="DJ10" s="104" t="str">
        <f t="shared" si="32"/>
        <v/>
      </c>
      <c r="DK10" s="104" t="str">
        <f t="shared" si="32"/>
        <v/>
      </c>
      <c r="DL10" s="104" t="str">
        <f t="shared" si="10"/>
        <v/>
      </c>
      <c r="DM10" s="104" t="str">
        <f t="shared" si="10"/>
        <v/>
      </c>
      <c r="DN10" s="104" t="str">
        <f t="shared" si="10"/>
        <v/>
      </c>
      <c r="DO10" s="104" t="str">
        <f t="shared" si="10"/>
        <v/>
      </c>
      <c r="DP10" s="104" t="str">
        <f t="shared" si="10"/>
        <v/>
      </c>
      <c r="DQ10" s="104"/>
      <c r="DR10" s="104" t="str">
        <f t="shared" si="33"/>
        <v/>
      </c>
      <c r="DS10" s="104" t="str">
        <f t="shared" si="33"/>
        <v/>
      </c>
      <c r="DT10" s="104" t="str">
        <f t="shared" si="33"/>
        <v/>
      </c>
      <c r="DU10" s="104" t="str">
        <f t="shared" si="33"/>
        <v/>
      </c>
      <c r="DV10" s="104" t="str">
        <f t="shared" si="33"/>
        <v/>
      </c>
      <c r="DW10" s="104" t="str">
        <f t="shared" si="33"/>
        <v/>
      </c>
      <c r="DX10" s="104" t="str">
        <f t="shared" si="33"/>
        <v/>
      </c>
      <c r="DY10" s="104" t="str">
        <f t="shared" si="33"/>
        <v/>
      </c>
      <c r="DZ10" s="104" t="str">
        <f t="shared" si="12"/>
        <v/>
      </c>
      <c r="EA10" s="104" t="str">
        <f t="shared" si="12"/>
        <v/>
      </c>
      <c r="EB10" s="104" t="str">
        <f t="shared" si="12"/>
        <v/>
      </c>
      <c r="EC10" s="104" t="str">
        <f t="shared" si="12"/>
        <v/>
      </c>
      <c r="ED10" s="104" t="str">
        <f t="shared" si="12"/>
        <v/>
      </c>
      <c r="EE10" s="104"/>
      <c r="EF10" s="104" t="str">
        <f t="shared" si="34"/>
        <v/>
      </c>
      <c r="EG10" s="104" t="str">
        <f t="shared" si="34"/>
        <v/>
      </c>
      <c r="EH10" s="104" t="str">
        <f t="shared" si="34"/>
        <v/>
      </c>
      <c r="EI10" s="104" t="str">
        <f t="shared" si="34"/>
        <v/>
      </c>
      <c r="EJ10" s="104" t="str">
        <f t="shared" si="34"/>
        <v/>
      </c>
      <c r="EK10" s="104" t="str">
        <f t="shared" si="34"/>
        <v/>
      </c>
      <c r="EL10" s="104" t="str">
        <f t="shared" si="34"/>
        <v/>
      </c>
      <c r="EM10" s="104" t="str">
        <f t="shared" si="34"/>
        <v/>
      </c>
      <c r="EN10" s="104" t="str">
        <f t="shared" si="14"/>
        <v/>
      </c>
      <c r="EO10" s="104" t="str">
        <f t="shared" si="14"/>
        <v/>
      </c>
      <c r="EP10" s="104" t="str">
        <f t="shared" si="14"/>
        <v/>
      </c>
      <c r="EQ10" s="104" t="str">
        <f t="shared" si="14"/>
        <v/>
      </c>
      <c r="ER10" s="104" t="str">
        <f t="shared" si="14"/>
        <v/>
      </c>
      <c r="ES10" s="104"/>
      <c r="ET10" s="104" t="str">
        <f t="shared" si="35"/>
        <v/>
      </c>
      <c r="EU10" s="104" t="str">
        <f t="shared" si="35"/>
        <v/>
      </c>
      <c r="EV10" s="104" t="str">
        <f t="shared" si="35"/>
        <v/>
      </c>
      <c r="EW10" s="104" t="str">
        <f t="shared" si="35"/>
        <v/>
      </c>
      <c r="EX10" s="104" t="str">
        <f t="shared" si="35"/>
        <v/>
      </c>
      <c r="EY10" s="104" t="str">
        <f t="shared" si="35"/>
        <v/>
      </c>
      <c r="EZ10" s="104" t="str">
        <f t="shared" si="35"/>
        <v/>
      </c>
      <c r="FA10" s="104" t="str">
        <f t="shared" si="35"/>
        <v/>
      </c>
      <c r="FB10" s="104" t="str">
        <f t="shared" si="16"/>
        <v/>
      </c>
      <c r="FC10" s="104" t="str">
        <f t="shared" si="16"/>
        <v/>
      </c>
      <c r="FD10" s="104" t="str">
        <f t="shared" si="16"/>
        <v/>
      </c>
      <c r="FE10" s="104" t="str">
        <f t="shared" si="16"/>
        <v/>
      </c>
      <c r="FF10" s="104" t="str">
        <f t="shared" si="16"/>
        <v/>
      </c>
      <c r="FG10" s="104"/>
      <c r="FH10" s="104" t="str">
        <f t="shared" si="36"/>
        <v/>
      </c>
      <c r="FI10" s="104" t="str">
        <f t="shared" si="36"/>
        <v/>
      </c>
      <c r="FJ10" s="104" t="str">
        <f t="shared" si="36"/>
        <v/>
      </c>
      <c r="FK10" s="104" t="str">
        <f t="shared" si="36"/>
        <v/>
      </c>
      <c r="FL10" s="104" t="str">
        <f t="shared" si="36"/>
        <v/>
      </c>
      <c r="FM10" s="104" t="str">
        <f t="shared" si="36"/>
        <v/>
      </c>
      <c r="FN10" s="104" t="str">
        <f t="shared" si="36"/>
        <v/>
      </c>
      <c r="FO10" s="104" t="str">
        <f t="shared" si="36"/>
        <v/>
      </c>
      <c r="FP10" s="104" t="str">
        <f t="shared" si="18"/>
        <v/>
      </c>
      <c r="FQ10" s="104" t="str">
        <f t="shared" si="18"/>
        <v/>
      </c>
      <c r="FR10" s="104" t="str">
        <f t="shared" si="18"/>
        <v/>
      </c>
      <c r="FS10" s="104" t="str">
        <f t="shared" si="18"/>
        <v/>
      </c>
      <c r="FT10" s="104" t="str">
        <f t="shared" si="18"/>
        <v/>
      </c>
      <c r="FU10" s="104"/>
      <c r="FV10" s="104" t="str">
        <f t="shared" si="37"/>
        <v/>
      </c>
      <c r="FW10" s="104" t="str">
        <f t="shared" si="37"/>
        <v/>
      </c>
      <c r="FX10" s="104" t="str">
        <f t="shared" si="37"/>
        <v/>
      </c>
      <c r="FY10" s="104" t="str">
        <f t="shared" si="37"/>
        <v/>
      </c>
      <c r="FZ10" s="104" t="str">
        <f t="shared" si="37"/>
        <v/>
      </c>
      <c r="GA10" s="104" t="str">
        <f t="shared" si="37"/>
        <v/>
      </c>
      <c r="GB10" s="104" t="str">
        <f t="shared" si="37"/>
        <v/>
      </c>
      <c r="GC10" s="104" t="str">
        <f t="shared" si="37"/>
        <v/>
      </c>
      <c r="GD10" s="104" t="str">
        <f t="shared" si="20"/>
        <v/>
      </c>
      <c r="GE10" s="104" t="str">
        <f t="shared" si="20"/>
        <v/>
      </c>
      <c r="GF10" s="104" t="str">
        <f t="shared" si="20"/>
        <v/>
      </c>
      <c r="GG10" s="104" t="str">
        <f t="shared" si="20"/>
        <v/>
      </c>
      <c r="GH10" s="104" t="str">
        <f t="shared" si="20"/>
        <v/>
      </c>
      <c r="GI10" s="104"/>
      <c r="GJ10" s="104" t="str">
        <f t="shared" si="38"/>
        <v/>
      </c>
      <c r="GK10" s="104" t="str">
        <f t="shared" si="38"/>
        <v/>
      </c>
      <c r="GL10" s="104" t="str">
        <f t="shared" si="38"/>
        <v/>
      </c>
      <c r="GM10" s="104" t="str">
        <f t="shared" si="38"/>
        <v/>
      </c>
      <c r="GN10" s="104" t="str">
        <f t="shared" si="38"/>
        <v/>
      </c>
      <c r="GO10" s="104" t="str">
        <f t="shared" si="38"/>
        <v/>
      </c>
      <c r="GP10" s="104" t="str">
        <f t="shared" si="38"/>
        <v/>
      </c>
      <c r="GQ10" s="104" t="str">
        <f t="shared" si="38"/>
        <v/>
      </c>
      <c r="GR10" s="104" t="str">
        <f t="shared" si="22"/>
        <v/>
      </c>
      <c r="GS10" s="104" t="str">
        <f t="shared" si="22"/>
        <v/>
      </c>
      <c r="GT10" s="104" t="str">
        <f t="shared" si="22"/>
        <v/>
      </c>
      <c r="GU10" s="104" t="str">
        <f t="shared" si="22"/>
        <v/>
      </c>
      <c r="GV10" s="104" t="str">
        <f t="shared" si="22"/>
        <v/>
      </c>
      <c r="GW10" s="104"/>
      <c r="GX10" s="104" t="str">
        <f t="shared" si="39"/>
        <v/>
      </c>
      <c r="GY10" s="104" t="str">
        <f t="shared" si="39"/>
        <v/>
      </c>
      <c r="GZ10" s="104" t="str">
        <f t="shared" si="39"/>
        <v/>
      </c>
      <c r="HA10" s="104" t="str">
        <f t="shared" si="39"/>
        <v/>
      </c>
      <c r="HB10" s="104" t="str">
        <f t="shared" si="39"/>
        <v/>
      </c>
      <c r="HC10" s="104" t="str">
        <f t="shared" si="39"/>
        <v/>
      </c>
      <c r="HD10" s="104" t="str">
        <f t="shared" si="39"/>
        <v/>
      </c>
      <c r="HE10" s="104" t="str">
        <f t="shared" si="39"/>
        <v/>
      </c>
      <c r="HF10" s="104" t="str">
        <f t="shared" si="24"/>
        <v/>
      </c>
      <c r="HG10" s="104" t="str">
        <f t="shared" si="24"/>
        <v/>
      </c>
      <c r="HH10" s="104" t="str">
        <f t="shared" si="24"/>
        <v/>
      </c>
      <c r="HI10" s="104" t="str">
        <f t="shared" si="24"/>
        <v/>
      </c>
      <c r="HJ10" s="104" t="str">
        <f t="shared" si="24"/>
        <v/>
      </c>
    </row>
    <row r="11" spans="1:218" x14ac:dyDescent="0.25">
      <c r="A11" s="91">
        <v>40650</v>
      </c>
      <c r="B11" s="113">
        <v>0.64722222222222225</v>
      </c>
      <c r="C11" s="114" t="s">
        <v>571</v>
      </c>
      <c r="D11" s="160" t="s">
        <v>577</v>
      </c>
      <c r="E11" s="112">
        <v>12.2</v>
      </c>
      <c r="F11" s="134"/>
      <c r="G11" s="161"/>
      <c r="H11" s="162" t="str">
        <f>INDEX('Daily Activity List'!B:B,MATCH(A11,'Daily Activity List'!$A:$A))</f>
        <v>VHP - Characterization Sampling1</v>
      </c>
      <c r="I11" s="136"/>
      <c r="J11" s="104" t="str">
        <f t="shared" si="25"/>
        <v/>
      </c>
      <c r="K11" s="104">
        <f t="shared" si="0"/>
        <v>12.2</v>
      </c>
      <c r="L11" s="104" t="str">
        <f t="shared" si="0"/>
        <v/>
      </c>
      <c r="M11" s="104" t="str">
        <f t="shared" si="0"/>
        <v/>
      </c>
      <c r="N11" s="104" t="str">
        <f t="shared" si="0"/>
        <v/>
      </c>
      <c r="O11" s="104" t="str">
        <f t="shared" si="0"/>
        <v/>
      </c>
      <c r="P11" s="104" t="str">
        <f t="shared" si="0"/>
        <v/>
      </c>
      <c r="Q11" s="104" t="str">
        <f t="shared" si="0"/>
        <v/>
      </c>
      <c r="R11" s="104" t="str">
        <f t="shared" si="0"/>
        <v/>
      </c>
      <c r="S11" s="104" t="str">
        <f t="shared" si="0"/>
        <v/>
      </c>
      <c r="T11" s="104" t="str">
        <f t="shared" si="0"/>
        <v/>
      </c>
      <c r="U11" s="104" t="str">
        <f t="shared" si="0"/>
        <v/>
      </c>
      <c r="V11" s="104" t="str">
        <f t="shared" si="0"/>
        <v/>
      </c>
      <c r="W11" s="136"/>
      <c r="X11" s="104" t="str">
        <f t="shared" si="26"/>
        <v/>
      </c>
      <c r="Y11" s="104" t="str">
        <f t="shared" si="1"/>
        <v/>
      </c>
      <c r="Z11" s="104" t="str">
        <f t="shared" si="1"/>
        <v/>
      </c>
      <c r="AA11" s="104" t="str">
        <f t="shared" si="1"/>
        <v/>
      </c>
      <c r="AB11" s="104" t="str">
        <f t="shared" si="1"/>
        <v/>
      </c>
      <c r="AC11" s="104" t="str">
        <f t="shared" si="1"/>
        <v/>
      </c>
      <c r="AD11" s="104" t="str">
        <f t="shared" si="1"/>
        <v/>
      </c>
      <c r="AE11" s="104" t="str">
        <f t="shared" si="1"/>
        <v/>
      </c>
      <c r="AF11" s="104" t="str">
        <f t="shared" si="1"/>
        <v/>
      </c>
      <c r="AG11" s="104" t="str">
        <f t="shared" si="1"/>
        <v/>
      </c>
      <c r="AH11" s="104" t="str">
        <f t="shared" si="1"/>
        <v/>
      </c>
      <c r="AI11" s="104" t="str">
        <f t="shared" si="1"/>
        <v/>
      </c>
      <c r="AJ11" s="104" t="str">
        <f t="shared" si="1"/>
        <v/>
      </c>
      <c r="AK11" s="104"/>
      <c r="AL11" s="104" t="str">
        <f t="shared" si="27"/>
        <v/>
      </c>
      <c r="AM11" s="104" t="str">
        <f t="shared" si="2"/>
        <v/>
      </c>
      <c r="AN11" s="104" t="str">
        <f t="shared" si="2"/>
        <v/>
      </c>
      <c r="AO11" s="104" t="str">
        <f t="shared" si="2"/>
        <v/>
      </c>
      <c r="AP11" s="104" t="str">
        <f t="shared" si="2"/>
        <v/>
      </c>
      <c r="AQ11" s="104" t="str">
        <f t="shared" si="2"/>
        <v/>
      </c>
      <c r="AR11" s="104" t="str">
        <f t="shared" si="2"/>
        <v/>
      </c>
      <c r="AS11" s="104" t="str">
        <f t="shared" si="2"/>
        <v/>
      </c>
      <c r="AT11" s="104" t="str">
        <f t="shared" si="2"/>
        <v/>
      </c>
      <c r="AU11" s="104" t="str">
        <f t="shared" si="2"/>
        <v/>
      </c>
      <c r="AV11" s="104" t="str">
        <f t="shared" si="2"/>
        <v/>
      </c>
      <c r="AW11" s="104" t="str">
        <f t="shared" si="2"/>
        <v/>
      </c>
      <c r="AX11" s="104" t="str">
        <f t="shared" si="2"/>
        <v/>
      </c>
      <c r="AY11" s="104"/>
      <c r="AZ11" s="104" t="str">
        <f t="shared" si="28"/>
        <v/>
      </c>
      <c r="BA11" s="104" t="str">
        <f t="shared" si="3"/>
        <v/>
      </c>
      <c r="BB11" s="104" t="str">
        <f t="shared" si="3"/>
        <v/>
      </c>
      <c r="BC11" s="104" t="str">
        <f t="shared" si="3"/>
        <v/>
      </c>
      <c r="BD11" s="104" t="str">
        <f t="shared" si="3"/>
        <v/>
      </c>
      <c r="BE11" s="104" t="str">
        <f t="shared" si="3"/>
        <v/>
      </c>
      <c r="BF11" s="104" t="str">
        <f t="shared" si="3"/>
        <v/>
      </c>
      <c r="BG11" s="104" t="str">
        <f t="shared" si="3"/>
        <v/>
      </c>
      <c r="BH11" s="104" t="str">
        <f t="shared" si="3"/>
        <v/>
      </c>
      <c r="BI11" s="104" t="str">
        <f t="shared" si="3"/>
        <v/>
      </c>
      <c r="BJ11" s="104" t="str">
        <f t="shared" si="3"/>
        <v/>
      </c>
      <c r="BK11" s="104" t="str">
        <f t="shared" si="3"/>
        <v/>
      </c>
      <c r="BL11" s="104" t="str">
        <f t="shared" si="3"/>
        <v/>
      </c>
      <c r="BM11" s="104"/>
      <c r="BN11" s="104" t="str">
        <f t="shared" si="29"/>
        <v/>
      </c>
      <c r="BO11" s="104" t="str">
        <f t="shared" si="4"/>
        <v/>
      </c>
      <c r="BP11" s="104" t="str">
        <f t="shared" si="4"/>
        <v/>
      </c>
      <c r="BQ11" s="104" t="str">
        <f t="shared" si="4"/>
        <v/>
      </c>
      <c r="BR11" s="104" t="str">
        <f t="shared" si="4"/>
        <v/>
      </c>
      <c r="BS11" s="104" t="str">
        <f t="shared" si="4"/>
        <v/>
      </c>
      <c r="BT11" s="104" t="str">
        <f t="shared" si="4"/>
        <v/>
      </c>
      <c r="BU11" s="104" t="str">
        <f t="shared" si="4"/>
        <v/>
      </c>
      <c r="BV11" s="104" t="str">
        <f t="shared" si="4"/>
        <v/>
      </c>
      <c r="BW11" s="104" t="str">
        <f t="shared" si="4"/>
        <v/>
      </c>
      <c r="BX11" s="104" t="str">
        <f t="shared" si="4"/>
        <v/>
      </c>
      <c r="BY11" s="104" t="str">
        <f t="shared" si="4"/>
        <v/>
      </c>
      <c r="BZ11" s="104" t="str">
        <f t="shared" si="4"/>
        <v/>
      </c>
      <c r="CA11" s="104"/>
      <c r="CB11" s="104" t="str">
        <f t="shared" si="30"/>
        <v/>
      </c>
      <c r="CC11" s="104" t="str">
        <f t="shared" si="30"/>
        <v/>
      </c>
      <c r="CD11" s="104" t="str">
        <f t="shared" si="30"/>
        <v/>
      </c>
      <c r="CE11" s="104" t="str">
        <f t="shared" si="30"/>
        <v/>
      </c>
      <c r="CF11" s="104" t="str">
        <f t="shared" si="30"/>
        <v/>
      </c>
      <c r="CG11" s="104" t="str">
        <f t="shared" si="30"/>
        <v/>
      </c>
      <c r="CH11" s="104" t="str">
        <f t="shared" si="30"/>
        <v/>
      </c>
      <c r="CI11" s="104" t="str">
        <f t="shared" si="30"/>
        <v/>
      </c>
      <c r="CJ11" s="104" t="str">
        <f t="shared" si="6"/>
        <v/>
      </c>
      <c r="CK11" s="104" t="str">
        <f t="shared" si="6"/>
        <v/>
      </c>
      <c r="CL11" s="104" t="str">
        <f t="shared" si="6"/>
        <v/>
      </c>
      <c r="CM11" s="104" t="str">
        <f t="shared" si="6"/>
        <v/>
      </c>
      <c r="CN11" s="104" t="str">
        <f t="shared" si="6"/>
        <v/>
      </c>
      <c r="CO11" s="104"/>
      <c r="CP11" s="104" t="str">
        <f t="shared" si="31"/>
        <v/>
      </c>
      <c r="CQ11" s="104" t="str">
        <f t="shared" si="31"/>
        <v/>
      </c>
      <c r="CR11" s="104" t="str">
        <f t="shared" si="31"/>
        <v/>
      </c>
      <c r="CS11" s="104" t="str">
        <f t="shared" si="31"/>
        <v/>
      </c>
      <c r="CT11" s="104" t="str">
        <f t="shared" si="31"/>
        <v/>
      </c>
      <c r="CU11" s="104" t="str">
        <f t="shared" si="31"/>
        <v/>
      </c>
      <c r="CV11" s="104" t="str">
        <f t="shared" si="31"/>
        <v/>
      </c>
      <c r="CW11" s="104" t="str">
        <f t="shared" si="31"/>
        <v/>
      </c>
      <c r="CX11" s="104" t="str">
        <f t="shared" si="8"/>
        <v/>
      </c>
      <c r="CY11" s="104" t="str">
        <f t="shared" si="8"/>
        <v/>
      </c>
      <c r="CZ11" s="104" t="str">
        <f t="shared" si="8"/>
        <v/>
      </c>
      <c r="DA11" s="104" t="str">
        <f t="shared" si="8"/>
        <v/>
      </c>
      <c r="DB11" s="104" t="str">
        <f t="shared" si="8"/>
        <v/>
      </c>
      <c r="DC11" s="104"/>
      <c r="DD11" s="104" t="str">
        <f t="shared" si="32"/>
        <v/>
      </c>
      <c r="DE11" s="104" t="str">
        <f t="shared" si="32"/>
        <v/>
      </c>
      <c r="DF11" s="104" t="str">
        <f t="shared" si="32"/>
        <v/>
      </c>
      <c r="DG11" s="104" t="str">
        <f t="shared" si="32"/>
        <v/>
      </c>
      <c r="DH11" s="104" t="str">
        <f t="shared" si="32"/>
        <v/>
      </c>
      <c r="DI11" s="104" t="str">
        <f t="shared" si="32"/>
        <v/>
      </c>
      <c r="DJ11" s="104" t="str">
        <f t="shared" si="32"/>
        <v/>
      </c>
      <c r="DK11" s="104" t="str">
        <f t="shared" si="32"/>
        <v/>
      </c>
      <c r="DL11" s="104" t="str">
        <f t="shared" si="10"/>
        <v/>
      </c>
      <c r="DM11" s="104" t="str">
        <f t="shared" si="10"/>
        <v/>
      </c>
      <c r="DN11" s="104" t="str">
        <f t="shared" si="10"/>
        <v/>
      </c>
      <c r="DO11" s="104" t="str">
        <f t="shared" si="10"/>
        <v/>
      </c>
      <c r="DP11" s="104" t="str">
        <f t="shared" si="10"/>
        <v/>
      </c>
      <c r="DQ11" s="104"/>
      <c r="DR11" s="104" t="str">
        <f t="shared" si="33"/>
        <v/>
      </c>
      <c r="DS11" s="104" t="str">
        <f t="shared" si="33"/>
        <v/>
      </c>
      <c r="DT11" s="104" t="str">
        <f t="shared" si="33"/>
        <v/>
      </c>
      <c r="DU11" s="104" t="str">
        <f t="shared" si="33"/>
        <v/>
      </c>
      <c r="DV11" s="104" t="str">
        <f t="shared" si="33"/>
        <v/>
      </c>
      <c r="DW11" s="104" t="str">
        <f t="shared" si="33"/>
        <v/>
      </c>
      <c r="DX11" s="104" t="str">
        <f t="shared" si="33"/>
        <v/>
      </c>
      <c r="DY11" s="104" t="str">
        <f t="shared" si="33"/>
        <v/>
      </c>
      <c r="DZ11" s="104" t="str">
        <f t="shared" si="12"/>
        <v/>
      </c>
      <c r="EA11" s="104" t="str">
        <f t="shared" si="12"/>
        <v/>
      </c>
      <c r="EB11" s="104" t="str">
        <f t="shared" si="12"/>
        <v/>
      </c>
      <c r="EC11" s="104" t="str">
        <f t="shared" si="12"/>
        <v/>
      </c>
      <c r="ED11" s="104" t="str">
        <f t="shared" si="12"/>
        <v/>
      </c>
      <c r="EE11" s="104"/>
      <c r="EF11" s="104" t="str">
        <f t="shared" si="34"/>
        <v/>
      </c>
      <c r="EG11" s="104" t="str">
        <f t="shared" si="34"/>
        <v/>
      </c>
      <c r="EH11" s="104" t="str">
        <f t="shared" si="34"/>
        <v/>
      </c>
      <c r="EI11" s="104" t="str">
        <f t="shared" si="34"/>
        <v/>
      </c>
      <c r="EJ11" s="104" t="str">
        <f t="shared" si="34"/>
        <v/>
      </c>
      <c r="EK11" s="104" t="str">
        <f t="shared" si="34"/>
        <v/>
      </c>
      <c r="EL11" s="104" t="str">
        <f t="shared" si="34"/>
        <v/>
      </c>
      <c r="EM11" s="104" t="str">
        <f t="shared" si="34"/>
        <v/>
      </c>
      <c r="EN11" s="104" t="str">
        <f t="shared" si="14"/>
        <v/>
      </c>
      <c r="EO11" s="104" t="str">
        <f t="shared" si="14"/>
        <v/>
      </c>
      <c r="EP11" s="104" t="str">
        <f t="shared" si="14"/>
        <v/>
      </c>
      <c r="EQ11" s="104" t="str">
        <f t="shared" si="14"/>
        <v/>
      </c>
      <c r="ER11" s="104" t="str">
        <f t="shared" si="14"/>
        <v/>
      </c>
      <c r="ES11" s="104"/>
      <c r="ET11" s="104" t="str">
        <f t="shared" si="35"/>
        <v/>
      </c>
      <c r="EU11" s="104" t="str">
        <f t="shared" si="35"/>
        <v/>
      </c>
      <c r="EV11" s="104" t="str">
        <f t="shared" si="35"/>
        <v/>
      </c>
      <c r="EW11" s="104" t="str">
        <f t="shared" si="35"/>
        <v/>
      </c>
      <c r="EX11" s="104" t="str">
        <f t="shared" si="35"/>
        <v/>
      </c>
      <c r="EY11" s="104" t="str">
        <f t="shared" si="35"/>
        <v/>
      </c>
      <c r="EZ11" s="104" t="str">
        <f t="shared" si="35"/>
        <v/>
      </c>
      <c r="FA11" s="104" t="str">
        <f t="shared" si="35"/>
        <v/>
      </c>
      <c r="FB11" s="104" t="str">
        <f t="shared" si="16"/>
        <v/>
      </c>
      <c r="FC11" s="104" t="str">
        <f t="shared" si="16"/>
        <v/>
      </c>
      <c r="FD11" s="104" t="str">
        <f t="shared" si="16"/>
        <v/>
      </c>
      <c r="FE11" s="104" t="str">
        <f t="shared" si="16"/>
        <v/>
      </c>
      <c r="FF11" s="104" t="str">
        <f t="shared" si="16"/>
        <v/>
      </c>
      <c r="FG11" s="104"/>
      <c r="FH11" s="104" t="str">
        <f t="shared" si="36"/>
        <v/>
      </c>
      <c r="FI11" s="104" t="str">
        <f t="shared" si="36"/>
        <v/>
      </c>
      <c r="FJ11" s="104" t="str">
        <f t="shared" si="36"/>
        <v/>
      </c>
      <c r="FK11" s="104" t="str">
        <f t="shared" si="36"/>
        <v/>
      </c>
      <c r="FL11" s="104" t="str">
        <f t="shared" si="36"/>
        <v/>
      </c>
      <c r="FM11" s="104" t="str">
        <f t="shared" si="36"/>
        <v/>
      </c>
      <c r="FN11" s="104" t="str">
        <f t="shared" si="36"/>
        <v/>
      </c>
      <c r="FO11" s="104" t="str">
        <f t="shared" si="36"/>
        <v/>
      </c>
      <c r="FP11" s="104" t="str">
        <f t="shared" si="18"/>
        <v/>
      </c>
      <c r="FQ11" s="104" t="str">
        <f t="shared" si="18"/>
        <v/>
      </c>
      <c r="FR11" s="104" t="str">
        <f t="shared" si="18"/>
        <v/>
      </c>
      <c r="FS11" s="104" t="str">
        <f t="shared" si="18"/>
        <v/>
      </c>
      <c r="FT11" s="104" t="str">
        <f t="shared" si="18"/>
        <v/>
      </c>
      <c r="FU11" s="104"/>
      <c r="FV11" s="104" t="str">
        <f t="shared" si="37"/>
        <v/>
      </c>
      <c r="FW11" s="104" t="str">
        <f t="shared" si="37"/>
        <v/>
      </c>
      <c r="FX11" s="104" t="str">
        <f t="shared" si="37"/>
        <v/>
      </c>
      <c r="FY11" s="104" t="str">
        <f t="shared" si="37"/>
        <v/>
      </c>
      <c r="FZ11" s="104" t="str">
        <f t="shared" si="37"/>
        <v/>
      </c>
      <c r="GA11" s="104" t="str">
        <f t="shared" si="37"/>
        <v/>
      </c>
      <c r="GB11" s="104" t="str">
        <f t="shared" si="37"/>
        <v/>
      </c>
      <c r="GC11" s="104" t="str">
        <f t="shared" si="37"/>
        <v/>
      </c>
      <c r="GD11" s="104" t="str">
        <f t="shared" si="20"/>
        <v/>
      </c>
      <c r="GE11" s="104" t="str">
        <f t="shared" si="20"/>
        <v/>
      </c>
      <c r="GF11" s="104" t="str">
        <f t="shared" si="20"/>
        <v/>
      </c>
      <c r="GG11" s="104" t="str">
        <f t="shared" si="20"/>
        <v/>
      </c>
      <c r="GH11" s="104" t="str">
        <f t="shared" si="20"/>
        <v/>
      </c>
      <c r="GI11" s="104"/>
      <c r="GJ11" s="104" t="str">
        <f t="shared" si="38"/>
        <v/>
      </c>
      <c r="GK11" s="104" t="str">
        <f t="shared" si="38"/>
        <v/>
      </c>
      <c r="GL11" s="104" t="str">
        <f t="shared" si="38"/>
        <v/>
      </c>
      <c r="GM11" s="104" t="str">
        <f t="shared" si="38"/>
        <v/>
      </c>
      <c r="GN11" s="104" t="str">
        <f t="shared" si="38"/>
        <v/>
      </c>
      <c r="GO11" s="104" t="str">
        <f t="shared" si="38"/>
        <v/>
      </c>
      <c r="GP11" s="104" t="str">
        <f t="shared" si="38"/>
        <v/>
      </c>
      <c r="GQ11" s="104" t="str">
        <f t="shared" si="38"/>
        <v/>
      </c>
      <c r="GR11" s="104" t="str">
        <f t="shared" si="22"/>
        <v/>
      </c>
      <c r="GS11" s="104" t="str">
        <f t="shared" si="22"/>
        <v/>
      </c>
      <c r="GT11" s="104" t="str">
        <f t="shared" si="22"/>
        <v/>
      </c>
      <c r="GU11" s="104" t="str">
        <f t="shared" si="22"/>
        <v/>
      </c>
      <c r="GV11" s="104" t="str">
        <f t="shared" si="22"/>
        <v/>
      </c>
      <c r="GW11" s="104"/>
      <c r="GX11" s="104" t="str">
        <f t="shared" si="39"/>
        <v/>
      </c>
      <c r="GY11" s="104" t="str">
        <f t="shared" si="39"/>
        <v/>
      </c>
      <c r="GZ11" s="104" t="str">
        <f t="shared" si="39"/>
        <v/>
      </c>
      <c r="HA11" s="104" t="str">
        <f t="shared" si="39"/>
        <v/>
      </c>
      <c r="HB11" s="104" t="str">
        <f t="shared" si="39"/>
        <v/>
      </c>
      <c r="HC11" s="104" t="str">
        <f t="shared" si="39"/>
        <v/>
      </c>
      <c r="HD11" s="104" t="str">
        <f t="shared" si="39"/>
        <v/>
      </c>
      <c r="HE11" s="104" t="str">
        <f t="shared" si="39"/>
        <v/>
      </c>
      <c r="HF11" s="104" t="str">
        <f t="shared" si="24"/>
        <v/>
      </c>
      <c r="HG11" s="104" t="str">
        <f t="shared" si="24"/>
        <v/>
      </c>
      <c r="HH11" s="104" t="str">
        <f t="shared" si="24"/>
        <v/>
      </c>
      <c r="HI11" s="104" t="str">
        <f t="shared" si="24"/>
        <v/>
      </c>
      <c r="HJ11" s="104" t="str">
        <f t="shared" si="24"/>
        <v/>
      </c>
    </row>
    <row r="12" spans="1:218" x14ac:dyDescent="0.25">
      <c r="A12" s="91">
        <v>40650</v>
      </c>
      <c r="B12" s="113">
        <v>0.65833333333333333</v>
      </c>
      <c r="C12" s="114" t="s">
        <v>553</v>
      </c>
      <c r="D12" s="160" t="s">
        <v>578</v>
      </c>
      <c r="E12" s="112">
        <v>8.8000000000000007</v>
      </c>
      <c r="F12" s="134"/>
      <c r="G12" s="161"/>
      <c r="H12" s="162" t="str">
        <f>INDEX('Daily Activity List'!B:B,MATCH(A12,'Daily Activity List'!$A:$A))</f>
        <v>VHP - Characterization Sampling1</v>
      </c>
      <c r="I12" s="136"/>
      <c r="J12" s="104" t="str">
        <f t="shared" si="25"/>
        <v/>
      </c>
      <c r="K12" s="104" t="str">
        <f t="shared" si="0"/>
        <v/>
      </c>
      <c r="L12" s="104" t="str">
        <f t="shared" si="0"/>
        <v/>
      </c>
      <c r="M12" s="104" t="str">
        <f t="shared" si="0"/>
        <v/>
      </c>
      <c r="N12" s="104" t="str">
        <f t="shared" si="0"/>
        <v/>
      </c>
      <c r="O12" s="104" t="str">
        <f t="shared" si="0"/>
        <v/>
      </c>
      <c r="P12" s="104" t="str">
        <f t="shared" si="0"/>
        <v/>
      </c>
      <c r="Q12" s="104" t="str">
        <f t="shared" si="0"/>
        <v/>
      </c>
      <c r="R12" s="104" t="str">
        <f t="shared" si="0"/>
        <v/>
      </c>
      <c r="S12" s="104" t="str">
        <f t="shared" si="0"/>
        <v/>
      </c>
      <c r="T12" s="104" t="str">
        <f t="shared" si="0"/>
        <v/>
      </c>
      <c r="U12" s="104" t="str">
        <f t="shared" si="0"/>
        <v/>
      </c>
      <c r="V12" s="104" t="str">
        <f t="shared" si="0"/>
        <v/>
      </c>
      <c r="W12" s="136"/>
      <c r="X12" s="104" t="str">
        <f t="shared" si="26"/>
        <v/>
      </c>
      <c r="Y12" s="104" t="str">
        <f t="shared" si="1"/>
        <v/>
      </c>
      <c r="Z12" s="104" t="str">
        <f t="shared" si="1"/>
        <v/>
      </c>
      <c r="AA12" s="104" t="str">
        <f t="shared" si="1"/>
        <v/>
      </c>
      <c r="AB12" s="104" t="str">
        <f t="shared" si="1"/>
        <v/>
      </c>
      <c r="AC12" s="104" t="str">
        <f t="shared" si="1"/>
        <v/>
      </c>
      <c r="AD12" s="104" t="str">
        <f t="shared" si="1"/>
        <v/>
      </c>
      <c r="AE12" s="104" t="str">
        <f t="shared" si="1"/>
        <v/>
      </c>
      <c r="AF12" s="104" t="str">
        <f t="shared" si="1"/>
        <v/>
      </c>
      <c r="AG12" s="104" t="str">
        <f t="shared" si="1"/>
        <v/>
      </c>
      <c r="AH12" s="104" t="str">
        <f t="shared" si="1"/>
        <v/>
      </c>
      <c r="AI12" s="104" t="str">
        <f t="shared" si="1"/>
        <v/>
      </c>
      <c r="AJ12" s="104" t="str">
        <f t="shared" si="1"/>
        <v/>
      </c>
      <c r="AK12" s="104"/>
      <c r="AL12" s="104" t="str">
        <f t="shared" si="27"/>
        <v/>
      </c>
      <c r="AM12" s="104">
        <f t="shared" si="2"/>
        <v>8.8000000000000007</v>
      </c>
      <c r="AN12" s="104" t="str">
        <f t="shared" si="2"/>
        <v/>
      </c>
      <c r="AO12" s="104" t="str">
        <f t="shared" si="2"/>
        <v/>
      </c>
      <c r="AP12" s="104" t="str">
        <f t="shared" si="2"/>
        <v/>
      </c>
      <c r="AQ12" s="104" t="str">
        <f t="shared" si="2"/>
        <v/>
      </c>
      <c r="AR12" s="104" t="str">
        <f t="shared" si="2"/>
        <v/>
      </c>
      <c r="AS12" s="104" t="str">
        <f t="shared" si="2"/>
        <v/>
      </c>
      <c r="AT12" s="104" t="str">
        <f t="shared" si="2"/>
        <v/>
      </c>
      <c r="AU12" s="104" t="str">
        <f t="shared" si="2"/>
        <v/>
      </c>
      <c r="AV12" s="104" t="str">
        <f t="shared" si="2"/>
        <v/>
      </c>
      <c r="AW12" s="104" t="str">
        <f t="shared" si="2"/>
        <v/>
      </c>
      <c r="AX12" s="104" t="str">
        <f t="shared" si="2"/>
        <v/>
      </c>
      <c r="AY12" s="104"/>
      <c r="AZ12" s="104" t="str">
        <f t="shared" si="28"/>
        <v/>
      </c>
      <c r="BA12" s="104" t="str">
        <f t="shared" si="3"/>
        <v/>
      </c>
      <c r="BB12" s="104" t="str">
        <f t="shared" si="3"/>
        <v/>
      </c>
      <c r="BC12" s="104" t="str">
        <f t="shared" si="3"/>
        <v/>
      </c>
      <c r="BD12" s="104" t="str">
        <f t="shared" si="3"/>
        <v/>
      </c>
      <c r="BE12" s="104" t="str">
        <f t="shared" si="3"/>
        <v/>
      </c>
      <c r="BF12" s="104" t="str">
        <f t="shared" si="3"/>
        <v/>
      </c>
      <c r="BG12" s="104" t="str">
        <f t="shared" si="3"/>
        <v/>
      </c>
      <c r="BH12" s="104" t="str">
        <f t="shared" si="3"/>
        <v/>
      </c>
      <c r="BI12" s="104" t="str">
        <f t="shared" si="3"/>
        <v/>
      </c>
      <c r="BJ12" s="104" t="str">
        <f t="shared" si="3"/>
        <v/>
      </c>
      <c r="BK12" s="104" t="str">
        <f t="shared" si="3"/>
        <v/>
      </c>
      <c r="BL12" s="104" t="str">
        <f t="shared" si="3"/>
        <v/>
      </c>
      <c r="BM12" s="104"/>
      <c r="BN12" s="104" t="str">
        <f t="shared" si="29"/>
        <v/>
      </c>
      <c r="BO12" s="104" t="str">
        <f t="shared" si="4"/>
        <v/>
      </c>
      <c r="BP12" s="104" t="str">
        <f t="shared" si="4"/>
        <v/>
      </c>
      <c r="BQ12" s="104" t="str">
        <f t="shared" si="4"/>
        <v/>
      </c>
      <c r="BR12" s="104" t="str">
        <f t="shared" si="4"/>
        <v/>
      </c>
      <c r="BS12" s="104" t="str">
        <f t="shared" si="4"/>
        <v/>
      </c>
      <c r="BT12" s="104" t="str">
        <f t="shared" si="4"/>
        <v/>
      </c>
      <c r="BU12" s="104" t="str">
        <f t="shared" si="4"/>
        <v/>
      </c>
      <c r="BV12" s="104" t="str">
        <f t="shared" si="4"/>
        <v/>
      </c>
      <c r="BW12" s="104" t="str">
        <f t="shared" si="4"/>
        <v/>
      </c>
      <c r="BX12" s="104" t="str">
        <f t="shared" si="4"/>
        <v/>
      </c>
      <c r="BY12" s="104" t="str">
        <f t="shared" si="4"/>
        <v/>
      </c>
      <c r="BZ12" s="104" t="str">
        <f t="shared" si="4"/>
        <v/>
      </c>
      <c r="CA12" s="104"/>
      <c r="CB12" s="104" t="str">
        <f t="shared" si="30"/>
        <v/>
      </c>
      <c r="CC12" s="104" t="str">
        <f t="shared" si="30"/>
        <v/>
      </c>
      <c r="CD12" s="104" t="str">
        <f t="shared" si="30"/>
        <v/>
      </c>
      <c r="CE12" s="104" t="str">
        <f t="shared" si="30"/>
        <v/>
      </c>
      <c r="CF12" s="104" t="str">
        <f t="shared" si="30"/>
        <v/>
      </c>
      <c r="CG12" s="104" t="str">
        <f t="shared" si="30"/>
        <v/>
      </c>
      <c r="CH12" s="104" t="str">
        <f t="shared" si="30"/>
        <v/>
      </c>
      <c r="CI12" s="104" t="str">
        <f t="shared" si="30"/>
        <v/>
      </c>
      <c r="CJ12" s="104" t="str">
        <f t="shared" si="6"/>
        <v/>
      </c>
      <c r="CK12" s="104" t="str">
        <f t="shared" si="6"/>
        <v/>
      </c>
      <c r="CL12" s="104" t="str">
        <f t="shared" si="6"/>
        <v/>
      </c>
      <c r="CM12" s="104" t="str">
        <f t="shared" si="6"/>
        <v/>
      </c>
      <c r="CN12" s="104" t="str">
        <f t="shared" si="6"/>
        <v/>
      </c>
      <c r="CO12" s="104"/>
      <c r="CP12" s="104" t="str">
        <f t="shared" si="31"/>
        <v/>
      </c>
      <c r="CQ12" s="104" t="str">
        <f t="shared" si="31"/>
        <v/>
      </c>
      <c r="CR12" s="104" t="str">
        <f t="shared" si="31"/>
        <v/>
      </c>
      <c r="CS12" s="104" t="str">
        <f t="shared" si="31"/>
        <v/>
      </c>
      <c r="CT12" s="104" t="str">
        <f t="shared" si="31"/>
        <v/>
      </c>
      <c r="CU12" s="104" t="str">
        <f t="shared" si="31"/>
        <v/>
      </c>
      <c r="CV12" s="104" t="str">
        <f t="shared" si="31"/>
        <v/>
      </c>
      <c r="CW12" s="104" t="str">
        <f t="shared" si="31"/>
        <v/>
      </c>
      <c r="CX12" s="104" t="str">
        <f t="shared" si="8"/>
        <v/>
      </c>
      <c r="CY12" s="104" t="str">
        <f t="shared" si="8"/>
        <v/>
      </c>
      <c r="CZ12" s="104" t="str">
        <f t="shared" si="8"/>
        <v/>
      </c>
      <c r="DA12" s="104" t="str">
        <f t="shared" si="8"/>
        <v/>
      </c>
      <c r="DB12" s="104" t="str">
        <f t="shared" si="8"/>
        <v/>
      </c>
      <c r="DC12" s="104"/>
      <c r="DD12" s="104" t="str">
        <f t="shared" si="32"/>
        <v/>
      </c>
      <c r="DE12" s="104" t="str">
        <f t="shared" si="32"/>
        <v/>
      </c>
      <c r="DF12" s="104" t="str">
        <f t="shared" si="32"/>
        <v/>
      </c>
      <c r="DG12" s="104" t="str">
        <f t="shared" si="32"/>
        <v/>
      </c>
      <c r="DH12" s="104" t="str">
        <f t="shared" si="32"/>
        <v/>
      </c>
      <c r="DI12" s="104" t="str">
        <f t="shared" si="32"/>
        <v/>
      </c>
      <c r="DJ12" s="104" t="str">
        <f t="shared" si="32"/>
        <v/>
      </c>
      <c r="DK12" s="104" t="str">
        <f t="shared" si="32"/>
        <v/>
      </c>
      <c r="DL12" s="104" t="str">
        <f t="shared" si="10"/>
        <v/>
      </c>
      <c r="DM12" s="104" t="str">
        <f t="shared" si="10"/>
        <v/>
      </c>
      <c r="DN12" s="104" t="str">
        <f t="shared" si="10"/>
        <v/>
      </c>
      <c r="DO12" s="104" t="str">
        <f t="shared" si="10"/>
        <v/>
      </c>
      <c r="DP12" s="104" t="str">
        <f t="shared" si="10"/>
        <v/>
      </c>
      <c r="DQ12" s="104"/>
      <c r="DR12" s="104" t="str">
        <f t="shared" si="33"/>
        <v/>
      </c>
      <c r="DS12" s="104" t="str">
        <f t="shared" si="33"/>
        <v/>
      </c>
      <c r="DT12" s="104" t="str">
        <f t="shared" si="33"/>
        <v/>
      </c>
      <c r="DU12" s="104" t="str">
        <f t="shared" si="33"/>
        <v/>
      </c>
      <c r="DV12" s="104" t="str">
        <f t="shared" si="33"/>
        <v/>
      </c>
      <c r="DW12" s="104" t="str">
        <f t="shared" si="33"/>
        <v/>
      </c>
      <c r="DX12" s="104" t="str">
        <f t="shared" si="33"/>
        <v/>
      </c>
      <c r="DY12" s="104" t="str">
        <f t="shared" si="33"/>
        <v/>
      </c>
      <c r="DZ12" s="104" t="str">
        <f t="shared" si="12"/>
        <v/>
      </c>
      <c r="EA12" s="104" t="str">
        <f t="shared" si="12"/>
        <v/>
      </c>
      <c r="EB12" s="104" t="str">
        <f t="shared" si="12"/>
        <v/>
      </c>
      <c r="EC12" s="104" t="str">
        <f t="shared" si="12"/>
        <v/>
      </c>
      <c r="ED12" s="104" t="str">
        <f t="shared" si="12"/>
        <v/>
      </c>
      <c r="EE12" s="104"/>
      <c r="EF12" s="104" t="str">
        <f t="shared" si="34"/>
        <v/>
      </c>
      <c r="EG12" s="104" t="str">
        <f t="shared" si="34"/>
        <v/>
      </c>
      <c r="EH12" s="104" t="str">
        <f t="shared" si="34"/>
        <v/>
      </c>
      <c r="EI12" s="104" t="str">
        <f t="shared" si="34"/>
        <v/>
      </c>
      <c r="EJ12" s="104" t="str">
        <f t="shared" si="34"/>
        <v/>
      </c>
      <c r="EK12" s="104" t="str">
        <f t="shared" si="34"/>
        <v/>
      </c>
      <c r="EL12" s="104" t="str">
        <f t="shared" si="34"/>
        <v/>
      </c>
      <c r="EM12" s="104" t="str">
        <f t="shared" si="34"/>
        <v/>
      </c>
      <c r="EN12" s="104" t="str">
        <f t="shared" si="14"/>
        <v/>
      </c>
      <c r="EO12" s="104" t="str">
        <f t="shared" si="14"/>
        <v/>
      </c>
      <c r="EP12" s="104" t="str">
        <f t="shared" si="14"/>
        <v/>
      </c>
      <c r="EQ12" s="104" t="str">
        <f t="shared" si="14"/>
        <v/>
      </c>
      <c r="ER12" s="104" t="str">
        <f t="shared" si="14"/>
        <v/>
      </c>
      <c r="ES12" s="104"/>
      <c r="ET12" s="104" t="str">
        <f t="shared" si="35"/>
        <v/>
      </c>
      <c r="EU12" s="104" t="str">
        <f t="shared" si="35"/>
        <v/>
      </c>
      <c r="EV12" s="104" t="str">
        <f t="shared" si="35"/>
        <v/>
      </c>
      <c r="EW12" s="104" t="str">
        <f t="shared" si="35"/>
        <v/>
      </c>
      <c r="EX12" s="104" t="str">
        <f t="shared" si="35"/>
        <v/>
      </c>
      <c r="EY12" s="104" t="str">
        <f t="shared" si="35"/>
        <v/>
      </c>
      <c r="EZ12" s="104" t="str">
        <f t="shared" si="35"/>
        <v/>
      </c>
      <c r="FA12" s="104" t="str">
        <f t="shared" si="35"/>
        <v/>
      </c>
      <c r="FB12" s="104" t="str">
        <f t="shared" si="16"/>
        <v/>
      </c>
      <c r="FC12" s="104" t="str">
        <f t="shared" si="16"/>
        <v/>
      </c>
      <c r="FD12" s="104" t="str">
        <f t="shared" si="16"/>
        <v/>
      </c>
      <c r="FE12" s="104" t="str">
        <f t="shared" si="16"/>
        <v/>
      </c>
      <c r="FF12" s="104" t="str">
        <f t="shared" si="16"/>
        <v/>
      </c>
      <c r="FG12" s="104"/>
      <c r="FH12" s="104" t="str">
        <f t="shared" si="36"/>
        <v/>
      </c>
      <c r="FI12" s="104" t="str">
        <f t="shared" si="36"/>
        <v/>
      </c>
      <c r="FJ12" s="104" t="str">
        <f t="shared" si="36"/>
        <v/>
      </c>
      <c r="FK12" s="104" t="str">
        <f t="shared" si="36"/>
        <v/>
      </c>
      <c r="FL12" s="104" t="str">
        <f t="shared" si="36"/>
        <v/>
      </c>
      <c r="FM12" s="104" t="str">
        <f t="shared" si="36"/>
        <v/>
      </c>
      <c r="FN12" s="104" t="str">
        <f t="shared" si="36"/>
        <v/>
      </c>
      <c r="FO12" s="104" t="str">
        <f t="shared" si="36"/>
        <v/>
      </c>
      <c r="FP12" s="104" t="str">
        <f t="shared" si="18"/>
        <v/>
      </c>
      <c r="FQ12" s="104" t="str">
        <f t="shared" si="18"/>
        <v/>
      </c>
      <c r="FR12" s="104" t="str">
        <f t="shared" si="18"/>
        <v/>
      </c>
      <c r="FS12" s="104" t="str">
        <f t="shared" si="18"/>
        <v/>
      </c>
      <c r="FT12" s="104" t="str">
        <f t="shared" si="18"/>
        <v/>
      </c>
      <c r="FU12" s="104"/>
      <c r="FV12" s="104" t="str">
        <f t="shared" si="37"/>
        <v/>
      </c>
      <c r="FW12" s="104" t="str">
        <f t="shared" si="37"/>
        <v/>
      </c>
      <c r="FX12" s="104" t="str">
        <f t="shared" si="37"/>
        <v/>
      </c>
      <c r="FY12" s="104" t="str">
        <f t="shared" si="37"/>
        <v/>
      </c>
      <c r="FZ12" s="104" t="str">
        <f t="shared" si="37"/>
        <v/>
      </c>
      <c r="GA12" s="104" t="str">
        <f t="shared" si="37"/>
        <v/>
      </c>
      <c r="GB12" s="104" t="str">
        <f t="shared" si="37"/>
        <v/>
      </c>
      <c r="GC12" s="104" t="str">
        <f t="shared" si="37"/>
        <v/>
      </c>
      <c r="GD12" s="104" t="str">
        <f t="shared" si="20"/>
        <v/>
      </c>
      <c r="GE12" s="104" t="str">
        <f t="shared" si="20"/>
        <v/>
      </c>
      <c r="GF12" s="104" t="str">
        <f t="shared" si="20"/>
        <v/>
      </c>
      <c r="GG12" s="104" t="str">
        <f t="shared" si="20"/>
        <v/>
      </c>
      <c r="GH12" s="104" t="str">
        <f t="shared" si="20"/>
        <v/>
      </c>
      <c r="GI12" s="104"/>
      <c r="GJ12" s="104" t="str">
        <f t="shared" si="38"/>
        <v/>
      </c>
      <c r="GK12" s="104" t="str">
        <f t="shared" si="38"/>
        <v/>
      </c>
      <c r="GL12" s="104" t="str">
        <f t="shared" si="38"/>
        <v/>
      </c>
      <c r="GM12" s="104" t="str">
        <f t="shared" si="38"/>
        <v/>
      </c>
      <c r="GN12" s="104" t="str">
        <f t="shared" si="38"/>
        <v/>
      </c>
      <c r="GO12" s="104" t="str">
        <f t="shared" si="38"/>
        <v/>
      </c>
      <c r="GP12" s="104" t="str">
        <f t="shared" si="38"/>
        <v/>
      </c>
      <c r="GQ12" s="104" t="str">
        <f t="shared" si="38"/>
        <v/>
      </c>
      <c r="GR12" s="104" t="str">
        <f t="shared" si="22"/>
        <v/>
      </c>
      <c r="GS12" s="104" t="str">
        <f t="shared" si="22"/>
        <v/>
      </c>
      <c r="GT12" s="104" t="str">
        <f t="shared" si="22"/>
        <v/>
      </c>
      <c r="GU12" s="104" t="str">
        <f t="shared" si="22"/>
        <v/>
      </c>
      <c r="GV12" s="104" t="str">
        <f t="shared" si="22"/>
        <v/>
      </c>
      <c r="GW12" s="104"/>
      <c r="GX12" s="104" t="str">
        <f t="shared" si="39"/>
        <v/>
      </c>
      <c r="GY12" s="104" t="str">
        <f t="shared" si="39"/>
        <v/>
      </c>
      <c r="GZ12" s="104" t="str">
        <f t="shared" si="39"/>
        <v/>
      </c>
      <c r="HA12" s="104" t="str">
        <f t="shared" si="39"/>
        <v/>
      </c>
      <c r="HB12" s="104" t="str">
        <f t="shared" si="39"/>
        <v/>
      </c>
      <c r="HC12" s="104" t="str">
        <f t="shared" si="39"/>
        <v/>
      </c>
      <c r="HD12" s="104" t="str">
        <f t="shared" si="39"/>
        <v/>
      </c>
      <c r="HE12" s="104" t="str">
        <f t="shared" si="39"/>
        <v/>
      </c>
      <c r="HF12" s="104" t="str">
        <f t="shared" si="24"/>
        <v/>
      </c>
      <c r="HG12" s="104" t="str">
        <f t="shared" si="24"/>
        <v/>
      </c>
      <c r="HH12" s="104" t="str">
        <f t="shared" si="24"/>
        <v/>
      </c>
      <c r="HI12" s="104" t="str">
        <f t="shared" si="24"/>
        <v/>
      </c>
      <c r="HJ12" s="104" t="str">
        <f t="shared" si="24"/>
        <v/>
      </c>
    </row>
    <row r="13" spans="1:218" x14ac:dyDescent="0.25">
      <c r="A13" s="91">
        <v>40650</v>
      </c>
      <c r="B13" s="113">
        <v>0.68680555555555556</v>
      </c>
      <c r="C13" s="114" t="s">
        <v>571</v>
      </c>
      <c r="D13" s="160" t="s">
        <v>576</v>
      </c>
      <c r="E13" s="112">
        <v>7.6</v>
      </c>
      <c r="F13" s="134"/>
      <c r="G13" s="161"/>
      <c r="H13" s="162" t="str">
        <f>INDEX('Daily Activity List'!B:B,MATCH(A13,'Daily Activity List'!$A:$A))</f>
        <v>VHP - Characterization Sampling1</v>
      </c>
      <c r="I13" s="136"/>
      <c r="J13" s="104" t="str">
        <f t="shared" si="25"/>
        <v/>
      </c>
      <c r="K13" s="104">
        <f t="shared" si="0"/>
        <v>7.6</v>
      </c>
      <c r="L13" s="104" t="str">
        <f t="shared" si="0"/>
        <v/>
      </c>
      <c r="M13" s="104" t="str">
        <f t="shared" si="0"/>
        <v/>
      </c>
      <c r="N13" s="104" t="str">
        <f t="shared" si="0"/>
        <v/>
      </c>
      <c r="O13" s="104" t="str">
        <f t="shared" si="0"/>
        <v/>
      </c>
      <c r="P13" s="104" t="str">
        <f t="shared" si="0"/>
        <v/>
      </c>
      <c r="Q13" s="104" t="str">
        <f t="shared" si="0"/>
        <v/>
      </c>
      <c r="R13" s="104" t="str">
        <f t="shared" si="0"/>
        <v/>
      </c>
      <c r="S13" s="104" t="str">
        <f t="shared" si="0"/>
        <v/>
      </c>
      <c r="T13" s="104" t="str">
        <f t="shared" si="0"/>
        <v/>
      </c>
      <c r="U13" s="104" t="str">
        <f t="shared" si="0"/>
        <v/>
      </c>
      <c r="V13" s="104" t="str">
        <f t="shared" si="0"/>
        <v/>
      </c>
      <c r="W13" s="136"/>
      <c r="X13" s="104" t="str">
        <f t="shared" si="26"/>
        <v/>
      </c>
      <c r="Y13" s="104" t="str">
        <f t="shared" si="1"/>
        <v/>
      </c>
      <c r="Z13" s="104" t="str">
        <f t="shared" si="1"/>
        <v/>
      </c>
      <c r="AA13" s="104" t="str">
        <f t="shared" si="1"/>
        <v/>
      </c>
      <c r="AB13" s="104" t="str">
        <f t="shared" si="1"/>
        <v/>
      </c>
      <c r="AC13" s="104" t="str">
        <f t="shared" si="1"/>
        <v/>
      </c>
      <c r="AD13" s="104" t="str">
        <f t="shared" si="1"/>
        <v/>
      </c>
      <c r="AE13" s="104" t="str">
        <f t="shared" si="1"/>
        <v/>
      </c>
      <c r="AF13" s="104" t="str">
        <f t="shared" si="1"/>
        <v/>
      </c>
      <c r="AG13" s="104" t="str">
        <f t="shared" si="1"/>
        <v/>
      </c>
      <c r="AH13" s="104" t="str">
        <f t="shared" si="1"/>
        <v/>
      </c>
      <c r="AI13" s="104" t="str">
        <f t="shared" si="1"/>
        <v/>
      </c>
      <c r="AJ13" s="104" t="str">
        <f t="shared" si="1"/>
        <v/>
      </c>
      <c r="AK13" s="104"/>
      <c r="AL13" s="104" t="str">
        <f t="shared" si="27"/>
        <v/>
      </c>
      <c r="AM13" s="104" t="str">
        <f t="shared" si="2"/>
        <v/>
      </c>
      <c r="AN13" s="104" t="str">
        <f t="shared" si="2"/>
        <v/>
      </c>
      <c r="AO13" s="104" t="str">
        <f t="shared" si="2"/>
        <v/>
      </c>
      <c r="AP13" s="104" t="str">
        <f t="shared" si="2"/>
        <v/>
      </c>
      <c r="AQ13" s="104" t="str">
        <f t="shared" si="2"/>
        <v/>
      </c>
      <c r="AR13" s="104" t="str">
        <f t="shared" si="2"/>
        <v/>
      </c>
      <c r="AS13" s="104" t="str">
        <f t="shared" si="2"/>
        <v/>
      </c>
      <c r="AT13" s="104" t="str">
        <f t="shared" si="2"/>
        <v/>
      </c>
      <c r="AU13" s="104" t="str">
        <f t="shared" si="2"/>
        <v/>
      </c>
      <c r="AV13" s="104" t="str">
        <f t="shared" si="2"/>
        <v/>
      </c>
      <c r="AW13" s="104" t="str">
        <f t="shared" si="2"/>
        <v/>
      </c>
      <c r="AX13" s="104" t="str">
        <f t="shared" si="2"/>
        <v/>
      </c>
      <c r="AY13" s="104"/>
      <c r="AZ13" s="104" t="str">
        <f t="shared" si="28"/>
        <v/>
      </c>
      <c r="BA13" s="104" t="str">
        <f t="shared" si="3"/>
        <v/>
      </c>
      <c r="BB13" s="104" t="str">
        <f t="shared" si="3"/>
        <v/>
      </c>
      <c r="BC13" s="104" t="str">
        <f t="shared" si="3"/>
        <v/>
      </c>
      <c r="BD13" s="104" t="str">
        <f t="shared" si="3"/>
        <v/>
      </c>
      <c r="BE13" s="104" t="str">
        <f t="shared" si="3"/>
        <v/>
      </c>
      <c r="BF13" s="104" t="str">
        <f t="shared" si="3"/>
        <v/>
      </c>
      <c r="BG13" s="104" t="str">
        <f t="shared" si="3"/>
        <v/>
      </c>
      <c r="BH13" s="104" t="str">
        <f t="shared" si="3"/>
        <v/>
      </c>
      <c r="BI13" s="104" t="str">
        <f t="shared" si="3"/>
        <v/>
      </c>
      <c r="BJ13" s="104" t="str">
        <f t="shared" si="3"/>
        <v/>
      </c>
      <c r="BK13" s="104" t="str">
        <f t="shared" si="3"/>
        <v/>
      </c>
      <c r="BL13" s="104" t="str">
        <f t="shared" si="3"/>
        <v/>
      </c>
      <c r="BM13" s="104"/>
      <c r="BN13" s="104" t="str">
        <f t="shared" si="29"/>
        <v/>
      </c>
      <c r="BO13" s="104" t="str">
        <f t="shared" si="4"/>
        <v/>
      </c>
      <c r="BP13" s="104" t="str">
        <f t="shared" si="4"/>
        <v/>
      </c>
      <c r="BQ13" s="104" t="str">
        <f t="shared" si="4"/>
        <v/>
      </c>
      <c r="BR13" s="104" t="str">
        <f t="shared" si="4"/>
        <v/>
      </c>
      <c r="BS13" s="104" t="str">
        <f t="shared" si="4"/>
        <v/>
      </c>
      <c r="BT13" s="104" t="str">
        <f t="shared" si="4"/>
        <v/>
      </c>
      <c r="BU13" s="104" t="str">
        <f t="shared" si="4"/>
        <v/>
      </c>
      <c r="BV13" s="104" t="str">
        <f t="shared" si="4"/>
        <v/>
      </c>
      <c r="BW13" s="104" t="str">
        <f t="shared" si="4"/>
        <v/>
      </c>
      <c r="BX13" s="104" t="str">
        <f t="shared" si="4"/>
        <v/>
      </c>
      <c r="BY13" s="104" t="str">
        <f t="shared" si="4"/>
        <v/>
      </c>
      <c r="BZ13" s="104" t="str">
        <f t="shared" si="4"/>
        <v/>
      </c>
      <c r="CA13" s="104"/>
      <c r="CB13" s="104" t="str">
        <f t="shared" si="30"/>
        <v/>
      </c>
      <c r="CC13" s="104" t="str">
        <f t="shared" si="30"/>
        <v/>
      </c>
      <c r="CD13" s="104" t="str">
        <f t="shared" si="30"/>
        <v/>
      </c>
      <c r="CE13" s="104" t="str">
        <f t="shared" si="30"/>
        <v/>
      </c>
      <c r="CF13" s="104" t="str">
        <f t="shared" si="30"/>
        <v/>
      </c>
      <c r="CG13" s="104" t="str">
        <f t="shared" si="30"/>
        <v/>
      </c>
      <c r="CH13" s="104" t="str">
        <f t="shared" si="30"/>
        <v/>
      </c>
      <c r="CI13" s="104" t="str">
        <f t="shared" si="30"/>
        <v/>
      </c>
      <c r="CJ13" s="104" t="str">
        <f t="shared" si="6"/>
        <v/>
      </c>
      <c r="CK13" s="104" t="str">
        <f t="shared" si="6"/>
        <v/>
      </c>
      <c r="CL13" s="104" t="str">
        <f t="shared" si="6"/>
        <v/>
      </c>
      <c r="CM13" s="104" t="str">
        <f t="shared" si="6"/>
        <v/>
      </c>
      <c r="CN13" s="104" t="str">
        <f t="shared" si="6"/>
        <v/>
      </c>
      <c r="CO13" s="104"/>
      <c r="CP13" s="104" t="str">
        <f t="shared" si="31"/>
        <v/>
      </c>
      <c r="CQ13" s="104" t="str">
        <f t="shared" si="31"/>
        <v/>
      </c>
      <c r="CR13" s="104" t="str">
        <f t="shared" si="31"/>
        <v/>
      </c>
      <c r="CS13" s="104" t="str">
        <f t="shared" si="31"/>
        <v/>
      </c>
      <c r="CT13" s="104" t="str">
        <f t="shared" si="31"/>
        <v/>
      </c>
      <c r="CU13" s="104" t="str">
        <f t="shared" si="31"/>
        <v/>
      </c>
      <c r="CV13" s="104" t="str">
        <f t="shared" si="31"/>
        <v/>
      </c>
      <c r="CW13" s="104" t="str">
        <f t="shared" si="31"/>
        <v/>
      </c>
      <c r="CX13" s="104" t="str">
        <f t="shared" si="8"/>
        <v/>
      </c>
      <c r="CY13" s="104" t="str">
        <f t="shared" si="8"/>
        <v/>
      </c>
      <c r="CZ13" s="104" t="str">
        <f t="shared" si="8"/>
        <v/>
      </c>
      <c r="DA13" s="104" t="str">
        <f t="shared" si="8"/>
        <v/>
      </c>
      <c r="DB13" s="104" t="str">
        <f t="shared" si="8"/>
        <v/>
      </c>
      <c r="DC13" s="104"/>
      <c r="DD13" s="104" t="str">
        <f t="shared" si="32"/>
        <v/>
      </c>
      <c r="DE13" s="104" t="str">
        <f t="shared" si="32"/>
        <v/>
      </c>
      <c r="DF13" s="104" t="str">
        <f t="shared" si="32"/>
        <v/>
      </c>
      <c r="DG13" s="104" t="str">
        <f t="shared" si="32"/>
        <v/>
      </c>
      <c r="DH13" s="104" t="str">
        <f t="shared" si="32"/>
        <v/>
      </c>
      <c r="DI13" s="104" t="str">
        <f t="shared" si="32"/>
        <v/>
      </c>
      <c r="DJ13" s="104" t="str">
        <f t="shared" si="32"/>
        <v/>
      </c>
      <c r="DK13" s="104" t="str">
        <f t="shared" si="32"/>
        <v/>
      </c>
      <c r="DL13" s="104" t="str">
        <f t="shared" si="10"/>
        <v/>
      </c>
      <c r="DM13" s="104" t="str">
        <f t="shared" si="10"/>
        <v/>
      </c>
      <c r="DN13" s="104" t="str">
        <f t="shared" si="10"/>
        <v/>
      </c>
      <c r="DO13" s="104" t="str">
        <f t="shared" si="10"/>
        <v/>
      </c>
      <c r="DP13" s="104" t="str">
        <f t="shared" si="10"/>
        <v/>
      </c>
      <c r="DQ13" s="104"/>
      <c r="DR13" s="104" t="str">
        <f t="shared" si="33"/>
        <v/>
      </c>
      <c r="DS13" s="104" t="str">
        <f t="shared" si="33"/>
        <v/>
      </c>
      <c r="DT13" s="104" t="str">
        <f t="shared" si="33"/>
        <v/>
      </c>
      <c r="DU13" s="104" t="str">
        <f t="shared" si="33"/>
        <v/>
      </c>
      <c r="DV13" s="104" t="str">
        <f t="shared" si="33"/>
        <v/>
      </c>
      <c r="DW13" s="104" t="str">
        <f t="shared" si="33"/>
        <v/>
      </c>
      <c r="DX13" s="104" t="str">
        <f t="shared" si="33"/>
        <v/>
      </c>
      <c r="DY13" s="104" t="str">
        <f t="shared" si="33"/>
        <v/>
      </c>
      <c r="DZ13" s="104" t="str">
        <f t="shared" si="12"/>
        <v/>
      </c>
      <c r="EA13" s="104" t="str">
        <f t="shared" si="12"/>
        <v/>
      </c>
      <c r="EB13" s="104" t="str">
        <f t="shared" si="12"/>
        <v/>
      </c>
      <c r="EC13" s="104" t="str">
        <f t="shared" si="12"/>
        <v/>
      </c>
      <c r="ED13" s="104" t="str">
        <f t="shared" si="12"/>
        <v/>
      </c>
      <c r="EE13" s="104"/>
      <c r="EF13" s="104" t="str">
        <f t="shared" si="34"/>
        <v/>
      </c>
      <c r="EG13" s="104" t="str">
        <f t="shared" si="34"/>
        <v/>
      </c>
      <c r="EH13" s="104" t="str">
        <f t="shared" si="34"/>
        <v/>
      </c>
      <c r="EI13" s="104" t="str">
        <f t="shared" si="34"/>
        <v/>
      </c>
      <c r="EJ13" s="104" t="str">
        <f t="shared" si="34"/>
        <v/>
      </c>
      <c r="EK13" s="104" t="str">
        <f t="shared" si="34"/>
        <v/>
      </c>
      <c r="EL13" s="104" t="str">
        <f t="shared" si="34"/>
        <v/>
      </c>
      <c r="EM13" s="104" t="str">
        <f t="shared" si="34"/>
        <v/>
      </c>
      <c r="EN13" s="104" t="str">
        <f t="shared" si="14"/>
        <v/>
      </c>
      <c r="EO13" s="104" t="str">
        <f t="shared" si="14"/>
        <v/>
      </c>
      <c r="EP13" s="104" t="str">
        <f t="shared" si="14"/>
        <v/>
      </c>
      <c r="EQ13" s="104" t="str">
        <f t="shared" si="14"/>
        <v/>
      </c>
      <c r="ER13" s="104" t="str">
        <f t="shared" si="14"/>
        <v/>
      </c>
      <c r="ES13" s="104"/>
      <c r="ET13" s="104" t="str">
        <f t="shared" si="35"/>
        <v/>
      </c>
      <c r="EU13" s="104" t="str">
        <f t="shared" si="35"/>
        <v/>
      </c>
      <c r="EV13" s="104" t="str">
        <f t="shared" si="35"/>
        <v/>
      </c>
      <c r="EW13" s="104" t="str">
        <f t="shared" si="35"/>
        <v/>
      </c>
      <c r="EX13" s="104" t="str">
        <f t="shared" si="35"/>
        <v/>
      </c>
      <c r="EY13" s="104" t="str">
        <f t="shared" si="35"/>
        <v/>
      </c>
      <c r="EZ13" s="104" t="str">
        <f t="shared" si="35"/>
        <v/>
      </c>
      <c r="FA13" s="104" t="str">
        <f t="shared" si="35"/>
        <v/>
      </c>
      <c r="FB13" s="104" t="str">
        <f t="shared" si="16"/>
        <v/>
      </c>
      <c r="FC13" s="104" t="str">
        <f t="shared" si="16"/>
        <v/>
      </c>
      <c r="FD13" s="104" t="str">
        <f t="shared" si="16"/>
        <v/>
      </c>
      <c r="FE13" s="104" t="str">
        <f t="shared" si="16"/>
        <v/>
      </c>
      <c r="FF13" s="104" t="str">
        <f t="shared" si="16"/>
        <v/>
      </c>
      <c r="FG13" s="104"/>
      <c r="FH13" s="104" t="str">
        <f t="shared" si="36"/>
        <v/>
      </c>
      <c r="FI13" s="104" t="str">
        <f t="shared" si="36"/>
        <v/>
      </c>
      <c r="FJ13" s="104" t="str">
        <f t="shared" si="36"/>
        <v/>
      </c>
      <c r="FK13" s="104" t="str">
        <f t="shared" si="36"/>
        <v/>
      </c>
      <c r="FL13" s="104" t="str">
        <f t="shared" si="36"/>
        <v/>
      </c>
      <c r="FM13" s="104" t="str">
        <f t="shared" si="36"/>
        <v/>
      </c>
      <c r="FN13" s="104" t="str">
        <f t="shared" si="36"/>
        <v/>
      </c>
      <c r="FO13" s="104" t="str">
        <f t="shared" si="36"/>
        <v/>
      </c>
      <c r="FP13" s="104" t="str">
        <f t="shared" si="18"/>
        <v/>
      </c>
      <c r="FQ13" s="104" t="str">
        <f t="shared" si="18"/>
        <v/>
      </c>
      <c r="FR13" s="104" t="str">
        <f t="shared" si="18"/>
        <v/>
      </c>
      <c r="FS13" s="104" t="str">
        <f t="shared" si="18"/>
        <v/>
      </c>
      <c r="FT13" s="104" t="str">
        <f t="shared" si="18"/>
        <v/>
      </c>
      <c r="FU13" s="104"/>
      <c r="FV13" s="104" t="str">
        <f t="shared" si="37"/>
        <v/>
      </c>
      <c r="FW13" s="104" t="str">
        <f t="shared" si="37"/>
        <v/>
      </c>
      <c r="FX13" s="104" t="str">
        <f t="shared" si="37"/>
        <v/>
      </c>
      <c r="FY13" s="104" t="str">
        <f t="shared" si="37"/>
        <v/>
      </c>
      <c r="FZ13" s="104" t="str">
        <f t="shared" si="37"/>
        <v/>
      </c>
      <c r="GA13" s="104" t="str">
        <f t="shared" si="37"/>
        <v/>
      </c>
      <c r="GB13" s="104" t="str">
        <f t="shared" si="37"/>
        <v/>
      </c>
      <c r="GC13" s="104" t="str">
        <f t="shared" si="37"/>
        <v/>
      </c>
      <c r="GD13" s="104" t="str">
        <f t="shared" si="20"/>
        <v/>
      </c>
      <c r="GE13" s="104" t="str">
        <f t="shared" si="20"/>
        <v/>
      </c>
      <c r="GF13" s="104" t="str">
        <f t="shared" si="20"/>
        <v/>
      </c>
      <c r="GG13" s="104" t="str">
        <f t="shared" si="20"/>
        <v/>
      </c>
      <c r="GH13" s="104" t="str">
        <f t="shared" si="20"/>
        <v/>
      </c>
      <c r="GI13" s="104"/>
      <c r="GJ13" s="104" t="str">
        <f t="shared" si="38"/>
        <v/>
      </c>
      <c r="GK13" s="104" t="str">
        <f t="shared" si="38"/>
        <v/>
      </c>
      <c r="GL13" s="104" t="str">
        <f t="shared" si="38"/>
        <v/>
      </c>
      <c r="GM13" s="104" t="str">
        <f t="shared" si="38"/>
        <v/>
      </c>
      <c r="GN13" s="104" t="str">
        <f t="shared" si="38"/>
        <v/>
      </c>
      <c r="GO13" s="104" t="str">
        <f t="shared" si="38"/>
        <v/>
      </c>
      <c r="GP13" s="104" t="str">
        <f t="shared" si="38"/>
        <v/>
      </c>
      <c r="GQ13" s="104" t="str">
        <f t="shared" si="38"/>
        <v/>
      </c>
      <c r="GR13" s="104" t="str">
        <f t="shared" si="22"/>
        <v/>
      </c>
      <c r="GS13" s="104" t="str">
        <f t="shared" si="22"/>
        <v/>
      </c>
      <c r="GT13" s="104" t="str">
        <f t="shared" si="22"/>
        <v/>
      </c>
      <c r="GU13" s="104" t="str">
        <f t="shared" si="22"/>
        <v/>
      </c>
      <c r="GV13" s="104" t="str">
        <f t="shared" si="22"/>
        <v/>
      </c>
      <c r="GW13" s="104"/>
      <c r="GX13" s="104" t="str">
        <f t="shared" si="39"/>
        <v/>
      </c>
      <c r="GY13" s="104" t="str">
        <f t="shared" si="39"/>
        <v/>
      </c>
      <c r="GZ13" s="104" t="str">
        <f t="shared" si="39"/>
        <v/>
      </c>
      <c r="HA13" s="104" t="str">
        <f t="shared" si="39"/>
        <v/>
      </c>
      <c r="HB13" s="104" t="str">
        <f t="shared" si="39"/>
        <v/>
      </c>
      <c r="HC13" s="104" t="str">
        <f t="shared" si="39"/>
        <v/>
      </c>
      <c r="HD13" s="104" t="str">
        <f t="shared" si="39"/>
        <v/>
      </c>
      <c r="HE13" s="104" t="str">
        <f t="shared" si="39"/>
        <v/>
      </c>
      <c r="HF13" s="104" t="str">
        <f t="shared" si="24"/>
        <v/>
      </c>
      <c r="HG13" s="104" t="str">
        <f t="shared" si="24"/>
        <v/>
      </c>
      <c r="HH13" s="104" t="str">
        <f t="shared" si="24"/>
        <v/>
      </c>
      <c r="HI13" s="104" t="str">
        <f t="shared" si="24"/>
        <v/>
      </c>
      <c r="HJ13" s="104" t="str">
        <f t="shared" si="24"/>
        <v/>
      </c>
    </row>
    <row r="14" spans="1:218" x14ac:dyDescent="0.25">
      <c r="A14" s="91">
        <v>40650</v>
      </c>
      <c r="B14" s="113">
        <v>0.73402777777777783</v>
      </c>
      <c r="C14" s="114" t="s">
        <v>571</v>
      </c>
      <c r="D14" s="160" t="s">
        <v>579</v>
      </c>
      <c r="E14" s="112">
        <v>10.8</v>
      </c>
      <c r="F14" s="134"/>
      <c r="G14" s="161"/>
      <c r="H14" s="162" t="str">
        <f>INDEX('Daily Activity List'!B:B,MATCH(A14,'Daily Activity List'!$A:$A))</f>
        <v>VHP - Characterization Sampling1</v>
      </c>
      <c r="I14" s="136"/>
      <c r="J14" s="104" t="str">
        <f t="shared" si="25"/>
        <v/>
      </c>
      <c r="K14" s="104">
        <f t="shared" si="0"/>
        <v>10.8</v>
      </c>
      <c r="L14" s="104" t="str">
        <f t="shared" si="0"/>
        <v/>
      </c>
      <c r="M14" s="104" t="str">
        <f t="shared" si="0"/>
        <v/>
      </c>
      <c r="N14" s="104" t="str">
        <f t="shared" si="0"/>
        <v/>
      </c>
      <c r="O14" s="104" t="str">
        <f t="shared" si="0"/>
        <v/>
      </c>
      <c r="P14" s="104" t="str">
        <f t="shared" si="0"/>
        <v/>
      </c>
      <c r="Q14" s="104" t="str">
        <f t="shared" si="0"/>
        <v/>
      </c>
      <c r="R14" s="104" t="str">
        <f t="shared" si="0"/>
        <v/>
      </c>
      <c r="S14" s="104" t="str">
        <f t="shared" si="0"/>
        <v/>
      </c>
      <c r="T14" s="104" t="str">
        <f t="shared" si="0"/>
        <v/>
      </c>
      <c r="U14" s="104" t="str">
        <f t="shared" si="0"/>
        <v/>
      </c>
      <c r="V14" s="104" t="str">
        <f t="shared" si="0"/>
        <v/>
      </c>
      <c r="W14" s="136"/>
      <c r="X14" s="104" t="str">
        <f t="shared" si="26"/>
        <v/>
      </c>
      <c r="Y14" s="104" t="str">
        <f t="shared" si="1"/>
        <v/>
      </c>
      <c r="Z14" s="104" t="str">
        <f t="shared" si="1"/>
        <v/>
      </c>
      <c r="AA14" s="104" t="str">
        <f t="shared" si="1"/>
        <v/>
      </c>
      <c r="AB14" s="104" t="str">
        <f t="shared" si="1"/>
        <v/>
      </c>
      <c r="AC14" s="104" t="str">
        <f t="shared" si="1"/>
        <v/>
      </c>
      <c r="AD14" s="104" t="str">
        <f t="shared" si="1"/>
        <v/>
      </c>
      <c r="AE14" s="104" t="str">
        <f t="shared" ref="Y14:AJ28" si="40">IF($C14="Decontamination Line",IF($F14="","",IF($H14=AE$1,$F14,"")),"")</f>
        <v/>
      </c>
      <c r="AF14" s="104" t="str">
        <f t="shared" si="40"/>
        <v/>
      </c>
      <c r="AG14" s="104" t="str">
        <f t="shared" si="40"/>
        <v/>
      </c>
      <c r="AH14" s="104" t="str">
        <f t="shared" si="40"/>
        <v/>
      </c>
      <c r="AI14" s="104" t="str">
        <f t="shared" si="40"/>
        <v/>
      </c>
      <c r="AJ14" s="104" t="str">
        <f t="shared" si="40"/>
        <v/>
      </c>
      <c r="AK14" s="104"/>
      <c r="AL14" s="104" t="str">
        <f t="shared" si="27"/>
        <v/>
      </c>
      <c r="AM14" s="104" t="str">
        <f t="shared" si="2"/>
        <v/>
      </c>
      <c r="AN14" s="104" t="str">
        <f t="shared" si="2"/>
        <v/>
      </c>
      <c r="AO14" s="104" t="str">
        <f t="shared" si="2"/>
        <v/>
      </c>
      <c r="AP14" s="104" t="str">
        <f t="shared" si="2"/>
        <v/>
      </c>
      <c r="AQ14" s="104" t="str">
        <f t="shared" si="2"/>
        <v/>
      </c>
      <c r="AR14" s="104" t="str">
        <f t="shared" si="2"/>
        <v/>
      </c>
      <c r="AS14" s="104" t="str">
        <f t="shared" ref="AM14:AX28" si="41">IF($C14="Donning Trailer",IF($E14="","",IF($H14=AS$1,$E14,"")),"")</f>
        <v/>
      </c>
      <c r="AT14" s="104" t="str">
        <f t="shared" si="41"/>
        <v/>
      </c>
      <c r="AU14" s="104" t="str">
        <f t="shared" si="41"/>
        <v/>
      </c>
      <c r="AV14" s="104" t="str">
        <f t="shared" si="41"/>
        <v/>
      </c>
      <c r="AW14" s="104" t="str">
        <f t="shared" si="41"/>
        <v/>
      </c>
      <c r="AX14" s="104" t="str">
        <f t="shared" si="41"/>
        <v/>
      </c>
      <c r="AY14" s="104"/>
      <c r="AZ14" s="104" t="str">
        <f t="shared" si="28"/>
        <v/>
      </c>
      <c r="BA14" s="104" t="str">
        <f t="shared" si="3"/>
        <v/>
      </c>
      <c r="BB14" s="104" t="str">
        <f t="shared" si="3"/>
        <v/>
      </c>
      <c r="BC14" s="104" t="str">
        <f t="shared" si="3"/>
        <v/>
      </c>
      <c r="BD14" s="104" t="str">
        <f t="shared" si="3"/>
        <v/>
      </c>
      <c r="BE14" s="104" t="str">
        <f t="shared" si="3"/>
        <v/>
      </c>
      <c r="BF14" s="104" t="str">
        <f t="shared" si="3"/>
        <v/>
      </c>
      <c r="BG14" s="104" t="str">
        <f t="shared" ref="BA14:BL28" si="42">IF($C14="Building",IF($E14="","",IF($H14=BG$1,$E14,"")),"")</f>
        <v/>
      </c>
      <c r="BH14" s="104" t="str">
        <f t="shared" si="42"/>
        <v/>
      </c>
      <c r="BI14" s="104" t="str">
        <f t="shared" si="42"/>
        <v/>
      </c>
      <c r="BJ14" s="104" t="str">
        <f t="shared" si="42"/>
        <v/>
      </c>
      <c r="BK14" s="104" t="str">
        <f t="shared" si="42"/>
        <v/>
      </c>
      <c r="BL14" s="104" t="str">
        <f t="shared" si="42"/>
        <v/>
      </c>
      <c r="BM14" s="104"/>
      <c r="BN14" s="104" t="str">
        <f t="shared" si="29"/>
        <v/>
      </c>
      <c r="BO14" s="104" t="str">
        <f t="shared" si="4"/>
        <v/>
      </c>
      <c r="BP14" s="104" t="str">
        <f t="shared" si="4"/>
        <v/>
      </c>
      <c r="BQ14" s="104" t="str">
        <f t="shared" si="4"/>
        <v/>
      </c>
      <c r="BR14" s="104" t="str">
        <f t="shared" si="4"/>
        <v/>
      </c>
      <c r="BS14" s="104" t="str">
        <f t="shared" si="4"/>
        <v/>
      </c>
      <c r="BT14" s="104" t="str">
        <f t="shared" si="4"/>
        <v/>
      </c>
      <c r="BU14" s="104" t="str">
        <f t="shared" ref="BO14:BZ28" si="43">IF($C14="Building",IF($F14="","",IF($H14=BU$1,$F14,"")),"")</f>
        <v/>
      </c>
      <c r="BV14" s="104" t="str">
        <f t="shared" si="43"/>
        <v/>
      </c>
      <c r="BW14" s="104" t="str">
        <f t="shared" si="43"/>
        <v/>
      </c>
      <c r="BX14" s="104" t="str">
        <f t="shared" si="43"/>
        <v/>
      </c>
      <c r="BY14" s="104" t="str">
        <f t="shared" si="43"/>
        <v/>
      </c>
      <c r="BZ14" s="104" t="str">
        <f t="shared" si="43"/>
        <v/>
      </c>
      <c r="CA14" s="104"/>
      <c r="CB14" s="104" t="str">
        <f t="shared" si="30"/>
        <v/>
      </c>
      <c r="CC14" s="104" t="str">
        <f t="shared" si="30"/>
        <v/>
      </c>
      <c r="CD14" s="104" t="str">
        <f t="shared" si="30"/>
        <v/>
      </c>
      <c r="CE14" s="104" t="str">
        <f t="shared" si="30"/>
        <v/>
      </c>
      <c r="CF14" s="104" t="str">
        <f t="shared" si="30"/>
        <v/>
      </c>
      <c r="CG14" s="104" t="str">
        <f t="shared" si="30"/>
        <v/>
      </c>
      <c r="CH14" s="104" t="str">
        <f t="shared" si="30"/>
        <v/>
      </c>
      <c r="CI14" s="104" t="str">
        <f t="shared" si="30"/>
        <v/>
      </c>
      <c r="CJ14" s="104" t="str">
        <f t="shared" si="6"/>
        <v/>
      </c>
      <c r="CK14" s="104" t="str">
        <f t="shared" si="6"/>
        <v/>
      </c>
      <c r="CL14" s="104" t="str">
        <f t="shared" si="6"/>
        <v/>
      </c>
      <c r="CM14" s="104" t="str">
        <f t="shared" si="6"/>
        <v/>
      </c>
      <c r="CN14" s="104" t="str">
        <f t="shared" si="6"/>
        <v/>
      </c>
      <c r="CO14" s="104"/>
      <c r="CP14" s="104" t="str">
        <f t="shared" si="31"/>
        <v/>
      </c>
      <c r="CQ14" s="104" t="str">
        <f t="shared" si="31"/>
        <v/>
      </c>
      <c r="CR14" s="104" t="str">
        <f t="shared" si="31"/>
        <v/>
      </c>
      <c r="CS14" s="104" t="str">
        <f t="shared" si="31"/>
        <v/>
      </c>
      <c r="CT14" s="104" t="str">
        <f t="shared" si="31"/>
        <v/>
      </c>
      <c r="CU14" s="104" t="str">
        <f t="shared" si="31"/>
        <v/>
      </c>
      <c r="CV14" s="104" t="str">
        <f t="shared" si="31"/>
        <v/>
      </c>
      <c r="CW14" s="104" t="str">
        <f t="shared" si="31"/>
        <v/>
      </c>
      <c r="CX14" s="104" t="str">
        <f t="shared" si="8"/>
        <v/>
      </c>
      <c r="CY14" s="104" t="str">
        <f t="shared" si="8"/>
        <v/>
      </c>
      <c r="CZ14" s="104" t="str">
        <f t="shared" si="8"/>
        <v/>
      </c>
      <c r="DA14" s="104" t="str">
        <f t="shared" si="8"/>
        <v/>
      </c>
      <c r="DB14" s="104" t="str">
        <f t="shared" si="8"/>
        <v/>
      </c>
      <c r="DC14" s="104"/>
      <c r="DD14" s="104" t="str">
        <f t="shared" si="32"/>
        <v/>
      </c>
      <c r="DE14" s="104" t="str">
        <f t="shared" si="32"/>
        <v/>
      </c>
      <c r="DF14" s="104" t="str">
        <f t="shared" si="32"/>
        <v/>
      </c>
      <c r="DG14" s="104" t="str">
        <f t="shared" si="32"/>
        <v/>
      </c>
      <c r="DH14" s="104" t="str">
        <f t="shared" si="32"/>
        <v/>
      </c>
      <c r="DI14" s="104" t="str">
        <f t="shared" si="32"/>
        <v/>
      </c>
      <c r="DJ14" s="104" t="str">
        <f t="shared" si="32"/>
        <v/>
      </c>
      <c r="DK14" s="104" t="str">
        <f t="shared" si="32"/>
        <v/>
      </c>
      <c r="DL14" s="104" t="str">
        <f t="shared" si="10"/>
        <v/>
      </c>
      <c r="DM14" s="104" t="str">
        <f t="shared" si="10"/>
        <v/>
      </c>
      <c r="DN14" s="104" t="str">
        <f t="shared" si="10"/>
        <v/>
      </c>
      <c r="DO14" s="104" t="str">
        <f t="shared" si="10"/>
        <v/>
      </c>
      <c r="DP14" s="104" t="str">
        <f t="shared" si="10"/>
        <v/>
      </c>
      <c r="DQ14" s="104"/>
      <c r="DR14" s="104" t="str">
        <f t="shared" si="33"/>
        <v/>
      </c>
      <c r="DS14" s="104" t="str">
        <f t="shared" si="33"/>
        <v/>
      </c>
      <c r="DT14" s="104" t="str">
        <f t="shared" si="33"/>
        <v/>
      </c>
      <c r="DU14" s="104" t="str">
        <f t="shared" si="33"/>
        <v/>
      </c>
      <c r="DV14" s="104" t="str">
        <f t="shared" si="33"/>
        <v/>
      </c>
      <c r="DW14" s="104" t="str">
        <f t="shared" si="33"/>
        <v/>
      </c>
      <c r="DX14" s="104" t="str">
        <f t="shared" si="33"/>
        <v/>
      </c>
      <c r="DY14" s="104" t="str">
        <f t="shared" si="33"/>
        <v/>
      </c>
      <c r="DZ14" s="104" t="str">
        <f t="shared" si="12"/>
        <v/>
      </c>
      <c r="EA14" s="104" t="str">
        <f t="shared" si="12"/>
        <v/>
      </c>
      <c r="EB14" s="104" t="str">
        <f t="shared" si="12"/>
        <v/>
      </c>
      <c r="EC14" s="104" t="str">
        <f t="shared" si="12"/>
        <v/>
      </c>
      <c r="ED14" s="104" t="str">
        <f t="shared" si="12"/>
        <v/>
      </c>
      <c r="EE14" s="104"/>
      <c r="EF14" s="104" t="str">
        <f t="shared" si="34"/>
        <v/>
      </c>
      <c r="EG14" s="104" t="str">
        <f t="shared" si="34"/>
        <v/>
      </c>
      <c r="EH14" s="104" t="str">
        <f t="shared" si="34"/>
        <v/>
      </c>
      <c r="EI14" s="104" t="str">
        <f t="shared" si="34"/>
        <v/>
      </c>
      <c r="EJ14" s="104" t="str">
        <f t="shared" si="34"/>
        <v/>
      </c>
      <c r="EK14" s="104" t="str">
        <f t="shared" si="34"/>
        <v/>
      </c>
      <c r="EL14" s="104" t="str">
        <f t="shared" si="34"/>
        <v/>
      </c>
      <c r="EM14" s="104" t="str">
        <f t="shared" si="34"/>
        <v/>
      </c>
      <c r="EN14" s="104" t="str">
        <f t="shared" si="14"/>
        <v/>
      </c>
      <c r="EO14" s="104" t="str">
        <f t="shared" si="14"/>
        <v/>
      </c>
      <c r="EP14" s="104" t="str">
        <f t="shared" si="14"/>
        <v/>
      </c>
      <c r="EQ14" s="104" t="str">
        <f t="shared" si="14"/>
        <v/>
      </c>
      <c r="ER14" s="104" t="str">
        <f t="shared" si="14"/>
        <v/>
      </c>
      <c r="ES14" s="104"/>
      <c r="ET14" s="104" t="str">
        <f t="shared" si="35"/>
        <v/>
      </c>
      <c r="EU14" s="104" t="str">
        <f t="shared" si="35"/>
        <v/>
      </c>
      <c r="EV14" s="104" t="str">
        <f t="shared" si="35"/>
        <v/>
      </c>
      <c r="EW14" s="104" t="str">
        <f t="shared" si="35"/>
        <v/>
      </c>
      <c r="EX14" s="104" t="str">
        <f t="shared" si="35"/>
        <v/>
      </c>
      <c r="EY14" s="104" t="str">
        <f t="shared" si="35"/>
        <v/>
      </c>
      <c r="EZ14" s="104" t="str">
        <f t="shared" si="35"/>
        <v/>
      </c>
      <c r="FA14" s="104" t="str">
        <f t="shared" si="35"/>
        <v/>
      </c>
      <c r="FB14" s="104" t="str">
        <f t="shared" si="16"/>
        <v/>
      </c>
      <c r="FC14" s="104" t="str">
        <f t="shared" si="16"/>
        <v/>
      </c>
      <c r="FD14" s="104" t="str">
        <f t="shared" si="16"/>
        <v/>
      </c>
      <c r="FE14" s="104" t="str">
        <f t="shared" si="16"/>
        <v/>
      </c>
      <c r="FF14" s="104" t="str">
        <f t="shared" si="16"/>
        <v/>
      </c>
      <c r="FG14" s="104"/>
      <c r="FH14" s="104" t="str">
        <f t="shared" si="36"/>
        <v/>
      </c>
      <c r="FI14" s="104" t="str">
        <f t="shared" si="36"/>
        <v/>
      </c>
      <c r="FJ14" s="104" t="str">
        <f t="shared" si="36"/>
        <v/>
      </c>
      <c r="FK14" s="104" t="str">
        <f t="shared" si="36"/>
        <v/>
      </c>
      <c r="FL14" s="104" t="str">
        <f t="shared" si="36"/>
        <v/>
      </c>
      <c r="FM14" s="104" t="str">
        <f t="shared" si="36"/>
        <v/>
      </c>
      <c r="FN14" s="104" t="str">
        <f t="shared" si="36"/>
        <v/>
      </c>
      <c r="FO14" s="104" t="str">
        <f t="shared" si="36"/>
        <v/>
      </c>
      <c r="FP14" s="104" t="str">
        <f t="shared" si="18"/>
        <v/>
      </c>
      <c r="FQ14" s="104" t="str">
        <f t="shared" si="18"/>
        <v/>
      </c>
      <c r="FR14" s="104" t="str">
        <f t="shared" si="18"/>
        <v/>
      </c>
      <c r="FS14" s="104" t="str">
        <f t="shared" si="18"/>
        <v/>
      </c>
      <c r="FT14" s="104" t="str">
        <f t="shared" si="18"/>
        <v/>
      </c>
      <c r="FU14" s="104"/>
      <c r="FV14" s="104" t="str">
        <f t="shared" si="37"/>
        <v/>
      </c>
      <c r="FW14" s="104" t="str">
        <f t="shared" si="37"/>
        <v/>
      </c>
      <c r="FX14" s="104" t="str">
        <f t="shared" si="37"/>
        <v/>
      </c>
      <c r="FY14" s="104" t="str">
        <f t="shared" si="37"/>
        <v/>
      </c>
      <c r="FZ14" s="104" t="str">
        <f t="shared" si="37"/>
        <v/>
      </c>
      <c r="GA14" s="104" t="str">
        <f t="shared" si="37"/>
        <v/>
      </c>
      <c r="GB14" s="104" t="str">
        <f t="shared" si="37"/>
        <v/>
      </c>
      <c r="GC14" s="104" t="str">
        <f t="shared" si="37"/>
        <v/>
      </c>
      <c r="GD14" s="104" t="str">
        <f t="shared" si="20"/>
        <v/>
      </c>
      <c r="GE14" s="104" t="str">
        <f t="shared" si="20"/>
        <v/>
      </c>
      <c r="GF14" s="104" t="str">
        <f t="shared" si="20"/>
        <v/>
      </c>
      <c r="GG14" s="104" t="str">
        <f t="shared" si="20"/>
        <v/>
      </c>
      <c r="GH14" s="104" t="str">
        <f t="shared" si="20"/>
        <v/>
      </c>
      <c r="GI14" s="104"/>
      <c r="GJ14" s="104" t="str">
        <f t="shared" si="38"/>
        <v/>
      </c>
      <c r="GK14" s="104" t="str">
        <f t="shared" si="38"/>
        <v/>
      </c>
      <c r="GL14" s="104" t="str">
        <f t="shared" si="38"/>
        <v/>
      </c>
      <c r="GM14" s="104" t="str">
        <f t="shared" si="38"/>
        <v/>
      </c>
      <c r="GN14" s="104" t="str">
        <f t="shared" si="38"/>
        <v/>
      </c>
      <c r="GO14" s="104" t="str">
        <f t="shared" si="38"/>
        <v/>
      </c>
      <c r="GP14" s="104" t="str">
        <f t="shared" si="38"/>
        <v/>
      </c>
      <c r="GQ14" s="104" t="str">
        <f t="shared" si="38"/>
        <v/>
      </c>
      <c r="GR14" s="104" t="str">
        <f t="shared" si="22"/>
        <v/>
      </c>
      <c r="GS14" s="104" t="str">
        <f t="shared" si="22"/>
        <v/>
      </c>
      <c r="GT14" s="104" t="str">
        <f t="shared" si="22"/>
        <v/>
      </c>
      <c r="GU14" s="104" t="str">
        <f t="shared" si="22"/>
        <v/>
      </c>
      <c r="GV14" s="104" t="str">
        <f t="shared" si="22"/>
        <v/>
      </c>
      <c r="GW14" s="104"/>
      <c r="GX14" s="104" t="str">
        <f t="shared" si="39"/>
        <v/>
      </c>
      <c r="GY14" s="104" t="str">
        <f t="shared" si="39"/>
        <v/>
      </c>
      <c r="GZ14" s="104" t="str">
        <f t="shared" si="39"/>
        <v/>
      </c>
      <c r="HA14" s="104" t="str">
        <f t="shared" si="39"/>
        <v/>
      </c>
      <c r="HB14" s="104" t="str">
        <f t="shared" si="39"/>
        <v/>
      </c>
      <c r="HC14" s="104" t="str">
        <f t="shared" si="39"/>
        <v/>
      </c>
      <c r="HD14" s="104" t="str">
        <f t="shared" si="39"/>
        <v/>
      </c>
      <c r="HE14" s="104" t="str">
        <f t="shared" si="39"/>
        <v/>
      </c>
      <c r="HF14" s="104" t="str">
        <f t="shared" si="24"/>
        <v/>
      </c>
      <c r="HG14" s="104" t="str">
        <f t="shared" si="24"/>
        <v/>
      </c>
      <c r="HH14" s="104" t="str">
        <f t="shared" si="24"/>
        <v/>
      </c>
      <c r="HI14" s="104" t="str">
        <f t="shared" si="24"/>
        <v/>
      </c>
      <c r="HJ14" s="104" t="str">
        <f t="shared" si="24"/>
        <v/>
      </c>
    </row>
    <row r="15" spans="1:218" x14ac:dyDescent="0.25">
      <c r="A15" s="91">
        <v>40650</v>
      </c>
      <c r="B15" s="113" t="s">
        <v>580</v>
      </c>
      <c r="C15" s="114" t="s">
        <v>571</v>
      </c>
      <c r="D15" s="160" t="s">
        <v>579</v>
      </c>
      <c r="E15" s="112">
        <v>14.2</v>
      </c>
      <c r="F15" s="134"/>
      <c r="G15" s="161"/>
      <c r="H15" s="162" t="str">
        <f>INDEX('Daily Activity List'!B:B,MATCH(A15,'Daily Activity List'!$A:$A))</f>
        <v>VHP - Characterization Sampling1</v>
      </c>
      <c r="I15" s="136"/>
      <c r="J15" s="104" t="str">
        <f t="shared" si="25"/>
        <v/>
      </c>
      <c r="K15" s="104">
        <f t="shared" si="0"/>
        <v>14.2</v>
      </c>
      <c r="L15" s="104" t="str">
        <f t="shared" si="0"/>
        <v/>
      </c>
      <c r="M15" s="104" t="str">
        <f t="shared" si="0"/>
        <v/>
      </c>
      <c r="N15" s="104" t="str">
        <f t="shared" si="0"/>
        <v/>
      </c>
      <c r="O15" s="104" t="str">
        <f t="shared" si="0"/>
        <v/>
      </c>
      <c r="P15" s="104" t="str">
        <f t="shared" si="0"/>
        <v/>
      </c>
      <c r="Q15" s="104" t="str">
        <f t="shared" si="0"/>
        <v/>
      </c>
      <c r="R15" s="104" t="str">
        <f t="shared" ref="L15:V28" si="44">IF($C15="Decontamination Line",IF($E15="","",IF($H15=R$1,$E15,"")),"")</f>
        <v/>
      </c>
      <c r="S15" s="104" t="str">
        <f t="shared" si="44"/>
        <v/>
      </c>
      <c r="T15" s="104" t="str">
        <f t="shared" si="44"/>
        <v/>
      </c>
      <c r="U15" s="104" t="str">
        <f t="shared" si="44"/>
        <v/>
      </c>
      <c r="V15" s="104" t="str">
        <f t="shared" si="44"/>
        <v/>
      </c>
      <c r="W15" s="136"/>
      <c r="X15" s="104" t="str">
        <f t="shared" si="26"/>
        <v/>
      </c>
      <c r="Y15" s="104" t="str">
        <f t="shared" si="40"/>
        <v/>
      </c>
      <c r="Z15" s="104" t="str">
        <f t="shared" si="40"/>
        <v/>
      </c>
      <c r="AA15" s="104" t="str">
        <f t="shared" si="40"/>
        <v/>
      </c>
      <c r="AB15" s="104" t="str">
        <f t="shared" si="40"/>
        <v/>
      </c>
      <c r="AC15" s="104" t="str">
        <f t="shared" si="40"/>
        <v/>
      </c>
      <c r="AD15" s="104" t="str">
        <f t="shared" si="40"/>
        <v/>
      </c>
      <c r="AE15" s="104" t="str">
        <f t="shared" si="40"/>
        <v/>
      </c>
      <c r="AF15" s="104" t="str">
        <f t="shared" si="40"/>
        <v/>
      </c>
      <c r="AG15" s="104" t="str">
        <f t="shared" si="40"/>
        <v/>
      </c>
      <c r="AH15" s="104" t="str">
        <f t="shared" si="40"/>
        <v/>
      </c>
      <c r="AI15" s="104" t="str">
        <f t="shared" si="40"/>
        <v/>
      </c>
      <c r="AJ15" s="104" t="str">
        <f t="shared" si="40"/>
        <v/>
      </c>
      <c r="AK15" s="104"/>
      <c r="AL15" s="104" t="str">
        <f t="shared" si="27"/>
        <v/>
      </c>
      <c r="AM15" s="104" t="str">
        <f t="shared" si="41"/>
        <v/>
      </c>
      <c r="AN15" s="104" t="str">
        <f t="shared" si="41"/>
        <v/>
      </c>
      <c r="AO15" s="104" t="str">
        <f t="shared" si="41"/>
        <v/>
      </c>
      <c r="AP15" s="104" t="str">
        <f t="shared" si="41"/>
        <v/>
      </c>
      <c r="AQ15" s="104" t="str">
        <f t="shared" si="41"/>
        <v/>
      </c>
      <c r="AR15" s="104" t="str">
        <f t="shared" si="41"/>
        <v/>
      </c>
      <c r="AS15" s="104" t="str">
        <f t="shared" si="41"/>
        <v/>
      </c>
      <c r="AT15" s="104" t="str">
        <f t="shared" si="41"/>
        <v/>
      </c>
      <c r="AU15" s="104" t="str">
        <f t="shared" si="41"/>
        <v/>
      </c>
      <c r="AV15" s="104" t="str">
        <f t="shared" si="41"/>
        <v/>
      </c>
      <c r="AW15" s="104" t="str">
        <f t="shared" si="41"/>
        <v/>
      </c>
      <c r="AX15" s="104" t="str">
        <f t="shared" si="41"/>
        <v/>
      </c>
      <c r="AY15" s="104"/>
      <c r="AZ15" s="104" t="str">
        <f t="shared" si="28"/>
        <v/>
      </c>
      <c r="BA15" s="104" t="str">
        <f t="shared" si="42"/>
        <v/>
      </c>
      <c r="BB15" s="104" t="str">
        <f t="shared" si="42"/>
        <v/>
      </c>
      <c r="BC15" s="104" t="str">
        <f t="shared" si="42"/>
        <v/>
      </c>
      <c r="BD15" s="104" t="str">
        <f t="shared" si="42"/>
        <v/>
      </c>
      <c r="BE15" s="104" t="str">
        <f t="shared" si="42"/>
        <v/>
      </c>
      <c r="BF15" s="104" t="str">
        <f t="shared" si="42"/>
        <v/>
      </c>
      <c r="BG15" s="104" t="str">
        <f t="shared" si="42"/>
        <v/>
      </c>
      <c r="BH15" s="104" t="str">
        <f t="shared" si="42"/>
        <v/>
      </c>
      <c r="BI15" s="104" t="str">
        <f t="shared" si="42"/>
        <v/>
      </c>
      <c r="BJ15" s="104" t="str">
        <f t="shared" si="42"/>
        <v/>
      </c>
      <c r="BK15" s="104" t="str">
        <f t="shared" si="42"/>
        <v/>
      </c>
      <c r="BL15" s="104" t="str">
        <f t="shared" si="42"/>
        <v/>
      </c>
      <c r="BM15" s="104"/>
      <c r="BN15" s="104" t="str">
        <f t="shared" si="29"/>
        <v/>
      </c>
      <c r="BO15" s="104" t="str">
        <f t="shared" si="43"/>
        <v/>
      </c>
      <c r="BP15" s="104" t="str">
        <f t="shared" si="43"/>
        <v/>
      </c>
      <c r="BQ15" s="104" t="str">
        <f t="shared" si="43"/>
        <v/>
      </c>
      <c r="BR15" s="104" t="str">
        <f t="shared" si="43"/>
        <v/>
      </c>
      <c r="BS15" s="104" t="str">
        <f t="shared" si="43"/>
        <v/>
      </c>
      <c r="BT15" s="104" t="str">
        <f t="shared" si="43"/>
        <v/>
      </c>
      <c r="BU15" s="104" t="str">
        <f t="shared" si="43"/>
        <v/>
      </c>
      <c r="BV15" s="104" t="str">
        <f t="shared" si="43"/>
        <v/>
      </c>
      <c r="BW15" s="104" t="str">
        <f t="shared" si="43"/>
        <v/>
      </c>
      <c r="BX15" s="104" t="str">
        <f t="shared" si="43"/>
        <v/>
      </c>
      <c r="BY15" s="104" t="str">
        <f t="shared" si="43"/>
        <v/>
      </c>
      <c r="BZ15" s="104" t="str">
        <f t="shared" si="43"/>
        <v/>
      </c>
      <c r="CA15" s="104"/>
      <c r="CB15" s="104" t="str">
        <f t="shared" si="30"/>
        <v/>
      </c>
      <c r="CC15" s="104" t="str">
        <f t="shared" si="30"/>
        <v/>
      </c>
      <c r="CD15" s="104" t="str">
        <f t="shared" si="30"/>
        <v/>
      </c>
      <c r="CE15" s="104" t="str">
        <f t="shared" si="30"/>
        <v/>
      </c>
      <c r="CF15" s="104" t="str">
        <f t="shared" si="30"/>
        <v/>
      </c>
      <c r="CG15" s="104" t="str">
        <f t="shared" si="30"/>
        <v/>
      </c>
      <c r="CH15" s="104" t="str">
        <f t="shared" si="30"/>
        <v/>
      </c>
      <c r="CI15" s="104" t="str">
        <f t="shared" si="30"/>
        <v/>
      </c>
      <c r="CJ15" s="104" t="str">
        <f t="shared" si="6"/>
        <v/>
      </c>
      <c r="CK15" s="104" t="str">
        <f t="shared" si="6"/>
        <v/>
      </c>
      <c r="CL15" s="104" t="str">
        <f t="shared" si="6"/>
        <v/>
      </c>
      <c r="CM15" s="104" t="str">
        <f t="shared" si="6"/>
        <v/>
      </c>
      <c r="CN15" s="104" t="str">
        <f t="shared" si="6"/>
        <v/>
      </c>
      <c r="CO15" s="104"/>
      <c r="CP15" s="104" t="str">
        <f t="shared" si="31"/>
        <v/>
      </c>
      <c r="CQ15" s="104" t="str">
        <f t="shared" si="31"/>
        <v/>
      </c>
      <c r="CR15" s="104" t="str">
        <f t="shared" si="31"/>
        <v/>
      </c>
      <c r="CS15" s="104" t="str">
        <f t="shared" si="31"/>
        <v/>
      </c>
      <c r="CT15" s="104" t="str">
        <f t="shared" si="31"/>
        <v/>
      </c>
      <c r="CU15" s="104" t="str">
        <f t="shared" si="31"/>
        <v/>
      </c>
      <c r="CV15" s="104" t="str">
        <f t="shared" si="31"/>
        <v/>
      </c>
      <c r="CW15" s="104" t="str">
        <f t="shared" si="31"/>
        <v/>
      </c>
      <c r="CX15" s="104" t="str">
        <f t="shared" si="8"/>
        <v/>
      </c>
      <c r="CY15" s="104" t="str">
        <f t="shared" si="8"/>
        <v/>
      </c>
      <c r="CZ15" s="104" t="str">
        <f t="shared" si="8"/>
        <v/>
      </c>
      <c r="DA15" s="104" t="str">
        <f t="shared" si="8"/>
        <v/>
      </c>
      <c r="DB15" s="104" t="str">
        <f t="shared" si="8"/>
        <v/>
      </c>
      <c r="DC15" s="104"/>
      <c r="DD15" s="104" t="str">
        <f t="shared" si="32"/>
        <v/>
      </c>
      <c r="DE15" s="104" t="str">
        <f t="shared" si="32"/>
        <v/>
      </c>
      <c r="DF15" s="104" t="str">
        <f t="shared" si="32"/>
        <v/>
      </c>
      <c r="DG15" s="104" t="str">
        <f t="shared" si="32"/>
        <v/>
      </c>
      <c r="DH15" s="104" t="str">
        <f t="shared" si="32"/>
        <v/>
      </c>
      <c r="DI15" s="104" t="str">
        <f t="shared" si="32"/>
        <v/>
      </c>
      <c r="DJ15" s="104" t="str">
        <f t="shared" si="32"/>
        <v/>
      </c>
      <c r="DK15" s="104" t="str">
        <f t="shared" si="32"/>
        <v/>
      </c>
      <c r="DL15" s="104" t="str">
        <f t="shared" si="10"/>
        <v/>
      </c>
      <c r="DM15" s="104" t="str">
        <f t="shared" si="10"/>
        <v/>
      </c>
      <c r="DN15" s="104" t="str">
        <f t="shared" si="10"/>
        <v/>
      </c>
      <c r="DO15" s="104" t="str">
        <f t="shared" si="10"/>
        <v/>
      </c>
      <c r="DP15" s="104" t="str">
        <f t="shared" si="10"/>
        <v/>
      </c>
      <c r="DQ15" s="104"/>
      <c r="DR15" s="104" t="str">
        <f t="shared" si="33"/>
        <v/>
      </c>
      <c r="DS15" s="104" t="str">
        <f t="shared" si="33"/>
        <v/>
      </c>
      <c r="DT15" s="104" t="str">
        <f t="shared" si="33"/>
        <v/>
      </c>
      <c r="DU15" s="104" t="str">
        <f t="shared" si="33"/>
        <v/>
      </c>
      <c r="DV15" s="104" t="str">
        <f t="shared" si="33"/>
        <v/>
      </c>
      <c r="DW15" s="104" t="str">
        <f t="shared" si="33"/>
        <v/>
      </c>
      <c r="DX15" s="104" t="str">
        <f t="shared" si="33"/>
        <v/>
      </c>
      <c r="DY15" s="104" t="str">
        <f t="shared" si="33"/>
        <v/>
      </c>
      <c r="DZ15" s="104" t="str">
        <f t="shared" si="12"/>
        <v/>
      </c>
      <c r="EA15" s="104" t="str">
        <f t="shared" si="12"/>
        <v/>
      </c>
      <c r="EB15" s="104" t="str">
        <f t="shared" si="12"/>
        <v/>
      </c>
      <c r="EC15" s="104" t="str">
        <f t="shared" si="12"/>
        <v/>
      </c>
      <c r="ED15" s="104" t="str">
        <f t="shared" si="12"/>
        <v/>
      </c>
      <c r="EE15" s="104"/>
      <c r="EF15" s="104" t="str">
        <f t="shared" si="34"/>
        <v/>
      </c>
      <c r="EG15" s="104" t="str">
        <f t="shared" si="34"/>
        <v/>
      </c>
      <c r="EH15" s="104" t="str">
        <f t="shared" si="34"/>
        <v/>
      </c>
      <c r="EI15" s="104" t="str">
        <f t="shared" si="34"/>
        <v/>
      </c>
      <c r="EJ15" s="104" t="str">
        <f t="shared" si="34"/>
        <v/>
      </c>
      <c r="EK15" s="104" t="str">
        <f t="shared" si="34"/>
        <v/>
      </c>
      <c r="EL15" s="104" t="str">
        <f t="shared" si="34"/>
        <v/>
      </c>
      <c r="EM15" s="104" t="str">
        <f t="shared" si="34"/>
        <v/>
      </c>
      <c r="EN15" s="104" t="str">
        <f t="shared" si="14"/>
        <v/>
      </c>
      <c r="EO15" s="104" t="str">
        <f t="shared" si="14"/>
        <v/>
      </c>
      <c r="EP15" s="104" t="str">
        <f t="shared" si="14"/>
        <v/>
      </c>
      <c r="EQ15" s="104" t="str">
        <f t="shared" si="14"/>
        <v/>
      </c>
      <c r="ER15" s="104" t="str">
        <f t="shared" si="14"/>
        <v/>
      </c>
      <c r="ES15" s="104"/>
      <c r="ET15" s="104" t="str">
        <f t="shared" si="35"/>
        <v/>
      </c>
      <c r="EU15" s="104" t="str">
        <f t="shared" si="35"/>
        <v/>
      </c>
      <c r="EV15" s="104" t="str">
        <f t="shared" si="35"/>
        <v/>
      </c>
      <c r="EW15" s="104" t="str">
        <f t="shared" si="35"/>
        <v/>
      </c>
      <c r="EX15" s="104" t="str">
        <f t="shared" si="35"/>
        <v/>
      </c>
      <c r="EY15" s="104" t="str">
        <f t="shared" si="35"/>
        <v/>
      </c>
      <c r="EZ15" s="104" t="str">
        <f t="shared" si="35"/>
        <v/>
      </c>
      <c r="FA15" s="104" t="str">
        <f t="shared" si="35"/>
        <v/>
      </c>
      <c r="FB15" s="104" t="str">
        <f t="shared" si="16"/>
        <v/>
      </c>
      <c r="FC15" s="104" t="str">
        <f t="shared" si="16"/>
        <v/>
      </c>
      <c r="FD15" s="104" t="str">
        <f t="shared" si="16"/>
        <v/>
      </c>
      <c r="FE15" s="104" t="str">
        <f t="shared" si="16"/>
        <v/>
      </c>
      <c r="FF15" s="104" t="str">
        <f t="shared" si="16"/>
        <v/>
      </c>
      <c r="FG15" s="104"/>
      <c r="FH15" s="104" t="str">
        <f t="shared" si="36"/>
        <v/>
      </c>
      <c r="FI15" s="104" t="str">
        <f t="shared" si="36"/>
        <v/>
      </c>
      <c r="FJ15" s="104" t="str">
        <f t="shared" si="36"/>
        <v/>
      </c>
      <c r="FK15" s="104" t="str">
        <f t="shared" si="36"/>
        <v/>
      </c>
      <c r="FL15" s="104" t="str">
        <f t="shared" si="36"/>
        <v/>
      </c>
      <c r="FM15" s="104" t="str">
        <f t="shared" si="36"/>
        <v/>
      </c>
      <c r="FN15" s="104" t="str">
        <f t="shared" si="36"/>
        <v/>
      </c>
      <c r="FO15" s="104" t="str">
        <f t="shared" si="36"/>
        <v/>
      </c>
      <c r="FP15" s="104" t="str">
        <f t="shared" si="18"/>
        <v/>
      </c>
      <c r="FQ15" s="104" t="str">
        <f t="shared" si="18"/>
        <v/>
      </c>
      <c r="FR15" s="104" t="str">
        <f t="shared" si="18"/>
        <v/>
      </c>
      <c r="FS15" s="104" t="str">
        <f t="shared" si="18"/>
        <v/>
      </c>
      <c r="FT15" s="104" t="str">
        <f t="shared" si="18"/>
        <v/>
      </c>
      <c r="FU15" s="104"/>
      <c r="FV15" s="104" t="str">
        <f t="shared" si="37"/>
        <v/>
      </c>
      <c r="FW15" s="104" t="str">
        <f t="shared" si="37"/>
        <v/>
      </c>
      <c r="FX15" s="104" t="str">
        <f t="shared" si="37"/>
        <v/>
      </c>
      <c r="FY15" s="104" t="str">
        <f t="shared" si="37"/>
        <v/>
      </c>
      <c r="FZ15" s="104" t="str">
        <f t="shared" si="37"/>
        <v/>
      </c>
      <c r="GA15" s="104" t="str">
        <f t="shared" si="37"/>
        <v/>
      </c>
      <c r="GB15" s="104" t="str">
        <f t="shared" si="37"/>
        <v/>
      </c>
      <c r="GC15" s="104" t="str">
        <f t="shared" si="37"/>
        <v/>
      </c>
      <c r="GD15" s="104" t="str">
        <f t="shared" si="20"/>
        <v/>
      </c>
      <c r="GE15" s="104" t="str">
        <f t="shared" si="20"/>
        <v/>
      </c>
      <c r="GF15" s="104" t="str">
        <f t="shared" si="20"/>
        <v/>
      </c>
      <c r="GG15" s="104" t="str">
        <f t="shared" si="20"/>
        <v/>
      </c>
      <c r="GH15" s="104" t="str">
        <f t="shared" si="20"/>
        <v/>
      </c>
      <c r="GI15" s="104"/>
      <c r="GJ15" s="104" t="str">
        <f t="shared" si="38"/>
        <v/>
      </c>
      <c r="GK15" s="104" t="str">
        <f t="shared" si="38"/>
        <v/>
      </c>
      <c r="GL15" s="104" t="str">
        <f t="shared" si="38"/>
        <v/>
      </c>
      <c r="GM15" s="104" t="str">
        <f t="shared" si="38"/>
        <v/>
      </c>
      <c r="GN15" s="104" t="str">
        <f t="shared" si="38"/>
        <v/>
      </c>
      <c r="GO15" s="104" t="str">
        <f t="shared" si="38"/>
        <v/>
      </c>
      <c r="GP15" s="104" t="str">
        <f t="shared" si="38"/>
        <v/>
      </c>
      <c r="GQ15" s="104" t="str">
        <f t="shared" si="38"/>
        <v/>
      </c>
      <c r="GR15" s="104" t="str">
        <f t="shared" si="22"/>
        <v/>
      </c>
      <c r="GS15" s="104" t="str">
        <f t="shared" si="22"/>
        <v/>
      </c>
      <c r="GT15" s="104" t="str">
        <f t="shared" si="22"/>
        <v/>
      </c>
      <c r="GU15" s="104" t="str">
        <f t="shared" si="22"/>
        <v/>
      </c>
      <c r="GV15" s="104" t="str">
        <f t="shared" si="22"/>
        <v/>
      </c>
      <c r="GW15" s="104"/>
      <c r="GX15" s="104" t="str">
        <f t="shared" si="39"/>
        <v/>
      </c>
      <c r="GY15" s="104" t="str">
        <f t="shared" si="39"/>
        <v/>
      </c>
      <c r="GZ15" s="104" t="str">
        <f t="shared" si="39"/>
        <v/>
      </c>
      <c r="HA15" s="104" t="str">
        <f t="shared" si="39"/>
        <v/>
      </c>
      <c r="HB15" s="104" t="str">
        <f t="shared" si="39"/>
        <v/>
      </c>
      <c r="HC15" s="104" t="str">
        <f t="shared" si="39"/>
        <v/>
      </c>
      <c r="HD15" s="104" t="str">
        <f t="shared" si="39"/>
        <v/>
      </c>
      <c r="HE15" s="104" t="str">
        <f t="shared" si="39"/>
        <v/>
      </c>
      <c r="HF15" s="104" t="str">
        <f t="shared" si="24"/>
        <v/>
      </c>
      <c r="HG15" s="104" t="str">
        <f t="shared" si="24"/>
        <v/>
      </c>
      <c r="HH15" s="104" t="str">
        <f t="shared" si="24"/>
        <v/>
      </c>
      <c r="HI15" s="104" t="str">
        <f t="shared" si="24"/>
        <v/>
      </c>
      <c r="HJ15" s="104" t="str">
        <f t="shared" si="24"/>
        <v/>
      </c>
    </row>
    <row r="16" spans="1:218" x14ac:dyDescent="0.25">
      <c r="A16" s="91">
        <v>40650</v>
      </c>
      <c r="B16" s="113" t="s">
        <v>581</v>
      </c>
      <c r="C16" s="114" t="s">
        <v>571</v>
      </c>
      <c r="D16" s="160" t="s">
        <v>579</v>
      </c>
      <c r="E16" s="112">
        <v>16.600000000000001</v>
      </c>
      <c r="F16" s="134"/>
      <c r="G16" s="161"/>
      <c r="H16" s="162" t="str">
        <f>INDEX('Daily Activity List'!B:B,MATCH(A16,'Daily Activity List'!$A:$A))</f>
        <v>VHP - Characterization Sampling1</v>
      </c>
      <c r="I16" s="136"/>
      <c r="J16" s="104" t="str">
        <f t="shared" si="25"/>
        <v/>
      </c>
      <c r="K16" s="104">
        <f t="shared" si="0"/>
        <v>16.600000000000001</v>
      </c>
      <c r="L16" s="104" t="str">
        <f t="shared" si="44"/>
        <v/>
      </c>
      <c r="M16" s="104" t="str">
        <f t="shared" si="44"/>
        <v/>
      </c>
      <c r="N16" s="104" t="str">
        <f t="shared" si="44"/>
        <v/>
      </c>
      <c r="O16" s="104" t="str">
        <f t="shared" si="44"/>
        <v/>
      </c>
      <c r="P16" s="104" t="str">
        <f t="shared" si="44"/>
        <v/>
      </c>
      <c r="Q16" s="104" t="str">
        <f t="shared" si="44"/>
        <v/>
      </c>
      <c r="R16" s="104" t="str">
        <f t="shared" si="44"/>
        <v/>
      </c>
      <c r="S16" s="104" t="str">
        <f t="shared" si="44"/>
        <v/>
      </c>
      <c r="T16" s="104" t="str">
        <f t="shared" si="44"/>
        <v/>
      </c>
      <c r="U16" s="104" t="str">
        <f t="shared" si="44"/>
        <v/>
      </c>
      <c r="V16" s="104" t="str">
        <f t="shared" si="44"/>
        <v/>
      </c>
      <c r="W16" s="136"/>
      <c r="X16" s="104" t="str">
        <f t="shared" si="26"/>
        <v/>
      </c>
      <c r="Y16" s="104" t="str">
        <f t="shared" si="40"/>
        <v/>
      </c>
      <c r="Z16" s="104" t="str">
        <f t="shared" si="40"/>
        <v/>
      </c>
      <c r="AA16" s="104" t="str">
        <f t="shared" si="40"/>
        <v/>
      </c>
      <c r="AB16" s="104" t="str">
        <f t="shared" si="40"/>
        <v/>
      </c>
      <c r="AC16" s="104" t="str">
        <f t="shared" si="40"/>
        <v/>
      </c>
      <c r="AD16" s="104" t="str">
        <f t="shared" si="40"/>
        <v/>
      </c>
      <c r="AE16" s="104" t="str">
        <f t="shared" si="40"/>
        <v/>
      </c>
      <c r="AF16" s="104" t="str">
        <f t="shared" si="40"/>
        <v/>
      </c>
      <c r="AG16" s="104" t="str">
        <f t="shared" si="40"/>
        <v/>
      </c>
      <c r="AH16" s="104" t="str">
        <f t="shared" si="40"/>
        <v/>
      </c>
      <c r="AI16" s="104" t="str">
        <f t="shared" si="40"/>
        <v/>
      </c>
      <c r="AJ16" s="104" t="str">
        <f t="shared" si="40"/>
        <v/>
      </c>
      <c r="AK16" s="104"/>
      <c r="AL16" s="104" t="str">
        <f t="shared" si="27"/>
        <v/>
      </c>
      <c r="AM16" s="104" t="str">
        <f t="shared" si="41"/>
        <v/>
      </c>
      <c r="AN16" s="104" t="str">
        <f t="shared" si="41"/>
        <v/>
      </c>
      <c r="AO16" s="104" t="str">
        <f t="shared" si="41"/>
        <v/>
      </c>
      <c r="AP16" s="104" t="str">
        <f t="shared" si="41"/>
        <v/>
      </c>
      <c r="AQ16" s="104" t="str">
        <f t="shared" si="41"/>
        <v/>
      </c>
      <c r="AR16" s="104" t="str">
        <f t="shared" si="41"/>
        <v/>
      </c>
      <c r="AS16" s="104" t="str">
        <f t="shared" si="41"/>
        <v/>
      </c>
      <c r="AT16" s="104" t="str">
        <f t="shared" si="41"/>
        <v/>
      </c>
      <c r="AU16" s="104" t="str">
        <f t="shared" si="41"/>
        <v/>
      </c>
      <c r="AV16" s="104" t="str">
        <f t="shared" si="41"/>
        <v/>
      </c>
      <c r="AW16" s="104" t="str">
        <f t="shared" si="41"/>
        <v/>
      </c>
      <c r="AX16" s="104" t="str">
        <f t="shared" si="41"/>
        <v/>
      </c>
      <c r="AY16" s="104"/>
      <c r="AZ16" s="104" t="str">
        <f t="shared" si="28"/>
        <v/>
      </c>
      <c r="BA16" s="104" t="str">
        <f t="shared" si="42"/>
        <v/>
      </c>
      <c r="BB16" s="104" t="str">
        <f t="shared" si="42"/>
        <v/>
      </c>
      <c r="BC16" s="104" t="str">
        <f t="shared" si="42"/>
        <v/>
      </c>
      <c r="BD16" s="104" t="str">
        <f t="shared" si="42"/>
        <v/>
      </c>
      <c r="BE16" s="104" t="str">
        <f t="shared" si="42"/>
        <v/>
      </c>
      <c r="BF16" s="104" t="str">
        <f t="shared" si="42"/>
        <v/>
      </c>
      <c r="BG16" s="104" t="str">
        <f t="shared" si="42"/>
        <v/>
      </c>
      <c r="BH16" s="104" t="str">
        <f t="shared" si="42"/>
        <v/>
      </c>
      <c r="BI16" s="104" t="str">
        <f t="shared" si="42"/>
        <v/>
      </c>
      <c r="BJ16" s="104" t="str">
        <f t="shared" si="42"/>
        <v/>
      </c>
      <c r="BK16" s="104" t="str">
        <f t="shared" si="42"/>
        <v/>
      </c>
      <c r="BL16" s="104" t="str">
        <f t="shared" si="42"/>
        <v/>
      </c>
      <c r="BM16" s="104"/>
      <c r="BN16" s="104" t="str">
        <f t="shared" si="29"/>
        <v/>
      </c>
      <c r="BO16" s="104" t="str">
        <f t="shared" si="43"/>
        <v/>
      </c>
      <c r="BP16" s="104" t="str">
        <f t="shared" si="43"/>
        <v/>
      </c>
      <c r="BQ16" s="104" t="str">
        <f t="shared" si="43"/>
        <v/>
      </c>
      <c r="BR16" s="104" t="str">
        <f t="shared" si="43"/>
        <v/>
      </c>
      <c r="BS16" s="104" t="str">
        <f t="shared" si="43"/>
        <v/>
      </c>
      <c r="BT16" s="104" t="str">
        <f t="shared" si="43"/>
        <v/>
      </c>
      <c r="BU16" s="104" t="str">
        <f t="shared" si="43"/>
        <v/>
      </c>
      <c r="BV16" s="104" t="str">
        <f t="shared" si="43"/>
        <v/>
      </c>
      <c r="BW16" s="104" t="str">
        <f t="shared" si="43"/>
        <v/>
      </c>
      <c r="BX16" s="104" t="str">
        <f t="shared" si="43"/>
        <v/>
      </c>
      <c r="BY16" s="104" t="str">
        <f t="shared" si="43"/>
        <v/>
      </c>
      <c r="BZ16" s="104" t="str">
        <f t="shared" si="43"/>
        <v/>
      </c>
      <c r="CA16" s="104"/>
      <c r="CB16" s="104" t="str">
        <f t="shared" si="30"/>
        <v/>
      </c>
      <c r="CC16" s="104" t="str">
        <f t="shared" si="30"/>
        <v/>
      </c>
      <c r="CD16" s="104" t="str">
        <f t="shared" si="30"/>
        <v/>
      </c>
      <c r="CE16" s="104" t="str">
        <f t="shared" si="30"/>
        <v/>
      </c>
      <c r="CF16" s="104" t="str">
        <f t="shared" si="30"/>
        <v/>
      </c>
      <c r="CG16" s="104" t="str">
        <f t="shared" si="30"/>
        <v/>
      </c>
      <c r="CH16" s="104" t="str">
        <f t="shared" si="30"/>
        <v/>
      </c>
      <c r="CI16" s="104" t="str">
        <f t="shared" si="30"/>
        <v/>
      </c>
      <c r="CJ16" s="104" t="str">
        <f t="shared" si="6"/>
        <v/>
      </c>
      <c r="CK16" s="104" t="str">
        <f t="shared" si="6"/>
        <v/>
      </c>
      <c r="CL16" s="104" t="str">
        <f t="shared" si="6"/>
        <v/>
      </c>
      <c r="CM16" s="104" t="str">
        <f t="shared" si="6"/>
        <v/>
      </c>
      <c r="CN16" s="104" t="str">
        <f t="shared" si="6"/>
        <v/>
      </c>
      <c r="CO16" s="104"/>
      <c r="CP16" s="104" t="str">
        <f t="shared" si="31"/>
        <v/>
      </c>
      <c r="CQ16" s="104" t="str">
        <f t="shared" si="31"/>
        <v/>
      </c>
      <c r="CR16" s="104" t="str">
        <f t="shared" si="31"/>
        <v/>
      </c>
      <c r="CS16" s="104" t="str">
        <f t="shared" si="31"/>
        <v/>
      </c>
      <c r="CT16" s="104" t="str">
        <f t="shared" si="31"/>
        <v/>
      </c>
      <c r="CU16" s="104" t="str">
        <f t="shared" si="31"/>
        <v/>
      </c>
      <c r="CV16" s="104" t="str">
        <f t="shared" si="31"/>
        <v/>
      </c>
      <c r="CW16" s="104" t="str">
        <f t="shared" si="31"/>
        <v/>
      </c>
      <c r="CX16" s="104" t="str">
        <f t="shared" si="8"/>
        <v/>
      </c>
      <c r="CY16" s="104" t="str">
        <f t="shared" si="8"/>
        <v/>
      </c>
      <c r="CZ16" s="104" t="str">
        <f t="shared" si="8"/>
        <v/>
      </c>
      <c r="DA16" s="104" t="str">
        <f t="shared" si="8"/>
        <v/>
      </c>
      <c r="DB16" s="104" t="str">
        <f t="shared" si="8"/>
        <v/>
      </c>
      <c r="DC16" s="104"/>
      <c r="DD16" s="104" t="str">
        <f t="shared" si="32"/>
        <v/>
      </c>
      <c r="DE16" s="104" t="str">
        <f t="shared" si="32"/>
        <v/>
      </c>
      <c r="DF16" s="104" t="str">
        <f t="shared" si="32"/>
        <v/>
      </c>
      <c r="DG16" s="104" t="str">
        <f t="shared" si="32"/>
        <v/>
      </c>
      <c r="DH16" s="104" t="str">
        <f t="shared" si="32"/>
        <v/>
      </c>
      <c r="DI16" s="104" t="str">
        <f t="shared" si="32"/>
        <v/>
      </c>
      <c r="DJ16" s="104" t="str">
        <f t="shared" si="32"/>
        <v/>
      </c>
      <c r="DK16" s="104" t="str">
        <f t="shared" si="32"/>
        <v/>
      </c>
      <c r="DL16" s="104" t="str">
        <f t="shared" si="10"/>
        <v/>
      </c>
      <c r="DM16" s="104" t="str">
        <f t="shared" si="10"/>
        <v/>
      </c>
      <c r="DN16" s="104" t="str">
        <f t="shared" si="10"/>
        <v/>
      </c>
      <c r="DO16" s="104" t="str">
        <f t="shared" si="10"/>
        <v/>
      </c>
      <c r="DP16" s="104" t="str">
        <f t="shared" si="10"/>
        <v/>
      </c>
      <c r="DQ16" s="104"/>
      <c r="DR16" s="104" t="str">
        <f t="shared" si="33"/>
        <v/>
      </c>
      <c r="DS16" s="104" t="str">
        <f t="shared" si="33"/>
        <v/>
      </c>
      <c r="DT16" s="104" t="str">
        <f t="shared" si="33"/>
        <v/>
      </c>
      <c r="DU16" s="104" t="str">
        <f t="shared" si="33"/>
        <v/>
      </c>
      <c r="DV16" s="104" t="str">
        <f t="shared" si="33"/>
        <v/>
      </c>
      <c r="DW16" s="104" t="str">
        <f t="shared" si="33"/>
        <v/>
      </c>
      <c r="DX16" s="104" t="str">
        <f t="shared" si="33"/>
        <v/>
      </c>
      <c r="DY16" s="104" t="str">
        <f t="shared" si="33"/>
        <v/>
      </c>
      <c r="DZ16" s="104" t="str">
        <f t="shared" si="12"/>
        <v/>
      </c>
      <c r="EA16" s="104" t="str">
        <f t="shared" si="12"/>
        <v/>
      </c>
      <c r="EB16" s="104" t="str">
        <f t="shared" si="12"/>
        <v/>
      </c>
      <c r="EC16" s="104" t="str">
        <f t="shared" si="12"/>
        <v/>
      </c>
      <c r="ED16" s="104" t="str">
        <f t="shared" si="12"/>
        <v/>
      </c>
      <c r="EE16" s="104"/>
      <c r="EF16" s="104" t="str">
        <f t="shared" si="34"/>
        <v/>
      </c>
      <c r="EG16" s="104" t="str">
        <f t="shared" si="34"/>
        <v/>
      </c>
      <c r="EH16" s="104" t="str">
        <f t="shared" si="34"/>
        <v/>
      </c>
      <c r="EI16" s="104" t="str">
        <f t="shared" si="34"/>
        <v/>
      </c>
      <c r="EJ16" s="104" t="str">
        <f t="shared" si="34"/>
        <v/>
      </c>
      <c r="EK16" s="104" t="str">
        <f t="shared" si="34"/>
        <v/>
      </c>
      <c r="EL16" s="104" t="str">
        <f t="shared" si="34"/>
        <v/>
      </c>
      <c r="EM16" s="104" t="str">
        <f t="shared" si="34"/>
        <v/>
      </c>
      <c r="EN16" s="104" t="str">
        <f t="shared" si="14"/>
        <v/>
      </c>
      <c r="EO16" s="104" t="str">
        <f t="shared" si="14"/>
        <v/>
      </c>
      <c r="EP16" s="104" t="str">
        <f t="shared" si="14"/>
        <v/>
      </c>
      <c r="EQ16" s="104" t="str">
        <f t="shared" si="14"/>
        <v/>
      </c>
      <c r="ER16" s="104" t="str">
        <f t="shared" si="14"/>
        <v/>
      </c>
      <c r="ES16" s="104"/>
      <c r="ET16" s="104" t="str">
        <f t="shared" si="35"/>
        <v/>
      </c>
      <c r="EU16" s="104" t="str">
        <f t="shared" si="35"/>
        <v/>
      </c>
      <c r="EV16" s="104" t="str">
        <f t="shared" si="35"/>
        <v/>
      </c>
      <c r="EW16" s="104" t="str">
        <f t="shared" si="35"/>
        <v/>
      </c>
      <c r="EX16" s="104" t="str">
        <f t="shared" si="35"/>
        <v/>
      </c>
      <c r="EY16" s="104" t="str">
        <f t="shared" si="35"/>
        <v/>
      </c>
      <c r="EZ16" s="104" t="str">
        <f t="shared" si="35"/>
        <v/>
      </c>
      <c r="FA16" s="104" t="str">
        <f t="shared" si="35"/>
        <v/>
      </c>
      <c r="FB16" s="104" t="str">
        <f t="shared" si="16"/>
        <v/>
      </c>
      <c r="FC16" s="104" t="str">
        <f t="shared" si="16"/>
        <v/>
      </c>
      <c r="FD16" s="104" t="str">
        <f t="shared" si="16"/>
        <v/>
      </c>
      <c r="FE16" s="104" t="str">
        <f t="shared" si="16"/>
        <v/>
      </c>
      <c r="FF16" s="104" t="str">
        <f t="shared" si="16"/>
        <v/>
      </c>
      <c r="FG16" s="104"/>
      <c r="FH16" s="104" t="str">
        <f t="shared" si="36"/>
        <v/>
      </c>
      <c r="FI16" s="104" t="str">
        <f t="shared" si="36"/>
        <v/>
      </c>
      <c r="FJ16" s="104" t="str">
        <f t="shared" si="36"/>
        <v/>
      </c>
      <c r="FK16" s="104" t="str">
        <f t="shared" si="36"/>
        <v/>
      </c>
      <c r="FL16" s="104" t="str">
        <f t="shared" si="36"/>
        <v/>
      </c>
      <c r="FM16" s="104" t="str">
        <f t="shared" si="36"/>
        <v/>
      </c>
      <c r="FN16" s="104" t="str">
        <f t="shared" si="36"/>
        <v/>
      </c>
      <c r="FO16" s="104" t="str">
        <f t="shared" si="36"/>
        <v/>
      </c>
      <c r="FP16" s="104" t="str">
        <f t="shared" si="18"/>
        <v/>
      </c>
      <c r="FQ16" s="104" t="str">
        <f t="shared" si="18"/>
        <v/>
      </c>
      <c r="FR16" s="104" t="str">
        <f t="shared" si="18"/>
        <v/>
      </c>
      <c r="FS16" s="104" t="str">
        <f t="shared" si="18"/>
        <v/>
      </c>
      <c r="FT16" s="104" t="str">
        <f t="shared" si="18"/>
        <v/>
      </c>
      <c r="FU16" s="104"/>
      <c r="FV16" s="104" t="str">
        <f t="shared" si="37"/>
        <v/>
      </c>
      <c r="FW16" s="104" t="str">
        <f t="shared" si="37"/>
        <v/>
      </c>
      <c r="FX16" s="104" t="str">
        <f t="shared" si="37"/>
        <v/>
      </c>
      <c r="FY16" s="104" t="str">
        <f t="shared" si="37"/>
        <v/>
      </c>
      <c r="FZ16" s="104" t="str">
        <f t="shared" si="37"/>
        <v/>
      </c>
      <c r="GA16" s="104" t="str">
        <f t="shared" si="37"/>
        <v/>
      </c>
      <c r="GB16" s="104" t="str">
        <f t="shared" si="37"/>
        <v/>
      </c>
      <c r="GC16" s="104" t="str">
        <f t="shared" si="37"/>
        <v/>
      </c>
      <c r="GD16" s="104" t="str">
        <f t="shared" si="20"/>
        <v/>
      </c>
      <c r="GE16" s="104" t="str">
        <f t="shared" si="20"/>
        <v/>
      </c>
      <c r="GF16" s="104" t="str">
        <f t="shared" si="20"/>
        <v/>
      </c>
      <c r="GG16" s="104" t="str">
        <f t="shared" si="20"/>
        <v/>
      </c>
      <c r="GH16" s="104" t="str">
        <f t="shared" si="20"/>
        <v/>
      </c>
      <c r="GI16" s="104"/>
      <c r="GJ16" s="104" t="str">
        <f t="shared" si="38"/>
        <v/>
      </c>
      <c r="GK16" s="104" t="str">
        <f t="shared" si="38"/>
        <v/>
      </c>
      <c r="GL16" s="104" t="str">
        <f t="shared" si="38"/>
        <v/>
      </c>
      <c r="GM16" s="104" t="str">
        <f t="shared" si="38"/>
        <v/>
      </c>
      <c r="GN16" s="104" t="str">
        <f t="shared" si="38"/>
        <v/>
      </c>
      <c r="GO16" s="104" t="str">
        <f t="shared" si="38"/>
        <v/>
      </c>
      <c r="GP16" s="104" t="str">
        <f t="shared" si="38"/>
        <v/>
      </c>
      <c r="GQ16" s="104" t="str">
        <f t="shared" si="38"/>
        <v/>
      </c>
      <c r="GR16" s="104" t="str">
        <f t="shared" si="22"/>
        <v/>
      </c>
      <c r="GS16" s="104" t="str">
        <f t="shared" si="22"/>
        <v/>
      </c>
      <c r="GT16" s="104" t="str">
        <f t="shared" si="22"/>
        <v/>
      </c>
      <c r="GU16" s="104" t="str">
        <f t="shared" si="22"/>
        <v/>
      </c>
      <c r="GV16" s="104" t="str">
        <f t="shared" si="22"/>
        <v/>
      </c>
      <c r="GW16" s="104"/>
      <c r="GX16" s="104" t="str">
        <f t="shared" si="39"/>
        <v/>
      </c>
      <c r="GY16" s="104" t="str">
        <f t="shared" si="39"/>
        <v/>
      </c>
      <c r="GZ16" s="104" t="str">
        <f t="shared" si="39"/>
        <v/>
      </c>
      <c r="HA16" s="104" t="str">
        <f t="shared" si="39"/>
        <v/>
      </c>
      <c r="HB16" s="104" t="str">
        <f t="shared" si="39"/>
        <v/>
      </c>
      <c r="HC16" s="104" t="str">
        <f t="shared" si="39"/>
        <v/>
      </c>
      <c r="HD16" s="104" t="str">
        <f t="shared" si="39"/>
        <v/>
      </c>
      <c r="HE16" s="104" t="str">
        <f t="shared" si="39"/>
        <v/>
      </c>
      <c r="HF16" s="104" t="str">
        <f t="shared" si="24"/>
        <v/>
      </c>
      <c r="HG16" s="104" t="str">
        <f t="shared" si="24"/>
        <v/>
      </c>
      <c r="HH16" s="104" t="str">
        <f t="shared" si="24"/>
        <v/>
      </c>
      <c r="HI16" s="104" t="str">
        <f t="shared" si="24"/>
        <v/>
      </c>
      <c r="HJ16" s="104" t="str">
        <f t="shared" si="24"/>
        <v/>
      </c>
    </row>
    <row r="17" spans="1:218" x14ac:dyDescent="0.25">
      <c r="A17" s="91">
        <v>40650</v>
      </c>
      <c r="B17" s="113" t="s">
        <v>582</v>
      </c>
      <c r="C17" s="114" t="s">
        <v>571</v>
      </c>
      <c r="D17" s="160" t="s">
        <v>579</v>
      </c>
      <c r="E17" s="112">
        <v>11.6</v>
      </c>
      <c r="F17" s="134"/>
      <c r="G17" s="161"/>
      <c r="H17" s="162" t="str">
        <f>INDEX('Daily Activity List'!B:B,MATCH(A17,'Daily Activity List'!$A:$A))</f>
        <v>VHP - Characterization Sampling1</v>
      </c>
      <c r="I17" s="136"/>
      <c r="J17" s="104" t="str">
        <f t="shared" si="25"/>
        <v/>
      </c>
      <c r="K17" s="104">
        <f t="shared" si="0"/>
        <v>11.6</v>
      </c>
      <c r="L17" s="104" t="str">
        <f t="shared" si="44"/>
        <v/>
      </c>
      <c r="M17" s="104" t="str">
        <f t="shared" si="44"/>
        <v/>
      </c>
      <c r="N17" s="104" t="str">
        <f t="shared" si="44"/>
        <v/>
      </c>
      <c r="O17" s="104" t="str">
        <f t="shared" si="44"/>
        <v/>
      </c>
      <c r="P17" s="104" t="str">
        <f t="shared" si="44"/>
        <v/>
      </c>
      <c r="Q17" s="104" t="str">
        <f t="shared" si="44"/>
        <v/>
      </c>
      <c r="R17" s="104" t="str">
        <f t="shared" si="44"/>
        <v/>
      </c>
      <c r="S17" s="104" t="str">
        <f t="shared" si="44"/>
        <v/>
      </c>
      <c r="T17" s="104" t="str">
        <f t="shared" si="44"/>
        <v/>
      </c>
      <c r="U17" s="104" t="str">
        <f t="shared" si="44"/>
        <v/>
      </c>
      <c r="V17" s="104" t="str">
        <f t="shared" si="44"/>
        <v/>
      </c>
      <c r="W17" s="136"/>
      <c r="X17" s="104" t="str">
        <f t="shared" si="26"/>
        <v/>
      </c>
      <c r="Y17" s="104" t="str">
        <f t="shared" si="40"/>
        <v/>
      </c>
      <c r="Z17" s="104" t="str">
        <f t="shared" si="40"/>
        <v/>
      </c>
      <c r="AA17" s="104" t="str">
        <f t="shared" si="40"/>
        <v/>
      </c>
      <c r="AB17" s="104" t="str">
        <f t="shared" si="40"/>
        <v/>
      </c>
      <c r="AC17" s="104" t="str">
        <f t="shared" si="40"/>
        <v/>
      </c>
      <c r="AD17" s="104" t="str">
        <f t="shared" si="40"/>
        <v/>
      </c>
      <c r="AE17" s="104" t="str">
        <f t="shared" si="40"/>
        <v/>
      </c>
      <c r="AF17" s="104" t="str">
        <f t="shared" si="40"/>
        <v/>
      </c>
      <c r="AG17" s="104" t="str">
        <f t="shared" si="40"/>
        <v/>
      </c>
      <c r="AH17" s="104" t="str">
        <f t="shared" si="40"/>
        <v/>
      </c>
      <c r="AI17" s="104" t="str">
        <f t="shared" si="40"/>
        <v/>
      </c>
      <c r="AJ17" s="104" t="str">
        <f t="shared" si="40"/>
        <v/>
      </c>
      <c r="AK17" s="104"/>
      <c r="AL17" s="104" t="str">
        <f t="shared" si="27"/>
        <v/>
      </c>
      <c r="AM17" s="104" t="str">
        <f t="shared" si="41"/>
        <v/>
      </c>
      <c r="AN17" s="104" t="str">
        <f t="shared" si="41"/>
        <v/>
      </c>
      <c r="AO17" s="104" t="str">
        <f t="shared" si="41"/>
        <v/>
      </c>
      <c r="AP17" s="104" t="str">
        <f t="shared" si="41"/>
        <v/>
      </c>
      <c r="AQ17" s="104" t="str">
        <f t="shared" si="41"/>
        <v/>
      </c>
      <c r="AR17" s="104" t="str">
        <f t="shared" si="41"/>
        <v/>
      </c>
      <c r="AS17" s="104" t="str">
        <f t="shared" si="41"/>
        <v/>
      </c>
      <c r="AT17" s="104" t="str">
        <f t="shared" si="41"/>
        <v/>
      </c>
      <c r="AU17" s="104" t="str">
        <f t="shared" si="41"/>
        <v/>
      </c>
      <c r="AV17" s="104" t="str">
        <f t="shared" si="41"/>
        <v/>
      </c>
      <c r="AW17" s="104" t="str">
        <f t="shared" si="41"/>
        <v/>
      </c>
      <c r="AX17" s="104" t="str">
        <f t="shared" si="41"/>
        <v/>
      </c>
      <c r="AY17" s="104"/>
      <c r="AZ17" s="104" t="str">
        <f t="shared" si="28"/>
        <v/>
      </c>
      <c r="BA17" s="104" t="str">
        <f t="shared" si="42"/>
        <v/>
      </c>
      <c r="BB17" s="104" t="str">
        <f t="shared" si="42"/>
        <v/>
      </c>
      <c r="BC17" s="104" t="str">
        <f t="shared" si="42"/>
        <v/>
      </c>
      <c r="BD17" s="104" t="str">
        <f t="shared" si="42"/>
        <v/>
      </c>
      <c r="BE17" s="104" t="str">
        <f t="shared" si="42"/>
        <v/>
      </c>
      <c r="BF17" s="104" t="str">
        <f t="shared" si="42"/>
        <v/>
      </c>
      <c r="BG17" s="104" t="str">
        <f t="shared" si="42"/>
        <v/>
      </c>
      <c r="BH17" s="104" t="str">
        <f t="shared" si="42"/>
        <v/>
      </c>
      <c r="BI17" s="104" t="str">
        <f t="shared" si="42"/>
        <v/>
      </c>
      <c r="BJ17" s="104" t="str">
        <f t="shared" si="42"/>
        <v/>
      </c>
      <c r="BK17" s="104" t="str">
        <f t="shared" si="42"/>
        <v/>
      </c>
      <c r="BL17" s="104" t="str">
        <f t="shared" si="42"/>
        <v/>
      </c>
      <c r="BM17" s="104"/>
      <c r="BN17" s="104" t="str">
        <f t="shared" si="29"/>
        <v/>
      </c>
      <c r="BO17" s="104" t="str">
        <f t="shared" si="43"/>
        <v/>
      </c>
      <c r="BP17" s="104" t="str">
        <f t="shared" si="43"/>
        <v/>
      </c>
      <c r="BQ17" s="104" t="str">
        <f t="shared" si="43"/>
        <v/>
      </c>
      <c r="BR17" s="104" t="str">
        <f t="shared" si="43"/>
        <v/>
      </c>
      <c r="BS17" s="104" t="str">
        <f t="shared" si="43"/>
        <v/>
      </c>
      <c r="BT17" s="104" t="str">
        <f t="shared" si="43"/>
        <v/>
      </c>
      <c r="BU17" s="104" t="str">
        <f t="shared" si="43"/>
        <v/>
      </c>
      <c r="BV17" s="104" t="str">
        <f t="shared" si="43"/>
        <v/>
      </c>
      <c r="BW17" s="104" t="str">
        <f t="shared" si="43"/>
        <v/>
      </c>
      <c r="BX17" s="104" t="str">
        <f t="shared" si="43"/>
        <v/>
      </c>
      <c r="BY17" s="104" t="str">
        <f t="shared" si="43"/>
        <v/>
      </c>
      <c r="BZ17" s="104" t="str">
        <f t="shared" si="43"/>
        <v/>
      </c>
      <c r="CA17" s="104"/>
      <c r="CB17" s="104" t="str">
        <f t="shared" si="30"/>
        <v/>
      </c>
      <c r="CC17" s="104" t="str">
        <f t="shared" si="30"/>
        <v/>
      </c>
      <c r="CD17" s="104" t="str">
        <f t="shared" si="30"/>
        <v/>
      </c>
      <c r="CE17" s="104" t="str">
        <f t="shared" si="30"/>
        <v/>
      </c>
      <c r="CF17" s="104" t="str">
        <f t="shared" si="30"/>
        <v/>
      </c>
      <c r="CG17" s="104" t="str">
        <f t="shared" si="30"/>
        <v/>
      </c>
      <c r="CH17" s="104" t="str">
        <f t="shared" si="30"/>
        <v/>
      </c>
      <c r="CI17" s="104" t="str">
        <f t="shared" si="30"/>
        <v/>
      </c>
      <c r="CJ17" s="104" t="str">
        <f t="shared" si="6"/>
        <v/>
      </c>
      <c r="CK17" s="104" t="str">
        <f t="shared" si="6"/>
        <v/>
      </c>
      <c r="CL17" s="104" t="str">
        <f t="shared" si="6"/>
        <v/>
      </c>
      <c r="CM17" s="104" t="str">
        <f t="shared" si="6"/>
        <v/>
      </c>
      <c r="CN17" s="104" t="str">
        <f t="shared" si="6"/>
        <v/>
      </c>
      <c r="CO17" s="104"/>
      <c r="CP17" s="104" t="str">
        <f t="shared" si="31"/>
        <v/>
      </c>
      <c r="CQ17" s="104" t="str">
        <f t="shared" si="31"/>
        <v/>
      </c>
      <c r="CR17" s="104" t="str">
        <f t="shared" si="31"/>
        <v/>
      </c>
      <c r="CS17" s="104" t="str">
        <f t="shared" si="31"/>
        <v/>
      </c>
      <c r="CT17" s="104" t="str">
        <f t="shared" si="31"/>
        <v/>
      </c>
      <c r="CU17" s="104" t="str">
        <f t="shared" si="31"/>
        <v/>
      </c>
      <c r="CV17" s="104" t="str">
        <f t="shared" si="31"/>
        <v/>
      </c>
      <c r="CW17" s="104" t="str">
        <f t="shared" si="31"/>
        <v/>
      </c>
      <c r="CX17" s="104" t="str">
        <f t="shared" si="8"/>
        <v/>
      </c>
      <c r="CY17" s="104" t="str">
        <f t="shared" si="8"/>
        <v/>
      </c>
      <c r="CZ17" s="104" t="str">
        <f t="shared" si="8"/>
        <v/>
      </c>
      <c r="DA17" s="104" t="str">
        <f t="shared" si="8"/>
        <v/>
      </c>
      <c r="DB17" s="104" t="str">
        <f t="shared" si="8"/>
        <v/>
      </c>
      <c r="DC17" s="104"/>
      <c r="DD17" s="104" t="str">
        <f t="shared" si="32"/>
        <v/>
      </c>
      <c r="DE17" s="104" t="str">
        <f t="shared" si="32"/>
        <v/>
      </c>
      <c r="DF17" s="104" t="str">
        <f t="shared" si="32"/>
        <v/>
      </c>
      <c r="DG17" s="104" t="str">
        <f t="shared" si="32"/>
        <v/>
      </c>
      <c r="DH17" s="104" t="str">
        <f t="shared" si="32"/>
        <v/>
      </c>
      <c r="DI17" s="104" t="str">
        <f t="shared" si="32"/>
        <v/>
      </c>
      <c r="DJ17" s="104" t="str">
        <f t="shared" si="32"/>
        <v/>
      </c>
      <c r="DK17" s="104" t="str">
        <f t="shared" si="32"/>
        <v/>
      </c>
      <c r="DL17" s="104" t="str">
        <f t="shared" si="10"/>
        <v/>
      </c>
      <c r="DM17" s="104" t="str">
        <f t="shared" si="10"/>
        <v/>
      </c>
      <c r="DN17" s="104" t="str">
        <f t="shared" si="10"/>
        <v/>
      </c>
      <c r="DO17" s="104" t="str">
        <f t="shared" si="10"/>
        <v/>
      </c>
      <c r="DP17" s="104" t="str">
        <f t="shared" si="10"/>
        <v/>
      </c>
      <c r="DQ17" s="104"/>
      <c r="DR17" s="104" t="str">
        <f t="shared" si="33"/>
        <v/>
      </c>
      <c r="DS17" s="104" t="str">
        <f t="shared" si="33"/>
        <v/>
      </c>
      <c r="DT17" s="104" t="str">
        <f t="shared" si="33"/>
        <v/>
      </c>
      <c r="DU17" s="104" t="str">
        <f t="shared" si="33"/>
        <v/>
      </c>
      <c r="DV17" s="104" t="str">
        <f t="shared" si="33"/>
        <v/>
      </c>
      <c r="DW17" s="104" t="str">
        <f t="shared" si="33"/>
        <v/>
      </c>
      <c r="DX17" s="104" t="str">
        <f t="shared" si="33"/>
        <v/>
      </c>
      <c r="DY17" s="104" t="str">
        <f t="shared" si="33"/>
        <v/>
      </c>
      <c r="DZ17" s="104" t="str">
        <f t="shared" si="12"/>
        <v/>
      </c>
      <c r="EA17" s="104" t="str">
        <f t="shared" si="12"/>
        <v/>
      </c>
      <c r="EB17" s="104" t="str">
        <f t="shared" si="12"/>
        <v/>
      </c>
      <c r="EC17" s="104" t="str">
        <f t="shared" si="12"/>
        <v/>
      </c>
      <c r="ED17" s="104" t="str">
        <f t="shared" si="12"/>
        <v/>
      </c>
      <c r="EE17" s="104"/>
      <c r="EF17" s="104" t="str">
        <f t="shared" si="34"/>
        <v/>
      </c>
      <c r="EG17" s="104" t="str">
        <f t="shared" si="34"/>
        <v/>
      </c>
      <c r="EH17" s="104" t="str">
        <f t="shared" si="34"/>
        <v/>
      </c>
      <c r="EI17" s="104" t="str">
        <f t="shared" si="34"/>
        <v/>
      </c>
      <c r="EJ17" s="104" t="str">
        <f t="shared" si="34"/>
        <v/>
      </c>
      <c r="EK17" s="104" t="str">
        <f t="shared" si="34"/>
        <v/>
      </c>
      <c r="EL17" s="104" t="str">
        <f t="shared" si="34"/>
        <v/>
      </c>
      <c r="EM17" s="104" t="str">
        <f t="shared" si="34"/>
        <v/>
      </c>
      <c r="EN17" s="104" t="str">
        <f t="shared" si="14"/>
        <v/>
      </c>
      <c r="EO17" s="104" t="str">
        <f t="shared" si="14"/>
        <v/>
      </c>
      <c r="EP17" s="104" t="str">
        <f t="shared" si="14"/>
        <v/>
      </c>
      <c r="EQ17" s="104" t="str">
        <f t="shared" si="14"/>
        <v/>
      </c>
      <c r="ER17" s="104" t="str">
        <f t="shared" si="14"/>
        <v/>
      </c>
      <c r="ES17" s="104"/>
      <c r="ET17" s="104" t="str">
        <f t="shared" si="35"/>
        <v/>
      </c>
      <c r="EU17" s="104" t="str">
        <f t="shared" si="35"/>
        <v/>
      </c>
      <c r="EV17" s="104" t="str">
        <f t="shared" si="35"/>
        <v/>
      </c>
      <c r="EW17" s="104" t="str">
        <f t="shared" si="35"/>
        <v/>
      </c>
      <c r="EX17" s="104" t="str">
        <f t="shared" si="35"/>
        <v/>
      </c>
      <c r="EY17" s="104" t="str">
        <f t="shared" si="35"/>
        <v/>
      </c>
      <c r="EZ17" s="104" t="str">
        <f t="shared" si="35"/>
        <v/>
      </c>
      <c r="FA17" s="104" t="str">
        <f t="shared" si="35"/>
        <v/>
      </c>
      <c r="FB17" s="104" t="str">
        <f t="shared" si="16"/>
        <v/>
      </c>
      <c r="FC17" s="104" t="str">
        <f t="shared" si="16"/>
        <v/>
      </c>
      <c r="FD17" s="104" t="str">
        <f t="shared" si="16"/>
        <v/>
      </c>
      <c r="FE17" s="104" t="str">
        <f t="shared" si="16"/>
        <v/>
      </c>
      <c r="FF17" s="104" t="str">
        <f t="shared" si="16"/>
        <v/>
      </c>
      <c r="FG17" s="104"/>
      <c r="FH17" s="104" t="str">
        <f t="shared" si="36"/>
        <v/>
      </c>
      <c r="FI17" s="104" t="str">
        <f t="shared" si="36"/>
        <v/>
      </c>
      <c r="FJ17" s="104" t="str">
        <f t="shared" si="36"/>
        <v/>
      </c>
      <c r="FK17" s="104" t="str">
        <f t="shared" si="36"/>
        <v/>
      </c>
      <c r="FL17" s="104" t="str">
        <f t="shared" si="36"/>
        <v/>
      </c>
      <c r="FM17" s="104" t="str">
        <f t="shared" si="36"/>
        <v/>
      </c>
      <c r="FN17" s="104" t="str">
        <f t="shared" si="36"/>
        <v/>
      </c>
      <c r="FO17" s="104" t="str">
        <f t="shared" si="36"/>
        <v/>
      </c>
      <c r="FP17" s="104" t="str">
        <f t="shared" si="18"/>
        <v/>
      </c>
      <c r="FQ17" s="104" t="str">
        <f t="shared" si="18"/>
        <v/>
      </c>
      <c r="FR17" s="104" t="str">
        <f t="shared" si="18"/>
        <v/>
      </c>
      <c r="FS17" s="104" t="str">
        <f t="shared" si="18"/>
        <v/>
      </c>
      <c r="FT17" s="104" t="str">
        <f t="shared" si="18"/>
        <v/>
      </c>
      <c r="FU17" s="104"/>
      <c r="FV17" s="104" t="str">
        <f t="shared" si="37"/>
        <v/>
      </c>
      <c r="FW17" s="104" t="str">
        <f t="shared" si="37"/>
        <v/>
      </c>
      <c r="FX17" s="104" t="str">
        <f t="shared" si="37"/>
        <v/>
      </c>
      <c r="FY17" s="104" t="str">
        <f t="shared" si="37"/>
        <v/>
      </c>
      <c r="FZ17" s="104" t="str">
        <f t="shared" si="37"/>
        <v/>
      </c>
      <c r="GA17" s="104" t="str">
        <f t="shared" si="37"/>
        <v/>
      </c>
      <c r="GB17" s="104" t="str">
        <f t="shared" si="37"/>
        <v/>
      </c>
      <c r="GC17" s="104" t="str">
        <f t="shared" si="37"/>
        <v/>
      </c>
      <c r="GD17" s="104" t="str">
        <f t="shared" si="20"/>
        <v/>
      </c>
      <c r="GE17" s="104" t="str">
        <f t="shared" si="20"/>
        <v/>
      </c>
      <c r="GF17" s="104" t="str">
        <f t="shared" si="20"/>
        <v/>
      </c>
      <c r="GG17" s="104" t="str">
        <f t="shared" si="20"/>
        <v/>
      </c>
      <c r="GH17" s="104" t="str">
        <f t="shared" si="20"/>
        <v/>
      </c>
      <c r="GI17" s="104"/>
      <c r="GJ17" s="104" t="str">
        <f t="shared" si="38"/>
        <v/>
      </c>
      <c r="GK17" s="104" t="str">
        <f t="shared" si="38"/>
        <v/>
      </c>
      <c r="GL17" s="104" t="str">
        <f t="shared" si="38"/>
        <v/>
      </c>
      <c r="GM17" s="104" t="str">
        <f t="shared" si="38"/>
        <v/>
      </c>
      <c r="GN17" s="104" t="str">
        <f t="shared" si="38"/>
        <v/>
      </c>
      <c r="GO17" s="104" t="str">
        <f t="shared" si="38"/>
        <v/>
      </c>
      <c r="GP17" s="104" t="str">
        <f t="shared" si="38"/>
        <v/>
      </c>
      <c r="GQ17" s="104" t="str">
        <f t="shared" si="38"/>
        <v/>
      </c>
      <c r="GR17" s="104" t="str">
        <f t="shared" si="22"/>
        <v/>
      </c>
      <c r="GS17" s="104" t="str">
        <f t="shared" si="22"/>
        <v/>
      </c>
      <c r="GT17" s="104" t="str">
        <f t="shared" si="22"/>
        <v/>
      </c>
      <c r="GU17" s="104" t="str">
        <f t="shared" si="22"/>
        <v/>
      </c>
      <c r="GV17" s="104" t="str">
        <f t="shared" si="22"/>
        <v/>
      </c>
      <c r="GW17" s="104"/>
      <c r="GX17" s="104" t="str">
        <f t="shared" si="39"/>
        <v/>
      </c>
      <c r="GY17" s="104" t="str">
        <f t="shared" si="39"/>
        <v/>
      </c>
      <c r="GZ17" s="104" t="str">
        <f t="shared" si="39"/>
        <v/>
      </c>
      <c r="HA17" s="104" t="str">
        <f t="shared" si="39"/>
        <v/>
      </c>
      <c r="HB17" s="104" t="str">
        <f t="shared" si="39"/>
        <v/>
      </c>
      <c r="HC17" s="104" t="str">
        <f t="shared" si="39"/>
        <v/>
      </c>
      <c r="HD17" s="104" t="str">
        <f t="shared" si="39"/>
        <v/>
      </c>
      <c r="HE17" s="104" t="str">
        <f t="shared" si="39"/>
        <v/>
      </c>
      <c r="HF17" s="104" t="str">
        <f t="shared" si="24"/>
        <v/>
      </c>
      <c r="HG17" s="104" t="str">
        <f t="shared" si="24"/>
        <v/>
      </c>
      <c r="HH17" s="104" t="str">
        <f t="shared" si="24"/>
        <v/>
      </c>
      <c r="HI17" s="104" t="str">
        <f t="shared" si="24"/>
        <v/>
      </c>
      <c r="HJ17" s="104" t="str">
        <f t="shared" si="24"/>
        <v/>
      </c>
    </row>
    <row r="18" spans="1:218" x14ac:dyDescent="0.25">
      <c r="A18" s="91">
        <v>40650</v>
      </c>
      <c r="B18" s="113" t="s">
        <v>582</v>
      </c>
      <c r="C18" s="114" t="s">
        <v>571</v>
      </c>
      <c r="D18" s="160" t="s">
        <v>583</v>
      </c>
      <c r="E18" s="112">
        <v>6.4</v>
      </c>
      <c r="F18" s="134"/>
      <c r="G18" s="161"/>
      <c r="H18" s="162" t="str">
        <f>INDEX('Daily Activity List'!B:B,MATCH(A18,'Daily Activity List'!$A:$A))</f>
        <v>VHP - Characterization Sampling1</v>
      </c>
      <c r="I18" s="136"/>
      <c r="J18" s="104" t="str">
        <f t="shared" si="25"/>
        <v/>
      </c>
      <c r="K18" s="104">
        <f t="shared" si="25"/>
        <v>6.4</v>
      </c>
      <c r="L18" s="104" t="str">
        <f t="shared" si="44"/>
        <v/>
      </c>
      <c r="M18" s="104" t="str">
        <f t="shared" si="44"/>
        <v/>
      </c>
      <c r="N18" s="104" t="str">
        <f t="shared" si="44"/>
        <v/>
      </c>
      <c r="O18" s="104" t="str">
        <f t="shared" si="44"/>
        <v/>
      </c>
      <c r="P18" s="104" t="str">
        <f t="shared" si="44"/>
        <v/>
      </c>
      <c r="Q18" s="104" t="str">
        <f t="shared" si="44"/>
        <v/>
      </c>
      <c r="R18" s="104" t="str">
        <f t="shared" si="44"/>
        <v/>
      </c>
      <c r="S18" s="104" t="str">
        <f t="shared" si="44"/>
        <v/>
      </c>
      <c r="T18" s="104" t="str">
        <f t="shared" si="44"/>
        <v/>
      </c>
      <c r="U18" s="104" t="str">
        <f t="shared" si="44"/>
        <v/>
      </c>
      <c r="V18" s="104" t="str">
        <f t="shared" si="44"/>
        <v/>
      </c>
      <c r="W18" s="136"/>
      <c r="X18" s="104" t="str">
        <f t="shared" si="26"/>
        <v/>
      </c>
      <c r="Y18" s="104" t="str">
        <f t="shared" si="40"/>
        <v/>
      </c>
      <c r="Z18" s="104" t="str">
        <f t="shared" si="40"/>
        <v/>
      </c>
      <c r="AA18" s="104" t="str">
        <f t="shared" si="40"/>
        <v/>
      </c>
      <c r="AB18" s="104" t="str">
        <f t="shared" si="40"/>
        <v/>
      </c>
      <c r="AC18" s="104" t="str">
        <f t="shared" si="40"/>
        <v/>
      </c>
      <c r="AD18" s="104" t="str">
        <f t="shared" si="40"/>
        <v/>
      </c>
      <c r="AE18" s="104" t="str">
        <f t="shared" si="40"/>
        <v/>
      </c>
      <c r="AF18" s="104" t="str">
        <f t="shared" si="40"/>
        <v/>
      </c>
      <c r="AG18" s="104" t="str">
        <f t="shared" si="40"/>
        <v/>
      </c>
      <c r="AH18" s="104" t="str">
        <f t="shared" si="40"/>
        <v/>
      </c>
      <c r="AI18" s="104" t="str">
        <f t="shared" si="40"/>
        <v/>
      </c>
      <c r="AJ18" s="104" t="str">
        <f t="shared" si="40"/>
        <v/>
      </c>
      <c r="AK18" s="104"/>
      <c r="AL18" s="104" t="str">
        <f t="shared" si="27"/>
        <v/>
      </c>
      <c r="AM18" s="104" t="str">
        <f t="shared" si="41"/>
        <v/>
      </c>
      <c r="AN18" s="104" t="str">
        <f t="shared" si="41"/>
        <v/>
      </c>
      <c r="AO18" s="104" t="str">
        <f t="shared" si="41"/>
        <v/>
      </c>
      <c r="AP18" s="104" t="str">
        <f t="shared" si="41"/>
        <v/>
      </c>
      <c r="AQ18" s="104" t="str">
        <f t="shared" si="41"/>
        <v/>
      </c>
      <c r="AR18" s="104" t="str">
        <f t="shared" si="41"/>
        <v/>
      </c>
      <c r="AS18" s="104" t="str">
        <f t="shared" si="41"/>
        <v/>
      </c>
      <c r="AT18" s="104" t="str">
        <f t="shared" si="41"/>
        <v/>
      </c>
      <c r="AU18" s="104" t="str">
        <f t="shared" si="41"/>
        <v/>
      </c>
      <c r="AV18" s="104" t="str">
        <f t="shared" si="41"/>
        <v/>
      </c>
      <c r="AW18" s="104" t="str">
        <f t="shared" si="41"/>
        <v/>
      </c>
      <c r="AX18" s="104" t="str">
        <f t="shared" si="41"/>
        <v/>
      </c>
      <c r="AY18" s="104"/>
      <c r="AZ18" s="104" t="str">
        <f t="shared" si="28"/>
        <v/>
      </c>
      <c r="BA18" s="104" t="str">
        <f t="shared" si="42"/>
        <v/>
      </c>
      <c r="BB18" s="104" t="str">
        <f t="shared" si="42"/>
        <v/>
      </c>
      <c r="BC18" s="104" t="str">
        <f t="shared" si="42"/>
        <v/>
      </c>
      <c r="BD18" s="104" t="str">
        <f t="shared" si="42"/>
        <v/>
      </c>
      <c r="BE18" s="104" t="str">
        <f t="shared" si="42"/>
        <v/>
      </c>
      <c r="BF18" s="104" t="str">
        <f t="shared" si="42"/>
        <v/>
      </c>
      <c r="BG18" s="104" t="str">
        <f t="shared" si="42"/>
        <v/>
      </c>
      <c r="BH18" s="104" t="str">
        <f t="shared" si="42"/>
        <v/>
      </c>
      <c r="BI18" s="104" t="str">
        <f t="shared" si="42"/>
        <v/>
      </c>
      <c r="BJ18" s="104" t="str">
        <f t="shared" si="42"/>
        <v/>
      </c>
      <c r="BK18" s="104" t="str">
        <f t="shared" si="42"/>
        <v/>
      </c>
      <c r="BL18" s="104" t="str">
        <f t="shared" si="42"/>
        <v/>
      </c>
      <c r="BM18" s="104"/>
      <c r="BN18" s="104" t="str">
        <f t="shared" si="29"/>
        <v/>
      </c>
      <c r="BO18" s="104" t="str">
        <f t="shared" si="43"/>
        <v/>
      </c>
      <c r="BP18" s="104" t="str">
        <f t="shared" si="43"/>
        <v/>
      </c>
      <c r="BQ18" s="104" t="str">
        <f t="shared" si="43"/>
        <v/>
      </c>
      <c r="BR18" s="104" t="str">
        <f t="shared" si="43"/>
        <v/>
      </c>
      <c r="BS18" s="104" t="str">
        <f t="shared" si="43"/>
        <v/>
      </c>
      <c r="BT18" s="104" t="str">
        <f t="shared" si="43"/>
        <v/>
      </c>
      <c r="BU18" s="104" t="str">
        <f t="shared" si="43"/>
        <v/>
      </c>
      <c r="BV18" s="104" t="str">
        <f t="shared" si="43"/>
        <v/>
      </c>
      <c r="BW18" s="104" t="str">
        <f t="shared" si="43"/>
        <v/>
      </c>
      <c r="BX18" s="104" t="str">
        <f t="shared" si="43"/>
        <v/>
      </c>
      <c r="BY18" s="104" t="str">
        <f t="shared" si="43"/>
        <v/>
      </c>
      <c r="BZ18" s="104" t="str">
        <f t="shared" si="43"/>
        <v/>
      </c>
      <c r="CA18" s="104"/>
      <c r="CB18" s="104" t="str">
        <f t="shared" si="30"/>
        <v/>
      </c>
      <c r="CC18" s="104" t="str">
        <f t="shared" si="30"/>
        <v/>
      </c>
      <c r="CD18" s="104" t="str">
        <f t="shared" si="30"/>
        <v/>
      </c>
      <c r="CE18" s="104" t="str">
        <f t="shared" si="30"/>
        <v/>
      </c>
      <c r="CF18" s="104" t="str">
        <f t="shared" si="30"/>
        <v/>
      </c>
      <c r="CG18" s="104" t="str">
        <f t="shared" si="30"/>
        <v/>
      </c>
      <c r="CH18" s="104" t="str">
        <f t="shared" si="30"/>
        <v/>
      </c>
      <c r="CI18" s="104" t="str">
        <f t="shared" si="30"/>
        <v/>
      </c>
      <c r="CJ18" s="104" t="str">
        <f t="shared" si="30"/>
        <v/>
      </c>
      <c r="CK18" s="104" t="str">
        <f t="shared" si="30"/>
        <v/>
      </c>
      <c r="CL18" s="104" t="str">
        <f t="shared" si="30"/>
        <v/>
      </c>
      <c r="CM18" s="104" t="str">
        <f t="shared" si="30"/>
        <v/>
      </c>
      <c r="CN18" s="104" t="str">
        <f t="shared" si="30"/>
        <v/>
      </c>
      <c r="CO18" s="104"/>
      <c r="CP18" s="104" t="str">
        <f t="shared" si="31"/>
        <v/>
      </c>
      <c r="CQ18" s="104" t="str">
        <f t="shared" si="31"/>
        <v/>
      </c>
      <c r="CR18" s="104" t="str">
        <f t="shared" si="31"/>
        <v/>
      </c>
      <c r="CS18" s="104" t="str">
        <f t="shared" si="31"/>
        <v/>
      </c>
      <c r="CT18" s="104" t="str">
        <f t="shared" si="31"/>
        <v/>
      </c>
      <c r="CU18" s="104" t="str">
        <f t="shared" si="31"/>
        <v/>
      </c>
      <c r="CV18" s="104" t="str">
        <f t="shared" si="31"/>
        <v/>
      </c>
      <c r="CW18" s="104" t="str">
        <f t="shared" si="31"/>
        <v/>
      </c>
      <c r="CX18" s="104" t="str">
        <f t="shared" si="31"/>
        <v/>
      </c>
      <c r="CY18" s="104" t="str">
        <f t="shared" si="31"/>
        <v/>
      </c>
      <c r="CZ18" s="104" t="str">
        <f t="shared" si="31"/>
        <v/>
      </c>
      <c r="DA18" s="104" t="str">
        <f t="shared" si="31"/>
        <v/>
      </c>
      <c r="DB18" s="104" t="str">
        <f t="shared" si="31"/>
        <v/>
      </c>
      <c r="DC18" s="104"/>
      <c r="DD18" s="104" t="str">
        <f t="shared" si="32"/>
        <v/>
      </c>
      <c r="DE18" s="104" t="str">
        <f t="shared" si="32"/>
        <v/>
      </c>
      <c r="DF18" s="104" t="str">
        <f t="shared" si="32"/>
        <v/>
      </c>
      <c r="DG18" s="104" t="str">
        <f t="shared" si="32"/>
        <v/>
      </c>
      <c r="DH18" s="104" t="str">
        <f t="shared" si="32"/>
        <v/>
      </c>
      <c r="DI18" s="104" t="str">
        <f t="shared" si="32"/>
        <v/>
      </c>
      <c r="DJ18" s="104" t="str">
        <f t="shared" si="32"/>
        <v/>
      </c>
      <c r="DK18" s="104" t="str">
        <f t="shared" si="32"/>
        <v/>
      </c>
      <c r="DL18" s="104" t="str">
        <f t="shared" si="32"/>
        <v/>
      </c>
      <c r="DM18" s="104" t="str">
        <f t="shared" si="32"/>
        <v/>
      </c>
      <c r="DN18" s="104" t="str">
        <f t="shared" si="32"/>
        <v/>
      </c>
      <c r="DO18" s="104" t="str">
        <f t="shared" si="32"/>
        <v/>
      </c>
      <c r="DP18" s="104" t="str">
        <f t="shared" si="32"/>
        <v/>
      </c>
      <c r="DQ18" s="104"/>
      <c r="DR18" s="104" t="str">
        <f t="shared" si="33"/>
        <v/>
      </c>
      <c r="DS18" s="104" t="str">
        <f t="shared" si="33"/>
        <v/>
      </c>
      <c r="DT18" s="104" t="str">
        <f t="shared" si="33"/>
        <v/>
      </c>
      <c r="DU18" s="104" t="str">
        <f t="shared" si="33"/>
        <v/>
      </c>
      <c r="DV18" s="104" t="str">
        <f t="shared" si="33"/>
        <v/>
      </c>
      <c r="DW18" s="104" t="str">
        <f t="shared" si="33"/>
        <v/>
      </c>
      <c r="DX18" s="104" t="str">
        <f t="shared" si="33"/>
        <v/>
      </c>
      <c r="DY18" s="104" t="str">
        <f t="shared" si="33"/>
        <v/>
      </c>
      <c r="DZ18" s="104" t="str">
        <f t="shared" si="33"/>
        <v/>
      </c>
      <c r="EA18" s="104" t="str">
        <f t="shared" si="33"/>
        <v/>
      </c>
      <c r="EB18" s="104" t="str">
        <f t="shared" si="33"/>
        <v/>
      </c>
      <c r="EC18" s="104" t="str">
        <f t="shared" si="33"/>
        <v/>
      </c>
      <c r="ED18" s="104" t="str">
        <f t="shared" si="33"/>
        <v/>
      </c>
      <c r="EE18" s="104"/>
      <c r="EF18" s="104" t="str">
        <f t="shared" si="34"/>
        <v/>
      </c>
      <c r="EG18" s="104" t="str">
        <f t="shared" si="34"/>
        <v/>
      </c>
      <c r="EH18" s="104" t="str">
        <f t="shared" si="34"/>
        <v/>
      </c>
      <c r="EI18" s="104" t="str">
        <f t="shared" si="34"/>
        <v/>
      </c>
      <c r="EJ18" s="104" t="str">
        <f t="shared" si="34"/>
        <v/>
      </c>
      <c r="EK18" s="104" t="str">
        <f t="shared" si="34"/>
        <v/>
      </c>
      <c r="EL18" s="104" t="str">
        <f t="shared" si="34"/>
        <v/>
      </c>
      <c r="EM18" s="104" t="str">
        <f t="shared" si="34"/>
        <v/>
      </c>
      <c r="EN18" s="104" t="str">
        <f t="shared" si="34"/>
        <v/>
      </c>
      <c r="EO18" s="104" t="str">
        <f t="shared" si="34"/>
        <v/>
      </c>
      <c r="EP18" s="104" t="str">
        <f t="shared" si="34"/>
        <v/>
      </c>
      <c r="EQ18" s="104" t="str">
        <f t="shared" si="34"/>
        <v/>
      </c>
      <c r="ER18" s="104" t="str">
        <f t="shared" si="34"/>
        <v/>
      </c>
      <c r="ES18" s="104"/>
      <c r="ET18" s="104" t="str">
        <f t="shared" si="35"/>
        <v/>
      </c>
      <c r="EU18" s="104" t="str">
        <f t="shared" si="35"/>
        <v/>
      </c>
      <c r="EV18" s="104" t="str">
        <f t="shared" si="35"/>
        <v/>
      </c>
      <c r="EW18" s="104" t="str">
        <f t="shared" si="35"/>
        <v/>
      </c>
      <c r="EX18" s="104" t="str">
        <f t="shared" si="35"/>
        <v/>
      </c>
      <c r="EY18" s="104" t="str">
        <f t="shared" si="35"/>
        <v/>
      </c>
      <c r="EZ18" s="104" t="str">
        <f t="shared" si="35"/>
        <v/>
      </c>
      <c r="FA18" s="104" t="str">
        <f t="shared" si="35"/>
        <v/>
      </c>
      <c r="FB18" s="104" t="str">
        <f t="shared" si="35"/>
        <v/>
      </c>
      <c r="FC18" s="104" t="str">
        <f t="shared" si="35"/>
        <v/>
      </c>
      <c r="FD18" s="104" t="str">
        <f t="shared" si="35"/>
        <v/>
      </c>
      <c r="FE18" s="104" t="str">
        <f t="shared" si="35"/>
        <v/>
      </c>
      <c r="FF18" s="104" t="str">
        <f t="shared" si="35"/>
        <v/>
      </c>
      <c r="FG18" s="104"/>
      <c r="FH18" s="104" t="str">
        <f t="shared" si="36"/>
        <v/>
      </c>
      <c r="FI18" s="104" t="str">
        <f t="shared" si="36"/>
        <v/>
      </c>
      <c r="FJ18" s="104" t="str">
        <f t="shared" si="36"/>
        <v/>
      </c>
      <c r="FK18" s="104" t="str">
        <f t="shared" si="36"/>
        <v/>
      </c>
      <c r="FL18" s="104" t="str">
        <f t="shared" si="36"/>
        <v/>
      </c>
      <c r="FM18" s="104" t="str">
        <f t="shared" si="36"/>
        <v/>
      </c>
      <c r="FN18" s="104" t="str">
        <f t="shared" si="36"/>
        <v/>
      </c>
      <c r="FO18" s="104" t="str">
        <f t="shared" si="36"/>
        <v/>
      </c>
      <c r="FP18" s="104" t="str">
        <f t="shared" si="36"/>
        <v/>
      </c>
      <c r="FQ18" s="104" t="str">
        <f t="shared" si="36"/>
        <v/>
      </c>
      <c r="FR18" s="104" t="str">
        <f t="shared" si="36"/>
        <v/>
      </c>
      <c r="FS18" s="104" t="str">
        <f t="shared" si="36"/>
        <v/>
      </c>
      <c r="FT18" s="104" t="str">
        <f t="shared" si="36"/>
        <v/>
      </c>
      <c r="FU18" s="104"/>
      <c r="FV18" s="104" t="str">
        <f t="shared" si="37"/>
        <v/>
      </c>
      <c r="FW18" s="104" t="str">
        <f t="shared" si="37"/>
        <v/>
      </c>
      <c r="FX18" s="104" t="str">
        <f t="shared" si="37"/>
        <v/>
      </c>
      <c r="FY18" s="104" t="str">
        <f t="shared" si="37"/>
        <v/>
      </c>
      <c r="FZ18" s="104" t="str">
        <f t="shared" si="37"/>
        <v/>
      </c>
      <c r="GA18" s="104" t="str">
        <f t="shared" si="37"/>
        <v/>
      </c>
      <c r="GB18" s="104" t="str">
        <f t="shared" si="37"/>
        <v/>
      </c>
      <c r="GC18" s="104" t="str">
        <f t="shared" si="37"/>
        <v/>
      </c>
      <c r="GD18" s="104" t="str">
        <f t="shared" si="37"/>
        <v/>
      </c>
      <c r="GE18" s="104" t="str">
        <f t="shared" si="37"/>
        <v/>
      </c>
      <c r="GF18" s="104" t="str">
        <f t="shared" si="37"/>
        <v/>
      </c>
      <c r="GG18" s="104" t="str">
        <f t="shared" si="37"/>
        <v/>
      </c>
      <c r="GH18" s="104" t="str">
        <f t="shared" si="37"/>
        <v/>
      </c>
      <c r="GI18" s="104"/>
      <c r="GJ18" s="104" t="str">
        <f t="shared" si="38"/>
        <v/>
      </c>
      <c r="GK18" s="104" t="str">
        <f t="shared" si="38"/>
        <v/>
      </c>
      <c r="GL18" s="104" t="str">
        <f t="shared" si="38"/>
        <v/>
      </c>
      <c r="GM18" s="104" t="str">
        <f t="shared" si="38"/>
        <v/>
      </c>
      <c r="GN18" s="104" t="str">
        <f t="shared" si="38"/>
        <v/>
      </c>
      <c r="GO18" s="104" t="str">
        <f t="shared" si="38"/>
        <v/>
      </c>
      <c r="GP18" s="104" t="str">
        <f t="shared" si="38"/>
        <v/>
      </c>
      <c r="GQ18" s="104" t="str">
        <f t="shared" si="38"/>
        <v/>
      </c>
      <c r="GR18" s="104" t="str">
        <f t="shared" si="38"/>
        <v/>
      </c>
      <c r="GS18" s="104" t="str">
        <f t="shared" si="38"/>
        <v/>
      </c>
      <c r="GT18" s="104" t="str">
        <f t="shared" si="38"/>
        <v/>
      </c>
      <c r="GU18" s="104" t="str">
        <f t="shared" si="38"/>
        <v/>
      </c>
      <c r="GV18" s="104" t="str">
        <f t="shared" si="38"/>
        <v/>
      </c>
      <c r="GW18" s="104"/>
      <c r="GX18" s="104" t="str">
        <f t="shared" si="39"/>
        <v/>
      </c>
      <c r="GY18" s="104" t="str">
        <f t="shared" si="39"/>
        <v/>
      </c>
      <c r="GZ18" s="104" t="str">
        <f t="shared" si="39"/>
        <v/>
      </c>
      <c r="HA18" s="104" t="str">
        <f t="shared" si="39"/>
        <v/>
      </c>
      <c r="HB18" s="104" t="str">
        <f t="shared" si="39"/>
        <v/>
      </c>
      <c r="HC18" s="104" t="str">
        <f t="shared" si="39"/>
        <v/>
      </c>
      <c r="HD18" s="104" t="str">
        <f t="shared" si="39"/>
        <v/>
      </c>
      <c r="HE18" s="104" t="str">
        <f t="shared" si="39"/>
        <v/>
      </c>
      <c r="HF18" s="104" t="str">
        <f t="shared" si="39"/>
        <v/>
      </c>
      <c r="HG18" s="104" t="str">
        <f t="shared" si="39"/>
        <v/>
      </c>
      <c r="HH18" s="104" t="str">
        <f t="shared" si="39"/>
        <v/>
      </c>
      <c r="HI18" s="104" t="str">
        <f t="shared" si="39"/>
        <v/>
      </c>
      <c r="HJ18" s="104" t="str">
        <f t="shared" si="39"/>
        <v/>
      </c>
    </row>
    <row r="19" spans="1:218" x14ac:dyDescent="0.25">
      <c r="A19" s="91">
        <v>40650</v>
      </c>
      <c r="B19" s="113" t="s">
        <v>582</v>
      </c>
      <c r="C19" s="114" t="s">
        <v>571</v>
      </c>
      <c r="D19" s="160" t="s">
        <v>584</v>
      </c>
      <c r="E19" s="112">
        <v>5.6</v>
      </c>
      <c r="F19" s="134"/>
      <c r="G19" s="161"/>
      <c r="H19" s="162" t="str">
        <f>INDEX('Daily Activity List'!B:B,MATCH(A19,'Daily Activity List'!$A:$A))</f>
        <v>VHP - Characterization Sampling1</v>
      </c>
      <c r="I19" s="136"/>
      <c r="J19" s="104" t="str">
        <f t="shared" si="25"/>
        <v/>
      </c>
      <c r="K19" s="104">
        <f t="shared" si="25"/>
        <v>5.6</v>
      </c>
      <c r="L19" s="104" t="str">
        <f t="shared" si="44"/>
        <v/>
      </c>
      <c r="M19" s="104" t="str">
        <f t="shared" si="44"/>
        <v/>
      </c>
      <c r="N19" s="104" t="str">
        <f t="shared" si="44"/>
        <v/>
      </c>
      <c r="O19" s="104" t="str">
        <f t="shared" si="44"/>
        <v/>
      </c>
      <c r="P19" s="104" t="str">
        <f t="shared" si="44"/>
        <v/>
      </c>
      <c r="Q19" s="104" t="str">
        <f t="shared" si="44"/>
        <v/>
      </c>
      <c r="R19" s="104" t="str">
        <f t="shared" si="44"/>
        <v/>
      </c>
      <c r="S19" s="104" t="str">
        <f t="shared" si="44"/>
        <v/>
      </c>
      <c r="T19" s="104" t="str">
        <f t="shared" si="44"/>
        <v/>
      </c>
      <c r="U19" s="104" t="str">
        <f t="shared" si="44"/>
        <v/>
      </c>
      <c r="V19" s="104" t="str">
        <f t="shared" si="44"/>
        <v/>
      </c>
      <c r="W19" s="136"/>
      <c r="X19" s="104" t="str">
        <f t="shared" si="26"/>
        <v/>
      </c>
      <c r="Y19" s="104" t="str">
        <f t="shared" si="40"/>
        <v/>
      </c>
      <c r="Z19" s="104" t="str">
        <f t="shared" si="40"/>
        <v/>
      </c>
      <c r="AA19" s="104" t="str">
        <f t="shared" si="40"/>
        <v/>
      </c>
      <c r="AB19" s="104" t="str">
        <f t="shared" si="40"/>
        <v/>
      </c>
      <c r="AC19" s="104" t="str">
        <f t="shared" si="40"/>
        <v/>
      </c>
      <c r="AD19" s="104" t="str">
        <f t="shared" si="40"/>
        <v/>
      </c>
      <c r="AE19" s="104" t="str">
        <f t="shared" si="40"/>
        <v/>
      </c>
      <c r="AF19" s="104" t="str">
        <f t="shared" si="40"/>
        <v/>
      </c>
      <c r="AG19" s="104" t="str">
        <f t="shared" si="40"/>
        <v/>
      </c>
      <c r="AH19" s="104" t="str">
        <f t="shared" si="40"/>
        <v/>
      </c>
      <c r="AI19" s="104" t="str">
        <f t="shared" si="40"/>
        <v/>
      </c>
      <c r="AJ19" s="104" t="str">
        <f t="shared" si="40"/>
        <v/>
      </c>
      <c r="AK19" s="104"/>
      <c r="AL19" s="104" t="str">
        <f t="shared" si="27"/>
        <v/>
      </c>
      <c r="AM19" s="104" t="str">
        <f t="shared" si="41"/>
        <v/>
      </c>
      <c r="AN19" s="104" t="str">
        <f t="shared" si="41"/>
        <v/>
      </c>
      <c r="AO19" s="104" t="str">
        <f t="shared" si="41"/>
        <v/>
      </c>
      <c r="AP19" s="104" t="str">
        <f t="shared" si="41"/>
        <v/>
      </c>
      <c r="AQ19" s="104" t="str">
        <f t="shared" si="41"/>
        <v/>
      </c>
      <c r="AR19" s="104" t="str">
        <f t="shared" si="41"/>
        <v/>
      </c>
      <c r="AS19" s="104" t="str">
        <f t="shared" si="41"/>
        <v/>
      </c>
      <c r="AT19" s="104" t="str">
        <f t="shared" si="41"/>
        <v/>
      </c>
      <c r="AU19" s="104" t="str">
        <f t="shared" si="41"/>
        <v/>
      </c>
      <c r="AV19" s="104" t="str">
        <f t="shared" si="41"/>
        <v/>
      </c>
      <c r="AW19" s="104" t="str">
        <f t="shared" si="41"/>
        <v/>
      </c>
      <c r="AX19" s="104" t="str">
        <f t="shared" si="41"/>
        <v/>
      </c>
      <c r="AY19" s="104"/>
      <c r="AZ19" s="104" t="str">
        <f t="shared" si="28"/>
        <v/>
      </c>
      <c r="BA19" s="104" t="str">
        <f t="shared" si="42"/>
        <v/>
      </c>
      <c r="BB19" s="104" t="str">
        <f t="shared" si="42"/>
        <v/>
      </c>
      <c r="BC19" s="104" t="str">
        <f t="shared" si="42"/>
        <v/>
      </c>
      <c r="BD19" s="104" t="str">
        <f t="shared" si="42"/>
        <v/>
      </c>
      <c r="BE19" s="104" t="str">
        <f t="shared" si="42"/>
        <v/>
      </c>
      <c r="BF19" s="104" t="str">
        <f t="shared" si="42"/>
        <v/>
      </c>
      <c r="BG19" s="104" t="str">
        <f t="shared" si="42"/>
        <v/>
      </c>
      <c r="BH19" s="104" t="str">
        <f t="shared" si="42"/>
        <v/>
      </c>
      <c r="BI19" s="104" t="str">
        <f t="shared" si="42"/>
        <v/>
      </c>
      <c r="BJ19" s="104" t="str">
        <f t="shared" si="42"/>
        <v/>
      </c>
      <c r="BK19" s="104" t="str">
        <f t="shared" si="42"/>
        <v/>
      </c>
      <c r="BL19" s="104" t="str">
        <f t="shared" si="42"/>
        <v/>
      </c>
      <c r="BM19" s="104"/>
      <c r="BN19" s="104" t="str">
        <f t="shared" si="29"/>
        <v/>
      </c>
      <c r="BO19" s="104" t="str">
        <f t="shared" si="43"/>
        <v/>
      </c>
      <c r="BP19" s="104" t="str">
        <f t="shared" si="43"/>
        <v/>
      </c>
      <c r="BQ19" s="104" t="str">
        <f t="shared" si="43"/>
        <v/>
      </c>
      <c r="BR19" s="104" t="str">
        <f t="shared" si="43"/>
        <v/>
      </c>
      <c r="BS19" s="104" t="str">
        <f t="shared" si="43"/>
        <v/>
      </c>
      <c r="BT19" s="104" t="str">
        <f t="shared" si="43"/>
        <v/>
      </c>
      <c r="BU19" s="104" t="str">
        <f t="shared" si="43"/>
        <v/>
      </c>
      <c r="BV19" s="104" t="str">
        <f t="shared" si="43"/>
        <v/>
      </c>
      <c r="BW19" s="104" t="str">
        <f t="shared" si="43"/>
        <v/>
      </c>
      <c r="BX19" s="104" t="str">
        <f t="shared" si="43"/>
        <v/>
      </c>
      <c r="BY19" s="104" t="str">
        <f t="shared" si="43"/>
        <v/>
      </c>
      <c r="BZ19" s="104" t="str">
        <f t="shared" si="43"/>
        <v/>
      </c>
      <c r="CA19" s="104"/>
      <c r="CB19" s="104" t="str">
        <f t="shared" si="30"/>
        <v/>
      </c>
      <c r="CC19" s="104" t="str">
        <f t="shared" si="30"/>
        <v/>
      </c>
      <c r="CD19" s="104" t="str">
        <f t="shared" si="30"/>
        <v/>
      </c>
      <c r="CE19" s="104" t="str">
        <f t="shared" si="30"/>
        <v/>
      </c>
      <c r="CF19" s="104" t="str">
        <f t="shared" si="30"/>
        <v/>
      </c>
      <c r="CG19" s="104" t="str">
        <f t="shared" si="30"/>
        <v/>
      </c>
      <c r="CH19" s="104" t="str">
        <f t="shared" si="30"/>
        <v/>
      </c>
      <c r="CI19" s="104" t="str">
        <f t="shared" si="30"/>
        <v/>
      </c>
      <c r="CJ19" s="104" t="str">
        <f t="shared" si="30"/>
        <v/>
      </c>
      <c r="CK19" s="104" t="str">
        <f t="shared" si="30"/>
        <v/>
      </c>
      <c r="CL19" s="104" t="str">
        <f t="shared" si="30"/>
        <v/>
      </c>
      <c r="CM19" s="104" t="str">
        <f t="shared" si="30"/>
        <v/>
      </c>
      <c r="CN19" s="104" t="str">
        <f t="shared" si="30"/>
        <v/>
      </c>
      <c r="CO19" s="104"/>
      <c r="CP19" s="104" t="str">
        <f t="shared" si="31"/>
        <v/>
      </c>
      <c r="CQ19" s="104" t="str">
        <f t="shared" si="31"/>
        <v/>
      </c>
      <c r="CR19" s="104" t="str">
        <f t="shared" si="31"/>
        <v/>
      </c>
      <c r="CS19" s="104" t="str">
        <f t="shared" si="31"/>
        <v/>
      </c>
      <c r="CT19" s="104" t="str">
        <f t="shared" si="31"/>
        <v/>
      </c>
      <c r="CU19" s="104" t="str">
        <f t="shared" si="31"/>
        <v/>
      </c>
      <c r="CV19" s="104" t="str">
        <f t="shared" si="31"/>
        <v/>
      </c>
      <c r="CW19" s="104" t="str">
        <f t="shared" si="31"/>
        <v/>
      </c>
      <c r="CX19" s="104" t="str">
        <f t="shared" si="31"/>
        <v/>
      </c>
      <c r="CY19" s="104" t="str">
        <f t="shared" si="31"/>
        <v/>
      </c>
      <c r="CZ19" s="104" t="str">
        <f t="shared" si="31"/>
        <v/>
      </c>
      <c r="DA19" s="104" t="str">
        <f t="shared" si="31"/>
        <v/>
      </c>
      <c r="DB19" s="104" t="str">
        <f t="shared" si="31"/>
        <v/>
      </c>
      <c r="DC19" s="104"/>
      <c r="DD19" s="104" t="str">
        <f t="shared" si="32"/>
        <v/>
      </c>
      <c r="DE19" s="104" t="str">
        <f t="shared" si="32"/>
        <v/>
      </c>
      <c r="DF19" s="104" t="str">
        <f t="shared" si="32"/>
        <v/>
      </c>
      <c r="DG19" s="104" t="str">
        <f t="shared" si="32"/>
        <v/>
      </c>
      <c r="DH19" s="104" t="str">
        <f t="shared" si="32"/>
        <v/>
      </c>
      <c r="DI19" s="104" t="str">
        <f t="shared" si="32"/>
        <v/>
      </c>
      <c r="DJ19" s="104" t="str">
        <f t="shared" si="32"/>
        <v/>
      </c>
      <c r="DK19" s="104" t="str">
        <f t="shared" si="32"/>
        <v/>
      </c>
      <c r="DL19" s="104" t="str">
        <f t="shared" si="32"/>
        <v/>
      </c>
      <c r="DM19" s="104" t="str">
        <f t="shared" si="32"/>
        <v/>
      </c>
      <c r="DN19" s="104" t="str">
        <f t="shared" si="32"/>
        <v/>
      </c>
      <c r="DO19" s="104" t="str">
        <f t="shared" si="32"/>
        <v/>
      </c>
      <c r="DP19" s="104" t="str">
        <f t="shared" si="32"/>
        <v/>
      </c>
      <c r="DQ19" s="104"/>
      <c r="DR19" s="104" t="str">
        <f t="shared" si="33"/>
        <v/>
      </c>
      <c r="DS19" s="104" t="str">
        <f t="shared" si="33"/>
        <v/>
      </c>
      <c r="DT19" s="104" t="str">
        <f t="shared" si="33"/>
        <v/>
      </c>
      <c r="DU19" s="104" t="str">
        <f t="shared" si="33"/>
        <v/>
      </c>
      <c r="DV19" s="104" t="str">
        <f t="shared" si="33"/>
        <v/>
      </c>
      <c r="DW19" s="104" t="str">
        <f t="shared" si="33"/>
        <v/>
      </c>
      <c r="DX19" s="104" t="str">
        <f t="shared" si="33"/>
        <v/>
      </c>
      <c r="DY19" s="104" t="str">
        <f t="shared" si="33"/>
        <v/>
      </c>
      <c r="DZ19" s="104" t="str">
        <f t="shared" si="33"/>
        <v/>
      </c>
      <c r="EA19" s="104" t="str">
        <f t="shared" si="33"/>
        <v/>
      </c>
      <c r="EB19" s="104" t="str">
        <f t="shared" si="33"/>
        <v/>
      </c>
      <c r="EC19" s="104" t="str">
        <f t="shared" si="33"/>
        <v/>
      </c>
      <c r="ED19" s="104" t="str">
        <f t="shared" si="33"/>
        <v/>
      </c>
      <c r="EE19" s="104"/>
      <c r="EF19" s="104" t="str">
        <f t="shared" si="34"/>
        <v/>
      </c>
      <c r="EG19" s="104" t="str">
        <f t="shared" si="34"/>
        <v/>
      </c>
      <c r="EH19" s="104" t="str">
        <f t="shared" si="34"/>
        <v/>
      </c>
      <c r="EI19" s="104" t="str">
        <f t="shared" si="34"/>
        <v/>
      </c>
      <c r="EJ19" s="104" t="str">
        <f t="shared" si="34"/>
        <v/>
      </c>
      <c r="EK19" s="104" t="str">
        <f t="shared" si="34"/>
        <v/>
      </c>
      <c r="EL19" s="104" t="str">
        <f t="shared" si="34"/>
        <v/>
      </c>
      <c r="EM19" s="104" t="str">
        <f t="shared" si="34"/>
        <v/>
      </c>
      <c r="EN19" s="104" t="str">
        <f t="shared" si="34"/>
        <v/>
      </c>
      <c r="EO19" s="104" t="str">
        <f t="shared" si="34"/>
        <v/>
      </c>
      <c r="EP19" s="104" t="str">
        <f t="shared" si="34"/>
        <v/>
      </c>
      <c r="EQ19" s="104" t="str">
        <f t="shared" si="34"/>
        <v/>
      </c>
      <c r="ER19" s="104" t="str">
        <f t="shared" si="34"/>
        <v/>
      </c>
      <c r="ES19" s="104"/>
      <c r="ET19" s="104" t="str">
        <f t="shared" si="35"/>
        <v/>
      </c>
      <c r="EU19" s="104" t="str">
        <f t="shared" si="35"/>
        <v/>
      </c>
      <c r="EV19" s="104" t="str">
        <f t="shared" si="35"/>
        <v/>
      </c>
      <c r="EW19" s="104" t="str">
        <f t="shared" si="35"/>
        <v/>
      </c>
      <c r="EX19" s="104" t="str">
        <f t="shared" si="35"/>
        <v/>
      </c>
      <c r="EY19" s="104" t="str">
        <f t="shared" si="35"/>
        <v/>
      </c>
      <c r="EZ19" s="104" t="str">
        <f t="shared" si="35"/>
        <v/>
      </c>
      <c r="FA19" s="104" t="str">
        <f t="shared" si="35"/>
        <v/>
      </c>
      <c r="FB19" s="104" t="str">
        <f t="shared" si="35"/>
        <v/>
      </c>
      <c r="FC19" s="104" t="str">
        <f t="shared" si="35"/>
        <v/>
      </c>
      <c r="FD19" s="104" t="str">
        <f t="shared" si="35"/>
        <v/>
      </c>
      <c r="FE19" s="104" t="str">
        <f t="shared" si="35"/>
        <v/>
      </c>
      <c r="FF19" s="104" t="str">
        <f t="shared" si="35"/>
        <v/>
      </c>
      <c r="FG19" s="104"/>
      <c r="FH19" s="104" t="str">
        <f t="shared" si="36"/>
        <v/>
      </c>
      <c r="FI19" s="104" t="str">
        <f t="shared" si="36"/>
        <v/>
      </c>
      <c r="FJ19" s="104" t="str">
        <f t="shared" si="36"/>
        <v/>
      </c>
      <c r="FK19" s="104" t="str">
        <f t="shared" si="36"/>
        <v/>
      </c>
      <c r="FL19" s="104" t="str">
        <f t="shared" si="36"/>
        <v/>
      </c>
      <c r="FM19" s="104" t="str">
        <f t="shared" si="36"/>
        <v/>
      </c>
      <c r="FN19" s="104" t="str">
        <f t="shared" si="36"/>
        <v/>
      </c>
      <c r="FO19" s="104" t="str">
        <f t="shared" si="36"/>
        <v/>
      </c>
      <c r="FP19" s="104" t="str">
        <f t="shared" si="36"/>
        <v/>
      </c>
      <c r="FQ19" s="104" t="str">
        <f t="shared" si="36"/>
        <v/>
      </c>
      <c r="FR19" s="104" t="str">
        <f t="shared" si="36"/>
        <v/>
      </c>
      <c r="FS19" s="104" t="str">
        <f t="shared" si="36"/>
        <v/>
      </c>
      <c r="FT19" s="104" t="str">
        <f t="shared" si="36"/>
        <v/>
      </c>
      <c r="FU19" s="104"/>
      <c r="FV19" s="104" t="str">
        <f t="shared" si="37"/>
        <v/>
      </c>
      <c r="FW19" s="104" t="str">
        <f t="shared" si="37"/>
        <v/>
      </c>
      <c r="FX19" s="104" t="str">
        <f t="shared" si="37"/>
        <v/>
      </c>
      <c r="FY19" s="104" t="str">
        <f t="shared" si="37"/>
        <v/>
      </c>
      <c r="FZ19" s="104" t="str">
        <f t="shared" si="37"/>
        <v/>
      </c>
      <c r="GA19" s="104" t="str">
        <f t="shared" si="37"/>
        <v/>
      </c>
      <c r="GB19" s="104" t="str">
        <f t="shared" si="37"/>
        <v/>
      </c>
      <c r="GC19" s="104" t="str">
        <f t="shared" si="37"/>
        <v/>
      </c>
      <c r="GD19" s="104" t="str">
        <f t="shared" si="37"/>
        <v/>
      </c>
      <c r="GE19" s="104" t="str">
        <f t="shared" si="37"/>
        <v/>
      </c>
      <c r="GF19" s="104" t="str">
        <f t="shared" si="37"/>
        <v/>
      </c>
      <c r="GG19" s="104" t="str">
        <f t="shared" si="37"/>
        <v/>
      </c>
      <c r="GH19" s="104" t="str">
        <f t="shared" si="37"/>
        <v/>
      </c>
      <c r="GI19" s="104"/>
      <c r="GJ19" s="104" t="str">
        <f t="shared" si="38"/>
        <v/>
      </c>
      <c r="GK19" s="104" t="str">
        <f t="shared" si="38"/>
        <v/>
      </c>
      <c r="GL19" s="104" t="str">
        <f t="shared" si="38"/>
        <v/>
      </c>
      <c r="GM19" s="104" t="str">
        <f t="shared" si="38"/>
        <v/>
      </c>
      <c r="GN19" s="104" t="str">
        <f t="shared" si="38"/>
        <v/>
      </c>
      <c r="GO19" s="104" t="str">
        <f t="shared" si="38"/>
        <v/>
      </c>
      <c r="GP19" s="104" t="str">
        <f t="shared" si="38"/>
        <v/>
      </c>
      <c r="GQ19" s="104" t="str">
        <f t="shared" si="38"/>
        <v/>
      </c>
      <c r="GR19" s="104" t="str">
        <f t="shared" si="38"/>
        <v/>
      </c>
      <c r="GS19" s="104" t="str">
        <f t="shared" si="38"/>
        <v/>
      </c>
      <c r="GT19" s="104" t="str">
        <f t="shared" si="38"/>
        <v/>
      </c>
      <c r="GU19" s="104" t="str">
        <f t="shared" si="38"/>
        <v/>
      </c>
      <c r="GV19" s="104" t="str">
        <f t="shared" si="38"/>
        <v/>
      </c>
      <c r="GW19" s="104"/>
      <c r="GX19" s="104" t="str">
        <f t="shared" si="39"/>
        <v/>
      </c>
      <c r="GY19" s="104" t="str">
        <f t="shared" si="39"/>
        <v/>
      </c>
      <c r="GZ19" s="104" t="str">
        <f t="shared" si="39"/>
        <v/>
      </c>
      <c r="HA19" s="104" t="str">
        <f t="shared" si="39"/>
        <v/>
      </c>
      <c r="HB19" s="104" t="str">
        <f t="shared" si="39"/>
        <v/>
      </c>
      <c r="HC19" s="104" t="str">
        <f t="shared" si="39"/>
        <v/>
      </c>
      <c r="HD19" s="104" t="str">
        <f t="shared" si="39"/>
        <v/>
      </c>
      <c r="HE19" s="104" t="str">
        <f t="shared" si="39"/>
        <v/>
      </c>
      <c r="HF19" s="104" t="str">
        <f t="shared" si="39"/>
        <v/>
      </c>
      <c r="HG19" s="104" t="str">
        <f t="shared" si="39"/>
        <v/>
      </c>
      <c r="HH19" s="104" t="str">
        <f t="shared" si="39"/>
        <v/>
      </c>
      <c r="HI19" s="104" t="str">
        <f t="shared" si="39"/>
        <v/>
      </c>
      <c r="HJ19" s="104" t="str">
        <f t="shared" si="39"/>
        <v/>
      </c>
    </row>
    <row r="20" spans="1:218" x14ac:dyDescent="0.25">
      <c r="A20" s="91">
        <v>40650</v>
      </c>
      <c r="B20" s="113" t="s">
        <v>582</v>
      </c>
      <c r="C20" s="114" t="s">
        <v>571</v>
      </c>
      <c r="D20" s="160" t="s">
        <v>583</v>
      </c>
      <c r="E20" s="112">
        <v>11</v>
      </c>
      <c r="F20" s="134"/>
      <c r="G20" s="161"/>
      <c r="H20" s="162" t="str">
        <f>INDEX('Daily Activity List'!B:B,MATCH(A20,'Daily Activity List'!$A:$A))</f>
        <v>VHP - Characterization Sampling1</v>
      </c>
      <c r="I20" s="136"/>
      <c r="J20" s="104" t="str">
        <f t="shared" si="25"/>
        <v/>
      </c>
      <c r="K20" s="104">
        <f t="shared" si="25"/>
        <v>11</v>
      </c>
      <c r="L20" s="104" t="str">
        <f t="shared" si="44"/>
        <v/>
      </c>
      <c r="M20" s="104" t="str">
        <f t="shared" si="44"/>
        <v/>
      </c>
      <c r="N20" s="104" t="str">
        <f t="shared" si="44"/>
        <v/>
      </c>
      <c r="O20" s="104" t="str">
        <f t="shared" si="44"/>
        <v/>
      </c>
      <c r="P20" s="104" t="str">
        <f t="shared" si="44"/>
        <v/>
      </c>
      <c r="Q20" s="104" t="str">
        <f t="shared" si="44"/>
        <v/>
      </c>
      <c r="R20" s="104" t="str">
        <f t="shared" si="44"/>
        <v/>
      </c>
      <c r="S20" s="104" t="str">
        <f t="shared" si="44"/>
        <v/>
      </c>
      <c r="T20" s="104" t="str">
        <f t="shared" si="44"/>
        <v/>
      </c>
      <c r="U20" s="104" t="str">
        <f t="shared" si="44"/>
        <v/>
      </c>
      <c r="V20" s="104" t="str">
        <f t="shared" si="44"/>
        <v/>
      </c>
      <c r="W20" s="136"/>
      <c r="X20" s="104" t="str">
        <f t="shared" si="26"/>
        <v/>
      </c>
      <c r="Y20" s="104" t="str">
        <f t="shared" si="40"/>
        <v/>
      </c>
      <c r="Z20" s="104" t="str">
        <f t="shared" si="40"/>
        <v/>
      </c>
      <c r="AA20" s="104" t="str">
        <f t="shared" si="40"/>
        <v/>
      </c>
      <c r="AB20" s="104" t="str">
        <f t="shared" si="40"/>
        <v/>
      </c>
      <c r="AC20" s="104" t="str">
        <f t="shared" si="40"/>
        <v/>
      </c>
      <c r="AD20" s="104" t="str">
        <f t="shared" si="40"/>
        <v/>
      </c>
      <c r="AE20" s="104" t="str">
        <f t="shared" si="40"/>
        <v/>
      </c>
      <c r="AF20" s="104" t="str">
        <f t="shared" si="40"/>
        <v/>
      </c>
      <c r="AG20" s="104" t="str">
        <f t="shared" si="40"/>
        <v/>
      </c>
      <c r="AH20" s="104" t="str">
        <f t="shared" si="40"/>
        <v/>
      </c>
      <c r="AI20" s="104" t="str">
        <f t="shared" si="40"/>
        <v/>
      </c>
      <c r="AJ20" s="104" t="str">
        <f t="shared" si="40"/>
        <v/>
      </c>
      <c r="AK20" s="104"/>
      <c r="AL20" s="104" t="str">
        <f t="shared" si="27"/>
        <v/>
      </c>
      <c r="AM20" s="104" t="str">
        <f t="shared" si="41"/>
        <v/>
      </c>
      <c r="AN20" s="104" t="str">
        <f t="shared" si="41"/>
        <v/>
      </c>
      <c r="AO20" s="104" t="str">
        <f t="shared" si="41"/>
        <v/>
      </c>
      <c r="AP20" s="104" t="str">
        <f t="shared" si="41"/>
        <v/>
      </c>
      <c r="AQ20" s="104" t="str">
        <f t="shared" si="41"/>
        <v/>
      </c>
      <c r="AR20" s="104" t="str">
        <f t="shared" si="41"/>
        <v/>
      </c>
      <c r="AS20" s="104" t="str">
        <f t="shared" si="41"/>
        <v/>
      </c>
      <c r="AT20" s="104" t="str">
        <f t="shared" si="41"/>
        <v/>
      </c>
      <c r="AU20" s="104" t="str">
        <f t="shared" si="41"/>
        <v/>
      </c>
      <c r="AV20" s="104" t="str">
        <f t="shared" si="41"/>
        <v/>
      </c>
      <c r="AW20" s="104" t="str">
        <f t="shared" si="41"/>
        <v/>
      </c>
      <c r="AX20" s="104" t="str">
        <f t="shared" si="41"/>
        <v/>
      </c>
      <c r="AY20" s="104"/>
      <c r="AZ20" s="104" t="str">
        <f t="shared" si="28"/>
        <v/>
      </c>
      <c r="BA20" s="104" t="str">
        <f t="shared" si="42"/>
        <v/>
      </c>
      <c r="BB20" s="104" t="str">
        <f t="shared" si="42"/>
        <v/>
      </c>
      <c r="BC20" s="104" t="str">
        <f t="shared" si="42"/>
        <v/>
      </c>
      <c r="BD20" s="104" t="str">
        <f t="shared" si="42"/>
        <v/>
      </c>
      <c r="BE20" s="104" t="str">
        <f t="shared" si="42"/>
        <v/>
      </c>
      <c r="BF20" s="104" t="str">
        <f t="shared" si="42"/>
        <v/>
      </c>
      <c r="BG20" s="104" t="str">
        <f t="shared" si="42"/>
        <v/>
      </c>
      <c r="BH20" s="104" t="str">
        <f t="shared" si="42"/>
        <v/>
      </c>
      <c r="BI20" s="104" t="str">
        <f t="shared" si="42"/>
        <v/>
      </c>
      <c r="BJ20" s="104" t="str">
        <f t="shared" si="42"/>
        <v/>
      </c>
      <c r="BK20" s="104" t="str">
        <f t="shared" si="42"/>
        <v/>
      </c>
      <c r="BL20" s="104" t="str">
        <f t="shared" si="42"/>
        <v/>
      </c>
      <c r="BM20" s="104"/>
      <c r="BN20" s="104" t="str">
        <f t="shared" si="29"/>
        <v/>
      </c>
      <c r="BO20" s="104" t="str">
        <f t="shared" si="43"/>
        <v/>
      </c>
      <c r="BP20" s="104" t="str">
        <f t="shared" si="43"/>
        <v/>
      </c>
      <c r="BQ20" s="104" t="str">
        <f t="shared" si="43"/>
        <v/>
      </c>
      <c r="BR20" s="104" t="str">
        <f t="shared" si="43"/>
        <v/>
      </c>
      <c r="BS20" s="104" t="str">
        <f t="shared" si="43"/>
        <v/>
      </c>
      <c r="BT20" s="104" t="str">
        <f t="shared" si="43"/>
        <v/>
      </c>
      <c r="BU20" s="104" t="str">
        <f t="shared" si="43"/>
        <v/>
      </c>
      <c r="BV20" s="104" t="str">
        <f t="shared" si="43"/>
        <v/>
      </c>
      <c r="BW20" s="104" t="str">
        <f t="shared" si="43"/>
        <v/>
      </c>
      <c r="BX20" s="104" t="str">
        <f t="shared" si="43"/>
        <v/>
      </c>
      <c r="BY20" s="104" t="str">
        <f t="shared" si="43"/>
        <v/>
      </c>
      <c r="BZ20" s="104" t="str">
        <f t="shared" si="43"/>
        <v/>
      </c>
      <c r="CA20" s="104"/>
      <c r="CB20" s="104" t="str">
        <f t="shared" si="30"/>
        <v/>
      </c>
      <c r="CC20" s="104" t="str">
        <f t="shared" si="30"/>
        <v/>
      </c>
      <c r="CD20" s="104" t="str">
        <f t="shared" si="30"/>
        <v/>
      </c>
      <c r="CE20" s="104" t="str">
        <f t="shared" si="30"/>
        <v/>
      </c>
      <c r="CF20" s="104" t="str">
        <f t="shared" si="30"/>
        <v/>
      </c>
      <c r="CG20" s="104" t="str">
        <f t="shared" si="30"/>
        <v/>
      </c>
      <c r="CH20" s="104" t="str">
        <f t="shared" si="30"/>
        <v/>
      </c>
      <c r="CI20" s="104" t="str">
        <f t="shared" si="30"/>
        <v/>
      </c>
      <c r="CJ20" s="104" t="str">
        <f t="shared" si="30"/>
        <v/>
      </c>
      <c r="CK20" s="104" t="str">
        <f t="shared" si="30"/>
        <v/>
      </c>
      <c r="CL20" s="104" t="str">
        <f t="shared" si="30"/>
        <v/>
      </c>
      <c r="CM20" s="104" t="str">
        <f t="shared" si="30"/>
        <v/>
      </c>
      <c r="CN20" s="104" t="str">
        <f t="shared" si="30"/>
        <v/>
      </c>
      <c r="CO20" s="104"/>
      <c r="CP20" s="104" t="str">
        <f t="shared" si="31"/>
        <v/>
      </c>
      <c r="CQ20" s="104" t="str">
        <f t="shared" si="31"/>
        <v/>
      </c>
      <c r="CR20" s="104" t="str">
        <f t="shared" si="31"/>
        <v/>
      </c>
      <c r="CS20" s="104" t="str">
        <f t="shared" si="31"/>
        <v/>
      </c>
      <c r="CT20" s="104" t="str">
        <f t="shared" si="31"/>
        <v/>
      </c>
      <c r="CU20" s="104" t="str">
        <f t="shared" si="31"/>
        <v/>
      </c>
      <c r="CV20" s="104" t="str">
        <f t="shared" si="31"/>
        <v/>
      </c>
      <c r="CW20" s="104" t="str">
        <f t="shared" si="31"/>
        <v/>
      </c>
      <c r="CX20" s="104" t="str">
        <f t="shared" si="31"/>
        <v/>
      </c>
      <c r="CY20" s="104" t="str">
        <f t="shared" si="31"/>
        <v/>
      </c>
      <c r="CZ20" s="104" t="str">
        <f t="shared" si="31"/>
        <v/>
      </c>
      <c r="DA20" s="104" t="str">
        <f t="shared" si="31"/>
        <v/>
      </c>
      <c r="DB20" s="104" t="str">
        <f t="shared" si="31"/>
        <v/>
      </c>
      <c r="DC20" s="104"/>
      <c r="DD20" s="104" t="str">
        <f t="shared" si="32"/>
        <v/>
      </c>
      <c r="DE20" s="104" t="str">
        <f t="shared" si="32"/>
        <v/>
      </c>
      <c r="DF20" s="104" t="str">
        <f t="shared" si="32"/>
        <v/>
      </c>
      <c r="DG20" s="104" t="str">
        <f t="shared" si="32"/>
        <v/>
      </c>
      <c r="DH20" s="104" t="str">
        <f t="shared" si="32"/>
        <v/>
      </c>
      <c r="DI20" s="104" t="str">
        <f t="shared" si="32"/>
        <v/>
      </c>
      <c r="DJ20" s="104" t="str">
        <f t="shared" si="32"/>
        <v/>
      </c>
      <c r="DK20" s="104" t="str">
        <f t="shared" si="32"/>
        <v/>
      </c>
      <c r="DL20" s="104" t="str">
        <f t="shared" si="32"/>
        <v/>
      </c>
      <c r="DM20" s="104" t="str">
        <f t="shared" si="32"/>
        <v/>
      </c>
      <c r="DN20" s="104" t="str">
        <f t="shared" si="32"/>
        <v/>
      </c>
      <c r="DO20" s="104" t="str">
        <f t="shared" si="32"/>
        <v/>
      </c>
      <c r="DP20" s="104" t="str">
        <f t="shared" si="32"/>
        <v/>
      </c>
      <c r="DQ20" s="104"/>
      <c r="DR20" s="104" t="str">
        <f t="shared" si="33"/>
        <v/>
      </c>
      <c r="DS20" s="104" t="str">
        <f t="shared" si="33"/>
        <v/>
      </c>
      <c r="DT20" s="104" t="str">
        <f t="shared" si="33"/>
        <v/>
      </c>
      <c r="DU20" s="104" t="str">
        <f t="shared" si="33"/>
        <v/>
      </c>
      <c r="DV20" s="104" t="str">
        <f t="shared" si="33"/>
        <v/>
      </c>
      <c r="DW20" s="104" t="str">
        <f t="shared" si="33"/>
        <v/>
      </c>
      <c r="DX20" s="104" t="str">
        <f t="shared" si="33"/>
        <v/>
      </c>
      <c r="DY20" s="104" t="str">
        <f t="shared" si="33"/>
        <v/>
      </c>
      <c r="DZ20" s="104" t="str">
        <f t="shared" si="33"/>
        <v/>
      </c>
      <c r="EA20" s="104" t="str">
        <f t="shared" si="33"/>
        <v/>
      </c>
      <c r="EB20" s="104" t="str">
        <f t="shared" si="33"/>
        <v/>
      </c>
      <c r="EC20" s="104" t="str">
        <f t="shared" si="33"/>
        <v/>
      </c>
      <c r="ED20" s="104" t="str">
        <f t="shared" si="33"/>
        <v/>
      </c>
      <c r="EE20" s="104"/>
      <c r="EF20" s="104" t="str">
        <f t="shared" si="34"/>
        <v/>
      </c>
      <c r="EG20" s="104" t="str">
        <f t="shared" si="34"/>
        <v/>
      </c>
      <c r="EH20" s="104" t="str">
        <f t="shared" si="34"/>
        <v/>
      </c>
      <c r="EI20" s="104" t="str">
        <f t="shared" si="34"/>
        <v/>
      </c>
      <c r="EJ20" s="104" t="str">
        <f t="shared" si="34"/>
        <v/>
      </c>
      <c r="EK20" s="104" t="str">
        <f t="shared" si="34"/>
        <v/>
      </c>
      <c r="EL20" s="104" t="str">
        <f t="shared" si="34"/>
        <v/>
      </c>
      <c r="EM20" s="104" t="str">
        <f t="shared" si="34"/>
        <v/>
      </c>
      <c r="EN20" s="104" t="str">
        <f t="shared" si="34"/>
        <v/>
      </c>
      <c r="EO20" s="104" t="str">
        <f t="shared" si="34"/>
        <v/>
      </c>
      <c r="EP20" s="104" t="str">
        <f t="shared" si="34"/>
        <v/>
      </c>
      <c r="EQ20" s="104" t="str">
        <f t="shared" si="34"/>
        <v/>
      </c>
      <c r="ER20" s="104" t="str">
        <f t="shared" si="34"/>
        <v/>
      </c>
      <c r="ES20" s="104"/>
      <c r="ET20" s="104" t="str">
        <f t="shared" si="35"/>
        <v/>
      </c>
      <c r="EU20" s="104" t="str">
        <f t="shared" si="35"/>
        <v/>
      </c>
      <c r="EV20" s="104" t="str">
        <f t="shared" si="35"/>
        <v/>
      </c>
      <c r="EW20" s="104" t="str">
        <f t="shared" si="35"/>
        <v/>
      </c>
      <c r="EX20" s="104" t="str">
        <f t="shared" si="35"/>
        <v/>
      </c>
      <c r="EY20" s="104" t="str">
        <f t="shared" si="35"/>
        <v/>
      </c>
      <c r="EZ20" s="104" t="str">
        <f t="shared" si="35"/>
        <v/>
      </c>
      <c r="FA20" s="104" t="str">
        <f t="shared" si="35"/>
        <v/>
      </c>
      <c r="FB20" s="104" t="str">
        <f t="shared" si="35"/>
        <v/>
      </c>
      <c r="FC20" s="104" t="str">
        <f t="shared" si="35"/>
        <v/>
      </c>
      <c r="FD20" s="104" t="str">
        <f t="shared" si="35"/>
        <v/>
      </c>
      <c r="FE20" s="104" t="str">
        <f t="shared" si="35"/>
        <v/>
      </c>
      <c r="FF20" s="104" t="str">
        <f t="shared" si="35"/>
        <v/>
      </c>
      <c r="FG20" s="104"/>
      <c r="FH20" s="104" t="str">
        <f t="shared" si="36"/>
        <v/>
      </c>
      <c r="FI20" s="104" t="str">
        <f t="shared" si="36"/>
        <v/>
      </c>
      <c r="FJ20" s="104" t="str">
        <f t="shared" si="36"/>
        <v/>
      </c>
      <c r="FK20" s="104" t="str">
        <f t="shared" si="36"/>
        <v/>
      </c>
      <c r="FL20" s="104" t="str">
        <f t="shared" si="36"/>
        <v/>
      </c>
      <c r="FM20" s="104" t="str">
        <f t="shared" si="36"/>
        <v/>
      </c>
      <c r="FN20" s="104" t="str">
        <f t="shared" si="36"/>
        <v/>
      </c>
      <c r="FO20" s="104" t="str">
        <f t="shared" si="36"/>
        <v/>
      </c>
      <c r="FP20" s="104" t="str">
        <f t="shared" si="36"/>
        <v/>
      </c>
      <c r="FQ20" s="104" t="str">
        <f t="shared" si="36"/>
        <v/>
      </c>
      <c r="FR20" s="104" t="str">
        <f t="shared" si="36"/>
        <v/>
      </c>
      <c r="FS20" s="104" t="str">
        <f t="shared" si="36"/>
        <v/>
      </c>
      <c r="FT20" s="104" t="str">
        <f t="shared" si="36"/>
        <v/>
      </c>
      <c r="FU20" s="104"/>
      <c r="FV20" s="104" t="str">
        <f t="shared" si="37"/>
        <v/>
      </c>
      <c r="FW20" s="104" t="str">
        <f t="shared" si="37"/>
        <v/>
      </c>
      <c r="FX20" s="104" t="str">
        <f t="shared" si="37"/>
        <v/>
      </c>
      <c r="FY20" s="104" t="str">
        <f t="shared" si="37"/>
        <v/>
      </c>
      <c r="FZ20" s="104" t="str">
        <f t="shared" si="37"/>
        <v/>
      </c>
      <c r="GA20" s="104" t="str">
        <f t="shared" si="37"/>
        <v/>
      </c>
      <c r="GB20" s="104" t="str">
        <f t="shared" si="37"/>
        <v/>
      </c>
      <c r="GC20" s="104" t="str">
        <f t="shared" si="37"/>
        <v/>
      </c>
      <c r="GD20" s="104" t="str">
        <f t="shared" si="37"/>
        <v/>
      </c>
      <c r="GE20" s="104" t="str">
        <f t="shared" si="37"/>
        <v/>
      </c>
      <c r="GF20" s="104" t="str">
        <f t="shared" si="37"/>
        <v/>
      </c>
      <c r="GG20" s="104" t="str">
        <f t="shared" si="37"/>
        <v/>
      </c>
      <c r="GH20" s="104" t="str">
        <f t="shared" si="37"/>
        <v/>
      </c>
      <c r="GI20" s="104"/>
      <c r="GJ20" s="104" t="str">
        <f t="shared" si="38"/>
        <v/>
      </c>
      <c r="GK20" s="104" t="str">
        <f t="shared" si="38"/>
        <v/>
      </c>
      <c r="GL20" s="104" t="str">
        <f t="shared" si="38"/>
        <v/>
      </c>
      <c r="GM20" s="104" t="str">
        <f t="shared" si="38"/>
        <v/>
      </c>
      <c r="GN20" s="104" t="str">
        <f t="shared" si="38"/>
        <v/>
      </c>
      <c r="GO20" s="104" t="str">
        <f t="shared" si="38"/>
        <v/>
      </c>
      <c r="GP20" s="104" t="str">
        <f t="shared" si="38"/>
        <v/>
      </c>
      <c r="GQ20" s="104" t="str">
        <f t="shared" si="38"/>
        <v/>
      </c>
      <c r="GR20" s="104" t="str">
        <f t="shared" si="38"/>
        <v/>
      </c>
      <c r="GS20" s="104" t="str">
        <f t="shared" si="38"/>
        <v/>
      </c>
      <c r="GT20" s="104" t="str">
        <f t="shared" si="38"/>
        <v/>
      </c>
      <c r="GU20" s="104" t="str">
        <f t="shared" si="38"/>
        <v/>
      </c>
      <c r="GV20" s="104" t="str">
        <f t="shared" si="38"/>
        <v/>
      </c>
      <c r="GW20" s="104"/>
      <c r="GX20" s="104" t="str">
        <f t="shared" si="39"/>
        <v/>
      </c>
      <c r="GY20" s="104" t="str">
        <f t="shared" si="39"/>
        <v/>
      </c>
      <c r="GZ20" s="104" t="str">
        <f t="shared" si="39"/>
        <v/>
      </c>
      <c r="HA20" s="104" t="str">
        <f t="shared" si="39"/>
        <v/>
      </c>
      <c r="HB20" s="104" t="str">
        <f t="shared" si="39"/>
        <v/>
      </c>
      <c r="HC20" s="104" t="str">
        <f t="shared" si="39"/>
        <v/>
      </c>
      <c r="HD20" s="104" t="str">
        <f t="shared" si="39"/>
        <v/>
      </c>
      <c r="HE20" s="104" t="str">
        <f t="shared" si="39"/>
        <v/>
      </c>
      <c r="HF20" s="104" t="str">
        <f t="shared" si="39"/>
        <v/>
      </c>
      <c r="HG20" s="104" t="str">
        <f t="shared" si="39"/>
        <v/>
      </c>
      <c r="HH20" s="104" t="str">
        <f t="shared" si="39"/>
        <v/>
      </c>
      <c r="HI20" s="104" t="str">
        <f t="shared" si="39"/>
        <v/>
      </c>
      <c r="HJ20" s="104" t="str">
        <f t="shared" si="39"/>
        <v/>
      </c>
    </row>
    <row r="21" spans="1:218" x14ac:dyDescent="0.25">
      <c r="A21" s="91">
        <v>40651</v>
      </c>
      <c r="B21" s="113" t="s">
        <v>585</v>
      </c>
      <c r="C21" s="114" t="s">
        <v>571</v>
      </c>
      <c r="D21" s="160" t="s">
        <v>586</v>
      </c>
      <c r="E21" s="112">
        <v>26.4</v>
      </c>
      <c r="F21" s="134"/>
      <c r="G21" s="161"/>
      <c r="H21" s="162" t="str">
        <f>INDEX('Daily Activity List'!B:B,MATCH(A21,'Daily Activity List'!$A:$A))</f>
        <v>VHP - Characterization Sampling1</v>
      </c>
      <c r="I21" s="136"/>
      <c r="J21" s="104" t="str">
        <f t="shared" si="25"/>
        <v/>
      </c>
      <c r="K21" s="104">
        <f t="shared" si="25"/>
        <v>26.4</v>
      </c>
      <c r="L21" s="104" t="str">
        <f t="shared" si="44"/>
        <v/>
      </c>
      <c r="M21" s="104" t="str">
        <f t="shared" si="44"/>
        <v/>
      </c>
      <c r="N21" s="104" t="str">
        <f t="shared" si="44"/>
        <v/>
      </c>
      <c r="O21" s="104" t="str">
        <f t="shared" si="44"/>
        <v/>
      </c>
      <c r="P21" s="104" t="str">
        <f t="shared" si="44"/>
        <v/>
      </c>
      <c r="Q21" s="104" t="str">
        <f t="shared" si="44"/>
        <v/>
      </c>
      <c r="R21" s="104" t="str">
        <f t="shared" si="44"/>
        <v/>
      </c>
      <c r="S21" s="104" t="str">
        <f t="shared" si="44"/>
        <v/>
      </c>
      <c r="T21" s="104" t="str">
        <f t="shared" si="44"/>
        <v/>
      </c>
      <c r="U21" s="104" t="str">
        <f t="shared" si="44"/>
        <v/>
      </c>
      <c r="V21" s="104" t="str">
        <f t="shared" si="44"/>
        <v/>
      </c>
      <c r="W21" s="136"/>
      <c r="X21" s="104" t="str">
        <f t="shared" si="26"/>
        <v/>
      </c>
      <c r="Y21" s="104" t="str">
        <f t="shared" si="40"/>
        <v/>
      </c>
      <c r="Z21" s="104" t="str">
        <f t="shared" si="40"/>
        <v/>
      </c>
      <c r="AA21" s="104" t="str">
        <f t="shared" si="40"/>
        <v/>
      </c>
      <c r="AB21" s="104" t="str">
        <f t="shared" si="40"/>
        <v/>
      </c>
      <c r="AC21" s="104" t="str">
        <f t="shared" si="40"/>
        <v/>
      </c>
      <c r="AD21" s="104" t="str">
        <f t="shared" si="40"/>
        <v/>
      </c>
      <c r="AE21" s="104" t="str">
        <f t="shared" si="40"/>
        <v/>
      </c>
      <c r="AF21" s="104" t="str">
        <f t="shared" si="40"/>
        <v/>
      </c>
      <c r="AG21" s="104" t="str">
        <f t="shared" si="40"/>
        <v/>
      </c>
      <c r="AH21" s="104" t="str">
        <f t="shared" si="40"/>
        <v/>
      </c>
      <c r="AI21" s="104" t="str">
        <f t="shared" si="40"/>
        <v/>
      </c>
      <c r="AJ21" s="104" t="str">
        <f t="shared" si="40"/>
        <v/>
      </c>
      <c r="AK21" s="104"/>
      <c r="AL21" s="104" t="str">
        <f t="shared" si="27"/>
        <v/>
      </c>
      <c r="AM21" s="104" t="str">
        <f t="shared" si="41"/>
        <v/>
      </c>
      <c r="AN21" s="104" t="str">
        <f t="shared" si="41"/>
        <v/>
      </c>
      <c r="AO21" s="104" t="str">
        <f t="shared" si="41"/>
        <v/>
      </c>
      <c r="AP21" s="104" t="str">
        <f t="shared" si="41"/>
        <v/>
      </c>
      <c r="AQ21" s="104" t="str">
        <f t="shared" si="41"/>
        <v/>
      </c>
      <c r="AR21" s="104" t="str">
        <f t="shared" si="41"/>
        <v/>
      </c>
      <c r="AS21" s="104" t="str">
        <f t="shared" si="41"/>
        <v/>
      </c>
      <c r="AT21" s="104" t="str">
        <f t="shared" si="41"/>
        <v/>
      </c>
      <c r="AU21" s="104" t="str">
        <f t="shared" si="41"/>
        <v/>
      </c>
      <c r="AV21" s="104" t="str">
        <f t="shared" si="41"/>
        <v/>
      </c>
      <c r="AW21" s="104" t="str">
        <f t="shared" si="41"/>
        <v/>
      </c>
      <c r="AX21" s="104" t="str">
        <f t="shared" si="41"/>
        <v/>
      </c>
      <c r="AY21" s="104"/>
      <c r="AZ21" s="104" t="str">
        <f t="shared" si="28"/>
        <v/>
      </c>
      <c r="BA21" s="104" t="str">
        <f t="shared" si="42"/>
        <v/>
      </c>
      <c r="BB21" s="104" t="str">
        <f t="shared" si="42"/>
        <v/>
      </c>
      <c r="BC21" s="104" t="str">
        <f t="shared" si="42"/>
        <v/>
      </c>
      <c r="BD21" s="104" t="str">
        <f t="shared" si="42"/>
        <v/>
      </c>
      <c r="BE21" s="104" t="str">
        <f t="shared" si="42"/>
        <v/>
      </c>
      <c r="BF21" s="104" t="str">
        <f t="shared" si="42"/>
        <v/>
      </c>
      <c r="BG21" s="104" t="str">
        <f t="shared" si="42"/>
        <v/>
      </c>
      <c r="BH21" s="104" t="str">
        <f t="shared" si="42"/>
        <v/>
      </c>
      <c r="BI21" s="104" t="str">
        <f t="shared" si="42"/>
        <v/>
      </c>
      <c r="BJ21" s="104" t="str">
        <f t="shared" si="42"/>
        <v/>
      </c>
      <c r="BK21" s="104" t="str">
        <f t="shared" si="42"/>
        <v/>
      </c>
      <c r="BL21" s="104" t="str">
        <f t="shared" si="42"/>
        <v/>
      </c>
      <c r="BM21" s="104"/>
      <c r="BN21" s="104" t="str">
        <f t="shared" si="29"/>
        <v/>
      </c>
      <c r="BO21" s="104" t="str">
        <f t="shared" si="43"/>
        <v/>
      </c>
      <c r="BP21" s="104" t="str">
        <f t="shared" si="43"/>
        <v/>
      </c>
      <c r="BQ21" s="104" t="str">
        <f t="shared" si="43"/>
        <v/>
      </c>
      <c r="BR21" s="104" t="str">
        <f t="shared" si="43"/>
        <v/>
      </c>
      <c r="BS21" s="104" t="str">
        <f t="shared" si="43"/>
        <v/>
      </c>
      <c r="BT21" s="104" t="str">
        <f t="shared" si="43"/>
        <v/>
      </c>
      <c r="BU21" s="104" t="str">
        <f t="shared" si="43"/>
        <v/>
      </c>
      <c r="BV21" s="104" t="str">
        <f t="shared" si="43"/>
        <v/>
      </c>
      <c r="BW21" s="104" t="str">
        <f t="shared" si="43"/>
        <v/>
      </c>
      <c r="BX21" s="104" t="str">
        <f t="shared" si="43"/>
        <v/>
      </c>
      <c r="BY21" s="104" t="str">
        <f t="shared" si="43"/>
        <v/>
      </c>
      <c r="BZ21" s="104" t="str">
        <f t="shared" si="43"/>
        <v/>
      </c>
      <c r="CA21" s="104"/>
      <c r="CB21" s="104" t="str">
        <f t="shared" si="30"/>
        <v/>
      </c>
      <c r="CC21" s="104" t="str">
        <f t="shared" si="30"/>
        <v/>
      </c>
      <c r="CD21" s="104" t="str">
        <f t="shared" si="30"/>
        <v/>
      </c>
      <c r="CE21" s="104" t="str">
        <f t="shared" si="30"/>
        <v/>
      </c>
      <c r="CF21" s="104" t="str">
        <f t="shared" si="30"/>
        <v/>
      </c>
      <c r="CG21" s="104" t="str">
        <f t="shared" si="30"/>
        <v/>
      </c>
      <c r="CH21" s="104" t="str">
        <f t="shared" si="30"/>
        <v/>
      </c>
      <c r="CI21" s="104" t="str">
        <f t="shared" si="30"/>
        <v/>
      </c>
      <c r="CJ21" s="104" t="str">
        <f t="shared" si="30"/>
        <v/>
      </c>
      <c r="CK21" s="104" t="str">
        <f t="shared" si="30"/>
        <v/>
      </c>
      <c r="CL21" s="104" t="str">
        <f t="shared" si="30"/>
        <v/>
      </c>
      <c r="CM21" s="104" t="str">
        <f t="shared" si="30"/>
        <v/>
      </c>
      <c r="CN21" s="104" t="str">
        <f t="shared" si="30"/>
        <v/>
      </c>
      <c r="CO21" s="104"/>
      <c r="CP21" s="104" t="str">
        <f t="shared" si="31"/>
        <v/>
      </c>
      <c r="CQ21" s="104" t="str">
        <f t="shared" si="31"/>
        <v/>
      </c>
      <c r="CR21" s="104" t="str">
        <f t="shared" si="31"/>
        <v/>
      </c>
      <c r="CS21" s="104" t="str">
        <f t="shared" si="31"/>
        <v/>
      </c>
      <c r="CT21" s="104" t="str">
        <f t="shared" si="31"/>
        <v/>
      </c>
      <c r="CU21" s="104" t="str">
        <f t="shared" si="31"/>
        <v/>
      </c>
      <c r="CV21" s="104" t="str">
        <f t="shared" si="31"/>
        <v/>
      </c>
      <c r="CW21" s="104" t="str">
        <f t="shared" si="31"/>
        <v/>
      </c>
      <c r="CX21" s="104" t="str">
        <f t="shared" si="31"/>
        <v/>
      </c>
      <c r="CY21" s="104" t="str">
        <f t="shared" si="31"/>
        <v/>
      </c>
      <c r="CZ21" s="104" t="str">
        <f t="shared" si="31"/>
        <v/>
      </c>
      <c r="DA21" s="104" t="str">
        <f t="shared" si="31"/>
        <v/>
      </c>
      <c r="DB21" s="104" t="str">
        <f t="shared" si="31"/>
        <v/>
      </c>
      <c r="DC21" s="104"/>
      <c r="DD21" s="104" t="str">
        <f t="shared" si="32"/>
        <v/>
      </c>
      <c r="DE21" s="104" t="str">
        <f t="shared" si="32"/>
        <v/>
      </c>
      <c r="DF21" s="104" t="str">
        <f t="shared" si="32"/>
        <v/>
      </c>
      <c r="DG21" s="104" t="str">
        <f t="shared" si="32"/>
        <v/>
      </c>
      <c r="DH21" s="104" t="str">
        <f t="shared" si="32"/>
        <v/>
      </c>
      <c r="DI21" s="104" t="str">
        <f t="shared" si="32"/>
        <v/>
      </c>
      <c r="DJ21" s="104" t="str">
        <f t="shared" si="32"/>
        <v/>
      </c>
      <c r="DK21" s="104" t="str">
        <f t="shared" si="32"/>
        <v/>
      </c>
      <c r="DL21" s="104" t="str">
        <f t="shared" si="32"/>
        <v/>
      </c>
      <c r="DM21" s="104" t="str">
        <f t="shared" si="32"/>
        <v/>
      </c>
      <c r="DN21" s="104" t="str">
        <f t="shared" si="32"/>
        <v/>
      </c>
      <c r="DO21" s="104" t="str">
        <f t="shared" si="32"/>
        <v/>
      </c>
      <c r="DP21" s="104" t="str">
        <f t="shared" si="32"/>
        <v/>
      </c>
      <c r="DQ21" s="104"/>
      <c r="DR21" s="104" t="str">
        <f t="shared" si="33"/>
        <v/>
      </c>
      <c r="DS21" s="104" t="str">
        <f t="shared" si="33"/>
        <v/>
      </c>
      <c r="DT21" s="104" t="str">
        <f t="shared" si="33"/>
        <v/>
      </c>
      <c r="DU21" s="104" t="str">
        <f t="shared" si="33"/>
        <v/>
      </c>
      <c r="DV21" s="104" t="str">
        <f t="shared" si="33"/>
        <v/>
      </c>
      <c r="DW21" s="104" t="str">
        <f t="shared" si="33"/>
        <v/>
      </c>
      <c r="DX21" s="104" t="str">
        <f t="shared" si="33"/>
        <v/>
      </c>
      <c r="DY21" s="104" t="str">
        <f t="shared" si="33"/>
        <v/>
      </c>
      <c r="DZ21" s="104" t="str">
        <f t="shared" si="33"/>
        <v/>
      </c>
      <c r="EA21" s="104" t="str">
        <f t="shared" si="33"/>
        <v/>
      </c>
      <c r="EB21" s="104" t="str">
        <f t="shared" si="33"/>
        <v/>
      </c>
      <c r="EC21" s="104" t="str">
        <f t="shared" si="33"/>
        <v/>
      </c>
      <c r="ED21" s="104" t="str">
        <f t="shared" si="33"/>
        <v/>
      </c>
      <c r="EE21" s="104"/>
      <c r="EF21" s="104" t="str">
        <f t="shared" si="34"/>
        <v/>
      </c>
      <c r="EG21" s="104" t="str">
        <f t="shared" si="34"/>
        <v/>
      </c>
      <c r="EH21" s="104" t="str">
        <f t="shared" si="34"/>
        <v/>
      </c>
      <c r="EI21" s="104" t="str">
        <f t="shared" si="34"/>
        <v/>
      </c>
      <c r="EJ21" s="104" t="str">
        <f t="shared" si="34"/>
        <v/>
      </c>
      <c r="EK21" s="104" t="str">
        <f t="shared" si="34"/>
        <v/>
      </c>
      <c r="EL21" s="104" t="str">
        <f t="shared" si="34"/>
        <v/>
      </c>
      <c r="EM21" s="104" t="str">
        <f t="shared" si="34"/>
        <v/>
      </c>
      <c r="EN21" s="104" t="str">
        <f t="shared" si="34"/>
        <v/>
      </c>
      <c r="EO21" s="104" t="str">
        <f t="shared" si="34"/>
        <v/>
      </c>
      <c r="EP21" s="104" t="str">
        <f t="shared" si="34"/>
        <v/>
      </c>
      <c r="EQ21" s="104" t="str">
        <f t="shared" si="34"/>
        <v/>
      </c>
      <c r="ER21" s="104" t="str">
        <f t="shared" si="34"/>
        <v/>
      </c>
      <c r="ES21" s="104"/>
      <c r="ET21" s="104" t="str">
        <f t="shared" si="35"/>
        <v/>
      </c>
      <c r="EU21" s="104" t="str">
        <f t="shared" si="35"/>
        <v/>
      </c>
      <c r="EV21" s="104" t="str">
        <f t="shared" si="35"/>
        <v/>
      </c>
      <c r="EW21" s="104" t="str">
        <f t="shared" si="35"/>
        <v/>
      </c>
      <c r="EX21" s="104" t="str">
        <f t="shared" si="35"/>
        <v/>
      </c>
      <c r="EY21" s="104" t="str">
        <f t="shared" si="35"/>
        <v/>
      </c>
      <c r="EZ21" s="104" t="str">
        <f t="shared" si="35"/>
        <v/>
      </c>
      <c r="FA21" s="104" t="str">
        <f t="shared" si="35"/>
        <v/>
      </c>
      <c r="FB21" s="104" t="str">
        <f t="shared" si="35"/>
        <v/>
      </c>
      <c r="FC21" s="104" t="str">
        <f t="shared" si="35"/>
        <v/>
      </c>
      <c r="FD21" s="104" t="str">
        <f t="shared" si="35"/>
        <v/>
      </c>
      <c r="FE21" s="104" t="str">
        <f t="shared" si="35"/>
        <v/>
      </c>
      <c r="FF21" s="104" t="str">
        <f t="shared" si="35"/>
        <v/>
      </c>
      <c r="FG21" s="104"/>
      <c r="FH21" s="104" t="str">
        <f t="shared" si="36"/>
        <v/>
      </c>
      <c r="FI21" s="104" t="str">
        <f t="shared" si="36"/>
        <v/>
      </c>
      <c r="FJ21" s="104" t="str">
        <f t="shared" si="36"/>
        <v/>
      </c>
      <c r="FK21" s="104" t="str">
        <f t="shared" si="36"/>
        <v/>
      </c>
      <c r="FL21" s="104" t="str">
        <f t="shared" si="36"/>
        <v/>
      </c>
      <c r="FM21" s="104" t="str">
        <f t="shared" si="36"/>
        <v/>
      </c>
      <c r="FN21" s="104" t="str">
        <f t="shared" si="36"/>
        <v/>
      </c>
      <c r="FO21" s="104" t="str">
        <f t="shared" si="36"/>
        <v/>
      </c>
      <c r="FP21" s="104" t="str">
        <f t="shared" si="36"/>
        <v/>
      </c>
      <c r="FQ21" s="104" t="str">
        <f t="shared" si="36"/>
        <v/>
      </c>
      <c r="FR21" s="104" t="str">
        <f t="shared" si="36"/>
        <v/>
      </c>
      <c r="FS21" s="104" t="str">
        <f t="shared" si="36"/>
        <v/>
      </c>
      <c r="FT21" s="104" t="str">
        <f t="shared" si="36"/>
        <v/>
      </c>
      <c r="FU21" s="104"/>
      <c r="FV21" s="104" t="str">
        <f t="shared" si="37"/>
        <v/>
      </c>
      <c r="FW21" s="104" t="str">
        <f t="shared" si="37"/>
        <v/>
      </c>
      <c r="FX21" s="104" t="str">
        <f t="shared" si="37"/>
        <v/>
      </c>
      <c r="FY21" s="104" t="str">
        <f t="shared" si="37"/>
        <v/>
      </c>
      <c r="FZ21" s="104" t="str">
        <f t="shared" si="37"/>
        <v/>
      </c>
      <c r="GA21" s="104" t="str">
        <f t="shared" si="37"/>
        <v/>
      </c>
      <c r="GB21" s="104" t="str">
        <f t="shared" si="37"/>
        <v/>
      </c>
      <c r="GC21" s="104" t="str">
        <f t="shared" si="37"/>
        <v/>
      </c>
      <c r="GD21" s="104" t="str">
        <f t="shared" si="37"/>
        <v/>
      </c>
      <c r="GE21" s="104" t="str">
        <f t="shared" si="37"/>
        <v/>
      </c>
      <c r="GF21" s="104" t="str">
        <f t="shared" si="37"/>
        <v/>
      </c>
      <c r="GG21" s="104" t="str">
        <f t="shared" si="37"/>
        <v/>
      </c>
      <c r="GH21" s="104" t="str">
        <f t="shared" si="37"/>
        <v/>
      </c>
      <c r="GI21" s="104"/>
      <c r="GJ21" s="104" t="str">
        <f t="shared" si="38"/>
        <v/>
      </c>
      <c r="GK21" s="104" t="str">
        <f t="shared" si="38"/>
        <v/>
      </c>
      <c r="GL21" s="104" t="str">
        <f t="shared" si="38"/>
        <v/>
      </c>
      <c r="GM21" s="104" t="str">
        <f t="shared" si="38"/>
        <v/>
      </c>
      <c r="GN21" s="104" t="str">
        <f t="shared" si="38"/>
        <v/>
      </c>
      <c r="GO21" s="104" t="str">
        <f t="shared" si="38"/>
        <v/>
      </c>
      <c r="GP21" s="104" t="str">
        <f t="shared" si="38"/>
        <v/>
      </c>
      <c r="GQ21" s="104" t="str">
        <f t="shared" si="38"/>
        <v/>
      </c>
      <c r="GR21" s="104" t="str">
        <f t="shared" si="38"/>
        <v/>
      </c>
      <c r="GS21" s="104" t="str">
        <f t="shared" si="38"/>
        <v/>
      </c>
      <c r="GT21" s="104" t="str">
        <f t="shared" si="38"/>
        <v/>
      </c>
      <c r="GU21" s="104" t="str">
        <f t="shared" si="38"/>
        <v/>
      </c>
      <c r="GV21" s="104" t="str">
        <f t="shared" si="38"/>
        <v/>
      </c>
      <c r="GW21" s="104"/>
      <c r="GX21" s="104" t="str">
        <f t="shared" si="39"/>
        <v/>
      </c>
      <c r="GY21" s="104" t="str">
        <f t="shared" si="39"/>
        <v/>
      </c>
      <c r="GZ21" s="104" t="str">
        <f t="shared" si="39"/>
        <v/>
      </c>
      <c r="HA21" s="104" t="str">
        <f t="shared" si="39"/>
        <v/>
      </c>
      <c r="HB21" s="104" t="str">
        <f t="shared" si="39"/>
        <v/>
      </c>
      <c r="HC21" s="104" t="str">
        <f t="shared" si="39"/>
        <v/>
      </c>
      <c r="HD21" s="104" t="str">
        <f t="shared" si="39"/>
        <v/>
      </c>
      <c r="HE21" s="104" t="str">
        <f t="shared" si="39"/>
        <v/>
      </c>
      <c r="HF21" s="104" t="str">
        <f t="shared" si="39"/>
        <v/>
      </c>
      <c r="HG21" s="104" t="str">
        <f t="shared" si="39"/>
        <v/>
      </c>
      <c r="HH21" s="104" t="str">
        <f t="shared" si="39"/>
        <v/>
      </c>
      <c r="HI21" s="104" t="str">
        <f t="shared" si="39"/>
        <v/>
      </c>
      <c r="HJ21" s="104" t="str">
        <f t="shared" si="39"/>
        <v/>
      </c>
    </row>
    <row r="22" spans="1:218" x14ac:dyDescent="0.25">
      <c r="A22" s="91">
        <v>40651</v>
      </c>
      <c r="B22" s="113" t="s">
        <v>585</v>
      </c>
      <c r="C22" s="114" t="s">
        <v>571</v>
      </c>
      <c r="D22" s="160" t="s">
        <v>583</v>
      </c>
      <c r="E22" s="112">
        <v>6</v>
      </c>
      <c r="F22" s="134"/>
      <c r="G22" s="161"/>
      <c r="H22" s="162" t="str">
        <f>INDEX('Daily Activity List'!B:B,MATCH(A22,'Daily Activity List'!$A:$A))</f>
        <v>VHP - Characterization Sampling1</v>
      </c>
      <c r="I22" s="136"/>
      <c r="J22" s="104" t="str">
        <f t="shared" si="25"/>
        <v/>
      </c>
      <c r="K22" s="104">
        <f t="shared" si="25"/>
        <v>6</v>
      </c>
      <c r="L22" s="104" t="str">
        <f t="shared" si="44"/>
        <v/>
      </c>
      <c r="M22" s="104" t="str">
        <f t="shared" si="44"/>
        <v/>
      </c>
      <c r="N22" s="104" t="str">
        <f t="shared" si="44"/>
        <v/>
      </c>
      <c r="O22" s="104" t="str">
        <f t="shared" si="44"/>
        <v/>
      </c>
      <c r="P22" s="104" t="str">
        <f t="shared" si="44"/>
        <v/>
      </c>
      <c r="Q22" s="104" t="str">
        <f t="shared" si="44"/>
        <v/>
      </c>
      <c r="R22" s="104" t="str">
        <f t="shared" si="44"/>
        <v/>
      </c>
      <c r="S22" s="104" t="str">
        <f t="shared" si="44"/>
        <v/>
      </c>
      <c r="T22" s="104" t="str">
        <f t="shared" si="44"/>
        <v/>
      </c>
      <c r="U22" s="104" t="str">
        <f t="shared" si="44"/>
        <v/>
      </c>
      <c r="V22" s="104" t="str">
        <f t="shared" si="44"/>
        <v/>
      </c>
      <c r="W22" s="136"/>
      <c r="X22" s="104" t="str">
        <f t="shared" si="26"/>
        <v/>
      </c>
      <c r="Y22" s="104" t="str">
        <f t="shared" si="40"/>
        <v/>
      </c>
      <c r="Z22" s="104" t="str">
        <f t="shared" si="40"/>
        <v/>
      </c>
      <c r="AA22" s="104" t="str">
        <f t="shared" si="40"/>
        <v/>
      </c>
      <c r="AB22" s="104" t="str">
        <f t="shared" si="40"/>
        <v/>
      </c>
      <c r="AC22" s="104" t="str">
        <f t="shared" si="40"/>
        <v/>
      </c>
      <c r="AD22" s="104" t="str">
        <f t="shared" si="40"/>
        <v/>
      </c>
      <c r="AE22" s="104" t="str">
        <f t="shared" si="40"/>
        <v/>
      </c>
      <c r="AF22" s="104" t="str">
        <f t="shared" si="40"/>
        <v/>
      </c>
      <c r="AG22" s="104" t="str">
        <f t="shared" si="40"/>
        <v/>
      </c>
      <c r="AH22" s="104" t="str">
        <f t="shared" si="40"/>
        <v/>
      </c>
      <c r="AI22" s="104" t="str">
        <f t="shared" si="40"/>
        <v/>
      </c>
      <c r="AJ22" s="104" t="str">
        <f t="shared" si="40"/>
        <v/>
      </c>
      <c r="AK22" s="104"/>
      <c r="AL22" s="104" t="str">
        <f t="shared" si="27"/>
        <v/>
      </c>
      <c r="AM22" s="104" t="str">
        <f t="shared" si="41"/>
        <v/>
      </c>
      <c r="AN22" s="104" t="str">
        <f t="shared" si="41"/>
        <v/>
      </c>
      <c r="AO22" s="104" t="str">
        <f t="shared" si="41"/>
        <v/>
      </c>
      <c r="AP22" s="104" t="str">
        <f t="shared" si="41"/>
        <v/>
      </c>
      <c r="AQ22" s="104" t="str">
        <f t="shared" si="41"/>
        <v/>
      </c>
      <c r="AR22" s="104" t="str">
        <f t="shared" si="41"/>
        <v/>
      </c>
      <c r="AS22" s="104" t="str">
        <f t="shared" si="41"/>
        <v/>
      </c>
      <c r="AT22" s="104" t="str">
        <f t="shared" si="41"/>
        <v/>
      </c>
      <c r="AU22" s="104" t="str">
        <f t="shared" si="41"/>
        <v/>
      </c>
      <c r="AV22" s="104" t="str">
        <f t="shared" si="41"/>
        <v/>
      </c>
      <c r="AW22" s="104" t="str">
        <f t="shared" si="41"/>
        <v/>
      </c>
      <c r="AX22" s="104" t="str">
        <f t="shared" si="41"/>
        <v/>
      </c>
      <c r="AY22" s="104"/>
      <c r="AZ22" s="104" t="str">
        <f t="shared" si="28"/>
        <v/>
      </c>
      <c r="BA22" s="104" t="str">
        <f t="shared" si="42"/>
        <v/>
      </c>
      <c r="BB22" s="104" t="str">
        <f t="shared" si="42"/>
        <v/>
      </c>
      <c r="BC22" s="104" t="str">
        <f t="shared" si="42"/>
        <v/>
      </c>
      <c r="BD22" s="104" t="str">
        <f t="shared" si="42"/>
        <v/>
      </c>
      <c r="BE22" s="104" t="str">
        <f t="shared" si="42"/>
        <v/>
      </c>
      <c r="BF22" s="104" t="str">
        <f t="shared" si="42"/>
        <v/>
      </c>
      <c r="BG22" s="104" t="str">
        <f t="shared" si="42"/>
        <v/>
      </c>
      <c r="BH22" s="104" t="str">
        <f t="shared" si="42"/>
        <v/>
      </c>
      <c r="BI22" s="104" t="str">
        <f t="shared" si="42"/>
        <v/>
      </c>
      <c r="BJ22" s="104" t="str">
        <f t="shared" si="42"/>
        <v/>
      </c>
      <c r="BK22" s="104" t="str">
        <f t="shared" si="42"/>
        <v/>
      </c>
      <c r="BL22" s="104" t="str">
        <f t="shared" si="42"/>
        <v/>
      </c>
      <c r="BM22" s="104"/>
      <c r="BN22" s="104" t="str">
        <f t="shared" si="29"/>
        <v/>
      </c>
      <c r="BO22" s="104" t="str">
        <f t="shared" si="43"/>
        <v/>
      </c>
      <c r="BP22" s="104" t="str">
        <f t="shared" si="43"/>
        <v/>
      </c>
      <c r="BQ22" s="104" t="str">
        <f t="shared" si="43"/>
        <v/>
      </c>
      <c r="BR22" s="104" t="str">
        <f t="shared" si="43"/>
        <v/>
      </c>
      <c r="BS22" s="104" t="str">
        <f t="shared" si="43"/>
        <v/>
      </c>
      <c r="BT22" s="104" t="str">
        <f t="shared" si="43"/>
        <v/>
      </c>
      <c r="BU22" s="104" t="str">
        <f t="shared" si="43"/>
        <v/>
      </c>
      <c r="BV22" s="104" t="str">
        <f t="shared" si="43"/>
        <v/>
      </c>
      <c r="BW22" s="104" t="str">
        <f t="shared" si="43"/>
        <v/>
      </c>
      <c r="BX22" s="104" t="str">
        <f t="shared" si="43"/>
        <v/>
      </c>
      <c r="BY22" s="104" t="str">
        <f t="shared" si="43"/>
        <v/>
      </c>
      <c r="BZ22" s="104" t="str">
        <f t="shared" si="43"/>
        <v/>
      </c>
      <c r="CA22" s="104"/>
      <c r="CB22" s="104" t="str">
        <f t="shared" si="30"/>
        <v/>
      </c>
      <c r="CC22" s="104" t="str">
        <f t="shared" si="30"/>
        <v/>
      </c>
      <c r="CD22" s="104" t="str">
        <f t="shared" si="30"/>
        <v/>
      </c>
      <c r="CE22" s="104" t="str">
        <f t="shared" si="30"/>
        <v/>
      </c>
      <c r="CF22" s="104" t="str">
        <f t="shared" si="30"/>
        <v/>
      </c>
      <c r="CG22" s="104" t="str">
        <f t="shared" si="30"/>
        <v/>
      </c>
      <c r="CH22" s="104" t="str">
        <f t="shared" si="30"/>
        <v/>
      </c>
      <c r="CI22" s="104" t="str">
        <f t="shared" si="30"/>
        <v/>
      </c>
      <c r="CJ22" s="104" t="str">
        <f t="shared" si="30"/>
        <v/>
      </c>
      <c r="CK22" s="104" t="str">
        <f t="shared" si="30"/>
        <v/>
      </c>
      <c r="CL22" s="104" t="str">
        <f t="shared" si="30"/>
        <v/>
      </c>
      <c r="CM22" s="104" t="str">
        <f t="shared" si="30"/>
        <v/>
      </c>
      <c r="CN22" s="104" t="str">
        <f t="shared" si="30"/>
        <v/>
      </c>
      <c r="CO22" s="104"/>
      <c r="CP22" s="104" t="str">
        <f t="shared" si="31"/>
        <v/>
      </c>
      <c r="CQ22" s="104" t="str">
        <f t="shared" si="31"/>
        <v/>
      </c>
      <c r="CR22" s="104" t="str">
        <f t="shared" si="31"/>
        <v/>
      </c>
      <c r="CS22" s="104" t="str">
        <f t="shared" si="31"/>
        <v/>
      </c>
      <c r="CT22" s="104" t="str">
        <f t="shared" si="31"/>
        <v/>
      </c>
      <c r="CU22" s="104" t="str">
        <f t="shared" si="31"/>
        <v/>
      </c>
      <c r="CV22" s="104" t="str">
        <f t="shared" si="31"/>
        <v/>
      </c>
      <c r="CW22" s="104" t="str">
        <f t="shared" si="31"/>
        <v/>
      </c>
      <c r="CX22" s="104" t="str">
        <f t="shared" si="31"/>
        <v/>
      </c>
      <c r="CY22" s="104" t="str">
        <f t="shared" si="31"/>
        <v/>
      </c>
      <c r="CZ22" s="104" t="str">
        <f t="shared" si="31"/>
        <v/>
      </c>
      <c r="DA22" s="104" t="str">
        <f t="shared" si="31"/>
        <v/>
      </c>
      <c r="DB22" s="104" t="str">
        <f t="shared" si="31"/>
        <v/>
      </c>
      <c r="DC22" s="104"/>
      <c r="DD22" s="104" t="str">
        <f t="shared" si="32"/>
        <v/>
      </c>
      <c r="DE22" s="104" t="str">
        <f t="shared" si="32"/>
        <v/>
      </c>
      <c r="DF22" s="104" t="str">
        <f t="shared" si="32"/>
        <v/>
      </c>
      <c r="DG22" s="104" t="str">
        <f t="shared" si="32"/>
        <v/>
      </c>
      <c r="DH22" s="104" t="str">
        <f t="shared" si="32"/>
        <v/>
      </c>
      <c r="DI22" s="104" t="str">
        <f t="shared" si="32"/>
        <v/>
      </c>
      <c r="DJ22" s="104" t="str">
        <f t="shared" si="32"/>
        <v/>
      </c>
      <c r="DK22" s="104" t="str">
        <f t="shared" si="32"/>
        <v/>
      </c>
      <c r="DL22" s="104" t="str">
        <f t="shared" si="32"/>
        <v/>
      </c>
      <c r="DM22" s="104" t="str">
        <f t="shared" si="32"/>
        <v/>
      </c>
      <c r="DN22" s="104" t="str">
        <f t="shared" si="32"/>
        <v/>
      </c>
      <c r="DO22" s="104" t="str">
        <f t="shared" si="32"/>
        <v/>
      </c>
      <c r="DP22" s="104" t="str">
        <f t="shared" si="32"/>
        <v/>
      </c>
      <c r="DQ22" s="104"/>
      <c r="DR22" s="104" t="str">
        <f t="shared" si="33"/>
        <v/>
      </c>
      <c r="DS22" s="104" t="str">
        <f t="shared" si="33"/>
        <v/>
      </c>
      <c r="DT22" s="104" t="str">
        <f t="shared" si="33"/>
        <v/>
      </c>
      <c r="DU22" s="104" t="str">
        <f t="shared" si="33"/>
        <v/>
      </c>
      <c r="DV22" s="104" t="str">
        <f t="shared" si="33"/>
        <v/>
      </c>
      <c r="DW22" s="104" t="str">
        <f t="shared" si="33"/>
        <v/>
      </c>
      <c r="DX22" s="104" t="str">
        <f t="shared" si="33"/>
        <v/>
      </c>
      <c r="DY22" s="104" t="str">
        <f t="shared" si="33"/>
        <v/>
      </c>
      <c r="DZ22" s="104" t="str">
        <f t="shared" si="33"/>
        <v/>
      </c>
      <c r="EA22" s="104" t="str">
        <f t="shared" si="33"/>
        <v/>
      </c>
      <c r="EB22" s="104" t="str">
        <f t="shared" si="33"/>
        <v/>
      </c>
      <c r="EC22" s="104" t="str">
        <f t="shared" si="33"/>
        <v/>
      </c>
      <c r="ED22" s="104" t="str">
        <f t="shared" si="33"/>
        <v/>
      </c>
      <c r="EE22" s="104"/>
      <c r="EF22" s="104" t="str">
        <f t="shared" si="34"/>
        <v/>
      </c>
      <c r="EG22" s="104" t="str">
        <f t="shared" si="34"/>
        <v/>
      </c>
      <c r="EH22" s="104" t="str">
        <f t="shared" si="34"/>
        <v/>
      </c>
      <c r="EI22" s="104" t="str">
        <f t="shared" si="34"/>
        <v/>
      </c>
      <c r="EJ22" s="104" t="str">
        <f t="shared" si="34"/>
        <v/>
      </c>
      <c r="EK22" s="104" t="str">
        <f t="shared" si="34"/>
        <v/>
      </c>
      <c r="EL22" s="104" t="str">
        <f t="shared" si="34"/>
        <v/>
      </c>
      <c r="EM22" s="104" t="str">
        <f t="shared" si="34"/>
        <v/>
      </c>
      <c r="EN22" s="104" t="str">
        <f t="shared" si="34"/>
        <v/>
      </c>
      <c r="EO22" s="104" t="str">
        <f t="shared" si="34"/>
        <v/>
      </c>
      <c r="EP22" s="104" t="str">
        <f t="shared" si="34"/>
        <v/>
      </c>
      <c r="EQ22" s="104" t="str">
        <f t="shared" si="34"/>
        <v/>
      </c>
      <c r="ER22" s="104" t="str">
        <f t="shared" si="34"/>
        <v/>
      </c>
      <c r="ES22" s="104"/>
      <c r="ET22" s="104" t="str">
        <f t="shared" si="35"/>
        <v/>
      </c>
      <c r="EU22" s="104" t="str">
        <f t="shared" si="35"/>
        <v/>
      </c>
      <c r="EV22" s="104" t="str">
        <f t="shared" si="35"/>
        <v/>
      </c>
      <c r="EW22" s="104" t="str">
        <f t="shared" si="35"/>
        <v/>
      </c>
      <c r="EX22" s="104" t="str">
        <f t="shared" si="35"/>
        <v/>
      </c>
      <c r="EY22" s="104" t="str">
        <f t="shared" si="35"/>
        <v/>
      </c>
      <c r="EZ22" s="104" t="str">
        <f t="shared" si="35"/>
        <v/>
      </c>
      <c r="FA22" s="104" t="str">
        <f t="shared" si="35"/>
        <v/>
      </c>
      <c r="FB22" s="104" t="str">
        <f t="shared" si="35"/>
        <v/>
      </c>
      <c r="FC22" s="104" t="str">
        <f t="shared" si="35"/>
        <v/>
      </c>
      <c r="FD22" s="104" t="str">
        <f t="shared" si="35"/>
        <v/>
      </c>
      <c r="FE22" s="104" t="str">
        <f t="shared" si="35"/>
        <v/>
      </c>
      <c r="FF22" s="104" t="str">
        <f t="shared" si="35"/>
        <v/>
      </c>
      <c r="FG22" s="104"/>
      <c r="FH22" s="104" t="str">
        <f t="shared" si="36"/>
        <v/>
      </c>
      <c r="FI22" s="104" t="str">
        <f t="shared" si="36"/>
        <v/>
      </c>
      <c r="FJ22" s="104" t="str">
        <f t="shared" si="36"/>
        <v/>
      </c>
      <c r="FK22" s="104" t="str">
        <f t="shared" si="36"/>
        <v/>
      </c>
      <c r="FL22" s="104" t="str">
        <f t="shared" si="36"/>
        <v/>
      </c>
      <c r="FM22" s="104" t="str">
        <f t="shared" si="36"/>
        <v/>
      </c>
      <c r="FN22" s="104" t="str">
        <f t="shared" si="36"/>
        <v/>
      </c>
      <c r="FO22" s="104" t="str">
        <f t="shared" si="36"/>
        <v/>
      </c>
      <c r="FP22" s="104" t="str">
        <f t="shared" si="36"/>
        <v/>
      </c>
      <c r="FQ22" s="104" t="str">
        <f t="shared" si="36"/>
        <v/>
      </c>
      <c r="FR22" s="104" t="str">
        <f t="shared" si="36"/>
        <v/>
      </c>
      <c r="FS22" s="104" t="str">
        <f t="shared" si="36"/>
        <v/>
      </c>
      <c r="FT22" s="104" t="str">
        <f t="shared" si="36"/>
        <v/>
      </c>
      <c r="FU22" s="104"/>
      <c r="FV22" s="104" t="str">
        <f t="shared" si="37"/>
        <v/>
      </c>
      <c r="FW22" s="104" t="str">
        <f t="shared" si="37"/>
        <v/>
      </c>
      <c r="FX22" s="104" t="str">
        <f t="shared" si="37"/>
        <v/>
      </c>
      <c r="FY22" s="104" t="str">
        <f t="shared" si="37"/>
        <v/>
      </c>
      <c r="FZ22" s="104" t="str">
        <f t="shared" si="37"/>
        <v/>
      </c>
      <c r="GA22" s="104" t="str">
        <f t="shared" si="37"/>
        <v/>
      </c>
      <c r="GB22" s="104" t="str">
        <f t="shared" si="37"/>
        <v/>
      </c>
      <c r="GC22" s="104" t="str">
        <f t="shared" si="37"/>
        <v/>
      </c>
      <c r="GD22" s="104" t="str">
        <f t="shared" si="37"/>
        <v/>
      </c>
      <c r="GE22" s="104" t="str">
        <f t="shared" si="37"/>
        <v/>
      </c>
      <c r="GF22" s="104" t="str">
        <f t="shared" si="37"/>
        <v/>
      </c>
      <c r="GG22" s="104" t="str">
        <f t="shared" si="37"/>
        <v/>
      </c>
      <c r="GH22" s="104" t="str">
        <f t="shared" si="37"/>
        <v/>
      </c>
      <c r="GI22" s="104"/>
      <c r="GJ22" s="104" t="str">
        <f t="shared" si="38"/>
        <v/>
      </c>
      <c r="GK22" s="104" t="str">
        <f t="shared" si="38"/>
        <v/>
      </c>
      <c r="GL22" s="104" t="str">
        <f t="shared" si="38"/>
        <v/>
      </c>
      <c r="GM22" s="104" t="str">
        <f t="shared" si="38"/>
        <v/>
      </c>
      <c r="GN22" s="104" t="str">
        <f t="shared" si="38"/>
        <v/>
      </c>
      <c r="GO22" s="104" t="str">
        <f t="shared" si="38"/>
        <v/>
      </c>
      <c r="GP22" s="104" t="str">
        <f t="shared" si="38"/>
        <v/>
      </c>
      <c r="GQ22" s="104" t="str">
        <f t="shared" si="38"/>
        <v/>
      </c>
      <c r="GR22" s="104" t="str">
        <f t="shared" si="38"/>
        <v/>
      </c>
      <c r="GS22" s="104" t="str">
        <f t="shared" si="38"/>
        <v/>
      </c>
      <c r="GT22" s="104" t="str">
        <f t="shared" si="38"/>
        <v/>
      </c>
      <c r="GU22" s="104" t="str">
        <f t="shared" si="38"/>
        <v/>
      </c>
      <c r="GV22" s="104" t="str">
        <f t="shared" si="38"/>
        <v/>
      </c>
      <c r="GW22" s="104"/>
      <c r="GX22" s="104" t="str">
        <f t="shared" si="39"/>
        <v/>
      </c>
      <c r="GY22" s="104" t="str">
        <f t="shared" si="39"/>
        <v/>
      </c>
      <c r="GZ22" s="104" t="str">
        <f t="shared" si="39"/>
        <v/>
      </c>
      <c r="HA22" s="104" t="str">
        <f t="shared" si="39"/>
        <v/>
      </c>
      <c r="HB22" s="104" t="str">
        <f t="shared" si="39"/>
        <v/>
      </c>
      <c r="HC22" s="104" t="str">
        <f t="shared" si="39"/>
        <v/>
      </c>
      <c r="HD22" s="104" t="str">
        <f t="shared" si="39"/>
        <v/>
      </c>
      <c r="HE22" s="104" t="str">
        <f t="shared" si="39"/>
        <v/>
      </c>
      <c r="HF22" s="104" t="str">
        <f t="shared" si="39"/>
        <v/>
      </c>
      <c r="HG22" s="104" t="str">
        <f t="shared" si="39"/>
        <v/>
      </c>
      <c r="HH22" s="104" t="str">
        <f t="shared" si="39"/>
        <v/>
      </c>
      <c r="HI22" s="104" t="str">
        <f t="shared" si="39"/>
        <v/>
      </c>
      <c r="HJ22" s="104" t="str">
        <f t="shared" si="39"/>
        <v/>
      </c>
    </row>
    <row r="23" spans="1:218" x14ac:dyDescent="0.25">
      <c r="A23" s="91">
        <v>40651</v>
      </c>
      <c r="B23" s="113" t="s">
        <v>585</v>
      </c>
      <c r="C23" s="114" t="s">
        <v>571</v>
      </c>
      <c r="D23" s="160" t="s">
        <v>584</v>
      </c>
      <c r="E23" s="112">
        <v>5.4</v>
      </c>
      <c r="F23" s="134"/>
      <c r="G23" s="161"/>
      <c r="H23" s="162" t="str">
        <f>INDEX('Daily Activity List'!B:B,MATCH(A23,'Daily Activity List'!$A:$A))</f>
        <v>VHP - Characterization Sampling1</v>
      </c>
      <c r="I23" s="136"/>
      <c r="J23" s="104" t="str">
        <f t="shared" si="25"/>
        <v/>
      </c>
      <c r="K23" s="104">
        <f t="shared" si="25"/>
        <v>5.4</v>
      </c>
      <c r="L23" s="104" t="str">
        <f t="shared" si="44"/>
        <v/>
      </c>
      <c r="M23" s="104" t="str">
        <f t="shared" si="44"/>
        <v/>
      </c>
      <c r="N23" s="104" t="str">
        <f t="shared" si="44"/>
        <v/>
      </c>
      <c r="O23" s="104" t="str">
        <f t="shared" si="44"/>
        <v/>
      </c>
      <c r="P23" s="104" t="str">
        <f t="shared" si="44"/>
        <v/>
      </c>
      <c r="Q23" s="104" t="str">
        <f t="shared" si="44"/>
        <v/>
      </c>
      <c r="R23" s="104" t="str">
        <f t="shared" si="44"/>
        <v/>
      </c>
      <c r="S23" s="104" t="str">
        <f t="shared" si="44"/>
        <v/>
      </c>
      <c r="T23" s="104" t="str">
        <f t="shared" si="44"/>
        <v/>
      </c>
      <c r="U23" s="104" t="str">
        <f t="shared" si="44"/>
        <v/>
      </c>
      <c r="V23" s="104" t="str">
        <f t="shared" si="44"/>
        <v/>
      </c>
      <c r="W23" s="136"/>
      <c r="X23" s="104" t="str">
        <f t="shared" si="26"/>
        <v/>
      </c>
      <c r="Y23" s="104" t="str">
        <f t="shared" si="40"/>
        <v/>
      </c>
      <c r="Z23" s="104" t="str">
        <f t="shared" si="40"/>
        <v/>
      </c>
      <c r="AA23" s="104" t="str">
        <f t="shared" si="40"/>
        <v/>
      </c>
      <c r="AB23" s="104" t="str">
        <f t="shared" si="40"/>
        <v/>
      </c>
      <c r="AC23" s="104" t="str">
        <f t="shared" si="40"/>
        <v/>
      </c>
      <c r="AD23" s="104" t="str">
        <f t="shared" si="40"/>
        <v/>
      </c>
      <c r="AE23" s="104" t="str">
        <f t="shared" si="40"/>
        <v/>
      </c>
      <c r="AF23" s="104" t="str">
        <f t="shared" si="40"/>
        <v/>
      </c>
      <c r="AG23" s="104" t="str">
        <f t="shared" si="40"/>
        <v/>
      </c>
      <c r="AH23" s="104" t="str">
        <f t="shared" si="40"/>
        <v/>
      </c>
      <c r="AI23" s="104" t="str">
        <f t="shared" si="40"/>
        <v/>
      </c>
      <c r="AJ23" s="104" t="str">
        <f t="shared" si="40"/>
        <v/>
      </c>
      <c r="AK23" s="104"/>
      <c r="AL23" s="104" t="str">
        <f t="shared" si="27"/>
        <v/>
      </c>
      <c r="AM23" s="104" t="str">
        <f t="shared" si="41"/>
        <v/>
      </c>
      <c r="AN23" s="104" t="str">
        <f t="shared" si="41"/>
        <v/>
      </c>
      <c r="AO23" s="104" t="str">
        <f t="shared" si="41"/>
        <v/>
      </c>
      <c r="AP23" s="104" t="str">
        <f t="shared" si="41"/>
        <v/>
      </c>
      <c r="AQ23" s="104" t="str">
        <f t="shared" si="41"/>
        <v/>
      </c>
      <c r="AR23" s="104" t="str">
        <f t="shared" si="41"/>
        <v/>
      </c>
      <c r="AS23" s="104" t="str">
        <f t="shared" si="41"/>
        <v/>
      </c>
      <c r="AT23" s="104" t="str">
        <f t="shared" si="41"/>
        <v/>
      </c>
      <c r="AU23" s="104" t="str">
        <f t="shared" si="41"/>
        <v/>
      </c>
      <c r="AV23" s="104" t="str">
        <f t="shared" si="41"/>
        <v/>
      </c>
      <c r="AW23" s="104" t="str">
        <f t="shared" si="41"/>
        <v/>
      </c>
      <c r="AX23" s="104" t="str">
        <f t="shared" si="41"/>
        <v/>
      </c>
      <c r="AY23" s="104"/>
      <c r="AZ23" s="104" t="str">
        <f t="shared" si="28"/>
        <v/>
      </c>
      <c r="BA23" s="104" t="str">
        <f t="shared" si="42"/>
        <v/>
      </c>
      <c r="BB23" s="104" t="str">
        <f t="shared" si="42"/>
        <v/>
      </c>
      <c r="BC23" s="104" t="str">
        <f t="shared" si="42"/>
        <v/>
      </c>
      <c r="BD23" s="104" t="str">
        <f t="shared" si="42"/>
        <v/>
      </c>
      <c r="BE23" s="104" t="str">
        <f t="shared" si="42"/>
        <v/>
      </c>
      <c r="BF23" s="104" t="str">
        <f t="shared" si="42"/>
        <v/>
      </c>
      <c r="BG23" s="104" t="str">
        <f t="shared" si="42"/>
        <v/>
      </c>
      <c r="BH23" s="104" t="str">
        <f t="shared" si="42"/>
        <v/>
      </c>
      <c r="BI23" s="104" t="str">
        <f t="shared" si="42"/>
        <v/>
      </c>
      <c r="BJ23" s="104" t="str">
        <f t="shared" si="42"/>
        <v/>
      </c>
      <c r="BK23" s="104" t="str">
        <f t="shared" si="42"/>
        <v/>
      </c>
      <c r="BL23" s="104" t="str">
        <f t="shared" si="42"/>
        <v/>
      </c>
      <c r="BM23" s="104"/>
      <c r="BN23" s="104" t="str">
        <f t="shared" si="29"/>
        <v/>
      </c>
      <c r="BO23" s="104" t="str">
        <f t="shared" si="43"/>
        <v/>
      </c>
      <c r="BP23" s="104" t="str">
        <f t="shared" si="43"/>
        <v/>
      </c>
      <c r="BQ23" s="104" t="str">
        <f t="shared" si="43"/>
        <v/>
      </c>
      <c r="BR23" s="104" t="str">
        <f t="shared" si="43"/>
        <v/>
      </c>
      <c r="BS23" s="104" t="str">
        <f t="shared" si="43"/>
        <v/>
      </c>
      <c r="BT23" s="104" t="str">
        <f t="shared" si="43"/>
        <v/>
      </c>
      <c r="BU23" s="104" t="str">
        <f t="shared" si="43"/>
        <v/>
      </c>
      <c r="BV23" s="104" t="str">
        <f t="shared" si="43"/>
        <v/>
      </c>
      <c r="BW23" s="104" t="str">
        <f t="shared" si="43"/>
        <v/>
      </c>
      <c r="BX23" s="104" t="str">
        <f t="shared" si="43"/>
        <v/>
      </c>
      <c r="BY23" s="104" t="str">
        <f t="shared" si="43"/>
        <v/>
      </c>
      <c r="BZ23" s="104" t="str">
        <f t="shared" si="43"/>
        <v/>
      </c>
      <c r="CA23" s="104"/>
      <c r="CB23" s="104" t="str">
        <f t="shared" si="30"/>
        <v/>
      </c>
      <c r="CC23" s="104" t="str">
        <f t="shared" si="30"/>
        <v/>
      </c>
      <c r="CD23" s="104" t="str">
        <f t="shared" si="30"/>
        <v/>
      </c>
      <c r="CE23" s="104" t="str">
        <f t="shared" si="30"/>
        <v/>
      </c>
      <c r="CF23" s="104" t="str">
        <f t="shared" si="30"/>
        <v/>
      </c>
      <c r="CG23" s="104" t="str">
        <f t="shared" si="30"/>
        <v/>
      </c>
      <c r="CH23" s="104" t="str">
        <f t="shared" si="30"/>
        <v/>
      </c>
      <c r="CI23" s="104" t="str">
        <f t="shared" si="30"/>
        <v/>
      </c>
      <c r="CJ23" s="104" t="str">
        <f t="shared" si="30"/>
        <v/>
      </c>
      <c r="CK23" s="104" t="str">
        <f t="shared" si="30"/>
        <v/>
      </c>
      <c r="CL23" s="104" t="str">
        <f t="shared" si="30"/>
        <v/>
      </c>
      <c r="CM23" s="104" t="str">
        <f t="shared" si="30"/>
        <v/>
      </c>
      <c r="CN23" s="104" t="str">
        <f t="shared" si="30"/>
        <v/>
      </c>
      <c r="CO23" s="104"/>
      <c r="CP23" s="104" t="str">
        <f t="shared" si="31"/>
        <v/>
      </c>
      <c r="CQ23" s="104" t="str">
        <f t="shared" si="31"/>
        <v/>
      </c>
      <c r="CR23" s="104" t="str">
        <f t="shared" si="31"/>
        <v/>
      </c>
      <c r="CS23" s="104" t="str">
        <f t="shared" si="31"/>
        <v/>
      </c>
      <c r="CT23" s="104" t="str">
        <f t="shared" si="31"/>
        <v/>
      </c>
      <c r="CU23" s="104" t="str">
        <f t="shared" si="31"/>
        <v/>
      </c>
      <c r="CV23" s="104" t="str">
        <f t="shared" si="31"/>
        <v/>
      </c>
      <c r="CW23" s="104" t="str">
        <f t="shared" si="31"/>
        <v/>
      </c>
      <c r="CX23" s="104" t="str">
        <f t="shared" si="31"/>
        <v/>
      </c>
      <c r="CY23" s="104" t="str">
        <f t="shared" si="31"/>
        <v/>
      </c>
      <c r="CZ23" s="104" t="str">
        <f t="shared" si="31"/>
        <v/>
      </c>
      <c r="DA23" s="104" t="str">
        <f t="shared" si="31"/>
        <v/>
      </c>
      <c r="DB23" s="104" t="str">
        <f t="shared" si="31"/>
        <v/>
      </c>
      <c r="DC23" s="104"/>
      <c r="DD23" s="104" t="str">
        <f t="shared" si="32"/>
        <v/>
      </c>
      <c r="DE23" s="104" t="str">
        <f t="shared" si="32"/>
        <v/>
      </c>
      <c r="DF23" s="104" t="str">
        <f t="shared" si="32"/>
        <v/>
      </c>
      <c r="DG23" s="104" t="str">
        <f t="shared" si="32"/>
        <v/>
      </c>
      <c r="DH23" s="104" t="str">
        <f t="shared" si="32"/>
        <v/>
      </c>
      <c r="DI23" s="104" t="str">
        <f t="shared" si="32"/>
        <v/>
      </c>
      <c r="DJ23" s="104" t="str">
        <f t="shared" si="32"/>
        <v/>
      </c>
      <c r="DK23" s="104" t="str">
        <f t="shared" si="32"/>
        <v/>
      </c>
      <c r="DL23" s="104" t="str">
        <f t="shared" si="32"/>
        <v/>
      </c>
      <c r="DM23" s="104" t="str">
        <f t="shared" si="32"/>
        <v/>
      </c>
      <c r="DN23" s="104" t="str">
        <f t="shared" si="32"/>
        <v/>
      </c>
      <c r="DO23" s="104" t="str">
        <f t="shared" si="32"/>
        <v/>
      </c>
      <c r="DP23" s="104" t="str">
        <f t="shared" si="32"/>
        <v/>
      </c>
      <c r="DQ23" s="104"/>
      <c r="DR23" s="104" t="str">
        <f t="shared" si="33"/>
        <v/>
      </c>
      <c r="DS23" s="104" t="str">
        <f t="shared" si="33"/>
        <v/>
      </c>
      <c r="DT23" s="104" t="str">
        <f t="shared" si="33"/>
        <v/>
      </c>
      <c r="DU23" s="104" t="str">
        <f t="shared" si="33"/>
        <v/>
      </c>
      <c r="DV23" s="104" t="str">
        <f t="shared" si="33"/>
        <v/>
      </c>
      <c r="DW23" s="104" t="str">
        <f t="shared" si="33"/>
        <v/>
      </c>
      <c r="DX23" s="104" t="str">
        <f t="shared" si="33"/>
        <v/>
      </c>
      <c r="DY23" s="104" t="str">
        <f t="shared" si="33"/>
        <v/>
      </c>
      <c r="DZ23" s="104" t="str">
        <f t="shared" si="33"/>
        <v/>
      </c>
      <c r="EA23" s="104" t="str">
        <f t="shared" si="33"/>
        <v/>
      </c>
      <c r="EB23" s="104" t="str">
        <f t="shared" si="33"/>
        <v/>
      </c>
      <c r="EC23" s="104" t="str">
        <f t="shared" si="33"/>
        <v/>
      </c>
      <c r="ED23" s="104" t="str">
        <f t="shared" si="33"/>
        <v/>
      </c>
      <c r="EE23" s="104"/>
      <c r="EF23" s="104" t="str">
        <f t="shared" si="34"/>
        <v/>
      </c>
      <c r="EG23" s="104" t="str">
        <f t="shared" si="34"/>
        <v/>
      </c>
      <c r="EH23" s="104" t="str">
        <f t="shared" si="34"/>
        <v/>
      </c>
      <c r="EI23" s="104" t="str">
        <f t="shared" si="34"/>
        <v/>
      </c>
      <c r="EJ23" s="104" t="str">
        <f t="shared" si="34"/>
        <v/>
      </c>
      <c r="EK23" s="104" t="str">
        <f t="shared" si="34"/>
        <v/>
      </c>
      <c r="EL23" s="104" t="str">
        <f t="shared" si="34"/>
        <v/>
      </c>
      <c r="EM23" s="104" t="str">
        <f t="shared" si="34"/>
        <v/>
      </c>
      <c r="EN23" s="104" t="str">
        <f t="shared" si="34"/>
        <v/>
      </c>
      <c r="EO23" s="104" t="str">
        <f t="shared" si="34"/>
        <v/>
      </c>
      <c r="EP23" s="104" t="str">
        <f t="shared" si="34"/>
        <v/>
      </c>
      <c r="EQ23" s="104" t="str">
        <f t="shared" si="34"/>
        <v/>
      </c>
      <c r="ER23" s="104" t="str">
        <f t="shared" si="34"/>
        <v/>
      </c>
      <c r="ES23" s="104"/>
      <c r="ET23" s="104" t="str">
        <f t="shared" si="35"/>
        <v/>
      </c>
      <c r="EU23" s="104" t="str">
        <f t="shared" si="35"/>
        <v/>
      </c>
      <c r="EV23" s="104" t="str">
        <f t="shared" si="35"/>
        <v/>
      </c>
      <c r="EW23" s="104" t="str">
        <f t="shared" si="35"/>
        <v/>
      </c>
      <c r="EX23" s="104" t="str">
        <f t="shared" si="35"/>
        <v/>
      </c>
      <c r="EY23" s="104" t="str">
        <f t="shared" si="35"/>
        <v/>
      </c>
      <c r="EZ23" s="104" t="str">
        <f t="shared" si="35"/>
        <v/>
      </c>
      <c r="FA23" s="104" t="str">
        <f t="shared" si="35"/>
        <v/>
      </c>
      <c r="FB23" s="104" t="str">
        <f t="shared" si="35"/>
        <v/>
      </c>
      <c r="FC23" s="104" t="str">
        <f t="shared" si="35"/>
        <v/>
      </c>
      <c r="FD23" s="104" t="str">
        <f t="shared" si="35"/>
        <v/>
      </c>
      <c r="FE23" s="104" t="str">
        <f t="shared" si="35"/>
        <v/>
      </c>
      <c r="FF23" s="104" t="str">
        <f t="shared" si="35"/>
        <v/>
      </c>
      <c r="FG23" s="104"/>
      <c r="FH23" s="104" t="str">
        <f t="shared" si="36"/>
        <v/>
      </c>
      <c r="FI23" s="104" t="str">
        <f t="shared" si="36"/>
        <v/>
      </c>
      <c r="FJ23" s="104" t="str">
        <f t="shared" si="36"/>
        <v/>
      </c>
      <c r="FK23" s="104" t="str">
        <f t="shared" si="36"/>
        <v/>
      </c>
      <c r="FL23" s="104" t="str">
        <f t="shared" si="36"/>
        <v/>
      </c>
      <c r="FM23" s="104" t="str">
        <f t="shared" si="36"/>
        <v/>
      </c>
      <c r="FN23" s="104" t="str">
        <f t="shared" si="36"/>
        <v/>
      </c>
      <c r="FO23" s="104" t="str">
        <f t="shared" si="36"/>
        <v/>
      </c>
      <c r="FP23" s="104" t="str">
        <f t="shared" si="36"/>
        <v/>
      </c>
      <c r="FQ23" s="104" t="str">
        <f t="shared" si="36"/>
        <v/>
      </c>
      <c r="FR23" s="104" t="str">
        <f t="shared" si="36"/>
        <v/>
      </c>
      <c r="FS23" s="104" t="str">
        <f t="shared" si="36"/>
        <v/>
      </c>
      <c r="FT23" s="104" t="str">
        <f t="shared" si="36"/>
        <v/>
      </c>
      <c r="FU23" s="104"/>
      <c r="FV23" s="104" t="str">
        <f t="shared" si="37"/>
        <v/>
      </c>
      <c r="FW23" s="104" t="str">
        <f t="shared" si="37"/>
        <v/>
      </c>
      <c r="FX23" s="104" t="str">
        <f t="shared" si="37"/>
        <v/>
      </c>
      <c r="FY23" s="104" t="str">
        <f t="shared" si="37"/>
        <v/>
      </c>
      <c r="FZ23" s="104" t="str">
        <f t="shared" si="37"/>
        <v/>
      </c>
      <c r="GA23" s="104" t="str">
        <f t="shared" si="37"/>
        <v/>
      </c>
      <c r="GB23" s="104" t="str">
        <f t="shared" si="37"/>
        <v/>
      </c>
      <c r="GC23" s="104" t="str">
        <f t="shared" si="37"/>
        <v/>
      </c>
      <c r="GD23" s="104" t="str">
        <f t="shared" si="37"/>
        <v/>
      </c>
      <c r="GE23" s="104" t="str">
        <f t="shared" si="37"/>
        <v/>
      </c>
      <c r="GF23" s="104" t="str">
        <f t="shared" si="37"/>
        <v/>
      </c>
      <c r="GG23" s="104" t="str">
        <f t="shared" si="37"/>
        <v/>
      </c>
      <c r="GH23" s="104" t="str">
        <f t="shared" si="37"/>
        <v/>
      </c>
      <c r="GI23" s="104"/>
      <c r="GJ23" s="104" t="str">
        <f t="shared" si="38"/>
        <v/>
      </c>
      <c r="GK23" s="104" t="str">
        <f t="shared" si="38"/>
        <v/>
      </c>
      <c r="GL23" s="104" t="str">
        <f t="shared" si="38"/>
        <v/>
      </c>
      <c r="GM23" s="104" t="str">
        <f t="shared" si="38"/>
        <v/>
      </c>
      <c r="GN23" s="104" t="str">
        <f t="shared" si="38"/>
        <v/>
      </c>
      <c r="GO23" s="104" t="str">
        <f t="shared" si="38"/>
        <v/>
      </c>
      <c r="GP23" s="104" t="str">
        <f t="shared" si="38"/>
        <v/>
      </c>
      <c r="GQ23" s="104" t="str">
        <f t="shared" si="38"/>
        <v/>
      </c>
      <c r="GR23" s="104" t="str">
        <f t="shared" si="38"/>
        <v/>
      </c>
      <c r="GS23" s="104" t="str">
        <f t="shared" si="38"/>
        <v/>
      </c>
      <c r="GT23" s="104" t="str">
        <f t="shared" si="38"/>
        <v/>
      </c>
      <c r="GU23" s="104" t="str">
        <f t="shared" si="38"/>
        <v/>
      </c>
      <c r="GV23" s="104" t="str">
        <f t="shared" si="38"/>
        <v/>
      </c>
      <c r="GW23" s="104"/>
      <c r="GX23" s="104" t="str">
        <f t="shared" si="39"/>
        <v/>
      </c>
      <c r="GY23" s="104" t="str">
        <f t="shared" si="39"/>
        <v/>
      </c>
      <c r="GZ23" s="104" t="str">
        <f t="shared" si="39"/>
        <v/>
      </c>
      <c r="HA23" s="104" t="str">
        <f t="shared" si="39"/>
        <v/>
      </c>
      <c r="HB23" s="104" t="str">
        <f t="shared" si="39"/>
        <v/>
      </c>
      <c r="HC23" s="104" t="str">
        <f t="shared" si="39"/>
        <v/>
      </c>
      <c r="HD23" s="104" t="str">
        <f t="shared" si="39"/>
        <v/>
      </c>
      <c r="HE23" s="104" t="str">
        <f t="shared" si="39"/>
        <v/>
      </c>
      <c r="HF23" s="104" t="str">
        <f t="shared" si="39"/>
        <v/>
      </c>
      <c r="HG23" s="104" t="str">
        <f t="shared" si="39"/>
        <v/>
      </c>
      <c r="HH23" s="104" t="str">
        <f t="shared" si="39"/>
        <v/>
      </c>
      <c r="HI23" s="104" t="str">
        <f t="shared" si="39"/>
        <v/>
      </c>
      <c r="HJ23" s="104" t="str">
        <f t="shared" si="39"/>
        <v/>
      </c>
    </row>
    <row r="24" spans="1:218" x14ac:dyDescent="0.25">
      <c r="A24" s="91">
        <v>40651</v>
      </c>
      <c r="B24" s="113" t="s">
        <v>587</v>
      </c>
      <c r="C24" s="114" t="s">
        <v>571</v>
      </c>
      <c r="D24" s="160" t="s">
        <v>586</v>
      </c>
      <c r="E24" s="112">
        <v>10.8</v>
      </c>
      <c r="F24" s="134"/>
      <c r="G24" s="161"/>
      <c r="H24" s="162" t="str">
        <f>INDEX('Daily Activity List'!B:B,MATCH(A24,'Daily Activity List'!$A:$A))</f>
        <v>VHP - Characterization Sampling1</v>
      </c>
      <c r="I24" s="136"/>
      <c r="J24" s="104" t="str">
        <f t="shared" si="25"/>
        <v/>
      </c>
      <c r="K24" s="104">
        <f t="shared" si="25"/>
        <v>10.8</v>
      </c>
      <c r="L24" s="104" t="str">
        <f t="shared" si="44"/>
        <v/>
      </c>
      <c r="M24" s="104" t="str">
        <f t="shared" si="44"/>
        <v/>
      </c>
      <c r="N24" s="104" t="str">
        <f t="shared" si="44"/>
        <v/>
      </c>
      <c r="O24" s="104" t="str">
        <f t="shared" si="44"/>
        <v/>
      </c>
      <c r="P24" s="104" t="str">
        <f t="shared" si="44"/>
        <v/>
      </c>
      <c r="Q24" s="104" t="str">
        <f t="shared" si="44"/>
        <v/>
      </c>
      <c r="R24" s="104" t="str">
        <f t="shared" si="44"/>
        <v/>
      </c>
      <c r="S24" s="104" t="str">
        <f t="shared" si="44"/>
        <v/>
      </c>
      <c r="T24" s="104" t="str">
        <f t="shared" si="44"/>
        <v/>
      </c>
      <c r="U24" s="104" t="str">
        <f t="shared" si="44"/>
        <v/>
      </c>
      <c r="V24" s="104" t="str">
        <f t="shared" si="44"/>
        <v/>
      </c>
      <c r="W24" s="136"/>
      <c r="X24" s="104" t="str">
        <f t="shared" si="26"/>
        <v/>
      </c>
      <c r="Y24" s="104" t="str">
        <f t="shared" si="40"/>
        <v/>
      </c>
      <c r="Z24" s="104" t="str">
        <f t="shared" si="40"/>
        <v/>
      </c>
      <c r="AA24" s="104" t="str">
        <f t="shared" si="40"/>
        <v/>
      </c>
      <c r="AB24" s="104" t="str">
        <f t="shared" si="40"/>
        <v/>
      </c>
      <c r="AC24" s="104" t="str">
        <f t="shared" si="40"/>
        <v/>
      </c>
      <c r="AD24" s="104" t="str">
        <f t="shared" si="40"/>
        <v/>
      </c>
      <c r="AE24" s="104" t="str">
        <f t="shared" si="40"/>
        <v/>
      </c>
      <c r="AF24" s="104" t="str">
        <f t="shared" si="40"/>
        <v/>
      </c>
      <c r="AG24" s="104" t="str">
        <f t="shared" si="40"/>
        <v/>
      </c>
      <c r="AH24" s="104" t="str">
        <f t="shared" si="40"/>
        <v/>
      </c>
      <c r="AI24" s="104" t="str">
        <f t="shared" si="40"/>
        <v/>
      </c>
      <c r="AJ24" s="104" t="str">
        <f t="shared" si="40"/>
        <v/>
      </c>
      <c r="AK24" s="104"/>
      <c r="AL24" s="104" t="str">
        <f t="shared" si="27"/>
        <v/>
      </c>
      <c r="AM24" s="104" t="str">
        <f t="shared" si="41"/>
        <v/>
      </c>
      <c r="AN24" s="104" t="str">
        <f t="shared" si="41"/>
        <v/>
      </c>
      <c r="AO24" s="104" t="str">
        <f t="shared" si="41"/>
        <v/>
      </c>
      <c r="AP24" s="104" t="str">
        <f t="shared" si="41"/>
        <v/>
      </c>
      <c r="AQ24" s="104" t="str">
        <f t="shared" si="41"/>
        <v/>
      </c>
      <c r="AR24" s="104" t="str">
        <f t="shared" si="41"/>
        <v/>
      </c>
      <c r="AS24" s="104" t="str">
        <f t="shared" si="41"/>
        <v/>
      </c>
      <c r="AT24" s="104" t="str">
        <f t="shared" si="41"/>
        <v/>
      </c>
      <c r="AU24" s="104" t="str">
        <f t="shared" si="41"/>
        <v/>
      </c>
      <c r="AV24" s="104" t="str">
        <f t="shared" si="41"/>
        <v/>
      </c>
      <c r="AW24" s="104" t="str">
        <f t="shared" si="41"/>
        <v/>
      </c>
      <c r="AX24" s="104" t="str">
        <f t="shared" si="41"/>
        <v/>
      </c>
      <c r="AY24" s="104"/>
      <c r="AZ24" s="104" t="str">
        <f t="shared" si="28"/>
        <v/>
      </c>
      <c r="BA24" s="104" t="str">
        <f t="shared" si="42"/>
        <v/>
      </c>
      <c r="BB24" s="104" t="str">
        <f t="shared" si="42"/>
        <v/>
      </c>
      <c r="BC24" s="104" t="str">
        <f t="shared" si="42"/>
        <v/>
      </c>
      <c r="BD24" s="104" t="str">
        <f t="shared" si="42"/>
        <v/>
      </c>
      <c r="BE24" s="104" t="str">
        <f t="shared" si="42"/>
        <v/>
      </c>
      <c r="BF24" s="104" t="str">
        <f t="shared" si="42"/>
        <v/>
      </c>
      <c r="BG24" s="104" t="str">
        <f t="shared" si="42"/>
        <v/>
      </c>
      <c r="BH24" s="104" t="str">
        <f t="shared" si="42"/>
        <v/>
      </c>
      <c r="BI24" s="104" t="str">
        <f t="shared" si="42"/>
        <v/>
      </c>
      <c r="BJ24" s="104" t="str">
        <f t="shared" si="42"/>
        <v/>
      </c>
      <c r="BK24" s="104" t="str">
        <f t="shared" si="42"/>
        <v/>
      </c>
      <c r="BL24" s="104" t="str">
        <f t="shared" si="42"/>
        <v/>
      </c>
      <c r="BM24" s="104"/>
      <c r="BN24" s="104" t="str">
        <f t="shared" si="29"/>
        <v/>
      </c>
      <c r="BO24" s="104" t="str">
        <f t="shared" si="43"/>
        <v/>
      </c>
      <c r="BP24" s="104" t="str">
        <f t="shared" si="43"/>
        <v/>
      </c>
      <c r="BQ24" s="104" t="str">
        <f t="shared" si="43"/>
        <v/>
      </c>
      <c r="BR24" s="104" t="str">
        <f t="shared" si="43"/>
        <v/>
      </c>
      <c r="BS24" s="104" t="str">
        <f t="shared" si="43"/>
        <v/>
      </c>
      <c r="BT24" s="104" t="str">
        <f t="shared" si="43"/>
        <v/>
      </c>
      <c r="BU24" s="104" t="str">
        <f t="shared" si="43"/>
        <v/>
      </c>
      <c r="BV24" s="104" t="str">
        <f t="shared" si="43"/>
        <v/>
      </c>
      <c r="BW24" s="104" t="str">
        <f t="shared" si="43"/>
        <v/>
      </c>
      <c r="BX24" s="104" t="str">
        <f t="shared" si="43"/>
        <v/>
      </c>
      <c r="BY24" s="104" t="str">
        <f t="shared" si="43"/>
        <v/>
      </c>
      <c r="BZ24" s="104" t="str">
        <f t="shared" si="43"/>
        <v/>
      </c>
      <c r="CA24" s="104"/>
      <c r="CB24" s="104" t="str">
        <f t="shared" si="30"/>
        <v/>
      </c>
      <c r="CC24" s="104" t="str">
        <f t="shared" si="30"/>
        <v/>
      </c>
      <c r="CD24" s="104" t="str">
        <f t="shared" si="30"/>
        <v/>
      </c>
      <c r="CE24" s="104" t="str">
        <f t="shared" si="30"/>
        <v/>
      </c>
      <c r="CF24" s="104" t="str">
        <f t="shared" si="30"/>
        <v/>
      </c>
      <c r="CG24" s="104" t="str">
        <f t="shared" si="30"/>
        <v/>
      </c>
      <c r="CH24" s="104" t="str">
        <f t="shared" si="30"/>
        <v/>
      </c>
      <c r="CI24" s="104" t="str">
        <f t="shared" si="30"/>
        <v/>
      </c>
      <c r="CJ24" s="104" t="str">
        <f t="shared" si="30"/>
        <v/>
      </c>
      <c r="CK24" s="104" t="str">
        <f t="shared" si="30"/>
        <v/>
      </c>
      <c r="CL24" s="104" t="str">
        <f t="shared" si="30"/>
        <v/>
      </c>
      <c r="CM24" s="104" t="str">
        <f t="shared" si="30"/>
        <v/>
      </c>
      <c r="CN24" s="104" t="str">
        <f t="shared" si="30"/>
        <v/>
      </c>
      <c r="CO24" s="104"/>
      <c r="CP24" s="104" t="str">
        <f t="shared" si="31"/>
        <v/>
      </c>
      <c r="CQ24" s="104" t="str">
        <f t="shared" si="31"/>
        <v/>
      </c>
      <c r="CR24" s="104" t="str">
        <f t="shared" si="31"/>
        <v/>
      </c>
      <c r="CS24" s="104" t="str">
        <f t="shared" si="31"/>
        <v/>
      </c>
      <c r="CT24" s="104" t="str">
        <f t="shared" si="31"/>
        <v/>
      </c>
      <c r="CU24" s="104" t="str">
        <f t="shared" si="31"/>
        <v/>
      </c>
      <c r="CV24" s="104" t="str">
        <f t="shared" si="31"/>
        <v/>
      </c>
      <c r="CW24" s="104" t="str">
        <f t="shared" si="31"/>
        <v/>
      </c>
      <c r="CX24" s="104" t="str">
        <f t="shared" si="31"/>
        <v/>
      </c>
      <c r="CY24" s="104" t="str">
        <f t="shared" si="31"/>
        <v/>
      </c>
      <c r="CZ24" s="104" t="str">
        <f t="shared" si="31"/>
        <v/>
      </c>
      <c r="DA24" s="104" t="str">
        <f t="shared" si="31"/>
        <v/>
      </c>
      <c r="DB24" s="104" t="str">
        <f t="shared" si="31"/>
        <v/>
      </c>
      <c r="DC24" s="104"/>
      <c r="DD24" s="104" t="str">
        <f t="shared" si="32"/>
        <v/>
      </c>
      <c r="DE24" s="104" t="str">
        <f t="shared" si="32"/>
        <v/>
      </c>
      <c r="DF24" s="104" t="str">
        <f t="shared" si="32"/>
        <v/>
      </c>
      <c r="DG24" s="104" t="str">
        <f t="shared" si="32"/>
        <v/>
      </c>
      <c r="DH24" s="104" t="str">
        <f t="shared" si="32"/>
        <v/>
      </c>
      <c r="DI24" s="104" t="str">
        <f t="shared" si="32"/>
        <v/>
      </c>
      <c r="DJ24" s="104" t="str">
        <f t="shared" si="32"/>
        <v/>
      </c>
      <c r="DK24" s="104" t="str">
        <f t="shared" si="32"/>
        <v/>
      </c>
      <c r="DL24" s="104" t="str">
        <f t="shared" si="32"/>
        <v/>
      </c>
      <c r="DM24" s="104" t="str">
        <f t="shared" si="32"/>
        <v/>
      </c>
      <c r="DN24" s="104" t="str">
        <f t="shared" si="32"/>
        <v/>
      </c>
      <c r="DO24" s="104" t="str">
        <f t="shared" si="32"/>
        <v/>
      </c>
      <c r="DP24" s="104" t="str">
        <f t="shared" si="32"/>
        <v/>
      </c>
      <c r="DQ24" s="104"/>
      <c r="DR24" s="104" t="str">
        <f t="shared" si="33"/>
        <v/>
      </c>
      <c r="DS24" s="104" t="str">
        <f t="shared" si="33"/>
        <v/>
      </c>
      <c r="DT24" s="104" t="str">
        <f t="shared" si="33"/>
        <v/>
      </c>
      <c r="DU24" s="104" t="str">
        <f t="shared" si="33"/>
        <v/>
      </c>
      <c r="DV24" s="104" t="str">
        <f t="shared" si="33"/>
        <v/>
      </c>
      <c r="DW24" s="104" t="str">
        <f t="shared" si="33"/>
        <v/>
      </c>
      <c r="DX24" s="104" t="str">
        <f t="shared" si="33"/>
        <v/>
      </c>
      <c r="DY24" s="104" t="str">
        <f t="shared" si="33"/>
        <v/>
      </c>
      <c r="DZ24" s="104" t="str">
        <f t="shared" si="33"/>
        <v/>
      </c>
      <c r="EA24" s="104" t="str">
        <f t="shared" si="33"/>
        <v/>
      </c>
      <c r="EB24" s="104" t="str">
        <f t="shared" si="33"/>
        <v/>
      </c>
      <c r="EC24" s="104" t="str">
        <f t="shared" si="33"/>
        <v/>
      </c>
      <c r="ED24" s="104" t="str">
        <f t="shared" si="33"/>
        <v/>
      </c>
      <c r="EE24" s="104"/>
      <c r="EF24" s="104" t="str">
        <f t="shared" si="34"/>
        <v/>
      </c>
      <c r="EG24" s="104" t="str">
        <f t="shared" si="34"/>
        <v/>
      </c>
      <c r="EH24" s="104" t="str">
        <f t="shared" si="34"/>
        <v/>
      </c>
      <c r="EI24" s="104" t="str">
        <f t="shared" si="34"/>
        <v/>
      </c>
      <c r="EJ24" s="104" t="str">
        <f t="shared" si="34"/>
        <v/>
      </c>
      <c r="EK24" s="104" t="str">
        <f t="shared" si="34"/>
        <v/>
      </c>
      <c r="EL24" s="104" t="str">
        <f t="shared" si="34"/>
        <v/>
      </c>
      <c r="EM24" s="104" t="str">
        <f t="shared" si="34"/>
        <v/>
      </c>
      <c r="EN24" s="104" t="str">
        <f t="shared" si="34"/>
        <v/>
      </c>
      <c r="EO24" s="104" t="str">
        <f t="shared" si="34"/>
        <v/>
      </c>
      <c r="EP24" s="104" t="str">
        <f t="shared" si="34"/>
        <v/>
      </c>
      <c r="EQ24" s="104" t="str">
        <f t="shared" si="34"/>
        <v/>
      </c>
      <c r="ER24" s="104" t="str">
        <f t="shared" si="34"/>
        <v/>
      </c>
      <c r="ES24" s="104"/>
      <c r="ET24" s="104" t="str">
        <f t="shared" si="35"/>
        <v/>
      </c>
      <c r="EU24" s="104" t="str">
        <f t="shared" si="35"/>
        <v/>
      </c>
      <c r="EV24" s="104" t="str">
        <f t="shared" si="35"/>
        <v/>
      </c>
      <c r="EW24" s="104" t="str">
        <f t="shared" si="35"/>
        <v/>
      </c>
      <c r="EX24" s="104" t="str">
        <f t="shared" si="35"/>
        <v/>
      </c>
      <c r="EY24" s="104" t="str">
        <f t="shared" si="35"/>
        <v/>
      </c>
      <c r="EZ24" s="104" t="str">
        <f t="shared" si="35"/>
        <v/>
      </c>
      <c r="FA24" s="104" t="str">
        <f t="shared" si="35"/>
        <v/>
      </c>
      <c r="FB24" s="104" t="str">
        <f t="shared" si="35"/>
        <v/>
      </c>
      <c r="FC24" s="104" t="str">
        <f t="shared" si="35"/>
        <v/>
      </c>
      <c r="FD24" s="104" t="str">
        <f t="shared" si="35"/>
        <v/>
      </c>
      <c r="FE24" s="104" t="str">
        <f t="shared" si="35"/>
        <v/>
      </c>
      <c r="FF24" s="104" t="str">
        <f t="shared" si="35"/>
        <v/>
      </c>
      <c r="FG24" s="104"/>
      <c r="FH24" s="104" t="str">
        <f t="shared" si="36"/>
        <v/>
      </c>
      <c r="FI24" s="104" t="str">
        <f t="shared" si="36"/>
        <v/>
      </c>
      <c r="FJ24" s="104" t="str">
        <f t="shared" si="36"/>
        <v/>
      </c>
      <c r="FK24" s="104" t="str">
        <f t="shared" si="36"/>
        <v/>
      </c>
      <c r="FL24" s="104" t="str">
        <f t="shared" si="36"/>
        <v/>
      </c>
      <c r="FM24" s="104" t="str">
        <f t="shared" si="36"/>
        <v/>
      </c>
      <c r="FN24" s="104" t="str">
        <f t="shared" si="36"/>
        <v/>
      </c>
      <c r="FO24" s="104" t="str">
        <f t="shared" si="36"/>
        <v/>
      </c>
      <c r="FP24" s="104" t="str">
        <f t="shared" si="36"/>
        <v/>
      </c>
      <c r="FQ24" s="104" t="str">
        <f t="shared" si="36"/>
        <v/>
      </c>
      <c r="FR24" s="104" t="str">
        <f t="shared" si="36"/>
        <v/>
      </c>
      <c r="FS24" s="104" t="str">
        <f t="shared" si="36"/>
        <v/>
      </c>
      <c r="FT24" s="104" t="str">
        <f t="shared" si="36"/>
        <v/>
      </c>
      <c r="FU24" s="104"/>
      <c r="FV24" s="104" t="str">
        <f t="shared" si="37"/>
        <v/>
      </c>
      <c r="FW24" s="104" t="str">
        <f t="shared" si="37"/>
        <v/>
      </c>
      <c r="FX24" s="104" t="str">
        <f t="shared" si="37"/>
        <v/>
      </c>
      <c r="FY24" s="104" t="str">
        <f t="shared" si="37"/>
        <v/>
      </c>
      <c r="FZ24" s="104" t="str">
        <f t="shared" si="37"/>
        <v/>
      </c>
      <c r="GA24" s="104" t="str">
        <f t="shared" si="37"/>
        <v/>
      </c>
      <c r="GB24" s="104" t="str">
        <f t="shared" si="37"/>
        <v/>
      </c>
      <c r="GC24" s="104" t="str">
        <f t="shared" si="37"/>
        <v/>
      </c>
      <c r="GD24" s="104" t="str">
        <f t="shared" si="37"/>
        <v/>
      </c>
      <c r="GE24" s="104" t="str">
        <f t="shared" si="37"/>
        <v/>
      </c>
      <c r="GF24" s="104" t="str">
        <f t="shared" si="37"/>
        <v/>
      </c>
      <c r="GG24" s="104" t="str">
        <f t="shared" si="37"/>
        <v/>
      </c>
      <c r="GH24" s="104" t="str">
        <f t="shared" si="37"/>
        <v/>
      </c>
      <c r="GI24" s="104"/>
      <c r="GJ24" s="104" t="str">
        <f t="shared" si="38"/>
        <v/>
      </c>
      <c r="GK24" s="104" t="str">
        <f t="shared" si="38"/>
        <v/>
      </c>
      <c r="GL24" s="104" t="str">
        <f t="shared" si="38"/>
        <v/>
      </c>
      <c r="GM24" s="104" t="str">
        <f t="shared" si="38"/>
        <v/>
      </c>
      <c r="GN24" s="104" t="str">
        <f t="shared" si="38"/>
        <v/>
      </c>
      <c r="GO24" s="104" t="str">
        <f t="shared" si="38"/>
        <v/>
      </c>
      <c r="GP24" s="104" t="str">
        <f t="shared" si="38"/>
        <v/>
      </c>
      <c r="GQ24" s="104" t="str">
        <f t="shared" si="38"/>
        <v/>
      </c>
      <c r="GR24" s="104" t="str">
        <f t="shared" si="38"/>
        <v/>
      </c>
      <c r="GS24" s="104" t="str">
        <f t="shared" si="38"/>
        <v/>
      </c>
      <c r="GT24" s="104" t="str">
        <f t="shared" si="38"/>
        <v/>
      </c>
      <c r="GU24" s="104" t="str">
        <f t="shared" si="38"/>
        <v/>
      </c>
      <c r="GV24" s="104" t="str">
        <f t="shared" si="38"/>
        <v/>
      </c>
      <c r="GW24" s="104"/>
      <c r="GX24" s="104" t="str">
        <f t="shared" si="39"/>
        <v/>
      </c>
      <c r="GY24" s="104" t="str">
        <f t="shared" si="39"/>
        <v/>
      </c>
      <c r="GZ24" s="104" t="str">
        <f t="shared" si="39"/>
        <v/>
      </c>
      <c r="HA24" s="104" t="str">
        <f t="shared" si="39"/>
        <v/>
      </c>
      <c r="HB24" s="104" t="str">
        <f t="shared" si="39"/>
        <v/>
      </c>
      <c r="HC24" s="104" t="str">
        <f t="shared" si="39"/>
        <v/>
      </c>
      <c r="HD24" s="104" t="str">
        <f t="shared" si="39"/>
        <v/>
      </c>
      <c r="HE24" s="104" t="str">
        <f t="shared" si="39"/>
        <v/>
      </c>
      <c r="HF24" s="104" t="str">
        <f t="shared" si="39"/>
        <v/>
      </c>
      <c r="HG24" s="104" t="str">
        <f t="shared" si="39"/>
        <v/>
      </c>
      <c r="HH24" s="104" t="str">
        <f t="shared" si="39"/>
        <v/>
      </c>
      <c r="HI24" s="104" t="str">
        <f t="shared" si="39"/>
        <v/>
      </c>
      <c r="HJ24" s="104" t="str">
        <f t="shared" si="39"/>
        <v/>
      </c>
    </row>
    <row r="25" spans="1:218" x14ac:dyDescent="0.25">
      <c r="A25" s="91">
        <v>40651</v>
      </c>
      <c r="B25" s="113" t="s">
        <v>588</v>
      </c>
      <c r="C25" s="114" t="s">
        <v>571</v>
      </c>
      <c r="D25" s="160" t="s">
        <v>586</v>
      </c>
      <c r="E25" s="112">
        <v>13.6</v>
      </c>
      <c r="F25" s="134"/>
      <c r="G25" s="161"/>
      <c r="H25" s="162" t="str">
        <f>INDEX('Daily Activity List'!B:B,MATCH(A25,'Daily Activity List'!$A:$A))</f>
        <v>VHP - Characterization Sampling1</v>
      </c>
      <c r="I25" s="136"/>
      <c r="J25" s="104" t="str">
        <f t="shared" si="25"/>
        <v/>
      </c>
      <c r="K25" s="104">
        <f t="shared" si="25"/>
        <v>13.6</v>
      </c>
      <c r="L25" s="104" t="str">
        <f t="shared" si="44"/>
        <v/>
      </c>
      <c r="M25" s="104" t="str">
        <f t="shared" si="44"/>
        <v/>
      </c>
      <c r="N25" s="104" t="str">
        <f t="shared" si="44"/>
        <v/>
      </c>
      <c r="O25" s="104" t="str">
        <f t="shared" si="44"/>
        <v/>
      </c>
      <c r="P25" s="104" t="str">
        <f t="shared" si="44"/>
        <v/>
      </c>
      <c r="Q25" s="104" t="str">
        <f t="shared" si="44"/>
        <v/>
      </c>
      <c r="R25" s="104" t="str">
        <f t="shared" si="44"/>
        <v/>
      </c>
      <c r="S25" s="104" t="str">
        <f t="shared" si="44"/>
        <v/>
      </c>
      <c r="T25" s="104" t="str">
        <f t="shared" si="44"/>
        <v/>
      </c>
      <c r="U25" s="104" t="str">
        <f t="shared" si="44"/>
        <v/>
      </c>
      <c r="V25" s="104" t="str">
        <f t="shared" si="44"/>
        <v/>
      </c>
      <c r="W25" s="136"/>
      <c r="X25" s="104" t="str">
        <f t="shared" si="26"/>
        <v/>
      </c>
      <c r="Y25" s="104" t="str">
        <f t="shared" si="40"/>
        <v/>
      </c>
      <c r="Z25" s="104" t="str">
        <f t="shared" si="40"/>
        <v/>
      </c>
      <c r="AA25" s="104" t="str">
        <f t="shared" si="40"/>
        <v/>
      </c>
      <c r="AB25" s="104" t="str">
        <f t="shared" si="40"/>
        <v/>
      </c>
      <c r="AC25" s="104" t="str">
        <f t="shared" si="40"/>
        <v/>
      </c>
      <c r="AD25" s="104" t="str">
        <f t="shared" si="40"/>
        <v/>
      </c>
      <c r="AE25" s="104" t="str">
        <f t="shared" si="40"/>
        <v/>
      </c>
      <c r="AF25" s="104" t="str">
        <f t="shared" si="40"/>
        <v/>
      </c>
      <c r="AG25" s="104" t="str">
        <f t="shared" si="40"/>
        <v/>
      </c>
      <c r="AH25" s="104" t="str">
        <f t="shared" si="40"/>
        <v/>
      </c>
      <c r="AI25" s="104" t="str">
        <f t="shared" si="40"/>
        <v/>
      </c>
      <c r="AJ25" s="104" t="str">
        <f t="shared" si="40"/>
        <v/>
      </c>
      <c r="AK25" s="104"/>
      <c r="AL25" s="104" t="str">
        <f t="shared" si="27"/>
        <v/>
      </c>
      <c r="AM25" s="104" t="str">
        <f t="shared" si="41"/>
        <v/>
      </c>
      <c r="AN25" s="104" t="str">
        <f t="shared" si="41"/>
        <v/>
      </c>
      <c r="AO25" s="104" t="str">
        <f t="shared" si="41"/>
        <v/>
      </c>
      <c r="AP25" s="104" t="str">
        <f t="shared" si="41"/>
        <v/>
      </c>
      <c r="AQ25" s="104" t="str">
        <f t="shared" si="41"/>
        <v/>
      </c>
      <c r="AR25" s="104" t="str">
        <f t="shared" si="41"/>
        <v/>
      </c>
      <c r="AS25" s="104" t="str">
        <f t="shared" si="41"/>
        <v/>
      </c>
      <c r="AT25" s="104" t="str">
        <f t="shared" si="41"/>
        <v/>
      </c>
      <c r="AU25" s="104" t="str">
        <f t="shared" si="41"/>
        <v/>
      </c>
      <c r="AV25" s="104" t="str">
        <f t="shared" si="41"/>
        <v/>
      </c>
      <c r="AW25" s="104" t="str">
        <f t="shared" si="41"/>
        <v/>
      </c>
      <c r="AX25" s="104" t="str">
        <f t="shared" si="41"/>
        <v/>
      </c>
      <c r="AY25" s="104"/>
      <c r="AZ25" s="104" t="str">
        <f t="shared" si="28"/>
        <v/>
      </c>
      <c r="BA25" s="104" t="str">
        <f t="shared" si="42"/>
        <v/>
      </c>
      <c r="BB25" s="104" t="str">
        <f t="shared" si="42"/>
        <v/>
      </c>
      <c r="BC25" s="104" t="str">
        <f t="shared" si="42"/>
        <v/>
      </c>
      <c r="BD25" s="104" t="str">
        <f t="shared" si="42"/>
        <v/>
      </c>
      <c r="BE25" s="104" t="str">
        <f t="shared" si="42"/>
        <v/>
      </c>
      <c r="BF25" s="104" t="str">
        <f t="shared" si="42"/>
        <v/>
      </c>
      <c r="BG25" s="104" t="str">
        <f t="shared" si="42"/>
        <v/>
      </c>
      <c r="BH25" s="104" t="str">
        <f t="shared" si="42"/>
        <v/>
      </c>
      <c r="BI25" s="104" t="str">
        <f t="shared" si="42"/>
        <v/>
      </c>
      <c r="BJ25" s="104" t="str">
        <f t="shared" si="42"/>
        <v/>
      </c>
      <c r="BK25" s="104" t="str">
        <f t="shared" si="42"/>
        <v/>
      </c>
      <c r="BL25" s="104" t="str">
        <f t="shared" si="42"/>
        <v/>
      </c>
      <c r="BM25" s="104"/>
      <c r="BN25" s="104" t="str">
        <f t="shared" si="29"/>
        <v/>
      </c>
      <c r="BO25" s="104" t="str">
        <f t="shared" si="43"/>
        <v/>
      </c>
      <c r="BP25" s="104" t="str">
        <f t="shared" si="43"/>
        <v/>
      </c>
      <c r="BQ25" s="104" t="str">
        <f t="shared" si="43"/>
        <v/>
      </c>
      <c r="BR25" s="104" t="str">
        <f t="shared" si="43"/>
        <v/>
      </c>
      <c r="BS25" s="104" t="str">
        <f t="shared" si="43"/>
        <v/>
      </c>
      <c r="BT25" s="104" t="str">
        <f t="shared" si="43"/>
        <v/>
      </c>
      <c r="BU25" s="104" t="str">
        <f t="shared" si="43"/>
        <v/>
      </c>
      <c r="BV25" s="104" t="str">
        <f t="shared" si="43"/>
        <v/>
      </c>
      <c r="BW25" s="104" t="str">
        <f t="shared" si="43"/>
        <v/>
      </c>
      <c r="BX25" s="104" t="str">
        <f t="shared" si="43"/>
        <v/>
      </c>
      <c r="BY25" s="104" t="str">
        <f t="shared" si="43"/>
        <v/>
      </c>
      <c r="BZ25" s="104" t="str">
        <f t="shared" si="43"/>
        <v/>
      </c>
      <c r="CA25" s="104"/>
      <c r="CB25" s="104" t="str">
        <f t="shared" si="30"/>
        <v/>
      </c>
      <c r="CC25" s="104" t="str">
        <f t="shared" si="30"/>
        <v/>
      </c>
      <c r="CD25" s="104" t="str">
        <f t="shared" si="30"/>
        <v/>
      </c>
      <c r="CE25" s="104" t="str">
        <f t="shared" si="30"/>
        <v/>
      </c>
      <c r="CF25" s="104" t="str">
        <f t="shared" si="30"/>
        <v/>
      </c>
      <c r="CG25" s="104" t="str">
        <f t="shared" si="30"/>
        <v/>
      </c>
      <c r="CH25" s="104" t="str">
        <f t="shared" si="30"/>
        <v/>
      </c>
      <c r="CI25" s="104" t="str">
        <f t="shared" si="30"/>
        <v/>
      </c>
      <c r="CJ25" s="104" t="str">
        <f t="shared" si="30"/>
        <v/>
      </c>
      <c r="CK25" s="104" t="str">
        <f t="shared" si="30"/>
        <v/>
      </c>
      <c r="CL25" s="104" t="str">
        <f t="shared" si="30"/>
        <v/>
      </c>
      <c r="CM25" s="104" t="str">
        <f t="shared" si="30"/>
        <v/>
      </c>
      <c r="CN25" s="104" t="str">
        <f t="shared" si="30"/>
        <v/>
      </c>
      <c r="CO25" s="104"/>
      <c r="CP25" s="104" t="str">
        <f t="shared" si="31"/>
        <v/>
      </c>
      <c r="CQ25" s="104" t="str">
        <f t="shared" si="31"/>
        <v/>
      </c>
      <c r="CR25" s="104" t="str">
        <f t="shared" si="31"/>
        <v/>
      </c>
      <c r="CS25" s="104" t="str">
        <f t="shared" si="31"/>
        <v/>
      </c>
      <c r="CT25" s="104" t="str">
        <f t="shared" si="31"/>
        <v/>
      </c>
      <c r="CU25" s="104" t="str">
        <f t="shared" si="31"/>
        <v/>
      </c>
      <c r="CV25" s="104" t="str">
        <f t="shared" si="31"/>
        <v/>
      </c>
      <c r="CW25" s="104" t="str">
        <f t="shared" si="31"/>
        <v/>
      </c>
      <c r="CX25" s="104" t="str">
        <f t="shared" si="31"/>
        <v/>
      </c>
      <c r="CY25" s="104" t="str">
        <f t="shared" si="31"/>
        <v/>
      </c>
      <c r="CZ25" s="104" t="str">
        <f t="shared" si="31"/>
        <v/>
      </c>
      <c r="DA25" s="104" t="str">
        <f t="shared" si="31"/>
        <v/>
      </c>
      <c r="DB25" s="104" t="str">
        <f t="shared" si="31"/>
        <v/>
      </c>
      <c r="DC25" s="104"/>
      <c r="DD25" s="104" t="str">
        <f t="shared" si="32"/>
        <v/>
      </c>
      <c r="DE25" s="104" t="str">
        <f t="shared" si="32"/>
        <v/>
      </c>
      <c r="DF25" s="104" t="str">
        <f t="shared" si="32"/>
        <v/>
      </c>
      <c r="DG25" s="104" t="str">
        <f t="shared" si="32"/>
        <v/>
      </c>
      <c r="DH25" s="104" t="str">
        <f t="shared" si="32"/>
        <v/>
      </c>
      <c r="DI25" s="104" t="str">
        <f t="shared" si="32"/>
        <v/>
      </c>
      <c r="DJ25" s="104" t="str">
        <f t="shared" si="32"/>
        <v/>
      </c>
      <c r="DK25" s="104" t="str">
        <f t="shared" si="32"/>
        <v/>
      </c>
      <c r="DL25" s="104" t="str">
        <f t="shared" si="32"/>
        <v/>
      </c>
      <c r="DM25" s="104" t="str">
        <f t="shared" si="32"/>
        <v/>
      </c>
      <c r="DN25" s="104" t="str">
        <f t="shared" si="32"/>
        <v/>
      </c>
      <c r="DO25" s="104" t="str">
        <f t="shared" si="32"/>
        <v/>
      </c>
      <c r="DP25" s="104" t="str">
        <f t="shared" si="32"/>
        <v/>
      </c>
      <c r="DQ25" s="104"/>
      <c r="DR25" s="104" t="str">
        <f t="shared" si="33"/>
        <v/>
      </c>
      <c r="DS25" s="104" t="str">
        <f t="shared" si="33"/>
        <v/>
      </c>
      <c r="DT25" s="104" t="str">
        <f t="shared" si="33"/>
        <v/>
      </c>
      <c r="DU25" s="104" t="str">
        <f t="shared" si="33"/>
        <v/>
      </c>
      <c r="DV25" s="104" t="str">
        <f t="shared" si="33"/>
        <v/>
      </c>
      <c r="DW25" s="104" t="str">
        <f t="shared" si="33"/>
        <v/>
      </c>
      <c r="DX25" s="104" t="str">
        <f t="shared" si="33"/>
        <v/>
      </c>
      <c r="DY25" s="104" t="str">
        <f t="shared" si="33"/>
        <v/>
      </c>
      <c r="DZ25" s="104" t="str">
        <f t="shared" si="33"/>
        <v/>
      </c>
      <c r="EA25" s="104" t="str">
        <f t="shared" si="33"/>
        <v/>
      </c>
      <c r="EB25" s="104" t="str">
        <f t="shared" si="33"/>
        <v/>
      </c>
      <c r="EC25" s="104" t="str">
        <f t="shared" si="33"/>
        <v/>
      </c>
      <c r="ED25" s="104" t="str">
        <f t="shared" si="33"/>
        <v/>
      </c>
      <c r="EE25" s="104"/>
      <c r="EF25" s="104" t="str">
        <f t="shared" si="34"/>
        <v/>
      </c>
      <c r="EG25" s="104" t="str">
        <f t="shared" si="34"/>
        <v/>
      </c>
      <c r="EH25" s="104" t="str">
        <f t="shared" si="34"/>
        <v/>
      </c>
      <c r="EI25" s="104" t="str">
        <f t="shared" si="34"/>
        <v/>
      </c>
      <c r="EJ25" s="104" t="str">
        <f t="shared" si="34"/>
        <v/>
      </c>
      <c r="EK25" s="104" t="str">
        <f t="shared" si="34"/>
        <v/>
      </c>
      <c r="EL25" s="104" t="str">
        <f t="shared" si="34"/>
        <v/>
      </c>
      <c r="EM25" s="104" t="str">
        <f t="shared" si="34"/>
        <v/>
      </c>
      <c r="EN25" s="104" t="str">
        <f t="shared" si="34"/>
        <v/>
      </c>
      <c r="EO25" s="104" t="str">
        <f t="shared" si="34"/>
        <v/>
      </c>
      <c r="EP25" s="104" t="str">
        <f t="shared" si="34"/>
        <v/>
      </c>
      <c r="EQ25" s="104" t="str">
        <f t="shared" si="34"/>
        <v/>
      </c>
      <c r="ER25" s="104" t="str">
        <f t="shared" si="34"/>
        <v/>
      </c>
      <c r="ES25" s="104"/>
      <c r="ET25" s="104" t="str">
        <f t="shared" si="35"/>
        <v/>
      </c>
      <c r="EU25" s="104" t="str">
        <f t="shared" si="35"/>
        <v/>
      </c>
      <c r="EV25" s="104" t="str">
        <f t="shared" si="35"/>
        <v/>
      </c>
      <c r="EW25" s="104" t="str">
        <f t="shared" si="35"/>
        <v/>
      </c>
      <c r="EX25" s="104" t="str">
        <f t="shared" si="35"/>
        <v/>
      </c>
      <c r="EY25" s="104" t="str">
        <f t="shared" si="35"/>
        <v/>
      </c>
      <c r="EZ25" s="104" t="str">
        <f t="shared" si="35"/>
        <v/>
      </c>
      <c r="FA25" s="104" t="str">
        <f t="shared" si="35"/>
        <v/>
      </c>
      <c r="FB25" s="104" t="str">
        <f t="shared" si="35"/>
        <v/>
      </c>
      <c r="FC25" s="104" t="str">
        <f t="shared" si="35"/>
        <v/>
      </c>
      <c r="FD25" s="104" t="str">
        <f t="shared" si="35"/>
        <v/>
      </c>
      <c r="FE25" s="104" t="str">
        <f t="shared" si="35"/>
        <v/>
      </c>
      <c r="FF25" s="104" t="str">
        <f t="shared" si="35"/>
        <v/>
      </c>
      <c r="FG25" s="104"/>
      <c r="FH25" s="104" t="str">
        <f t="shared" si="36"/>
        <v/>
      </c>
      <c r="FI25" s="104" t="str">
        <f t="shared" si="36"/>
        <v/>
      </c>
      <c r="FJ25" s="104" t="str">
        <f t="shared" si="36"/>
        <v/>
      </c>
      <c r="FK25" s="104" t="str">
        <f t="shared" si="36"/>
        <v/>
      </c>
      <c r="FL25" s="104" t="str">
        <f t="shared" si="36"/>
        <v/>
      </c>
      <c r="FM25" s="104" t="str">
        <f t="shared" si="36"/>
        <v/>
      </c>
      <c r="FN25" s="104" t="str">
        <f t="shared" si="36"/>
        <v/>
      </c>
      <c r="FO25" s="104" t="str">
        <f t="shared" si="36"/>
        <v/>
      </c>
      <c r="FP25" s="104" t="str">
        <f t="shared" si="36"/>
        <v/>
      </c>
      <c r="FQ25" s="104" t="str">
        <f t="shared" si="36"/>
        <v/>
      </c>
      <c r="FR25" s="104" t="str">
        <f t="shared" si="36"/>
        <v/>
      </c>
      <c r="FS25" s="104" t="str">
        <f t="shared" si="36"/>
        <v/>
      </c>
      <c r="FT25" s="104" t="str">
        <f t="shared" si="36"/>
        <v/>
      </c>
      <c r="FU25" s="104"/>
      <c r="FV25" s="104" t="str">
        <f t="shared" si="37"/>
        <v/>
      </c>
      <c r="FW25" s="104" t="str">
        <f t="shared" si="37"/>
        <v/>
      </c>
      <c r="FX25" s="104" t="str">
        <f t="shared" si="37"/>
        <v/>
      </c>
      <c r="FY25" s="104" t="str">
        <f t="shared" si="37"/>
        <v/>
      </c>
      <c r="FZ25" s="104" t="str">
        <f t="shared" si="37"/>
        <v/>
      </c>
      <c r="GA25" s="104" t="str">
        <f t="shared" si="37"/>
        <v/>
      </c>
      <c r="GB25" s="104" t="str">
        <f t="shared" si="37"/>
        <v/>
      </c>
      <c r="GC25" s="104" t="str">
        <f t="shared" si="37"/>
        <v/>
      </c>
      <c r="GD25" s="104" t="str">
        <f t="shared" si="37"/>
        <v/>
      </c>
      <c r="GE25" s="104" t="str">
        <f t="shared" si="37"/>
        <v/>
      </c>
      <c r="GF25" s="104" t="str">
        <f t="shared" si="37"/>
        <v/>
      </c>
      <c r="GG25" s="104" t="str">
        <f t="shared" si="37"/>
        <v/>
      </c>
      <c r="GH25" s="104" t="str">
        <f t="shared" si="37"/>
        <v/>
      </c>
      <c r="GI25" s="104"/>
      <c r="GJ25" s="104" t="str">
        <f t="shared" si="38"/>
        <v/>
      </c>
      <c r="GK25" s="104" t="str">
        <f t="shared" si="38"/>
        <v/>
      </c>
      <c r="GL25" s="104" t="str">
        <f t="shared" si="38"/>
        <v/>
      </c>
      <c r="GM25" s="104" t="str">
        <f t="shared" si="38"/>
        <v/>
      </c>
      <c r="GN25" s="104" t="str">
        <f t="shared" si="38"/>
        <v/>
      </c>
      <c r="GO25" s="104" t="str">
        <f t="shared" si="38"/>
        <v/>
      </c>
      <c r="GP25" s="104" t="str">
        <f t="shared" si="38"/>
        <v/>
      </c>
      <c r="GQ25" s="104" t="str">
        <f t="shared" si="38"/>
        <v/>
      </c>
      <c r="GR25" s="104" t="str">
        <f t="shared" si="38"/>
        <v/>
      </c>
      <c r="GS25" s="104" t="str">
        <f t="shared" si="38"/>
        <v/>
      </c>
      <c r="GT25" s="104" t="str">
        <f t="shared" si="38"/>
        <v/>
      </c>
      <c r="GU25" s="104" t="str">
        <f t="shared" si="38"/>
        <v/>
      </c>
      <c r="GV25" s="104" t="str">
        <f t="shared" si="38"/>
        <v/>
      </c>
      <c r="GW25" s="104"/>
      <c r="GX25" s="104" t="str">
        <f t="shared" si="39"/>
        <v/>
      </c>
      <c r="GY25" s="104" t="str">
        <f t="shared" si="39"/>
        <v/>
      </c>
      <c r="GZ25" s="104" t="str">
        <f t="shared" si="39"/>
        <v/>
      </c>
      <c r="HA25" s="104" t="str">
        <f t="shared" si="39"/>
        <v/>
      </c>
      <c r="HB25" s="104" t="str">
        <f t="shared" si="39"/>
        <v/>
      </c>
      <c r="HC25" s="104" t="str">
        <f t="shared" si="39"/>
        <v/>
      </c>
      <c r="HD25" s="104" t="str">
        <f t="shared" si="39"/>
        <v/>
      </c>
      <c r="HE25" s="104" t="str">
        <f t="shared" si="39"/>
        <v/>
      </c>
      <c r="HF25" s="104" t="str">
        <f t="shared" si="39"/>
        <v/>
      </c>
      <c r="HG25" s="104" t="str">
        <f t="shared" si="39"/>
        <v/>
      </c>
      <c r="HH25" s="104" t="str">
        <f t="shared" si="39"/>
        <v/>
      </c>
      <c r="HI25" s="104" t="str">
        <f t="shared" si="39"/>
        <v/>
      </c>
      <c r="HJ25" s="104" t="str">
        <f t="shared" si="39"/>
        <v/>
      </c>
    </row>
    <row r="26" spans="1:218" x14ac:dyDescent="0.25">
      <c r="A26" s="91">
        <v>40651</v>
      </c>
      <c r="B26" s="113" t="s">
        <v>589</v>
      </c>
      <c r="C26" s="114" t="s">
        <v>571</v>
      </c>
      <c r="D26" s="160" t="s">
        <v>590</v>
      </c>
      <c r="E26" s="112"/>
      <c r="F26" s="134">
        <v>110</v>
      </c>
      <c r="G26" s="161"/>
      <c r="H26" s="162" t="str">
        <f>INDEX('Daily Activity List'!B:B,MATCH(A26,'Daily Activity List'!$A:$A))</f>
        <v>VHP - Characterization Sampling1</v>
      </c>
      <c r="I26" s="136"/>
      <c r="J26" s="104" t="str">
        <f t="shared" si="25"/>
        <v/>
      </c>
      <c r="K26" s="104" t="str">
        <f t="shared" si="25"/>
        <v/>
      </c>
      <c r="L26" s="104" t="str">
        <f t="shared" si="44"/>
        <v/>
      </c>
      <c r="M26" s="104" t="str">
        <f t="shared" si="44"/>
        <v/>
      </c>
      <c r="N26" s="104" t="str">
        <f t="shared" si="44"/>
        <v/>
      </c>
      <c r="O26" s="104" t="str">
        <f t="shared" si="44"/>
        <v/>
      </c>
      <c r="P26" s="104" t="str">
        <f t="shared" si="44"/>
        <v/>
      </c>
      <c r="Q26" s="104" t="str">
        <f t="shared" si="44"/>
        <v/>
      </c>
      <c r="R26" s="104" t="str">
        <f t="shared" si="44"/>
        <v/>
      </c>
      <c r="S26" s="104" t="str">
        <f t="shared" si="44"/>
        <v/>
      </c>
      <c r="T26" s="104" t="str">
        <f t="shared" si="44"/>
        <v/>
      </c>
      <c r="U26" s="104" t="str">
        <f t="shared" si="44"/>
        <v/>
      </c>
      <c r="V26" s="104" t="str">
        <f t="shared" si="44"/>
        <v/>
      </c>
      <c r="W26" s="136"/>
      <c r="X26" s="104" t="str">
        <f t="shared" si="26"/>
        <v/>
      </c>
      <c r="Y26" s="104">
        <f t="shared" si="40"/>
        <v>110</v>
      </c>
      <c r="Z26" s="104" t="str">
        <f t="shared" si="40"/>
        <v/>
      </c>
      <c r="AA26" s="104" t="str">
        <f t="shared" si="40"/>
        <v/>
      </c>
      <c r="AB26" s="104" t="str">
        <f t="shared" si="40"/>
        <v/>
      </c>
      <c r="AC26" s="104" t="str">
        <f t="shared" si="40"/>
        <v/>
      </c>
      <c r="AD26" s="104" t="str">
        <f t="shared" si="40"/>
        <v/>
      </c>
      <c r="AE26" s="104" t="str">
        <f t="shared" si="40"/>
        <v/>
      </c>
      <c r="AF26" s="104" t="str">
        <f t="shared" si="40"/>
        <v/>
      </c>
      <c r="AG26" s="104" t="str">
        <f t="shared" si="40"/>
        <v/>
      </c>
      <c r="AH26" s="104" t="str">
        <f t="shared" si="40"/>
        <v/>
      </c>
      <c r="AI26" s="104" t="str">
        <f t="shared" si="40"/>
        <v/>
      </c>
      <c r="AJ26" s="104" t="str">
        <f t="shared" si="40"/>
        <v/>
      </c>
      <c r="AK26" s="104"/>
      <c r="AL26" s="104" t="str">
        <f t="shared" si="27"/>
        <v/>
      </c>
      <c r="AM26" s="104" t="str">
        <f t="shared" si="41"/>
        <v/>
      </c>
      <c r="AN26" s="104" t="str">
        <f t="shared" si="41"/>
        <v/>
      </c>
      <c r="AO26" s="104" t="str">
        <f t="shared" si="41"/>
        <v/>
      </c>
      <c r="AP26" s="104" t="str">
        <f t="shared" si="41"/>
        <v/>
      </c>
      <c r="AQ26" s="104" t="str">
        <f t="shared" si="41"/>
        <v/>
      </c>
      <c r="AR26" s="104" t="str">
        <f t="shared" si="41"/>
        <v/>
      </c>
      <c r="AS26" s="104" t="str">
        <f t="shared" si="41"/>
        <v/>
      </c>
      <c r="AT26" s="104" t="str">
        <f t="shared" si="41"/>
        <v/>
      </c>
      <c r="AU26" s="104" t="str">
        <f t="shared" si="41"/>
        <v/>
      </c>
      <c r="AV26" s="104" t="str">
        <f t="shared" si="41"/>
        <v/>
      </c>
      <c r="AW26" s="104" t="str">
        <f t="shared" si="41"/>
        <v/>
      </c>
      <c r="AX26" s="104" t="str">
        <f t="shared" si="41"/>
        <v/>
      </c>
      <c r="AY26" s="104"/>
      <c r="AZ26" s="104" t="str">
        <f t="shared" si="28"/>
        <v/>
      </c>
      <c r="BA26" s="104" t="str">
        <f t="shared" si="42"/>
        <v/>
      </c>
      <c r="BB26" s="104" t="str">
        <f t="shared" si="42"/>
        <v/>
      </c>
      <c r="BC26" s="104" t="str">
        <f t="shared" si="42"/>
        <v/>
      </c>
      <c r="BD26" s="104" t="str">
        <f t="shared" si="42"/>
        <v/>
      </c>
      <c r="BE26" s="104" t="str">
        <f t="shared" si="42"/>
        <v/>
      </c>
      <c r="BF26" s="104" t="str">
        <f t="shared" si="42"/>
        <v/>
      </c>
      <c r="BG26" s="104" t="str">
        <f t="shared" si="42"/>
        <v/>
      </c>
      <c r="BH26" s="104" t="str">
        <f t="shared" si="42"/>
        <v/>
      </c>
      <c r="BI26" s="104" t="str">
        <f t="shared" si="42"/>
        <v/>
      </c>
      <c r="BJ26" s="104" t="str">
        <f t="shared" si="42"/>
        <v/>
      </c>
      <c r="BK26" s="104" t="str">
        <f t="shared" si="42"/>
        <v/>
      </c>
      <c r="BL26" s="104" t="str">
        <f t="shared" si="42"/>
        <v/>
      </c>
      <c r="BM26" s="104"/>
      <c r="BN26" s="104" t="str">
        <f t="shared" si="29"/>
        <v/>
      </c>
      <c r="BO26" s="104" t="str">
        <f t="shared" si="43"/>
        <v/>
      </c>
      <c r="BP26" s="104" t="str">
        <f t="shared" si="43"/>
        <v/>
      </c>
      <c r="BQ26" s="104" t="str">
        <f t="shared" si="43"/>
        <v/>
      </c>
      <c r="BR26" s="104" t="str">
        <f t="shared" si="43"/>
        <v/>
      </c>
      <c r="BS26" s="104" t="str">
        <f t="shared" si="43"/>
        <v/>
      </c>
      <c r="BT26" s="104" t="str">
        <f t="shared" si="43"/>
        <v/>
      </c>
      <c r="BU26" s="104" t="str">
        <f t="shared" si="43"/>
        <v/>
      </c>
      <c r="BV26" s="104" t="str">
        <f t="shared" si="43"/>
        <v/>
      </c>
      <c r="BW26" s="104" t="str">
        <f t="shared" si="43"/>
        <v/>
      </c>
      <c r="BX26" s="104" t="str">
        <f t="shared" si="43"/>
        <v/>
      </c>
      <c r="BY26" s="104" t="str">
        <f t="shared" si="43"/>
        <v/>
      </c>
      <c r="BZ26" s="104" t="str">
        <f t="shared" si="43"/>
        <v/>
      </c>
      <c r="CA26" s="104"/>
      <c r="CB26" s="104" t="str">
        <f t="shared" si="30"/>
        <v/>
      </c>
      <c r="CC26" s="104" t="str">
        <f t="shared" si="30"/>
        <v/>
      </c>
      <c r="CD26" s="104" t="str">
        <f t="shared" si="30"/>
        <v/>
      </c>
      <c r="CE26" s="104" t="str">
        <f t="shared" si="30"/>
        <v/>
      </c>
      <c r="CF26" s="104" t="str">
        <f t="shared" si="30"/>
        <v/>
      </c>
      <c r="CG26" s="104" t="str">
        <f t="shared" si="30"/>
        <v/>
      </c>
      <c r="CH26" s="104" t="str">
        <f t="shared" si="30"/>
        <v/>
      </c>
      <c r="CI26" s="104" t="str">
        <f t="shared" si="30"/>
        <v/>
      </c>
      <c r="CJ26" s="104" t="str">
        <f t="shared" si="30"/>
        <v/>
      </c>
      <c r="CK26" s="104" t="str">
        <f t="shared" si="30"/>
        <v/>
      </c>
      <c r="CL26" s="104" t="str">
        <f t="shared" si="30"/>
        <v/>
      </c>
      <c r="CM26" s="104" t="str">
        <f t="shared" si="30"/>
        <v/>
      </c>
      <c r="CN26" s="104" t="str">
        <f t="shared" si="30"/>
        <v/>
      </c>
      <c r="CO26" s="104"/>
      <c r="CP26" s="104" t="str">
        <f t="shared" si="31"/>
        <v/>
      </c>
      <c r="CQ26" s="104" t="str">
        <f t="shared" si="31"/>
        <v/>
      </c>
      <c r="CR26" s="104" t="str">
        <f t="shared" si="31"/>
        <v/>
      </c>
      <c r="CS26" s="104" t="str">
        <f t="shared" si="31"/>
        <v/>
      </c>
      <c r="CT26" s="104" t="str">
        <f t="shared" si="31"/>
        <v/>
      </c>
      <c r="CU26" s="104" t="str">
        <f t="shared" si="31"/>
        <v/>
      </c>
      <c r="CV26" s="104" t="str">
        <f t="shared" si="31"/>
        <v/>
      </c>
      <c r="CW26" s="104" t="str">
        <f t="shared" si="31"/>
        <v/>
      </c>
      <c r="CX26" s="104" t="str">
        <f t="shared" si="31"/>
        <v/>
      </c>
      <c r="CY26" s="104" t="str">
        <f t="shared" si="31"/>
        <v/>
      </c>
      <c r="CZ26" s="104" t="str">
        <f t="shared" si="31"/>
        <v/>
      </c>
      <c r="DA26" s="104" t="str">
        <f t="shared" si="31"/>
        <v/>
      </c>
      <c r="DB26" s="104" t="str">
        <f t="shared" si="31"/>
        <v/>
      </c>
      <c r="DC26" s="104"/>
      <c r="DD26" s="104" t="str">
        <f t="shared" si="32"/>
        <v/>
      </c>
      <c r="DE26" s="104" t="str">
        <f t="shared" si="32"/>
        <v/>
      </c>
      <c r="DF26" s="104" t="str">
        <f t="shared" si="32"/>
        <v/>
      </c>
      <c r="DG26" s="104" t="str">
        <f t="shared" si="32"/>
        <v/>
      </c>
      <c r="DH26" s="104" t="str">
        <f t="shared" si="32"/>
        <v/>
      </c>
      <c r="DI26" s="104" t="str">
        <f t="shared" si="32"/>
        <v/>
      </c>
      <c r="DJ26" s="104" t="str">
        <f t="shared" si="32"/>
        <v/>
      </c>
      <c r="DK26" s="104" t="str">
        <f t="shared" si="32"/>
        <v/>
      </c>
      <c r="DL26" s="104" t="str">
        <f t="shared" si="32"/>
        <v/>
      </c>
      <c r="DM26" s="104" t="str">
        <f t="shared" si="32"/>
        <v/>
      </c>
      <c r="DN26" s="104" t="str">
        <f t="shared" si="32"/>
        <v/>
      </c>
      <c r="DO26" s="104" t="str">
        <f t="shared" si="32"/>
        <v/>
      </c>
      <c r="DP26" s="104" t="str">
        <f t="shared" si="32"/>
        <v/>
      </c>
      <c r="DQ26" s="104"/>
      <c r="DR26" s="104" t="str">
        <f t="shared" si="33"/>
        <v/>
      </c>
      <c r="DS26" s="104" t="str">
        <f t="shared" si="33"/>
        <v/>
      </c>
      <c r="DT26" s="104" t="str">
        <f t="shared" si="33"/>
        <v/>
      </c>
      <c r="DU26" s="104" t="str">
        <f t="shared" si="33"/>
        <v/>
      </c>
      <c r="DV26" s="104" t="str">
        <f t="shared" si="33"/>
        <v/>
      </c>
      <c r="DW26" s="104" t="str">
        <f t="shared" si="33"/>
        <v/>
      </c>
      <c r="DX26" s="104" t="str">
        <f t="shared" si="33"/>
        <v/>
      </c>
      <c r="DY26" s="104" t="str">
        <f t="shared" si="33"/>
        <v/>
      </c>
      <c r="DZ26" s="104" t="str">
        <f t="shared" si="33"/>
        <v/>
      </c>
      <c r="EA26" s="104" t="str">
        <f t="shared" si="33"/>
        <v/>
      </c>
      <c r="EB26" s="104" t="str">
        <f t="shared" si="33"/>
        <v/>
      </c>
      <c r="EC26" s="104" t="str">
        <f t="shared" si="33"/>
        <v/>
      </c>
      <c r="ED26" s="104" t="str">
        <f t="shared" si="33"/>
        <v/>
      </c>
      <c r="EE26" s="104"/>
      <c r="EF26" s="104" t="str">
        <f t="shared" si="34"/>
        <v/>
      </c>
      <c r="EG26" s="104" t="str">
        <f t="shared" si="34"/>
        <v/>
      </c>
      <c r="EH26" s="104" t="str">
        <f t="shared" si="34"/>
        <v/>
      </c>
      <c r="EI26" s="104" t="str">
        <f t="shared" si="34"/>
        <v/>
      </c>
      <c r="EJ26" s="104" t="str">
        <f t="shared" si="34"/>
        <v/>
      </c>
      <c r="EK26" s="104" t="str">
        <f t="shared" si="34"/>
        <v/>
      </c>
      <c r="EL26" s="104" t="str">
        <f t="shared" si="34"/>
        <v/>
      </c>
      <c r="EM26" s="104" t="str">
        <f t="shared" si="34"/>
        <v/>
      </c>
      <c r="EN26" s="104" t="str">
        <f t="shared" si="34"/>
        <v/>
      </c>
      <c r="EO26" s="104" t="str">
        <f t="shared" si="34"/>
        <v/>
      </c>
      <c r="EP26" s="104" t="str">
        <f t="shared" si="34"/>
        <v/>
      </c>
      <c r="EQ26" s="104" t="str">
        <f t="shared" si="34"/>
        <v/>
      </c>
      <c r="ER26" s="104" t="str">
        <f t="shared" si="34"/>
        <v/>
      </c>
      <c r="ES26" s="104"/>
      <c r="ET26" s="104" t="str">
        <f t="shared" si="35"/>
        <v/>
      </c>
      <c r="EU26" s="104" t="str">
        <f t="shared" si="35"/>
        <v/>
      </c>
      <c r="EV26" s="104" t="str">
        <f t="shared" si="35"/>
        <v/>
      </c>
      <c r="EW26" s="104" t="str">
        <f t="shared" si="35"/>
        <v/>
      </c>
      <c r="EX26" s="104" t="str">
        <f t="shared" si="35"/>
        <v/>
      </c>
      <c r="EY26" s="104" t="str">
        <f t="shared" si="35"/>
        <v/>
      </c>
      <c r="EZ26" s="104" t="str">
        <f t="shared" si="35"/>
        <v/>
      </c>
      <c r="FA26" s="104" t="str">
        <f t="shared" si="35"/>
        <v/>
      </c>
      <c r="FB26" s="104" t="str">
        <f t="shared" si="35"/>
        <v/>
      </c>
      <c r="FC26" s="104" t="str">
        <f t="shared" si="35"/>
        <v/>
      </c>
      <c r="FD26" s="104" t="str">
        <f t="shared" si="35"/>
        <v/>
      </c>
      <c r="FE26" s="104" t="str">
        <f t="shared" si="35"/>
        <v/>
      </c>
      <c r="FF26" s="104" t="str">
        <f t="shared" si="35"/>
        <v/>
      </c>
      <c r="FG26" s="104"/>
      <c r="FH26" s="104" t="str">
        <f t="shared" si="36"/>
        <v/>
      </c>
      <c r="FI26" s="104" t="str">
        <f t="shared" si="36"/>
        <v/>
      </c>
      <c r="FJ26" s="104" t="str">
        <f t="shared" si="36"/>
        <v/>
      </c>
      <c r="FK26" s="104" t="str">
        <f t="shared" si="36"/>
        <v/>
      </c>
      <c r="FL26" s="104" t="str">
        <f t="shared" si="36"/>
        <v/>
      </c>
      <c r="FM26" s="104" t="str">
        <f t="shared" si="36"/>
        <v/>
      </c>
      <c r="FN26" s="104" t="str">
        <f t="shared" si="36"/>
        <v/>
      </c>
      <c r="FO26" s="104" t="str">
        <f t="shared" si="36"/>
        <v/>
      </c>
      <c r="FP26" s="104" t="str">
        <f t="shared" si="36"/>
        <v/>
      </c>
      <c r="FQ26" s="104" t="str">
        <f t="shared" si="36"/>
        <v/>
      </c>
      <c r="FR26" s="104" t="str">
        <f t="shared" si="36"/>
        <v/>
      </c>
      <c r="FS26" s="104" t="str">
        <f t="shared" si="36"/>
        <v/>
      </c>
      <c r="FT26" s="104" t="str">
        <f t="shared" si="36"/>
        <v/>
      </c>
      <c r="FU26" s="104"/>
      <c r="FV26" s="104" t="str">
        <f t="shared" si="37"/>
        <v/>
      </c>
      <c r="FW26" s="104" t="str">
        <f t="shared" si="37"/>
        <v/>
      </c>
      <c r="FX26" s="104" t="str">
        <f t="shared" si="37"/>
        <v/>
      </c>
      <c r="FY26" s="104" t="str">
        <f t="shared" si="37"/>
        <v/>
      </c>
      <c r="FZ26" s="104" t="str">
        <f t="shared" si="37"/>
        <v/>
      </c>
      <c r="GA26" s="104" t="str">
        <f t="shared" si="37"/>
        <v/>
      </c>
      <c r="GB26" s="104" t="str">
        <f t="shared" si="37"/>
        <v/>
      </c>
      <c r="GC26" s="104" t="str">
        <f t="shared" si="37"/>
        <v/>
      </c>
      <c r="GD26" s="104" t="str">
        <f t="shared" si="37"/>
        <v/>
      </c>
      <c r="GE26" s="104" t="str">
        <f t="shared" si="37"/>
        <v/>
      </c>
      <c r="GF26" s="104" t="str">
        <f t="shared" si="37"/>
        <v/>
      </c>
      <c r="GG26" s="104" t="str">
        <f t="shared" si="37"/>
        <v/>
      </c>
      <c r="GH26" s="104" t="str">
        <f t="shared" si="37"/>
        <v/>
      </c>
      <c r="GI26" s="104"/>
      <c r="GJ26" s="104" t="str">
        <f t="shared" si="38"/>
        <v/>
      </c>
      <c r="GK26" s="104" t="str">
        <f t="shared" si="38"/>
        <v/>
      </c>
      <c r="GL26" s="104" t="str">
        <f t="shared" si="38"/>
        <v/>
      </c>
      <c r="GM26" s="104" t="str">
        <f t="shared" si="38"/>
        <v/>
      </c>
      <c r="GN26" s="104" t="str">
        <f t="shared" si="38"/>
        <v/>
      </c>
      <c r="GO26" s="104" t="str">
        <f t="shared" si="38"/>
        <v/>
      </c>
      <c r="GP26" s="104" t="str">
        <f t="shared" si="38"/>
        <v/>
      </c>
      <c r="GQ26" s="104" t="str">
        <f t="shared" si="38"/>
        <v/>
      </c>
      <c r="GR26" s="104" t="str">
        <f t="shared" si="38"/>
        <v/>
      </c>
      <c r="GS26" s="104" t="str">
        <f t="shared" si="38"/>
        <v/>
      </c>
      <c r="GT26" s="104" t="str">
        <f t="shared" si="38"/>
        <v/>
      </c>
      <c r="GU26" s="104" t="str">
        <f t="shared" si="38"/>
        <v/>
      </c>
      <c r="GV26" s="104" t="str">
        <f t="shared" si="38"/>
        <v/>
      </c>
      <c r="GW26" s="104"/>
      <c r="GX26" s="104" t="str">
        <f t="shared" si="39"/>
        <v/>
      </c>
      <c r="GY26" s="104" t="str">
        <f t="shared" si="39"/>
        <v/>
      </c>
      <c r="GZ26" s="104" t="str">
        <f t="shared" si="39"/>
        <v/>
      </c>
      <c r="HA26" s="104" t="str">
        <f t="shared" si="39"/>
        <v/>
      </c>
      <c r="HB26" s="104" t="str">
        <f t="shared" si="39"/>
        <v/>
      </c>
      <c r="HC26" s="104" t="str">
        <f t="shared" si="39"/>
        <v/>
      </c>
      <c r="HD26" s="104" t="str">
        <f t="shared" si="39"/>
        <v/>
      </c>
      <c r="HE26" s="104" t="str">
        <f t="shared" si="39"/>
        <v/>
      </c>
      <c r="HF26" s="104" t="str">
        <f t="shared" si="39"/>
        <v/>
      </c>
      <c r="HG26" s="104" t="str">
        <f t="shared" si="39"/>
        <v/>
      </c>
      <c r="HH26" s="104" t="str">
        <f t="shared" si="39"/>
        <v/>
      </c>
      <c r="HI26" s="104" t="str">
        <f t="shared" si="39"/>
        <v/>
      </c>
      <c r="HJ26" s="104" t="str">
        <f t="shared" si="39"/>
        <v/>
      </c>
    </row>
    <row r="27" spans="1:218" x14ac:dyDescent="0.25">
      <c r="A27" s="91">
        <v>40651</v>
      </c>
      <c r="B27" s="113" t="s">
        <v>591</v>
      </c>
      <c r="C27" s="114" t="s">
        <v>571</v>
      </c>
      <c r="D27" s="160" t="s">
        <v>592</v>
      </c>
      <c r="E27" s="112">
        <v>10.4</v>
      </c>
      <c r="F27" s="134"/>
      <c r="G27" s="161"/>
      <c r="H27" s="162" t="str">
        <f>INDEX('Daily Activity List'!B:B,MATCH(A27,'Daily Activity List'!$A:$A))</f>
        <v>VHP - Characterization Sampling1</v>
      </c>
      <c r="I27" s="136"/>
      <c r="J27" s="104" t="str">
        <f t="shared" si="25"/>
        <v/>
      </c>
      <c r="K27" s="104">
        <f t="shared" si="25"/>
        <v>10.4</v>
      </c>
      <c r="L27" s="104" t="str">
        <f t="shared" si="44"/>
        <v/>
      </c>
      <c r="M27" s="104" t="str">
        <f t="shared" si="44"/>
        <v/>
      </c>
      <c r="N27" s="104" t="str">
        <f t="shared" si="44"/>
        <v/>
      </c>
      <c r="O27" s="104" t="str">
        <f t="shared" si="44"/>
        <v/>
      </c>
      <c r="P27" s="104" t="str">
        <f t="shared" si="44"/>
        <v/>
      </c>
      <c r="Q27" s="104" t="str">
        <f t="shared" si="44"/>
        <v/>
      </c>
      <c r="R27" s="104" t="str">
        <f t="shared" si="44"/>
        <v/>
      </c>
      <c r="S27" s="104" t="str">
        <f t="shared" si="44"/>
        <v/>
      </c>
      <c r="T27" s="104" t="str">
        <f t="shared" si="44"/>
        <v/>
      </c>
      <c r="U27" s="104" t="str">
        <f t="shared" si="44"/>
        <v/>
      </c>
      <c r="V27" s="104" t="str">
        <f t="shared" si="44"/>
        <v/>
      </c>
      <c r="W27" s="136"/>
      <c r="X27" s="104" t="str">
        <f t="shared" si="26"/>
        <v/>
      </c>
      <c r="Y27" s="104" t="str">
        <f t="shared" si="40"/>
        <v/>
      </c>
      <c r="Z27" s="104" t="str">
        <f t="shared" si="40"/>
        <v/>
      </c>
      <c r="AA27" s="104" t="str">
        <f t="shared" si="40"/>
        <v/>
      </c>
      <c r="AB27" s="104" t="str">
        <f t="shared" si="40"/>
        <v/>
      </c>
      <c r="AC27" s="104" t="str">
        <f t="shared" si="40"/>
        <v/>
      </c>
      <c r="AD27" s="104" t="str">
        <f t="shared" si="40"/>
        <v/>
      </c>
      <c r="AE27" s="104" t="str">
        <f t="shared" si="40"/>
        <v/>
      </c>
      <c r="AF27" s="104" t="str">
        <f t="shared" si="40"/>
        <v/>
      </c>
      <c r="AG27" s="104" t="str">
        <f t="shared" si="40"/>
        <v/>
      </c>
      <c r="AH27" s="104" t="str">
        <f t="shared" si="40"/>
        <v/>
      </c>
      <c r="AI27" s="104" t="str">
        <f t="shared" si="40"/>
        <v/>
      </c>
      <c r="AJ27" s="104" t="str">
        <f t="shared" si="40"/>
        <v/>
      </c>
      <c r="AK27" s="104"/>
      <c r="AL27" s="104" t="str">
        <f t="shared" si="27"/>
        <v/>
      </c>
      <c r="AM27" s="104" t="str">
        <f t="shared" si="41"/>
        <v/>
      </c>
      <c r="AN27" s="104" t="str">
        <f t="shared" si="41"/>
        <v/>
      </c>
      <c r="AO27" s="104" t="str">
        <f t="shared" si="41"/>
        <v/>
      </c>
      <c r="AP27" s="104" t="str">
        <f t="shared" si="41"/>
        <v/>
      </c>
      <c r="AQ27" s="104" t="str">
        <f t="shared" si="41"/>
        <v/>
      </c>
      <c r="AR27" s="104" t="str">
        <f t="shared" si="41"/>
        <v/>
      </c>
      <c r="AS27" s="104" t="str">
        <f t="shared" si="41"/>
        <v/>
      </c>
      <c r="AT27" s="104" t="str">
        <f t="shared" si="41"/>
        <v/>
      </c>
      <c r="AU27" s="104" t="str">
        <f t="shared" si="41"/>
        <v/>
      </c>
      <c r="AV27" s="104" t="str">
        <f t="shared" si="41"/>
        <v/>
      </c>
      <c r="AW27" s="104" t="str">
        <f t="shared" si="41"/>
        <v/>
      </c>
      <c r="AX27" s="104" t="str">
        <f t="shared" si="41"/>
        <v/>
      </c>
      <c r="AY27" s="104"/>
      <c r="AZ27" s="104" t="str">
        <f t="shared" si="28"/>
        <v/>
      </c>
      <c r="BA27" s="104" t="str">
        <f t="shared" si="42"/>
        <v/>
      </c>
      <c r="BB27" s="104" t="str">
        <f t="shared" si="42"/>
        <v/>
      </c>
      <c r="BC27" s="104" t="str">
        <f t="shared" si="42"/>
        <v/>
      </c>
      <c r="BD27" s="104" t="str">
        <f t="shared" si="42"/>
        <v/>
      </c>
      <c r="BE27" s="104" t="str">
        <f t="shared" si="42"/>
        <v/>
      </c>
      <c r="BF27" s="104" t="str">
        <f t="shared" si="42"/>
        <v/>
      </c>
      <c r="BG27" s="104" t="str">
        <f t="shared" si="42"/>
        <v/>
      </c>
      <c r="BH27" s="104" t="str">
        <f t="shared" si="42"/>
        <v/>
      </c>
      <c r="BI27" s="104" t="str">
        <f t="shared" si="42"/>
        <v/>
      </c>
      <c r="BJ27" s="104" t="str">
        <f t="shared" si="42"/>
        <v/>
      </c>
      <c r="BK27" s="104" t="str">
        <f t="shared" si="42"/>
        <v/>
      </c>
      <c r="BL27" s="104" t="str">
        <f t="shared" si="42"/>
        <v/>
      </c>
      <c r="BM27" s="104"/>
      <c r="BN27" s="104" t="str">
        <f t="shared" si="29"/>
        <v/>
      </c>
      <c r="BO27" s="104" t="str">
        <f t="shared" si="43"/>
        <v/>
      </c>
      <c r="BP27" s="104" t="str">
        <f t="shared" si="43"/>
        <v/>
      </c>
      <c r="BQ27" s="104" t="str">
        <f t="shared" si="43"/>
        <v/>
      </c>
      <c r="BR27" s="104" t="str">
        <f t="shared" si="43"/>
        <v/>
      </c>
      <c r="BS27" s="104" t="str">
        <f t="shared" si="43"/>
        <v/>
      </c>
      <c r="BT27" s="104" t="str">
        <f t="shared" si="43"/>
        <v/>
      </c>
      <c r="BU27" s="104" t="str">
        <f t="shared" si="43"/>
        <v/>
      </c>
      <c r="BV27" s="104" t="str">
        <f t="shared" si="43"/>
        <v/>
      </c>
      <c r="BW27" s="104" t="str">
        <f t="shared" si="43"/>
        <v/>
      </c>
      <c r="BX27" s="104" t="str">
        <f t="shared" si="43"/>
        <v/>
      </c>
      <c r="BY27" s="104" t="str">
        <f t="shared" si="43"/>
        <v/>
      </c>
      <c r="BZ27" s="104" t="str">
        <f t="shared" si="43"/>
        <v/>
      </c>
      <c r="CA27" s="104"/>
      <c r="CB27" s="104" t="str">
        <f t="shared" si="30"/>
        <v/>
      </c>
      <c r="CC27" s="104" t="str">
        <f t="shared" si="30"/>
        <v/>
      </c>
      <c r="CD27" s="104" t="str">
        <f t="shared" si="30"/>
        <v/>
      </c>
      <c r="CE27" s="104" t="str">
        <f t="shared" si="30"/>
        <v/>
      </c>
      <c r="CF27" s="104" t="str">
        <f t="shared" si="30"/>
        <v/>
      </c>
      <c r="CG27" s="104" t="str">
        <f t="shared" si="30"/>
        <v/>
      </c>
      <c r="CH27" s="104" t="str">
        <f t="shared" si="30"/>
        <v/>
      </c>
      <c r="CI27" s="104" t="str">
        <f t="shared" si="30"/>
        <v/>
      </c>
      <c r="CJ27" s="104" t="str">
        <f t="shared" si="30"/>
        <v/>
      </c>
      <c r="CK27" s="104" t="str">
        <f t="shared" si="30"/>
        <v/>
      </c>
      <c r="CL27" s="104" t="str">
        <f t="shared" si="30"/>
        <v/>
      </c>
      <c r="CM27" s="104" t="str">
        <f t="shared" si="30"/>
        <v/>
      </c>
      <c r="CN27" s="104" t="str">
        <f t="shared" si="30"/>
        <v/>
      </c>
      <c r="CO27" s="104"/>
      <c r="CP27" s="104" t="str">
        <f t="shared" si="31"/>
        <v/>
      </c>
      <c r="CQ27" s="104" t="str">
        <f t="shared" si="31"/>
        <v/>
      </c>
      <c r="CR27" s="104" t="str">
        <f t="shared" si="31"/>
        <v/>
      </c>
      <c r="CS27" s="104" t="str">
        <f t="shared" si="31"/>
        <v/>
      </c>
      <c r="CT27" s="104" t="str">
        <f t="shared" si="31"/>
        <v/>
      </c>
      <c r="CU27" s="104" t="str">
        <f t="shared" si="31"/>
        <v/>
      </c>
      <c r="CV27" s="104" t="str">
        <f t="shared" si="31"/>
        <v/>
      </c>
      <c r="CW27" s="104" t="str">
        <f t="shared" si="31"/>
        <v/>
      </c>
      <c r="CX27" s="104" t="str">
        <f t="shared" si="31"/>
        <v/>
      </c>
      <c r="CY27" s="104" t="str">
        <f t="shared" si="31"/>
        <v/>
      </c>
      <c r="CZ27" s="104" t="str">
        <f t="shared" si="31"/>
        <v/>
      </c>
      <c r="DA27" s="104" t="str">
        <f t="shared" si="31"/>
        <v/>
      </c>
      <c r="DB27" s="104" t="str">
        <f t="shared" si="31"/>
        <v/>
      </c>
      <c r="DC27" s="104"/>
      <c r="DD27" s="104" t="str">
        <f t="shared" si="32"/>
        <v/>
      </c>
      <c r="DE27" s="104" t="str">
        <f t="shared" si="32"/>
        <v/>
      </c>
      <c r="DF27" s="104" t="str">
        <f t="shared" si="32"/>
        <v/>
      </c>
      <c r="DG27" s="104" t="str">
        <f t="shared" si="32"/>
        <v/>
      </c>
      <c r="DH27" s="104" t="str">
        <f t="shared" si="32"/>
        <v/>
      </c>
      <c r="DI27" s="104" t="str">
        <f t="shared" si="32"/>
        <v/>
      </c>
      <c r="DJ27" s="104" t="str">
        <f t="shared" si="32"/>
        <v/>
      </c>
      <c r="DK27" s="104" t="str">
        <f t="shared" si="32"/>
        <v/>
      </c>
      <c r="DL27" s="104" t="str">
        <f t="shared" si="32"/>
        <v/>
      </c>
      <c r="DM27" s="104" t="str">
        <f t="shared" si="32"/>
        <v/>
      </c>
      <c r="DN27" s="104" t="str">
        <f t="shared" si="32"/>
        <v/>
      </c>
      <c r="DO27" s="104" t="str">
        <f t="shared" si="32"/>
        <v/>
      </c>
      <c r="DP27" s="104" t="str">
        <f t="shared" si="32"/>
        <v/>
      </c>
      <c r="DQ27" s="104"/>
      <c r="DR27" s="104" t="str">
        <f t="shared" si="33"/>
        <v/>
      </c>
      <c r="DS27" s="104" t="str">
        <f t="shared" si="33"/>
        <v/>
      </c>
      <c r="DT27" s="104" t="str">
        <f t="shared" si="33"/>
        <v/>
      </c>
      <c r="DU27" s="104" t="str">
        <f t="shared" si="33"/>
        <v/>
      </c>
      <c r="DV27" s="104" t="str">
        <f t="shared" si="33"/>
        <v/>
      </c>
      <c r="DW27" s="104" t="str">
        <f t="shared" si="33"/>
        <v/>
      </c>
      <c r="DX27" s="104" t="str">
        <f t="shared" si="33"/>
        <v/>
      </c>
      <c r="DY27" s="104" t="str">
        <f t="shared" si="33"/>
        <v/>
      </c>
      <c r="DZ27" s="104" t="str">
        <f t="shared" si="33"/>
        <v/>
      </c>
      <c r="EA27" s="104" t="str">
        <f t="shared" si="33"/>
        <v/>
      </c>
      <c r="EB27" s="104" t="str">
        <f t="shared" si="33"/>
        <v/>
      </c>
      <c r="EC27" s="104" t="str">
        <f t="shared" si="33"/>
        <v/>
      </c>
      <c r="ED27" s="104" t="str">
        <f t="shared" si="33"/>
        <v/>
      </c>
      <c r="EE27" s="104"/>
      <c r="EF27" s="104" t="str">
        <f t="shared" si="34"/>
        <v/>
      </c>
      <c r="EG27" s="104" t="str">
        <f t="shared" si="34"/>
        <v/>
      </c>
      <c r="EH27" s="104" t="str">
        <f t="shared" si="34"/>
        <v/>
      </c>
      <c r="EI27" s="104" t="str">
        <f t="shared" si="34"/>
        <v/>
      </c>
      <c r="EJ27" s="104" t="str">
        <f t="shared" si="34"/>
        <v/>
      </c>
      <c r="EK27" s="104" t="str">
        <f t="shared" si="34"/>
        <v/>
      </c>
      <c r="EL27" s="104" t="str">
        <f t="shared" si="34"/>
        <v/>
      </c>
      <c r="EM27" s="104" t="str">
        <f t="shared" si="34"/>
        <v/>
      </c>
      <c r="EN27" s="104" t="str">
        <f t="shared" si="34"/>
        <v/>
      </c>
      <c r="EO27" s="104" t="str">
        <f t="shared" si="34"/>
        <v/>
      </c>
      <c r="EP27" s="104" t="str">
        <f t="shared" si="34"/>
        <v/>
      </c>
      <c r="EQ27" s="104" t="str">
        <f t="shared" si="34"/>
        <v/>
      </c>
      <c r="ER27" s="104" t="str">
        <f t="shared" si="34"/>
        <v/>
      </c>
      <c r="ES27" s="104"/>
      <c r="ET27" s="104" t="str">
        <f t="shared" si="35"/>
        <v/>
      </c>
      <c r="EU27" s="104" t="str">
        <f t="shared" si="35"/>
        <v/>
      </c>
      <c r="EV27" s="104" t="str">
        <f t="shared" si="35"/>
        <v/>
      </c>
      <c r="EW27" s="104" t="str">
        <f t="shared" si="35"/>
        <v/>
      </c>
      <c r="EX27" s="104" t="str">
        <f t="shared" si="35"/>
        <v/>
      </c>
      <c r="EY27" s="104" t="str">
        <f t="shared" si="35"/>
        <v/>
      </c>
      <c r="EZ27" s="104" t="str">
        <f t="shared" si="35"/>
        <v/>
      </c>
      <c r="FA27" s="104" t="str">
        <f t="shared" si="35"/>
        <v/>
      </c>
      <c r="FB27" s="104" t="str">
        <f t="shared" si="35"/>
        <v/>
      </c>
      <c r="FC27" s="104" t="str">
        <f t="shared" si="35"/>
        <v/>
      </c>
      <c r="FD27" s="104" t="str">
        <f t="shared" si="35"/>
        <v/>
      </c>
      <c r="FE27" s="104" t="str">
        <f t="shared" si="35"/>
        <v/>
      </c>
      <c r="FF27" s="104" t="str">
        <f t="shared" si="35"/>
        <v/>
      </c>
      <c r="FG27" s="104"/>
      <c r="FH27" s="104" t="str">
        <f t="shared" si="36"/>
        <v/>
      </c>
      <c r="FI27" s="104" t="str">
        <f t="shared" si="36"/>
        <v/>
      </c>
      <c r="FJ27" s="104" t="str">
        <f t="shared" si="36"/>
        <v/>
      </c>
      <c r="FK27" s="104" t="str">
        <f t="shared" si="36"/>
        <v/>
      </c>
      <c r="FL27" s="104" t="str">
        <f t="shared" si="36"/>
        <v/>
      </c>
      <c r="FM27" s="104" t="str">
        <f t="shared" si="36"/>
        <v/>
      </c>
      <c r="FN27" s="104" t="str">
        <f t="shared" si="36"/>
        <v/>
      </c>
      <c r="FO27" s="104" t="str">
        <f t="shared" si="36"/>
        <v/>
      </c>
      <c r="FP27" s="104" t="str">
        <f t="shared" si="36"/>
        <v/>
      </c>
      <c r="FQ27" s="104" t="str">
        <f t="shared" si="36"/>
        <v/>
      </c>
      <c r="FR27" s="104" t="str">
        <f t="shared" si="36"/>
        <v/>
      </c>
      <c r="FS27" s="104" t="str">
        <f t="shared" si="36"/>
        <v/>
      </c>
      <c r="FT27" s="104" t="str">
        <f t="shared" si="36"/>
        <v/>
      </c>
      <c r="FU27" s="104"/>
      <c r="FV27" s="104" t="str">
        <f t="shared" si="37"/>
        <v/>
      </c>
      <c r="FW27" s="104" t="str">
        <f t="shared" si="37"/>
        <v/>
      </c>
      <c r="FX27" s="104" t="str">
        <f t="shared" si="37"/>
        <v/>
      </c>
      <c r="FY27" s="104" t="str">
        <f t="shared" si="37"/>
        <v/>
      </c>
      <c r="FZ27" s="104" t="str">
        <f t="shared" si="37"/>
        <v/>
      </c>
      <c r="GA27" s="104" t="str">
        <f t="shared" si="37"/>
        <v/>
      </c>
      <c r="GB27" s="104" t="str">
        <f t="shared" si="37"/>
        <v/>
      </c>
      <c r="GC27" s="104" t="str">
        <f t="shared" si="37"/>
        <v/>
      </c>
      <c r="GD27" s="104" t="str">
        <f t="shared" si="37"/>
        <v/>
      </c>
      <c r="GE27" s="104" t="str">
        <f t="shared" si="37"/>
        <v/>
      </c>
      <c r="GF27" s="104" t="str">
        <f t="shared" si="37"/>
        <v/>
      </c>
      <c r="GG27" s="104" t="str">
        <f t="shared" si="37"/>
        <v/>
      </c>
      <c r="GH27" s="104" t="str">
        <f t="shared" si="37"/>
        <v/>
      </c>
      <c r="GI27" s="104"/>
      <c r="GJ27" s="104" t="str">
        <f t="shared" si="38"/>
        <v/>
      </c>
      <c r="GK27" s="104" t="str">
        <f t="shared" si="38"/>
        <v/>
      </c>
      <c r="GL27" s="104" t="str">
        <f t="shared" si="38"/>
        <v/>
      </c>
      <c r="GM27" s="104" t="str">
        <f t="shared" si="38"/>
        <v/>
      </c>
      <c r="GN27" s="104" t="str">
        <f t="shared" si="38"/>
        <v/>
      </c>
      <c r="GO27" s="104" t="str">
        <f t="shared" si="38"/>
        <v/>
      </c>
      <c r="GP27" s="104" t="str">
        <f t="shared" si="38"/>
        <v/>
      </c>
      <c r="GQ27" s="104" t="str">
        <f t="shared" si="38"/>
        <v/>
      </c>
      <c r="GR27" s="104" t="str">
        <f t="shared" si="38"/>
        <v/>
      </c>
      <c r="GS27" s="104" t="str">
        <f t="shared" si="38"/>
        <v/>
      </c>
      <c r="GT27" s="104" t="str">
        <f t="shared" si="38"/>
        <v/>
      </c>
      <c r="GU27" s="104" t="str">
        <f t="shared" si="38"/>
        <v/>
      </c>
      <c r="GV27" s="104" t="str">
        <f t="shared" si="38"/>
        <v/>
      </c>
      <c r="GW27" s="104"/>
      <c r="GX27" s="104" t="str">
        <f t="shared" si="39"/>
        <v/>
      </c>
      <c r="GY27" s="104" t="str">
        <f t="shared" si="39"/>
        <v/>
      </c>
      <c r="GZ27" s="104" t="str">
        <f t="shared" si="39"/>
        <v/>
      </c>
      <c r="HA27" s="104" t="str">
        <f t="shared" si="39"/>
        <v/>
      </c>
      <c r="HB27" s="104" t="str">
        <f t="shared" si="39"/>
        <v/>
      </c>
      <c r="HC27" s="104" t="str">
        <f t="shared" si="39"/>
        <v/>
      </c>
      <c r="HD27" s="104" t="str">
        <f t="shared" si="39"/>
        <v/>
      </c>
      <c r="HE27" s="104" t="str">
        <f t="shared" si="39"/>
        <v/>
      </c>
      <c r="HF27" s="104" t="str">
        <f t="shared" si="39"/>
        <v/>
      </c>
      <c r="HG27" s="104" t="str">
        <f t="shared" si="39"/>
        <v/>
      </c>
      <c r="HH27" s="104" t="str">
        <f t="shared" si="39"/>
        <v/>
      </c>
      <c r="HI27" s="104" t="str">
        <f t="shared" si="39"/>
        <v/>
      </c>
      <c r="HJ27" s="104" t="str">
        <f t="shared" si="39"/>
        <v/>
      </c>
    </row>
    <row r="28" spans="1:218" x14ac:dyDescent="0.25">
      <c r="A28" s="91">
        <v>40651</v>
      </c>
      <c r="B28" s="113" t="s">
        <v>591</v>
      </c>
      <c r="C28" s="114" t="s">
        <v>571</v>
      </c>
      <c r="D28" s="160" t="s">
        <v>584</v>
      </c>
      <c r="E28" s="112">
        <v>7.6</v>
      </c>
      <c r="F28" s="134"/>
      <c r="G28" s="161"/>
      <c r="H28" s="162" t="str">
        <f>INDEX('Daily Activity List'!B:B,MATCH(A28,'Daily Activity List'!$A:$A))</f>
        <v>VHP - Characterization Sampling1</v>
      </c>
      <c r="I28" s="136"/>
      <c r="J28" s="104" t="str">
        <f t="shared" si="25"/>
        <v/>
      </c>
      <c r="K28" s="104">
        <f t="shared" si="25"/>
        <v>7.6</v>
      </c>
      <c r="L28" s="104" t="str">
        <f t="shared" si="44"/>
        <v/>
      </c>
      <c r="M28" s="104" t="str">
        <f t="shared" si="44"/>
        <v/>
      </c>
      <c r="N28" s="104" t="str">
        <f t="shared" si="44"/>
        <v/>
      </c>
      <c r="O28" s="104" t="str">
        <f t="shared" si="44"/>
        <v/>
      </c>
      <c r="P28" s="104" t="str">
        <f t="shared" si="44"/>
        <v/>
      </c>
      <c r="Q28" s="104" t="str">
        <f t="shared" si="44"/>
        <v/>
      </c>
      <c r="R28" s="104" t="str">
        <f t="shared" si="44"/>
        <v/>
      </c>
      <c r="S28" s="104" t="str">
        <f t="shared" si="44"/>
        <v/>
      </c>
      <c r="T28" s="104" t="str">
        <f t="shared" si="44"/>
        <v/>
      </c>
      <c r="U28" s="104" t="str">
        <f t="shared" si="44"/>
        <v/>
      </c>
      <c r="V28" s="104" t="str">
        <f t="shared" si="44"/>
        <v/>
      </c>
      <c r="W28" s="136"/>
      <c r="X28" s="104" t="str">
        <f t="shared" si="26"/>
        <v/>
      </c>
      <c r="Y28" s="104" t="str">
        <f t="shared" si="40"/>
        <v/>
      </c>
      <c r="Z28" s="104" t="str">
        <f t="shared" si="40"/>
        <v/>
      </c>
      <c r="AA28" s="104" t="str">
        <f t="shared" si="40"/>
        <v/>
      </c>
      <c r="AB28" s="104" t="str">
        <f t="shared" si="40"/>
        <v/>
      </c>
      <c r="AC28" s="104" t="str">
        <f t="shared" si="40"/>
        <v/>
      </c>
      <c r="AD28" s="104" t="str">
        <f t="shared" si="40"/>
        <v/>
      </c>
      <c r="AE28" s="104" t="str">
        <f t="shared" si="40"/>
        <v/>
      </c>
      <c r="AF28" s="104" t="str">
        <f t="shared" si="40"/>
        <v/>
      </c>
      <c r="AG28" s="104" t="str">
        <f t="shared" si="40"/>
        <v/>
      </c>
      <c r="AH28" s="104" t="str">
        <f t="shared" si="40"/>
        <v/>
      </c>
      <c r="AI28" s="104" t="str">
        <f t="shared" si="40"/>
        <v/>
      </c>
      <c r="AJ28" s="104" t="str">
        <f t="shared" si="40"/>
        <v/>
      </c>
      <c r="AK28" s="104"/>
      <c r="AL28" s="104" t="str">
        <f t="shared" si="27"/>
        <v/>
      </c>
      <c r="AM28" s="104" t="str">
        <f t="shared" si="41"/>
        <v/>
      </c>
      <c r="AN28" s="104" t="str">
        <f t="shared" si="41"/>
        <v/>
      </c>
      <c r="AO28" s="104" t="str">
        <f t="shared" si="41"/>
        <v/>
      </c>
      <c r="AP28" s="104" t="str">
        <f t="shared" si="41"/>
        <v/>
      </c>
      <c r="AQ28" s="104" t="str">
        <f t="shared" si="41"/>
        <v/>
      </c>
      <c r="AR28" s="104" t="str">
        <f t="shared" si="41"/>
        <v/>
      </c>
      <c r="AS28" s="104" t="str">
        <f t="shared" si="41"/>
        <v/>
      </c>
      <c r="AT28" s="104" t="str">
        <f t="shared" si="41"/>
        <v/>
      </c>
      <c r="AU28" s="104" t="str">
        <f t="shared" si="41"/>
        <v/>
      </c>
      <c r="AV28" s="104" t="str">
        <f t="shared" si="41"/>
        <v/>
      </c>
      <c r="AW28" s="104" t="str">
        <f t="shared" si="41"/>
        <v/>
      </c>
      <c r="AX28" s="104" t="str">
        <f t="shared" si="41"/>
        <v/>
      </c>
      <c r="AY28" s="104"/>
      <c r="AZ28" s="104" t="str">
        <f t="shared" si="28"/>
        <v/>
      </c>
      <c r="BA28" s="104" t="str">
        <f t="shared" si="42"/>
        <v/>
      </c>
      <c r="BB28" s="104" t="str">
        <f t="shared" si="42"/>
        <v/>
      </c>
      <c r="BC28" s="104" t="str">
        <f t="shared" si="42"/>
        <v/>
      </c>
      <c r="BD28" s="104" t="str">
        <f t="shared" si="42"/>
        <v/>
      </c>
      <c r="BE28" s="104" t="str">
        <f t="shared" si="42"/>
        <v/>
      </c>
      <c r="BF28" s="104" t="str">
        <f t="shared" si="42"/>
        <v/>
      </c>
      <c r="BG28" s="104" t="str">
        <f t="shared" si="42"/>
        <v/>
      </c>
      <c r="BH28" s="104" t="str">
        <f t="shared" si="42"/>
        <v/>
      </c>
      <c r="BI28" s="104" t="str">
        <f t="shared" si="42"/>
        <v/>
      </c>
      <c r="BJ28" s="104" t="str">
        <f t="shared" si="42"/>
        <v/>
      </c>
      <c r="BK28" s="104" t="str">
        <f t="shared" si="42"/>
        <v/>
      </c>
      <c r="BL28" s="104" t="str">
        <f t="shared" si="42"/>
        <v/>
      </c>
      <c r="BM28" s="104"/>
      <c r="BN28" s="104" t="str">
        <f t="shared" si="29"/>
        <v/>
      </c>
      <c r="BO28" s="104" t="str">
        <f t="shared" si="43"/>
        <v/>
      </c>
      <c r="BP28" s="104" t="str">
        <f t="shared" si="43"/>
        <v/>
      </c>
      <c r="BQ28" s="104" t="str">
        <f t="shared" si="43"/>
        <v/>
      </c>
      <c r="BR28" s="104" t="str">
        <f t="shared" si="43"/>
        <v/>
      </c>
      <c r="BS28" s="104" t="str">
        <f t="shared" si="43"/>
        <v/>
      </c>
      <c r="BT28" s="104" t="str">
        <f t="shared" si="43"/>
        <v/>
      </c>
      <c r="BU28" s="104" t="str">
        <f t="shared" si="43"/>
        <v/>
      </c>
      <c r="BV28" s="104" t="str">
        <f t="shared" si="43"/>
        <v/>
      </c>
      <c r="BW28" s="104" t="str">
        <f t="shared" si="43"/>
        <v/>
      </c>
      <c r="BX28" s="104" t="str">
        <f t="shared" si="43"/>
        <v/>
      </c>
      <c r="BY28" s="104" t="str">
        <f t="shared" si="43"/>
        <v/>
      </c>
      <c r="BZ28" s="104" t="str">
        <f t="shared" si="43"/>
        <v/>
      </c>
      <c r="CA28" s="104"/>
      <c r="CB28" s="104" t="str">
        <f t="shared" si="30"/>
        <v/>
      </c>
      <c r="CC28" s="104" t="str">
        <f t="shared" si="30"/>
        <v/>
      </c>
      <c r="CD28" s="104" t="str">
        <f t="shared" si="30"/>
        <v/>
      </c>
      <c r="CE28" s="104" t="str">
        <f t="shared" si="30"/>
        <v/>
      </c>
      <c r="CF28" s="104" t="str">
        <f t="shared" si="30"/>
        <v/>
      </c>
      <c r="CG28" s="104" t="str">
        <f t="shared" ref="CG28:CN28" si="45">IF($C28=$CA$1,IF($E28="","",IF($H28=CG$1,$E28,"")),"")</f>
        <v/>
      </c>
      <c r="CH28" s="104" t="str">
        <f t="shared" si="45"/>
        <v/>
      </c>
      <c r="CI28" s="104" t="str">
        <f t="shared" si="45"/>
        <v/>
      </c>
      <c r="CJ28" s="104" t="str">
        <f t="shared" si="45"/>
        <v/>
      </c>
      <c r="CK28" s="104" t="str">
        <f t="shared" si="45"/>
        <v/>
      </c>
      <c r="CL28" s="104" t="str">
        <f t="shared" si="45"/>
        <v/>
      </c>
      <c r="CM28" s="104" t="str">
        <f t="shared" si="45"/>
        <v/>
      </c>
      <c r="CN28" s="104" t="str">
        <f t="shared" si="45"/>
        <v/>
      </c>
      <c r="CO28" s="104"/>
      <c r="CP28" s="104" t="str">
        <f t="shared" si="31"/>
        <v/>
      </c>
      <c r="CQ28" s="104" t="str">
        <f t="shared" si="31"/>
        <v/>
      </c>
      <c r="CR28" s="104" t="str">
        <f t="shared" si="31"/>
        <v/>
      </c>
      <c r="CS28" s="104" t="str">
        <f t="shared" si="31"/>
        <v/>
      </c>
      <c r="CT28" s="104" t="str">
        <f t="shared" si="31"/>
        <v/>
      </c>
      <c r="CU28" s="104" t="str">
        <f t="shared" ref="CU28:DB28" si="46">IF($C28=$CO$1,IF($E28="","",IF($H28=CU$1,$E28,"")),"")</f>
        <v/>
      </c>
      <c r="CV28" s="104" t="str">
        <f t="shared" si="46"/>
        <v/>
      </c>
      <c r="CW28" s="104" t="str">
        <f t="shared" si="46"/>
        <v/>
      </c>
      <c r="CX28" s="104" t="str">
        <f t="shared" si="46"/>
        <v/>
      </c>
      <c r="CY28" s="104" t="str">
        <f t="shared" si="46"/>
        <v/>
      </c>
      <c r="CZ28" s="104" t="str">
        <f t="shared" si="46"/>
        <v/>
      </c>
      <c r="DA28" s="104" t="str">
        <f t="shared" si="46"/>
        <v/>
      </c>
      <c r="DB28" s="104" t="str">
        <f t="shared" si="46"/>
        <v/>
      </c>
      <c r="DC28" s="104"/>
      <c r="DD28" s="104" t="str">
        <f t="shared" si="32"/>
        <v/>
      </c>
      <c r="DE28" s="104" t="str">
        <f t="shared" si="32"/>
        <v/>
      </c>
      <c r="DF28" s="104" t="str">
        <f t="shared" si="32"/>
        <v/>
      </c>
      <c r="DG28" s="104" t="str">
        <f t="shared" si="32"/>
        <v/>
      </c>
      <c r="DH28" s="104" t="str">
        <f t="shared" si="32"/>
        <v/>
      </c>
      <c r="DI28" s="104" t="str">
        <f t="shared" ref="DI28:DP28" si="47">IF($C28=$DC$1,IF($E28="","",IF($H28=DI$1,$E28,"")),"")</f>
        <v/>
      </c>
      <c r="DJ28" s="104" t="str">
        <f t="shared" si="47"/>
        <v/>
      </c>
      <c r="DK28" s="104" t="str">
        <f t="shared" si="47"/>
        <v/>
      </c>
      <c r="DL28" s="104" t="str">
        <f t="shared" si="47"/>
        <v/>
      </c>
      <c r="DM28" s="104" t="str">
        <f t="shared" si="47"/>
        <v/>
      </c>
      <c r="DN28" s="104" t="str">
        <f t="shared" si="47"/>
        <v/>
      </c>
      <c r="DO28" s="104" t="str">
        <f t="shared" si="47"/>
        <v/>
      </c>
      <c r="DP28" s="104" t="str">
        <f t="shared" si="47"/>
        <v/>
      </c>
      <c r="DQ28" s="104"/>
      <c r="DR28" s="104" t="str">
        <f t="shared" si="33"/>
        <v/>
      </c>
      <c r="DS28" s="104" t="str">
        <f t="shared" si="33"/>
        <v/>
      </c>
      <c r="DT28" s="104" t="str">
        <f t="shared" si="33"/>
        <v/>
      </c>
      <c r="DU28" s="104" t="str">
        <f t="shared" si="33"/>
        <v/>
      </c>
      <c r="DV28" s="104" t="str">
        <f t="shared" si="33"/>
        <v/>
      </c>
      <c r="DW28" s="104" t="str">
        <f t="shared" ref="DW28:ED28" si="48">IF($C28=$DQ$1,IF($E28="","",IF($H28=DW$1,$E28,"")),"")</f>
        <v/>
      </c>
      <c r="DX28" s="104" t="str">
        <f t="shared" si="48"/>
        <v/>
      </c>
      <c r="DY28" s="104" t="str">
        <f t="shared" si="48"/>
        <v/>
      </c>
      <c r="DZ28" s="104" t="str">
        <f t="shared" si="48"/>
        <v/>
      </c>
      <c r="EA28" s="104" t="str">
        <f t="shared" si="48"/>
        <v/>
      </c>
      <c r="EB28" s="104" t="str">
        <f t="shared" si="48"/>
        <v/>
      </c>
      <c r="EC28" s="104" t="str">
        <f t="shared" si="48"/>
        <v/>
      </c>
      <c r="ED28" s="104" t="str">
        <f t="shared" si="48"/>
        <v/>
      </c>
      <c r="EE28" s="104"/>
      <c r="EF28" s="104" t="str">
        <f t="shared" si="34"/>
        <v/>
      </c>
      <c r="EG28" s="104" t="str">
        <f t="shared" si="34"/>
        <v/>
      </c>
      <c r="EH28" s="104" t="str">
        <f t="shared" si="34"/>
        <v/>
      </c>
      <c r="EI28" s="104" t="str">
        <f t="shared" si="34"/>
        <v/>
      </c>
      <c r="EJ28" s="104" t="str">
        <f t="shared" si="34"/>
        <v/>
      </c>
      <c r="EK28" s="104" t="str">
        <f t="shared" ref="EK28:ER28" si="49">IF($C28=$EE$1,IF($E28="","",IF($H28=EK$1,$E28,"")),"")</f>
        <v/>
      </c>
      <c r="EL28" s="104" t="str">
        <f t="shared" si="49"/>
        <v/>
      </c>
      <c r="EM28" s="104" t="str">
        <f t="shared" si="49"/>
        <v/>
      </c>
      <c r="EN28" s="104" t="str">
        <f t="shared" si="49"/>
        <v/>
      </c>
      <c r="EO28" s="104" t="str">
        <f t="shared" si="49"/>
        <v/>
      </c>
      <c r="EP28" s="104" t="str">
        <f t="shared" si="49"/>
        <v/>
      </c>
      <c r="EQ28" s="104" t="str">
        <f t="shared" si="49"/>
        <v/>
      </c>
      <c r="ER28" s="104" t="str">
        <f t="shared" si="49"/>
        <v/>
      </c>
      <c r="ES28" s="104"/>
      <c r="ET28" s="104" t="str">
        <f t="shared" si="35"/>
        <v/>
      </c>
      <c r="EU28" s="104" t="str">
        <f t="shared" si="35"/>
        <v/>
      </c>
      <c r="EV28" s="104" t="str">
        <f t="shared" si="35"/>
        <v/>
      </c>
      <c r="EW28" s="104" t="str">
        <f t="shared" si="35"/>
        <v/>
      </c>
      <c r="EX28" s="104" t="str">
        <f t="shared" si="35"/>
        <v/>
      </c>
      <c r="EY28" s="104" t="str">
        <f t="shared" ref="EY28:FF28" si="50">IF($C28=$ES$1,IF($E28="","",IF($H28=EY$1,$E28,"")),"")</f>
        <v/>
      </c>
      <c r="EZ28" s="104" t="str">
        <f t="shared" si="50"/>
        <v/>
      </c>
      <c r="FA28" s="104" t="str">
        <f t="shared" si="50"/>
        <v/>
      </c>
      <c r="FB28" s="104" t="str">
        <f t="shared" si="50"/>
        <v/>
      </c>
      <c r="FC28" s="104" t="str">
        <f t="shared" si="50"/>
        <v/>
      </c>
      <c r="FD28" s="104" t="str">
        <f t="shared" si="50"/>
        <v/>
      </c>
      <c r="FE28" s="104" t="str">
        <f t="shared" si="50"/>
        <v/>
      </c>
      <c r="FF28" s="104" t="str">
        <f t="shared" si="50"/>
        <v/>
      </c>
      <c r="FG28" s="104"/>
      <c r="FH28" s="104" t="str">
        <f t="shared" si="36"/>
        <v/>
      </c>
      <c r="FI28" s="104" t="str">
        <f t="shared" si="36"/>
        <v/>
      </c>
      <c r="FJ28" s="104" t="str">
        <f t="shared" si="36"/>
        <v/>
      </c>
      <c r="FK28" s="104" t="str">
        <f t="shared" si="36"/>
        <v/>
      </c>
      <c r="FL28" s="104" t="str">
        <f t="shared" si="36"/>
        <v/>
      </c>
      <c r="FM28" s="104" t="str">
        <f t="shared" ref="FM28:FT28" si="51">IF($C28=$FG$1,IF($E28="","",IF($H28=FM$1,$E28,"")),"")</f>
        <v/>
      </c>
      <c r="FN28" s="104" t="str">
        <f t="shared" si="51"/>
        <v/>
      </c>
      <c r="FO28" s="104" t="str">
        <f t="shared" si="51"/>
        <v/>
      </c>
      <c r="FP28" s="104" t="str">
        <f t="shared" si="51"/>
        <v/>
      </c>
      <c r="FQ28" s="104" t="str">
        <f t="shared" si="51"/>
        <v/>
      </c>
      <c r="FR28" s="104" t="str">
        <f t="shared" si="51"/>
        <v/>
      </c>
      <c r="FS28" s="104" t="str">
        <f t="shared" si="51"/>
        <v/>
      </c>
      <c r="FT28" s="104" t="str">
        <f t="shared" si="51"/>
        <v/>
      </c>
      <c r="FU28" s="104"/>
      <c r="FV28" s="104" t="str">
        <f t="shared" si="37"/>
        <v/>
      </c>
      <c r="FW28" s="104" t="str">
        <f t="shared" si="37"/>
        <v/>
      </c>
      <c r="FX28" s="104" t="str">
        <f t="shared" si="37"/>
        <v/>
      </c>
      <c r="FY28" s="104" t="str">
        <f t="shared" si="37"/>
        <v/>
      </c>
      <c r="FZ28" s="104" t="str">
        <f t="shared" si="37"/>
        <v/>
      </c>
      <c r="GA28" s="104" t="str">
        <f t="shared" ref="GA28:GH28" si="52">IF($C28=$FU$1,IF($E28="","",IF($H28=GA$1,$E28,"")),"")</f>
        <v/>
      </c>
      <c r="GB28" s="104" t="str">
        <f t="shared" si="52"/>
        <v/>
      </c>
      <c r="GC28" s="104" t="str">
        <f t="shared" si="52"/>
        <v/>
      </c>
      <c r="GD28" s="104" t="str">
        <f t="shared" si="52"/>
        <v/>
      </c>
      <c r="GE28" s="104" t="str">
        <f t="shared" si="52"/>
        <v/>
      </c>
      <c r="GF28" s="104" t="str">
        <f t="shared" si="52"/>
        <v/>
      </c>
      <c r="GG28" s="104" t="str">
        <f t="shared" si="52"/>
        <v/>
      </c>
      <c r="GH28" s="104" t="str">
        <f t="shared" si="52"/>
        <v/>
      </c>
      <c r="GI28" s="104"/>
      <c r="GJ28" s="104" t="str">
        <f t="shared" si="38"/>
        <v/>
      </c>
      <c r="GK28" s="104" t="str">
        <f t="shared" si="38"/>
        <v/>
      </c>
      <c r="GL28" s="104" t="str">
        <f t="shared" si="38"/>
        <v/>
      </c>
      <c r="GM28" s="104" t="str">
        <f t="shared" si="38"/>
        <v/>
      </c>
      <c r="GN28" s="104" t="str">
        <f t="shared" si="38"/>
        <v/>
      </c>
      <c r="GO28" s="104" t="str">
        <f t="shared" ref="GO28:GV28" si="53">IF($C28=$GI$1,IF($E28="","",IF($H28=GO$1,$E28,"")),"")</f>
        <v/>
      </c>
      <c r="GP28" s="104" t="str">
        <f t="shared" si="53"/>
        <v/>
      </c>
      <c r="GQ28" s="104" t="str">
        <f t="shared" si="53"/>
        <v/>
      </c>
      <c r="GR28" s="104" t="str">
        <f t="shared" si="53"/>
        <v/>
      </c>
      <c r="GS28" s="104" t="str">
        <f t="shared" si="53"/>
        <v/>
      </c>
      <c r="GT28" s="104" t="str">
        <f t="shared" si="53"/>
        <v/>
      </c>
      <c r="GU28" s="104" t="str">
        <f t="shared" si="53"/>
        <v/>
      </c>
      <c r="GV28" s="104" t="str">
        <f t="shared" si="53"/>
        <v/>
      </c>
      <c r="GW28" s="104"/>
      <c r="GX28" s="104" t="str">
        <f t="shared" si="39"/>
        <v/>
      </c>
      <c r="GY28" s="104" t="str">
        <f t="shared" si="39"/>
        <v/>
      </c>
      <c r="GZ28" s="104" t="str">
        <f t="shared" si="39"/>
        <v/>
      </c>
      <c r="HA28" s="104" t="str">
        <f t="shared" si="39"/>
        <v/>
      </c>
      <c r="HB28" s="104" t="str">
        <f t="shared" si="39"/>
        <v/>
      </c>
      <c r="HC28" s="104" t="str">
        <f t="shared" ref="HC28:HJ28" si="54">IF($C28=$GW$1,IF($E28="","",IF($H28=HC$1,$E28,"")),"")</f>
        <v/>
      </c>
      <c r="HD28" s="104" t="str">
        <f t="shared" si="54"/>
        <v/>
      </c>
      <c r="HE28" s="104" t="str">
        <f t="shared" si="54"/>
        <v/>
      </c>
      <c r="HF28" s="104" t="str">
        <f t="shared" si="54"/>
        <v/>
      </c>
      <c r="HG28" s="104" t="str">
        <f t="shared" si="54"/>
        <v/>
      </c>
      <c r="HH28" s="104" t="str">
        <f t="shared" si="54"/>
        <v/>
      </c>
      <c r="HI28" s="104" t="str">
        <f t="shared" si="54"/>
        <v/>
      </c>
      <c r="HJ28" s="104" t="str">
        <f t="shared" si="54"/>
        <v/>
      </c>
    </row>
    <row r="29" spans="1:218" x14ac:dyDescent="0.25">
      <c r="A29" s="91">
        <v>40651</v>
      </c>
      <c r="B29" s="113">
        <v>0.75</v>
      </c>
      <c r="C29" s="114" t="s">
        <v>571</v>
      </c>
      <c r="D29" s="160" t="s">
        <v>590</v>
      </c>
      <c r="E29" s="112"/>
      <c r="F29" s="134">
        <v>101</v>
      </c>
      <c r="G29" s="161" t="s">
        <v>593</v>
      </c>
      <c r="H29" s="162" t="str">
        <f>INDEX('Daily Activity List'!B:B,MATCH(A29,'Daily Activity List'!$A:$A))</f>
        <v>VHP - Characterization Sampling1</v>
      </c>
      <c r="I29" s="136"/>
      <c r="J29" s="104" t="str">
        <f t="shared" si="25"/>
        <v/>
      </c>
      <c r="K29" s="104" t="str">
        <f t="shared" si="25"/>
        <v/>
      </c>
      <c r="L29" s="104" t="str">
        <f t="shared" si="25"/>
        <v/>
      </c>
      <c r="M29" s="104" t="str">
        <f t="shared" si="25"/>
        <v/>
      </c>
      <c r="N29" s="104" t="str">
        <f t="shared" si="25"/>
        <v/>
      </c>
      <c r="O29" s="104" t="str">
        <f t="shared" si="25"/>
        <v/>
      </c>
      <c r="P29" s="104" t="str">
        <f t="shared" si="25"/>
        <v/>
      </c>
      <c r="Q29" s="104" t="str">
        <f t="shared" si="25"/>
        <v/>
      </c>
      <c r="R29" s="104" t="str">
        <f t="shared" si="25"/>
        <v/>
      </c>
      <c r="S29" s="104" t="str">
        <f t="shared" si="25"/>
        <v/>
      </c>
      <c r="T29" s="104" t="str">
        <f t="shared" si="25"/>
        <v/>
      </c>
      <c r="U29" s="104" t="str">
        <f t="shared" si="25"/>
        <v/>
      </c>
      <c r="V29" s="104" t="str">
        <f t="shared" si="25"/>
        <v/>
      </c>
      <c r="W29" s="136"/>
      <c r="X29" s="104" t="str">
        <f t="shared" si="26"/>
        <v/>
      </c>
      <c r="Y29" s="104">
        <f t="shared" si="26"/>
        <v>101</v>
      </c>
      <c r="Z29" s="104" t="str">
        <f t="shared" si="26"/>
        <v/>
      </c>
      <c r="AA29" s="104" t="str">
        <f t="shared" si="26"/>
        <v/>
      </c>
      <c r="AB29" s="104" t="str">
        <f t="shared" si="26"/>
        <v/>
      </c>
      <c r="AC29" s="104" t="str">
        <f t="shared" si="26"/>
        <v/>
      </c>
      <c r="AD29" s="104" t="str">
        <f t="shared" si="26"/>
        <v/>
      </c>
      <c r="AE29" s="104" t="str">
        <f t="shared" si="26"/>
        <v/>
      </c>
      <c r="AF29" s="104" t="str">
        <f t="shared" si="26"/>
        <v/>
      </c>
      <c r="AG29" s="104" t="str">
        <f t="shared" si="26"/>
        <v/>
      </c>
      <c r="AH29" s="104" t="str">
        <f t="shared" si="26"/>
        <v/>
      </c>
      <c r="AI29" s="104" t="str">
        <f t="shared" si="26"/>
        <v/>
      </c>
      <c r="AJ29" s="104" t="str">
        <f t="shared" si="26"/>
        <v/>
      </c>
      <c r="AK29" s="104"/>
      <c r="AL29" s="104" t="str">
        <f t="shared" si="27"/>
        <v/>
      </c>
      <c r="AM29" s="104" t="str">
        <f t="shared" si="27"/>
        <v/>
      </c>
      <c r="AN29" s="104" t="str">
        <f t="shared" si="27"/>
        <v/>
      </c>
      <c r="AO29" s="104" t="str">
        <f t="shared" si="27"/>
        <v/>
      </c>
      <c r="AP29" s="104" t="str">
        <f t="shared" si="27"/>
        <v/>
      </c>
      <c r="AQ29" s="104" t="str">
        <f t="shared" si="27"/>
        <v/>
      </c>
      <c r="AR29" s="104" t="str">
        <f t="shared" si="27"/>
        <v/>
      </c>
      <c r="AS29" s="104" t="str">
        <f t="shared" si="27"/>
        <v/>
      </c>
      <c r="AT29" s="104" t="str">
        <f t="shared" si="27"/>
        <v/>
      </c>
      <c r="AU29" s="104" t="str">
        <f t="shared" si="27"/>
        <v/>
      </c>
      <c r="AV29" s="104" t="str">
        <f t="shared" si="27"/>
        <v/>
      </c>
      <c r="AW29" s="104" t="str">
        <f t="shared" si="27"/>
        <v/>
      </c>
      <c r="AX29" s="104" t="str">
        <f t="shared" si="27"/>
        <v/>
      </c>
      <c r="AY29" s="104"/>
      <c r="AZ29" s="104" t="str">
        <f t="shared" si="28"/>
        <v/>
      </c>
      <c r="BA29" s="104" t="str">
        <f t="shared" si="28"/>
        <v/>
      </c>
      <c r="BB29" s="104" t="str">
        <f t="shared" si="28"/>
        <v/>
      </c>
      <c r="BC29" s="104" t="str">
        <f t="shared" si="28"/>
        <v/>
      </c>
      <c r="BD29" s="104" t="str">
        <f t="shared" si="28"/>
        <v/>
      </c>
      <c r="BE29" s="104" t="str">
        <f t="shared" si="28"/>
        <v/>
      </c>
      <c r="BF29" s="104" t="str">
        <f t="shared" si="28"/>
        <v/>
      </c>
      <c r="BG29" s="104" t="str">
        <f t="shared" si="28"/>
        <v/>
      </c>
      <c r="BH29" s="104" t="str">
        <f t="shared" si="28"/>
        <v/>
      </c>
      <c r="BI29" s="104" t="str">
        <f t="shared" si="28"/>
        <v/>
      </c>
      <c r="BJ29" s="104" t="str">
        <f t="shared" si="28"/>
        <v/>
      </c>
      <c r="BK29" s="104" t="str">
        <f t="shared" si="28"/>
        <v/>
      </c>
      <c r="BL29" s="104" t="str">
        <f t="shared" si="28"/>
        <v/>
      </c>
      <c r="BM29" s="104"/>
      <c r="BN29" s="104" t="str">
        <f t="shared" si="29"/>
        <v/>
      </c>
      <c r="BO29" s="104" t="str">
        <f t="shared" si="29"/>
        <v/>
      </c>
      <c r="BP29" s="104" t="str">
        <f t="shared" si="29"/>
        <v/>
      </c>
      <c r="BQ29" s="104" t="str">
        <f t="shared" si="29"/>
        <v/>
      </c>
      <c r="BR29" s="104" t="str">
        <f t="shared" si="29"/>
        <v/>
      </c>
      <c r="BS29" s="104" t="str">
        <f t="shared" si="29"/>
        <v/>
      </c>
      <c r="BT29" s="104" t="str">
        <f t="shared" si="29"/>
        <v/>
      </c>
      <c r="BU29" s="104" t="str">
        <f t="shared" si="29"/>
        <v/>
      </c>
      <c r="BV29" s="104" t="str">
        <f t="shared" si="29"/>
        <v/>
      </c>
      <c r="BW29" s="104" t="str">
        <f t="shared" si="29"/>
        <v/>
      </c>
      <c r="BX29" s="104" t="str">
        <f t="shared" si="29"/>
        <v/>
      </c>
      <c r="BY29" s="104" t="str">
        <f t="shared" si="29"/>
        <v/>
      </c>
      <c r="BZ29" s="104" t="str">
        <f t="shared" si="29"/>
        <v/>
      </c>
      <c r="CA29" s="104"/>
      <c r="CB29" s="104" t="str">
        <f t="shared" ref="CB29:CN48" si="55">IF($C29=$CA$1,IF($E29="","",IF($H29=CB$1,$E29,"")),"")</f>
        <v/>
      </c>
      <c r="CC29" s="104" t="str">
        <f t="shared" si="55"/>
        <v/>
      </c>
      <c r="CD29" s="104" t="str">
        <f t="shared" si="55"/>
        <v/>
      </c>
      <c r="CE29" s="104" t="str">
        <f t="shared" si="55"/>
        <v/>
      </c>
      <c r="CF29" s="104" t="str">
        <f t="shared" si="55"/>
        <v/>
      </c>
      <c r="CG29" s="104" t="str">
        <f t="shared" si="55"/>
        <v/>
      </c>
      <c r="CH29" s="104" t="str">
        <f t="shared" si="55"/>
        <v/>
      </c>
      <c r="CI29" s="104" t="str">
        <f t="shared" si="55"/>
        <v/>
      </c>
      <c r="CJ29" s="104" t="str">
        <f t="shared" si="55"/>
        <v/>
      </c>
      <c r="CK29" s="104" t="str">
        <f t="shared" si="55"/>
        <v/>
      </c>
      <c r="CL29" s="104" t="str">
        <f t="shared" si="55"/>
        <v/>
      </c>
      <c r="CM29" s="104" t="str">
        <f t="shared" si="55"/>
        <v/>
      </c>
      <c r="CN29" s="104" t="str">
        <f t="shared" si="55"/>
        <v/>
      </c>
      <c r="CO29" s="104"/>
      <c r="CP29" s="104" t="str">
        <f t="shared" ref="CP29:DB48" si="56">IF($C29=$CO$1,IF($E29="","",IF($H29=CP$1,$E29,"")),"")</f>
        <v/>
      </c>
      <c r="CQ29" s="104" t="str">
        <f t="shared" si="56"/>
        <v/>
      </c>
      <c r="CR29" s="104" t="str">
        <f t="shared" si="56"/>
        <v/>
      </c>
      <c r="CS29" s="104" t="str">
        <f t="shared" si="56"/>
        <v/>
      </c>
      <c r="CT29" s="104" t="str">
        <f t="shared" si="56"/>
        <v/>
      </c>
      <c r="CU29" s="104" t="str">
        <f t="shared" si="56"/>
        <v/>
      </c>
      <c r="CV29" s="104" t="str">
        <f t="shared" si="56"/>
        <v/>
      </c>
      <c r="CW29" s="104" t="str">
        <f t="shared" si="56"/>
        <v/>
      </c>
      <c r="CX29" s="104" t="str">
        <f t="shared" si="56"/>
        <v/>
      </c>
      <c r="CY29" s="104" t="str">
        <f t="shared" si="56"/>
        <v/>
      </c>
      <c r="CZ29" s="104" t="str">
        <f t="shared" si="56"/>
        <v/>
      </c>
      <c r="DA29" s="104" t="str">
        <f t="shared" si="56"/>
        <v/>
      </c>
      <c r="DB29" s="104" t="str">
        <f t="shared" si="56"/>
        <v/>
      </c>
      <c r="DC29" s="104"/>
      <c r="DD29" s="104" t="str">
        <f t="shared" ref="DD29:DP48" si="57">IF($C29=$DC$1,IF($E29="","",IF($H29=DD$1,$E29,"")),"")</f>
        <v/>
      </c>
      <c r="DE29" s="104" t="str">
        <f t="shared" si="57"/>
        <v/>
      </c>
      <c r="DF29" s="104" t="str">
        <f t="shared" si="57"/>
        <v/>
      </c>
      <c r="DG29" s="104" t="str">
        <f t="shared" si="57"/>
        <v/>
      </c>
      <c r="DH29" s="104" t="str">
        <f t="shared" si="57"/>
        <v/>
      </c>
      <c r="DI29" s="104" t="str">
        <f t="shared" si="57"/>
        <v/>
      </c>
      <c r="DJ29" s="104" t="str">
        <f t="shared" si="57"/>
        <v/>
      </c>
      <c r="DK29" s="104" t="str">
        <f t="shared" si="57"/>
        <v/>
      </c>
      <c r="DL29" s="104" t="str">
        <f t="shared" si="57"/>
        <v/>
      </c>
      <c r="DM29" s="104" t="str">
        <f t="shared" si="57"/>
        <v/>
      </c>
      <c r="DN29" s="104" t="str">
        <f t="shared" si="57"/>
        <v/>
      </c>
      <c r="DO29" s="104" t="str">
        <f t="shared" si="57"/>
        <v/>
      </c>
      <c r="DP29" s="104" t="str">
        <f t="shared" si="57"/>
        <v/>
      </c>
      <c r="DQ29" s="104"/>
      <c r="DR29" s="104" t="str">
        <f t="shared" ref="DR29:ED48" si="58">IF($C29=$DQ$1,IF($E29="","",IF($H29=DR$1,$E29,"")),"")</f>
        <v/>
      </c>
      <c r="DS29" s="104" t="str">
        <f t="shared" si="58"/>
        <v/>
      </c>
      <c r="DT29" s="104" t="str">
        <f t="shared" si="58"/>
        <v/>
      </c>
      <c r="DU29" s="104" t="str">
        <f t="shared" si="58"/>
        <v/>
      </c>
      <c r="DV29" s="104" t="str">
        <f t="shared" si="58"/>
        <v/>
      </c>
      <c r="DW29" s="104" t="str">
        <f t="shared" si="58"/>
        <v/>
      </c>
      <c r="DX29" s="104" t="str">
        <f t="shared" si="58"/>
        <v/>
      </c>
      <c r="DY29" s="104" t="str">
        <f t="shared" si="58"/>
        <v/>
      </c>
      <c r="DZ29" s="104" t="str">
        <f t="shared" si="58"/>
        <v/>
      </c>
      <c r="EA29" s="104" t="str">
        <f t="shared" si="58"/>
        <v/>
      </c>
      <c r="EB29" s="104" t="str">
        <f t="shared" si="58"/>
        <v/>
      </c>
      <c r="EC29" s="104" t="str">
        <f t="shared" si="58"/>
        <v/>
      </c>
      <c r="ED29" s="104" t="str">
        <f t="shared" si="58"/>
        <v/>
      </c>
      <c r="EE29" s="104"/>
      <c r="EF29" s="104" t="str">
        <f t="shared" ref="EF29:ER48" si="59">IF($C29=$EE$1,IF($E29="","",IF($H29=EF$1,$E29,"")),"")</f>
        <v/>
      </c>
      <c r="EG29" s="104" t="str">
        <f t="shared" si="59"/>
        <v/>
      </c>
      <c r="EH29" s="104" t="str">
        <f t="shared" si="59"/>
        <v/>
      </c>
      <c r="EI29" s="104" t="str">
        <f t="shared" si="59"/>
        <v/>
      </c>
      <c r="EJ29" s="104" t="str">
        <f t="shared" si="59"/>
        <v/>
      </c>
      <c r="EK29" s="104" t="str">
        <f t="shared" si="59"/>
        <v/>
      </c>
      <c r="EL29" s="104" t="str">
        <f t="shared" si="59"/>
        <v/>
      </c>
      <c r="EM29" s="104" t="str">
        <f t="shared" si="59"/>
        <v/>
      </c>
      <c r="EN29" s="104" t="str">
        <f t="shared" si="59"/>
        <v/>
      </c>
      <c r="EO29" s="104" t="str">
        <f t="shared" si="59"/>
        <v/>
      </c>
      <c r="EP29" s="104" t="str">
        <f t="shared" si="59"/>
        <v/>
      </c>
      <c r="EQ29" s="104" t="str">
        <f t="shared" si="59"/>
        <v/>
      </c>
      <c r="ER29" s="104" t="str">
        <f t="shared" si="59"/>
        <v/>
      </c>
      <c r="ES29" s="104"/>
      <c r="ET29" s="104" t="str">
        <f t="shared" ref="ET29:FF48" si="60">IF($C29=$ES$1,IF($E29="","",IF($H29=ET$1,$E29,"")),"")</f>
        <v/>
      </c>
      <c r="EU29" s="104" t="str">
        <f t="shared" si="60"/>
        <v/>
      </c>
      <c r="EV29" s="104" t="str">
        <f t="shared" si="60"/>
        <v/>
      </c>
      <c r="EW29" s="104" t="str">
        <f t="shared" si="60"/>
        <v/>
      </c>
      <c r="EX29" s="104" t="str">
        <f t="shared" si="60"/>
        <v/>
      </c>
      <c r="EY29" s="104" t="str">
        <f t="shared" si="60"/>
        <v/>
      </c>
      <c r="EZ29" s="104" t="str">
        <f t="shared" si="60"/>
        <v/>
      </c>
      <c r="FA29" s="104" t="str">
        <f t="shared" si="60"/>
        <v/>
      </c>
      <c r="FB29" s="104" t="str">
        <f t="shared" si="60"/>
        <v/>
      </c>
      <c r="FC29" s="104" t="str">
        <f t="shared" si="60"/>
        <v/>
      </c>
      <c r="FD29" s="104" t="str">
        <f t="shared" si="60"/>
        <v/>
      </c>
      <c r="FE29" s="104" t="str">
        <f t="shared" si="60"/>
        <v/>
      </c>
      <c r="FF29" s="104" t="str">
        <f t="shared" si="60"/>
        <v/>
      </c>
      <c r="FG29" s="104"/>
      <c r="FH29" s="104" t="str">
        <f t="shared" ref="FH29:FT48" si="61">IF($C29=$FG$1,IF($E29="","",IF($H29=FH$1,$E29,"")),"")</f>
        <v/>
      </c>
      <c r="FI29" s="104" t="str">
        <f t="shared" si="61"/>
        <v/>
      </c>
      <c r="FJ29" s="104" t="str">
        <f t="shared" si="61"/>
        <v/>
      </c>
      <c r="FK29" s="104" t="str">
        <f t="shared" si="61"/>
        <v/>
      </c>
      <c r="FL29" s="104" t="str">
        <f t="shared" si="61"/>
        <v/>
      </c>
      <c r="FM29" s="104" t="str">
        <f t="shared" si="61"/>
        <v/>
      </c>
      <c r="FN29" s="104" t="str">
        <f t="shared" si="61"/>
        <v/>
      </c>
      <c r="FO29" s="104" t="str">
        <f t="shared" si="61"/>
        <v/>
      </c>
      <c r="FP29" s="104" t="str">
        <f t="shared" si="61"/>
        <v/>
      </c>
      <c r="FQ29" s="104" t="str">
        <f t="shared" si="61"/>
        <v/>
      </c>
      <c r="FR29" s="104" t="str">
        <f t="shared" si="61"/>
        <v/>
      </c>
      <c r="FS29" s="104" t="str">
        <f t="shared" si="61"/>
        <v/>
      </c>
      <c r="FT29" s="104" t="str">
        <f t="shared" si="61"/>
        <v/>
      </c>
      <c r="FU29" s="104"/>
      <c r="FV29" s="104" t="str">
        <f t="shared" ref="FV29:GH48" si="62">IF($C29=$FU$1,IF($E29="","",IF($H29=FV$1,$E29,"")),"")</f>
        <v/>
      </c>
      <c r="FW29" s="104" t="str">
        <f t="shared" si="62"/>
        <v/>
      </c>
      <c r="FX29" s="104" t="str">
        <f t="shared" si="62"/>
        <v/>
      </c>
      <c r="FY29" s="104" t="str">
        <f t="shared" si="62"/>
        <v/>
      </c>
      <c r="FZ29" s="104" t="str">
        <f t="shared" si="62"/>
        <v/>
      </c>
      <c r="GA29" s="104" t="str">
        <f t="shared" si="62"/>
        <v/>
      </c>
      <c r="GB29" s="104" t="str">
        <f t="shared" si="62"/>
        <v/>
      </c>
      <c r="GC29" s="104" t="str">
        <f t="shared" si="62"/>
        <v/>
      </c>
      <c r="GD29" s="104" t="str">
        <f t="shared" si="62"/>
        <v/>
      </c>
      <c r="GE29" s="104" t="str">
        <f t="shared" si="62"/>
        <v/>
      </c>
      <c r="GF29" s="104" t="str">
        <f t="shared" si="62"/>
        <v/>
      </c>
      <c r="GG29" s="104" t="str">
        <f t="shared" si="62"/>
        <v/>
      </c>
      <c r="GH29" s="104" t="str">
        <f t="shared" si="62"/>
        <v/>
      </c>
      <c r="GI29" s="104"/>
      <c r="GJ29" s="104" t="str">
        <f t="shared" ref="GJ29:GV48" si="63">IF($C29=$GI$1,IF($E29="","",IF($H29=GJ$1,$E29,"")),"")</f>
        <v/>
      </c>
      <c r="GK29" s="104" t="str">
        <f t="shared" si="63"/>
        <v/>
      </c>
      <c r="GL29" s="104" t="str">
        <f t="shared" si="63"/>
        <v/>
      </c>
      <c r="GM29" s="104" t="str">
        <f t="shared" si="63"/>
        <v/>
      </c>
      <c r="GN29" s="104" t="str">
        <f t="shared" si="63"/>
        <v/>
      </c>
      <c r="GO29" s="104" t="str">
        <f t="shared" si="63"/>
        <v/>
      </c>
      <c r="GP29" s="104" t="str">
        <f t="shared" si="63"/>
        <v/>
      </c>
      <c r="GQ29" s="104" t="str">
        <f t="shared" si="63"/>
        <v/>
      </c>
      <c r="GR29" s="104" t="str">
        <f t="shared" si="63"/>
        <v/>
      </c>
      <c r="GS29" s="104" t="str">
        <f t="shared" si="63"/>
        <v/>
      </c>
      <c r="GT29" s="104" t="str">
        <f t="shared" si="63"/>
        <v/>
      </c>
      <c r="GU29" s="104" t="str">
        <f t="shared" si="63"/>
        <v/>
      </c>
      <c r="GV29" s="104" t="str">
        <f t="shared" si="63"/>
        <v/>
      </c>
      <c r="GW29" s="104"/>
      <c r="GX29" s="104" t="str">
        <f t="shared" ref="GX29:HJ48" si="64">IF($C29=$GW$1,IF($E29="","",IF($H29=GX$1,$E29,"")),"")</f>
        <v/>
      </c>
      <c r="GY29" s="104" t="str">
        <f t="shared" si="64"/>
        <v/>
      </c>
      <c r="GZ29" s="104" t="str">
        <f t="shared" si="64"/>
        <v/>
      </c>
      <c r="HA29" s="104" t="str">
        <f t="shared" si="64"/>
        <v/>
      </c>
      <c r="HB29" s="104" t="str">
        <f t="shared" si="64"/>
        <v/>
      </c>
      <c r="HC29" s="104" t="str">
        <f t="shared" si="64"/>
        <v/>
      </c>
      <c r="HD29" s="104" t="str">
        <f t="shared" si="64"/>
        <v/>
      </c>
      <c r="HE29" s="104" t="str">
        <f t="shared" si="64"/>
        <v/>
      </c>
      <c r="HF29" s="104" t="str">
        <f t="shared" si="64"/>
        <v/>
      </c>
      <c r="HG29" s="104" t="str">
        <f t="shared" si="64"/>
        <v/>
      </c>
      <c r="HH29" s="104" t="str">
        <f t="shared" si="64"/>
        <v/>
      </c>
      <c r="HI29" s="104" t="str">
        <f t="shared" si="64"/>
        <v/>
      </c>
      <c r="HJ29" s="104" t="str">
        <f t="shared" si="64"/>
        <v/>
      </c>
    </row>
    <row r="30" spans="1:218" x14ac:dyDescent="0.25">
      <c r="A30" s="91">
        <v>40652</v>
      </c>
      <c r="B30" s="113">
        <v>0.75</v>
      </c>
      <c r="C30" s="114" t="s">
        <v>571</v>
      </c>
      <c r="D30" s="160" t="s">
        <v>594</v>
      </c>
      <c r="E30" s="114">
        <v>6.2</v>
      </c>
      <c r="F30" s="134"/>
      <c r="G30" s="161" t="s">
        <v>595</v>
      </c>
      <c r="H30" s="162" t="str">
        <f>INDEX('Daily Activity List'!B:B,MATCH(A30,'Daily Activity List'!$A:$A))</f>
        <v>VHP -  Decon</v>
      </c>
      <c r="I30" s="136"/>
      <c r="J30" s="104" t="str">
        <f t="shared" si="25"/>
        <v/>
      </c>
      <c r="K30" s="104" t="str">
        <f t="shared" si="25"/>
        <v/>
      </c>
      <c r="L30" s="104">
        <f t="shared" si="25"/>
        <v>6.2</v>
      </c>
      <c r="M30" s="104" t="str">
        <f t="shared" si="25"/>
        <v/>
      </c>
      <c r="N30" s="104" t="str">
        <f t="shared" si="25"/>
        <v/>
      </c>
      <c r="O30" s="104" t="str">
        <f t="shared" si="25"/>
        <v/>
      </c>
      <c r="P30" s="104" t="str">
        <f t="shared" si="25"/>
        <v/>
      </c>
      <c r="Q30" s="104" t="str">
        <f t="shared" si="25"/>
        <v/>
      </c>
      <c r="R30" s="104" t="str">
        <f t="shared" si="25"/>
        <v/>
      </c>
      <c r="S30" s="104" t="str">
        <f t="shared" si="25"/>
        <v/>
      </c>
      <c r="T30" s="104" t="str">
        <f t="shared" si="25"/>
        <v/>
      </c>
      <c r="U30" s="104" t="str">
        <f t="shared" si="25"/>
        <v/>
      </c>
      <c r="V30" s="104" t="str">
        <f t="shared" si="25"/>
        <v/>
      </c>
      <c r="W30" s="136"/>
      <c r="X30" s="104" t="str">
        <f t="shared" si="26"/>
        <v/>
      </c>
      <c r="Y30" s="104" t="str">
        <f t="shared" si="26"/>
        <v/>
      </c>
      <c r="Z30" s="104" t="str">
        <f t="shared" si="26"/>
        <v/>
      </c>
      <c r="AA30" s="104" t="str">
        <f t="shared" si="26"/>
        <v/>
      </c>
      <c r="AB30" s="104" t="str">
        <f t="shared" si="26"/>
        <v/>
      </c>
      <c r="AC30" s="104" t="str">
        <f t="shared" si="26"/>
        <v/>
      </c>
      <c r="AD30" s="104" t="str">
        <f t="shared" si="26"/>
        <v/>
      </c>
      <c r="AE30" s="104" t="str">
        <f t="shared" si="26"/>
        <v/>
      </c>
      <c r="AF30" s="104" t="str">
        <f t="shared" si="26"/>
        <v/>
      </c>
      <c r="AG30" s="104" t="str">
        <f t="shared" si="26"/>
        <v/>
      </c>
      <c r="AH30" s="104" t="str">
        <f t="shared" si="26"/>
        <v/>
      </c>
      <c r="AI30" s="104" t="str">
        <f t="shared" si="26"/>
        <v/>
      </c>
      <c r="AJ30" s="104" t="str">
        <f t="shared" si="26"/>
        <v/>
      </c>
      <c r="AK30" s="104"/>
      <c r="AL30" s="104" t="str">
        <f t="shared" si="27"/>
        <v/>
      </c>
      <c r="AM30" s="104" t="str">
        <f t="shared" si="27"/>
        <v/>
      </c>
      <c r="AN30" s="104" t="str">
        <f t="shared" si="27"/>
        <v/>
      </c>
      <c r="AO30" s="104" t="str">
        <f t="shared" si="27"/>
        <v/>
      </c>
      <c r="AP30" s="104" t="str">
        <f t="shared" si="27"/>
        <v/>
      </c>
      <c r="AQ30" s="104" t="str">
        <f t="shared" si="27"/>
        <v/>
      </c>
      <c r="AR30" s="104" t="str">
        <f t="shared" si="27"/>
        <v/>
      </c>
      <c r="AS30" s="104" t="str">
        <f t="shared" si="27"/>
        <v/>
      </c>
      <c r="AT30" s="104" t="str">
        <f t="shared" si="27"/>
        <v/>
      </c>
      <c r="AU30" s="104" t="str">
        <f t="shared" si="27"/>
        <v/>
      </c>
      <c r="AV30" s="104" t="str">
        <f t="shared" si="27"/>
        <v/>
      </c>
      <c r="AW30" s="104" t="str">
        <f t="shared" si="27"/>
        <v/>
      </c>
      <c r="AX30" s="104" t="str">
        <f t="shared" si="27"/>
        <v/>
      </c>
      <c r="AY30" s="104"/>
      <c r="AZ30" s="104" t="str">
        <f t="shared" si="28"/>
        <v/>
      </c>
      <c r="BA30" s="104" t="str">
        <f t="shared" si="28"/>
        <v/>
      </c>
      <c r="BB30" s="104" t="str">
        <f t="shared" si="28"/>
        <v/>
      </c>
      <c r="BC30" s="104" t="str">
        <f t="shared" si="28"/>
        <v/>
      </c>
      <c r="BD30" s="104" t="str">
        <f t="shared" si="28"/>
        <v/>
      </c>
      <c r="BE30" s="104" t="str">
        <f t="shared" si="28"/>
        <v/>
      </c>
      <c r="BF30" s="104" t="str">
        <f t="shared" si="28"/>
        <v/>
      </c>
      <c r="BG30" s="104" t="str">
        <f t="shared" si="28"/>
        <v/>
      </c>
      <c r="BH30" s="104" t="str">
        <f t="shared" si="28"/>
        <v/>
      </c>
      <c r="BI30" s="104" t="str">
        <f t="shared" si="28"/>
        <v/>
      </c>
      <c r="BJ30" s="104" t="str">
        <f t="shared" si="28"/>
        <v/>
      </c>
      <c r="BK30" s="104" t="str">
        <f t="shared" si="28"/>
        <v/>
      </c>
      <c r="BL30" s="104" t="str">
        <f t="shared" si="28"/>
        <v/>
      </c>
      <c r="BM30" s="104"/>
      <c r="BN30" s="104" t="str">
        <f t="shared" si="29"/>
        <v/>
      </c>
      <c r="BO30" s="104" t="str">
        <f t="shared" si="29"/>
        <v/>
      </c>
      <c r="BP30" s="104" t="str">
        <f t="shared" si="29"/>
        <v/>
      </c>
      <c r="BQ30" s="104" t="str">
        <f t="shared" si="29"/>
        <v/>
      </c>
      <c r="BR30" s="104" t="str">
        <f t="shared" si="29"/>
        <v/>
      </c>
      <c r="BS30" s="104" t="str">
        <f t="shared" si="29"/>
        <v/>
      </c>
      <c r="BT30" s="104" t="str">
        <f t="shared" si="29"/>
        <v/>
      </c>
      <c r="BU30" s="104" t="str">
        <f t="shared" si="29"/>
        <v/>
      </c>
      <c r="BV30" s="104" t="str">
        <f t="shared" si="29"/>
        <v/>
      </c>
      <c r="BW30" s="104" t="str">
        <f t="shared" si="29"/>
        <v/>
      </c>
      <c r="BX30" s="104" t="str">
        <f t="shared" si="29"/>
        <v/>
      </c>
      <c r="BY30" s="104" t="str">
        <f t="shared" si="29"/>
        <v/>
      </c>
      <c r="BZ30" s="104" t="str">
        <f t="shared" si="29"/>
        <v/>
      </c>
      <c r="CA30" s="104"/>
      <c r="CB30" s="104" t="str">
        <f t="shared" si="55"/>
        <v/>
      </c>
      <c r="CC30" s="104" t="str">
        <f t="shared" si="55"/>
        <v/>
      </c>
      <c r="CD30" s="104" t="str">
        <f t="shared" si="55"/>
        <v/>
      </c>
      <c r="CE30" s="104" t="str">
        <f t="shared" si="55"/>
        <v/>
      </c>
      <c r="CF30" s="104" t="str">
        <f t="shared" si="55"/>
        <v/>
      </c>
      <c r="CG30" s="104" t="str">
        <f t="shared" si="55"/>
        <v/>
      </c>
      <c r="CH30" s="104" t="str">
        <f t="shared" si="55"/>
        <v/>
      </c>
      <c r="CI30" s="104" t="str">
        <f t="shared" si="55"/>
        <v/>
      </c>
      <c r="CJ30" s="104" t="str">
        <f t="shared" si="55"/>
        <v/>
      </c>
      <c r="CK30" s="104" t="str">
        <f t="shared" si="55"/>
        <v/>
      </c>
      <c r="CL30" s="104" t="str">
        <f t="shared" si="55"/>
        <v/>
      </c>
      <c r="CM30" s="104" t="str">
        <f t="shared" si="55"/>
        <v/>
      </c>
      <c r="CN30" s="104" t="str">
        <f t="shared" si="55"/>
        <v/>
      </c>
      <c r="CO30" s="104"/>
      <c r="CP30" s="104" t="str">
        <f t="shared" si="56"/>
        <v/>
      </c>
      <c r="CQ30" s="104" t="str">
        <f t="shared" si="56"/>
        <v/>
      </c>
      <c r="CR30" s="104" t="str">
        <f t="shared" si="56"/>
        <v/>
      </c>
      <c r="CS30" s="104" t="str">
        <f t="shared" si="56"/>
        <v/>
      </c>
      <c r="CT30" s="104" t="str">
        <f t="shared" si="56"/>
        <v/>
      </c>
      <c r="CU30" s="104" t="str">
        <f t="shared" si="56"/>
        <v/>
      </c>
      <c r="CV30" s="104" t="str">
        <f t="shared" si="56"/>
        <v/>
      </c>
      <c r="CW30" s="104" t="str">
        <f t="shared" si="56"/>
        <v/>
      </c>
      <c r="CX30" s="104" t="str">
        <f t="shared" si="56"/>
        <v/>
      </c>
      <c r="CY30" s="104" t="str">
        <f t="shared" si="56"/>
        <v/>
      </c>
      <c r="CZ30" s="104" t="str">
        <f t="shared" si="56"/>
        <v/>
      </c>
      <c r="DA30" s="104" t="str">
        <f t="shared" si="56"/>
        <v/>
      </c>
      <c r="DB30" s="104" t="str">
        <f t="shared" si="56"/>
        <v/>
      </c>
      <c r="DC30" s="104"/>
      <c r="DD30" s="104" t="str">
        <f t="shared" si="57"/>
        <v/>
      </c>
      <c r="DE30" s="104" t="str">
        <f t="shared" si="57"/>
        <v/>
      </c>
      <c r="DF30" s="104" t="str">
        <f t="shared" si="57"/>
        <v/>
      </c>
      <c r="DG30" s="104" t="str">
        <f t="shared" si="57"/>
        <v/>
      </c>
      <c r="DH30" s="104" t="str">
        <f t="shared" si="57"/>
        <v/>
      </c>
      <c r="DI30" s="104" t="str">
        <f t="shared" si="57"/>
        <v/>
      </c>
      <c r="DJ30" s="104" t="str">
        <f t="shared" si="57"/>
        <v/>
      </c>
      <c r="DK30" s="104" t="str">
        <f t="shared" si="57"/>
        <v/>
      </c>
      <c r="DL30" s="104" t="str">
        <f t="shared" si="57"/>
        <v/>
      </c>
      <c r="DM30" s="104" t="str">
        <f t="shared" si="57"/>
        <v/>
      </c>
      <c r="DN30" s="104" t="str">
        <f t="shared" si="57"/>
        <v/>
      </c>
      <c r="DO30" s="104" t="str">
        <f t="shared" si="57"/>
        <v/>
      </c>
      <c r="DP30" s="104" t="str">
        <f t="shared" si="57"/>
        <v/>
      </c>
      <c r="DQ30" s="104"/>
      <c r="DR30" s="104" t="str">
        <f t="shared" si="58"/>
        <v/>
      </c>
      <c r="DS30" s="104" t="str">
        <f t="shared" si="58"/>
        <v/>
      </c>
      <c r="DT30" s="104" t="str">
        <f t="shared" si="58"/>
        <v/>
      </c>
      <c r="DU30" s="104" t="str">
        <f t="shared" si="58"/>
        <v/>
      </c>
      <c r="DV30" s="104" t="str">
        <f t="shared" si="58"/>
        <v/>
      </c>
      <c r="DW30" s="104" t="str">
        <f t="shared" si="58"/>
        <v/>
      </c>
      <c r="DX30" s="104" t="str">
        <f t="shared" si="58"/>
        <v/>
      </c>
      <c r="DY30" s="104" t="str">
        <f t="shared" si="58"/>
        <v/>
      </c>
      <c r="DZ30" s="104" t="str">
        <f t="shared" si="58"/>
        <v/>
      </c>
      <c r="EA30" s="104" t="str">
        <f t="shared" si="58"/>
        <v/>
      </c>
      <c r="EB30" s="104" t="str">
        <f t="shared" si="58"/>
        <v/>
      </c>
      <c r="EC30" s="104" t="str">
        <f t="shared" si="58"/>
        <v/>
      </c>
      <c r="ED30" s="104" t="str">
        <f t="shared" si="58"/>
        <v/>
      </c>
      <c r="EE30" s="104"/>
      <c r="EF30" s="104" t="str">
        <f t="shared" si="59"/>
        <v/>
      </c>
      <c r="EG30" s="104" t="str">
        <f t="shared" si="59"/>
        <v/>
      </c>
      <c r="EH30" s="104" t="str">
        <f t="shared" si="59"/>
        <v/>
      </c>
      <c r="EI30" s="104" t="str">
        <f t="shared" si="59"/>
        <v/>
      </c>
      <c r="EJ30" s="104" t="str">
        <f t="shared" si="59"/>
        <v/>
      </c>
      <c r="EK30" s="104" t="str">
        <f t="shared" si="59"/>
        <v/>
      </c>
      <c r="EL30" s="104" t="str">
        <f t="shared" si="59"/>
        <v/>
      </c>
      <c r="EM30" s="104" t="str">
        <f t="shared" si="59"/>
        <v/>
      </c>
      <c r="EN30" s="104" t="str">
        <f t="shared" si="59"/>
        <v/>
      </c>
      <c r="EO30" s="104" t="str">
        <f t="shared" si="59"/>
        <v/>
      </c>
      <c r="EP30" s="104" t="str">
        <f t="shared" si="59"/>
        <v/>
      </c>
      <c r="EQ30" s="104" t="str">
        <f t="shared" si="59"/>
        <v/>
      </c>
      <c r="ER30" s="104" t="str">
        <f t="shared" si="59"/>
        <v/>
      </c>
      <c r="ES30" s="104"/>
      <c r="ET30" s="104" t="str">
        <f t="shared" si="60"/>
        <v/>
      </c>
      <c r="EU30" s="104" t="str">
        <f t="shared" si="60"/>
        <v/>
      </c>
      <c r="EV30" s="104" t="str">
        <f t="shared" si="60"/>
        <v/>
      </c>
      <c r="EW30" s="104" t="str">
        <f t="shared" si="60"/>
        <v/>
      </c>
      <c r="EX30" s="104" t="str">
        <f t="shared" si="60"/>
        <v/>
      </c>
      <c r="EY30" s="104" t="str">
        <f t="shared" si="60"/>
        <v/>
      </c>
      <c r="EZ30" s="104" t="str">
        <f t="shared" si="60"/>
        <v/>
      </c>
      <c r="FA30" s="104" t="str">
        <f t="shared" si="60"/>
        <v/>
      </c>
      <c r="FB30" s="104" t="str">
        <f t="shared" si="60"/>
        <v/>
      </c>
      <c r="FC30" s="104" t="str">
        <f t="shared" si="60"/>
        <v/>
      </c>
      <c r="FD30" s="104" t="str">
        <f t="shared" si="60"/>
        <v/>
      </c>
      <c r="FE30" s="104" t="str">
        <f t="shared" si="60"/>
        <v/>
      </c>
      <c r="FF30" s="104" t="str">
        <f t="shared" si="60"/>
        <v/>
      </c>
      <c r="FG30" s="104"/>
      <c r="FH30" s="104" t="str">
        <f t="shared" si="61"/>
        <v/>
      </c>
      <c r="FI30" s="104" t="str">
        <f t="shared" si="61"/>
        <v/>
      </c>
      <c r="FJ30" s="104" t="str">
        <f t="shared" si="61"/>
        <v/>
      </c>
      <c r="FK30" s="104" t="str">
        <f t="shared" si="61"/>
        <v/>
      </c>
      <c r="FL30" s="104" t="str">
        <f t="shared" si="61"/>
        <v/>
      </c>
      <c r="FM30" s="104" t="str">
        <f t="shared" si="61"/>
        <v/>
      </c>
      <c r="FN30" s="104" t="str">
        <f t="shared" si="61"/>
        <v/>
      </c>
      <c r="FO30" s="104" t="str">
        <f t="shared" si="61"/>
        <v/>
      </c>
      <c r="FP30" s="104" t="str">
        <f t="shared" si="61"/>
        <v/>
      </c>
      <c r="FQ30" s="104" t="str">
        <f t="shared" si="61"/>
        <v/>
      </c>
      <c r="FR30" s="104" t="str">
        <f t="shared" si="61"/>
        <v/>
      </c>
      <c r="FS30" s="104" t="str">
        <f t="shared" si="61"/>
        <v/>
      </c>
      <c r="FT30" s="104" t="str">
        <f t="shared" si="61"/>
        <v/>
      </c>
      <c r="FU30" s="104"/>
      <c r="FV30" s="104" t="str">
        <f t="shared" si="62"/>
        <v/>
      </c>
      <c r="FW30" s="104" t="str">
        <f t="shared" si="62"/>
        <v/>
      </c>
      <c r="FX30" s="104" t="str">
        <f t="shared" si="62"/>
        <v/>
      </c>
      <c r="FY30" s="104" t="str">
        <f t="shared" si="62"/>
        <v/>
      </c>
      <c r="FZ30" s="104" t="str">
        <f t="shared" si="62"/>
        <v/>
      </c>
      <c r="GA30" s="104" t="str">
        <f t="shared" si="62"/>
        <v/>
      </c>
      <c r="GB30" s="104" t="str">
        <f t="shared" si="62"/>
        <v/>
      </c>
      <c r="GC30" s="104" t="str">
        <f t="shared" si="62"/>
        <v/>
      </c>
      <c r="GD30" s="104" t="str">
        <f t="shared" si="62"/>
        <v/>
      </c>
      <c r="GE30" s="104" t="str">
        <f t="shared" si="62"/>
        <v/>
      </c>
      <c r="GF30" s="104" t="str">
        <f t="shared" si="62"/>
        <v/>
      </c>
      <c r="GG30" s="104" t="str">
        <f t="shared" si="62"/>
        <v/>
      </c>
      <c r="GH30" s="104" t="str">
        <f t="shared" si="62"/>
        <v/>
      </c>
      <c r="GI30" s="104"/>
      <c r="GJ30" s="104" t="str">
        <f t="shared" si="63"/>
        <v/>
      </c>
      <c r="GK30" s="104" t="str">
        <f t="shared" si="63"/>
        <v/>
      </c>
      <c r="GL30" s="104" t="str">
        <f t="shared" si="63"/>
        <v/>
      </c>
      <c r="GM30" s="104" t="str">
        <f t="shared" si="63"/>
        <v/>
      </c>
      <c r="GN30" s="104" t="str">
        <f t="shared" si="63"/>
        <v/>
      </c>
      <c r="GO30" s="104" t="str">
        <f t="shared" si="63"/>
        <v/>
      </c>
      <c r="GP30" s="104" t="str">
        <f t="shared" si="63"/>
        <v/>
      </c>
      <c r="GQ30" s="104" t="str">
        <f t="shared" si="63"/>
        <v/>
      </c>
      <c r="GR30" s="104" t="str">
        <f t="shared" si="63"/>
        <v/>
      </c>
      <c r="GS30" s="104" t="str">
        <f t="shared" si="63"/>
        <v/>
      </c>
      <c r="GT30" s="104" t="str">
        <f t="shared" si="63"/>
        <v/>
      </c>
      <c r="GU30" s="104" t="str">
        <f t="shared" si="63"/>
        <v/>
      </c>
      <c r="GV30" s="104" t="str">
        <f t="shared" si="63"/>
        <v/>
      </c>
      <c r="GW30" s="104"/>
      <c r="GX30" s="104" t="str">
        <f t="shared" si="64"/>
        <v/>
      </c>
      <c r="GY30" s="104" t="str">
        <f t="shared" si="64"/>
        <v/>
      </c>
      <c r="GZ30" s="104" t="str">
        <f t="shared" si="64"/>
        <v/>
      </c>
      <c r="HA30" s="104" t="str">
        <f t="shared" si="64"/>
        <v/>
      </c>
      <c r="HB30" s="104" t="str">
        <f t="shared" si="64"/>
        <v/>
      </c>
      <c r="HC30" s="104" t="str">
        <f t="shared" si="64"/>
        <v/>
      </c>
      <c r="HD30" s="104" t="str">
        <f t="shared" si="64"/>
        <v/>
      </c>
      <c r="HE30" s="104" t="str">
        <f t="shared" si="64"/>
        <v/>
      </c>
      <c r="HF30" s="104" t="str">
        <f t="shared" si="64"/>
        <v/>
      </c>
      <c r="HG30" s="104" t="str">
        <f t="shared" si="64"/>
        <v/>
      </c>
      <c r="HH30" s="104" t="str">
        <f t="shared" si="64"/>
        <v/>
      </c>
      <c r="HI30" s="104" t="str">
        <f t="shared" si="64"/>
        <v/>
      </c>
      <c r="HJ30" s="104" t="str">
        <f t="shared" si="64"/>
        <v/>
      </c>
    </row>
    <row r="31" spans="1:218" x14ac:dyDescent="0.25">
      <c r="A31" s="91">
        <v>40652</v>
      </c>
      <c r="B31" s="113">
        <v>0.75</v>
      </c>
      <c r="C31" s="114" t="s">
        <v>571</v>
      </c>
      <c r="D31" s="160" t="s">
        <v>594</v>
      </c>
      <c r="E31" s="114">
        <v>8</v>
      </c>
      <c r="F31" s="134"/>
      <c r="G31" s="161" t="s">
        <v>595</v>
      </c>
      <c r="H31" s="162" t="str">
        <f>INDEX('Daily Activity List'!B:B,MATCH(A31,'Daily Activity List'!$A:$A))</f>
        <v>VHP -  Decon</v>
      </c>
      <c r="I31" s="136"/>
      <c r="J31" s="104" t="str">
        <f t="shared" si="25"/>
        <v/>
      </c>
      <c r="K31" s="104" t="str">
        <f t="shared" si="25"/>
        <v/>
      </c>
      <c r="L31" s="104">
        <f t="shared" si="25"/>
        <v>8</v>
      </c>
      <c r="M31" s="104" t="str">
        <f t="shared" si="25"/>
        <v/>
      </c>
      <c r="N31" s="104" t="str">
        <f t="shared" si="25"/>
        <v/>
      </c>
      <c r="O31" s="104" t="str">
        <f t="shared" si="25"/>
        <v/>
      </c>
      <c r="P31" s="104" t="str">
        <f t="shared" si="25"/>
        <v/>
      </c>
      <c r="Q31" s="104" t="str">
        <f t="shared" si="25"/>
        <v/>
      </c>
      <c r="R31" s="104" t="str">
        <f t="shared" si="25"/>
        <v/>
      </c>
      <c r="S31" s="104" t="str">
        <f t="shared" si="25"/>
        <v/>
      </c>
      <c r="T31" s="104" t="str">
        <f t="shared" si="25"/>
        <v/>
      </c>
      <c r="U31" s="104" t="str">
        <f t="shared" si="25"/>
        <v/>
      </c>
      <c r="V31" s="104" t="str">
        <f t="shared" si="25"/>
        <v/>
      </c>
      <c r="W31" s="136"/>
      <c r="X31" s="104" t="str">
        <f t="shared" si="26"/>
        <v/>
      </c>
      <c r="Y31" s="104" t="str">
        <f t="shared" si="26"/>
        <v/>
      </c>
      <c r="Z31" s="104" t="str">
        <f t="shared" si="26"/>
        <v/>
      </c>
      <c r="AA31" s="104" t="str">
        <f t="shared" si="26"/>
        <v/>
      </c>
      <c r="AB31" s="104" t="str">
        <f t="shared" si="26"/>
        <v/>
      </c>
      <c r="AC31" s="104" t="str">
        <f t="shared" si="26"/>
        <v/>
      </c>
      <c r="AD31" s="104" t="str">
        <f t="shared" si="26"/>
        <v/>
      </c>
      <c r="AE31" s="104" t="str">
        <f t="shared" si="26"/>
        <v/>
      </c>
      <c r="AF31" s="104" t="str">
        <f t="shared" si="26"/>
        <v/>
      </c>
      <c r="AG31" s="104" t="str">
        <f t="shared" si="26"/>
        <v/>
      </c>
      <c r="AH31" s="104" t="str">
        <f t="shared" si="26"/>
        <v/>
      </c>
      <c r="AI31" s="104" t="str">
        <f t="shared" si="26"/>
        <v/>
      </c>
      <c r="AJ31" s="104" t="str">
        <f t="shared" si="26"/>
        <v/>
      </c>
      <c r="AK31" s="104"/>
      <c r="AL31" s="104" t="str">
        <f t="shared" si="27"/>
        <v/>
      </c>
      <c r="AM31" s="104" t="str">
        <f t="shared" si="27"/>
        <v/>
      </c>
      <c r="AN31" s="104" t="str">
        <f t="shared" si="27"/>
        <v/>
      </c>
      <c r="AO31" s="104" t="str">
        <f t="shared" si="27"/>
        <v/>
      </c>
      <c r="AP31" s="104" t="str">
        <f t="shared" si="27"/>
        <v/>
      </c>
      <c r="AQ31" s="104" t="str">
        <f t="shared" si="27"/>
        <v/>
      </c>
      <c r="AR31" s="104" t="str">
        <f t="shared" si="27"/>
        <v/>
      </c>
      <c r="AS31" s="104" t="str">
        <f t="shared" si="27"/>
        <v/>
      </c>
      <c r="AT31" s="104" t="str">
        <f t="shared" si="27"/>
        <v/>
      </c>
      <c r="AU31" s="104" t="str">
        <f t="shared" si="27"/>
        <v/>
      </c>
      <c r="AV31" s="104" t="str">
        <f t="shared" si="27"/>
        <v/>
      </c>
      <c r="AW31" s="104" t="str">
        <f t="shared" si="27"/>
        <v/>
      </c>
      <c r="AX31" s="104" t="str">
        <f t="shared" si="27"/>
        <v/>
      </c>
      <c r="AY31" s="104"/>
      <c r="AZ31" s="104" t="str">
        <f t="shared" si="28"/>
        <v/>
      </c>
      <c r="BA31" s="104" t="str">
        <f t="shared" si="28"/>
        <v/>
      </c>
      <c r="BB31" s="104" t="str">
        <f t="shared" si="28"/>
        <v/>
      </c>
      <c r="BC31" s="104" t="str">
        <f t="shared" si="28"/>
        <v/>
      </c>
      <c r="BD31" s="104" t="str">
        <f t="shared" si="28"/>
        <v/>
      </c>
      <c r="BE31" s="104" t="str">
        <f t="shared" si="28"/>
        <v/>
      </c>
      <c r="BF31" s="104" t="str">
        <f t="shared" si="28"/>
        <v/>
      </c>
      <c r="BG31" s="104" t="str">
        <f t="shared" si="28"/>
        <v/>
      </c>
      <c r="BH31" s="104" t="str">
        <f t="shared" si="28"/>
        <v/>
      </c>
      <c r="BI31" s="104" t="str">
        <f t="shared" si="28"/>
        <v/>
      </c>
      <c r="BJ31" s="104" t="str">
        <f t="shared" si="28"/>
        <v/>
      </c>
      <c r="BK31" s="104" t="str">
        <f t="shared" si="28"/>
        <v/>
      </c>
      <c r="BL31" s="104" t="str">
        <f t="shared" si="28"/>
        <v/>
      </c>
      <c r="BM31" s="104"/>
      <c r="BN31" s="104" t="str">
        <f t="shared" si="29"/>
        <v/>
      </c>
      <c r="BO31" s="104" t="str">
        <f t="shared" si="29"/>
        <v/>
      </c>
      <c r="BP31" s="104" t="str">
        <f t="shared" si="29"/>
        <v/>
      </c>
      <c r="BQ31" s="104" t="str">
        <f t="shared" si="29"/>
        <v/>
      </c>
      <c r="BR31" s="104" t="str">
        <f t="shared" si="29"/>
        <v/>
      </c>
      <c r="BS31" s="104" t="str">
        <f t="shared" si="29"/>
        <v/>
      </c>
      <c r="BT31" s="104" t="str">
        <f t="shared" si="29"/>
        <v/>
      </c>
      <c r="BU31" s="104" t="str">
        <f t="shared" si="29"/>
        <v/>
      </c>
      <c r="BV31" s="104" t="str">
        <f t="shared" si="29"/>
        <v/>
      </c>
      <c r="BW31" s="104" t="str">
        <f t="shared" si="29"/>
        <v/>
      </c>
      <c r="BX31" s="104" t="str">
        <f t="shared" si="29"/>
        <v/>
      </c>
      <c r="BY31" s="104" t="str">
        <f t="shared" si="29"/>
        <v/>
      </c>
      <c r="BZ31" s="104" t="str">
        <f t="shared" si="29"/>
        <v/>
      </c>
      <c r="CA31" s="104"/>
      <c r="CB31" s="104" t="str">
        <f t="shared" si="55"/>
        <v/>
      </c>
      <c r="CC31" s="104" t="str">
        <f t="shared" si="55"/>
        <v/>
      </c>
      <c r="CD31" s="104" t="str">
        <f t="shared" si="55"/>
        <v/>
      </c>
      <c r="CE31" s="104" t="str">
        <f t="shared" si="55"/>
        <v/>
      </c>
      <c r="CF31" s="104" t="str">
        <f t="shared" si="55"/>
        <v/>
      </c>
      <c r="CG31" s="104" t="str">
        <f t="shared" si="55"/>
        <v/>
      </c>
      <c r="CH31" s="104" t="str">
        <f t="shared" si="55"/>
        <v/>
      </c>
      <c r="CI31" s="104" t="str">
        <f t="shared" si="55"/>
        <v/>
      </c>
      <c r="CJ31" s="104" t="str">
        <f t="shared" si="55"/>
        <v/>
      </c>
      <c r="CK31" s="104" t="str">
        <f t="shared" si="55"/>
        <v/>
      </c>
      <c r="CL31" s="104" t="str">
        <f t="shared" si="55"/>
        <v/>
      </c>
      <c r="CM31" s="104" t="str">
        <f t="shared" si="55"/>
        <v/>
      </c>
      <c r="CN31" s="104" t="str">
        <f t="shared" si="55"/>
        <v/>
      </c>
      <c r="CO31" s="104"/>
      <c r="CP31" s="104" t="str">
        <f t="shared" si="56"/>
        <v/>
      </c>
      <c r="CQ31" s="104" t="str">
        <f t="shared" si="56"/>
        <v/>
      </c>
      <c r="CR31" s="104" t="str">
        <f t="shared" si="56"/>
        <v/>
      </c>
      <c r="CS31" s="104" t="str">
        <f t="shared" si="56"/>
        <v/>
      </c>
      <c r="CT31" s="104" t="str">
        <f t="shared" si="56"/>
        <v/>
      </c>
      <c r="CU31" s="104" t="str">
        <f t="shared" si="56"/>
        <v/>
      </c>
      <c r="CV31" s="104" t="str">
        <f t="shared" si="56"/>
        <v/>
      </c>
      <c r="CW31" s="104" t="str">
        <f t="shared" si="56"/>
        <v/>
      </c>
      <c r="CX31" s="104" t="str">
        <f t="shared" si="56"/>
        <v/>
      </c>
      <c r="CY31" s="104" t="str">
        <f t="shared" si="56"/>
        <v/>
      </c>
      <c r="CZ31" s="104" t="str">
        <f t="shared" si="56"/>
        <v/>
      </c>
      <c r="DA31" s="104" t="str">
        <f t="shared" si="56"/>
        <v/>
      </c>
      <c r="DB31" s="104" t="str">
        <f t="shared" si="56"/>
        <v/>
      </c>
      <c r="DC31" s="104"/>
      <c r="DD31" s="104" t="str">
        <f t="shared" si="57"/>
        <v/>
      </c>
      <c r="DE31" s="104" t="str">
        <f t="shared" si="57"/>
        <v/>
      </c>
      <c r="DF31" s="104" t="str">
        <f t="shared" si="57"/>
        <v/>
      </c>
      <c r="DG31" s="104" t="str">
        <f t="shared" si="57"/>
        <v/>
      </c>
      <c r="DH31" s="104" t="str">
        <f t="shared" si="57"/>
        <v/>
      </c>
      <c r="DI31" s="104" t="str">
        <f t="shared" si="57"/>
        <v/>
      </c>
      <c r="DJ31" s="104" t="str">
        <f t="shared" si="57"/>
        <v/>
      </c>
      <c r="DK31" s="104" t="str">
        <f t="shared" si="57"/>
        <v/>
      </c>
      <c r="DL31" s="104" t="str">
        <f t="shared" si="57"/>
        <v/>
      </c>
      <c r="DM31" s="104" t="str">
        <f t="shared" si="57"/>
        <v/>
      </c>
      <c r="DN31" s="104" t="str">
        <f t="shared" si="57"/>
        <v/>
      </c>
      <c r="DO31" s="104" t="str">
        <f t="shared" si="57"/>
        <v/>
      </c>
      <c r="DP31" s="104" t="str">
        <f t="shared" si="57"/>
        <v/>
      </c>
      <c r="DQ31" s="104"/>
      <c r="DR31" s="104" t="str">
        <f t="shared" si="58"/>
        <v/>
      </c>
      <c r="DS31" s="104" t="str">
        <f t="shared" si="58"/>
        <v/>
      </c>
      <c r="DT31" s="104" t="str">
        <f t="shared" si="58"/>
        <v/>
      </c>
      <c r="DU31" s="104" t="str">
        <f t="shared" si="58"/>
        <v/>
      </c>
      <c r="DV31" s="104" t="str">
        <f t="shared" si="58"/>
        <v/>
      </c>
      <c r="DW31" s="104" t="str">
        <f t="shared" si="58"/>
        <v/>
      </c>
      <c r="DX31" s="104" t="str">
        <f t="shared" si="58"/>
        <v/>
      </c>
      <c r="DY31" s="104" t="str">
        <f t="shared" si="58"/>
        <v/>
      </c>
      <c r="DZ31" s="104" t="str">
        <f t="shared" si="58"/>
        <v/>
      </c>
      <c r="EA31" s="104" t="str">
        <f t="shared" si="58"/>
        <v/>
      </c>
      <c r="EB31" s="104" t="str">
        <f t="shared" si="58"/>
        <v/>
      </c>
      <c r="EC31" s="104" t="str">
        <f t="shared" si="58"/>
        <v/>
      </c>
      <c r="ED31" s="104" t="str">
        <f t="shared" si="58"/>
        <v/>
      </c>
      <c r="EE31" s="104"/>
      <c r="EF31" s="104" t="str">
        <f t="shared" si="59"/>
        <v/>
      </c>
      <c r="EG31" s="104" t="str">
        <f t="shared" si="59"/>
        <v/>
      </c>
      <c r="EH31" s="104" t="str">
        <f t="shared" si="59"/>
        <v/>
      </c>
      <c r="EI31" s="104" t="str">
        <f t="shared" si="59"/>
        <v/>
      </c>
      <c r="EJ31" s="104" t="str">
        <f t="shared" si="59"/>
        <v/>
      </c>
      <c r="EK31" s="104" t="str">
        <f t="shared" si="59"/>
        <v/>
      </c>
      <c r="EL31" s="104" t="str">
        <f t="shared" si="59"/>
        <v/>
      </c>
      <c r="EM31" s="104" t="str">
        <f t="shared" si="59"/>
        <v/>
      </c>
      <c r="EN31" s="104" t="str">
        <f t="shared" si="59"/>
        <v/>
      </c>
      <c r="EO31" s="104" t="str">
        <f t="shared" si="59"/>
        <v/>
      </c>
      <c r="EP31" s="104" t="str">
        <f t="shared" si="59"/>
        <v/>
      </c>
      <c r="EQ31" s="104" t="str">
        <f t="shared" si="59"/>
        <v/>
      </c>
      <c r="ER31" s="104" t="str">
        <f t="shared" si="59"/>
        <v/>
      </c>
      <c r="ES31" s="104"/>
      <c r="ET31" s="104" t="str">
        <f t="shared" si="60"/>
        <v/>
      </c>
      <c r="EU31" s="104" t="str">
        <f t="shared" si="60"/>
        <v/>
      </c>
      <c r="EV31" s="104" t="str">
        <f t="shared" si="60"/>
        <v/>
      </c>
      <c r="EW31" s="104" t="str">
        <f t="shared" si="60"/>
        <v/>
      </c>
      <c r="EX31" s="104" t="str">
        <f t="shared" si="60"/>
        <v/>
      </c>
      <c r="EY31" s="104" t="str">
        <f t="shared" si="60"/>
        <v/>
      </c>
      <c r="EZ31" s="104" t="str">
        <f t="shared" si="60"/>
        <v/>
      </c>
      <c r="FA31" s="104" t="str">
        <f t="shared" si="60"/>
        <v/>
      </c>
      <c r="FB31" s="104" t="str">
        <f t="shared" si="60"/>
        <v/>
      </c>
      <c r="FC31" s="104" t="str">
        <f t="shared" si="60"/>
        <v/>
      </c>
      <c r="FD31" s="104" t="str">
        <f t="shared" si="60"/>
        <v/>
      </c>
      <c r="FE31" s="104" t="str">
        <f t="shared" si="60"/>
        <v/>
      </c>
      <c r="FF31" s="104" t="str">
        <f t="shared" si="60"/>
        <v/>
      </c>
      <c r="FG31" s="104"/>
      <c r="FH31" s="104" t="str">
        <f t="shared" si="61"/>
        <v/>
      </c>
      <c r="FI31" s="104" t="str">
        <f t="shared" si="61"/>
        <v/>
      </c>
      <c r="FJ31" s="104" t="str">
        <f t="shared" si="61"/>
        <v/>
      </c>
      <c r="FK31" s="104" t="str">
        <f t="shared" si="61"/>
        <v/>
      </c>
      <c r="FL31" s="104" t="str">
        <f t="shared" si="61"/>
        <v/>
      </c>
      <c r="FM31" s="104" t="str">
        <f t="shared" si="61"/>
        <v/>
      </c>
      <c r="FN31" s="104" t="str">
        <f t="shared" si="61"/>
        <v/>
      </c>
      <c r="FO31" s="104" t="str">
        <f t="shared" si="61"/>
        <v/>
      </c>
      <c r="FP31" s="104" t="str">
        <f t="shared" si="61"/>
        <v/>
      </c>
      <c r="FQ31" s="104" t="str">
        <f t="shared" si="61"/>
        <v/>
      </c>
      <c r="FR31" s="104" t="str">
        <f t="shared" si="61"/>
        <v/>
      </c>
      <c r="FS31" s="104" t="str">
        <f t="shared" si="61"/>
        <v/>
      </c>
      <c r="FT31" s="104" t="str">
        <f t="shared" si="61"/>
        <v/>
      </c>
      <c r="FU31" s="104"/>
      <c r="FV31" s="104" t="str">
        <f t="shared" si="62"/>
        <v/>
      </c>
      <c r="FW31" s="104" t="str">
        <f t="shared" si="62"/>
        <v/>
      </c>
      <c r="FX31" s="104" t="str">
        <f t="shared" si="62"/>
        <v/>
      </c>
      <c r="FY31" s="104" t="str">
        <f t="shared" si="62"/>
        <v/>
      </c>
      <c r="FZ31" s="104" t="str">
        <f t="shared" si="62"/>
        <v/>
      </c>
      <c r="GA31" s="104" t="str">
        <f t="shared" si="62"/>
        <v/>
      </c>
      <c r="GB31" s="104" t="str">
        <f t="shared" si="62"/>
        <v/>
      </c>
      <c r="GC31" s="104" t="str">
        <f t="shared" si="62"/>
        <v/>
      </c>
      <c r="GD31" s="104" t="str">
        <f t="shared" si="62"/>
        <v/>
      </c>
      <c r="GE31" s="104" t="str">
        <f t="shared" si="62"/>
        <v/>
      </c>
      <c r="GF31" s="104" t="str">
        <f t="shared" si="62"/>
        <v/>
      </c>
      <c r="GG31" s="104" t="str">
        <f t="shared" si="62"/>
        <v/>
      </c>
      <c r="GH31" s="104" t="str">
        <f t="shared" si="62"/>
        <v/>
      </c>
      <c r="GI31" s="104"/>
      <c r="GJ31" s="104" t="str">
        <f t="shared" si="63"/>
        <v/>
      </c>
      <c r="GK31" s="104" t="str">
        <f t="shared" si="63"/>
        <v/>
      </c>
      <c r="GL31" s="104" t="str">
        <f t="shared" si="63"/>
        <v/>
      </c>
      <c r="GM31" s="104" t="str">
        <f t="shared" si="63"/>
        <v/>
      </c>
      <c r="GN31" s="104" t="str">
        <f t="shared" si="63"/>
        <v/>
      </c>
      <c r="GO31" s="104" t="str">
        <f t="shared" si="63"/>
        <v/>
      </c>
      <c r="GP31" s="104" t="str">
        <f t="shared" si="63"/>
        <v/>
      </c>
      <c r="GQ31" s="104" t="str">
        <f t="shared" si="63"/>
        <v/>
      </c>
      <c r="GR31" s="104" t="str">
        <f t="shared" si="63"/>
        <v/>
      </c>
      <c r="GS31" s="104" t="str">
        <f t="shared" si="63"/>
        <v/>
      </c>
      <c r="GT31" s="104" t="str">
        <f t="shared" si="63"/>
        <v/>
      </c>
      <c r="GU31" s="104" t="str">
        <f t="shared" si="63"/>
        <v/>
      </c>
      <c r="GV31" s="104" t="str">
        <f t="shared" si="63"/>
        <v/>
      </c>
      <c r="GW31" s="104"/>
      <c r="GX31" s="104" t="str">
        <f t="shared" si="64"/>
        <v/>
      </c>
      <c r="GY31" s="104" t="str">
        <f t="shared" si="64"/>
        <v/>
      </c>
      <c r="GZ31" s="104" t="str">
        <f t="shared" si="64"/>
        <v/>
      </c>
      <c r="HA31" s="104" t="str">
        <f t="shared" si="64"/>
        <v/>
      </c>
      <c r="HB31" s="104" t="str">
        <f t="shared" si="64"/>
        <v/>
      </c>
      <c r="HC31" s="104" t="str">
        <f t="shared" si="64"/>
        <v/>
      </c>
      <c r="HD31" s="104" t="str">
        <f t="shared" si="64"/>
        <v/>
      </c>
      <c r="HE31" s="104" t="str">
        <f t="shared" si="64"/>
        <v/>
      </c>
      <c r="HF31" s="104" t="str">
        <f t="shared" si="64"/>
        <v/>
      </c>
      <c r="HG31" s="104" t="str">
        <f t="shared" si="64"/>
        <v/>
      </c>
      <c r="HH31" s="104" t="str">
        <f t="shared" si="64"/>
        <v/>
      </c>
      <c r="HI31" s="104" t="str">
        <f t="shared" si="64"/>
        <v/>
      </c>
      <c r="HJ31" s="104" t="str">
        <f t="shared" si="64"/>
        <v/>
      </c>
    </row>
    <row r="32" spans="1:218" x14ac:dyDescent="0.25">
      <c r="A32" s="91">
        <v>40653</v>
      </c>
      <c r="B32" s="113" t="s">
        <v>596</v>
      </c>
      <c r="C32" s="114" t="s">
        <v>571</v>
      </c>
      <c r="D32" s="160" t="s">
        <v>597</v>
      </c>
      <c r="E32" s="114">
        <v>7</v>
      </c>
      <c r="F32" s="134"/>
      <c r="G32" s="161"/>
      <c r="H32" s="162" t="str">
        <f>INDEX('Daily Activity List'!B:B,MATCH(A32,'Daily Activity List'!$A:$A))</f>
        <v>VHP -  Decon</v>
      </c>
      <c r="I32" s="136"/>
      <c r="J32" s="104" t="str">
        <f t="shared" si="25"/>
        <v/>
      </c>
      <c r="K32" s="104" t="str">
        <f t="shared" si="25"/>
        <v/>
      </c>
      <c r="L32" s="104">
        <f t="shared" si="25"/>
        <v>7</v>
      </c>
      <c r="M32" s="104" t="str">
        <f t="shared" si="25"/>
        <v/>
      </c>
      <c r="N32" s="104" t="str">
        <f t="shared" si="25"/>
        <v/>
      </c>
      <c r="O32" s="104" t="str">
        <f t="shared" si="25"/>
        <v/>
      </c>
      <c r="P32" s="104" t="str">
        <f t="shared" si="25"/>
        <v/>
      </c>
      <c r="Q32" s="104" t="str">
        <f t="shared" si="25"/>
        <v/>
      </c>
      <c r="R32" s="104" t="str">
        <f t="shared" si="25"/>
        <v/>
      </c>
      <c r="S32" s="104" t="str">
        <f t="shared" si="25"/>
        <v/>
      </c>
      <c r="T32" s="104" t="str">
        <f t="shared" si="25"/>
        <v/>
      </c>
      <c r="U32" s="104" t="str">
        <f t="shared" si="25"/>
        <v/>
      </c>
      <c r="V32" s="104" t="str">
        <f t="shared" si="25"/>
        <v/>
      </c>
      <c r="W32" s="136"/>
      <c r="X32" s="104" t="str">
        <f t="shared" si="26"/>
        <v/>
      </c>
      <c r="Y32" s="104" t="str">
        <f t="shared" si="26"/>
        <v/>
      </c>
      <c r="Z32" s="104" t="str">
        <f t="shared" si="26"/>
        <v/>
      </c>
      <c r="AA32" s="104" t="str">
        <f t="shared" si="26"/>
        <v/>
      </c>
      <c r="AB32" s="104" t="str">
        <f t="shared" si="26"/>
        <v/>
      </c>
      <c r="AC32" s="104" t="str">
        <f t="shared" si="26"/>
        <v/>
      </c>
      <c r="AD32" s="104" t="str">
        <f t="shared" si="26"/>
        <v/>
      </c>
      <c r="AE32" s="104" t="str">
        <f t="shared" si="26"/>
        <v/>
      </c>
      <c r="AF32" s="104" t="str">
        <f t="shared" si="26"/>
        <v/>
      </c>
      <c r="AG32" s="104" t="str">
        <f t="shared" si="26"/>
        <v/>
      </c>
      <c r="AH32" s="104" t="str">
        <f t="shared" si="26"/>
        <v/>
      </c>
      <c r="AI32" s="104" t="str">
        <f t="shared" si="26"/>
        <v/>
      </c>
      <c r="AJ32" s="104" t="str">
        <f t="shared" si="26"/>
        <v/>
      </c>
      <c r="AK32" s="104"/>
      <c r="AL32" s="104" t="str">
        <f t="shared" si="27"/>
        <v/>
      </c>
      <c r="AM32" s="104" t="str">
        <f t="shared" si="27"/>
        <v/>
      </c>
      <c r="AN32" s="104" t="str">
        <f t="shared" si="27"/>
        <v/>
      </c>
      <c r="AO32" s="104" t="str">
        <f t="shared" si="27"/>
        <v/>
      </c>
      <c r="AP32" s="104" t="str">
        <f t="shared" si="27"/>
        <v/>
      </c>
      <c r="AQ32" s="104" t="str">
        <f t="shared" si="27"/>
        <v/>
      </c>
      <c r="AR32" s="104" t="str">
        <f t="shared" si="27"/>
        <v/>
      </c>
      <c r="AS32" s="104" t="str">
        <f t="shared" si="27"/>
        <v/>
      </c>
      <c r="AT32" s="104" t="str">
        <f t="shared" si="27"/>
        <v/>
      </c>
      <c r="AU32" s="104" t="str">
        <f t="shared" si="27"/>
        <v/>
      </c>
      <c r="AV32" s="104" t="str">
        <f t="shared" si="27"/>
        <v/>
      </c>
      <c r="AW32" s="104" t="str">
        <f t="shared" si="27"/>
        <v/>
      </c>
      <c r="AX32" s="104" t="str">
        <f t="shared" si="27"/>
        <v/>
      </c>
      <c r="AY32" s="104"/>
      <c r="AZ32" s="104" t="str">
        <f t="shared" si="28"/>
        <v/>
      </c>
      <c r="BA32" s="104" t="str">
        <f t="shared" si="28"/>
        <v/>
      </c>
      <c r="BB32" s="104" t="str">
        <f t="shared" si="28"/>
        <v/>
      </c>
      <c r="BC32" s="104" t="str">
        <f t="shared" si="28"/>
        <v/>
      </c>
      <c r="BD32" s="104" t="str">
        <f t="shared" si="28"/>
        <v/>
      </c>
      <c r="BE32" s="104" t="str">
        <f t="shared" si="28"/>
        <v/>
      </c>
      <c r="BF32" s="104" t="str">
        <f t="shared" si="28"/>
        <v/>
      </c>
      <c r="BG32" s="104" t="str">
        <f t="shared" si="28"/>
        <v/>
      </c>
      <c r="BH32" s="104" t="str">
        <f t="shared" si="28"/>
        <v/>
      </c>
      <c r="BI32" s="104" t="str">
        <f t="shared" si="28"/>
        <v/>
      </c>
      <c r="BJ32" s="104" t="str">
        <f t="shared" si="28"/>
        <v/>
      </c>
      <c r="BK32" s="104" t="str">
        <f t="shared" si="28"/>
        <v/>
      </c>
      <c r="BL32" s="104" t="str">
        <f t="shared" si="28"/>
        <v/>
      </c>
      <c r="BM32" s="104"/>
      <c r="BN32" s="104" t="str">
        <f t="shared" si="29"/>
        <v/>
      </c>
      <c r="BO32" s="104" t="str">
        <f t="shared" si="29"/>
        <v/>
      </c>
      <c r="BP32" s="104" t="str">
        <f t="shared" si="29"/>
        <v/>
      </c>
      <c r="BQ32" s="104" t="str">
        <f t="shared" si="29"/>
        <v/>
      </c>
      <c r="BR32" s="104" t="str">
        <f t="shared" si="29"/>
        <v/>
      </c>
      <c r="BS32" s="104" t="str">
        <f t="shared" si="29"/>
        <v/>
      </c>
      <c r="BT32" s="104" t="str">
        <f t="shared" si="29"/>
        <v/>
      </c>
      <c r="BU32" s="104" t="str">
        <f t="shared" si="29"/>
        <v/>
      </c>
      <c r="BV32" s="104" t="str">
        <f t="shared" si="29"/>
        <v/>
      </c>
      <c r="BW32" s="104" t="str">
        <f t="shared" si="29"/>
        <v/>
      </c>
      <c r="BX32" s="104" t="str">
        <f t="shared" si="29"/>
        <v/>
      </c>
      <c r="BY32" s="104" t="str">
        <f t="shared" si="29"/>
        <v/>
      </c>
      <c r="BZ32" s="104" t="str">
        <f t="shared" si="29"/>
        <v/>
      </c>
      <c r="CA32" s="104"/>
      <c r="CB32" s="104" t="str">
        <f t="shared" si="55"/>
        <v/>
      </c>
      <c r="CC32" s="104" t="str">
        <f t="shared" si="55"/>
        <v/>
      </c>
      <c r="CD32" s="104" t="str">
        <f t="shared" si="55"/>
        <v/>
      </c>
      <c r="CE32" s="104" t="str">
        <f t="shared" si="55"/>
        <v/>
      </c>
      <c r="CF32" s="104" t="str">
        <f t="shared" si="55"/>
        <v/>
      </c>
      <c r="CG32" s="104" t="str">
        <f t="shared" si="55"/>
        <v/>
      </c>
      <c r="CH32" s="104" t="str">
        <f t="shared" si="55"/>
        <v/>
      </c>
      <c r="CI32" s="104" t="str">
        <f t="shared" si="55"/>
        <v/>
      </c>
      <c r="CJ32" s="104" t="str">
        <f t="shared" si="55"/>
        <v/>
      </c>
      <c r="CK32" s="104" t="str">
        <f t="shared" si="55"/>
        <v/>
      </c>
      <c r="CL32" s="104" t="str">
        <f t="shared" si="55"/>
        <v/>
      </c>
      <c r="CM32" s="104" t="str">
        <f t="shared" si="55"/>
        <v/>
      </c>
      <c r="CN32" s="104" t="str">
        <f t="shared" si="55"/>
        <v/>
      </c>
      <c r="CO32" s="104"/>
      <c r="CP32" s="104" t="str">
        <f t="shared" si="56"/>
        <v/>
      </c>
      <c r="CQ32" s="104" t="str">
        <f t="shared" si="56"/>
        <v/>
      </c>
      <c r="CR32" s="104" t="str">
        <f t="shared" si="56"/>
        <v/>
      </c>
      <c r="CS32" s="104" t="str">
        <f t="shared" si="56"/>
        <v/>
      </c>
      <c r="CT32" s="104" t="str">
        <f t="shared" si="56"/>
        <v/>
      </c>
      <c r="CU32" s="104" t="str">
        <f t="shared" si="56"/>
        <v/>
      </c>
      <c r="CV32" s="104" t="str">
        <f t="shared" si="56"/>
        <v/>
      </c>
      <c r="CW32" s="104" t="str">
        <f t="shared" si="56"/>
        <v/>
      </c>
      <c r="CX32" s="104" t="str">
        <f t="shared" si="56"/>
        <v/>
      </c>
      <c r="CY32" s="104" t="str">
        <f t="shared" si="56"/>
        <v/>
      </c>
      <c r="CZ32" s="104" t="str">
        <f t="shared" si="56"/>
        <v/>
      </c>
      <c r="DA32" s="104" t="str">
        <f t="shared" si="56"/>
        <v/>
      </c>
      <c r="DB32" s="104" t="str">
        <f t="shared" si="56"/>
        <v/>
      </c>
      <c r="DC32" s="104"/>
      <c r="DD32" s="104" t="str">
        <f t="shared" si="57"/>
        <v/>
      </c>
      <c r="DE32" s="104" t="str">
        <f t="shared" si="57"/>
        <v/>
      </c>
      <c r="DF32" s="104" t="str">
        <f t="shared" si="57"/>
        <v/>
      </c>
      <c r="DG32" s="104" t="str">
        <f t="shared" si="57"/>
        <v/>
      </c>
      <c r="DH32" s="104" t="str">
        <f t="shared" si="57"/>
        <v/>
      </c>
      <c r="DI32" s="104" t="str">
        <f t="shared" si="57"/>
        <v/>
      </c>
      <c r="DJ32" s="104" t="str">
        <f t="shared" si="57"/>
        <v/>
      </c>
      <c r="DK32" s="104" t="str">
        <f t="shared" si="57"/>
        <v/>
      </c>
      <c r="DL32" s="104" t="str">
        <f t="shared" si="57"/>
        <v/>
      </c>
      <c r="DM32" s="104" t="str">
        <f t="shared" si="57"/>
        <v/>
      </c>
      <c r="DN32" s="104" t="str">
        <f t="shared" si="57"/>
        <v/>
      </c>
      <c r="DO32" s="104" t="str">
        <f t="shared" si="57"/>
        <v/>
      </c>
      <c r="DP32" s="104" t="str">
        <f t="shared" si="57"/>
        <v/>
      </c>
      <c r="DQ32" s="104"/>
      <c r="DR32" s="104" t="str">
        <f t="shared" si="58"/>
        <v/>
      </c>
      <c r="DS32" s="104" t="str">
        <f t="shared" si="58"/>
        <v/>
      </c>
      <c r="DT32" s="104" t="str">
        <f t="shared" si="58"/>
        <v/>
      </c>
      <c r="DU32" s="104" t="str">
        <f t="shared" si="58"/>
        <v/>
      </c>
      <c r="DV32" s="104" t="str">
        <f t="shared" si="58"/>
        <v/>
      </c>
      <c r="DW32" s="104" t="str">
        <f t="shared" si="58"/>
        <v/>
      </c>
      <c r="DX32" s="104" t="str">
        <f t="shared" si="58"/>
        <v/>
      </c>
      <c r="DY32" s="104" t="str">
        <f t="shared" si="58"/>
        <v/>
      </c>
      <c r="DZ32" s="104" t="str">
        <f t="shared" si="58"/>
        <v/>
      </c>
      <c r="EA32" s="104" t="str">
        <f t="shared" si="58"/>
        <v/>
      </c>
      <c r="EB32" s="104" t="str">
        <f t="shared" si="58"/>
        <v/>
      </c>
      <c r="EC32" s="104" t="str">
        <f t="shared" si="58"/>
        <v/>
      </c>
      <c r="ED32" s="104" t="str">
        <f t="shared" si="58"/>
        <v/>
      </c>
      <c r="EE32" s="104"/>
      <c r="EF32" s="104" t="str">
        <f t="shared" si="59"/>
        <v/>
      </c>
      <c r="EG32" s="104" t="str">
        <f t="shared" si="59"/>
        <v/>
      </c>
      <c r="EH32" s="104" t="str">
        <f t="shared" si="59"/>
        <v/>
      </c>
      <c r="EI32" s="104" t="str">
        <f t="shared" si="59"/>
        <v/>
      </c>
      <c r="EJ32" s="104" t="str">
        <f t="shared" si="59"/>
        <v/>
      </c>
      <c r="EK32" s="104" t="str">
        <f t="shared" si="59"/>
        <v/>
      </c>
      <c r="EL32" s="104" t="str">
        <f t="shared" si="59"/>
        <v/>
      </c>
      <c r="EM32" s="104" t="str">
        <f t="shared" si="59"/>
        <v/>
      </c>
      <c r="EN32" s="104" t="str">
        <f t="shared" si="59"/>
        <v/>
      </c>
      <c r="EO32" s="104" t="str">
        <f t="shared" si="59"/>
        <v/>
      </c>
      <c r="EP32" s="104" t="str">
        <f t="shared" si="59"/>
        <v/>
      </c>
      <c r="EQ32" s="104" t="str">
        <f t="shared" si="59"/>
        <v/>
      </c>
      <c r="ER32" s="104" t="str">
        <f t="shared" si="59"/>
        <v/>
      </c>
      <c r="ES32" s="104"/>
      <c r="ET32" s="104" t="str">
        <f t="shared" si="60"/>
        <v/>
      </c>
      <c r="EU32" s="104" t="str">
        <f t="shared" si="60"/>
        <v/>
      </c>
      <c r="EV32" s="104" t="str">
        <f t="shared" si="60"/>
        <v/>
      </c>
      <c r="EW32" s="104" t="str">
        <f t="shared" si="60"/>
        <v/>
      </c>
      <c r="EX32" s="104" t="str">
        <f t="shared" si="60"/>
        <v/>
      </c>
      <c r="EY32" s="104" t="str">
        <f t="shared" si="60"/>
        <v/>
      </c>
      <c r="EZ32" s="104" t="str">
        <f t="shared" si="60"/>
        <v/>
      </c>
      <c r="FA32" s="104" t="str">
        <f t="shared" si="60"/>
        <v/>
      </c>
      <c r="FB32" s="104" t="str">
        <f t="shared" si="60"/>
        <v/>
      </c>
      <c r="FC32" s="104" t="str">
        <f t="shared" si="60"/>
        <v/>
      </c>
      <c r="FD32" s="104" t="str">
        <f t="shared" si="60"/>
        <v/>
      </c>
      <c r="FE32" s="104" t="str">
        <f t="shared" si="60"/>
        <v/>
      </c>
      <c r="FF32" s="104" t="str">
        <f t="shared" si="60"/>
        <v/>
      </c>
      <c r="FG32" s="104"/>
      <c r="FH32" s="104" t="str">
        <f t="shared" si="61"/>
        <v/>
      </c>
      <c r="FI32" s="104" t="str">
        <f t="shared" si="61"/>
        <v/>
      </c>
      <c r="FJ32" s="104" t="str">
        <f t="shared" si="61"/>
        <v/>
      </c>
      <c r="FK32" s="104" t="str">
        <f t="shared" si="61"/>
        <v/>
      </c>
      <c r="FL32" s="104" t="str">
        <f t="shared" si="61"/>
        <v/>
      </c>
      <c r="FM32" s="104" t="str">
        <f t="shared" si="61"/>
        <v/>
      </c>
      <c r="FN32" s="104" t="str">
        <f t="shared" si="61"/>
        <v/>
      </c>
      <c r="FO32" s="104" t="str">
        <f t="shared" si="61"/>
        <v/>
      </c>
      <c r="FP32" s="104" t="str">
        <f t="shared" si="61"/>
        <v/>
      </c>
      <c r="FQ32" s="104" t="str">
        <f t="shared" si="61"/>
        <v/>
      </c>
      <c r="FR32" s="104" t="str">
        <f t="shared" si="61"/>
        <v/>
      </c>
      <c r="FS32" s="104" t="str">
        <f t="shared" si="61"/>
        <v/>
      </c>
      <c r="FT32" s="104" t="str">
        <f t="shared" si="61"/>
        <v/>
      </c>
      <c r="FU32" s="104"/>
      <c r="FV32" s="104" t="str">
        <f t="shared" si="62"/>
        <v/>
      </c>
      <c r="FW32" s="104" t="str">
        <f t="shared" si="62"/>
        <v/>
      </c>
      <c r="FX32" s="104" t="str">
        <f t="shared" si="62"/>
        <v/>
      </c>
      <c r="FY32" s="104" t="str">
        <f t="shared" si="62"/>
        <v/>
      </c>
      <c r="FZ32" s="104" t="str">
        <f t="shared" si="62"/>
        <v/>
      </c>
      <c r="GA32" s="104" t="str">
        <f t="shared" si="62"/>
        <v/>
      </c>
      <c r="GB32" s="104" t="str">
        <f t="shared" si="62"/>
        <v/>
      </c>
      <c r="GC32" s="104" t="str">
        <f t="shared" si="62"/>
        <v/>
      </c>
      <c r="GD32" s="104" t="str">
        <f t="shared" si="62"/>
        <v/>
      </c>
      <c r="GE32" s="104" t="str">
        <f t="shared" si="62"/>
        <v/>
      </c>
      <c r="GF32" s="104" t="str">
        <f t="shared" si="62"/>
        <v/>
      </c>
      <c r="GG32" s="104" t="str">
        <f t="shared" si="62"/>
        <v/>
      </c>
      <c r="GH32" s="104" t="str">
        <f t="shared" si="62"/>
        <v/>
      </c>
      <c r="GI32" s="104"/>
      <c r="GJ32" s="104" t="str">
        <f t="shared" si="63"/>
        <v/>
      </c>
      <c r="GK32" s="104" t="str">
        <f t="shared" si="63"/>
        <v/>
      </c>
      <c r="GL32" s="104" t="str">
        <f t="shared" si="63"/>
        <v/>
      </c>
      <c r="GM32" s="104" t="str">
        <f t="shared" si="63"/>
        <v/>
      </c>
      <c r="GN32" s="104" t="str">
        <f t="shared" si="63"/>
        <v/>
      </c>
      <c r="GO32" s="104" t="str">
        <f t="shared" si="63"/>
        <v/>
      </c>
      <c r="GP32" s="104" t="str">
        <f t="shared" si="63"/>
        <v/>
      </c>
      <c r="GQ32" s="104" t="str">
        <f t="shared" si="63"/>
        <v/>
      </c>
      <c r="GR32" s="104" t="str">
        <f t="shared" si="63"/>
        <v/>
      </c>
      <c r="GS32" s="104" t="str">
        <f t="shared" si="63"/>
        <v/>
      </c>
      <c r="GT32" s="104" t="str">
        <f t="shared" si="63"/>
        <v/>
      </c>
      <c r="GU32" s="104" t="str">
        <f t="shared" si="63"/>
        <v/>
      </c>
      <c r="GV32" s="104" t="str">
        <f t="shared" si="63"/>
        <v/>
      </c>
      <c r="GW32" s="104"/>
      <c r="GX32" s="104" t="str">
        <f t="shared" si="64"/>
        <v/>
      </c>
      <c r="GY32" s="104" t="str">
        <f t="shared" si="64"/>
        <v/>
      </c>
      <c r="GZ32" s="104" t="str">
        <f t="shared" si="64"/>
        <v/>
      </c>
      <c r="HA32" s="104" t="str">
        <f t="shared" si="64"/>
        <v/>
      </c>
      <c r="HB32" s="104" t="str">
        <f t="shared" si="64"/>
        <v/>
      </c>
      <c r="HC32" s="104" t="str">
        <f t="shared" si="64"/>
        <v/>
      </c>
      <c r="HD32" s="104" t="str">
        <f t="shared" si="64"/>
        <v/>
      </c>
      <c r="HE32" s="104" t="str">
        <f t="shared" si="64"/>
        <v/>
      </c>
      <c r="HF32" s="104" t="str">
        <f t="shared" si="64"/>
        <v/>
      </c>
      <c r="HG32" s="104" t="str">
        <f t="shared" si="64"/>
        <v/>
      </c>
      <c r="HH32" s="104" t="str">
        <f t="shared" si="64"/>
        <v/>
      </c>
      <c r="HI32" s="104" t="str">
        <f t="shared" si="64"/>
        <v/>
      </c>
      <c r="HJ32" s="104" t="str">
        <f t="shared" si="64"/>
        <v/>
      </c>
    </row>
    <row r="33" spans="1:218" x14ac:dyDescent="0.25">
      <c r="A33" s="91">
        <v>40653</v>
      </c>
      <c r="B33" s="113" t="s">
        <v>596</v>
      </c>
      <c r="C33" s="114" t="s">
        <v>571</v>
      </c>
      <c r="D33" s="160" t="s">
        <v>598</v>
      </c>
      <c r="E33" s="114">
        <v>5</v>
      </c>
      <c r="F33" s="134"/>
      <c r="G33" s="161"/>
      <c r="H33" s="162" t="str">
        <f>INDEX('Daily Activity List'!B:B,MATCH(A33,'Daily Activity List'!$A:$A))</f>
        <v>VHP -  Decon</v>
      </c>
      <c r="I33" s="136"/>
      <c r="J33" s="104" t="str">
        <f t="shared" si="25"/>
        <v/>
      </c>
      <c r="K33" s="104" t="str">
        <f t="shared" si="25"/>
        <v/>
      </c>
      <c r="L33" s="104">
        <f t="shared" si="25"/>
        <v>5</v>
      </c>
      <c r="M33" s="104" t="str">
        <f t="shared" si="25"/>
        <v/>
      </c>
      <c r="N33" s="104" t="str">
        <f t="shared" si="25"/>
        <v/>
      </c>
      <c r="O33" s="104" t="str">
        <f t="shared" si="25"/>
        <v/>
      </c>
      <c r="P33" s="104" t="str">
        <f t="shared" si="25"/>
        <v/>
      </c>
      <c r="Q33" s="104" t="str">
        <f t="shared" si="25"/>
        <v/>
      </c>
      <c r="R33" s="104" t="str">
        <f t="shared" si="25"/>
        <v/>
      </c>
      <c r="S33" s="104" t="str">
        <f t="shared" si="25"/>
        <v/>
      </c>
      <c r="T33" s="104" t="str">
        <f t="shared" si="25"/>
        <v/>
      </c>
      <c r="U33" s="104" t="str">
        <f t="shared" si="25"/>
        <v/>
      </c>
      <c r="V33" s="104" t="str">
        <f t="shared" si="25"/>
        <v/>
      </c>
      <c r="W33" s="136"/>
      <c r="X33" s="104" t="str">
        <f t="shared" si="26"/>
        <v/>
      </c>
      <c r="Y33" s="104" t="str">
        <f t="shared" si="26"/>
        <v/>
      </c>
      <c r="Z33" s="104" t="str">
        <f t="shared" si="26"/>
        <v/>
      </c>
      <c r="AA33" s="104" t="str">
        <f t="shared" si="26"/>
        <v/>
      </c>
      <c r="AB33" s="104" t="str">
        <f t="shared" si="26"/>
        <v/>
      </c>
      <c r="AC33" s="104" t="str">
        <f t="shared" si="26"/>
        <v/>
      </c>
      <c r="AD33" s="104" t="str">
        <f t="shared" si="26"/>
        <v/>
      </c>
      <c r="AE33" s="104" t="str">
        <f t="shared" si="26"/>
        <v/>
      </c>
      <c r="AF33" s="104" t="str">
        <f t="shared" si="26"/>
        <v/>
      </c>
      <c r="AG33" s="104" t="str">
        <f t="shared" si="26"/>
        <v/>
      </c>
      <c r="AH33" s="104" t="str">
        <f t="shared" si="26"/>
        <v/>
      </c>
      <c r="AI33" s="104" t="str">
        <f t="shared" si="26"/>
        <v/>
      </c>
      <c r="AJ33" s="104" t="str">
        <f t="shared" si="26"/>
        <v/>
      </c>
      <c r="AK33" s="104"/>
      <c r="AL33" s="104" t="str">
        <f t="shared" si="27"/>
        <v/>
      </c>
      <c r="AM33" s="104" t="str">
        <f t="shared" si="27"/>
        <v/>
      </c>
      <c r="AN33" s="104" t="str">
        <f t="shared" si="27"/>
        <v/>
      </c>
      <c r="AO33" s="104" t="str">
        <f t="shared" si="27"/>
        <v/>
      </c>
      <c r="AP33" s="104" t="str">
        <f t="shared" si="27"/>
        <v/>
      </c>
      <c r="AQ33" s="104" t="str">
        <f t="shared" si="27"/>
        <v/>
      </c>
      <c r="AR33" s="104" t="str">
        <f t="shared" si="27"/>
        <v/>
      </c>
      <c r="AS33" s="104" t="str">
        <f t="shared" si="27"/>
        <v/>
      </c>
      <c r="AT33" s="104" t="str">
        <f t="shared" si="27"/>
        <v/>
      </c>
      <c r="AU33" s="104" t="str">
        <f t="shared" si="27"/>
        <v/>
      </c>
      <c r="AV33" s="104" t="str">
        <f t="shared" si="27"/>
        <v/>
      </c>
      <c r="AW33" s="104" t="str">
        <f t="shared" si="27"/>
        <v/>
      </c>
      <c r="AX33" s="104" t="str">
        <f t="shared" si="27"/>
        <v/>
      </c>
      <c r="AY33" s="104"/>
      <c r="AZ33" s="104" t="str">
        <f t="shared" si="28"/>
        <v/>
      </c>
      <c r="BA33" s="104" t="str">
        <f t="shared" si="28"/>
        <v/>
      </c>
      <c r="BB33" s="104" t="str">
        <f t="shared" si="28"/>
        <v/>
      </c>
      <c r="BC33" s="104" t="str">
        <f t="shared" si="28"/>
        <v/>
      </c>
      <c r="BD33" s="104" t="str">
        <f t="shared" si="28"/>
        <v/>
      </c>
      <c r="BE33" s="104" t="str">
        <f t="shared" si="28"/>
        <v/>
      </c>
      <c r="BF33" s="104" t="str">
        <f t="shared" si="28"/>
        <v/>
      </c>
      <c r="BG33" s="104" t="str">
        <f t="shared" si="28"/>
        <v/>
      </c>
      <c r="BH33" s="104" t="str">
        <f t="shared" si="28"/>
        <v/>
      </c>
      <c r="BI33" s="104" t="str">
        <f t="shared" si="28"/>
        <v/>
      </c>
      <c r="BJ33" s="104" t="str">
        <f t="shared" si="28"/>
        <v/>
      </c>
      <c r="BK33" s="104" t="str">
        <f t="shared" si="28"/>
        <v/>
      </c>
      <c r="BL33" s="104" t="str">
        <f t="shared" si="28"/>
        <v/>
      </c>
      <c r="BM33" s="104"/>
      <c r="BN33" s="104" t="str">
        <f t="shared" si="29"/>
        <v/>
      </c>
      <c r="BO33" s="104" t="str">
        <f t="shared" si="29"/>
        <v/>
      </c>
      <c r="BP33" s="104" t="str">
        <f t="shared" si="29"/>
        <v/>
      </c>
      <c r="BQ33" s="104" t="str">
        <f t="shared" si="29"/>
        <v/>
      </c>
      <c r="BR33" s="104" t="str">
        <f t="shared" si="29"/>
        <v/>
      </c>
      <c r="BS33" s="104" t="str">
        <f t="shared" si="29"/>
        <v/>
      </c>
      <c r="BT33" s="104" t="str">
        <f t="shared" si="29"/>
        <v/>
      </c>
      <c r="BU33" s="104" t="str">
        <f t="shared" si="29"/>
        <v/>
      </c>
      <c r="BV33" s="104" t="str">
        <f t="shared" si="29"/>
        <v/>
      </c>
      <c r="BW33" s="104" t="str">
        <f t="shared" si="29"/>
        <v/>
      </c>
      <c r="BX33" s="104" t="str">
        <f t="shared" si="29"/>
        <v/>
      </c>
      <c r="BY33" s="104" t="str">
        <f t="shared" si="29"/>
        <v/>
      </c>
      <c r="BZ33" s="104" t="str">
        <f t="shared" si="29"/>
        <v/>
      </c>
      <c r="CA33" s="104"/>
      <c r="CB33" s="104" t="str">
        <f t="shared" si="55"/>
        <v/>
      </c>
      <c r="CC33" s="104" t="str">
        <f t="shared" si="55"/>
        <v/>
      </c>
      <c r="CD33" s="104" t="str">
        <f t="shared" si="55"/>
        <v/>
      </c>
      <c r="CE33" s="104" t="str">
        <f t="shared" si="55"/>
        <v/>
      </c>
      <c r="CF33" s="104" t="str">
        <f t="shared" si="55"/>
        <v/>
      </c>
      <c r="CG33" s="104" t="str">
        <f t="shared" si="55"/>
        <v/>
      </c>
      <c r="CH33" s="104" t="str">
        <f t="shared" si="55"/>
        <v/>
      </c>
      <c r="CI33" s="104" t="str">
        <f t="shared" si="55"/>
        <v/>
      </c>
      <c r="CJ33" s="104" t="str">
        <f t="shared" si="55"/>
        <v/>
      </c>
      <c r="CK33" s="104" t="str">
        <f t="shared" si="55"/>
        <v/>
      </c>
      <c r="CL33" s="104" t="str">
        <f t="shared" si="55"/>
        <v/>
      </c>
      <c r="CM33" s="104" t="str">
        <f t="shared" si="55"/>
        <v/>
      </c>
      <c r="CN33" s="104" t="str">
        <f t="shared" si="55"/>
        <v/>
      </c>
      <c r="CO33" s="104"/>
      <c r="CP33" s="104" t="str">
        <f t="shared" si="56"/>
        <v/>
      </c>
      <c r="CQ33" s="104" t="str">
        <f t="shared" si="56"/>
        <v/>
      </c>
      <c r="CR33" s="104" t="str">
        <f t="shared" si="56"/>
        <v/>
      </c>
      <c r="CS33" s="104" t="str">
        <f t="shared" si="56"/>
        <v/>
      </c>
      <c r="CT33" s="104" t="str">
        <f t="shared" si="56"/>
        <v/>
      </c>
      <c r="CU33" s="104" t="str">
        <f t="shared" si="56"/>
        <v/>
      </c>
      <c r="CV33" s="104" t="str">
        <f t="shared" si="56"/>
        <v/>
      </c>
      <c r="CW33" s="104" t="str">
        <f t="shared" si="56"/>
        <v/>
      </c>
      <c r="CX33" s="104" t="str">
        <f t="shared" si="56"/>
        <v/>
      </c>
      <c r="CY33" s="104" t="str">
        <f t="shared" si="56"/>
        <v/>
      </c>
      <c r="CZ33" s="104" t="str">
        <f t="shared" si="56"/>
        <v/>
      </c>
      <c r="DA33" s="104" t="str">
        <f t="shared" si="56"/>
        <v/>
      </c>
      <c r="DB33" s="104" t="str">
        <f t="shared" si="56"/>
        <v/>
      </c>
      <c r="DC33" s="104"/>
      <c r="DD33" s="104" t="str">
        <f t="shared" si="57"/>
        <v/>
      </c>
      <c r="DE33" s="104" t="str">
        <f t="shared" si="57"/>
        <v/>
      </c>
      <c r="DF33" s="104" t="str">
        <f t="shared" si="57"/>
        <v/>
      </c>
      <c r="DG33" s="104" t="str">
        <f t="shared" si="57"/>
        <v/>
      </c>
      <c r="DH33" s="104" t="str">
        <f t="shared" si="57"/>
        <v/>
      </c>
      <c r="DI33" s="104" t="str">
        <f t="shared" si="57"/>
        <v/>
      </c>
      <c r="DJ33" s="104" t="str">
        <f t="shared" si="57"/>
        <v/>
      </c>
      <c r="DK33" s="104" t="str">
        <f t="shared" si="57"/>
        <v/>
      </c>
      <c r="DL33" s="104" t="str">
        <f t="shared" si="57"/>
        <v/>
      </c>
      <c r="DM33" s="104" t="str">
        <f t="shared" si="57"/>
        <v/>
      </c>
      <c r="DN33" s="104" t="str">
        <f t="shared" si="57"/>
        <v/>
      </c>
      <c r="DO33" s="104" t="str">
        <f t="shared" si="57"/>
        <v/>
      </c>
      <c r="DP33" s="104" t="str">
        <f t="shared" si="57"/>
        <v/>
      </c>
      <c r="DQ33" s="104"/>
      <c r="DR33" s="104" t="str">
        <f t="shared" si="58"/>
        <v/>
      </c>
      <c r="DS33" s="104" t="str">
        <f t="shared" si="58"/>
        <v/>
      </c>
      <c r="DT33" s="104" t="str">
        <f t="shared" si="58"/>
        <v/>
      </c>
      <c r="DU33" s="104" t="str">
        <f t="shared" si="58"/>
        <v/>
      </c>
      <c r="DV33" s="104" t="str">
        <f t="shared" si="58"/>
        <v/>
      </c>
      <c r="DW33" s="104" t="str">
        <f t="shared" si="58"/>
        <v/>
      </c>
      <c r="DX33" s="104" t="str">
        <f t="shared" si="58"/>
        <v/>
      </c>
      <c r="DY33" s="104" t="str">
        <f t="shared" si="58"/>
        <v/>
      </c>
      <c r="DZ33" s="104" t="str">
        <f t="shared" si="58"/>
        <v/>
      </c>
      <c r="EA33" s="104" t="str">
        <f t="shared" si="58"/>
        <v/>
      </c>
      <c r="EB33" s="104" t="str">
        <f t="shared" si="58"/>
        <v/>
      </c>
      <c r="EC33" s="104" t="str">
        <f t="shared" si="58"/>
        <v/>
      </c>
      <c r="ED33" s="104" t="str">
        <f t="shared" si="58"/>
        <v/>
      </c>
      <c r="EE33" s="104"/>
      <c r="EF33" s="104" t="str">
        <f t="shared" si="59"/>
        <v/>
      </c>
      <c r="EG33" s="104" t="str">
        <f t="shared" si="59"/>
        <v/>
      </c>
      <c r="EH33" s="104" t="str">
        <f t="shared" si="59"/>
        <v/>
      </c>
      <c r="EI33" s="104" t="str">
        <f t="shared" si="59"/>
        <v/>
      </c>
      <c r="EJ33" s="104" t="str">
        <f t="shared" si="59"/>
        <v/>
      </c>
      <c r="EK33" s="104" t="str">
        <f t="shared" si="59"/>
        <v/>
      </c>
      <c r="EL33" s="104" t="str">
        <f t="shared" si="59"/>
        <v/>
      </c>
      <c r="EM33" s="104" t="str">
        <f t="shared" si="59"/>
        <v/>
      </c>
      <c r="EN33" s="104" t="str">
        <f t="shared" si="59"/>
        <v/>
      </c>
      <c r="EO33" s="104" t="str">
        <f t="shared" si="59"/>
        <v/>
      </c>
      <c r="EP33" s="104" t="str">
        <f t="shared" si="59"/>
        <v/>
      </c>
      <c r="EQ33" s="104" t="str">
        <f t="shared" si="59"/>
        <v/>
      </c>
      <c r="ER33" s="104" t="str">
        <f t="shared" si="59"/>
        <v/>
      </c>
      <c r="ES33" s="104"/>
      <c r="ET33" s="104" t="str">
        <f t="shared" si="60"/>
        <v/>
      </c>
      <c r="EU33" s="104" t="str">
        <f t="shared" si="60"/>
        <v/>
      </c>
      <c r="EV33" s="104" t="str">
        <f t="shared" si="60"/>
        <v/>
      </c>
      <c r="EW33" s="104" t="str">
        <f t="shared" si="60"/>
        <v/>
      </c>
      <c r="EX33" s="104" t="str">
        <f t="shared" si="60"/>
        <v/>
      </c>
      <c r="EY33" s="104" t="str">
        <f t="shared" si="60"/>
        <v/>
      </c>
      <c r="EZ33" s="104" t="str">
        <f t="shared" si="60"/>
        <v/>
      </c>
      <c r="FA33" s="104" t="str">
        <f t="shared" si="60"/>
        <v/>
      </c>
      <c r="FB33" s="104" t="str">
        <f t="shared" si="60"/>
        <v/>
      </c>
      <c r="FC33" s="104" t="str">
        <f t="shared" si="60"/>
        <v/>
      </c>
      <c r="FD33" s="104" t="str">
        <f t="shared" si="60"/>
        <v/>
      </c>
      <c r="FE33" s="104" t="str">
        <f t="shared" si="60"/>
        <v/>
      </c>
      <c r="FF33" s="104" t="str">
        <f t="shared" si="60"/>
        <v/>
      </c>
      <c r="FG33" s="104"/>
      <c r="FH33" s="104" t="str">
        <f t="shared" si="61"/>
        <v/>
      </c>
      <c r="FI33" s="104" t="str">
        <f t="shared" si="61"/>
        <v/>
      </c>
      <c r="FJ33" s="104" t="str">
        <f t="shared" si="61"/>
        <v/>
      </c>
      <c r="FK33" s="104" t="str">
        <f t="shared" si="61"/>
        <v/>
      </c>
      <c r="FL33" s="104" t="str">
        <f t="shared" si="61"/>
        <v/>
      </c>
      <c r="FM33" s="104" t="str">
        <f t="shared" si="61"/>
        <v/>
      </c>
      <c r="FN33" s="104" t="str">
        <f t="shared" si="61"/>
        <v/>
      </c>
      <c r="FO33" s="104" t="str">
        <f t="shared" si="61"/>
        <v/>
      </c>
      <c r="FP33" s="104" t="str">
        <f t="shared" si="61"/>
        <v/>
      </c>
      <c r="FQ33" s="104" t="str">
        <f t="shared" si="61"/>
        <v/>
      </c>
      <c r="FR33" s="104" t="str">
        <f t="shared" si="61"/>
        <v/>
      </c>
      <c r="FS33" s="104" t="str">
        <f t="shared" si="61"/>
        <v/>
      </c>
      <c r="FT33" s="104" t="str">
        <f t="shared" si="61"/>
        <v/>
      </c>
      <c r="FU33" s="104"/>
      <c r="FV33" s="104" t="str">
        <f t="shared" si="62"/>
        <v/>
      </c>
      <c r="FW33" s="104" t="str">
        <f t="shared" si="62"/>
        <v/>
      </c>
      <c r="FX33" s="104" t="str">
        <f t="shared" si="62"/>
        <v/>
      </c>
      <c r="FY33" s="104" t="str">
        <f t="shared" si="62"/>
        <v/>
      </c>
      <c r="FZ33" s="104" t="str">
        <f t="shared" si="62"/>
        <v/>
      </c>
      <c r="GA33" s="104" t="str">
        <f t="shared" si="62"/>
        <v/>
      </c>
      <c r="GB33" s="104" t="str">
        <f t="shared" si="62"/>
        <v/>
      </c>
      <c r="GC33" s="104" t="str">
        <f t="shared" si="62"/>
        <v/>
      </c>
      <c r="GD33" s="104" t="str">
        <f t="shared" si="62"/>
        <v/>
      </c>
      <c r="GE33" s="104" t="str">
        <f t="shared" si="62"/>
        <v/>
      </c>
      <c r="GF33" s="104" t="str">
        <f t="shared" si="62"/>
        <v/>
      </c>
      <c r="GG33" s="104" t="str">
        <f t="shared" si="62"/>
        <v/>
      </c>
      <c r="GH33" s="104" t="str">
        <f t="shared" si="62"/>
        <v/>
      </c>
      <c r="GI33" s="104"/>
      <c r="GJ33" s="104" t="str">
        <f t="shared" si="63"/>
        <v/>
      </c>
      <c r="GK33" s="104" t="str">
        <f t="shared" si="63"/>
        <v/>
      </c>
      <c r="GL33" s="104" t="str">
        <f t="shared" si="63"/>
        <v/>
      </c>
      <c r="GM33" s="104" t="str">
        <f t="shared" si="63"/>
        <v/>
      </c>
      <c r="GN33" s="104" t="str">
        <f t="shared" si="63"/>
        <v/>
      </c>
      <c r="GO33" s="104" t="str">
        <f t="shared" si="63"/>
        <v/>
      </c>
      <c r="GP33" s="104" t="str">
        <f t="shared" si="63"/>
        <v/>
      </c>
      <c r="GQ33" s="104" t="str">
        <f t="shared" si="63"/>
        <v/>
      </c>
      <c r="GR33" s="104" t="str">
        <f t="shared" si="63"/>
        <v/>
      </c>
      <c r="GS33" s="104" t="str">
        <f t="shared" si="63"/>
        <v/>
      </c>
      <c r="GT33" s="104" t="str">
        <f t="shared" si="63"/>
        <v/>
      </c>
      <c r="GU33" s="104" t="str">
        <f t="shared" si="63"/>
        <v/>
      </c>
      <c r="GV33" s="104" t="str">
        <f t="shared" si="63"/>
        <v/>
      </c>
      <c r="GW33" s="104"/>
      <c r="GX33" s="104" t="str">
        <f t="shared" si="64"/>
        <v/>
      </c>
      <c r="GY33" s="104" t="str">
        <f t="shared" si="64"/>
        <v/>
      </c>
      <c r="GZ33" s="104" t="str">
        <f t="shared" si="64"/>
        <v/>
      </c>
      <c r="HA33" s="104" t="str">
        <f t="shared" si="64"/>
        <v/>
      </c>
      <c r="HB33" s="104" t="str">
        <f t="shared" si="64"/>
        <v/>
      </c>
      <c r="HC33" s="104" t="str">
        <f t="shared" si="64"/>
        <v/>
      </c>
      <c r="HD33" s="104" t="str">
        <f t="shared" si="64"/>
        <v/>
      </c>
      <c r="HE33" s="104" t="str">
        <f t="shared" si="64"/>
        <v/>
      </c>
      <c r="HF33" s="104" t="str">
        <f t="shared" si="64"/>
        <v/>
      </c>
      <c r="HG33" s="104" t="str">
        <f t="shared" si="64"/>
        <v/>
      </c>
      <c r="HH33" s="104" t="str">
        <f t="shared" si="64"/>
        <v/>
      </c>
      <c r="HI33" s="104" t="str">
        <f t="shared" si="64"/>
        <v/>
      </c>
      <c r="HJ33" s="104" t="str">
        <f t="shared" si="64"/>
        <v/>
      </c>
    </row>
    <row r="34" spans="1:218" x14ac:dyDescent="0.25">
      <c r="A34" s="91">
        <v>40653</v>
      </c>
      <c r="B34" s="113" t="s">
        <v>596</v>
      </c>
      <c r="C34" s="114" t="s">
        <v>571</v>
      </c>
      <c r="D34" s="160" t="s">
        <v>598</v>
      </c>
      <c r="E34" s="114">
        <v>9</v>
      </c>
      <c r="F34" s="134"/>
      <c r="G34" s="161"/>
      <c r="H34" s="162" t="str">
        <f>INDEX('Daily Activity List'!B:B,MATCH(A34,'Daily Activity List'!$A:$A))</f>
        <v>VHP -  Decon</v>
      </c>
      <c r="I34" s="136"/>
      <c r="J34" s="104" t="str">
        <f t="shared" si="25"/>
        <v/>
      </c>
      <c r="K34" s="104" t="str">
        <f t="shared" si="25"/>
        <v/>
      </c>
      <c r="L34" s="104">
        <f t="shared" si="25"/>
        <v>9</v>
      </c>
      <c r="M34" s="104" t="str">
        <f t="shared" si="25"/>
        <v/>
      </c>
      <c r="N34" s="104" t="str">
        <f t="shared" si="25"/>
        <v/>
      </c>
      <c r="O34" s="104" t="str">
        <f t="shared" si="25"/>
        <v/>
      </c>
      <c r="P34" s="104" t="str">
        <f t="shared" si="25"/>
        <v/>
      </c>
      <c r="Q34" s="104" t="str">
        <f t="shared" si="25"/>
        <v/>
      </c>
      <c r="R34" s="104" t="str">
        <f t="shared" si="25"/>
        <v/>
      </c>
      <c r="S34" s="104" t="str">
        <f t="shared" si="25"/>
        <v/>
      </c>
      <c r="T34" s="104" t="str">
        <f t="shared" si="25"/>
        <v/>
      </c>
      <c r="U34" s="104" t="str">
        <f t="shared" si="25"/>
        <v/>
      </c>
      <c r="V34" s="104" t="str">
        <f t="shared" si="25"/>
        <v/>
      </c>
      <c r="W34" s="136"/>
      <c r="X34" s="104" t="str">
        <f t="shared" si="26"/>
        <v/>
      </c>
      <c r="Y34" s="104" t="str">
        <f t="shared" si="26"/>
        <v/>
      </c>
      <c r="Z34" s="104" t="str">
        <f t="shared" si="26"/>
        <v/>
      </c>
      <c r="AA34" s="104" t="str">
        <f t="shared" si="26"/>
        <v/>
      </c>
      <c r="AB34" s="104" t="str">
        <f t="shared" si="26"/>
        <v/>
      </c>
      <c r="AC34" s="104" t="str">
        <f t="shared" si="26"/>
        <v/>
      </c>
      <c r="AD34" s="104" t="str">
        <f t="shared" si="26"/>
        <v/>
      </c>
      <c r="AE34" s="104" t="str">
        <f t="shared" si="26"/>
        <v/>
      </c>
      <c r="AF34" s="104" t="str">
        <f t="shared" si="26"/>
        <v/>
      </c>
      <c r="AG34" s="104" t="str">
        <f t="shared" si="26"/>
        <v/>
      </c>
      <c r="AH34" s="104" t="str">
        <f t="shared" si="26"/>
        <v/>
      </c>
      <c r="AI34" s="104" t="str">
        <f t="shared" si="26"/>
        <v/>
      </c>
      <c r="AJ34" s="104" t="str">
        <f t="shared" si="26"/>
        <v/>
      </c>
      <c r="AK34" s="104"/>
      <c r="AL34" s="104" t="str">
        <f t="shared" si="27"/>
        <v/>
      </c>
      <c r="AM34" s="104" t="str">
        <f t="shared" si="27"/>
        <v/>
      </c>
      <c r="AN34" s="104" t="str">
        <f t="shared" si="27"/>
        <v/>
      </c>
      <c r="AO34" s="104" t="str">
        <f t="shared" si="27"/>
        <v/>
      </c>
      <c r="AP34" s="104" t="str">
        <f t="shared" si="27"/>
        <v/>
      </c>
      <c r="AQ34" s="104" t="str">
        <f t="shared" si="27"/>
        <v/>
      </c>
      <c r="AR34" s="104" t="str">
        <f t="shared" si="27"/>
        <v/>
      </c>
      <c r="AS34" s="104" t="str">
        <f t="shared" si="27"/>
        <v/>
      </c>
      <c r="AT34" s="104" t="str">
        <f t="shared" si="27"/>
        <v/>
      </c>
      <c r="AU34" s="104" t="str">
        <f t="shared" si="27"/>
        <v/>
      </c>
      <c r="AV34" s="104" t="str">
        <f t="shared" si="27"/>
        <v/>
      </c>
      <c r="AW34" s="104" t="str">
        <f t="shared" si="27"/>
        <v/>
      </c>
      <c r="AX34" s="104" t="str">
        <f t="shared" si="27"/>
        <v/>
      </c>
      <c r="AY34" s="104"/>
      <c r="AZ34" s="104" t="str">
        <f t="shared" si="28"/>
        <v/>
      </c>
      <c r="BA34" s="104" t="str">
        <f t="shared" si="28"/>
        <v/>
      </c>
      <c r="BB34" s="104" t="str">
        <f t="shared" si="28"/>
        <v/>
      </c>
      <c r="BC34" s="104" t="str">
        <f t="shared" si="28"/>
        <v/>
      </c>
      <c r="BD34" s="104" t="str">
        <f t="shared" si="28"/>
        <v/>
      </c>
      <c r="BE34" s="104" t="str">
        <f t="shared" si="28"/>
        <v/>
      </c>
      <c r="BF34" s="104" t="str">
        <f t="shared" si="28"/>
        <v/>
      </c>
      <c r="BG34" s="104" t="str">
        <f t="shared" si="28"/>
        <v/>
      </c>
      <c r="BH34" s="104" t="str">
        <f t="shared" si="28"/>
        <v/>
      </c>
      <c r="BI34" s="104" t="str">
        <f t="shared" si="28"/>
        <v/>
      </c>
      <c r="BJ34" s="104" t="str">
        <f t="shared" si="28"/>
        <v/>
      </c>
      <c r="BK34" s="104" t="str">
        <f t="shared" si="28"/>
        <v/>
      </c>
      <c r="BL34" s="104" t="str">
        <f t="shared" si="28"/>
        <v/>
      </c>
      <c r="BM34" s="104"/>
      <c r="BN34" s="104" t="str">
        <f t="shared" si="29"/>
        <v/>
      </c>
      <c r="BO34" s="104" t="str">
        <f t="shared" si="29"/>
        <v/>
      </c>
      <c r="BP34" s="104" t="str">
        <f t="shared" si="29"/>
        <v/>
      </c>
      <c r="BQ34" s="104" t="str">
        <f t="shared" si="29"/>
        <v/>
      </c>
      <c r="BR34" s="104" t="str">
        <f t="shared" si="29"/>
        <v/>
      </c>
      <c r="BS34" s="104" t="str">
        <f t="shared" si="29"/>
        <v/>
      </c>
      <c r="BT34" s="104" t="str">
        <f t="shared" si="29"/>
        <v/>
      </c>
      <c r="BU34" s="104" t="str">
        <f t="shared" si="29"/>
        <v/>
      </c>
      <c r="BV34" s="104" t="str">
        <f t="shared" si="29"/>
        <v/>
      </c>
      <c r="BW34" s="104" t="str">
        <f t="shared" si="29"/>
        <v/>
      </c>
      <c r="BX34" s="104" t="str">
        <f t="shared" si="29"/>
        <v/>
      </c>
      <c r="BY34" s="104" t="str">
        <f t="shared" si="29"/>
        <v/>
      </c>
      <c r="BZ34" s="104" t="str">
        <f t="shared" si="29"/>
        <v/>
      </c>
      <c r="CA34" s="104"/>
      <c r="CB34" s="104" t="str">
        <f t="shared" si="55"/>
        <v/>
      </c>
      <c r="CC34" s="104" t="str">
        <f t="shared" si="55"/>
        <v/>
      </c>
      <c r="CD34" s="104" t="str">
        <f t="shared" si="55"/>
        <v/>
      </c>
      <c r="CE34" s="104" t="str">
        <f t="shared" si="55"/>
        <v/>
      </c>
      <c r="CF34" s="104" t="str">
        <f t="shared" si="55"/>
        <v/>
      </c>
      <c r="CG34" s="104" t="str">
        <f t="shared" si="55"/>
        <v/>
      </c>
      <c r="CH34" s="104" t="str">
        <f t="shared" si="55"/>
        <v/>
      </c>
      <c r="CI34" s="104" t="str">
        <f t="shared" si="55"/>
        <v/>
      </c>
      <c r="CJ34" s="104" t="str">
        <f t="shared" si="55"/>
        <v/>
      </c>
      <c r="CK34" s="104" t="str">
        <f t="shared" si="55"/>
        <v/>
      </c>
      <c r="CL34" s="104" t="str">
        <f t="shared" si="55"/>
        <v/>
      </c>
      <c r="CM34" s="104" t="str">
        <f t="shared" si="55"/>
        <v/>
      </c>
      <c r="CN34" s="104" t="str">
        <f t="shared" si="55"/>
        <v/>
      </c>
      <c r="CO34" s="104"/>
      <c r="CP34" s="104" t="str">
        <f t="shared" si="56"/>
        <v/>
      </c>
      <c r="CQ34" s="104" t="str">
        <f t="shared" si="56"/>
        <v/>
      </c>
      <c r="CR34" s="104" t="str">
        <f t="shared" si="56"/>
        <v/>
      </c>
      <c r="CS34" s="104" t="str">
        <f t="shared" si="56"/>
        <v/>
      </c>
      <c r="CT34" s="104" t="str">
        <f t="shared" si="56"/>
        <v/>
      </c>
      <c r="CU34" s="104" t="str">
        <f t="shared" si="56"/>
        <v/>
      </c>
      <c r="CV34" s="104" t="str">
        <f t="shared" si="56"/>
        <v/>
      </c>
      <c r="CW34" s="104" t="str">
        <f t="shared" si="56"/>
        <v/>
      </c>
      <c r="CX34" s="104" t="str">
        <f t="shared" si="56"/>
        <v/>
      </c>
      <c r="CY34" s="104" t="str">
        <f t="shared" si="56"/>
        <v/>
      </c>
      <c r="CZ34" s="104" t="str">
        <f t="shared" si="56"/>
        <v/>
      </c>
      <c r="DA34" s="104" t="str">
        <f t="shared" si="56"/>
        <v/>
      </c>
      <c r="DB34" s="104" t="str">
        <f t="shared" si="56"/>
        <v/>
      </c>
      <c r="DC34" s="104"/>
      <c r="DD34" s="104" t="str">
        <f t="shared" si="57"/>
        <v/>
      </c>
      <c r="DE34" s="104" t="str">
        <f t="shared" si="57"/>
        <v/>
      </c>
      <c r="DF34" s="104" t="str">
        <f t="shared" si="57"/>
        <v/>
      </c>
      <c r="DG34" s="104" t="str">
        <f t="shared" si="57"/>
        <v/>
      </c>
      <c r="DH34" s="104" t="str">
        <f t="shared" si="57"/>
        <v/>
      </c>
      <c r="DI34" s="104" t="str">
        <f t="shared" si="57"/>
        <v/>
      </c>
      <c r="DJ34" s="104" t="str">
        <f t="shared" si="57"/>
        <v/>
      </c>
      <c r="DK34" s="104" t="str">
        <f t="shared" si="57"/>
        <v/>
      </c>
      <c r="DL34" s="104" t="str">
        <f t="shared" si="57"/>
        <v/>
      </c>
      <c r="DM34" s="104" t="str">
        <f t="shared" si="57"/>
        <v/>
      </c>
      <c r="DN34" s="104" t="str">
        <f t="shared" si="57"/>
        <v/>
      </c>
      <c r="DO34" s="104" t="str">
        <f t="shared" si="57"/>
        <v/>
      </c>
      <c r="DP34" s="104" t="str">
        <f t="shared" si="57"/>
        <v/>
      </c>
      <c r="DQ34" s="104"/>
      <c r="DR34" s="104" t="str">
        <f t="shared" si="58"/>
        <v/>
      </c>
      <c r="DS34" s="104" t="str">
        <f t="shared" si="58"/>
        <v/>
      </c>
      <c r="DT34" s="104" t="str">
        <f t="shared" si="58"/>
        <v/>
      </c>
      <c r="DU34" s="104" t="str">
        <f t="shared" si="58"/>
        <v/>
      </c>
      <c r="DV34" s="104" t="str">
        <f t="shared" si="58"/>
        <v/>
      </c>
      <c r="DW34" s="104" t="str">
        <f t="shared" si="58"/>
        <v/>
      </c>
      <c r="DX34" s="104" t="str">
        <f t="shared" si="58"/>
        <v/>
      </c>
      <c r="DY34" s="104" t="str">
        <f t="shared" si="58"/>
        <v/>
      </c>
      <c r="DZ34" s="104" t="str">
        <f t="shared" si="58"/>
        <v/>
      </c>
      <c r="EA34" s="104" t="str">
        <f t="shared" si="58"/>
        <v/>
      </c>
      <c r="EB34" s="104" t="str">
        <f t="shared" si="58"/>
        <v/>
      </c>
      <c r="EC34" s="104" t="str">
        <f t="shared" si="58"/>
        <v/>
      </c>
      <c r="ED34" s="104" t="str">
        <f t="shared" si="58"/>
        <v/>
      </c>
      <c r="EE34" s="104"/>
      <c r="EF34" s="104" t="str">
        <f t="shared" si="59"/>
        <v/>
      </c>
      <c r="EG34" s="104" t="str">
        <f t="shared" si="59"/>
        <v/>
      </c>
      <c r="EH34" s="104" t="str">
        <f t="shared" si="59"/>
        <v/>
      </c>
      <c r="EI34" s="104" t="str">
        <f t="shared" si="59"/>
        <v/>
      </c>
      <c r="EJ34" s="104" t="str">
        <f t="shared" si="59"/>
        <v/>
      </c>
      <c r="EK34" s="104" t="str">
        <f t="shared" si="59"/>
        <v/>
      </c>
      <c r="EL34" s="104" t="str">
        <f t="shared" si="59"/>
        <v/>
      </c>
      <c r="EM34" s="104" t="str">
        <f t="shared" si="59"/>
        <v/>
      </c>
      <c r="EN34" s="104" t="str">
        <f t="shared" si="59"/>
        <v/>
      </c>
      <c r="EO34" s="104" t="str">
        <f t="shared" si="59"/>
        <v/>
      </c>
      <c r="EP34" s="104" t="str">
        <f t="shared" si="59"/>
        <v/>
      </c>
      <c r="EQ34" s="104" t="str">
        <f t="shared" si="59"/>
        <v/>
      </c>
      <c r="ER34" s="104" t="str">
        <f t="shared" si="59"/>
        <v/>
      </c>
      <c r="ES34" s="104"/>
      <c r="ET34" s="104" t="str">
        <f t="shared" si="60"/>
        <v/>
      </c>
      <c r="EU34" s="104" t="str">
        <f t="shared" si="60"/>
        <v/>
      </c>
      <c r="EV34" s="104" t="str">
        <f t="shared" si="60"/>
        <v/>
      </c>
      <c r="EW34" s="104" t="str">
        <f t="shared" si="60"/>
        <v/>
      </c>
      <c r="EX34" s="104" t="str">
        <f t="shared" si="60"/>
        <v/>
      </c>
      <c r="EY34" s="104" t="str">
        <f t="shared" si="60"/>
        <v/>
      </c>
      <c r="EZ34" s="104" t="str">
        <f t="shared" si="60"/>
        <v/>
      </c>
      <c r="FA34" s="104" t="str">
        <f t="shared" si="60"/>
        <v/>
      </c>
      <c r="FB34" s="104" t="str">
        <f t="shared" si="60"/>
        <v/>
      </c>
      <c r="FC34" s="104" t="str">
        <f t="shared" si="60"/>
        <v/>
      </c>
      <c r="FD34" s="104" t="str">
        <f t="shared" si="60"/>
        <v/>
      </c>
      <c r="FE34" s="104" t="str">
        <f t="shared" si="60"/>
        <v/>
      </c>
      <c r="FF34" s="104" t="str">
        <f t="shared" si="60"/>
        <v/>
      </c>
      <c r="FG34" s="104"/>
      <c r="FH34" s="104" t="str">
        <f t="shared" si="61"/>
        <v/>
      </c>
      <c r="FI34" s="104" t="str">
        <f t="shared" si="61"/>
        <v/>
      </c>
      <c r="FJ34" s="104" t="str">
        <f t="shared" si="61"/>
        <v/>
      </c>
      <c r="FK34" s="104" t="str">
        <f t="shared" si="61"/>
        <v/>
      </c>
      <c r="FL34" s="104" t="str">
        <f t="shared" si="61"/>
        <v/>
      </c>
      <c r="FM34" s="104" t="str">
        <f t="shared" si="61"/>
        <v/>
      </c>
      <c r="FN34" s="104" t="str">
        <f t="shared" si="61"/>
        <v/>
      </c>
      <c r="FO34" s="104" t="str">
        <f t="shared" si="61"/>
        <v/>
      </c>
      <c r="FP34" s="104" t="str">
        <f t="shared" si="61"/>
        <v/>
      </c>
      <c r="FQ34" s="104" t="str">
        <f t="shared" si="61"/>
        <v/>
      </c>
      <c r="FR34" s="104" t="str">
        <f t="shared" si="61"/>
        <v/>
      </c>
      <c r="FS34" s="104" t="str">
        <f t="shared" si="61"/>
        <v/>
      </c>
      <c r="FT34" s="104" t="str">
        <f t="shared" si="61"/>
        <v/>
      </c>
      <c r="FU34" s="104"/>
      <c r="FV34" s="104" t="str">
        <f t="shared" si="62"/>
        <v/>
      </c>
      <c r="FW34" s="104" t="str">
        <f t="shared" si="62"/>
        <v/>
      </c>
      <c r="FX34" s="104" t="str">
        <f t="shared" si="62"/>
        <v/>
      </c>
      <c r="FY34" s="104" t="str">
        <f t="shared" si="62"/>
        <v/>
      </c>
      <c r="FZ34" s="104" t="str">
        <f t="shared" si="62"/>
        <v/>
      </c>
      <c r="GA34" s="104" t="str">
        <f t="shared" si="62"/>
        <v/>
      </c>
      <c r="GB34" s="104" t="str">
        <f t="shared" si="62"/>
        <v/>
      </c>
      <c r="GC34" s="104" t="str">
        <f t="shared" si="62"/>
        <v/>
      </c>
      <c r="GD34" s="104" t="str">
        <f t="shared" si="62"/>
        <v/>
      </c>
      <c r="GE34" s="104" t="str">
        <f t="shared" si="62"/>
        <v/>
      </c>
      <c r="GF34" s="104" t="str">
        <f t="shared" si="62"/>
        <v/>
      </c>
      <c r="GG34" s="104" t="str">
        <f t="shared" si="62"/>
        <v/>
      </c>
      <c r="GH34" s="104" t="str">
        <f t="shared" si="62"/>
        <v/>
      </c>
      <c r="GI34" s="104"/>
      <c r="GJ34" s="104" t="str">
        <f t="shared" si="63"/>
        <v/>
      </c>
      <c r="GK34" s="104" t="str">
        <f t="shared" si="63"/>
        <v/>
      </c>
      <c r="GL34" s="104" t="str">
        <f t="shared" si="63"/>
        <v/>
      </c>
      <c r="GM34" s="104" t="str">
        <f t="shared" si="63"/>
        <v/>
      </c>
      <c r="GN34" s="104" t="str">
        <f t="shared" si="63"/>
        <v/>
      </c>
      <c r="GO34" s="104" t="str">
        <f t="shared" si="63"/>
        <v/>
      </c>
      <c r="GP34" s="104" t="str">
        <f t="shared" si="63"/>
        <v/>
      </c>
      <c r="GQ34" s="104" t="str">
        <f t="shared" si="63"/>
        <v/>
      </c>
      <c r="GR34" s="104" t="str">
        <f t="shared" si="63"/>
        <v/>
      </c>
      <c r="GS34" s="104" t="str">
        <f t="shared" si="63"/>
        <v/>
      </c>
      <c r="GT34" s="104" t="str">
        <f t="shared" si="63"/>
        <v/>
      </c>
      <c r="GU34" s="104" t="str">
        <f t="shared" si="63"/>
        <v/>
      </c>
      <c r="GV34" s="104" t="str">
        <f t="shared" si="63"/>
        <v/>
      </c>
      <c r="GW34" s="104"/>
      <c r="GX34" s="104" t="str">
        <f t="shared" si="64"/>
        <v/>
      </c>
      <c r="GY34" s="104" t="str">
        <f t="shared" si="64"/>
        <v/>
      </c>
      <c r="GZ34" s="104" t="str">
        <f t="shared" si="64"/>
        <v/>
      </c>
      <c r="HA34" s="104" t="str">
        <f t="shared" si="64"/>
        <v/>
      </c>
      <c r="HB34" s="104" t="str">
        <f t="shared" si="64"/>
        <v/>
      </c>
      <c r="HC34" s="104" t="str">
        <f t="shared" si="64"/>
        <v/>
      </c>
      <c r="HD34" s="104" t="str">
        <f t="shared" si="64"/>
        <v/>
      </c>
      <c r="HE34" s="104" t="str">
        <f t="shared" si="64"/>
        <v/>
      </c>
      <c r="HF34" s="104" t="str">
        <f t="shared" si="64"/>
        <v/>
      </c>
      <c r="HG34" s="104" t="str">
        <f t="shared" si="64"/>
        <v/>
      </c>
      <c r="HH34" s="104" t="str">
        <f t="shared" si="64"/>
        <v/>
      </c>
      <c r="HI34" s="104" t="str">
        <f t="shared" si="64"/>
        <v/>
      </c>
      <c r="HJ34" s="104" t="str">
        <f t="shared" si="64"/>
        <v/>
      </c>
    </row>
    <row r="35" spans="1:218" x14ac:dyDescent="0.25">
      <c r="A35" s="91">
        <v>40653</v>
      </c>
      <c r="B35" s="113" t="s">
        <v>596</v>
      </c>
      <c r="C35" s="114" t="s">
        <v>599</v>
      </c>
      <c r="D35" s="160" t="s">
        <v>600</v>
      </c>
      <c r="E35" s="114">
        <v>7.2</v>
      </c>
      <c r="F35" s="134"/>
      <c r="G35" s="161"/>
      <c r="H35" s="162" t="str">
        <f>INDEX('Daily Activity List'!B:B,MATCH(A35,'Daily Activity List'!$A:$A))</f>
        <v>VHP -  Decon</v>
      </c>
      <c r="I35" s="136"/>
      <c r="J35" s="104" t="str">
        <f t="shared" ref="J35:V54" si="65">IF($C35="Decontamination Line",IF($E35="","",IF($H35=J$1,$E35,"")),"")</f>
        <v/>
      </c>
      <c r="K35" s="104" t="str">
        <f t="shared" si="65"/>
        <v/>
      </c>
      <c r="L35" s="104" t="str">
        <f t="shared" si="65"/>
        <v/>
      </c>
      <c r="M35" s="104" t="str">
        <f t="shared" si="65"/>
        <v/>
      </c>
      <c r="N35" s="104" t="str">
        <f t="shared" si="65"/>
        <v/>
      </c>
      <c r="O35" s="104" t="str">
        <f t="shared" si="65"/>
        <v/>
      </c>
      <c r="P35" s="104" t="str">
        <f t="shared" si="65"/>
        <v/>
      </c>
      <c r="Q35" s="104" t="str">
        <f t="shared" si="65"/>
        <v/>
      </c>
      <c r="R35" s="104" t="str">
        <f t="shared" si="65"/>
        <v/>
      </c>
      <c r="S35" s="104" t="str">
        <f t="shared" si="65"/>
        <v/>
      </c>
      <c r="T35" s="104" t="str">
        <f t="shared" si="65"/>
        <v/>
      </c>
      <c r="U35" s="104" t="str">
        <f t="shared" si="65"/>
        <v/>
      </c>
      <c r="V35" s="104" t="str">
        <f t="shared" si="65"/>
        <v/>
      </c>
      <c r="W35" s="136"/>
      <c r="X35" s="104" t="str">
        <f t="shared" si="26"/>
        <v/>
      </c>
      <c r="Y35" s="104" t="str">
        <f t="shared" si="26"/>
        <v/>
      </c>
      <c r="Z35" s="104" t="str">
        <f t="shared" si="26"/>
        <v/>
      </c>
      <c r="AA35" s="104" t="str">
        <f t="shared" si="26"/>
        <v/>
      </c>
      <c r="AB35" s="104" t="str">
        <f t="shared" si="26"/>
        <v/>
      </c>
      <c r="AC35" s="104" t="str">
        <f t="shared" si="26"/>
        <v/>
      </c>
      <c r="AD35" s="104" t="str">
        <f t="shared" si="26"/>
        <v/>
      </c>
      <c r="AE35" s="104" t="str">
        <f t="shared" si="26"/>
        <v/>
      </c>
      <c r="AF35" s="104" t="str">
        <f t="shared" si="26"/>
        <v/>
      </c>
      <c r="AG35" s="104" t="str">
        <f t="shared" si="26"/>
        <v/>
      </c>
      <c r="AH35" s="104" t="str">
        <f t="shared" si="26"/>
        <v/>
      </c>
      <c r="AI35" s="104" t="str">
        <f t="shared" si="26"/>
        <v/>
      </c>
      <c r="AJ35" s="104" t="str">
        <f t="shared" si="26"/>
        <v/>
      </c>
      <c r="AK35" s="104"/>
      <c r="AL35" s="104" t="str">
        <f t="shared" si="27"/>
        <v/>
      </c>
      <c r="AM35" s="104" t="str">
        <f t="shared" si="27"/>
        <v/>
      </c>
      <c r="AN35" s="104">
        <f t="shared" si="27"/>
        <v>7.2</v>
      </c>
      <c r="AO35" s="104" t="str">
        <f t="shared" si="27"/>
        <v/>
      </c>
      <c r="AP35" s="104" t="str">
        <f t="shared" si="27"/>
        <v/>
      </c>
      <c r="AQ35" s="104" t="str">
        <f t="shared" si="27"/>
        <v/>
      </c>
      <c r="AR35" s="104" t="str">
        <f t="shared" si="27"/>
        <v/>
      </c>
      <c r="AS35" s="104" t="str">
        <f t="shared" si="27"/>
        <v/>
      </c>
      <c r="AT35" s="104" t="str">
        <f t="shared" si="27"/>
        <v/>
      </c>
      <c r="AU35" s="104" t="str">
        <f t="shared" si="27"/>
        <v/>
      </c>
      <c r="AV35" s="104" t="str">
        <f t="shared" si="27"/>
        <v/>
      </c>
      <c r="AW35" s="104" t="str">
        <f t="shared" si="27"/>
        <v/>
      </c>
      <c r="AX35" s="104" t="str">
        <f t="shared" si="27"/>
        <v/>
      </c>
      <c r="AY35" s="104"/>
      <c r="AZ35" s="104" t="str">
        <f t="shared" si="28"/>
        <v/>
      </c>
      <c r="BA35" s="104" t="str">
        <f t="shared" si="28"/>
        <v/>
      </c>
      <c r="BB35" s="104" t="str">
        <f t="shared" si="28"/>
        <v/>
      </c>
      <c r="BC35" s="104" t="str">
        <f t="shared" si="28"/>
        <v/>
      </c>
      <c r="BD35" s="104" t="str">
        <f t="shared" si="28"/>
        <v/>
      </c>
      <c r="BE35" s="104" t="str">
        <f t="shared" si="28"/>
        <v/>
      </c>
      <c r="BF35" s="104" t="str">
        <f t="shared" si="28"/>
        <v/>
      </c>
      <c r="BG35" s="104" t="str">
        <f t="shared" si="28"/>
        <v/>
      </c>
      <c r="BH35" s="104" t="str">
        <f t="shared" si="28"/>
        <v/>
      </c>
      <c r="BI35" s="104" t="str">
        <f t="shared" si="28"/>
        <v/>
      </c>
      <c r="BJ35" s="104" t="str">
        <f t="shared" si="28"/>
        <v/>
      </c>
      <c r="BK35" s="104" t="str">
        <f t="shared" si="28"/>
        <v/>
      </c>
      <c r="BL35" s="104" t="str">
        <f t="shared" si="28"/>
        <v/>
      </c>
      <c r="BM35" s="104"/>
      <c r="BN35" s="104" t="str">
        <f t="shared" si="29"/>
        <v/>
      </c>
      <c r="BO35" s="104" t="str">
        <f t="shared" si="29"/>
        <v/>
      </c>
      <c r="BP35" s="104" t="str">
        <f t="shared" si="29"/>
        <v/>
      </c>
      <c r="BQ35" s="104" t="str">
        <f t="shared" si="29"/>
        <v/>
      </c>
      <c r="BR35" s="104" t="str">
        <f t="shared" si="29"/>
        <v/>
      </c>
      <c r="BS35" s="104" t="str">
        <f t="shared" si="29"/>
        <v/>
      </c>
      <c r="BT35" s="104" t="str">
        <f t="shared" si="29"/>
        <v/>
      </c>
      <c r="BU35" s="104" t="str">
        <f t="shared" si="29"/>
        <v/>
      </c>
      <c r="BV35" s="104" t="str">
        <f t="shared" si="29"/>
        <v/>
      </c>
      <c r="BW35" s="104" t="str">
        <f t="shared" si="29"/>
        <v/>
      </c>
      <c r="BX35" s="104" t="str">
        <f t="shared" si="29"/>
        <v/>
      </c>
      <c r="BY35" s="104" t="str">
        <f t="shared" si="29"/>
        <v/>
      </c>
      <c r="BZ35" s="104" t="str">
        <f t="shared" si="29"/>
        <v/>
      </c>
      <c r="CA35" s="104"/>
      <c r="CB35" s="104" t="str">
        <f t="shared" si="55"/>
        <v/>
      </c>
      <c r="CC35" s="104" t="str">
        <f t="shared" si="55"/>
        <v/>
      </c>
      <c r="CD35" s="104" t="str">
        <f t="shared" si="55"/>
        <v/>
      </c>
      <c r="CE35" s="104" t="str">
        <f t="shared" si="55"/>
        <v/>
      </c>
      <c r="CF35" s="104" t="str">
        <f t="shared" si="55"/>
        <v/>
      </c>
      <c r="CG35" s="104" t="str">
        <f t="shared" si="55"/>
        <v/>
      </c>
      <c r="CH35" s="104" t="str">
        <f t="shared" si="55"/>
        <v/>
      </c>
      <c r="CI35" s="104" t="str">
        <f t="shared" si="55"/>
        <v/>
      </c>
      <c r="CJ35" s="104" t="str">
        <f t="shared" si="55"/>
        <v/>
      </c>
      <c r="CK35" s="104" t="str">
        <f t="shared" si="55"/>
        <v/>
      </c>
      <c r="CL35" s="104" t="str">
        <f t="shared" si="55"/>
        <v/>
      </c>
      <c r="CM35" s="104" t="str">
        <f t="shared" si="55"/>
        <v/>
      </c>
      <c r="CN35" s="104" t="str">
        <f t="shared" si="55"/>
        <v/>
      </c>
      <c r="CO35" s="104"/>
      <c r="CP35" s="104" t="str">
        <f t="shared" si="56"/>
        <v/>
      </c>
      <c r="CQ35" s="104" t="str">
        <f t="shared" si="56"/>
        <v/>
      </c>
      <c r="CR35" s="104" t="str">
        <f t="shared" si="56"/>
        <v/>
      </c>
      <c r="CS35" s="104" t="str">
        <f t="shared" si="56"/>
        <v/>
      </c>
      <c r="CT35" s="104" t="str">
        <f t="shared" si="56"/>
        <v/>
      </c>
      <c r="CU35" s="104" t="str">
        <f t="shared" si="56"/>
        <v/>
      </c>
      <c r="CV35" s="104" t="str">
        <f t="shared" si="56"/>
        <v/>
      </c>
      <c r="CW35" s="104" t="str">
        <f t="shared" si="56"/>
        <v/>
      </c>
      <c r="CX35" s="104" t="str">
        <f t="shared" si="56"/>
        <v/>
      </c>
      <c r="CY35" s="104" t="str">
        <f t="shared" si="56"/>
        <v/>
      </c>
      <c r="CZ35" s="104" t="str">
        <f t="shared" si="56"/>
        <v/>
      </c>
      <c r="DA35" s="104" t="str">
        <f t="shared" si="56"/>
        <v/>
      </c>
      <c r="DB35" s="104" t="str">
        <f t="shared" si="56"/>
        <v/>
      </c>
      <c r="DC35" s="104"/>
      <c r="DD35" s="104" t="str">
        <f t="shared" si="57"/>
        <v/>
      </c>
      <c r="DE35" s="104" t="str">
        <f t="shared" si="57"/>
        <v/>
      </c>
      <c r="DF35" s="104" t="str">
        <f t="shared" si="57"/>
        <v/>
      </c>
      <c r="DG35" s="104" t="str">
        <f t="shared" si="57"/>
        <v/>
      </c>
      <c r="DH35" s="104" t="str">
        <f t="shared" si="57"/>
        <v/>
      </c>
      <c r="DI35" s="104" t="str">
        <f t="shared" si="57"/>
        <v/>
      </c>
      <c r="DJ35" s="104" t="str">
        <f t="shared" si="57"/>
        <v/>
      </c>
      <c r="DK35" s="104" t="str">
        <f t="shared" si="57"/>
        <v/>
      </c>
      <c r="DL35" s="104" t="str">
        <f t="shared" si="57"/>
        <v/>
      </c>
      <c r="DM35" s="104" t="str">
        <f t="shared" si="57"/>
        <v/>
      </c>
      <c r="DN35" s="104" t="str">
        <f t="shared" si="57"/>
        <v/>
      </c>
      <c r="DO35" s="104" t="str">
        <f t="shared" si="57"/>
        <v/>
      </c>
      <c r="DP35" s="104" t="str">
        <f t="shared" si="57"/>
        <v/>
      </c>
      <c r="DQ35" s="104"/>
      <c r="DR35" s="104" t="str">
        <f t="shared" si="58"/>
        <v/>
      </c>
      <c r="DS35" s="104" t="str">
        <f t="shared" si="58"/>
        <v/>
      </c>
      <c r="DT35" s="104" t="str">
        <f t="shared" si="58"/>
        <v/>
      </c>
      <c r="DU35" s="104" t="str">
        <f t="shared" si="58"/>
        <v/>
      </c>
      <c r="DV35" s="104" t="str">
        <f t="shared" si="58"/>
        <v/>
      </c>
      <c r="DW35" s="104" t="str">
        <f t="shared" si="58"/>
        <v/>
      </c>
      <c r="DX35" s="104" t="str">
        <f t="shared" si="58"/>
        <v/>
      </c>
      <c r="DY35" s="104" t="str">
        <f t="shared" si="58"/>
        <v/>
      </c>
      <c r="DZ35" s="104" t="str">
        <f t="shared" si="58"/>
        <v/>
      </c>
      <c r="EA35" s="104" t="str">
        <f t="shared" si="58"/>
        <v/>
      </c>
      <c r="EB35" s="104" t="str">
        <f t="shared" si="58"/>
        <v/>
      </c>
      <c r="EC35" s="104" t="str">
        <f t="shared" si="58"/>
        <v/>
      </c>
      <c r="ED35" s="104" t="str">
        <f t="shared" si="58"/>
        <v/>
      </c>
      <c r="EE35" s="104"/>
      <c r="EF35" s="104" t="str">
        <f t="shared" si="59"/>
        <v/>
      </c>
      <c r="EG35" s="104" t="str">
        <f t="shared" si="59"/>
        <v/>
      </c>
      <c r="EH35" s="104" t="str">
        <f t="shared" si="59"/>
        <v/>
      </c>
      <c r="EI35" s="104" t="str">
        <f t="shared" si="59"/>
        <v/>
      </c>
      <c r="EJ35" s="104" t="str">
        <f t="shared" si="59"/>
        <v/>
      </c>
      <c r="EK35" s="104" t="str">
        <f t="shared" si="59"/>
        <v/>
      </c>
      <c r="EL35" s="104" t="str">
        <f t="shared" si="59"/>
        <v/>
      </c>
      <c r="EM35" s="104" t="str">
        <f t="shared" si="59"/>
        <v/>
      </c>
      <c r="EN35" s="104" t="str">
        <f t="shared" si="59"/>
        <v/>
      </c>
      <c r="EO35" s="104" t="str">
        <f t="shared" si="59"/>
        <v/>
      </c>
      <c r="EP35" s="104" t="str">
        <f t="shared" si="59"/>
        <v/>
      </c>
      <c r="EQ35" s="104" t="str">
        <f t="shared" si="59"/>
        <v/>
      </c>
      <c r="ER35" s="104" t="str">
        <f t="shared" si="59"/>
        <v/>
      </c>
      <c r="ES35" s="104"/>
      <c r="ET35" s="104" t="str">
        <f t="shared" si="60"/>
        <v/>
      </c>
      <c r="EU35" s="104" t="str">
        <f t="shared" si="60"/>
        <v/>
      </c>
      <c r="EV35" s="104" t="str">
        <f t="shared" si="60"/>
        <v/>
      </c>
      <c r="EW35" s="104" t="str">
        <f t="shared" si="60"/>
        <v/>
      </c>
      <c r="EX35" s="104" t="str">
        <f t="shared" si="60"/>
        <v/>
      </c>
      <c r="EY35" s="104" t="str">
        <f t="shared" si="60"/>
        <v/>
      </c>
      <c r="EZ35" s="104" t="str">
        <f t="shared" si="60"/>
        <v/>
      </c>
      <c r="FA35" s="104" t="str">
        <f t="shared" si="60"/>
        <v/>
      </c>
      <c r="FB35" s="104" t="str">
        <f t="shared" si="60"/>
        <v/>
      </c>
      <c r="FC35" s="104" t="str">
        <f t="shared" si="60"/>
        <v/>
      </c>
      <c r="FD35" s="104" t="str">
        <f t="shared" si="60"/>
        <v/>
      </c>
      <c r="FE35" s="104" t="str">
        <f t="shared" si="60"/>
        <v/>
      </c>
      <c r="FF35" s="104" t="str">
        <f t="shared" si="60"/>
        <v/>
      </c>
      <c r="FG35" s="104"/>
      <c r="FH35" s="104" t="str">
        <f t="shared" si="61"/>
        <v/>
      </c>
      <c r="FI35" s="104" t="str">
        <f t="shared" si="61"/>
        <v/>
      </c>
      <c r="FJ35" s="104" t="str">
        <f t="shared" si="61"/>
        <v/>
      </c>
      <c r="FK35" s="104" t="str">
        <f t="shared" si="61"/>
        <v/>
      </c>
      <c r="FL35" s="104" t="str">
        <f t="shared" si="61"/>
        <v/>
      </c>
      <c r="FM35" s="104" t="str">
        <f t="shared" si="61"/>
        <v/>
      </c>
      <c r="FN35" s="104" t="str">
        <f t="shared" si="61"/>
        <v/>
      </c>
      <c r="FO35" s="104" t="str">
        <f t="shared" si="61"/>
        <v/>
      </c>
      <c r="FP35" s="104" t="str">
        <f t="shared" si="61"/>
        <v/>
      </c>
      <c r="FQ35" s="104" t="str">
        <f t="shared" si="61"/>
        <v/>
      </c>
      <c r="FR35" s="104" t="str">
        <f t="shared" si="61"/>
        <v/>
      </c>
      <c r="FS35" s="104" t="str">
        <f t="shared" si="61"/>
        <v/>
      </c>
      <c r="FT35" s="104" t="str">
        <f t="shared" si="61"/>
        <v/>
      </c>
      <c r="FU35" s="104"/>
      <c r="FV35" s="104" t="str">
        <f t="shared" si="62"/>
        <v/>
      </c>
      <c r="FW35" s="104" t="str">
        <f t="shared" si="62"/>
        <v/>
      </c>
      <c r="FX35" s="104" t="str">
        <f t="shared" si="62"/>
        <v/>
      </c>
      <c r="FY35" s="104" t="str">
        <f t="shared" si="62"/>
        <v/>
      </c>
      <c r="FZ35" s="104" t="str">
        <f t="shared" si="62"/>
        <v/>
      </c>
      <c r="GA35" s="104" t="str">
        <f t="shared" si="62"/>
        <v/>
      </c>
      <c r="GB35" s="104" t="str">
        <f t="shared" si="62"/>
        <v/>
      </c>
      <c r="GC35" s="104" t="str">
        <f t="shared" si="62"/>
        <v/>
      </c>
      <c r="GD35" s="104" t="str">
        <f t="shared" si="62"/>
        <v/>
      </c>
      <c r="GE35" s="104" t="str">
        <f t="shared" si="62"/>
        <v/>
      </c>
      <c r="GF35" s="104" t="str">
        <f t="shared" si="62"/>
        <v/>
      </c>
      <c r="GG35" s="104" t="str">
        <f t="shared" si="62"/>
        <v/>
      </c>
      <c r="GH35" s="104" t="str">
        <f t="shared" si="62"/>
        <v/>
      </c>
      <c r="GI35" s="104"/>
      <c r="GJ35" s="104" t="str">
        <f t="shared" si="63"/>
        <v/>
      </c>
      <c r="GK35" s="104" t="str">
        <f t="shared" si="63"/>
        <v/>
      </c>
      <c r="GL35" s="104" t="str">
        <f t="shared" si="63"/>
        <v/>
      </c>
      <c r="GM35" s="104" t="str">
        <f t="shared" si="63"/>
        <v/>
      </c>
      <c r="GN35" s="104" t="str">
        <f t="shared" si="63"/>
        <v/>
      </c>
      <c r="GO35" s="104" t="str">
        <f t="shared" si="63"/>
        <v/>
      </c>
      <c r="GP35" s="104" t="str">
        <f t="shared" si="63"/>
        <v/>
      </c>
      <c r="GQ35" s="104" t="str">
        <f t="shared" si="63"/>
        <v/>
      </c>
      <c r="GR35" s="104" t="str">
        <f t="shared" si="63"/>
        <v/>
      </c>
      <c r="GS35" s="104" t="str">
        <f t="shared" si="63"/>
        <v/>
      </c>
      <c r="GT35" s="104" t="str">
        <f t="shared" si="63"/>
        <v/>
      </c>
      <c r="GU35" s="104" t="str">
        <f t="shared" si="63"/>
        <v/>
      </c>
      <c r="GV35" s="104" t="str">
        <f t="shared" si="63"/>
        <v/>
      </c>
      <c r="GW35" s="104"/>
      <c r="GX35" s="104" t="str">
        <f t="shared" si="64"/>
        <v/>
      </c>
      <c r="GY35" s="104" t="str">
        <f t="shared" si="64"/>
        <v/>
      </c>
      <c r="GZ35" s="104" t="str">
        <f t="shared" si="64"/>
        <v/>
      </c>
      <c r="HA35" s="104" t="str">
        <f t="shared" si="64"/>
        <v/>
      </c>
      <c r="HB35" s="104" t="str">
        <f t="shared" si="64"/>
        <v/>
      </c>
      <c r="HC35" s="104" t="str">
        <f t="shared" si="64"/>
        <v/>
      </c>
      <c r="HD35" s="104" t="str">
        <f t="shared" si="64"/>
        <v/>
      </c>
      <c r="HE35" s="104" t="str">
        <f t="shared" si="64"/>
        <v/>
      </c>
      <c r="HF35" s="104" t="str">
        <f t="shared" si="64"/>
        <v/>
      </c>
      <c r="HG35" s="104" t="str">
        <f t="shared" si="64"/>
        <v/>
      </c>
      <c r="HH35" s="104" t="str">
        <f t="shared" si="64"/>
        <v/>
      </c>
      <c r="HI35" s="104" t="str">
        <f t="shared" si="64"/>
        <v/>
      </c>
      <c r="HJ35" s="104" t="str">
        <f t="shared" si="64"/>
        <v/>
      </c>
    </row>
    <row r="36" spans="1:218" x14ac:dyDescent="0.25">
      <c r="A36" s="91">
        <v>40653</v>
      </c>
      <c r="B36" s="113" t="s">
        <v>601</v>
      </c>
      <c r="C36" s="114" t="s">
        <v>571</v>
      </c>
      <c r="D36" s="160" t="s">
        <v>586</v>
      </c>
      <c r="E36" s="114">
        <v>30</v>
      </c>
      <c r="F36" s="134"/>
      <c r="G36" s="161"/>
      <c r="H36" s="162" t="str">
        <f>INDEX('Daily Activity List'!B:B,MATCH(A36,'Daily Activity List'!$A:$A))</f>
        <v>VHP -  Decon</v>
      </c>
      <c r="I36" s="136"/>
      <c r="J36" s="104" t="str">
        <f t="shared" si="65"/>
        <v/>
      </c>
      <c r="K36" s="104" t="str">
        <f t="shared" si="65"/>
        <v/>
      </c>
      <c r="L36" s="104">
        <f t="shared" si="65"/>
        <v>30</v>
      </c>
      <c r="M36" s="104" t="str">
        <f t="shared" si="65"/>
        <v/>
      </c>
      <c r="N36" s="104" t="str">
        <f t="shared" si="65"/>
        <v/>
      </c>
      <c r="O36" s="104" t="str">
        <f t="shared" si="65"/>
        <v/>
      </c>
      <c r="P36" s="104" t="str">
        <f t="shared" si="65"/>
        <v/>
      </c>
      <c r="Q36" s="104" t="str">
        <f t="shared" si="65"/>
        <v/>
      </c>
      <c r="R36" s="104" t="str">
        <f t="shared" si="65"/>
        <v/>
      </c>
      <c r="S36" s="104" t="str">
        <f t="shared" si="65"/>
        <v/>
      </c>
      <c r="T36" s="104" t="str">
        <f t="shared" si="65"/>
        <v/>
      </c>
      <c r="U36" s="104" t="str">
        <f t="shared" si="65"/>
        <v/>
      </c>
      <c r="V36" s="104" t="str">
        <f t="shared" si="65"/>
        <v/>
      </c>
      <c r="W36" s="136"/>
      <c r="X36" s="104" t="str">
        <f t="shared" si="26"/>
        <v/>
      </c>
      <c r="Y36" s="104" t="str">
        <f t="shared" si="26"/>
        <v/>
      </c>
      <c r="Z36" s="104" t="str">
        <f t="shared" si="26"/>
        <v/>
      </c>
      <c r="AA36" s="104" t="str">
        <f t="shared" si="26"/>
        <v/>
      </c>
      <c r="AB36" s="104" t="str">
        <f t="shared" si="26"/>
        <v/>
      </c>
      <c r="AC36" s="104" t="str">
        <f t="shared" si="26"/>
        <v/>
      </c>
      <c r="AD36" s="104" t="str">
        <f t="shared" si="26"/>
        <v/>
      </c>
      <c r="AE36" s="104" t="str">
        <f t="shared" si="26"/>
        <v/>
      </c>
      <c r="AF36" s="104" t="str">
        <f t="shared" si="26"/>
        <v/>
      </c>
      <c r="AG36" s="104" t="str">
        <f t="shared" si="26"/>
        <v/>
      </c>
      <c r="AH36" s="104" t="str">
        <f t="shared" si="26"/>
        <v/>
      </c>
      <c r="AI36" s="104" t="str">
        <f t="shared" si="26"/>
        <v/>
      </c>
      <c r="AJ36" s="104" t="str">
        <f t="shared" si="26"/>
        <v/>
      </c>
      <c r="AK36" s="104"/>
      <c r="AL36" s="104" t="str">
        <f t="shared" si="27"/>
        <v/>
      </c>
      <c r="AM36" s="104" t="str">
        <f t="shared" si="27"/>
        <v/>
      </c>
      <c r="AN36" s="104" t="str">
        <f t="shared" si="27"/>
        <v/>
      </c>
      <c r="AO36" s="104" t="str">
        <f t="shared" si="27"/>
        <v/>
      </c>
      <c r="AP36" s="104" t="str">
        <f t="shared" si="27"/>
        <v/>
      </c>
      <c r="AQ36" s="104" t="str">
        <f t="shared" si="27"/>
        <v/>
      </c>
      <c r="AR36" s="104" t="str">
        <f t="shared" si="27"/>
        <v/>
      </c>
      <c r="AS36" s="104" t="str">
        <f t="shared" si="27"/>
        <v/>
      </c>
      <c r="AT36" s="104" t="str">
        <f t="shared" si="27"/>
        <v/>
      </c>
      <c r="AU36" s="104" t="str">
        <f t="shared" si="27"/>
        <v/>
      </c>
      <c r="AV36" s="104" t="str">
        <f t="shared" si="27"/>
        <v/>
      </c>
      <c r="AW36" s="104" t="str">
        <f t="shared" si="27"/>
        <v/>
      </c>
      <c r="AX36" s="104" t="str">
        <f t="shared" si="27"/>
        <v/>
      </c>
      <c r="AY36" s="104"/>
      <c r="AZ36" s="104" t="str">
        <f t="shared" si="28"/>
        <v/>
      </c>
      <c r="BA36" s="104" t="str">
        <f t="shared" si="28"/>
        <v/>
      </c>
      <c r="BB36" s="104" t="str">
        <f t="shared" si="28"/>
        <v/>
      </c>
      <c r="BC36" s="104" t="str">
        <f t="shared" si="28"/>
        <v/>
      </c>
      <c r="BD36" s="104" t="str">
        <f t="shared" si="28"/>
        <v/>
      </c>
      <c r="BE36" s="104" t="str">
        <f t="shared" si="28"/>
        <v/>
      </c>
      <c r="BF36" s="104" t="str">
        <f t="shared" si="28"/>
        <v/>
      </c>
      <c r="BG36" s="104" t="str">
        <f t="shared" si="28"/>
        <v/>
      </c>
      <c r="BH36" s="104" t="str">
        <f t="shared" si="28"/>
        <v/>
      </c>
      <c r="BI36" s="104" t="str">
        <f t="shared" si="28"/>
        <v/>
      </c>
      <c r="BJ36" s="104" t="str">
        <f t="shared" si="28"/>
        <v/>
      </c>
      <c r="BK36" s="104" t="str">
        <f t="shared" si="28"/>
        <v/>
      </c>
      <c r="BL36" s="104" t="str">
        <f t="shared" si="28"/>
        <v/>
      </c>
      <c r="BM36" s="104"/>
      <c r="BN36" s="104" t="str">
        <f t="shared" si="29"/>
        <v/>
      </c>
      <c r="BO36" s="104" t="str">
        <f t="shared" si="29"/>
        <v/>
      </c>
      <c r="BP36" s="104" t="str">
        <f t="shared" si="29"/>
        <v/>
      </c>
      <c r="BQ36" s="104" t="str">
        <f t="shared" si="29"/>
        <v/>
      </c>
      <c r="BR36" s="104" t="str">
        <f t="shared" si="29"/>
        <v/>
      </c>
      <c r="BS36" s="104" t="str">
        <f t="shared" si="29"/>
        <v/>
      </c>
      <c r="BT36" s="104" t="str">
        <f t="shared" si="29"/>
        <v/>
      </c>
      <c r="BU36" s="104" t="str">
        <f t="shared" si="29"/>
        <v/>
      </c>
      <c r="BV36" s="104" t="str">
        <f t="shared" si="29"/>
        <v/>
      </c>
      <c r="BW36" s="104" t="str">
        <f t="shared" si="29"/>
        <v/>
      </c>
      <c r="BX36" s="104" t="str">
        <f t="shared" si="29"/>
        <v/>
      </c>
      <c r="BY36" s="104" t="str">
        <f t="shared" si="29"/>
        <v/>
      </c>
      <c r="BZ36" s="104" t="str">
        <f t="shared" si="29"/>
        <v/>
      </c>
      <c r="CA36" s="104"/>
      <c r="CB36" s="104" t="str">
        <f t="shared" si="55"/>
        <v/>
      </c>
      <c r="CC36" s="104" t="str">
        <f t="shared" si="55"/>
        <v/>
      </c>
      <c r="CD36" s="104" t="str">
        <f t="shared" si="55"/>
        <v/>
      </c>
      <c r="CE36" s="104" t="str">
        <f t="shared" si="55"/>
        <v/>
      </c>
      <c r="CF36" s="104" t="str">
        <f t="shared" si="55"/>
        <v/>
      </c>
      <c r="CG36" s="104" t="str">
        <f t="shared" si="55"/>
        <v/>
      </c>
      <c r="CH36" s="104" t="str">
        <f t="shared" si="55"/>
        <v/>
      </c>
      <c r="CI36" s="104" t="str">
        <f t="shared" si="55"/>
        <v/>
      </c>
      <c r="CJ36" s="104" t="str">
        <f t="shared" si="55"/>
        <v/>
      </c>
      <c r="CK36" s="104" t="str">
        <f t="shared" si="55"/>
        <v/>
      </c>
      <c r="CL36" s="104" t="str">
        <f t="shared" si="55"/>
        <v/>
      </c>
      <c r="CM36" s="104" t="str">
        <f t="shared" si="55"/>
        <v/>
      </c>
      <c r="CN36" s="104" t="str">
        <f t="shared" si="55"/>
        <v/>
      </c>
      <c r="CO36" s="104"/>
      <c r="CP36" s="104" t="str">
        <f t="shared" si="56"/>
        <v/>
      </c>
      <c r="CQ36" s="104" t="str">
        <f t="shared" si="56"/>
        <v/>
      </c>
      <c r="CR36" s="104" t="str">
        <f t="shared" si="56"/>
        <v/>
      </c>
      <c r="CS36" s="104" t="str">
        <f t="shared" si="56"/>
        <v/>
      </c>
      <c r="CT36" s="104" t="str">
        <f t="shared" si="56"/>
        <v/>
      </c>
      <c r="CU36" s="104" t="str">
        <f t="shared" si="56"/>
        <v/>
      </c>
      <c r="CV36" s="104" t="str">
        <f t="shared" si="56"/>
        <v/>
      </c>
      <c r="CW36" s="104" t="str">
        <f t="shared" si="56"/>
        <v/>
      </c>
      <c r="CX36" s="104" t="str">
        <f t="shared" si="56"/>
        <v/>
      </c>
      <c r="CY36" s="104" t="str">
        <f t="shared" si="56"/>
        <v/>
      </c>
      <c r="CZ36" s="104" t="str">
        <f t="shared" si="56"/>
        <v/>
      </c>
      <c r="DA36" s="104" t="str">
        <f t="shared" si="56"/>
        <v/>
      </c>
      <c r="DB36" s="104" t="str">
        <f t="shared" si="56"/>
        <v/>
      </c>
      <c r="DC36" s="104"/>
      <c r="DD36" s="104" t="str">
        <f t="shared" si="57"/>
        <v/>
      </c>
      <c r="DE36" s="104" t="str">
        <f t="shared" si="57"/>
        <v/>
      </c>
      <c r="DF36" s="104" t="str">
        <f t="shared" si="57"/>
        <v/>
      </c>
      <c r="DG36" s="104" t="str">
        <f t="shared" si="57"/>
        <v/>
      </c>
      <c r="DH36" s="104" t="str">
        <f t="shared" si="57"/>
        <v/>
      </c>
      <c r="DI36" s="104" t="str">
        <f t="shared" si="57"/>
        <v/>
      </c>
      <c r="DJ36" s="104" t="str">
        <f t="shared" si="57"/>
        <v/>
      </c>
      <c r="DK36" s="104" t="str">
        <f t="shared" si="57"/>
        <v/>
      </c>
      <c r="DL36" s="104" t="str">
        <f t="shared" si="57"/>
        <v/>
      </c>
      <c r="DM36" s="104" t="str">
        <f t="shared" si="57"/>
        <v/>
      </c>
      <c r="DN36" s="104" t="str">
        <f t="shared" si="57"/>
        <v/>
      </c>
      <c r="DO36" s="104" t="str">
        <f t="shared" si="57"/>
        <v/>
      </c>
      <c r="DP36" s="104" t="str">
        <f t="shared" si="57"/>
        <v/>
      </c>
      <c r="DQ36" s="104"/>
      <c r="DR36" s="104" t="str">
        <f t="shared" si="58"/>
        <v/>
      </c>
      <c r="DS36" s="104" t="str">
        <f t="shared" si="58"/>
        <v/>
      </c>
      <c r="DT36" s="104" t="str">
        <f t="shared" si="58"/>
        <v/>
      </c>
      <c r="DU36" s="104" t="str">
        <f t="shared" si="58"/>
        <v/>
      </c>
      <c r="DV36" s="104" t="str">
        <f t="shared" si="58"/>
        <v/>
      </c>
      <c r="DW36" s="104" t="str">
        <f t="shared" si="58"/>
        <v/>
      </c>
      <c r="DX36" s="104" t="str">
        <f t="shared" si="58"/>
        <v/>
      </c>
      <c r="DY36" s="104" t="str">
        <f t="shared" si="58"/>
        <v/>
      </c>
      <c r="DZ36" s="104" t="str">
        <f t="shared" si="58"/>
        <v/>
      </c>
      <c r="EA36" s="104" t="str">
        <f t="shared" si="58"/>
        <v/>
      </c>
      <c r="EB36" s="104" t="str">
        <f t="shared" si="58"/>
        <v/>
      </c>
      <c r="EC36" s="104" t="str">
        <f t="shared" si="58"/>
        <v/>
      </c>
      <c r="ED36" s="104" t="str">
        <f t="shared" si="58"/>
        <v/>
      </c>
      <c r="EE36" s="104"/>
      <c r="EF36" s="104" t="str">
        <f t="shared" si="59"/>
        <v/>
      </c>
      <c r="EG36" s="104" t="str">
        <f t="shared" si="59"/>
        <v/>
      </c>
      <c r="EH36" s="104" t="str">
        <f t="shared" si="59"/>
        <v/>
      </c>
      <c r="EI36" s="104" t="str">
        <f t="shared" si="59"/>
        <v/>
      </c>
      <c r="EJ36" s="104" t="str">
        <f t="shared" si="59"/>
        <v/>
      </c>
      <c r="EK36" s="104" t="str">
        <f t="shared" si="59"/>
        <v/>
      </c>
      <c r="EL36" s="104" t="str">
        <f t="shared" si="59"/>
        <v/>
      </c>
      <c r="EM36" s="104" t="str">
        <f t="shared" si="59"/>
        <v/>
      </c>
      <c r="EN36" s="104" t="str">
        <f t="shared" si="59"/>
        <v/>
      </c>
      <c r="EO36" s="104" t="str">
        <f t="shared" si="59"/>
        <v/>
      </c>
      <c r="EP36" s="104" t="str">
        <f t="shared" si="59"/>
        <v/>
      </c>
      <c r="EQ36" s="104" t="str">
        <f t="shared" si="59"/>
        <v/>
      </c>
      <c r="ER36" s="104" t="str">
        <f t="shared" si="59"/>
        <v/>
      </c>
      <c r="ES36" s="104"/>
      <c r="ET36" s="104" t="str">
        <f t="shared" si="60"/>
        <v/>
      </c>
      <c r="EU36" s="104" t="str">
        <f t="shared" si="60"/>
        <v/>
      </c>
      <c r="EV36" s="104" t="str">
        <f t="shared" si="60"/>
        <v/>
      </c>
      <c r="EW36" s="104" t="str">
        <f t="shared" si="60"/>
        <v/>
      </c>
      <c r="EX36" s="104" t="str">
        <f t="shared" si="60"/>
        <v/>
      </c>
      <c r="EY36" s="104" t="str">
        <f t="shared" si="60"/>
        <v/>
      </c>
      <c r="EZ36" s="104" t="str">
        <f t="shared" si="60"/>
        <v/>
      </c>
      <c r="FA36" s="104" t="str">
        <f t="shared" si="60"/>
        <v/>
      </c>
      <c r="FB36" s="104" t="str">
        <f t="shared" si="60"/>
        <v/>
      </c>
      <c r="FC36" s="104" t="str">
        <f t="shared" si="60"/>
        <v/>
      </c>
      <c r="FD36" s="104" t="str">
        <f t="shared" si="60"/>
        <v/>
      </c>
      <c r="FE36" s="104" t="str">
        <f t="shared" si="60"/>
        <v/>
      </c>
      <c r="FF36" s="104" t="str">
        <f t="shared" si="60"/>
        <v/>
      </c>
      <c r="FG36" s="104"/>
      <c r="FH36" s="104" t="str">
        <f t="shared" si="61"/>
        <v/>
      </c>
      <c r="FI36" s="104" t="str">
        <f t="shared" si="61"/>
        <v/>
      </c>
      <c r="FJ36" s="104" t="str">
        <f t="shared" si="61"/>
        <v/>
      </c>
      <c r="FK36" s="104" t="str">
        <f t="shared" si="61"/>
        <v/>
      </c>
      <c r="FL36" s="104" t="str">
        <f t="shared" si="61"/>
        <v/>
      </c>
      <c r="FM36" s="104" t="str">
        <f t="shared" si="61"/>
        <v/>
      </c>
      <c r="FN36" s="104" t="str">
        <f t="shared" si="61"/>
        <v/>
      </c>
      <c r="FO36" s="104" t="str">
        <f t="shared" si="61"/>
        <v/>
      </c>
      <c r="FP36" s="104" t="str">
        <f t="shared" si="61"/>
        <v/>
      </c>
      <c r="FQ36" s="104" t="str">
        <f t="shared" si="61"/>
        <v/>
      </c>
      <c r="FR36" s="104" t="str">
        <f t="shared" si="61"/>
        <v/>
      </c>
      <c r="FS36" s="104" t="str">
        <f t="shared" si="61"/>
        <v/>
      </c>
      <c r="FT36" s="104" t="str">
        <f t="shared" si="61"/>
        <v/>
      </c>
      <c r="FU36" s="104"/>
      <c r="FV36" s="104" t="str">
        <f t="shared" si="62"/>
        <v/>
      </c>
      <c r="FW36" s="104" t="str">
        <f t="shared" si="62"/>
        <v/>
      </c>
      <c r="FX36" s="104" t="str">
        <f t="shared" si="62"/>
        <v/>
      </c>
      <c r="FY36" s="104" t="str">
        <f t="shared" si="62"/>
        <v/>
      </c>
      <c r="FZ36" s="104" t="str">
        <f t="shared" si="62"/>
        <v/>
      </c>
      <c r="GA36" s="104" t="str">
        <f t="shared" si="62"/>
        <v/>
      </c>
      <c r="GB36" s="104" t="str">
        <f t="shared" si="62"/>
        <v/>
      </c>
      <c r="GC36" s="104" t="str">
        <f t="shared" si="62"/>
        <v/>
      </c>
      <c r="GD36" s="104" t="str">
        <f t="shared" si="62"/>
        <v/>
      </c>
      <c r="GE36" s="104" t="str">
        <f t="shared" si="62"/>
        <v/>
      </c>
      <c r="GF36" s="104" t="str">
        <f t="shared" si="62"/>
        <v/>
      </c>
      <c r="GG36" s="104" t="str">
        <f t="shared" si="62"/>
        <v/>
      </c>
      <c r="GH36" s="104" t="str">
        <f t="shared" si="62"/>
        <v/>
      </c>
      <c r="GI36" s="104"/>
      <c r="GJ36" s="104" t="str">
        <f t="shared" si="63"/>
        <v/>
      </c>
      <c r="GK36" s="104" t="str">
        <f t="shared" si="63"/>
        <v/>
      </c>
      <c r="GL36" s="104" t="str">
        <f t="shared" si="63"/>
        <v/>
      </c>
      <c r="GM36" s="104" t="str">
        <f t="shared" si="63"/>
        <v/>
      </c>
      <c r="GN36" s="104" t="str">
        <f t="shared" si="63"/>
        <v/>
      </c>
      <c r="GO36" s="104" t="str">
        <f t="shared" si="63"/>
        <v/>
      </c>
      <c r="GP36" s="104" t="str">
        <f t="shared" si="63"/>
        <v/>
      </c>
      <c r="GQ36" s="104" t="str">
        <f t="shared" si="63"/>
        <v/>
      </c>
      <c r="GR36" s="104" t="str">
        <f t="shared" si="63"/>
        <v/>
      </c>
      <c r="GS36" s="104" t="str">
        <f t="shared" si="63"/>
        <v/>
      </c>
      <c r="GT36" s="104" t="str">
        <f t="shared" si="63"/>
        <v/>
      </c>
      <c r="GU36" s="104" t="str">
        <f t="shared" si="63"/>
        <v/>
      </c>
      <c r="GV36" s="104" t="str">
        <f t="shared" si="63"/>
        <v/>
      </c>
      <c r="GW36" s="104"/>
      <c r="GX36" s="104" t="str">
        <f t="shared" si="64"/>
        <v/>
      </c>
      <c r="GY36" s="104" t="str">
        <f t="shared" si="64"/>
        <v/>
      </c>
      <c r="GZ36" s="104" t="str">
        <f t="shared" si="64"/>
        <v/>
      </c>
      <c r="HA36" s="104" t="str">
        <f t="shared" si="64"/>
        <v/>
      </c>
      <c r="HB36" s="104" t="str">
        <f t="shared" si="64"/>
        <v/>
      </c>
      <c r="HC36" s="104" t="str">
        <f t="shared" si="64"/>
        <v/>
      </c>
      <c r="HD36" s="104" t="str">
        <f t="shared" si="64"/>
        <v/>
      </c>
      <c r="HE36" s="104" t="str">
        <f t="shared" si="64"/>
        <v/>
      </c>
      <c r="HF36" s="104" t="str">
        <f t="shared" si="64"/>
        <v/>
      </c>
      <c r="HG36" s="104" t="str">
        <f t="shared" si="64"/>
        <v/>
      </c>
      <c r="HH36" s="104" t="str">
        <f t="shared" si="64"/>
        <v/>
      </c>
      <c r="HI36" s="104" t="str">
        <f t="shared" si="64"/>
        <v/>
      </c>
      <c r="HJ36" s="104" t="str">
        <f t="shared" si="64"/>
        <v/>
      </c>
    </row>
    <row r="37" spans="1:218" x14ac:dyDescent="0.25">
      <c r="A37" s="91">
        <v>40653</v>
      </c>
      <c r="B37" s="113" t="s">
        <v>601</v>
      </c>
      <c r="C37" s="114" t="s">
        <v>571</v>
      </c>
      <c r="D37" s="160" t="s">
        <v>586</v>
      </c>
      <c r="E37" s="114">
        <v>1.6</v>
      </c>
      <c r="F37" s="134"/>
      <c r="G37" s="161"/>
      <c r="H37" s="162" t="str">
        <f>INDEX('Daily Activity List'!B:B,MATCH(A37,'Daily Activity List'!$A:$A))</f>
        <v>VHP -  Decon</v>
      </c>
      <c r="I37" s="136"/>
      <c r="J37" s="104" t="str">
        <f t="shared" si="65"/>
        <v/>
      </c>
      <c r="K37" s="104" t="str">
        <f t="shared" si="65"/>
        <v/>
      </c>
      <c r="L37" s="104">
        <f t="shared" si="65"/>
        <v>1.6</v>
      </c>
      <c r="M37" s="104" t="str">
        <f t="shared" si="65"/>
        <v/>
      </c>
      <c r="N37" s="104" t="str">
        <f t="shared" si="65"/>
        <v/>
      </c>
      <c r="O37" s="104" t="str">
        <f t="shared" si="65"/>
        <v/>
      </c>
      <c r="P37" s="104" t="str">
        <f t="shared" si="65"/>
        <v/>
      </c>
      <c r="Q37" s="104" t="str">
        <f t="shared" si="65"/>
        <v/>
      </c>
      <c r="R37" s="104" t="str">
        <f t="shared" si="65"/>
        <v/>
      </c>
      <c r="S37" s="104" t="str">
        <f t="shared" si="65"/>
        <v/>
      </c>
      <c r="T37" s="104" t="str">
        <f t="shared" si="65"/>
        <v/>
      </c>
      <c r="U37" s="104" t="str">
        <f t="shared" si="65"/>
        <v/>
      </c>
      <c r="V37" s="104" t="str">
        <f t="shared" si="65"/>
        <v/>
      </c>
      <c r="W37" s="136"/>
      <c r="X37" s="104" t="str">
        <f t="shared" si="26"/>
        <v/>
      </c>
      <c r="Y37" s="104" t="str">
        <f t="shared" si="26"/>
        <v/>
      </c>
      <c r="Z37" s="104" t="str">
        <f t="shared" si="26"/>
        <v/>
      </c>
      <c r="AA37" s="104" t="str">
        <f t="shared" si="26"/>
        <v/>
      </c>
      <c r="AB37" s="104" t="str">
        <f t="shared" si="26"/>
        <v/>
      </c>
      <c r="AC37" s="104" t="str">
        <f t="shared" si="26"/>
        <v/>
      </c>
      <c r="AD37" s="104" t="str">
        <f t="shared" si="26"/>
        <v/>
      </c>
      <c r="AE37" s="104" t="str">
        <f t="shared" si="26"/>
        <v/>
      </c>
      <c r="AF37" s="104" t="str">
        <f t="shared" si="26"/>
        <v/>
      </c>
      <c r="AG37" s="104" t="str">
        <f t="shared" si="26"/>
        <v/>
      </c>
      <c r="AH37" s="104" t="str">
        <f t="shared" si="26"/>
        <v/>
      </c>
      <c r="AI37" s="104" t="str">
        <f t="shared" si="26"/>
        <v/>
      </c>
      <c r="AJ37" s="104" t="str">
        <f t="shared" si="26"/>
        <v/>
      </c>
      <c r="AK37" s="104"/>
      <c r="AL37" s="104" t="str">
        <f t="shared" si="27"/>
        <v/>
      </c>
      <c r="AM37" s="104" t="str">
        <f t="shared" si="27"/>
        <v/>
      </c>
      <c r="AN37" s="104" t="str">
        <f t="shared" si="27"/>
        <v/>
      </c>
      <c r="AO37" s="104" t="str">
        <f t="shared" si="27"/>
        <v/>
      </c>
      <c r="AP37" s="104" t="str">
        <f t="shared" si="27"/>
        <v/>
      </c>
      <c r="AQ37" s="104" t="str">
        <f t="shared" si="27"/>
        <v/>
      </c>
      <c r="AR37" s="104" t="str">
        <f t="shared" si="27"/>
        <v/>
      </c>
      <c r="AS37" s="104" t="str">
        <f t="shared" si="27"/>
        <v/>
      </c>
      <c r="AT37" s="104" t="str">
        <f t="shared" si="27"/>
        <v/>
      </c>
      <c r="AU37" s="104" t="str">
        <f t="shared" si="27"/>
        <v/>
      </c>
      <c r="AV37" s="104" t="str">
        <f t="shared" si="27"/>
        <v/>
      </c>
      <c r="AW37" s="104" t="str">
        <f t="shared" si="27"/>
        <v/>
      </c>
      <c r="AX37" s="104" t="str">
        <f t="shared" si="27"/>
        <v/>
      </c>
      <c r="AY37" s="104"/>
      <c r="AZ37" s="104" t="str">
        <f t="shared" si="28"/>
        <v/>
      </c>
      <c r="BA37" s="104" t="str">
        <f t="shared" si="28"/>
        <v/>
      </c>
      <c r="BB37" s="104" t="str">
        <f t="shared" si="28"/>
        <v/>
      </c>
      <c r="BC37" s="104" t="str">
        <f t="shared" si="28"/>
        <v/>
      </c>
      <c r="BD37" s="104" t="str">
        <f t="shared" si="28"/>
        <v/>
      </c>
      <c r="BE37" s="104" t="str">
        <f t="shared" si="28"/>
        <v/>
      </c>
      <c r="BF37" s="104" t="str">
        <f t="shared" si="28"/>
        <v/>
      </c>
      <c r="BG37" s="104" t="str">
        <f t="shared" si="28"/>
        <v/>
      </c>
      <c r="BH37" s="104" t="str">
        <f t="shared" si="28"/>
        <v/>
      </c>
      <c r="BI37" s="104" t="str">
        <f t="shared" si="28"/>
        <v/>
      </c>
      <c r="BJ37" s="104" t="str">
        <f t="shared" si="28"/>
        <v/>
      </c>
      <c r="BK37" s="104" t="str">
        <f t="shared" si="28"/>
        <v/>
      </c>
      <c r="BL37" s="104" t="str">
        <f t="shared" si="28"/>
        <v/>
      </c>
      <c r="BM37" s="104"/>
      <c r="BN37" s="104" t="str">
        <f t="shared" si="29"/>
        <v/>
      </c>
      <c r="BO37" s="104" t="str">
        <f t="shared" si="29"/>
        <v/>
      </c>
      <c r="BP37" s="104" t="str">
        <f t="shared" si="29"/>
        <v/>
      </c>
      <c r="BQ37" s="104" t="str">
        <f t="shared" si="29"/>
        <v/>
      </c>
      <c r="BR37" s="104" t="str">
        <f t="shared" si="29"/>
        <v/>
      </c>
      <c r="BS37" s="104" t="str">
        <f t="shared" si="29"/>
        <v/>
      </c>
      <c r="BT37" s="104" t="str">
        <f t="shared" si="29"/>
        <v/>
      </c>
      <c r="BU37" s="104" t="str">
        <f t="shared" si="29"/>
        <v/>
      </c>
      <c r="BV37" s="104" t="str">
        <f t="shared" si="29"/>
        <v/>
      </c>
      <c r="BW37" s="104" t="str">
        <f t="shared" si="29"/>
        <v/>
      </c>
      <c r="BX37" s="104" t="str">
        <f t="shared" si="29"/>
        <v/>
      </c>
      <c r="BY37" s="104" t="str">
        <f t="shared" si="29"/>
        <v/>
      </c>
      <c r="BZ37" s="104" t="str">
        <f t="shared" si="29"/>
        <v/>
      </c>
      <c r="CA37" s="104"/>
      <c r="CB37" s="104" t="str">
        <f t="shared" si="55"/>
        <v/>
      </c>
      <c r="CC37" s="104" t="str">
        <f t="shared" si="55"/>
        <v/>
      </c>
      <c r="CD37" s="104" t="str">
        <f t="shared" si="55"/>
        <v/>
      </c>
      <c r="CE37" s="104" t="str">
        <f t="shared" si="55"/>
        <v/>
      </c>
      <c r="CF37" s="104" t="str">
        <f t="shared" si="55"/>
        <v/>
      </c>
      <c r="CG37" s="104" t="str">
        <f t="shared" si="55"/>
        <v/>
      </c>
      <c r="CH37" s="104" t="str">
        <f t="shared" si="55"/>
        <v/>
      </c>
      <c r="CI37" s="104" t="str">
        <f t="shared" si="55"/>
        <v/>
      </c>
      <c r="CJ37" s="104" t="str">
        <f t="shared" si="55"/>
        <v/>
      </c>
      <c r="CK37" s="104" t="str">
        <f t="shared" si="55"/>
        <v/>
      </c>
      <c r="CL37" s="104" t="str">
        <f t="shared" si="55"/>
        <v/>
      </c>
      <c r="CM37" s="104" t="str">
        <f t="shared" si="55"/>
        <v/>
      </c>
      <c r="CN37" s="104" t="str">
        <f t="shared" si="55"/>
        <v/>
      </c>
      <c r="CO37" s="104"/>
      <c r="CP37" s="104" t="str">
        <f t="shared" si="56"/>
        <v/>
      </c>
      <c r="CQ37" s="104" t="str">
        <f t="shared" si="56"/>
        <v/>
      </c>
      <c r="CR37" s="104" t="str">
        <f t="shared" si="56"/>
        <v/>
      </c>
      <c r="CS37" s="104" t="str">
        <f t="shared" si="56"/>
        <v/>
      </c>
      <c r="CT37" s="104" t="str">
        <f t="shared" si="56"/>
        <v/>
      </c>
      <c r="CU37" s="104" t="str">
        <f t="shared" si="56"/>
        <v/>
      </c>
      <c r="CV37" s="104" t="str">
        <f t="shared" si="56"/>
        <v/>
      </c>
      <c r="CW37" s="104" t="str">
        <f t="shared" si="56"/>
        <v/>
      </c>
      <c r="CX37" s="104" t="str">
        <f t="shared" si="56"/>
        <v/>
      </c>
      <c r="CY37" s="104" t="str">
        <f t="shared" si="56"/>
        <v/>
      </c>
      <c r="CZ37" s="104" t="str">
        <f t="shared" si="56"/>
        <v/>
      </c>
      <c r="DA37" s="104" t="str">
        <f t="shared" si="56"/>
        <v/>
      </c>
      <c r="DB37" s="104" t="str">
        <f t="shared" si="56"/>
        <v/>
      </c>
      <c r="DC37" s="104"/>
      <c r="DD37" s="104" t="str">
        <f t="shared" si="57"/>
        <v/>
      </c>
      <c r="DE37" s="104" t="str">
        <f t="shared" si="57"/>
        <v/>
      </c>
      <c r="DF37" s="104" t="str">
        <f t="shared" si="57"/>
        <v/>
      </c>
      <c r="DG37" s="104" t="str">
        <f t="shared" si="57"/>
        <v/>
      </c>
      <c r="DH37" s="104" t="str">
        <f t="shared" si="57"/>
        <v/>
      </c>
      <c r="DI37" s="104" t="str">
        <f t="shared" si="57"/>
        <v/>
      </c>
      <c r="DJ37" s="104" t="str">
        <f t="shared" si="57"/>
        <v/>
      </c>
      <c r="DK37" s="104" t="str">
        <f t="shared" si="57"/>
        <v/>
      </c>
      <c r="DL37" s="104" t="str">
        <f t="shared" si="57"/>
        <v/>
      </c>
      <c r="DM37" s="104" t="str">
        <f t="shared" si="57"/>
        <v/>
      </c>
      <c r="DN37" s="104" t="str">
        <f t="shared" si="57"/>
        <v/>
      </c>
      <c r="DO37" s="104" t="str">
        <f t="shared" si="57"/>
        <v/>
      </c>
      <c r="DP37" s="104" t="str">
        <f t="shared" si="57"/>
        <v/>
      </c>
      <c r="DQ37" s="104"/>
      <c r="DR37" s="104" t="str">
        <f t="shared" si="58"/>
        <v/>
      </c>
      <c r="DS37" s="104" t="str">
        <f t="shared" si="58"/>
        <v/>
      </c>
      <c r="DT37" s="104" t="str">
        <f t="shared" si="58"/>
        <v/>
      </c>
      <c r="DU37" s="104" t="str">
        <f t="shared" si="58"/>
        <v/>
      </c>
      <c r="DV37" s="104" t="str">
        <f t="shared" si="58"/>
        <v/>
      </c>
      <c r="DW37" s="104" t="str">
        <f t="shared" si="58"/>
        <v/>
      </c>
      <c r="DX37" s="104" t="str">
        <f t="shared" si="58"/>
        <v/>
      </c>
      <c r="DY37" s="104" t="str">
        <f t="shared" si="58"/>
        <v/>
      </c>
      <c r="DZ37" s="104" t="str">
        <f t="shared" si="58"/>
        <v/>
      </c>
      <c r="EA37" s="104" t="str">
        <f t="shared" si="58"/>
        <v/>
      </c>
      <c r="EB37" s="104" t="str">
        <f t="shared" si="58"/>
        <v/>
      </c>
      <c r="EC37" s="104" t="str">
        <f t="shared" si="58"/>
        <v/>
      </c>
      <c r="ED37" s="104" t="str">
        <f t="shared" si="58"/>
        <v/>
      </c>
      <c r="EE37" s="104"/>
      <c r="EF37" s="104" t="str">
        <f t="shared" si="59"/>
        <v/>
      </c>
      <c r="EG37" s="104" t="str">
        <f t="shared" si="59"/>
        <v/>
      </c>
      <c r="EH37" s="104" t="str">
        <f t="shared" si="59"/>
        <v/>
      </c>
      <c r="EI37" s="104" t="str">
        <f t="shared" si="59"/>
        <v/>
      </c>
      <c r="EJ37" s="104" t="str">
        <f t="shared" si="59"/>
        <v/>
      </c>
      <c r="EK37" s="104" t="str">
        <f t="shared" si="59"/>
        <v/>
      </c>
      <c r="EL37" s="104" t="str">
        <f t="shared" si="59"/>
        <v/>
      </c>
      <c r="EM37" s="104" t="str">
        <f t="shared" si="59"/>
        <v/>
      </c>
      <c r="EN37" s="104" t="str">
        <f t="shared" si="59"/>
        <v/>
      </c>
      <c r="EO37" s="104" t="str">
        <f t="shared" si="59"/>
        <v/>
      </c>
      <c r="EP37" s="104" t="str">
        <f t="shared" si="59"/>
        <v/>
      </c>
      <c r="EQ37" s="104" t="str">
        <f t="shared" si="59"/>
        <v/>
      </c>
      <c r="ER37" s="104" t="str">
        <f t="shared" si="59"/>
        <v/>
      </c>
      <c r="ES37" s="104"/>
      <c r="ET37" s="104" t="str">
        <f t="shared" si="60"/>
        <v/>
      </c>
      <c r="EU37" s="104" t="str">
        <f t="shared" si="60"/>
        <v/>
      </c>
      <c r="EV37" s="104" t="str">
        <f t="shared" si="60"/>
        <v/>
      </c>
      <c r="EW37" s="104" t="str">
        <f t="shared" si="60"/>
        <v/>
      </c>
      <c r="EX37" s="104" t="str">
        <f t="shared" si="60"/>
        <v/>
      </c>
      <c r="EY37" s="104" t="str">
        <f t="shared" si="60"/>
        <v/>
      </c>
      <c r="EZ37" s="104" t="str">
        <f t="shared" si="60"/>
        <v/>
      </c>
      <c r="FA37" s="104" t="str">
        <f t="shared" si="60"/>
        <v/>
      </c>
      <c r="FB37" s="104" t="str">
        <f t="shared" si="60"/>
        <v/>
      </c>
      <c r="FC37" s="104" t="str">
        <f t="shared" si="60"/>
        <v/>
      </c>
      <c r="FD37" s="104" t="str">
        <f t="shared" si="60"/>
        <v/>
      </c>
      <c r="FE37" s="104" t="str">
        <f t="shared" si="60"/>
        <v/>
      </c>
      <c r="FF37" s="104" t="str">
        <f t="shared" si="60"/>
        <v/>
      </c>
      <c r="FG37" s="104"/>
      <c r="FH37" s="104" t="str">
        <f t="shared" si="61"/>
        <v/>
      </c>
      <c r="FI37" s="104" t="str">
        <f t="shared" si="61"/>
        <v/>
      </c>
      <c r="FJ37" s="104" t="str">
        <f t="shared" si="61"/>
        <v/>
      </c>
      <c r="FK37" s="104" t="str">
        <f t="shared" si="61"/>
        <v/>
      </c>
      <c r="FL37" s="104" t="str">
        <f t="shared" si="61"/>
        <v/>
      </c>
      <c r="FM37" s="104" t="str">
        <f t="shared" si="61"/>
        <v/>
      </c>
      <c r="FN37" s="104" t="str">
        <f t="shared" si="61"/>
        <v/>
      </c>
      <c r="FO37" s="104" t="str">
        <f t="shared" si="61"/>
        <v/>
      </c>
      <c r="FP37" s="104" t="str">
        <f t="shared" si="61"/>
        <v/>
      </c>
      <c r="FQ37" s="104" t="str">
        <f t="shared" si="61"/>
        <v/>
      </c>
      <c r="FR37" s="104" t="str">
        <f t="shared" si="61"/>
        <v/>
      </c>
      <c r="FS37" s="104" t="str">
        <f t="shared" si="61"/>
        <v/>
      </c>
      <c r="FT37" s="104" t="str">
        <f t="shared" si="61"/>
        <v/>
      </c>
      <c r="FU37" s="104"/>
      <c r="FV37" s="104" t="str">
        <f t="shared" si="62"/>
        <v/>
      </c>
      <c r="FW37" s="104" t="str">
        <f t="shared" si="62"/>
        <v/>
      </c>
      <c r="FX37" s="104" t="str">
        <f t="shared" si="62"/>
        <v/>
      </c>
      <c r="FY37" s="104" t="str">
        <f t="shared" si="62"/>
        <v/>
      </c>
      <c r="FZ37" s="104" t="str">
        <f t="shared" si="62"/>
        <v/>
      </c>
      <c r="GA37" s="104" t="str">
        <f t="shared" si="62"/>
        <v/>
      </c>
      <c r="GB37" s="104" t="str">
        <f t="shared" si="62"/>
        <v/>
      </c>
      <c r="GC37" s="104" t="str">
        <f t="shared" si="62"/>
        <v/>
      </c>
      <c r="GD37" s="104" t="str">
        <f t="shared" si="62"/>
        <v/>
      </c>
      <c r="GE37" s="104" t="str">
        <f t="shared" si="62"/>
        <v/>
      </c>
      <c r="GF37" s="104" t="str">
        <f t="shared" si="62"/>
        <v/>
      </c>
      <c r="GG37" s="104" t="str">
        <f t="shared" si="62"/>
        <v/>
      </c>
      <c r="GH37" s="104" t="str">
        <f t="shared" si="62"/>
        <v/>
      </c>
      <c r="GI37" s="104"/>
      <c r="GJ37" s="104" t="str">
        <f t="shared" si="63"/>
        <v/>
      </c>
      <c r="GK37" s="104" t="str">
        <f t="shared" si="63"/>
        <v/>
      </c>
      <c r="GL37" s="104" t="str">
        <f t="shared" si="63"/>
        <v/>
      </c>
      <c r="GM37" s="104" t="str">
        <f t="shared" si="63"/>
        <v/>
      </c>
      <c r="GN37" s="104" t="str">
        <f t="shared" si="63"/>
        <v/>
      </c>
      <c r="GO37" s="104" t="str">
        <f t="shared" si="63"/>
        <v/>
      </c>
      <c r="GP37" s="104" t="str">
        <f t="shared" si="63"/>
        <v/>
      </c>
      <c r="GQ37" s="104" t="str">
        <f t="shared" si="63"/>
        <v/>
      </c>
      <c r="GR37" s="104" t="str">
        <f t="shared" si="63"/>
        <v/>
      </c>
      <c r="GS37" s="104" t="str">
        <f t="shared" si="63"/>
        <v/>
      </c>
      <c r="GT37" s="104" t="str">
        <f t="shared" si="63"/>
        <v/>
      </c>
      <c r="GU37" s="104" t="str">
        <f t="shared" si="63"/>
        <v/>
      </c>
      <c r="GV37" s="104" t="str">
        <f t="shared" si="63"/>
        <v/>
      </c>
      <c r="GW37" s="104"/>
      <c r="GX37" s="104" t="str">
        <f t="shared" si="64"/>
        <v/>
      </c>
      <c r="GY37" s="104" t="str">
        <f t="shared" si="64"/>
        <v/>
      </c>
      <c r="GZ37" s="104" t="str">
        <f t="shared" si="64"/>
        <v/>
      </c>
      <c r="HA37" s="104" t="str">
        <f t="shared" si="64"/>
        <v/>
      </c>
      <c r="HB37" s="104" t="str">
        <f t="shared" si="64"/>
        <v/>
      </c>
      <c r="HC37" s="104" t="str">
        <f t="shared" si="64"/>
        <v/>
      </c>
      <c r="HD37" s="104" t="str">
        <f t="shared" si="64"/>
        <v/>
      </c>
      <c r="HE37" s="104" t="str">
        <f t="shared" si="64"/>
        <v/>
      </c>
      <c r="HF37" s="104" t="str">
        <f t="shared" si="64"/>
        <v/>
      </c>
      <c r="HG37" s="104" t="str">
        <f t="shared" si="64"/>
        <v/>
      </c>
      <c r="HH37" s="104" t="str">
        <f t="shared" si="64"/>
        <v/>
      </c>
      <c r="HI37" s="104" t="str">
        <f t="shared" si="64"/>
        <v/>
      </c>
      <c r="HJ37" s="104" t="str">
        <f t="shared" si="64"/>
        <v/>
      </c>
    </row>
    <row r="38" spans="1:218" x14ac:dyDescent="0.25">
      <c r="A38" s="91">
        <v>40654</v>
      </c>
      <c r="B38" s="113" t="s">
        <v>602</v>
      </c>
      <c r="C38" s="114" t="s">
        <v>571</v>
      </c>
      <c r="D38" s="160" t="s">
        <v>603</v>
      </c>
      <c r="E38" s="114">
        <v>29.6</v>
      </c>
      <c r="F38" s="134"/>
      <c r="G38" s="161" t="s">
        <v>604</v>
      </c>
      <c r="H38" s="162" t="str">
        <f>INDEX('Daily Activity List'!B:B,MATCH(A38,'Daily Activity List'!$A:$A))</f>
        <v>VHP -  Decon</v>
      </c>
      <c r="I38" s="136"/>
      <c r="J38" s="104" t="str">
        <f t="shared" si="65"/>
        <v/>
      </c>
      <c r="K38" s="104" t="str">
        <f t="shared" si="65"/>
        <v/>
      </c>
      <c r="L38" s="104">
        <f t="shared" si="65"/>
        <v>29.6</v>
      </c>
      <c r="M38" s="104" t="str">
        <f t="shared" si="65"/>
        <v/>
      </c>
      <c r="N38" s="104" t="str">
        <f t="shared" si="65"/>
        <v/>
      </c>
      <c r="O38" s="104" t="str">
        <f t="shared" si="65"/>
        <v/>
      </c>
      <c r="P38" s="104" t="str">
        <f t="shared" si="65"/>
        <v/>
      </c>
      <c r="Q38" s="104" t="str">
        <f t="shared" si="65"/>
        <v/>
      </c>
      <c r="R38" s="104" t="str">
        <f t="shared" si="65"/>
        <v/>
      </c>
      <c r="S38" s="104" t="str">
        <f t="shared" si="65"/>
        <v/>
      </c>
      <c r="T38" s="104" t="str">
        <f t="shared" si="65"/>
        <v/>
      </c>
      <c r="U38" s="104" t="str">
        <f t="shared" si="65"/>
        <v/>
      </c>
      <c r="V38" s="104" t="str">
        <f t="shared" si="65"/>
        <v/>
      </c>
      <c r="W38" s="136"/>
      <c r="X38" s="104" t="str">
        <f t="shared" si="26"/>
        <v/>
      </c>
      <c r="Y38" s="104" t="str">
        <f t="shared" si="26"/>
        <v/>
      </c>
      <c r="Z38" s="104" t="str">
        <f t="shared" si="26"/>
        <v/>
      </c>
      <c r="AA38" s="104" t="str">
        <f t="shared" si="26"/>
        <v/>
      </c>
      <c r="AB38" s="104" t="str">
        <f t="shared" si="26"/>
        <v/>
      </c>
      <c r="AC38" s="104" t="str">
        <f t="shared" si="26"/>
        <v/>
      </c>
      <c r="AD38" s="104" t="str">
        <f t="shared" si="26"/>
        <v/>
      </c>
      <c r="AE38" s="104" t="str">
        <f t="shared" si="26"/>
        <v/>
      </c>
      <c r="AF38" s="104" t="str">
        <f t="shared" si="26"/>
        <v/>
      </c>
      <c r="AG38" s="104" t="str">
        <f t="shared" si="26"/>
        <v/>
      </c>
      <c r="AH38" s="104" t="str">
        <f t="shared" si="26"/>
        <v/>
      </c>
      <c r="AI38" s="104" t="str">
        <f t="shared" si="26"/>
        <v/>
      </c>
      <c r="AJ38" s="104" t="str">
        <f t="shared" si="26"/>
        <v/>
      </c>
      <c r="AK38" s="104"/>
      <c r="AL38" s="104" t="str">
        <f t="shared" si="27"/>
        <v/>
      </c>
      <c r="AM38" s="104" t="str">
        <f t="shared" si="27"/>
        <v/>
      </c>
      <c r="AN38" s="104" t="str">
        <f t="shared" si="27"/>
        <v/>
      </c>
      <c r="AO38" s="104" t="str">
        <f t="shared" si="27"/>
        <v/>
      </c>
      <c r="AP38" s="104" t="str">
        <f t="shared" si="27"/>
        <v/>
      </c>
      <c r="AQ38" s="104" t="str">
        <f t="shared" si="27"/>
        <v/>
      </c>
      <c r="AR38" s="104" t="str">
        <f t="shared" si="27"/>
        <v/>
      </c>
      <c r="AS38" s="104" t="str">
        <f t="shared" si="27"/>
        <v/>
      </c>
      <c r="AT38" s="104" t="str">
        <f t="shared" si="27"/>
        <v/>
      </c>
      <c r="AU38" s="104" t="str">
        <f t="shared" si="27"/>
        <v/>
      </c>
      <c r="AV38" s="104" t="str">
        <f t="shared" si="27"/>
        <v/>
      </c>
      <c r="AW38" s="104" t="str">
        <f t="shared" si="27"/>
        <v/>
      </c>
      <c r="AX38" s="104" t="str">
        <f t="shared" si="27"/>
        <v/>
      </c>
      <c r="AY38" s="104"/>
      <c r="AZ38" s="104" t="str">
        <f t="shared" si="28"/>
        <v/>
      </c>
      <c r="BA38" s="104" t="str">
        <f t="shared" si="28"/>
        <v/>
      </c>
      <c r="BB38" s="104" t="str">
        <f t="shared" si="28"/>
        <v/>
      </c>
      <c r="BC38" s="104" t="str">
        <f t="shared" si="28"/>
        <v/>
      </c>
      <c r="BD38" s="104" t="str">
        <f t="shared" si="28"/>
        <v/>
      </c>
      <c r="BE38" s="104" t="str">
        <f t="shared" si="28"/>
        <v/>
      </c>
      <c r="BF38" s="104" t="str">
        <f t="shared" si="28"/>
        <v/>
      </c>
      <c r="BG38" s="104" t="str">
        <f t="shared" si="28"/>
        <v/>
      </c>
      <c r="BH38" s="104" t="str">
        <f t="shared" si="28"/>
        <v/>
      </c>
      <c r="BI38" s="104" t="str">
        <f t="shared" si="28"/>
        <v/>
      </c>
      <c r="BJ38" s="104" t="str">
        <f t="shared" si="28"/>
        <v/>
      </c>
      <c r="BK38" s="104" t="str">
        <f t="shared" si="28"/>
        <v/>
      </c>
      <c r="BL38" s="104" t="str">
        <f t="shared" si="28"/>
        <v/>
      </c>
      <c r="BM38" s="104"/>
      <c r="BN38" s="104" t="str">
        <f t="shared" si="29"/>
        <v/>
      </c>
      <c r="BO38" s="104" t="str">
        <f t="shared" si="29"/>
        <v/>
      </c>
      <c r="BP38" s="104" t="str">
        <f t="shared" si="29"/>
        <v/>
      </c>
      <c r="BQ38" s="104" t="str">
        <f t="shared" si="29"/>
        <v/>
      </c>
      <c r="BR38" s="104" t="str">
        <f t="shared" si="29"/>
        <v/>
      </c>
      <c r="BS38" s="104" t="str">
        <f t="shared" si="29"/>
        <v/>
      </c>
      <c r="BT38" s="104" t="str">
        <f t="shared" si="29"/>
        <v/>
      </c>
      <c r="BU38" s="104" t="str">
        <f t="shared" si="29"/>
        <v/>
      </c>
      <c r="BV38" s="104" t="str">
        <f t="shared" si="29"/>
        <v/>
      </c>
      <c r="BW38" s="104" t="str">
        <f t="shared" si="29"/>
        <v/>
      </c>
      <c r="BX38" s="104" t="str">
        <f t="shared" si="29"/>
        <v/>
      </c>
      <c r="BY38" s="104" t="str">
        <f t="shared" si="29"/>
        <v/>
      </c>
      <c r="BZ38" s="104" t="str">
        <f t="shared" si="29"/>
        <v/>
      </c>
      <c r="CA38" s="104"/>
      <c r="CB38" s="104" t="str">
        <f t="shared" si="55"/>
        <v/>
      </c>
      <c r="CC38" s="104" t="str">
        <f t="shared" si="55"/>
        <v/>
      </c>
      <c r="CD38" s="104" t="str">
        <f t="shared" si="55"/>
        <v/>
      </c>
      <c r="CE38" s="104" t="str">
        <f t="shared" si="55"/>
        <v/>
      </c>
      <c r="CF38" s="104" t="str">
        <f t="shared" si="55"/>
        <v/>
      </c>
      <c r="CG38" s="104" t="str">
        <f t="shared" si="55"/>
        <v/>
      </c>
      <c r="CH38" s="104" t="str">
        <f t="shared" si="55"/>
        <v/>
      </c>
      <c r="CI38" s="104" t="str">
        <f t="shared" si="55"/>
        <v/>
      </c>
      <c r="CJ38" s="104" t="str">
        <f t="shared" si="55"/>
        <v/>
      </c>
      <c r="CK38" s="104" t="str">
        <f t="shared" si="55"/>
        <v/>
      </c>
      <c r="CL38" s="104" t="str">
        <f t="shared" si="55"/>
        <v/>
      </c>
      <c r="CM38" s="104" t="str">
        <f t="shared" si="55"/>
        <v/>
      </c>
      <c r="CN38" s="104" t="str">
        <f t="shared" si="55"/>
        <v/>
      </c>
      <c r="CO38" s="104"/>
      <c r="CP38" s="104" t="str">
        <f t="shared" si="56"/>
        <v/>
      </c>
      <c r="CQ38" s="104" t="str">
        <f t="shared" si="56"/>
        <v/>
      </c>
      <c r="CR38" s="104" t="str">
        <f t="shared" si="56"/>
        <v/>
      </c>
      <c r="CS38" s="104" t="str">
        <f t="shared" si="56"/>
        <v/>
      </c>
      <c r="CT38" s="104" t="str">
        <f t="shared" si="56"/>
        <v/>
      </c>
      <c r="CU38" s="104" t="str">
        <f t="shared" si="56"/>
        <v/>
      </c>
      <c r="CV38" s="104" t="str">
        <f t="shared" si="56"/>
        <v/>
      </c>
      <c r="CW38" s="104" t="str">
        <f t="shared" si="56"/>
        <v/>
      </c>
      <c r="CX38" s="104" t="str">
        <f t="shared" si="56"/>
        <v/>
      </c>
      <c r="CY38" s="104" t="str">
        <f t="shared" si="56"/>
        <v/>
      </c>
      <c r="CZ38" s="104" t="str">
        <f t="shared" si="56"/>
        <v/>
      </c>
      <c r="DA38" s="104" t="str">
        <f t="shared" si="56"/>
        <v/>
      </c>
      <c r="DB38" s="104" t="str">
        <f t="shared" si="56"/>
        <v/>
      </c>
      <c r="DC38" s="104"/>
      <c r="DD38" s="104" t="str">
        <f t="shared" si="57"/>
        <v/>
      </c>
      <c r="DE38" s="104" t="str">
        <f t="shared" si="57"/>
        <v/>
      </c>
      <c r="DF38" s="104" t="str">
        <f t="shared" si="57"/>
        <v/>
      </c>
      <c r="DG38" s="104" t="str">
        <f t="shared" si="57"/>
        <v/>
      </c>
      <c r="DH38" s="104" t="str">
        <f t="shared" si="57"/>
        <v/>
      </c>
      <c r="DI38" s="104" t="str">
        <f t="shared" si="57"/>
        <v/>
      </c>
      <c r="DJ38" s="104" t="str">
        <f t="shared" si="57"/>
        <v/>
      </c>
      <c r="DK38" s="104" t="str">
        <f t="shared" si="57"/>
        <v/>
      </c>
      <c r="DL38" s="104" t="str">
        <f t="shared" si="57"/>
        <v/>
      </c>
      <c r="DM38" s="104" t="str">
        <f t="shared" si="57"/>
        <v/>
      </c>
      <c r="DN38" s="104" t="str">
        <f t="shared" si="57"/>
        <v/>
      </c>
      <c r="DO38" s="104" t="str">
        <f t="shared" si="57"/>
        <v/>
      </c>
      <c r="DP38" s="104" t="str">
        <f t="shared" si="57"/>
        <v/>
      </c>
      <c r="DQ38" s="104"/>
      <c r="DR38" s="104" t="str">
        <f t="shared" si="58"/>
        <v/>
      </c>
      <c r="DS38" s="104" t="str">
        <f t="shared" si="58"/>
        <v/>
      </c>
      <c r="DT38" s="104" t="str">
        <f t="shared" si="58"/>
        <v/>
      </c>
      <c r="DU38" s="104" t="str">
        <f t="shared" si="58"/>
        <v/>
      </c>
      <c r="DV38" s="104" t="str">
        <f t="shared" si="58"/>
        <v/>
      </c>
      <c r="DW38" s="104" t="str">
        <f t="shared" si="58"/>
        <v/>
      </c>
      <c r="DX38" s="104" t="str">
        <f t="shared" si="58"/>
        <v/>
      </c>
      <c r="DY38" s="104" t="str">
        <f t="shared" si="58"/>
        <v/>
      </c>
      <c r="DZ38" s="104" t="str">
        <f t="shared" si="58"/>
        <v/>
      </c>
      <c r="EA38" s="104" t="str">
        <f t="shared" si="58"/>
        <v/>
      </c>
      <c r="EB38" s="104" t="str">
        <f t="shared" si="58"/>
        <v/>
      </c>
      <c r="EC38" s="104" t="str">
        <f t="shared" si="58"/>
        <v/>
      </c>
      <c r="ED38" s="104" t="str">
        <f t="shared" si="58"/>
        <v/>
      </c>
      <c r="EE38" s="104"/>
      <c r="EF38" s="104" t="str">
        <f t="shared" si="59"/>
        <v/>
      </c>
      <c r="EG38" s="104" t="str">
        <f t="shared" si="59"/>
        <v/>
      </c>
      <c r="EH38" s="104" t="str">
        <f t="shared" si="59"/>
        <v/>
      </c>
      <c r="EI38" s="104" t="str">
        <f t="shared" si="59"/>
        <v/>
      </c>
      <c r="EJ38" s="104" t="str">
        <f t="shared" si="59"/>
        <v/>
      </c>
      <c r="EK38" s="104" t="str">
        <f t="shared" si="59"/>
        <v/>
      </c>
      <c r="EL38" s="104" t="str">
        <f t="shared" si="59"/>
        <v/>
      </c>
      <c r="EM38" s="104" t="str">
        <f t="shared" si="59"/>
        <v/>
      </c>
      <c r="EN38" s="104" t="str">
        <f t="shared" si="59"/>
        <v/>
      </c>
      <c r="EO38" s="104" t="str">
        <f t="shared" si="59"/>
        <v/>
      </c>
      <c r="EP38" s="104" t="str">
        <f t="shared" si="59"/>
        <v/>
      </c>
      <c r="EQ38" s="104" t="str">
        <f t="shared" si="59"/>
        <v/>
      </c>
      <c r="ER38" s="104" t="str">
        <f t="shared" si="59"/>
        <v/>
      </c>
      <c r="ES38" s="104"/>
      <c r="ET38" s="104" t="str">
        <f t="shared" si="60"/>
        <v/>
      </c>
      <c r="EU38" s="104" t="str">
        <f t="shared" si="60"/>
        <v/>
      </c>
      <c r="EV38" s="104" t="str">
        <f t="shared" si="60"/>
        <v/>
      </c>
      <c r="EW38" s="104" t="str">
        <f t="shared" si="60"/>
        <v/>
      </c>
      <c r="EX38" s="104" t="str">
        <f t="shared" si="60"/>
        <v/>
      </c>
      <c r="EY38" s="104" t="str">
        <f t="shared" si="60"/>
        <v/>
      </c>
      <c r="EZ38" s="104" t="str">
        <f t="shared" si="60"/>
        <v/>
      </c>
      <c r="FA38" s="104" t="str">
        <f t="shared" si="60"/>
        <v/>
      </c>
      <c r="FB38" s="104" t="str">
        <f t="shared" si="60"/>
        <v/>
      </c>
      <c r="FC38" s="104" t="str">
        <f t="shared" si="60"/>
        <v/>
      </c>
      <c r="FD38" s="104" t="str">
        <f t="shared" si="60"/>
        <v/>
      </c>
      <c r="FE38" s="104" t="str">
        <f t="shared" si="60"/>
        <v/>
      </c>
      <c r="FF38" s="104" t="str">
        <f t="shared" si="60"/>
        <v/>
      </c>
      <c r="FG38" s="104"/>
      <c r="FH38" s="104" t="str">
        <f t="shared" si="61"/>
        <v/>
      </c>
      <c r="FI38" s="104" t="str">
        <f t="shared" si="61"/>
        <v/>
      </c>
      <c r="FJ38" s="104" t="str">
        <f t="shared" si="61"/>
        <v/>
      </c>
      <c r="FK38" s="104" t="str">
        <f t="shared" si="61"/>
        <v/>
      </c>
      <c r="FL38" s="104" t="str">
        <f t="shared" si="61"/>
        <v/>
      </c>
      <c r="FM38" s="104" t="str">
        <f t="shared" si="61"/>
        <v/>
      </c>
      <c r="FN38" s="104" t="str">
        <f t="shared" si="61"/>
        <v/>
      </c>
      <c r="FO38" s="104" t="str">
        <f t="shared" si="61"/>
        <v/>
      </c>
      <c r="FP38" s="104" t="str">
        <f t="shared" si="61"/>
        <v/>
      </c>
      <c r="FQ38" s="104" t="str">
        <f t="shared" si="61"/>
        <v/>
      </c>
      <c r="FR38" s="104" t="str">
        <f t="shared" si="61"/>
        <v/>
      </c>
      <c r="FS38" s="104" t="str">
        <f t="shared" si="61"/>
        <v/>
      </c>
      <c r="FT38" s="104" t="str">
        <f t="shared" si="61"/>
        <v/>
      </c>
      <c r="FU38" s="104"/>
      <c r="FV38" s="104" t="str">
        <f t="shared" si="62"/>
        <v/>
      </c>
      <c r="FW38" s="104" t="str">
        <f t="shared" si="62"/>
        <v/>
      </c>
      <c r="FX38" s="104" t="str">
        <f t="shared" si="62"/>
        <v/>
      </c>
      <c r="FY38" s="104" t="str">
        <f t="shared" si="62"/>
        <v/>
      </c>
      <c r="FZ38" s="104" t="str">
        <f t="shared" si="62"/>
        <v/>
      </c>
      <c r="GA38" s="104" t="str">
        <f t="shared" si="62"/>
        <v/>
      </c>
      <c r="GB38" s="104" t="str">
        <f t="shared" si="62"/>
        <v/>
      </c>
      <c r="GC38" s="104" t="str">
        <f t="shared" si="62"/>
        <v/>
      </c>
      <c r="GD38" s="104" t="str">
        <f t="shared" si="62"/>
        <v/>
      </c>
      <c r="GE38" s="104" t="str">
        <f t="shared" si="62"/>
        <v/>
      </c>
      <c r="GF38" s="104" t="str">
        <f t="shared" si="62"/>
        <v/>
      </c>
      <c r="GG38" s="104" t="str">
        <f t="shared" si="62"/>
        <v/>
      </c>
      <c r="GH38" s="104" t="str">
        <f t="shared" si="62"/>
        <v/>
      </c>
      <c r="GI38" s="104"/>
      <c r="GJ38" s="104" t="str">
        <f t="shared" si="63"/>
        <v/>
      </c>
      <c r="GK38" s="104" t="str">
        <f t="shared" si="63"/>
        <v/>
      </c>
      <c r="GL38" s="104" t="str">
        <f t="shared" si="63"/>
        <v/>
      </c>
      <c r="GM38" s="104" t="str">
        <f t="shared" si="63"/>
        <v/>
      </c>
      <c r="GN38" s="104" t="str">
        <f t="shared" si="63"/>
        <v/>
      </c>
      <c r="GO38" s="104" t="str">
        <f t="shared" si="63"/>
        <v/>
      </c>
      <c r="GP38" s="104" t="str">
        <f t="shared" si="63"/>
        <v/>
      </c>
      <c r="GQ38" s="104" t="str">
        <f t="shared" si="63"/>
        <v/>
      </c>
      <c r="GR38" s="104" t="str">
        <f t="shared" si="63"/>
        <v/>
      </c>
      <c r="GS38" s="104" t="str">
        <f t="shared" si="63"/>
        <v/>
      </c>
      <c r="GT38" s="104" t="str">
        <f t="shared" si="63"/>
        <v/>
      </c>
      <c r="GU38" s="104" t="str">
        <f t="shared" si="63"/>
        <v/>
      </c>
      <c r="GV38" s="104" t="str">
        <f t="shared" si="63"/>
        <v/>
      </c>
      <c r="GW38" s="104"/>
      <c r="GX38" s="104" t="str">
        <f t="shared" si="64"/>
        <v/>
      </c>
      <c r="GY38" s="104" t="str">
        <f t="shared" si="64"/>
        <v/>
      </c>
      <c r="GZ38" s="104" t="str">
        <f t="shared" si="64"/>
        <v/>
      </c>
      <c r="HA38" s="104" t="str">
        <f t="shared" si="64"/>
        <v/>
      </c>
      <c r="HB38" s="104" t="str">
        <f t="shared" si="64"/>
        <v/>
      </c>
      <c r="HC38" s="104" t="str">
        <f t="shared" si="64"/>
        <v/>
      </c>
      <c r="HD38" s="104" t="str">
        <f t="shared" si="64"/>
        <v/>
      </c>
      <c r="HE38" s="104" t="str">
        <f t="shared" si="64"/>
        <v/>
      </c>
      <c r="HF38" s="104" t="str">
        <f t="shared" si="64"/>
        <v/>
      </c>
      <c r="HG38" s="104" t="str">
        <f t="shared" si="64"/>
        <v/>
      </c>
      <c r="HH38" s="104" t="str">
        <f t="shared" si="64"/>
        <v/>
      </c>
      <c r="HI38" s="104" t="str">
        <f t="shared" si="64"/>
        <v/>
      </c>
      <c r="HJ38" s="104" t="str">
        <f t="shared" si="64"/>
        <v/>
      </c>
    </row>
    <row r="39" spans="1:218" x14ac:dyDescent="0.25">
      <c r="A39" s="91">
        <v>40654</v>
      </c>
      <c r="B39" s="113" t="s">
        <v>605</v>
      </c>
      <c r="C39" s="114" t="s">
        <v>571</v>
      </c>
      <c r="D39" s="160" t="s">
        <v>606</v>
      </c>
      <c r="E39" s="114">
        <v>18.399999999999999</v>
      </c>
      <c r="F39" s="134"/>
      <c r="G39" s="161"/>
      <c r="H39" s="162" t="str">
        <f>INDEX('Daily Activity List'!B:B,MATCH(A39,'Daily Activity List'!$A:$A))</f>
        <v>VHP -  Decon</v>
      </c>
      <c r="I39" s="136"/>
      <c r="J39" s="104" t="str">
        <f t="shared" si="65"/>
        <v/>
      </c>
      <c r="K39" s="104" t="str">
        <f t="shared" si="65"/>
        <v/>
      </c>
      <c r="L39" s="104">
        <f t="shared" si="65"/>
        <v>18.399999999999999</v>
      </c>
      <c r="M39" s="104" t="str">
        <f t="shared" si="65"/>
        <v/>
      </c>
      <c r="N39" s="104" t="str">
        <f t="shared" si="65"/>
        <v/>
      </c>
      <c r="O39" s="104" t="str">
        <f t="shared" si="65"/>
        <v/>
      </c>
      <c r="P39" s="104" t="str">
        <f t="shared" si="65"/>
        <v/>
      </c>
      <c r="Q39" s="104" t="str">
        <f t="shared" si="65"/>
        <v/>
      </c>
      <c r="R39" s="104" t="str">
        <f t="shared" si="65"/>
        <v/>
      </c>
      <c r="S39" s="104" t="str">
        <f t="shared" si="65"/>
        <v/>
      </c>
      <c r="T39" s="104" t="str">
        <f t="shared" si="65"/>
        <v/>
      </c>
      <c r="U39" s="104" t="str">
        <f t="shared" si="65"/>
        <v/>
      </c>
      <c r="V39" s="104" t="str">
        <f t="shared" si="65"/>
        <v/>
      </c>
      <c r="W39" s="136"/>
      <c r="X39" s="104" t="str">
        <f t="shared" si="26"/>
        <v/>
      </c>
      <c r="Y39" s="104" t="str">
        <f t="shared" si="26"/>
        <v/>
      </c>
      <c r="Z39" s="104" t="str">
        <f t="shared" si="26"/>
        <v/>
      </c>
      <c r="AA39" s="104" t="str">
        <f t="shared" si="26"/>
        <v/>
      </c>
      <c r="AB39" s="104" t="str">
        <f t="shared" si="26"/>
        <v/>
      </c>
      <c r="AC39" s="104" t="str">
        <f t="shared" si="26"/>
        <v/>
      </c>
      <c r="AD39" s="104" t="str">
        <f t="shared" si="26"/>
        <v/>
      </c>
      <c r="AE39" s="104" t="str">
        <f t="shared" si="26"/>
        <v/>
      </c>
      <c r="AF39" s="104" t="str">
        <f t="shared" si="26"/>
        <v/>
      </c>
      <c r="AG39" s="104" t="str">
        <f t="shared" si="26"/>
        <v/>
      </c>
      <c r="AH39" s="104" t="str">
        <f t="shared" si="26"/>
        <v/>
      </c>
      <c r="AI39" s="104" t="str">
        <f t="shared" si="26"/>
        <v/>
      </c>
      <c r="AJ39" s="104" t="str">
        <f t="shared" si="26"/>
        <v/>
      </c>
      <c r="AK39" s="104"/>
      <c r="AL39" s="104" t="str">
        <f t="shared" si="27"/>
        <v/>
      </c>
      <c r="AM39" s="104" t="str">
        <f t="shared" si="27"/>
        <v/>
      </c>
      <c r="AN39" s="104" t="str">
        <f t="shared" si="27"/>
        <v/>
      </c>
      <c r="AO39" s="104" t="str">
        <f t="shared" si="27"/>
        <v/>
      </c>
      <c r="AP39" s="104" t="str">
        <f t="shared" si="27"/>
        <v/>
      </c>
      <c r="AQ39" s="104" t="str">
        <f t="shared" si="27"/>
        <v/>
      </c>
      <c r="AR39" s="104" t="str">
        <f t="shared" si="27"/>
        <v/>
      </c>
      <c r="AS39" s="104" t="str">
        <f t="shared" si="27"/>
        <v/>
      </c>
      <c r="AT39" s="104" t="str">
        <f t="shared" si="27"/>
        <v/>
      </c>
      <c r="AU39" s="104" t="str">
        <f t="shared" si="27"/>
        <v/>
      </c>
      <c r="AV39" s="104" t="str">
        <f t="shared" si="27"/>
        <v/>
      </c>
      <c r="AW39" s="104" t="str">
        <f t="shared" si="27"/>
        <v/>
      </c>
      <c r="AX39" s="104" t="str">
        <f t="shared" si="27"/>
        <v/>
      </c>
      <c r="AY39" s="104"/>
      <c r="AZ39" s="104" t="str">
        <f t="shared" si="28"/>
        <v/>
      </c>
      <c r="BA39" s="104" t="str">
        <f t="shared" si="28"/>
        <v/>
      </c>
      <c r="BB39" s="104" t="str">
        <f t="shared" si="28"/>
        <v/>
      </c>
      <c r="BC39" s="104" t="str">
        <f t="shared" si="28"/>
        <v/>
      </c>
      <c r="BD39" s="104" t="str">
        <f t="shared" si="28"/>
        <v/>
      </c>
      <c r="BE39" s="104" t="str">
        <f t="shared" si="28"/>
        <v/>
      </c>
      <c r="BF39" s="104" t="str">
        <f t="shared" si="28"/>
        <v/>
      </c>
      <c r="BG39" s="104" t="str">
        <f t="shared" si="28"/>
        <v/>
      </c>
      <c r="BH39" s="104" t="str">
        <f t="shared" si="28"/>
        <v/>
      </c>
      <c r="BI39" s="104" t="str">
        <f t="shared" si="28"/>
        <v/>
      </c>
      <c r="BJ39" s="104" t="str">
        <f t="shared" si="28"/>
        <v/>
      </c>
      <c r="BK39" s="104" t="str">
        <f t="shared" si="28"/>
        <v/>
      </c>
      <c r="BL39" s="104" t="str">
        <f t="shared" si="28"/>
        <v/>
      </c>
      <c r="BM39" s="104"/>
      <c r="BN39" s="104" t="str">
        <f t="shared" si="29"/>
        <v/>
      </c>
      <c r="BO39" s="104" t="str">
        <f t="shared" si="29"/>
        <v/>
      </c>
      <c r="BP39" s="104" t="str">
        <f t="shared" si="29"/>
        <v/>
      </c>
      <c r="BQ39" s="104" t="str">
        <f t="shared" si="29"/>
        <v/>
      </c>
      <c r="BR39" s="104" t="str">
        <f t="shared" si="29"/>
        <v/>
      </c>
      <c r="BS39" s="104" t="str">
        <f t="shared" si="29"/>
        <v/>
      </c>
      <c r="BT39" s="104" t="str">
        <f t="shared" si="29"/>
        <v/>
      </c>
      <c r="BU39" s="104" t="str">
        <f t="shared" si="29"/>
        <v/>
      </c>
      <c r="BV39" s="104" t="str">
        <f t="shared" si="29"/>
        <v/>
      </c>
      <c r="BW39" s="104" t="str">
        <f t="shared" si="29"/>
        <v/>
      </c>
      <c r="BX39" s="104" t="str">
        <f t="shared" si="29"/>
        <v/>
      </c>
      <c r="BY39" s="104" t="str">
        <f t="shared" si="29"/>
        <v/>
      </c>
      <c r="BZ39" s="104" t="str">
        <f t="shared" si="29"/>
        <v/>
      </c>
      <c r="CA39" s="104"/>
      <c r="CB39" s="104" t="str">
        <f t="shared" si="55"/>
        <v/>
      </c>
      <c r="CC39" s="104" t="str">
        <f t="shared" si="55"/>
        <v/>
      </c>
      <c r="CD39" s="104" t="str">
        <f t="shared" si="55"/>
        <v/>
      </c>
      <c r="CE39" s="104" t="str">
        <f t="shared" si="55"/>
        <v/>
      </c>
      <c r="CF39" s="104" t="str">
        <f t="shared" si="55"/>
        <v/>
      </c>
      <c r="CG39" s="104" t="str">
        <f t="shared" si="55"/>
        <v/>
      </c>
      <c r="CH39" s="104" t="str">
        <f t="shared" si="55"/>
        <v/>
      </c>
      <c r="CI39" s="104" t="str">
        <f t="shared" si="55"/>
        <v/>
      </c>
      <c r="CJ39" s="104" t="str">
        <f t="shared" si="55"/>
        <v/>
      </c>
      <c r="CK39" s="104" t="str">
        <f t="shared" si="55"/>
        <v/>
      </c>
      <c r="CL39" s="104" t="str">
        <f t="shared" si="55"/>
        <v/>
      </c>
      <c r="CM39" s="104" t="str">
        <f t="shared" si="55"/>
        <v/>
      </c>
      <c r="CN39" s="104" t="str">
        <f t="shared" si="55"/>
        <v/>
      </c>
      <c r="CO39" s="104"/>
      <c r="CP39" s="104" t="str">
        <f t="shared" si="56"/>
        <v/>
      </c>
      <c r="CQ39" s="104" t="str">
        <f t="shared" si="56"/>
        <v/>
      </c>
      <c r="CR39" s="104" t="str">
        <f t="shared" si="56"/>
        <v/>
      </c>
      <c r="CS39" s="104" t="str">
        <f t="shared" si="56"/>
        <v/>
      </c>
      <c r="CT39" s="104" t="str">
        <f t="shared" si="56"/>
        <v/>
      </c>
      <c r="CU39" s="104" t="str">
        <f t="shared" si="56"/>
        <v/>
      </c>
      <c r="CV39" s="104" t="str">
        <f t="shared" si="56"/>
        <v/>
      </c>
      <c r="CW39" s="104" t="str">
        <f t="shared" si="56"/>
        <v/>
      </c>
      <c r="CX39" s="104" t="str">
        <f t="shared" si="56"/>
        <v/>
      </c>
      <c r="CY39" s="104" t="str">
        <f t="shared" si="56"/>
        <v/>
      </c>
      <c r="CZ39" s="104" t="str">
        <f t="shared" si="56"/>
        <v/>
      </c>
      <c r="DA39" s="104" t="str">
        <f t="shared" si="56"/>
        <v/>
      </c>
      <c r="DB39" s="104" t="str">
        <f t="shared" si="56"/>
        <v/>
      </c>
      <c r="DC39" s="104"/>
      <c r="DD39" s="104" t="str">
        <f t="shared" si="57"/>
        <v/>
      </c>
      <c r="DE39" s="104" t="str">
        <f t="shared" si="57"/>
        <v/>
      </c>
      <c r="DF39" s="104" t="str">
        <f t="shared" si="57"/>
        <v/>
      </c>
      <c r="DG39" s="104" t="str">
        <f t="shared" si="57"/>
        <v/>
      </c>
      <c r="DH39" s="104" t="str">
        <f t="shared" si="57"/>
        <v/>
      </c>
      <c r="DI39" s="104" t="str">
        <f t="shared" si="57"/>
        <v/>
      </c>
      <c r="DJ39" s="104" t="str">
        <f t="shared" si="57"/>
        <v/>
      </c>
      <c r="DK39" s="104" t="str">
        <f t="shared" si="57"/>
        <v/>
      </c>
      <c r="DL39" s="104" t="str">
        <f t="shared" si="57"/>
        <v/>
      </c>
      <c r="DM39" s="104" t="str">
        <f t="shared" si="57"/>
        <v/>
      </c>
      <c r="DN39" s="104" t="str">
        <f t="shared" si="57"/>
        <v/>
      </c>
      <c r="DO39" s="104" t="str">
        <f t="shared" si="57"/>
        <v/>
      </c>
      <c r="DP39" s="104" t="str">
        <f t="shared" si="57"/>
        <v/>
      </c>
      <c r="DQ39" s="104"/>
      <c r="DR39" s="104" t="str">
        <f t="shared" si="58"/>
        <v/>
      </c>
      <c r="DS39" s="104" t="str">
        <f t="shared" si="58"/>
        <v/>
      </c>
      <c r="DT39" s="104" t="str">
        <f t="shared" si="58"/>
        <v/>
      </c>
      <c r="DU39" s="104" t="str">
        <f t="shared" si="58"/>
        <v/>
      </c>
      <c r="DV39" s="104" t="str">
        <f t="shared" si="58"/>
        <v/>
      </c>
      <c r="DW39" s="104" t="str">
        <f t="shared" si="58"/>
        <v/>
      </c>
      <c r="DX39" s="104" t="str">
        <f t="shared" si="58"/>
        <v/>
      </c>
      <c r="DY39" s="104" t="str">
        <f t="shared" si="58"/>
        <v/>
      </c>
      <c r="DZ39" s="104" t="str">
        <f t="shared" si="58"/>
        <v/>
      </c>
      <c r="EA39" s="104" t="str">
        <f t="shared" si="58"/>
        <v/>
      </c>
      <c r="EB39" s="104" t="str">
        <f t="shared" si="58"/>
        <v/>
      </c>
      <c r="EC39" s="104" t="str">
        <f t="shared" si="58"/>
        <v/>
      </c>
      <c r="ED39" s="104" t="str">
        <f t="shared" si="58"/>
        <v/>
      </c>
      <c r="EE39" s="104"/>
      <c r="EF39" s="104" t="str">
        <f t="shared" si="59"/>
        <v/>
      </c>
      <c r="EG39" s="104" t="str">
        <f t="shared" si="59"/>
        <v/>
      </c>
      <c r="EH39" s="104" t="str">
        <f t="shared" si="59"/>
        <v/>
      </c>
      <c r="EI39" s="104" t="str">
        <f t="shared" si="59"/>
        <v/>
      </c>
      <c r="EJ39" s="104" t="str">
        <f t="shared" si="59"/>
        <v/>
      </c>
      <c r="EK39" s="104" t="str">
        <f t="shared" si="59"/>
        <v/>
      </c>
      <c r="EL39" s="104" t="str">
        <f t="shared" si="59"/>
        <v/>
      </c>
      <c r="EM39" s="104" t="str">
        <f t="shared" si="59"/>
        <v/>
      </c>
      <c r="EN39" s="104" t="str">
        <f t="shared" si="59"/>
        <v/>
      </c>
      <c r="EO39" s="104" t="str">
        <f t="shared" si="59"/>
        <v/>
      </c>
      <c r="EP39" s="104" t="str">
        <f t="shared" si="59"/>
        <v/>
      </c>
      <c r="EQ39" s="104" t="str">
        <f t="shared" si="59"/>
        <v/>
      </c>
      <c r="ER39" s="104" t="str">
        <f t="shared" si="59"/>
        <v/>
      </c>
      <c r="ES39" s="104"/>
      <c r="ET39" s="104" t="str">
        <f t="shared" si="60"/>
        <v/>
      </c>
      <c r="EU39" s="104" t="str">
        <f t="shared" si="60"/>
        <v/>
      </c>
      <c r="EV39" s="104" t="str">
        <f t="shared" si="60"/>
        <v/>
      </c>
      <c r="EW39" s="104" t="str">
        <f t="shared" si="60"/>
        <v/>
      </c>
      <c r="EX39" s="104" t="str">
        <f t="shared" si="60"/>
        <v/>
      </c>
      <c r="EY39" s="104" t="str">
        <f t="shared" si="60"/>
        <v/>
      </c>
      <c r="EZ39" s="104" t="str">
        <f t="shared" si="60"/>
        <v/>
      </c>
      <c r="FA39" s="104" t="str">
        <f t="shared" si="60"/>
        <v/>
      </c>
      <c r="FB39" s="104" t="str">
        <f t="shared" si="60"/>
        <v/>
      </c>
      <c r="FC39" s="104" t="str">
        <f t="shared" si="60"/>
        <v/>
      </c>
      <c r="FD39" s="104" t="str">
        <f t="shared" si="60"/>
        <v/>
      </c>
      <c r="FE39" s="104" t="str">
        <f t="shared" si="60"/>
        <v/>
      </c>
      <c r="FF39" s="104" t="str">
        <f t="shared" si="60"/>
        <v/>
      </c>
      <c r="FG39" s="104"/>
      <c r="FH39" s="104" t="str">
        <f t="shared" si="61"/>
        <v/>
      </c>
      <c r="FI39" s="104" t="str">
        <f t="shared" si="61"/>
        <v/>
      </c>
      <c r="FJ39" s="104" t="str">
        <f t="shared" si="61"/>
        <v/>
      </c>
      <c r="FK39" s="104" t="str">
        <f t="shared" si="61"/>
        <v/>
      </c>
      <c r="FL39" s="104" t="str">
        <f t="shared" si="61"/>
        <v/>
      </c>
      <c r="FM39" s="104" t="str">
        <f t="shared" si="61"/>
        <v/>
      </c>
      <c r="FN39" s="104" t="str">
        <f t="shared" si="61"/>
        <v/>
      </c>
      <c r="FO39" s="104" t="str">
        <f t="shared" si="61"/>
        <v/>
      </c>
      <c r="FP39" s="104" t="str">
        <f t="shared" si="61"/>
        <v/>
      </c>
      <c r="FQ39" s="104" t="str">
        <f t="shared" si="61"/>
        <v/>
      </c>
      <c r="FR39" s="104" t="str">
        <f t="shared" si="61"/>
        <v/>
      </c>
      <c r="FS39" s="104" t="str">
        <f t="shared" si="61"/>
        <v/>
      </c>
      <c r="FT39" s="104" t="str">
        <f t="shared" si="61"/>
        <v/>
      </c>
      <c r="FU39" s="104"/>
      <c r="FV39" s="104" t="str">
        <f t="shared" si="62"/>
        <v/>
      </c>
      <c r="FW39" s="104" t="str">
        <f t="shared" si="62"/>
        <v/>
      </c>
      <c r="FX39" s="104" t="str">
        <f t="shared" si="62"/>
        <v/>
      </c>
      <c r="FY39" s="104" t="str">
        <f t="shared" si="62"/>
        <v/>
      </c>
      <c r="FZ39" s="104" t="str">
        <f t="shared" si="62"/>
        <v/>
      </c>
      <c r="GA39" s="104" t="str">
        <f t="shared" si="62"/>
        <v/>
      </c>
      <c r="GB39" s="104" t="str">
        <f t="shared" si="62"/>
        <v/>
      </c>
      <c r="GC39" s="104" t="str">
        <f t="shared" si="62"/>
        <v/>
      </c>
      <c r="GD39" s="104" t="str">
        <f t="shared" si="62"/>
        <v/>
      </c>
      <c r="GE39" s="104" t="str">
        <f t="shared" si="62"/>
        <v/>
      </c>
      <c r="GF39" s="104" t="str">
        <f t="shared" si="62"/>
        <v/>
      </c>
      <c r="GG39" s="104" t="str">
        <f t="shared" si="62"/>
        <v/>
      </c>
      <c r="GH39" s="104" t="str">
        <f t="shared" si="62"/>
        <v/>
      </c>
      <c r="GI39" s="104"/>
      <c r="GJ39" s="104" t="str">
        <f t="shared" si="63"/>
        <v/>
      </c>
      <c r="GK39" s="104" t="str">
        <f t="shared" si="63"/>
        <v/>
      </c>
      <c r="GL39" s="104" t="str">
        <f t="shared" si="63"/>
        <v/>
      </c>
      <c r="GM39" s="104" t="str">
        <f t="shared" si="63"/>
        <v/>
      </c>
      <c r="GN39" s="104" t="str">
        <f t="shared" si="63"/>
        <v/>
      </c>
      <c r="GO39" s="104" t="str">
        <f t="shared" si="63"/>
        <v/>
      </c>
      <c r="GP39" s="104" t="str">
        <f t="shared" si="63"/>
        <v/>
      </c>
      <c r="GQ39" s="104" t="str">
        <f t="shared" si="63"/>
        <v/>
      </c>
      <c r="GR39" s="104" t="str">
        <f t="shared" si="63"/>
        <v/>
      </c>
      <c r="GS39" s="104" t="str">
        <f t="shared" si="63"/>
        <v/>
      </c>
      <c r="GT39" s="104" t="str">
        <f t="shared" si="63"/>
        <v/>
      </c>
      <c r="GU39" s="104" t="str">
        <f t="shared" si="63"/>
        <v/>
      </c>
      <c r="GV39" s="104" t="str">
        <f t="shared" si="63"/>
        <v/>
      </c>
      <c r="GW39" s="104"/>
      <c r="GX39" s="104" t="str">
        <f t="shared" si="64"/>
        <v/>
      </c>
      <c r="GY39" s="104" t="str">
        <f t="shared" si="64"/>
        <v/>
      </c>
      <c r="GZ39" s="104" t="str">
        <f t="shared" si="64"/>
        <v/>
      </c>
      <c r="HA39" s="104" t="str">
        <f t="shared" si="64"/>
        <v/>
      </c>
      <c r="HB39" s="104" t="str">
        <f t="shared" si="64"/>
        <v/>
      </c>
      <c r="HC39" s="104" t="str">
        <f t="shared" si="64"/>
        <v/>
      </c>
      <c r="HD39" s="104" t="str">
        <f t="shared" si="64"/>
        <v/>
      </c>
      <c r="HE39" s="104" t="str">
        <f t="shared" si="64"/>
        <v/>
      </c>
      <c r="HF39" s="104" t="str">
        <f t="shared" si="64"/>
        <v/>
      </c>
      <c r="HG39" s="104" t="str">
        <f t="shared" si="64"/>
        <v/>
      </c>
      <c r="HH39" s="104" t="str">
        <f t="shared" si="64"/>
        <v/>
      </c>
      <c r="HI39" s="104" t="str">
        <f t="shared" si="64"/>
        <v/>
      </c>
      <c r="HJ39" s="104" t="str">
        <f t="shared" si="64"/>
        <v/>
      </c>
    </row>
    <row r="40" spans="1:218" x14ac:dyDescent="0.25">
      <c r="A40" s="91">
        <v>40654</v>
      </c>
      <c r="B40" s="113" t="s">
        <v>605</v>
      </c>
      <c r="C40" s="114" t="s">
        <v>571</v>
      </c>
      <c r="D40" s="160" t="s">
        <v>607</v>
      </c>
      <c r="E40" s="114">
        <v>100.6</v>
      </c>
      <c r="F40" s="134"/>
      <c r="G40" s="161" t="s">
        <v>608</v>
      </c>
      <c r="H40" s="162" t="str">
        <f>INDEX('Daily Activity List'!B:B,MATCH(A40,'Daily Activity List'!$A:$A))</f>
        <v>VHP -  Decon</v>
      </c>
      <c r="I40" s="136"/>
      <c r="J40" s="104" t="str">
        <f t="shared" si="65"/>
        <v/>
      </c>
      <c r="K40" s="104" t="str">
        <f t="shared" si="65"/>
        <v/>
      </c>
      <c r="L40" s="104">
        <f t="shared" si="65"/>
        <v>100.6</v>
      </c>
      <c r="M40" s="104" t="str">
        <f t="shared" si="65"/>
        <v/>
      </c>
      <c r="N40" s="104" t="str">
        <f t="shared" si="65"/>
        <v/>
      </c>
      <c r="O40" s="104" t="str">
        <f t="shared" si="65"/>
        <v/>
      </c>
      <c r="P40" s="104" t="str">
        <f t="shared" si="65"/>
        <v/>
      </c>
      <c r="Q40" s="104" t="str">
        <f t="shared" si="65"/>
        <v/>
      </c>
      <c r="R40" s="104" t="str">
        <f t="shared" si="65"/>
        <v/>
      </c>
      <c r="S40" s="104" t="str">
        <f t="shared" si="65"/>
        <v/>
      </c>
      <c r="T40" s="104" t="str">
        <f t="shared" si="65"/>
        <v/>
      </c>
      <c r="U40" s="104" t="str">
        <f t="shared" si="65"/>
        <v/>
      </c>
      <c r="V40" s="104" t="str">
        <f t="shared" si="65"/>
        <v/>
      </c>
      <c r="W40" s="136"/>
      <c r="X40" s="104" t="str">
        <f t="shared" si="26"/>
        <v/>
      </c>
      <c r="Y40" s="104" t="str">
        <f t="shared" si="26"/>
        <v/>
      </c>
      <c r="Z40" s="104" t="str">
        <f t="shared" si="26"/>
        <v/>
      </c>
      <c r="AA40" s="104" t="str">
        <f t="shared" si="26"/>
        <v/>
      </c>
      <c r="AB40" s="104" t="str">
        <f t="shared" si="26"/>
        <v/>
      </c>
      <c r="AC40" s="104" t="str">
        <f t="shared" si="26"/>
        <v/>
      </c>
      <c r="AD40" s="104" t="str">
        <f t="shared" si="26"/>
        <v/>
      </c>
      <c r="AE40" s="104" t="str">
        <f t="shared" si="26"/>
        <v/>
      </c>
      <c r="AF40" s="104" t="str">
        <f t="shared" si="26"/>
        <v/>
      </c>
      <c r="AG40" s="104" t="str">
        <f t="shared" si="26"/>
        <v/>
      </c>
      <c r="AH40" s="104" t="str">
        <f t="shared" si="26"/>
        <v/>
      </c>
      <c r="AI40" s="104" t="str">
        <f t="shared" si="26"/>
        <v/>
      </c>
      <c r="AJ40" s="104" t="str">
        <f t="shared" si="26"/>
        <v/>
      </c>
      <c r="AK40" s="104"/>
      <c r="AL40" s="104" t="str">
        <f t="shared" si="27"/>
        <v/>
      </c>
      <c r="AM40" s="104" t="str">
        <f t="shared" si="27"/>
        <v/>
      </c>
      <c r="AN40" s="104" t="str">
        <f t="shared" si="27"/>
        <v/>
      </c>
      <c r="AO40" s="104" t="str">
        <f t="shared" si="27"/>
        <v/>
      </c>
      <c r="AP40" s="104" t="str">
        <f t="shared" si="27"/>
        <v/>
      </c>
      <c r="AQ40" s="104" t="str">
        <f t="shared" si="27"/>
        <v/>
      </c>
      <c r="AR40" s="104" t="str">
        <f t="shared" si="27"/>
        <v/>
      </c>
      <c r="AS40" s="104" t="str">
        <f t="shared" si="27"/>
        <v/>
      </c>
      <c r="AT40" s="104" t="str">
        <f t="shared" si="27"/>
        <v/>
      </c>
      <c r="AU40" s="104" t="str">
        <f t="shared" si="27"/>
        <v/>
      </c>
      <c r="AV40" s="104" t="str">
        <f t="shared" si="27"/>
        <v/>
      </c>
      <c r="AW40" s="104" t="str">
        <f t="shared" si="27"/>
        <v/>
      </c>
      <c r="AX40" s="104" t="str">
        <f t="shared" si="27"/>
        <v/>
      </c>
      <c r="AY40" s="104"/>
      <c r="AZ40" s="104" t="str">
        <f t="shared" si="28"/>
        <v/>
      </c>
      <c r="BA40" s="104" t="str">
        <f t="shared" si="28"/>
        <v/>
      </c>
      <c r="BB40" s="104" t="str">
        <f t="shared" si="28"/>
        <v/>
      </c>
      <c r="BC40" s="104" t="str">
        <f t="shared" si="28"/>
        <v/>
      </c>
      <c r="BD40" s="104" t="str">
        <f t="shared" si="28"/>
        <v/>
      </c>
      <c r="BE40" s="104" t="str">
        <f t="shared" si="28"/>
        <v/>
      </c>
      <c r="BF40" s="104" t="str">
        <f t="shared" si="28"/>
        <v/>
      </c>
      <c r="BG40" s="104" t="str">
        <f t="shared" si="28"/>
        <v/>
      </c>
      <c r="BH40" s="104" t="str">
        <f t="shared" si="28"/>
        <v/>
      </c>
      <c r="BI40" s="104" t="str">
        <f t="shared" si="28"/>
        <v/>
      </c>
      <c r="BJ40" s="104" t="str">
        <f t="shared" si="28"/>
        <v/>
      </c>
      <c r="BK40" s="104" t="str">
        <f t="shared" si="28"/>
        <v/>
      </c>
      <c r="BL40" s="104" t="str">
        <f t="shared" si="28"/>
        <v/>
      </c>
      <c r="BM40" s="104"/>
      <c r="BN40" s="104" t="str">
        <f t="shared" si="29"/>
        <v/>
      </c>
      <c r="BO40" s="104" t="str">
        <f t="shared" si="29"/>
        <v/>
      </c>
      <c r="BP40" s="104" t="str">
        <f t="shared" si="29"/>
        <v/>
      </c>
      <c r="BQ40" s="104" t="str">
        <f t="shared" si="29"/>
        <v/>
      </c>
      <c r="BR40" s="104" t="str">
        <f t="shared" si="29"/>
        <v/>
      </c>
      <c r="BS40" s="104" t="str">
        <f t="shared" si="29"/>
        <v/>
      </c>
      <c r="BT40" s="104" t="str">
        <f t="shared" si="29"/>
        <v/>
      </c>
      <c r="BU40" s="104" t="str">
        <f t="shared" si="29"/>
        <v/>
      </c>
      <c r="BV40" s="104" t="str">
        <f t="shared" si="29"/>
        <v/>
      </c>
      <c r="BW40" s="104" t="str">
        <f t="shared" si="29"/>
        <v/>
      </c>
      <c r="BX40" s="104" t="str">
        <f t="shared" si="29"/>
        <v/>
      </c>
      <c r="BY40" s="104" t="str">
        <f t="shared" si="29"/>
        <v/>
      </c>
      <c r="BZ40" s="104" t="str">
        <f t="shared" si="29"/>
        <v/>
      </c>
      <c r="CA40" s="104"/>
      <c r="CB40" s="104" t="str">
        <f t="shared" si="55"/>
        <v/>
      </c>
      <c r="CC40" s="104" t="str">
        <f t="shared" si="55"/>
        <v/>
      </c>
      <c r="CD40" s="104" t="str">
        <f t="shared" si="55"/>
        <v/>
      </c>
      <c r="CE40" s="104" t="str">
        <f t="shared" si="55"/>
        <v/>
      </c>
      <c r="CF40" s="104" t="str">
        <f t="shared" si="55"/>
        <v/>
      </c>
      <c r="CG40" s="104" t="str">
        <f t="shared" si="55"/>
        <v/>
      </c>
      <c r="CH40" s="104" t="str">
        <f t="shared" si="55"/>
        <v/>
      </c>
      <c r="CI40" s="104" t="str">
        <f t="shared" si="55"/>
        <v/>
      </c>
      <c r="CJ40" s="104" t="str">
        <f t="shared" si="55"/>
        <v/>
      </c>
      <c r="CK40" s="104" t="str">
        <f t="shared" si="55"/>
        <v/>
      </c>
      <c r="CL40" s="104" t="str">
        <f t="shared" si="55"/>
        <v/>
      </c>
      <c r="CM40" s="104" t="str">
        <f t="shared" si="55"/>
        <v/>
      </c>
      <c r="CN40" s="104" t="str">
        <f t="shared" si="55"/>
        <v/>
      </c>
      <c r="CO40" s="104"/>
      <c r="CP40" s="104" t="str">
        <f t="shared" si="56"/>
        <v/>
      </c>
      <c r="CQ40" s="104" t="str">
        <f t="shared" si="56"/>
        <v/>
      </c>
      <c r="CR40" s="104" t="str">
        <f t="shared" si="56"/>
        <v/>
      </c>
      <c r="CS40" s="104" t="str">
        <f t="shared" si="56"/>
        <v/>
      </c>
      <c r="CT40" s="104" t="str">
        <f t="shared" si="56"/>
        <v/>
      </c>
      <c r="CU40" s="104" t="str">
        <f t="shared" si="56"/>
        <v/>
      </c>
      <c r="CV40" s="104" t="str">
        <f t="shared" si="56"/>
        <v/>
      </c>
      <c r="CW40" s="104" t="str">
        <f t="shared" si="56"/>
        <v/>
      </c>
      <c r="CX40" s="104" t="str">
        <f t="shared" si="56"/>
        <v/>
      </c>
      <c r="CY40" s="104" t="str">
        <f t="shared" si="56"/>
        <v/>
      </c>
      <c r="CZ40" s="104" t="str">
        <f t="shared" si="56"/>
        <v/>
      </c>
      <c r="DA40" s="104" t="str">
        <f t="shared" si="56"/>
        <v/>
      </c>
      <c r="DB40" s="104" t="str">
        <f t="shared" si="56"/>
        <v/>
      </c>
      <c r="DC40" s="104"/>
      <c r="DD40" s="104" t="str">
        <f t="shared" si="57"/>
        <v/>
      </c>
      <c r="DE40" s="104" t="str">
        <f t="shared" si="57"/>
        <v/>
      </c>
      <c r="DF40" s="104" t="str">
        <f t="shared" si="57"/>
        <v/>
      </c>
      <c r="DG40" s="104" t="str">
        <f t="shared" si="57"/>
        <v/>
      </c>
      <c r="DH40" s="104" t="str">
        <f t="shared" si="57"/>
        <v/>
      </c>
      <c r="DI40" s="104" t="str">
        <f t="shared" si="57"/>
        <v/>
      </c>
      <c r="DJ40" s="104" t="str">
        <f t="shared" si="57"/>
        <v/>
      </c>
      <c r="DK40" s="104" t="str">
        <f t="shared" si="57"/>
        <v/>
      </c>
      <c r="DL40" s="104" t="str">
        <f t="shared" si="57"/>
        <v/>
      </c>
      <c r="DM40" s="104" t="str">
        <f t="shared" si="57"/>
        <v/>
      </c>
      <c r="DN40" s="104" t="str">
        <f t="shared" si="57"/>
        <v/>
      </c>
      <c r="DO40" s="104" t="str">
        <f t="shared" si="57"/>
        <v/>
      </c>
      <c r="DP40" s="104" t="str">
        <f t="shared" si="57"/>
        <v/>
      </c>
      <c r="DQ40" s="104"/>
      <c r="DR40" s="104" t="str">
        <f t="shared" si="58"/>
        <v/>
      </c>
      <c r="DS40" s="104" t="str">
        <f t="shared" si="58"/>
        <v/>
      </c>
      <c r="DT40" s="104" t="str">
        <f t="shared" si="58"/>
        <v/>
      </c>
      <c r="DU40" s="104" t="str">
        <f t="shared" si="58"/>
        <v/>
      </c>
      <c r="DV40" s="104" t="str">
        <f t="shared" si="58"/>
        <v/>
      </c>
      <c r="DW40" s="104" t="str">
        <f t="shared" si="58"/>
        <v/>
      </c>
      <c r="DX40" s="104" t="str">
        <f t="shared" si="58"/>
        <v/>
      </c>
      <c r="DY40" s="104" t="str">
        <f t="shared" si="58"/>
        <v/>
      </c>
      <c r="DZ40" s="104" t="str">
        <f t="shared" si="58"/>
        <v/>
      </c>
      <c r="EA40" s="104" t="str">
        <f t="shared" si="58"/>
        <v/>
      </c>
      <c r="EB40" s="104" t="str">
        <f t="shared" si="58"/>
        <v/>
      </c>
      <c r="EC40" s="104" t="str">
        <f t="shared" si="58"/>
        <v/>
      </c>
      <c r="ED40" s="104" t="str">
        <f t="shared" si="58"/>
        <v/>
      </c>
      <c r="EE40" s="104"/>
      <c r="EF40" s="104" t="str">
        <f t="shared" si="59"/>
        <v/>
      </c>
      <c r="EG40" s="104" t="str">
        <f t="shared" si="59"/>
        <v/>
      </c>
      <c r="EH40" s="104" t="str">
        <f t="shared" si="59"/>
        <v/>
      </c>
      <c r="EI40" s="104" t="str">
        <f t="shared" si="59"/>
        <v/>
      </c>
      <c r="EJ40" s="104" t="str">
        <f t="shared" si="59"/>
        <v/>
      </c>
      <c r="EK40" s="104" t="str">
        <f t="shared" si="59"/>
        <v/>
      </c>
      <c r="EL40" s="104" t="str">
        <f t="shared" si="59"/>
        <v/>
      </c>
      <c r="EM40" s="104" t="str">
        <f t="shared" si="59"/>
        <v/>
      </c>
      <c r="EN40" s="104" t="str">
        <f t="shared" si="59"/>
        <v/>
      </c>
      <c r="EO40" s="104" t="str">
        <f t="shared" si="59"/>
        <v/>
      </c>
      <c r="EP40" s="104" t="str">
        <f t="shared" si="59"/>
        <v/>
      </c>
      <c r="EQ40" s="104" t="str">
        <f t="shared" si="59"/>
        <v/>
      </c>
      <c r="ER40" s="104" t="str">
        <f t="shared" si="59"/>
        <v/>
      </c>
      <c r="ES40" s="104"/>
      <c r="ET40" s="104" t="str">
        <f t="shared" si="60"/>
        <v/>
      </c>
      <c r="EU40" s="104" t="str">
        <f t="shared" si="60"/>
        <v/>
      </c>
      <c r="EV40" s="104" t="str">
        <f t="shared" si="60"/>
        <v/>
      </c>
      <c r="EW40" s="104" t="str">
        <f t="shared" si="60"/>
        <v/>
      </c>
      <c r="EX40" s="104" t="str">
        <f t="shared" si="60"/>
        <v/>
      </c>
      <c r="EY40" s="104" t="str">
        <f t="shared" si="60"/>
        <v/>
      </c>
      <c r="EZ40" s="104" t="str">
        <f t="shared" si="60"/>
        <v/>
      </c>
      <c r="FA40" s="104" t="str">
        <f t="shared" si="60"/>
        <v/>
      </c>
      <c r="FB40" s="104" t="str">
        <f t="shared" si="60"/>
        <v/>
      </c>
      <c r="FC40" s="104" t="str">
        <f t="shared" si="60"/>
        <v/>
      </c>
      <c r="FD40" s="104" t="str">
        <f t="shared" si="60"/>
        <v/>
      </c>
      <c r="FE40" s="104" t="str">
        <f t="shared" si="60"/>
        <v/>
      </c>
      <c r="FF40" s="104" t="str">
        <f t="shared" si="60"/>
        <v/>
      </c>
      <c r="FG40" s="104"/>
      <c r="FH40" s="104" t="str">
        <f t="shared" si="61"/>
        <v/>
      </c>
      <c r="FI40" s="104" t="str">
        <f t="shared" si="61"/>
        <v/>
      </c>
      <c r="FJ40" s="104" t="str">
        <f t="shared" si="61"/>
        <v/>
      </c>
      <c r="FK40" s="104" t="str">
        <f t="shared" si="61"/>
        <v/>
      </c>
      <c r="FL40" s="104" t="str">
        <f t="shared" si="61"/>
        <v/>
      </c>
      <c r="FM40" s="104" t="str">
        <f t="shared" si="61"/>
        <v/>
      </c>
      <c r="FN40" s="104" t="str">
        <f t="shared" si="61"/>
        <v/>
      </c>
      <c r="FO40" s="104" t="str">
        <f t="shared" si="61"/>
        <v/>
      </c>
      <c r="FP40" s="104" t="str">
        <f t="shared" si="61"/>
        <v/>
      </c>
      <c r="FQ40" s="104" t="str">
        <f t="shared" si="61"/>
        <v/>
      </c>
      <c r="FR40" s="104" t="str">
        <f t="shared" si="61"/>
        <v/>
      </c>
      <c r="FS40" s="104" t="str">
        <f t="shared" si="61"/>
        <v/>
      </c>
      <c r="FT40" s="104" t="str">
        <f t="shared" si="61"/>
        <v/>
      </c>
      <c r="FU40" s="104"/>
      <c r="FV40" s="104" t="str">
        <f t="shared" si="62"/>
        <v/>
      </c>
      <c r="FW40" s="104" t="str">
        <f t="shared" si="62"/>
        <v/>
      </c>
      <c r="FX40" s="104" t="str">
        <f t="shared" si="62"/>
        <v/>
      </c>
      <c r="FY40" s="104" t="str">
        <f t="shared" si="62"/>
        <v/>
      </c>
      <c r="FZ40" s="104" t="str">
        <f t="shared" si="62"/>
        <v/>
      </c>
      <c r="GA40" s="104" t="str">
        <f t="shared" si="62"/>
        <v/>
      </c>
      <c r="GB40" s="104" t="str">
        <f t="shared" si="62"/>
        <v/>
      </c>
      <c r="GC40" s="104" t="str">
        <f t="shared" si="62"/>
        <v/>
      </c>
      <c r="GD40" s="104" t="str">
        <f t="shared" si="62"/>
        <v/>
      </c>
      <c r="GE40" s="104" t="str">
        <f t="shared" si="62"/>
        <v/>
      </c>
      <c r="GF40" s="104" t="str">
        <f t="shared" si="62"/>
        <v/>
      </c>
      <c r="GG40" s="104" t="str">
        <f t="shared" si="62"/>
        <v/>
      </c>
      <c r="GH40" s="104" t="str">
        <f t="shared" si="62"/>
        <v/>
      </c>
      <c r="GI40" s="104"/>
      <c r="GJ40" s="104" t="str">
        <f t="shared" si="63"/>
        <v/>
      </c>
      <c r="GK40" s="104" t="str">
        <f t="shared" si="63"/>
        <v/>
      </c>
      <c r="GL40" s="104" t="str">
        <f t="shared" si="63"/>
        <v/>
      </c>
      <c r="GM40" s="104" t="str">
        <f t="shared" si="63"/>
        <v/>
      </c>
      <c r="GN40" s="104" t="str">
        <f t="shared" si="63"/>
        <v/>
      </c>
      <c r="GO40" s="104" t="str">
        <f t="shared" si="63"/>
        <v/>
      </c>
      <c r="GP40" s="104" t="str">
        <f t="shared" si="63"/>
        <v/>
      </c>
      <c r="GQ40" s="104" t="str">
        <f t="shared" si="63"/>
        <v/>
      </c>
      <c r="GR40" s="104" t="str">
        <f t="shared" si="63"/>
        <v/>
      </c>
      <c r="GS40" s="104" t="str">
        <f t="shared" si="63"/>
        <v/>
      </c>
      <c r="GT40" s="104" t="str">
        <f t="shared" si="63"/>
        <v/>
      </c>
      <c r="GU40" s="104" t="str">
        <f t="shared" si="63"/>
        <v/>
      </c>
      <c r="GV40" s="104" t="str">
        <f t="shared" si="63"/>
        <v/>
      </c>
      <c r="GW40" s="104"/>
      <c r="GX40" s="104" t="str">
        <f t="shared" si="64"/>
        <v/>
      </c>
      <c r="GY40" s="104" t="str">
        <f t="shared" si="64"/>
        <v/>
      </c>
      <c r="GZ40" s="104" t="str">
        <f t="shared" si="64"/>
        <v/>
      </c>
      <c r="HA40" s="104" t="str">
        <f t="shared" si="64"/>
        <v/>
      </c>
      <c r="HB40" s="104" t="str">
        <f t="shared" si="64"/>
        <v/>
      </c>
      <c r="HC40" s="104" t="str">
        <f t="shared" si="64"/>
        <v/>
      </c>
      <c r="HD40" s="104" t="str">
        <f t="shared" si="64"/>
        <v/>
      </c>
      <c r="HE40" s="104" t="str">
        <f t="shared" si="64"/>
        <v/>
      </c>
      <c r="HF40" s="104" t="str">
        <f t="shared" si="64"/>
        <v/>
      </c>
      <c r="HG40" s="104" t="str">
        <f t="shared" si="64"/>
        <v/>
      </c>
      <c r="HH40" s="104" t="str">
        <f t="shared" si="64"/>
        <v/>
      </c>
      <c r="HI40" s="104" t="str">
        <f t="shared" si="64"/>
        <v/>
      </c>
      <c r="HJ40" s="104" t="str">
        <f t="shared" si="64"/>
        <v/>
      </c>
    </row>
    <row r="41" spans="1:218" x14ac:dyDescent="0.25">
      <c r="A41" s="91">
        <v>40654</v>
      </c>
      <c r="B41" s="113" t="s">
        <v>605</v>
      </c>
      <c r="C41" s="114" t="s">
        <v>571</v>
      </c>
      <c r="D41" s="160" t="s">
        <v>609</v>
      </c>
      <c r="E41" s="114">
        <v>21</v>
      </c>
      <c r="F41" s="134"/>
      <c r="G41" s="161"/>
      <c r="H41" s="162" t="str">
        <f>INDEX('Daily Activity List'!B:B,MATCH(A41,'Daily Activity List'!$A:$A))</f>
        <v>VHP -  Decon</v>
      </c>
      <c r="I41" s="136"/>
      <c r="J41" s="104" t="str">
        <f t="shared" si="65"/>
        <v/>
      </c>
      <c r="K41" s="104" t="str">
        <f t="shared" si="65"/>
        <v/>
      </c>
      <c r="L41" s="104">
        <f t="shared" si="65"/>
        <v>21</v>
      </c>
      <c r="M41" s="104" t="str">
        <f t="shared" si="65"/>
        <v/>
      </c>
      <c r="N41" s="104" t="str">
        <f t="shared" si="65"/>
        <v/>
      </c>
      <c r="O41" s="104" t="str">
        <f t="shared" si="65"/>
        <v/>
      </c>
      <c r="P41" s="104" t="str">
        <f t="shared" si="65"/>
        <v/>
      </c>
      <c r="Q41" s="104" t="str">
        <f t="shared" si="65"/>
        <v/>
      </c>
      <c r="R41" s="104" t="str">
        <f t="shared" si="65"/>
        <v/>
      </c>
      <c r="S41" s="104" t="str">
        <f t="shared" si="65"/>
        <v/>
      </c>
      <c r="T41" s="104" t="str">
        <f t="shared" si="65"/>
        <v/>
      </c>
      <c r="U41" s="104" t="str">
        <f t="shared" si="65"/>
        <v/>
      </c>
      <c r="V41" s="104" t="str">
        <f t="shared" si="65"/>
        <v/>
      </c>
      <c r="W41" s="136"/>
      <c r="X41" s="104" t="str">
        <f t="shared" si="26"/>
        <v/>
      </c>
      <c r="Y41" s="104" t="str">
        <f t="shared" si="26"/>
        <v/>
      </c>
      <c r="Z41" s="104" t="str">
        <f t="shared" si="26"/>
        <v/>
      </c>
      <c r="AA41" s="104" t="str">
        <f t="shared" si="26"/>
        <v/>
      </c>
      <c r="AB41" s="104" t="str">
        <f t="shared" si="26"/>
        <v/>
      </c>
      <c r="AC41" s="104" t="str">
        <f t="shared" si="26"/>
        <v/>
      </c>
      <c r="AD41" s="104" t="str">
        <f t="shared" si="26"/>
        <v/>
      </c>
      <c r="AE41" s="104" t="str">
        <f t="shared" si="26"/>
        <v/>
      </c>
      <c r="AF41" s="104" t="str">
        <f t="shared" si="26"/>
        <v/>
      </c>
      <c r="AG41" s="104" t="str">
        <f t="shared" si="26"/>
        <v/>
      </c>
      <c r="AH41" s="104" t="str">
        <f t="shared" si="26"/>
        <v/>
      </c>
      <c r="AI41" s="104" t="str">
        <f t="shared" si="26"/>
        <v/>
      </c>
      <c r="AJ41" s="104" t="str">
        <f t="shared" si="26"/>
        <v/>
      </c>
      <c r="AK41" s="104"/>
      <c r="AL41" s="104" t="str">
        <f t="shared" si="27"/>
        <v/>
      </c>
      <c r="AM41" s="104" t="str">
        <f t="shared" si="27"/>
        <v/>
      </c>
      <c r="AN41" s="104" t="str">
        <f t="shared" si="27"/>
        <v/>
      </c>
      <c r="AO41" s="104" t="str">
        <f t="shared" si="27"/>
        <v/>
      </c>
      <c r="AP41" s="104" t="str">
        <f t="shared" si="27"/>
        <v/>
      </c>
      <c r="AQ41" s="104" t="str">
        <f t="shared" si="27"/>
        <v/>
      </c>
      <c r="AR41" s="104" t="str">
        <f t="shared" si="27"/>
        <v/>
      </c>
      <c r="AS41" s="104" t="str">
        <f t="shared" si="27"/>
        <v/>
      </c>
      <c r="AT41" s="104" t="str">
        <f t="shared" si="27"/>
        <v/>
      </c>
      <c r="AU41" s="104" t="str">
        <f t="shared" si="27"/>
        <v/>
      </c>
      <c r="AV41" s="104" t="str">
        <f t="shared" si="27"/>
        <v/>
      </c>
      <c r="AW41" s="104" t="str">
        <f t="shared" si="27"/>
        <v/>
      </c>
      <c r="AX41" s="104" t="str">
        <f t="shared" si="27"/>
        <v/>
      </c>
      <c r="AY41" s="104"/>
      <c r="AZ41" s="104" t="str">
        <f t="shared" si="28"/>
        <v/>
      </c>
      <c r="BA41" s="104" t="str">
        <f t="shared" si="28"/>
        <v/>
      </c>
      <c r="BB41" s="104" t="str">
        <f t="shared" si="28"/>
        <v/>
      </c>
      <c r="BC41" s="104" t="str">
        <f t="shared" si="28"/>
        <v/>
      </c>
      <c r="BD41" s="104" t="str">
        <f t="shared" si="28"/>
        <v/>
      </c>
      <c r="BE41" s="104" t="str">
        <f t="shared" si="28"/>
        <v/>
      </c>
      <c r="BF41" s="104" t="str">
        <f t="shared" si="28"/>
        <v/>
      </c>
      <c r="BG41" s="104" t="str">
        <f t="shared" si="28"/>
        <v/>
      </c>
      <c r="BH41" s="104" t="str">
        <f t="shared" si="28"/>
        <v/>
      </c>
      <c r="BI41" s="104" t="str">
        <f t="shared" si="28"/>
        <v/>
      </c>
      <c r="BJ41" s="104" t="str">
        <f t="shared" si="28"/>
        <v/>
      </c>
      <c r="BK41" s="104" t="str">
        <f t="shared" si="28"/>
        <v/>
      </c>
      <c r="BL41" s="104" t="str">
        <f t="shared" si="28"/>
        <v/>
      </c>
      <c r="BM41" s="104"/>
      <c r="BN41" s="104" t="str">
        <f t="shared" si="29"/>
        <v/>
      </c>
      <c r="BO41" s="104" t="str">
        <f t="shared" si="29"/>
        <v/>
      </c>
      <c r="BP41" s="104" t="str">
        <f t="shared" si="29"/>
        <v/>
      </c>
      <c r="BQ41" s="104" t="str">
        <f t="shared" si="29"/>
        <v/>
      </c>
      <c r="BR41" s="104" t="str">
        <f t="shared" si="29"/>
        <v/>
      </c>
      <c r="BS41" s="104" t="str">
        <f t="shared" si="29"/>
        <v/>
      </c>
      <c r="BT41" s="104" t="str">
        <f t="shared" si="29"/>
        <v/>
      </c>
      <c r="BU41" s="104" t="str">
        <f t="shared" si="29"/>
        <v/>
      </c>
      <c r="BV41" s="104" t="str">
        <f t="shared" si="29"/>
        <v/>
      </c>
      <c r="BW41" s="104" t="str">
        <f t="shared" si="29"/>
        <v/>
      </c>
      <c r="BX41" s="104" t="str">
        <f t="shared" si="29"/>
        <v/>
      </c>
      <c r="BY41" s="104" t="str">
        <f t="shared" si="29"/>
        <v/>
      </c>
      <c r="BZ41" s="104" t="str">
        <f t="shared" si="29"/>
        <v/>
      </c>
      <c r="CA41" s="104"/>
      <c r="CB41" s="104" t="str">
        <f t="shared" si="55"/>
        <v/>
      </c>
      <c r="CC41" s="104" t="str">
        <f t="shared" si="55"/>
        <v/>
      </c>
      <c r="CD41" s="104" t="str">
        <f t="shared" si="55"/>
        <v/>
      </c>
      <c r="CE41" s="104" t="str">
        <f t="shared" si="55"/>
        <v/>
      </c>
      <c r="CF41" s="104" t="str">
        <f t="shared" si="55"/>
        <v/>
      </c>
      <c r="CG41" s="104" t="str">
        <f t="shared" si="55"/>
        <v/>
      </c>
      <c r="CH41" s="104" t="str">
        <f t="shared" si="55"/>
        <v/>
      </c>
      <c r="CI41" s="104" t="str">
        <f t="shared" si="55"/>
        <v/>
      </c>
      <c r="CJ41" s="104" t="str">
        <f t="shared" si="55"/>
        <v/>
      </c>
      <c r="CK41" s="104" t="str">
        <f t="shared" si="55"/>
        <v/>
      </c>
      <c r="CL41" s="104" t="str">
        <f t="shared" si="55"/>
        <v/>
      </c>
      <c r="CM41" s="104" t="str">
        <f t="shared" si="55"/>
        <v/>
      </c>
      <c r="CN41" s="104" t="str">
        <f t="shared" si="55"/>
        <v/>
      </c>
      <c r="CO41" s="104"/>
      <c r="CP41" s="104" t="str">
        <f t="shared" si="56"/>
        <v/>
      </c>
      <c r="CQ41" s="104" t="str">
        <f t="shared" si="56"/>
        <v/>
      </c>
      <c r="CR41" s="104" t="str">
        <f t="shared" si="56"/>
        <v/>
      </c>
      <c r="CS41" s="104" t="str">
        <f t="shared" si="56"/>
        <v/>
      </c>
      <c r="CT41" s="104" t="str">
        <f t="shared" si="56"/>
        <v/>
      </c>
      <c r="CU41" s="104" t="str">
        <f t="shared" si="56"/>
        <v/>
      </c>
      <c r="CV41" s="104" t="str">
        <f t="shared" si="56"/>
        <v/>
      </c>
      <c r="CW41" s="104" t="str">
        <f t="shared" si="56"/>
        <v/>
      </c>
      <c r="CX41" s="104" t="str">
        <f t="shared" si="56"/>
        <v/>
      </c>
      <c r="CY41" s="104" t="str">
        <f t="shared" si="56"/>
        <v/>
      </c>
      <c r="CZ41" s="104" t="str">
        <f t="shared" si="56"/>
        <v/>
      </c>
      <c r="DA41" s="104" t="str">
        <f t="shared" si="56"/>
        <v/>
      </c>
      <c r="DB41" s="104" t="str">
        <f t="shared" si="56"/>
        <v/>
      </c>
      <c r="DC41" s="104"/>
      <c r="DD41" s="104" t="str">
        <f t="shared" si="57"/>
        <v/>
      </c>
      <c r="DE41" s="104" t="str">
        <f t="shared" si="57"/>
        <v/>
      </c>
      <c r="DF41" s="104" t="str">
        <f t="shared" si="57"/>
        <v/>
      </c>
      <c r="DG41" s="104" t="str">
        <f t="shared" si="57"/>
        <v/>
      </c>
      <c r="DH41" s="104" t="str">
        <f t="shared" si="57"/>
        <v/>
      </c>
      <c r="DI41" s="104" t="str">
        <f t="shared" si="57"/>
        <v/>
      </c>
      <c r="DJ41" s="104" t="str">
        <f t="shared" si="57"/>
        <v/>
      </c>
      <c r="DK41" s="104" t="str">
        <f t="shared" si="57"/>
        <v/>
      </c>
      <c r="DL41" s="104" t="str">
        <f t="shared" si="57"/>
        <v/>
      </c>
      <c r="DM41" s="104" t="str">
        <f t="shared" si="57"/>
        <v/>
      </c>
      <c r="DN41" s="104" t="str">
        <f t="shared" si="57"/>
        <v/>
      </c>
      <c r="DO41" s="104" t="str">
        <f t="shared" si="57"/>
        <v/>
      </c>
      <c r="DP41" s="104" t="str">
        <f t="shared" si="57"/>
        <v/>
      </c>
      <c r="DQ41" s="104"/>
      <c r="DR41" s="104" t="str">
        <f t="shared" si="58"/>
        <v/>
      </c>
      <c r="DS41" s="104" t="str">
        <f t="shared" si="58"/>
        <v/>
      </c>
      <c r="DT41" s="104" t="str">
        <f t="shared" si="58"/>
        <v/>
      </c>
      <c r="DU41" s="104" t="str">
        <f t="shared" si="58"/>
        <v/>
      </c>
      <c r="DV41" s="104" t="str">
        <f t="shared" si="58"/>
        <v/>
      </c>
      <c r="DW41" s="104" t="str">
        <f t="shared" si="58"/>
        <v/>
      </c>
      <c r="DX41" s="104" t="str">
        <f t="shared" si="58"/>
        <v/>
      </c>
      <c r="DY41" s="104" t="str">
        <f t="shared" si="58"/>
        <v/>
      </c>
      <c r="DZ41" s="104" t="str">
        <f t="shared" si="58"/>
        <v/>
      </c>
      <c r="EA41" s="104" t="str">
        <f t="shared" si="58"/>
        <v/>
      </c>
      <c r="EB41" s="104" t="str">
        <f t="shared" si="58"/>
        <v/>
      </c>
      <c r="EC41" s="104" t="str">
        <f t="shared" si="58"/>
        <v/>
      </c>
      <c r="ED41" s="104" t="str">
        <f t="shared" si="58"/>
        <v/>
      </c>
      <c r="EE41" s="104"/>
      <c r="EF41" s="104" t="str">
        <f t="shared" si="59"/>
        <v/>
      </c>
      <c r="EG41" s="104" t="str">
        <f t="shared" si="59"/>
        <v/>
      </c>
      <c r="EH41" s="104" t="str">
        <f t="shared" si="59"/>
        <v/>
      </c>
      <c r="EI41" s="104" t="str">
        <f t="shared" si="59"/>
        <v/>
      </c>
      <c r="EJ41" s="104" t="str">
        <f t="shared" si="59"/>
        <v/>
      </c>
      <c r="EK41" s="104" t="str">
        <f t="shared" si="59"/>
        <v/>
      </c>
      <c r="EL41" s="104" t="str">
        <f t="shared" si="59"/>
        <v/>
      </c>
      <c r="EM41" s="104" t="str">
        <f t="shared" si="59"/>
        <v/>
      </c>
      <c r="EN41" s="104" t="str">
        <f t="shared" si="59"/>
        <v/>
      </c>
      <c r="EO41" s="104" t="str">
        <f t="shared" si="59"/>
        <v/>
      </c>
      <c r="EP41" s="104" t="str">
        <f t="shared" si="59"/>
        <v/>
      </c>
      <c r="EQ41" s="104" t="str">
        <f t="shared" si="59"/>
        <v/>
      </c>
      <c r="ER41" s="104" t="str">
        <f t="shared" si="59"/>
        <v/>
      </c>
      <c r="ES41" s="104"/>
      <c r="ET41" s="104" t="str">
        <f t="shared" si="60"/>
        <v/>
      </c>
      <c r="EU41" s="104" t="str">
        <f t="shared" si="60"/>
        <v/>
      </c>
      <c r="EV41" s="104" t="str">
        <f t="shared" si="60"/>
        <v/>
      </c>
      <c r="EW41" s="104" t="str">
        <f t="shared" si="60"/>
        <v/>
      </c>
      <c r="EX41" s="104" t="str">
        <f t="shared" si="60"/>
        <v/>
      </c>
      <c r="EY41" s="104" t="str">
        <f t="shared" si="60"/>
        <v/>
      </c>
      <c r="EZ41" s="104" t="str">
        <f t="shared" si="60"/>
        <v/>
      </c>
      <c r="FA41" s="104" t="str">
        <f t="shared" si="60"/>
        <v/>
      </c>
      <c r="FB41" s="104" t="str">
        <f t="shared" si="60"/>
        <v/>
      </c>
      <c r="FC41" s="104" t="str">
        <f t="shared" si="60"/>
        <v/>
      </c>
      <c r="FD41" s="104" t="str">
        <f t="shared" si="60"/>
        <v/>
      </c>
      <c r="FE41" s="104" t="str">
        <f t="shared" si="60"/>
        <v/>
      </c>
      <c r="FF41" s="104" t="str">
        <f t="shared" si="60"/>
        <v/>
      </c>
      <c r="FG41" s="104"/>
      <c r="FH41" s="104" t="str">
        <f t="shared" si="61"/>
        <v/>
      </c>
      <c r="FI41" s="104" t="str">
        <f t="shared" si="61"/>
        <v/>
      </c>
      <c r="FJ41" s="104" t="str">
        <f t="shared" si="61"/>
        <v/>
      </c>
      <c r="FK41" s="104" t="str">
        <f t="shared" si="61"/>
        <v/>
      </c>
      <c r="FL41" s="104" t="str">
        <f t="shared" si="61"/>
        <v/>
      </c>
      <c r="FM41" s="104" t="str">
        <f t="shared" si="61"/>
        <v/>
      </c>
      <c r="FN41" s="104" t="str">
        <f t="shared" si="61"/>
        <v/>
      </c>
      <c r="FO41" s="104" t="str">
        <f t="shared" si="61"/>
        <v/>
      </c>
      <c r="FP41" s="104" t="str">
        <f t="shared" si="61"/>
        <v/>
      </c>
      <c r="FQ41" s="104" t="str">
        <f t="shared" si="61"/>
        <v/>
      </c>
      <c r="FR41" s="104" t="str">
        <f t="shared" si="61"/>
        <v/>
      </c>
      <c r="FS41" s="104" t="str">
        <f t="shared" si="61"/>
        <v/>
      </c>
      <c r="FT41" s="104" t="str">
        <f t="shared" si="61"/>
        <v/>
      </c>
      <c r="FU41" s="104"/>
      <c r="FV41" s="104" t="str">
        <f t="shared" si="62"/>
        <v/>
      </c>
      <c r="FW41" s="104" t="str">
        <f t="shared" si="62"/>
        <v/>
      </c>
      <c r="FX41" s="104" t="str">
        <f t="shared" si="62"/>
        <v/>
      </c>
      <c r="FY41" s="104" t="str">
        <f t="shared" si="62"/>
        <v/>
      </c>
      <c r="FZ41" s="104" t="str">
        <f t="shared" si="62"/>
        <v/>
      </c>
      <c r="GA41" s="104" t="str">
        <f t="shared" si="62"/>
        <v/>
      </c>
      <c r="GB41" s="104" t="str">
        <f t="shared" si="62"/>
        <v/>
      </c>
      <c r="GC41" s="104" t="str">
        <f t="shared" si="62"/>
        <v/>
      </c>
      <c r="GD41" s="104" t="str">
        <f t="shared" si="62"/>
        <v/>
      </c>
      <c r="GE41" s="104" t="str">
        <f t="shared" si="62"/>
        <v/>
      </c>
      <c r="GF41" s="104" t="str">
        <f t="shared" si="62"/>
        <v/>
      </c>
      <c r="GG41" s="104" t="str">
        <f t="shared" si="62"/>
        <v/>
      </c>
      <c r="GH41" s="104" t="str">
        <f t="shared" si="62"/>
        <v/>
      </c>
      <c r="GI41" s="104"/>
      <c r="GJ41" s="104" t="str">
        <f t="shared" si="63"/>
        <v/>
      </c>
      <c r="GK41" s="104" t="str">
        <f t="shared" si="63"/>
        <v/>
      </c>
      <c r="GL41" s="104" t="str">
        <f t="shared" si="63"/>
        <v/>
      </c>
      <c r="GM41" s="104" t="str">
        <f t="shared" si="63"/>
        <v/>
      </c>
      <c r="GN41" s="104" t="str">
        <f t="shared" si="63"/>
        <v/>
      </c>
      <c r="GO41" s="104" t="str">
        <f t="shared" si="63"/>
        <v/>
      </c>
      <c r="GP41" s="104" t="str">
        <f t="shared" si="63"/>
        <v/>
      </c>
      <c r="GQ41" s="104" t="str">
        <f t="shared" si="63"/>
        <v/>
      </c>
      <c r="GR41" s="104" t="str">
        <f t="shared" si="63"/>
        <v/>
      </c>
      <c r="GS41" s="104" t="str">
        <f t="shared" si="63"/>
        <v/>
      </c>
      <c r="GT41" s="104" t="str">
        <f t="shared" si="63"/>
        <v/>
      </c>
      <c r="GU41" s="104" t="str">
        <f t="shared" si="63"/>
        <v/>
      </c>
      <c r="GV41" s="104" t="str">
        <f t="shared" si="63"/>
        <v/>
      </c>
      <c r="GW41" s="104"/>
      <c r="GX41" s="104" t="str">
        <f t="shared" si="64"/>
        <v/>
      </c>
      <c r="GY41" s="104" t="str">
        <f t="shared" si="64"/>
        <v/>
      </c>
      <c r="GZ41" s="104" t="str">
        <f t="shared" si="64"/>
        <v/>
      </c>
      <c r="HA41" s="104" t="str">
        <f t="shared" si="64"/>
        <v/>
      </c>
      <c r="HB41" s="104" t="str">
        <f t="shared" si="64"/>
        <v/>
      </c>
      <c r="HC41" s="104" t="str">
        <f t="shared" si="64"/>
        <v/>
      </c>
      <c r="HD41" s="104" t="str">
        <f t="shared" si="64"/>
        <v/>
      </c>
      <c r="HE41" s="104" t="str">
        <f t="shared" si="64"/>
        <v/>
      </c>
      <c r="HF41" s="104" t="str">
        <f t="shared" si="64"/>
        <v/>
      </c>
      <c r="HG41" s="104" t="str">
        <f t="shared" si="64"/>
        <v/>
      </c>
      <c r="HH41" s="104" t="str">
        <f t="shared" si="64"/>
        <v/>
      </c>
      <c r="HI41" s="104" t="str">
        <f t="shared" si="64"/>
        <v/>
      </c>
      <c r="HJ41" s="104" t="str">
        <f t="shared" si="64"/>
        <v/>
      </c>
    </row>
    <row r="42" spans="1:218" x14ac:dyDescent="0.25">
      <c r="A42" s="91">
        <v>40654</v>
      </c>
      <c r="B42" s="113" t="s">
        <v>605</v>
      </c>
      <c r="C42" s="114" t="s">
        <v>571</v>
      </c>
      <c r="D42" s="160" t="s">
        <v>609</v>
      </c>
      <c r="E42" s="114">
        <v>22</v>
      </c>
      <c r="F42" s="134"/>
      <c r="G42" s="161"/>
      <c r="H42" s="162" t="str">
        <f>INDEX('Daily Activity List'!B:B,MATCH(A42,'Daily Activity List'!$A:$A))</f>
        <v>VHP -  Decon</v>
      </c>
      <c r="I42" s="136"/>
      <c r="J42" s="104" t="str">
        <f t="shared" si="65"/>
        <v/>
      </c>
      <c r="K42" s="104" t="str">
        <f t="shared" si="65"/>
        <v/>
      </c>
      <c r="L42" s="104">
        <f t="shared" si="65"/>
        <v>22</v>
      </c>
      <c r="M42" s="104" t="str">
        <f t="shared" si="65"/>
        <v/>
      </c>
      <c r="N42" s="104" t="str">
        <f t="shared" si="65"/>
        <v/>
      </c>
      <c r="O42" s="104" t="str">
        <f t="shared" si="65"/>
        <v/>
      </c>
      <c r="P42" s="104" t="str">
        <f t="shared" si="65"/>
        <v/>
      </c>
      <c r="Q42" s="104" t="str">
        <f t="shared" si="65"/>
        <v/>
      </c>
      <c r="R42" s="104" t="str">
        <f t="shared" si="65"/>
        <v/>
      </c>
      <c r="S42" s="104" t="str">
        <f t="shared" si="65"/>
        <v/>
      </c>
      <c r="T42" s="104" t="str">
        <f t="shared" si="65"/>
        <v/>
      </c>
      <c r="U42" s="104" t="str">
        <f t="shared" si="65"/>
        <v/>
      </c>
      <c r="V42" s="104" t="str">
        <f t="shared" si="65"/>
        <v/>
      </c>
      <c r="W42" s="136"/>
      <c r="X42" s="104" t="str">
        <f t="shared" si="26"/>
        <v/>
      </c>
      <c r="Y42" s="104" t="str">
        <f t="shared" si="26"/>
        <v/>
      </c>
      <c r="Z42" s="104" t="str">
        <f t="shared" si="26"/>
        <v/>
      </c>
      <c r="AA42" s="104" t="str">
        <f t="shared" si="26"/>
        <v/>
      </c>
      <c r="AB42" s="104" t="str">
        <f t="shared" si="26"/>
        <v/>
      </c>
      <c r="AC42" s="104" t="str">
        <f t="shared" si="26"/>
        <v/>
      </c>
      <c r="AD42" s="104" t="str">
        <f t="shared" si="26"/>
        <v/>
      </c>
      <c r="AE42" s="104" t="str">
        <f t="shared" si="26"/>
        <v/>
      </c>
      <c r="AF42" s="104" t="str">
        <f t="shared" si="26"/>
        <v/>
      </c>
      <c r="AG42" s="104" t="str">
        <f t="shared" si="26"/>
        <v/>
      </c>
      <c r="AH42" s="104" t="str">
        <f t="shared" si="26"/>
        <v/>
      </c>
      <c r="AI42" s="104" t="str">
        <f t="shared" si="26"/>
        <v/>
      </c>
      <c r="AJ42" s="104" t="str">
        <f t="shared" si="26"/>
        <v/>
      </c>
      <c r="AK42" s="104"/>
      <c r="AL42" s="104" t="str">
        <f t="shared" si="27"/>
        <v/>
      </c>
      <c r="AM42" s="104" t="str">
        <f t="shared" si="27"/>
        <v/>
      </c>
      <c r="AN42" s="104" t="str">
        <f t="shared" si="27"/>
        <v/>
      </c>
      <c r="AO42" s="104" t="str">
        <f t="shared" si="27"/>
        <v/>
      </c>
      <c r="AP42" s="104" t="str">
        <f t="shared" si="27"/>
        <v/>
      </c>
      <c r="AQ42" s="104" t="str">
        <f t="shared" si="27"/>
        <v/>
      </c>
      <c r="AR42" s="104" t="str">
        <f t="shared" si="27"/>
        <v/>
      </c>
      <c r="AS42" s="104" t="str">
        <f t="shared" si="27"/>
        <v/>
      </c>
      <c r="AT42" s="104" t="str">
        <f t="shared" si="27"/>
        <v/>
      </c>
      <c r="AU42" s="104" t="str">
        <f t="shared" si="27"/>
        <v/>
      </c>
      <c r="AV42" s="104" t="str">
        <f t="shared" si="27"/>
        <v/>
      </c>
      <c r="AW42" s="104" t="str">
        <f t="shared" si="27"/>
        <v/>
      </c>
      <c r="AX42" s="104" t="str">
        <f t="shared" si="27"/>
        <v/>
      </c>
      <c r="AY42" s="104"/>
      <c r="AZ42" s="104" t="str">
        <f t="shared" si="28"/>
        <v/>
      </c>
      <c r="BA42" s="104" t="str">
        <f t="shared" si="28"/>
        <v/>
      </c>
      <c r="BB42" s="104" t="str">
        <f t="shared" si="28"/>
        <v/>
      </c>
      <c r="BC42" s="104" t="str">
        <f t="shared" si="28"/>
        <v/>
      </c>
      <c r="BD42" s="104" t="str">
        <f t="shared" si="28"/>
        <v/>
      </c>
      <c r="BE42" s="104" t="str">
        <f t="shared" si="28"/>
        <v/>
      </c>
      <c r="BF42" s="104" t="str">
        <f t="shared" si="28"/>
        <v/>
      </c>
      <c r="BG42" s="104" t="str">
        <f t="shared" si="28"/>
        <v/>
      </c>
      <c r="BH42" s="104" t="str">
        <f t="shared" si="28"/>
        <v/>
      </c>
      <c r="BI42" s="104" t="str">
        <f t="shared" si="28"/>
        <v/>
      </c>
      <c r="BJ42" s="104" t="str">
        <f t="shared" si="28"/>
        <v/>
      </c>
      <c r="BK42" s="104" t="str">
        <f t="shared" si="28"/>
        <v/>
      </c>
      <c r="BL42" s="104" t="str">
        <f t="shared" si="28"/>
        <v/>
      </c>
      <c r="BM42" s="104"/>
      <c r="BN42" s="104" t="str">
        <f t="shared" si="29"/>
        <v/>
      </c>
      <c r="BO42" s="104" t="str">
        <f t="shared" si="29"/>
        <v/>
      </c>
      <c r="BP42" s="104" t="str">
        <f t="shared" si="29"/>
        <v/>
      </c>
      <c r="BQ42" s="104" t="str">
        <f t="shared" si="29"/>
        <v/>
      </c>
      <c r="BR42" s="104" t="str">
        <f t="shared" si="29"/>
        <v/>
      </c>
      <c r="BS42" s="104" t="str">
        <f t="shared" si="29"/>
        <v/>
      </c>
      <c r="BT42" s="104" t="str">
        <f t="shared" si="29"/>
        <v/>
      </c>
      <c r="BU42" s="104" t="str">
        <f t="shared" si="29"/>
        <v/>
      </c>
      <c r="BV42" s="104" t="str">
        <f t="shared" si="29"/>
        <v/>
      </c>
      <c r="BW42" s="104" t="str">
        <f t="shared" si="29"/>
        <v/>
      </c>
      <c r="BX42" s="104" t="str">
        <f t="shared" si="29"/>
        <v/>
      </c>
      <c r="BY42" s="104" t="str">
        <f t="shared" si="29"/>
        <v/>
      </c>
      <c r="BZ42" s="104" t="str">
        <f t="shared" si="29"/>
        <v/>
      </c>
      <c r="CA42" s="104"/>
      <c r="CB42" s="104" t="str">
        <f t="shared" si="55"/>
        <v/>
      </c>
      <c r="CC42" s="104" t="str">
        <f t="shared" si="55"/>
        <v/>
      </c>
      <c r="CD42" s="104" t="str">
        <f t="shared" si="55"/>
        <v/>
      </c>
      <c r="CE42" s="104" t="str">
        <f t="shared" si="55"/>
        <v/>
      </c>
      <c r="CF42" s="104" t="str">
        <f t="shared" si="55"/>
        <v/>
      </c>
      <c r="CG42" s="104" t="str">
        <f t="shared" si="55"/>
        <v/>
      </c>
      <c r="CH42" s="104" t="str">
        <f t="shared" si="55"/>
        <v/>
      </c>
      <c r="CI42" s="104" t="str">
        <f t="shared" si="55"/>
        <v/>
      </c>
      <c r="CJ42" s="104" t="str">
        <f t="shared" si="55"/>
        <v/>
      </c>
      <c r="CK42" s="104" t="str">
        <f t="shared" si="55"/>
        <v/>
      </c>
      <c r="CL42" s="104" t="str">
        <f t="shared" si="55"/>
        <v/>
      </c>
      <c r="CM42" s="104" t="str">
        <f t="shared" si="55"/>
        <v/>
      </c>
      <c r="CN42" s="104" t="str">
        <f t="shared" si="55"/>
        <v/>
      </c>
      <c r="CO42" s="104"/>
      <c r="CP42" s="104" t="str">
        <f t="shared" si="56"/>
        <v/>
      </c>
      <c r="CQ42" s="104" t="str">
        <f t="shared" si="56"/>
        <v/>
      </c>
      <c r="CR42" s="104" t="str">
        <f t="shared" si="56"/>
        <v/>
      </c>
      <c r="CS42" s="104" t="str">
        <f t="shared" si="56"/>
        <v/>
      </c>
      <c r="CT42" s="104" t="str">
        <f t="shared" si="56"/>
        <v/>
      </c>
      <c r="CU42" s="104" t="str">
        <f t="shared" si="56"/>
        <v/>
      </c>
      <c r="CV42" s="104" t="str">
        <f t="shared" si="56"/>
        <v/>
      </c>
      <c r="CW42" s="104" t="str">
        <f t="shared" si="56"/>
        <v/>
      </c>
      <c r="CX42" s="104" t="str">
        <f t="shared" si="56"/>
        <v/>
      </c>
      <c r="CY42" s="104" t="str">
        <f t="shared" si="56"/>
        <v/>
      </c>
      <c r="CZ42" s="104" t="str">
        <f t="shared" si="56"/>
        <v/>
      </c>
      <c r="DA42" s="104" t="str">
        <f t="shared" si="56"/>
        <v/>
      </c>
      <c r="DB42" s="104" t="str">
        <f t="shared" si="56"/>
        <v/>
      </c>
      <c r="DC42" s="104"/>
      <c r="DD42" s="104" t="str">
        <f t="shared" si="57"/>
        <v/>
      </c>
      <c r="DE42" s="104" t="str">
        <f t="shared" si="57"/>
        <v/>
      </c>
      <c r="DF42" s="104" t="str">
        <f t="shared" si="57"/>
        <v/>
      </c>
      <c r="DG42" s="104" t="str">
        <f t="shared" si="57"/>
        <v/>
      </c>
      <c r="DH42" s="104" t="str">
        <f t="shared" si="57"/>
        <v/>
      </c>
      <c r="DI42" s="104" t="str">
        <f t="shared" si="57"/>
        <v/>
      </c>
      <c r="DJ42" s="104" t="str">
        <f t="shared" si="57"/>
        <v/>
      </c>
      <c r="DK42" s="104" t="str">
        <f t="shared" si="57"/>
        <v/>
      </c>
      <c r="DL42" s="104" t="str">
        <f t="shared" si="57"/>
        <v/>
      </c>
      <c r="DM42" s="104" t="str">
        <f t="shared" si="57"/>
        <v/>
      </c>
      <c r="DN42" s="104" t="str">
        <f t="shared" si="57"/>
        <v/>
      </c>
      <c r="DO42" s="104" t="str">
        <f t="shared" si="57"/>
        <v/>
      </c>
      <c r="DP42" s="104" t="str">
        <f t="shared" si="57"/>
        <v/>
      </c>
      <c r="DQ42" s="104"/>
      <c r="DR42" s="104" t="str">
        <f t="shared" si="58"/>
        <v/>
      </c>
      <c r="DS42" s="104" t="str">
        <f t="shared" si="58"/>
        <v/>
      </c>
      <c r="DT42" s="104" t="str">
        <f t="shared" si="58"/>
        <v/>
      </c>
      <c r="DU42" s="104" t="str">
        <f t="shared" si="58"/>
        <v/>
      </c>
      <c r="DV42" s="104" t="str">
        <f t="shared" si="58"/>
        <v/>
      </c>
      <c r="DW42" s="104" t="str">
        <f t="shared" si="58"/>
        <v/>
      </c>
      <c r="DX42" s="104" t="str">
        <f t="shared" si="58"/>
        <v/>
      </c>
      <c r="DY42" s="104" t="str">
        <f t="shared" si="58"/>
        <v/>
      </c>
      <c r="DZ42" s="104" t="str">
        <f t="shared" si="58"/>
        <v/>
      </c>
      <c r="EA42" s="104" t="str">
        <f t="shared" si="58"/>
        <v/>
      </c>
      <c r="EB42" s="104" t="str">
        <f t="shared" si="58"/>
        <v/>
      </c>
      <c r="EC42" s="104" t="str">
        <f t="shared" si="58"/>
        <v/>
      </c>
      <c r="ED42" s="104" t="str">
        <f t="shared" si="58"/>
        <v/>
      </c>
      <c r="EE42" s="104"/>
      <c r="EF42" s="104" t="str">
        <f t="shared" si="59"/>
        <v/>
      </c>
      <c r="EG42" s="104" t="str">
        <f t="shared" si="59"/>
        <v/>
      </c>
      <c r="EH42" s="104" t="str">
        <f t="shared" si="59"/>
        <v/>
      </c>
      <c r="EI42" s="104" t="str">
        <f t="shared" si="59"/>
        <v/>
      </c>
      <c r="EJ42" s="104" t="str">
        <f t="shared" si="59"/>
        <v/>
      </c>
      <c r="EK42" s="104" t="str">
        <f t="shared" si="59"/>
        <v/>
      </c>
      <c r="EL42" s="104" t="str">
        <f t="shared" si="59"/>
        <v/>
      </c>
      <c r="EM42" s="104" t="str">
        <f t="shared" si="59"/>
        <v/>
      </c>
      <c r="EN42" s="104" t="str">
        <f t="shared" si="59"/>
        <v/>
      </c>
      <c r="EO42" s="104" t="str">
        <f t="shared" si="59"/>
        <v/>
      </c>
      <c r="EP42" s="104" t="str">
        <f t="shared" si="59"/>
        <v/>
      </c>
      <c r="EQ42" s="104" t="str">
        <f t="shared" si="59"/>
        <v/>
      </c>
      <c r="ER42" s="104" t="str">
        <f t="shared" si="59"/>
        <v/>
      </c>
      <c r="ES42" s="104"/>
      <c r="ET42" s="104" t="str">
        <f t="shared" si="60"/>
        <v/>
      </c>
      <c r="EU42" s="104" t="str">
        <f t="shared" si="60"/>
        <v/>
      </c>
      <c r="EV42" s="104" t="str">
        <f t="shared" si="60"/>
        <v/>
      </c>
      <c r="EW42" s="104" t="str">
        <f t="shared" si="60"/>
        <v/>
      </c>
      <c r="EX42" s="104" t="str">
        <f t="shared" si="60"/>
        <v/>
      </c>
      <c r="EY42" s="104" t="str">
        <f t="shared" si="60"/>
        <v/>
      </c>
      <c r="EZ42" s="104" t="str">
        <f t="shared" si="60"/>
        <v/>
      </c>
      <c r="FA42" s="104" t="str">
        <f t="shared" si="60"/>
        <v/>
      </c>
      <c r="FB42" s="104" t="str">
        <f t="shared" si="60"/>
        <v/>
      </c>
      <c r="FC42" s="104" t="str">
        <f t="shared" si="60"/>
        <v/>
      </c>
      <c r="FD42" s="104" t="str">
        <f t="shared" si="60"/>
        <v/>
      </c>
      <c r="FE42" s="104" t="str">
        <f t="shared" si="60"/>
        <v/>
      </c>
      <c r="FF42" s="104" t="str">
        <f t="shared" si="60"/>
        <v/>
      </c>
      <c r="FG42" s="104"/>
      <c r="FH42" s="104" t="str">
        <f t="shared" si="61"/>
        <v/>
      </c>
      <c r="FI42" s="104" t="str">
        <f t="shared" si="61"/>
        <v/>
      </c>
      <c r="FJ42" s="104" t="str">
        <f t="shared" si="61"/>
        <v/>
      </c>
      <c r="FK42" s="104" t="str">
        <f t="shared" si="61"/>
        <v/>
      </c>
      <c r="FL42" s="104" t="str">
        <f t="shared" si="61"/>
        <v/>
      </c>
      <c r="FM42" s="104" t="str">
        <f t="shared" si="61"/>
        <v/>
      </c>
      <c r="FN42" s="104" t="str">
        <f t="shared" si="61"/>
        <v/>
      </c>
      <c r="FO42" s="104" t="str">
        <f t="shared" si="61"/>
        <v/>
      </c>
      <c r="FP42" s="104" t="str">
        <f t="shared" si="61"/>
        <v/>
      </c>
      <c r="FQ42" s="104" t="str">
        <f t="shared" si="61"/>
        <v/>
      </c>
      <c r="FR42" s="104" t="str">
        <f t="shared" si="61"/>
        <v/>
      </c>
      <c r="FS42" s="104" t="str">
        <f t="shared" si="61"/>
        <v/>
      </c>
      <c r="FT42" s="104" t="str">
        <f t="shared" si="61"/>
        <v/>
      </c>
      <c r="FU42" s="104"/>
      <c r="FV42" s="104" t="str">
        <f t="shared" si="62"/>
        <v/>
      </c>
      <c r="FW42" s="104" t="str">
        <f t="shared" si="62"/>
        <v/>
      </c>
      <c r="FX42" s="104" t="str">
        <f t="shared" si="62"/>
        <v/>
      </c>
      <c r="FY42" s="104" t="str">
        <f t="shared" si="62"/>
        <v/>
      </c>
      <c r="FZ42" s="104" t="str">
        <f t="shared" si="62"/>
        <v/>
      </c>
      <c r="GA42" s="104" t="str">
        <f t="shared" si="62"/>
        <v/>
      </c>
      <c r="GB42" s="104" t="str">
        <f t="shared" si="62"/>
        <v/>
      </c>
      <c r="GC42" s="104" t="str">
        <f t="shared" si="62"/>
        <v/>
      </c>
      <c r="GD42" s="104" t="str">
        <f t="shared" si="62"/>
        <v/>
      </c>
      <c r="GE42" s="104" t="str">
        <f t="shared" si="62"/>
        <v/>
      </c>
      <c r="GF42" s="104" t="str">
        <f t="shared" si="62"/>
        <v/>
      </c>
      <c r="GG42" s="104" t="str">
        <f t="shared" si="62"/>
        <v/>
      </c>
      <c r="GH42" s="104" t="str">
        <f t="shared" si="62"/>
        <v/>
      </c>
      <c r="GI42" s="104"/>
      <c r="GJ42" s="104" t="str">
        <f t="shared" si="63"/>
        <v/>
      </c>
      <c r="GK42" s="104" t="str">
        <f t="shared" si="63"/>
        <v/>
      </c>
      <c r="GL42" s="104" t="str">
        <f t="shared" si="63"/>
        <v/>
      </c>
      <c r="GM42" s="104" t="str">
        <f t="shared" si="63"/>
        <v/>
      </c>
      <c r="GN42" s="104" t="str">
        <f t="shared" si="63"/>
        <v/>
      </c>
      <c r="GO42" s="104" t="str">
        <f t="shared" si="63"/>
        <v/>
      </c>
      <c r="GP42" s="104" t="str">
        <f t="shared" si="63"/>
        <v/>
      </c>
      <c r="GQ42" s="104" t="str">
        <f t="shared" si="63"/>
        <v/>
      </c>
      <c r="GR42" s="104" t="str">
        <f t="shared" si="63"/>
        <v/>
      </c>
      <c r="GS42" s="104" t="str">
        <f t="shared" si="63"/>
        <v/>
      </c>
      <c r="GT42" s="104" t="str">
        <f t="shared" si="63"/>
        <v/>
      </c>
      <c r="GU42" s="104" t="str">
        <f t="shared" si="63"/>
        <v/>
      </c>
      <c r="GV42" s="104" t="str">
        <f t="shared" si="63"/>
        <v/>
      </c>
      <c r="GW42" s="104"/>
      <c r="GX42" s="104" t="str">
        <f t="shared" si="64"/>
        <v/>
      </c>
      <c r="GY42" s="104" t="str">
        <f t="shared" si="64"/>
        <v/>
      </c>
      <c r="GZ42" s="104" t="str">
        <f t="shared" si="64"/>
        <v/>
      </c>
      <c r="HA42" s="104" t="str">
        <f t="shared" si="64"/>
        <v/>
      </c>
      <c r="HB42" s="104" t="str">
        <f t="shared" si="64"/>
        <v/>
      </c>
      <c r="HC42" s="104" t="str">
        <f t="shared" si="64"/>
        <v/>
      </c>
      <c r="HD42" s="104" t="str">
        <f t="shared" si="64"/>
        <v/>
      </c>
      <c r="HE42" s="104" t="str">
        <f t="shared" si="64"/>
        <v/>
      </c>
      <c r="HF42" s="104" t="str">
        <f t="shared" si="64"/>
        <v/>
      </c>
      <c r="HG42" s="104" t="str">
        <f t="shared" si="64"/>
        <v/>
      </c>
      <c r="HH42" s="104" t="str">
        <f t="shared" si="64"/>
        <v/>
      </c>
      <c r="HI42" s="104" t="str">
        <f t="shared" si="64"/>
        <v/>
      </c>
      <c r="HJ42" s="104" t="str">
        <f t="shared" si="64"/>
        <v/>
      </c>
    </row>
    <row r="43" spans="1:218" x14ac:dyDescent="0.25">
      <c r="A43" s="91">
        <v>40654</v>
      </c>
      <c r="B43" s="113" t="s">
        <v>605</v>
      </c>
      <c r="C43" s="114" t="s">
        <v>571</v>
      </c>
      <c r="D43" s="160" t="s">
        <v>609</v>
      </c>
      <c r="E43" s="114">
        <v>30</v>
      </c>
      <c r="F43" s="134"/>
      <c r="G43" s="161"/>
      <c r="H43" s="162" t="str">
        <f>INDEX('Daily Activity List'!B:B,MATCH(A43,'Daily Activity List'!$A:$A))</f>
        <v>VHP -  Decon</v>
      </c>
      <c r="I43" s="136"/>
      <c r="J43" s="104" t="str">
        <f t="shared" si="65"/>
        <v/>
      </c>
      <c r="K43" s="104" t="str">
        <f t="shared" si="65"/>
        <v/>
      </c>
      <c r="L43" s="104">
        <f t="shared" si="65"/>
        <v>30</v>
      </c>
      <c r="M43" s="104" t="str">
        <f t="shared" si="65"/>
        <v/>
      </c>
      <c r="N43" s="104" t="str">
        <f t="shared" si="65"/>
        <v/>
      </c>
      <c r="O43" s="104" t="str">
        <f t="shared" si="65"/>
        <v/>
      </c>
      <c r="P43" s="104" t="str">
        <f t="shared" si="65"/>
        <v/>
      </c>
      <c r="Q43" s="104" t="str">
        <f t="shared" si="65"/>
        <v/>
      </c>
      <c r="R43" s="104" t="str">
        <f t="shared" si="65"/>
        <v/>
      </c>
      <c r="S43" s="104" t="str">
        <f t="shared" si="65"/>
        <v/>
      </c>
      <c r="T43" s="104" t="str">
        <f t="shared" si="65"/>
        <v/>
      </c>
      <c r="U43" s="104" t="str">
        <f t="shared" si="65"/>
        <v/>
      </c>
      <c r="V43" s="104" t="str">
        <f t="shared" si="65"/>
        <v/>
      </c>
      <c r="W43" s="136"/>
      <c r="X43" s="104" t="str">
        <f t="shared" si="26"/>
        <v/>
      </c>
      <c r="Y43" s="104" t="str">
        <f t="shared" si="26"/>
        <v/>
      </c>
      <c r="Z43" s="104" t="str">
        <f t="shared" si="26"/>
        <v/>
      </c>
      <c r="AA43" s="104" t="str">
        <f t="shared" si="26"/>
        <v/>
      </c>
      <c r="AB43" s="104" t="str">
        <f t="shared" si="26"/>
        <v/>
      </c>
      <c r="AC43" s="104" t="str">
        <f t="shared" si="26"/>
        <v/>
      </c>
      <c r="AD43" s="104" t="str">
        <f t="shared" ref="Y43:AJ64" si="66">IF($C43="Decontamination Line",IF($F43="","",IF($H43=AD$1,$F43,"")),"")</f>
        <v/>
      </c>
      <c r="AE43" s="104" t="str">
        <f t="shared" si="66"/>
        <v/>
      </c>
      <c r="AF43" s="104" t="str">
        <f t="shared" si="66"/>
        <v/>
      </c>
      <c r="AG43" s="104" t="str">
        <f t="shared" si="66"/>
        <v/>
      </c>
      <c r="AH43" s="104" t="str">
        <f t="shared" si="66"/>
        <v/>
      </c>
      <c r="AI43" s="104" t="str">
        <f t="shared" si="66"/>
        <v/>
      </c>
      <c r="AJ43" s="104" t="str">
        <f t="shared" si="66"/>
        <v/>
      </c>
      <c r="AK43" s="104"/>
      <c r="AL43" s="104" t="str">
        <f t="shared" si="27"/>
        <v/>
      </c>
      <c r="AM43" s="104" t="str">
        <f t="shared" si="27"/>
        <v/>
      </c>
      <c r="AN43" s="104" t="str">
        <f t="shared" si="27"/>
        <v/>
      </c>
      <c r="AO43" s="104" t="str">
        <f t="shared" si="27"/>
        <v/>
      </c>
      <c r="AP43" s="104" t="str">
        <f t="shared" si="27"/>
        <v/>
      </c>
      <c r="AQ43" s="104" t="str">
        <f t="shared" si="27"/>
        <v/>
      </c>
      <c r="AR43" s="104" t="str">
        <f t="shared" ref="AM43:AX64" si="67">IF($C43="Donning Trailer",IF($E43="","",IF($H43=AR$1,$E43,"")),"")</f>
        <v/>
      </c>
      <c r="AS43" s="104" t="str">
        <f t="shared" si="67"/>
        <v/>
      </c>
      <c r="AT43" s="104" t="str">
        <f t="shared" si="67"/>
        <v/>
      </c>
      <c r="AU43" s="104" t="str">
        <f t="shared" si="67"/>
        <v/>
      </c>
      <c r="AV43" s="104" t="str">
        <f t="shared" si="67"/>
        <v/>
      </c>
      <c r="AW43" s="104" t="str">
        <f t="shared" si="67"/>
        <v/>
      </c>
      <c r="AX43" s="104" t="str">
        <f t="shared" si="67"/>
        <v/>
      </c>
      <c r="AY43" s="104"/>
      <c r="AZ43" s="104" t="str">
        <f t="shared" si="28"/>
        <v/>
      </c>
      <c r="BA43" s="104" t="str">
        <f t="shared" si="28"/>
        <v/>
      </c>
      <c r="BB43" s="104" t="str">
        <f t="shared" si="28"/>
        <v/>
      </c>
      <c r="BC43" s="104" t="str">
        <f t="shared" si="28"/>
        <v/>
      </c>
      <c r="BD43" s="104" t="str">
        <f t="shared" si="28"/>
        <v/>
      </c>
      <c r="BE43" s="104" t="str">
        <f t="shared" si="28"/>
        <v/>
      </c>
      <c r="BF43" s="104" t="str">
        <f t="shared" ref="BA43:BL64" si="68">IF($C43="Building",IF($E43="","",IF($H43=BF$1,$E43,"")),"")</f>
        <v/>
      </c>
      <c r="BG43" s="104" t="str">
        <f t="shared" si="68"/>
        <v/>
      </c>
      <c r="BH43" s="104" t="str">
        <f t="shared" si="68"/>
        <v/>
      </c>
      <c r="BI43" s="104" t="str">
        <f t="shared" si="68"/>
        <v/>
      </c>
      <c r="BJ43" s="104" t="str">
        <f t="shared" si="68"/>
        <v/>
      </c>
      <c r="BK43" s="104" t="str">
        <f t="shared" si="68"/>
        <v/>
      </c>
      <c r="BL43" s="104" t="str">
        <f t="shared" si="68"/>
        <v/>
      </c>
      <c r="BM43" s="104"/>
      <c r="BN43" s="104" t="str">
        <f t="shared" si="29"/>
        <v/>
      </c>
      <c r="BO43" s="104" t="str">
        <f t="shared" si="29"/>
        <v/>
      </c>
      <c r="BP43" s="104" t="str">
        <f t="shared" si="29"/>
        <v/>
      </c>
      <c r="BQ43" s="104" t="str">
        <f t="shared" si="29"/>
        <v/>
      </c>
      <c r="BR43" s="104" t="str">
        <f t="shared" si="29"/>
        <v/>
      </c>
      <c r="BS43" s="104" t="str">
        <f t="shared" si="29"/>
        <v/>
      </c>
      <c r="BT43" s="104" t="str">
        <f t="shared" ref="BO43:BZ64" si="69">IF($C43="Building",IF($F43="","",IF($H43=BT$1,$F43,"")),"")</f>
        <v/>
      </c>
      <c r="BU43" s="104" t="str">
        <f t="shared" si="69"/>
        <v/>
      </c>
      <c r="BV43" s="104" t="str">
        <f t="shared" si="69"/>
        <v/>
      </c>
      <c r="BW43" s="104" t="str">
        <f t="shared" si="69"/>
        <v/>
      </c>
      <c r="BX43" s="104" t="str">
        <f t="shared" si="69"/>
        <v/>
      </c>
      <c r="BY43" s="104" t="str">
        <f t="shared" si="69"/>
        <v/>
      </c>
      <c r="BZ43" s="104" t="str">
        <f t="shared" si="69"/>
        <v/>
      </c>
      <c r="CA43" s="104"/>
      <c r="CB43" s="104" t="str">
        <f t="shared" si="55"/>
        <v/>
      </c>
      <c r="CC43" s="104" t="str">
        <f t="shared" si="55"/>
        <v/>
      </c>
      <c r="CD43" s="104" t="str">
        <f t="shared" si="55"/>
        <v/>
      </c>
      <c r="CE43" s="104" t="str">
        <f t="shared" si="55"/>
        <v/>
      </c>
      <c r="CF43" s="104" t="str">
        <f t="shared" si="55"/>
        <v/>
      </c>
      <c r="CG43" s="104" t="str">
        <f t="shared" si="55"/>
        <v/>
      </c>
      <c r="CH43" s="104" t="str">
        <f t="shared" si="55"/>
        <v/>
      </c>
      <c r="CI43" s="104" t="str">
        <f t="shared" si="55"/>
        <v/>
      </c>
      <c r="CJ43" s="104" t="str">
        <f t="shared" si="55"/>
        <v/>
      </c>
      <c r="CK43" s="104" t="str">
        <f t="shared" si="55"/>
        <v/>
      </c>
      <c r="CL43" s="104" t="str">
        <f t="shared" si="55"/>
        <v/>
      </c>
      <c r="CM43" s="104" t="str">
        <f t="shared" si="55"/>
        <v/>
      </c>
      <c r="CN43" s="104" t="str">
        <f t="shared" si="55"/>
        <v/>
      </c>
      <c r="CO43" s="104"/>
      <c r="CP43" s="104" t="str">
        <f t="shared" si="56"/>
        <v/>
      </c>
      <c r="CQ43" s="104" t="str">
        <f t="shared" si="56"/>
        <v/>
      </c>
      <c r="CR43" s="104" t="str">
        <f t="shared" si="56"/>
        <v/>
      </c>
      <c r="CS43" s="104" t="str">
        <f t="shared" si="56"/>
        <v/>
      </c>
      <c r="CT43" s="104" t="str">
        <f t="shared" si="56"/>
        <v/>
      </c>
      <c r="CU43" s="104" t="str">
        <f t="shared" si="56"/>
        <v/>
      </c>
      <c r="CV43" s="104" t="str">
        <f t="shared" si="56"/>
        <v/>
      </c>
      <c r="CW43" s="104" t="str">
        <f t="shared" si="56"/>
        <v/>
      </c>
      <c r="CX43" s="104" t="str">
        <f t="shared" si="56"/>
        <v/>
      </c>
      <c r="CY43" s="104" t="str">
        <f t="shared" si="56"/>
        <v/>
      </c>
      <c r="CZ43" s="104" t="str">
        <f t="shared" si="56"/>
        <v/>
      </c>
      <c r="DA43" s="104" t="str">
        <f t="shared" si="56"/>
        <v/>
      </c>
      <c r="DB43" s="104" t="str">
        <f t="shared" si="56"/>
        <v/>
      </c>
      <c r="DC43" s="104"/>
      <c r="DD43" s="104" t="str">
        <f t="shared" si="57"/>
        <v/>
      </c>
      <c r="DE43" s="104" t="str">
        <f t="shared" si="57"/>
        <v/>
      </c>
      <c r="DF43" s="104" t="str">
        <f t="shared" si="57"/>
        <v/>
      </c>
      <c r="DG43" s="104" t="str">
        <f t="shared" si="57"/>
        <v/>
      </c>
      <c r="DH43" s="104" t="str">
        <f t="shared" si="57"/>
        <v/>
      </c>
      <c r="DI43" s="104" t="str">
        <f t="shared" si="57"/>
        <v/>
      </c>
      <c r="DJ43" s="104" t="str">
        <f t="shared" si="57"/>
        <v/>
      </c>
      <c r="DK43" s="104" t="str">
        <f t="shared" si="57"/>
        <v/>
      </c>
      <c r="DL43" s="104" t="str">
        <f t="shared" si="57"/>
        <v/>
      </c>
      <c r="DM43" s="104" t="str">
        <f t="shared" si="57"/>
        <v/>
      </c>
      <c r="DN43" s="104" t="str">
        <f t="shared" si="57"/>
        <v/>
      </c>
      <c r="DO43" s="104" t="str">
        <f t="shared" si="57"/>
        <v/>
      </c>
      <c r="DP43" s="104" t="str">
        <f t="shared" si="57"/>
        <v/>
      </c>
      <c r="DQ43" s="104"/>
      <c r="DR43" s="104" t="str">
        <f t="shared" si="58"/>
        <v/>
      </c>
      <c r="DS43" s="104" t="str">
        <f t="shared" si="58"/>
        <v/>
      </c>
      <c r="DT43" s="104" t="str">
        <f t="shared" si="58"/>
        <v/>
      </c>
      <c r="DU43" s="104" t="str">
        <f t="shared" si="58"/>
        <v/>
      </c>
      <c r="DV43" s="104" t="str">
        <f t="shared" si="58"/>
        <v/>
      </c>
      <c r="DW43" s="104" t="str">
        <f t="shared" si="58"/>
        <v/>
      </c>
      <c r="DX43" s="104" t="str">
        <f t="shared" si="58"/>
        <v/>
      </c>
      <c r="DY43" s="104" t="str">
        <f t="shared" si="58"/>
        <v/>
      </c>
      <c r="DZ43" s="104" t="str">
        <f t="shared" si="58"/>
        <v/>
      </c>
      <c r="EA43" s="104" t="str">
        <f t="shared" si="58"/>
        <v/>
      </c>
      <c r="EB43" s="104" t="str">
        <f t="shared" si="58"/>
        <v/>
      </c>
      <c r="EC43" s="104" t="str">
        <f t="shared" si="58"/>
        <v/>
      </c>
      <c r="ED43" s="104" t="str">
        <f t="shared" si="58"/>
        <v/>
      </c>
      <c r="EE43" s="104"/>
      <c r="EF43" s="104" t="str">
        <f t="shared" si="59"/>
        <v/>
      </c>
      <c r="EG43" s="104" t="str">
        <f t="shared" si="59"/>
        <v/>
      </c>
      <c r="EH43" s="104" t="str">
        <f t="shared" si="59"/>
        <v/>
      </c>
      <c r="EI43" s="104" t="str">
        <f t="shared" si="59"/>
        <v/>
      </c>
      <c r="EJ43" s="104" t="str">
        <f t="shared" si="59"/>
        <v/>
      </c>
      <c r="EK43" s="104" t="str">
        <f t="shared" si="59"/>
        <v/>
      </c>
      <c r="EL43" s="104" t="str">
        <f t="shared" si="59"/>
        <v/>
      </c>
      <c r="EM43" s="104" t="str">
        <f t="shared" si="59"/>
        <v/>
      </c>
      <c r="EN43" s="104" t="str">
        <f t="shared" si="59"/>
        <v/>
      </c>
      <c r="EO43" s="104" t="str">
        <f t="shared" si="59"/>
        <v/>
      </c>
      <c r="EP43" s="104" t="str">
        <f t="shared" si="59"/>
        <v/>
      </c>
      <c r="EQ43" s="104" t="str">
        <f t="shared" si="59"/>
        <v/>
      </c>
      <c r="ER43" s="104" t="str">
        <f t="shared" si="59"/>
        <v/>
      </c>
      <c r="ES43" s="104"/>
      <c r="ET43" s="104" t="str">
        <f t="shared" si="60"/>
        <v/>
      </c>
      <c r="EU43" s="104" t="str">
        <f t="shared" si="60"/>
        <v/>
      </c>
      <c r="EV43" s="104" t="str">
        <f t="shared" si="60"/>
        <v/>
      </c>
      <c r="EW43" s="104" t="str">
        <f t="shared" si="60"/>
        <v/>
      </c>
      <c r="EX43" s="104" t="str">
        <f t="shared" si="60"/>
        <v/>
      </c>
      <c r="EY43" s="104" t="str">
        <f t="shared" si="60"/>
        <v/>
      </c>
      <c r="EZ43" s="104" t="str">
        <f t="shared" si="60"/>
        <v/>
      </c>
      <c r="FA43" s="104" t="str">
        <f t="shared" si="60"/>
        <v/>
      </c>
      <c r="FB43" s="104" t="str">
        <f t="shared" si="60"/>
        <v/>
      </c>
      <c r="FC43" s="104" t="str">
        <f t="shared" si="60"/>
        <v/>
      </c>
      <c r="FD43" s="104" t="str">
        <f t="shared" si="60"/>
        <v/>
      </c>
      <c r="FE43" s="104" t="str">
        <f t="shared" si="60"/>
        <v/>
      </c>
      <c r="FF43" s="104" t="str">
        <f t="shared" si="60"/>
        <v/>
      </c>
      <c r="FG43" s="104"/>
      <c r="FH43" s="104" t="str">
        <f t="shared" si="61"/>
        <v/>
      </c>
      <c r="FI43" s="104" t="str">
        <f t="shared" si="61"/>
        <v/>
      </c>
      <c r="FJ43" s="104" t="str">
        <f t="shared" si="61"/>
        <v/>
      </c>
      <c r="FK43" s="104" t="str">
        <f t="shared" si="61"/>
        <v/>
      </c>
      <c r="FL43" s="104" t="str">
        <f t="shared" si="61"/>
        <v/>
      </c>
      <c r="FM43" s="104" t="str">
        <f t="shared" si="61"/>
        <v/>
      </c>
      <c r="FN43" s="104" t="str">
        <f t="shared" si="61"/>
        <v/>
      </c>
      <c r="FO43" s="104" t="str">
        <f t="shared" si="61"/>
        <v/>
      </c>
      <c r="FP43" s="104" t="str">
        <f t="shared" si="61"/>
        <v/>
      </c>
      <c r="FQ43" s="104" t="str">
        <f t="shared" si="61"/>
        <v/>
      </c>
      <c r="FR43" s="104" t="str">
        <f t="shared" si="61"/>
        <v/>
      </c>
      <c r="FS43" s="104" t="str">
        <f t="shared" si="61"/>
        <v/>
      </c>
      <c r="FT43" s="104" t="str">
        <f t="shared" si="61"/>
        <v/>
      </c>
      <c r="FU43" s="104"/>
      <c r="FV43" s="104" t="str">
        <f t="shared" si="62"/>
        <v/>
      </c>
      <c r="FW43" s="104" t="str">
        <f t="shared" si="62"/>
        <v/>
      </c>
      <c r="FX43" s="104" t="str">
        <f t="shared" si="62"/>
        <v/>
      </c>
      <c r="FY43" s="104" t="str">
        <f t="shared" si="62"/>
        <v/>
      </c>
      <c r="FZ43" s="104" t="str">
        <f t="shared" si="62"/>
        <v/>
      </c>
      <c r="GA43" s="104" t="str">
        <f t="shared" si="62"/>
        <v/>
      </c>
      <c r="GB43" s="104" t="str">
        <f t="shared" si="62"/>
        <v/>
      </c>
      <c r="GC43" s="104" t="str">
        <f t="shared" si="62"/>
        <v/>
      </c>
      <c r="GD43" s="104" t="str">
        <f t="shared" si="62"/>
        <v/>
      </c>
      <c r="GE43" s="104" t="str">
        <f t="shared" si="62"/>
        <v/>
      </c>
      <c r="GF43" s="104" t="str">
        <f t="shared" si="62"/>
        <v/>
      </c>
      <c r="GG43" s="104" t="str">
        <f t="shared" si="62"/>
        <v/>
      </c>
      <c r="GH43" s="104" t="str">
        <f t="shared" si="62"/>
        <v/>
      </c>
      <c r="GI43" s="104"/>
      <c r="GJ43" s="104" t="str">
        <f t="shared" si="63"/>
        <v/>
      </c>
      <c r="GK43" s="104" t="str">
        <f t="shared" si="63"/>
        <v/>
      </c>
      <c r="GL43" s="104" t="str">
        <f t="shared" si="63"/>
        <v/>
      </c>
      <c r="GM43" s="104" t="str">
        <f t="shared" si="63"/>
        <v/>
      </c>
      <c r="GN43" s="104" t="str">
        <f t="shared" si="63"/>
        <v/>
      </c>
      <c r="GO43" s="104" t="str">
        <f t="shared" si="63"/>
        <v/>
      </c>
      <c r="GP43" s="104" t="str">
        <f t="shared" si="63"/>
        <v/>
      </c>
      <c r="GQ43" s="104" t="str">
        <f t="shared" si="63"/>
        <v/>
      </c>
      <c r="GR43" s="104" t="str">
        <f t="shared" si="63"/>
        <v/>
      </c>
      <c r="GS43" s="104" t="str">
        <f t="shared" si="63"/>
        <v/>
      </c>
      <c r="GT43" s="104" t="str">
        <f t="shared" si="63"/>
        <v/>
      </c>
      <c r="GU43" s="104" t="str">
        <f t="shared" si="63"/>
        <v/>
      </c>
      <c r="GV43" s="104" t="str">
        <f t="shared" si="63"/>
        <v/>
      </c>
      <c r="GW43" s="104"/>
      <c r="GX43" s="104" t="str">
        <f t="shared" si="64"/>
        <v/>
      </c>
      <c r="GY43" s="104" t="str">
        <f t="shared" si="64"/>
        <v/>
      </c>
      <c r="GZ43" s="104" t="str">
        <f t="shared" si="64"/>
        <v/>
      </c>
      <c r="HA43" s="104" t="str">
        <f t="shared" si="64"/>
        <v/>
      </c>
      <c r="HB43" s="104" t="str">
        <f t="shared" si="64"/>
        <v/>
      </c>
      <c r="HC43" s="104" t="str">
        <f t="shared" si="64"/>
        <v/>
      </c>
      <c r="HD43" s="104" t="str">
        <f t="shared" si="64"/>
        <v/>
      </c>
      <c r="HE43" s="104" t="str">
        <f t="shared" si="64"/>
        <v/>
      </c>
      <c r="HF43" s="104" t="str">
        <f t="shared" si="64"/>
        <v/>
      </c>
      <c r="HG43" s="104" t="str">
        <f t="shared" si="64"/>
        <v/>
      </c>
      <c r="HH43" s="104" t="str">
        <f t="shared" si="64"/>
        <v/>
      </c>
      <c r="HI43" s="104" t="str">
        <f t="shared" si="64"/>
        <v/>
      </c>
      <c r="HJ43" s="104" t="str">
        <f t="shared" si="64"/>
        <v/>
      </c>
    </row>
    <row r="44" spans="1:218" x14ac:dyDescent="0.25">
      <c r="A44" s="91">
        <v>40654</v>
      </c>
      <c r="B44" s="113" t="s">
        <v>605</v>
      </c>
      <c r="C44" s="114" t="s">
        <v>571</v>
      </c>
      <c r="D44" s="160" t="s">
        <v>610</v>
      </c>
      <c r="E44" s="114">
        <v>41</v>
      </c>
      <c r="F44" s="134"/>
      <c r="G44" s="161" t="s">
        <v>611</v>
      </c>
      <c r="H44" s="162" t="str">
        <f>INDEX('Daily Activity List'!B:B,MATCH(A44,'Daily Activity List'!$A:$A))</f>
        <v>VHP -  Decon</v>
      </c>
      <c r="I44" s="136"/>
      <c r="J44" s="104" t="str">
        <f t="shared" si="65"/>
        <v/>
      </c>
      <c r="K44" s="104" t="str">
        <f t="shared" si="65"/>
        <v/>
      </c>
      <c r="L44" s="104">
        <f t="shared" si="65"/>
        <v>41</v>
      </c>
      <c r="M44" s="104" t="str">
        <f t="shared" si="65"/>
        <v/>
      </c>
      <c r="N44" s="104" t="str">
        <f t="shared" si="65"/>
        <v/>
      </c>
      <c r="O44" s="104" t="str">
        <f t="shared" si="65"/>
        <v/>
      </c>
      <c r="P44" s="104" t="str">
        <f t="shared" si="65"/>
        <v/>
      </c>
      <c r="Q44" s="104" t="str">
        <f t="shared" si="65"/>
        <v/>
      </c>
      <c r="R44" s="104" t="str">
        <f t="shared" si="65"/>
        <v/>
      </c>
      <c r="S44" s="104" t="str">
        <f t="shared" si="65"/>
        <v/>
      </c>
      <c r="T44" s="104" t="str">
        <f t="shared" si="65"/>
        <v/>
      </c>
      <c r="U44" s="104" t="str">
        <f t="shared" si="65"/>
        <v/>
      </c>
      <c r="V44" s="104" t="str">
        <f t="shared" si="65"/>
        <v/>
      </c>
      <c r="W44" s="136"/>
      <c r="X44" s="104" t="str">
        <f t="shared" ref="X44:X107" si="70">IF($C44="Decontamination Line",IF($F44="","",IF($H44=X$1,$F44,"")),"")</f>
        <v/>
      </c>
      <c r="Y44" s="104" t="str">
        <f t="shared" si="66"/>
        <v/>
      </c>
      <c r="Z44" s="104" t="str">
        <f t="shared" si="66"/>
        <v/>
      </c>
      <c r="AA44" s="104" t="str">
        <f t="shared" si="66"/>
        <v/>
      </c>
      <c r="AB44" s="104" t="str">
        <f t="shared" si="66"/>
        <v/>
      </c>
      <c r="AC44" s="104" t="str">
        <f t="shared" si="66"/>
        <v/>
      </c>
      <c r="AD44" s="104" t="str">
        <f t="shared" si="66"/>
        <v/>
      </c>
      <c r="AE44" s="104" t="str">
        <f t="shared" si="66"/>
        <v/>
      </c>
      <c r="AF44" s="104" t="str">
        <f t="shared" si="66"/>
        <v/>
      </c>
      <c r="AG44" s="104" t="str">
        <f t="shared" si="66"/>
        <v/>
      </c>
      <c r="AH44" s="104" t="str">
        <f t="shared" si="66"/>
        <v/>
      </c>
      <c r="AI44" s="104" t="str">
        <f t="shared" si="66"/>
        <v/>
      </c>
      <c r="AJ44" s="104" t="str">
        <f t="shared" si="66"/>
        <v/>
      </c>
      <c r="AK44" s="104"/>
      <c r="AL44" s="104" t="str">
        <f t="shared" ref="AL44:AL107" si="71">IF($C44="Donning Trailer",IF($E44="","",IF($H44=AL$1,$E44,"")),"")</f>
        <v/>
      </c>
      <c r="AM44" s="104" t="str">
        <f t="shared" si="67"/>
        <v/>
      </c>
      <c r="AN44" s="104" t="str">
        <f t="shared" si="67"/>
        <v/>
      </c>
      <c r="AO44" s="104" t="str">
        <f t="shared" si="67"/>
        <v/>
      </c>
      <c r="AP44" s="104" t="str">
        <f t="shared" si="67"/>
        <v/>
      </c>
      <c r="AQ44" s="104" t="str">
        <f t="shared" si="67"/>
        <v/>
      </c>
      <c r="AR44" s="104" t="str">
        <f t="shared" si="67"/>
        <v/>
      </c>
      <c r="AS44" s="104" t="str">
        <f t="shared" si="67"/>
        <v/>
      </c>
      <c r="AT44" s="104" t="str">
        <f t="shared" si="67"/>
        <v/>
      </c>
      <c r="AU44" s="104" t="str">
        <f t="shared" si="67"/>
        <v/>
      </c>
      <c r="AV44" s="104" t="str">
        <f t="shared" si="67"/>
        <v/>
      </c>
      <c r="AW44" s="104" t="str">
        <f t="shared" si="67"/>
        <v/>
      </c>
      <c r="AX44" s="104" t="str">
        <f t="shared" si="67"/>
        <v/>
      </c>
      <c r="AY44" s="104"/>
      <c r="AZ44" s="104" t="str">
        <f t="shared" ref="AZ44:AZ107" si="72">IF($C44="Building",IF($E44="","",IF($H44=AZ$1,$E44,"")),"")</f>
        <v/>
      </c>
      <c r="BA44" s="104" t="str">
        <f t="shared" si="68"/>
        <v/>
      </c>
      <c r="BB44" s="104" t="str">
        <f t="shared" si="68"/>
        <v/>
      </c>
      <c r="BC44" s="104" t="str">
        <f t="shared" si="68"/>
        <v/>
      </c>
      <c r="BD44" s="104" t="str">
        <f t="shared" si="68"/>
        <v/>
      </c>
      <c r="BE44" s="104" t="str">
        <f t="shared" si="68"/>
        <v/>
      </c>
      <c r="BF44" s="104" t="str">
        <f t="shared" si="68"/>
        <v/>
      </c>
      <c r="BG44" s="104" t="str">
        <f t="shared" si="68"/>
        <v/>
      </c>
      <c r="BH44" s="104" t="str">
        <f t="shared" si="68"/>
        <v/>
      </c>
      <c r="BI44" s="104" t="str">
        <f t="shared" si="68"/>
        <v/>
      </c>
      <c r="BJ44" s="104" t="str">
        <f t="shared" si="68"/>
        <v/>
      </c>
      <c r="BK44" s="104" t="str">
        <f t="shared" si="68"/>
        <v/>
      </c>
      <c r="BL44" s="104" t="str">
        <f t="shared" si="68"/>
        <v/>
      </c>
      <c r="BM44" s="104"/>
      <c r="BN44" s="104" t="str">
        <f t="shared" ref="BN44:BN107" si="73">IF($C44="Building",IF($F44="","",IF($H44=BN$1,$F44,"")),"")</f>
        <v/>
      </c>
      <c r="BO44" s="104" t="str">
        <f t="shared" si="69"/>
        <v/>
      </c>
      <c r="BP44" s="104" t="str">
        <f t="shared" si="69"/>
        <v/>
      </c>
      <c r="BQ44" s="104" t="str">
        <f t="shared" si="69"/>
        <v/>
      </c>
      <c r="BR44" s="104" t="str">
        <f t="shared" si="69"/>
        <v/>
      </c>
      <c r="BS44" s="104" t="str">
        <f t="shared" si="69"/>
        <v/>
      </c>
      <c r="BT44" s="104" t="str">
        <f t="shared" si="69"/>
        <v/>
      </c>
      <c r="BU44" s="104" t="str">
        <f t="shared" si="69"/>
        <v/>
      </c>
      <c r="BV44" s="104" t="str">
        <f t="shared" si="69"/>
        <v/>
      </c>
      <c r="BW44" s="104" t="str">
        <f t="shared" si="69"/>
        <v/>
      </c>
      <c r="BX44" s="104" t="str">
        <f t="shared" si="69"/>
        <v/>
      </c>
      <c r="BY44" s="104" t="str">
        <f t="shared" si="69"/>
        <v/>
      </c>
      <c r="BZ44" s="104" t="str">
        <f t="shared" si="69"/>
        <v/>
      </c>
      <c r="CA44" s="104"/>
      <c r="CB44" s="104" t="str">
        <f t="shared" si="55"/>
        <v/>
      </c>
      <c r="CC44" s="104" t="str">
        <f t="shared" si="55"/>
        <v/>
      </c>
      <c r="CD44" s="104" t="str">
        <f t="shared" si="55"/>
        <v/>
      </c>
      <c r="CE44" s="104" t="str">
        <f t="shared" si="55"/>
        <v/>
      </c>
      <c r="CF44" s="104" t="str">
        <f t="shared" si="55"/>
        <v/>
      </c>
      <c r="CG44" s="104" t="str">
        <f t="shared" si="55"/>
        <v/>
      </c>
      <c r="CH44" s="104" t="str">
        <f t="shared" si="55"/>
        <v/>
      </c>
      <c r="CI44" s="104" t="str">
        <f t="shared" si="55"/>
        <v/>
      </c>
      <c r="CJ44" s="104" t="str">
        <f t="shared" si="55"/>
        <v/>
      </c>
      <c r="CK44" s="104" t="str">
        <f t="shared" si="55"/>
        <v/>
      </c>
      <c r="CL44" s="104" t="str">
        <f t="shared" si="55"/>
        <v/>
      </c>
      <c r="CM44" s="104" t="str">
        <f t="shared" si="55"/>
        <v/>
      </c>
      <c r="CN44" s="104" t="str">
        <f t="shared" si="55"/>
        <v/>
      </c>
      <c r="CO44" s="104"/>
      <c r="CP44" s="104" t="str">
        <f t="shared" si="56"/>
        <v/>
      </c>
      <c r="CQ44" s="104" t="str">
        <f t="shared" si="56"/>
        <v/>
      </c>
      <c r="CR44" s="104" t="str">
        <f t="shared" si="56"/>
        <v/>
      </c>
      <c r="CS44" s="104" t="str">
        <f t="shared" si="56"/>
        <v/>
      </c>
      <c r="CT44" s="104" t="str">
        <f t="shared" si="56"/>
        <v/>
      </c>
      <c r="CU44" s="104" t="str">
        <f t="shared" si="56"/>
        <v/>
      </c>
      <c r="CV44" s="104" t="str">
        <f t="shared" si="56"/>
        <v/>
      </c>
      <c r="CW44" s="104" t="str">
        <f t="shared" si="56"/>
        <v/>
      </c>
      <c r="CX44" s="104" t="str">
        <f t="shared" si="56"/>
        <v/>
      </c>
      <c r="CY44" s="104" t="str">
        <f t="shared" si="56"/>
        <v/>
      </c>
      <c r="CZ44" s="104" t="str">
        <f t="shared" si="56"/>
        <v/>
      </c>
      <c r="DA44" s="104" t="str">
        <f t="shared" si="56"/>
        <v/>
      </c>
      <c r="DB44" s="104" t="str">
        <f t="shared" si="56"/>
        <v/>
      </c>
      <c r="DC44" s="104"/>
      <c r="DD44" s="104" t="str">
        <f t="shared" si="57"/>
        <v/>
      </c>
      <c r="DE44" s="104" t="str">
        <f t="shared" si="57"/>
        <v/>
      </c>
      <c r="DF44" s="104" t="str">
        <f t="shared" si="57"/>
        <v/>
      </c>
      <c r="DG44" s="104" t="str">
        <f t="shared" si="57"/>
        <v/>
      </c>
      <c r="DH44" s="104" t="str">
        <f t="shared" si="57"/>
        <v/>
      </c>
      <c r="DI44" s="104" t="str">
        <f t="shared" si="57"/>
        <v/>
      </c>
      <c r="DJ44" s="104" t="str">
        <f t="shared" si="57"/>
        <v/>
      </c>
      <c r="DK44" s="104" t="str">
        <f t="shared" si="57"/>
        <v/>
      </c>
      <c r="DL44" s="104" t="str">
        <f t="shared" si="57"/>
        <v/>
      </c>
      <c r="DM44" s="104" t="str">
        <f t="shared" si="57"/>
        <v/>
      </c>
      <c r="DN44" s="104" t="str">
        <f t="shared" si="57"/>
        <v/>
      </c>
      <c r="DO44" s="104" t="str">
        <f t="shared" si="57"/>
        <v/>
      </c>
      <c r="DP44" s="104" t="str">
        <f t="shared" si="57"/>
        <v/>
      </c>
      <c r="DQ44" s="104"/>
      <c r="DR44" s="104" t="str">
        <f t="shared" si="58"/>
        <v/>
      </c>
      <c r="DS44" s="104" t="str">
        <f t="shared" si="58"/>
        <v/>
      </c>
      <c r="DT44" s="104" t="str">
        <f t="shared" si="58"/>
        <v/>
      </c>
      <c r="DU44" s="104" t="str">
        <f t="shared" si="58"/>
        <v/>
      </c>
      <c r="DV44" s="104" t="str">
        <f t="shared" si="58"/>
        <v/>
      </c>
      <c r="DW44" s="104" t="str">
        <f t="shared" si="58"/>
        <v/>
      </c>
      <c r="DX44" s="104" t="str">
        <f t="shared" si="58"/>
        <v/>
      </c>
      <c r="DY44" s="104" t="str">
        <f t="shared" si="58"/>
        <v/>
      </c>
      <c r="DZ44" s="104" t="str">
        <f t="shared" si="58"/>
        <v/>
      </c>
      <c r="EA44" s="104" t="str">
        <f t="shared" si="58"/>
        <v/>
      </c>
      <c r="EB44" s="104" t="str">
        <f t="shared" si="58"/>
        <v/>
      </c>
      <c r="EC44" s="104" t="str">
        <f t="shared" si="58"/>
        <v/>
      </c>
      <c r="ED44" s="104" t="str">
        <f t="shared" si="58"/>
        <v/>
      </c>
      <c r="EE44" s="104"/>
      <c r="EF44" s="104" t="str">
        <f t="shared" si="59"/>
        <v/>
      </c>
      <c r="EG44" s="104" t="str">
        <f t="shared" si="59"/>
        <v/>
      </c>
      <c r="EH44" s="104" t="str">
        <f t="shared" si="59"/>
        <v/>
      </c>
      <c r="EI44" s="104" t="str">
        <f t="shared" si="59"/>
        <v/>
      </c>
      <c r="EJ44" s="104" t="str">
        <f t="shared" si="59"/>
        <v/>
      </c>
      <c r="EK44" s="104" t="str">
        <f t="shared" si="59"/>
        <v/>
      </c>
      <c r="EL44" s="104" t="str">
        <f t="shared" si="59"/>
        <v/>
      </c>
      <c r="EM44" s="104" t="str">
        <f t="shared" si="59"/>
        <v/>
      </c>
      <c r="EN44" s="104" t="str">
        <f t="shared" si="59"/>
        <v/>
      </c>
      <c r="EO44" s="104" t="str">
        <f t="shared" si="59"/>
        <v/>
      </c>
      <c r="EP44" s="104" t="str">
        <f t="shared" si="59"/>
        <v/>
      </c>
      <c r="EQ44" s="104" t="str">
        <f t="shared" si="59"/>
        <v/>
      </c>
      <c r="ER44" s="104" t="str">
        <f t="shared" si="59"/>
        <v/>
      </c>
      <c r="ES44" s="104"/>
      <c r="ET44" s="104" t="str">
        <f t="shared" si="60"/>
        <v/>
      </c>
      <c r="EU44" s="104" t="str">
        <f t="shared" si="60"/>
        <v/>
      </c>
      <c r="EV44" s="104" t="str">
        <f t="shared" si="60"/>
        <v/>
      </c>
      <c r="EW44" s="104" t="str">
        <f t="shared" si="60"/>
        <v/>
      </c>
      <c r="EX44" s="104" t="str">
        <f t="shared" si="60"/>
        <v/>
      </c>
      <c r="EY44" s="104" t="str">
        <f t="shared" si="60"/>
        <v/>
      </c>
      <c r="EZ44" s="104" t="str">
        <f t="shared" si="60"/>
        <v/>
      </c>
      <c r="FA44" s="104" t="str">
        <f t="shared" si="60"/>
        <v/>
      </c>
      <c r="FB44" s="104" t="str">
        <f t="shared" si="60"/>
        <v/>
      </c>
      <c r="FC44" s="104" t="str">
        <f t="shared" si="60"/>
        <v/>
      </c>
      <c r="FD44" s="104" t="str">
        <f t="shared" si="60"/>
        <v/>
      </c>
      <c r="FE44" s="104" t="str">
        <f t="shared" si="60"/>
        <v/>
      </c>
      <c r="FF44" s="104" t="str">
        <f t="shared" si="60"/>
        <v/>
      </c>
      <c r="FG44" s="104"/>
      <c r="FH44" s="104" t="str">
        <f t="shared" si="61"/>
        <v/>
      </c>
      <c r="FI44" s="104" t="str">
        <f t="shared" si="61"/>
        <v/>
      </c>
      <c r="FJ44" s="104" t="str">
        <f t="shared" si="61"/>
        <v/>
      </c>
      <c r="FK44" s="104" t="str">
        <f t="shared" si="61"/>
        <v/>
      </c>
      <c r="FL44" s="104" t="str">
        <f t="shared" si="61"/>
        <v/>
      </c>
      <c r="FM44" s="104" t="str">
        <f t="shared" si="61"/>
        <v/>
      </c>
      <c r="FN44" s="104" t="str">
        <f t="shared" si="61"/>
        <v/>
      </c>
      <c r="FO44" s="104" t="str">
        <f t="shared" si="61"/>
        <v/>
      </c>
      <c r="FP44" s="104" t="str">
        <f t="shared" si="61"/>
        <v/>
      </c>
      <c r="FQ44" s="104" t="str">
        <f t="shared" si="61"/>
        <v/>
      </c>
      <c r="FR44" s="104" t="str">
        <f t="shared" si="61"/>
        <v/>
      </c>
      <c r="FS44" s="104" t="str">
        <f t="shared" si="61"/>
        <v/>
      </c>
      <c r="FT44" s="104" t="str">
        <f t="shared" si="61"/>
        <v/>
      </c>
      <c r="FU44" s="104"/>
      <c r="FV44" s="104" t="str">
        <f t="shared" si="62"/>
        <v/>
      </c>
      <c r="FW44" s="104" t="str">
        <f t="shared" si="62"/>
        <v/>
      </c>
      <c r="FX44" s="104" t="str">
        <f t="shared" si="62"/>
        <v/>
      </c>
      <c r="FY44" s="104" t="str">
        <f t="shared" si="62"/>
        <v/>
      </c>
      <c r="FZ44" s="104" t="str">
        <f t="shared" si="62"/>
        <v/>
      </c>
      <c r="GA44" s="104" t="str">
        <f t="shared" si="62"/>
        <v/>
      </c>
      <c r="GB44" s="104" t="str">
        <f t="shared" si="62"/>
        <v/>
      </c>
      <c r="GC44" s="104" t="str">
        <f t="shared" si="62"/>
        <v/>
      </c>
      <c r="GD44" s="104" t="str">
        <f t="shared" si="62"/>
        <v/>
      </c>
      <c r="GE44" s="104" t="str">
        <f t="shared" si="62"/>
        <v/>
      </c>
      <c r="GF44" s="104" t="str">
        <f t="shared" si="62"/>
        <v/>
      </c>
      <c r="GG44" s="104" t="str">
        <f t="shared" si="62"/>
        <v/>
      </c>
      <c r="GH44" s="104" t="str">
        <f t="shared" si="62"/>
        <v/>
      </c>
      <c r="GI44" s="104"/>
      <c r="GJ44" s="104" t="str">
        <f t="shared" si="63"/>
        <v/>
      </c>
      <c r="GK44" s="104" t="str">
        <f t="shared" si="63"/>
        <v/>
      </c>
      <c r="GL44" s="104" t="str">
        <f t="shared" si="63"/>
        <v/>
      </c>
      <c r="GM44" s="104" t="str">
        <f t="shared" si="63"/>
        <v/>
      </c>
      <c r="GN44" s="104" t="str">
        <f t="shared" si="63"/>
        <v/>
      </c>
      <c r="GO44" s="104" t="str">
        <f t="shared" si="63"/>
        <v/>
      </c>
      <c r="GP44" s="104" t="str">
        <f t="shared" si="63"/>
        <v/>
      </c>
      <c r="GQ44" s="104" t="str">
        <f t="shared" si="63"/>
        <v/>
      </c>
      <c r="GR44" s="104" t="str">
        <f t="shared" si="63"/>
        <v/>
      </c>
      <c r="GS44" s="104" t="str">
        <f t="shared" si="63"/>
        <v/>
      </c>
      <c r="GT44" s="104" t="str">
        <f t="shared" si="63"/>
        <v/>
      </c>
      <c r="GU44" s="104" t="str">
        <f t="shared" si="63"/>
        <v/>
      </c>
      <c r="GV44" s="104" t="str">
        <f t="shared" si="63"/>
        <v/>
      </c>
      <c r="GW44" s="104"/>
      <c r="GX44" s="104" t="str">
        <f t="shared" si="64"/>
        <v/>
      </c>
      <c r="GY44" s="104" t="str">
        <f t="shared" si="64"/>
        <v/>
      </c>
      <c r="GZ44" s="104" t="str">
        <f t="shared" si="64"/>
        <v/>
      </c>
      <c r="HA44" s="104" t="str">
        <f t="shared" si="64"/>
        <v/>
      </c>
      <c r="HB44" s="104" t="str">
        <f t="shared" si="64"/>
        <v/>
      </c>
      <c r="HC44" s="104" t="str">
        <f t="shared" si="64"/>
        <v/>
      </c>
      <c r="HD44" s="104" t="str">
        <f t="shared" si="64"/>
        <v/>
      </c>
      <c r="HE44" s="104" t="str">
        <f t="shared" si="64"/>
        <v/>
      </c>
      <c r="HF44" s="104" t="str">
        <f t="shared" si="64"/>
        <v/>
      </c>
      <c r="HG44" s="104" t="str">
        <f t="shared" si="64"/>
        <v/>
      </c>
      <c r="HH44" s="104" t="str">
        <f t="shared" si="64"/>
        <v/>
      </c>
      <c r="HI44" s="104" t="str">
        <f t="shared" si="64"/>
        <v/>
      </c>
      <c r="HJ44" s="104" t="str">
        <f t="shared" si="64"/>
        <v/>
      </c>
    </row>
    <row r="45" spans="1:218" x14ac:dyDescent="0.25">
      <c r="A45" s="91">
        <v>40654</v>
      </c>
      <c r="B45" s="113" t="s">
        <v>605</v>
      </c>
      <c r="C45" s="114" t="s">
        <v>571</v>
      </c>
      <c r="D45" s="160" t="s">
        <v>612</v>
      </c>
      <c r="E45" s="114">
        <v>26</v>
      </c>
      <c r="F45" s="134"/>
      <c r="G45" s="161" t="s">
        <v>613</v>
      </c>
      <c r="H45" s="162" t="str">
        <f>INDEX('Daily Activity List'!B:B,MATCH(A45,'Daily Activity List'!$A:$A))</f>
        <v>VHP -  Decon</v>
      </c>
      <c r="I45" s="136"/>
      <c r="J45" s="104" t="str">
        <f t="shared" si="65"/>
        <v/>
      </c>
      <c r="K45" s="104" t="str">
        <f t="shared" si="65"/>
        <v/>
      </c>
      <c r="L45" s="104">
        <f t="shared" si="65"/>
        <v>26</v>
      </c>
      <c r="M45" s="104" t="str">
        <f t="shared" si="65"/>
        <v/>
      </c>
      <c r="N45" s="104" t="str">
        <f t="shared" si="65"/>
        <v/>
      </c>
      <c r="O45" s="104" t="str">
        <f t="shared" si="65"/>
        <v/>
      </c>
      <c r="P45" s="104" t="str">
        <f t="shared" si="65"/>
        <v/>
      </c>
      <c r="Q45" s="104" t="str">
        <f t="shared" si="65"/>
        <v/>
      </c>
      <c r="R45" s="104" t="str">
        <f t="shared" si="65"/>
        <v/>
      </c>
      <c r="S45" s="104" t="str">
        <f t="shared" si="65"/>
        <v/>
      </c>
      <c r="T45" s="104" t="str">
        <f t="shared" si="65"/>
        <v/>
      </c>
      <c r="U45" s="104" t="str">
        <f t="shared" si="65"/>
        <v/>
      </c>
      <c r="V45" s="104" t="str">
        <f t="shared" si="65"/>
        <v/>
      </c>
      <c r="W45" s="136"/>
      <c r="X45" s="104" t="str">
        <f t="shared" si="70"/>
        <v/>
      </c>
      <c r="Y45" s="104" t="str">
        <f t="shared" si="66"/>
        <v/>
      </c>
      <c r="Z45" s="104" t="str">
        <f t="shared" si="66"/>
        <v/>
      </c>
      <c r="AA45" s="104" t="str">
        <f t="shared" si="66"/>
        <v/>
      </c>
      <c r="AB45" s="104" t="str">
        <f t="shared" si="66"/>
        <v/>
      </c>
      <c r="AC45" s="104" t="str">
        <f t="shared" si="66"/>
        <v/>
      </c>
      <c r="AD45" s="104" t="str">
        <f t="shared" si="66"/>
        <v/>
      </c>
      <c r="AE45" s="104" t="str">
        <f t="shared" si="66"/>
        <v/>
      </c>
      <c r="AF45" s="104" t="str">
        <f t="shared" si="66"/>
        <v/>
      </c>
      <c r="AG45" s="104" t="str">
        <f t="shared" si="66"/>
        <v/>
      </c>
      <c r="AH45" s="104" t="str">
        <f t="shared" si="66"/>
        <v/>
      </c>
      <c r="AI45" s="104" t="str">
        <f t="shared" si="66"/>
        <v/>
      </c>
      <c r="AJ45" s="104" t="str">
        <f t="shared" si="66"/>
        <v/>
      </c>
      <c r="AK45" s="104"/>
      <c r="AL45" s="104" t="str">
        <f t="shared" si="71"/>
        <v/>
      </c>
      <c r="AM45" s="104" t="str">
        <f t="shared" si="67"/>
        <v/>
      </c>
      <c r="AN45" s="104" t="str">
        <f t="shared" si="67"/>
        <v/>
      </c>
      <c r="AO45" s="104" t="str">
        <f t="shared" si="67"/>
        <v/>
      </c>
      <c r="AP45" s="104" t="str">
        <f t="shared" si="67"/>
        <v/>
      </c>
      <c r="AQ45" s="104" t="str">
        <f t="shared" si="67"/>
        <v/>
      </c>
      <c r="AR45" s="104" t="str">
        <f t="shared" si="67"/>
        <v/>
      </c>
      <c r="AS45" s="104" t="str">
        <f t="shared" si="67"/>
        <v/>
      </c>
      <c r="AT45" s="104" t="str">
        <f t="shared" si="67"/>
        <v/>
      </c>
      <c r="AU45" s="104" t="str">
        <f t="shared" si="67"/>
        <v/>
      </c>
      <c r="AV45" s="104" t="str">
        <f t="shared" si="67"/>
        <v/>
      </c>
      <c r="AW45" s="104" t="str">
        <f t="shared" si="67"/>
        <v/>
      </c>
      <c r="AX45" s="104" t="str">
        <f t="shared" si="67"/>
        <v/>
      </c>
      <c r="AY45" s="104"/>
      <c r="AZ45" s="104" t="str">
        <f t="shared" si="72"/>
        <v/>
      </c>
      <c r="BA45" s="104" t="str">
        <f t="shared" si="68"/>
        <v/>
      </c>
      <c r="BB45" s="104" t="str">
        <f t="shared" si="68"/>
        <v/>
      </c>
      <c r="BC45" s="104" t="str">
        <f t="shared" si="68"/>
        <v/>
      </c>
      <c r="BD45" s="104" t="str">
        <f t="shared" si="68"/>
        <v/>
      </c>
      <c r="BE45" s="104" t="str">
        <f t="shared" si="68"/>
        <v/>
      </c>
      <c r="BF45" s="104" t="str">
        <f t="shared" si="68"/>
        <v/>
      </c>
      <c r="BG45" s="104" t="str">
        <f t="shared" si="68"/>
        <v/>
      </c>
      <c r="BH45" s="104" t="str">
        <f t="shared" si="68"/>
        <v/>
      </c>
      <c r="BI45" s="104" t="str">
        <f t="shared" si="68"/>
        <v/>
      </c>
      <c r="BJ45" s="104" t="str">
        <f t="shared" si="68"/>
        <v/>
      </c>
      <c r="BK45" s="104" t="str">
        <f t="shared" si="68"/>
        <v/>
      </c>
      <c r="BL45" s="104" t="str">
        <f t="shared" si="68"/>
        <v/>
      </c>
      <c r="BM45" s="104"/>
      <c r="BN45" s="104" t="str">
        <f t="shared" si="73"/>
        <v/>
      </c>
      <c r="BO45" s="104" t="str">
        <f t="shared" si="69"/>
        <v/>
      </c>
      <c r="BP45" s="104" t="str">
        <f t="shared" si="69"/>
        <v/>
      </c>
      <c r="BQ45" s="104" t="str">
        <f t="shared" si="69"/>
        <v/>
      </c>
      <c r="BR45" s="104" t="str">
        <f t="shared" si="69"/>
        <v/>
      </c>
      <c r="BS45" s="104" t="str">
        <f t="shared" si="69"/>
        <v/>
      </c>
      <c r="BT45" s="104" t="str">
        <f t="shared" si="69"/>
        <v/>
      </c>
      <c r="BU45" s="104" t="str">
        <f t="shared" si="69"/>
        <v/>
      </c>
      <c r="BV45" s="104" t="str">
        <f t="shared" si="69"/>
        <v/>
      </c>
      <c r="BW45" s="104" t="str">
        <f t="shared" si="69"/>
        <v/>
      </c>
      <c r="BX45" s="104" t="str">
        <f t="shared" si="69"/>
        <v/>
      </c>
      <c r="BY45" s="104" t="str">
        <f t="shared" si="69"/>
        <v/>
      </c>
      <c r="BZ45" s="104" t="str">
        <f t="shared" si="69"/>
        <v/>
      </c>
      <c r="CA45" s="104"/>
      <c r="CB45" s="104" t="str">
        <f t="shared" si="55"/>
        <v/>
      </c>
      <c r="CC45" s="104" t="str">
        <f t="shared" si="55"/>
        <v/>
      </c>
      <c r="CD45" s="104" t="str">
        <f t="shared" si="55"/>
        <v/>
      </c>
      <c r="CE45" s="104" t="str">
        <f t="shared" si="55"/>
        <v/>
      </c>
      <c r="CF45" s="104" t="str">
        <f t="shared" si="55"/>
        <v/>
      </c>
      <c r="CG45" s="104" t="str">
        <f t="shared" si="55"/>
        <v/>
      </c>
      <c r="CH45" s="104" t="str">
        <f t="shared" si="55"/>
        <v/>
      </c>
      <c r="CI45" s="104" t="str">
        <f t="shared" si="55"/>
        <v/>
      </c>
      <c r="CJ45" s="104" t="str">
        <f t="shared" si="55"/>
        <v/>
      </c>
      <c r="CK45" s="104" t="str">
        <f t="shared" si="55"/>
        <v/>
      </c>
      <c r="CL45" s="104" t="str">
        <f t="shared" si="55"/>
        <v/>
      </c>
      <c r="CM45" s="104" t="str">
        <f t="shared" si="55"/>
        <v/>
      </c>
      <c r="CN45" s="104" t="str">
        <f t="shared" si="55"/>
        <v/>
      </c>
      <c r="CO45" s="104"/>
      <c r="CP45" s="104" t="str">
        <f t="shared" si="56"/>
        <v/>
      </c>
      <c r="CQ45" s="104" t="str">
        <f t="shared" si="56"/>
        <v/>
      </c>
      <c r="CR45" s="104" t="str">
        <f t="shared" si="56"/>
        <v/>
      </c>
      <c r="CS45" s="104" t="str">
        <f t="shared" si="56"/>
        <v/>
      </c>
      <c r="CT45" s="104" t="str">
        <f t="shared" si="56"/>
        <v/>
      </c>
      <c r="CU45" s="104" t="str">
        <f t="shared" si="56"/>
        <v/>
      </c>
      <c r="CV45" s="104" t="str">
        <f t="shared" si="56"/>
        <v/>
      </c>
      <c r="CW45" s="104" t="str">
        <f t="shared" si="56"/>
        <v/>
      </c>
      <c r="CX45" s="104" t="str">
        <f t="shared" si="56"/>
        <v/>
      </c>
      <c r="CY45" s="104" t="str">
        <f t="shared" si="56"/>
        <v/>
      </c>
      <c r="CZ45" s="104" t="str">
        <f t="shared" si="56"/>
        <v/>
      </c>
      <c r="DA45" s="104" t="str">
        <f t="shared" si="56"/>
        <v/>
      </c>
      <c r="DB45" s="104" t="str">
        <f t="shared" si="56"/>
        <v/>
      </c>
      <c r="DC45" s="104"/>
      <c r="DD45" s="104" t="str">
        <f t="shared" si="57"/>
        <v/>
      </c>
      <c r="DE45" s="104" t="str">
        <f t="shared" si="57"/>
        <v/>
      </c>
      <c r="DF45" s="104" t="str">
        <f t="shared" si="57"/>
        <v/>
      </c>
      <c r="DG45" s="104" t="str">
        <f t="shared" si="57"/>
        <v/>
      </c>
      <c r="DH45" s="104" t="str">
        <f t="shared" si="57"/>
        <v/>
      </c>
      <c r="DI45" s="104" t="str">
        <f t="shared" si="57"/>
        <v/>
      </c>
      <c r="DJ45" s="104" t="str">
        <f t="shared" si="57"/>
        <v/>
      </c>
      <c r="DK45" s="104" t="str">
        <f t="shared" si="57"/>
        <v/>
      </c>
      <c r="DL45" s="104" t="str">
        <f t="shared" si="57"/>
        <v/>
      </c>
      <c r="DM45" s="104" t="str">
        <f t="shared" si="57"/>
        <v/>
      </c>
      <c r="DN45" s="104" t="str">
        <f t="shared" si="57"/>
        <v/>
      </c>
      <c r="DO45" s="104" t="str">
        <f t="shared" si="57"/>
        <v/>
      </c>
      <c r="DP45" s="104" t="str">
        <f t="shared" si="57"/>
        <v/>
      </c>
      <c r="DQ45" s="104"/>
      <c r="DR45" s="104" t="str">
        <f t="shared" si="58"/>
        <v/>
      </c>
      <c r="DS45" s="104" t="str">
        <f t="shared" si="58"/>
        <v/>
      </c>
      <c r="DT45" s="104" t="str">
        <f t="shared" si="58"/>
        <v/>
      </c>
      <c r="DU45" s="104" t="str">
        <f t="shared" si="58"/>
        <v/>
      </c>
      <c r="DV45" s="104" t="str">
        <f t="shared" si="58"/>
        <v/>
      </c>
      <c r="DW45" s="104" t="str">
        <f t="shared" si="58"/>
        <v/>
      </c>
      <c r="DX45" s="104" t="str">
        <f t="shared" si="58"/>
        <v/>
      </c>
      <c r="DY45" s="104" t="str">
        <f t="shared" si="58"/>
        <v/>
      </c>
      <c r="DZ45" s="104" t="str">
        <f t="shared" si="58"/>
        <v/>
      </c>
      <c r="EA45" s="104" t="str">
        <f t="shared" si="58"/>
        <v/>
      </c>
      <c r="EB45" s="104" t="str">
        <f t="shared" si="58"/>
        <v/>
      </c>
      <c r="EC45" s="104" t="str">
        <f t="shared" si="58"/>
        <v/>
      </c>
      <c r="ED45" s="104" t="str">
        <f t="shared" si="58"/>
        <v/>
      </c>
      <c r="EE45" s="104"/>
      <c r="EF45" s="104" t="str">
        <f t="shared" si="59"/>
        <v/>
      </c>
      <c r="EG45" s="104" t="str">
        <f t="shared" si="59"/>
        <v/>
      </c>
      <c r="EH45" s="104" t="str">
        <f t="shared" si="59"/>
        <v/>
      </c>
      <c r="EI45" s="104" t="str">
        <f t="shared" si="59"/>
        <v/>
      </c>
      <c r="EJ45" s="104" t="str">
        <f t="shared" si="59"/>
        <v/>
      </c>
      <c r="EK45" s="104" t="str">
        <f t="shared" si="59"/>
        <v/>
      </c>
      <c r="EL45" s="104" t="str">
        <f t="shared" si="59"/>
        <v/>
      </c>
      <c r="EM45" s="104" t="str">
        <f t="shared" si="59"/>
        <v/>
      </c>
      <c r="EN45" s="104" t="str">
        <f t="shared" si="59"/>
        <v/>
      </c>
      <c r="EO45" s="104" t="str">
        <f t="shared" si="59"/>
        <v/>
      </c>
      <c r="EP45" s="104" t="str">
        <f t="shared" si="59"/>
        <v/>
      </c>
      <c r="EQ45" s="104" t="str">
        <f t="shared" si="59"/>
        <v/>
      </c>
      <c r="ER45" s="104" t="str">
        <f t="shared" si="59"/>
        <v/>
      </c>
      <c r="ES45" s="104"/>
      <c r="ET45" s="104" t="str">
        <f t="shared" si="60"/>
        <v/>
      </c>
      <c r="EU45" s="104" t="str">
        <f t="shared" si="60"/>
        <v/>
      </c>
      <c r="EV45" s="104" t="str">
        <f t="shared" si="60"/>
        <v/>
      </c>
      <c r="EW45" s="104" t="str">
        <f t="shared" si="60"/>
        <v/>
      </c>
      <c r="EX45" s="104" t="str">
        <f t="shared" si="60"/>
        <v/>
      </c>
      <c r="EY45" s="104" t="str">
        <f t="shared" si="60"/>
        <v/>
      </c>
      <c r="EZ45" s="104" t="str">
        <f t="shared" si="60"/>
        <v/>
      </c>
      <c r="FA45" s="104" t="str">
        <f t="shared" si="60"/>
        <v/>
      </c>
      <c r="FB45" s="104" t="str">
        <f t="shared" si="60"/>
        <v/>
      </c>
      <c r="FC45" s="104" t="str">
        <f t="shared" si="60"/>
        <v/>
      </c>
      <c r="FD45" s="104" t="str">
        <f t="shared" si="60"/>
        <v/>
      </c>
      <c r="FE45" s="104" t="str">
        <f t="shared" si="60"/>
        <v/>
      </c>
      <c r="FF45" s="104" t="str">
        <f t="shared" si="60"/>
        <v/>
      </c>
      <c r="FG45" s="104"/>
      <c r="FH45" s="104" t="str">
        <f t="shared" si="61"/>
        <v/>
      </c>
      <c r="FI45" s="104" t="str">
        <f t="shared" si="61"/>
        <v/>
      </c>
      <c r="FJ45" s="104" t="str">
        <f t="shared" si="61"/>
        <v/>
      </c>
      <c r="FK45" s="104" t="str">
        <f t="shared" si="61"/>
        <v/>
      </c>
      <c r="FL45" s="104" t="str">
        <f t="shared" si="61"/>
        <v/>
      </c>
      <c r="FM45" s="104" t="str">
        <f t="shared" si="61"/>
        <v/>
      </c>
      <c r="FN45" s="104" t="str">
        <f t="shared" si="61"/>
        <v/>
      </c>
      <c r="FO45" s="104" t="str">
        <f t="shared" si="61"/>
        <v/>
      </c>
      <c r="FP45" s="104" t="str">
        <f t="shared" si="61"/>
        <v/>
      </c>
      <c r="FQ45" s="104" t="str">
        <f t="shared" si="61"/>
        <v/>
      </c>
      <c r="FR45" s="104" t="str">
        <f t="shared" si="61"/>
        <v/>
      </c>
      <c r="FS45" s="104" t="str">
        <f t="shared" si="61"/>
        <v/>
      </c>
      <c r="FT45" s="104" t="str">
        <f t="shared" si="61"/>
        <v/>
      </c>
      <c r="FU45" s="104"/>
      <c r="FV45" s="104" t="str">
        <f t="shared" si="62"/>
        <v/>
      </c>
      <c r="FW45" s="104" t="str">
        <f t="shared" si="62"/>
        <v/>
      </c>
      <c r="FX45" s="104" t="str">
        <f t="shared" si="62"/>
        <v/>
      </c>
      <c r="FY45" s="104" t="str">
        <f t="shared" si="62"/>
        <v/>
      </c>
      <c r="FZ45" s="104" t="str">
        <f t="shared" si="62"/>
        <v/>
      </c>
      <c r="GA45" s="104" t="str">
        <f t="shared" si="62"/>
        <v/>
      </c>
      <c r="GB45" s="104" t="str">
        <f t="shared" si="62"/>
        <v/>
      </c>
      <c r="GC45" s="104" t="str">
        <f t="shared" si="62"/>
        <v/>
      </c>
      <c r="GD45" s="104" t="str">
        <f t="shared" si="62"/>
        <v/>
      </c>
      <c r="GE45" s="104" t="str">
        <f t="shared" si="62"/>
        <v/>
      </c>
      <c r="GF45" s="104" t="str">
        <f t="shared" si="62"/>
        <v/>
      </c>
      <c r="GG45" s="104" t="str">
        <f t="shared" si="62"/>
        <v/>
      </c>
      <c r="GH45" s="104" t="str">
        <f t="shared" si="62"/>
        <v/>
      </c>
      <c r="GI45" s="104"/>
      <c r="GJ45" s="104" t="str">
        <f t="shared" si="63"/>
        <v/>
      </c>
      <c r="GK45" s="104" t="str">
        <f t="shared" si="63"/>
        <v/>
      </c>
      <c r="GL45" s="104" t="str">
        <f t="shared" si="63"/>
        <v/>
      </c>
      <c r="GM45" s="104" t="str">
        <f t="shared" si="63"/>
        <v/>
      </c>
      <c r="GN45" s="104" t="str">
        <f t="shared" si="63"/>
        <v/>
      </c>
      <c r="GO45" s="104" t="str">
        <f t="shared" si="63"/>
        <v/>
      </c>
      <c r="GP45" s="104" t="str">
        <f t="shared" si="63"/>
        <v/>
      </c>
      <c r="GQ45" s="104" t="str">
        <f t="shared" si="63"/>
        <v/>
      </c>
      <c r="GR45" s="104" t="str">
        <f t="shared" si="63"/>
        <v/>
      </c>
      <c r="GS45" s="104" t="str">
        <f t="shared" si="63"/>
        <v/>
      </c>
      <c r="GT45" s="104" t="str">
        <f t="shared" si="63"/>
        <v/>
      </c>
      <c r="GU45" s="104" t="str">
        <f t="shared" si="63"/>
        <v/>
      </c>
      <c r="GV45" s="104" t="str">
        <f t="shared" si="63"/>
        <v/>
      </c>
      <c r="GW45" s="104"/>
      <c r="GX45" s="104" t="str">
        <f t="shared" si="64"/>
        <v/>
      </c>
      <c r="GY45" s="104" t="str">
        <f t="shared" si="64"/>
        <v/>
      </c>
      <c r="GZ45" s="104" t="str">
        <f t="shared" si="64"/>
        <v/>
      </c>
      <c r="HA45" s="104" t="str">
        <f t="shared" si="64"/>
        <v/>
      </c>
      <c r="HB45" s="104" t="str">
        <f t="shared" si="64"/>
        <v/>
      </c>
      <c r="HC45" s="104" t="str">
        <f t="shared" si="64"/>
        <v/>
      </c>
      <c r="HD45" s="104" t="str">
        <f t="shared" si="64"/>
        <v/>
      </c>
      <c r="HE45" s="104" t="str">
        <f t="shared" si="64"/>
        <v/>
      </c>
      <c r="HF45" s="104" t="str">
        <f t="shared" si="64"/>
        <v/>
      </c>
      <c r="HG45" s="104" t="str">
        <f t="shared" si="64"/>
        <v/>
      </c>
      <c r="HH45" s="104" t="str">
        <f t="shared" si="64"/>
        <v/>
      </c>
      <c r="HI45" s="104" t="str">
        <f t="shared" si="64"/>
        <v/>
      </c>
      <c r="HJ45" s="104" t="str">
        <f t="shared" si="64"/>
        <v/>
      </c>
    </row>
    <row r="46" spans="1:218" x14ac:dyDescent="0.25">
      <c r="A46" s="91">
        <v>40654</v>
      </c>
      <c r="B46" s="113" t="s">
        <v>605</v>
      </c>
      <c r="C46" s="114" t="s">
        <v>571</v>
      </c>
      <c r="D46" s="160" t="s">
        <v>606</v>
      </c>
      <c r="E46" s="114">
        <v>12</v>
      </c>
      <c r="F46" s="134"/>
      <c r="G46" s="161"/>
      <c r="H46" s="162" t="str">
        <f>INDEX('Daily Activity List'!B:B,MATCH(A46,'Daily Activity List'!$A:$A))</f>
        <v>VHP -  Decon</v>
      </c>
      <c r="I46" s="136"/>
      <c r="J46" s="104" t="str">
        <f t="shared" si="65"/>
        <v/>
      </c>
      <c r="K46" s="104" t="str">
        <f t="shared" si="65"/>
        <v/>
      </c>
      <c r="L46" s="104">
        <f t="shared" si="65"/>
        <v>12</v>
      </c>
      <c r="M46" s="104" t="str">
        <f t="shared" si="65"/>
        <v/>
      </c>
      <c r="N46" s="104" t="str">
        <f t="shared" si="65"/>
        <v/>
      </c>
      <c r="O46" s="104" t="str">
        <f t="shared" si="65"/>
        <v/>
      </c>
      <c r="P46" s="104" t="str">
        <f t="shared" si="65"/>
        <v/>
      </c>
      <c r="Q46" s="104" t="str">
        <f t="shared" si="65"/>
        <v/>
      </c>
      <c r="R46" s="104" t="str">
        <f t="shared" si="65"/>
        <v/>
      </c>
      <c r="S46" s="104" t="str">
        <f t="shared" si="65"/>
        <v/>
      </c>
      <c r="T46" s="104" t="str">
        <f t="shared" si="65"/>
        <v/>
      </c>
      <c r="U46" s="104" t="str">
        <f t="shared" si="65"/>
        <v/>
      </c>
      <c r="V46" s="104" t="str">
        <f t="shared" si="65"/>
        <v/>
      </c>
      <c r="W46" s="136"/>
      <c r="X46" s="104" t="str">
        <f t="shared" si="70"/>
        <v/>
      </c>
      <c r="Y46" s="104" t="str">
        <f t="shared" si="66"/>
        <v/>
      </c>
      <c r="Z46" s="104" t="str">
        <f t="shared" si="66"/>
        <v/>
      </c>
      <c r="AA46" s="104" t="str">
        <f t="shared" si="66"/>
        <v/>
      </c>
      <c r="AB46" s="104" t="str">
        <f t="shared" si="66"/>
        <v/>
      </c>
      <c r="AC46" s="104" t="str">
        <f t="shared" si="66"/>
        <v/>
      </c>
      <c r="AD46" s="104" t="str">
        <f t="shared" si="66"/>
        <v/>
      </c>
      <c r="AE46" s="104" t="str">
        <f t="shared" si="66"/>
        <v/>
      </c>
      <c r="AF46" s="104" t="str">
        <f t="shared" si="66"/>
        <v/>
      </c>
      <c r="AG46" s="104" t="str">
        <f t="shared" si="66"/>
        <v/>
      </c>
      <c r="AH46" s="104" t="str">
        <f t="shared" si="66"/>
        <v/>
      </c>
      <c r="AI46" s="104" t="str">
        <f t="shared" si="66"/>
        <v/>
      </c>
      <c r="AJ46" s="104" t="str">
        <f t="shared" si="66"/>
        <v/>
      </c>
      <c r="AK46" s="104"/>
      <c r="AL46" s="104" t="str">
        <f t="shared" si="71"/>
        <v/>
      </c>
      <c r="AM46" s="104" t="str">
        <f t="shared" si="67"/>
        <v/>
      </c>
      <c r="AN46" s="104" t="str">
        <f t="shared" si="67"/>
        <v/>
      </c>
      <c r="AO46" s="104" t="str">
        <f t="shared" si="67"/>
        <v/>
      </c>
      <c r="AP46" s="104" t="str">
        <f t="shared" si="67"/>
        <v/>
      </c>
      <c r="AQ46" s="104" t="str">
        <f t="shared" si="67"/>
        <v/>
      </c>
      <c r="AR46" s="104" t="str">
        <f t="shared" si="67"/>
        <v/>
      </c>
      <c r="AS46" s="104" t="str">
        <f t="shared" si="67"/>
        <v/>
      </c>
      <c r="AT46" s="104" t="str">
        <f t="shared" si="67"/>
        <v/>
      </c>
      <c r="AU46" s="104" t="str">
        <f t="shared" si="67"/>
        <v/>
      </c>
      <c r="AV46" s="104" t="str">
        <f t="shared" si="67"/>
        <v/>
      </c>
      <c r="AW46" s="104" t="str">
        <f t="shared" si="67"/>
        <v/>
      </c>
      <c r="AX46" s="104" t="str">
        <f t="shared" si="67"/>
        <v/>
      </c>
      <c r="AY46" s="104"/>
      <c r="AZ46" s="104" t="str">
        <f t="shared" si="72"/>
        <v/>
      </c>
      <c r="BA46" s="104" t="str">
        <f t="shared" si="68"/>
        <v/>
      </c>
      <c r="BB46" s="104" t="str">
        <f t="shared" si="68"/>
        <v/>
      </c>
      <c r="BC46" s="104" t="str">
        <f t="shared" si="68"/>
        <v/>
      </c>
      <c r="BD46" s="104" t="str">
        <f t="shared" si="68"/>
        <v/>
      </c>
      <c r="BE46" s="104" t="str">
        <f t="shared" si="68"/>
        <v/>
      </c>
      <c r="BF46" s="104" t="str">
        <f t="shared" si="68"/>
        <v/>
      </c>
      <c r="BG46" s="104" t="str">
        <f t="shared" si="68"/>
        <v/>
      </c>
      <c r="BH46" s="104" t="str">
        <f t="shared" si="68"/>
        <v/>
      </c>
      <c r="BI46" s="104" t="str">
        <f t="shared" si="68"/>
        <v/>
      </c>
      <c r="BJ46" s="104" t="str">
        <f t="shared" si="68"/>
        <v/>
      </c>
      <c r="BK46" s="104" t="str">
        <f t="shared" si="68"/>
        <v/>
      </c>
      <c r="BL46" s="104" t="str">
        <f t="shared" si="68"/>
        <v/>
      </c>
      <c r="BM46" s="104"/>
      <c r="BN46" s="104" t="str">
        <f t="shared" si="73"/>
        <v/>
      </c>
      <c r="BO46" s="104" t="str">
        <f t="shared" si="69"/>
        <v/>
      </c>
      <c r="BP46" s="104" t="str">
        <f t="shared" si="69"/>
        <v/>
      </c>
      <c r="BQ46" s="104" t="str">
        <f t="shared" si="69"/>
        <v/>
      </c>
      <c r="BR46" s="104" t="str">
        <f t="shared" si="69"/>
        <v/>
      </c>
      <c r="BS46" s="104" t="str">
        <f t="shared" si="69"/>
        <v/>
      </c>
      <c r="BT46" s="104" t="str">
        <f t="shared" si="69"/>
        <v/>
      </c>
      <c r="BU46" s="104" t="str">
        <f t="shared" si="69"/>
        <v/>
      </c>
      <c r="BV46" s="104" t="str">
        <f t="shared" si="69"/>
        <v/>
      </c>
      <c r="BW46" s="104" t="str">
        <f t="shared" si="69"/>
        <v/>
      </c>
      <c r="BX46" s="104" t="str">
        <f t="shared" si="69"/>
        <v/>
      </c>
      <c r="BY46" s="104" t="str">
        <f t="shared" si="69"/>
        <v/>
      </c>
      <c r="BZ46" s="104" t="str">
        <f t="shared" si="69"/>
        <v/>
      </c>
      <c r="CA46" s="104"/>
      <c r="CB46" s="104" t="str">
        <f t="shared" si="55"/>
        <v/>
      </c>
      <c r="CC46" s="104" t="str">
        <f t="shared" si="55"/>
        <v/>
      </c>
      <c r="CD46" s="104" t="str">
        <f t="shared" si="55"/>
        <v/>
      </c>
      <c r="CE46" s="104" t="str">
        <f t="shared" si="55"/>
        <v/>
      </c>
      <c r="CF46" s="104" t="str">
        <f t="shared" si="55"/>
        <v/>
      </c>
      <c r="CG46" s="104" t="str">
        <f t="shared" si="55"/>
        <v/>
      </c>
      <c r="CH46" s="104" t="str">
        <f t="shared" si="55"/>
        <v/>
      </c>
      <c r="CI46" s="104" t="str">
        <f t="shared" si="55"/>
        <v/>
      </c>
      <c r="CJ46" s="104" t="str">
        <f t="shared" si="55"/>
        <v/>
      </c>
      <c r="CK46" s="104" t="str">
        <f t="shared" si="55"/>
        <v/>
      </c>
      <c r="CL46" s="104" t="str">
        <f t="shared" si="55"/>
        <v/>
      </c>
      <c r="CM46" s="104" t="str">
        <f t="shared" si="55"/>
        <v/>
      </c>
      <c r="CN46" s="104" t="str">
        <f t="shared" si="55"/>
        <v/>
      </c>
      <c r="CO46" s="104"/>
      <c r="CP46" s="104" t="str">
        <f t="shared" si="56"/>
        <v/>
      </c>
      <c r="CQ46" s="104" t="str">
        <f t="shared" si="56"/>
        <v/>
      </c>
      <c r="CR46" s="104" t="str">
        <f t="shared" si="56"/>
        <v/>
      </c>
      <c r="CS46" s="104" t="str">
        <f t="shared" si="56"/>
        <v/>
      </c>
      <c r="CT46" s="104" t="str">
        <f t="shared" si="56"/>
        <v/>
      </c>
      <c r="CU46" s="104" t="str">
        <f t="shared" si="56"/>
        <v/>
      </c>
      <c r="CV46" s="104" t="str">
        <f t="shared" si="56"/>
        <v/>
      </c>
      <c r="CW46" s="104" t="str">
        <f t="shared" si="56"/>
        <v/>
      </c>
      <c r="CX46" s="104" t="str">
        <f t="shared" si="56"/>
        <v/>
      </c>
      <c r="CY46" s="104" t="str">
        <f t="shared" si="56"/>
        <v/>
      </c>
      <c r="CZ46" s="104" t="str">
        <f t="shared" si="56"/>
        <v/>
      </c>
      <c r="DA46" s="104" t="str">
        <f t="shared" si="56"/>
        <v/>
      </c>
      <c r="DB46" s="104" t="str">
        <f t="shared" si="56"/>
        <v/>
      </c>
      <c r="DC46" s="104"/>
      <c r="DD46" s="104" t="str">
        <f t="shared" si="57"/>
        <v/>
      </c>
      <c r="DE46" s="104" t="str">
        <f t="shared" si="57"/>
        <v/>
      </c>
      <c r="DF46" s="104" t="str">
        <f t="shared" si="57"/>
        <v/>
      </c>
      <c r="DG46" s="104" t="str">
        <f t="shared" si="57"/>
        <v/>
      </c>
      <c r="DH46" s="104" t="str">
        <f t="shared" si="57"/>
        <v/>
      </c>
      <c r="DI46" s="104" t="str">
        <f t="shared" si="57"/>
        <v/>
      </c>
      <c r="DJ46" s="104" t="str">
        <f t="shared" si="57"/>
        <v/>
      </c>
      <c r="DK46" s="104" t="str">
        <f t="shared" si="57"/>
        <v/>
      </c>
      <c r="DL46" s="104" t="str">
        <f t="shared" si="57"/>
        <v/>
      </c>
      <c r="DM46" s="104" t="str">
        <f t="shared" si="57"/>
        <v/>
      </c>
      <c r="DN46" s="104" t="str">
        <f t="shared" si="57"/>
        <v/>
      </c>
      <c r="DO46" s="104" t="str">
        <f t="shared" si="57"/>
        <v/>
      </c>
      <c r="DP46" s="104" t="str">
        <f t="shared" si="57"/>
        <v/>
      </c>
      <c r="DQ46" s="104"/>
      <c r="DR46" s="104" t="str">
        <f t="shared" si="58"/>
        <v/>
      </c>
      <c r="DS46" s="104" t="str">
        <f t="shared" si="58"/>
        <v/>
      </c>
      <c r="DT46" s="104" t="str">
        <f t="shared" si="58"/>
        <v/>
      </c>
      <c r="DU46" s="104" t="str">
        <f t="shared" si="58"/>
        <v/>
      </c>
      <c r="DV46" s="104" t="str">
        <f t="shared" si="58"/>
        <v/>
      </c>
      <c r="DW46" s="104" t="str">
        <f t="shared" si="58"/>
        <v/>
      </c>
      <c r="DX46" s="104" t="str">
        <f t="shared" si="58"/>
        <v/>
      </c>
      <c r="DY46" s="104" t="str">
        <f t="shared" si="58"/>
        <v/>
      </c>
      <c r="DZ46" s="104" t="str">
        <f t="shared" si="58"/>
        <v/>
      </c>
      <c r="EA46" s="104" t="str">
        <f t="shared" si="58"/>
        <v/>
      </c>
      <c r="EB46" s="104" t="str">
        <f t="shared" si="58"/>
        <v/>
      </c>
      <c r="EC46" s="104" t="str">
        <f t="shared" si="58"/>
        <v/>
      </c>
      <c r="ED46" s="104" t="str">
        <f t="shared" si="58"/>
        <v/>
      </c>
      <c r="EE46" s="104"/>
      <c r="EF46" s="104" t="str">
        <f t="shared" si="59"/>
        <v/>
      </c>
      <c r="EG46" s="104" t="str">
        <f t="shared" si="59"/>
        <v/>
      </c>
      <c r="EH46" s="104" t="str">
        <f t="shared" si="59"/>
        <v/>
      </c>
      <c r="EI46" s="104" t="str">
        <f t="shared" si="59"/>
        <v/>
      </c>
      <c r="EJ46" s="104" t="str">
        <f t="shared" si="59"/>
        <v/>
      </c>
      <c r="EK46" s="104" t="str">
        <f t="shared" si="59"/>
        <v/>
      </c>
      <c r="EL46" s="104" t="str">
        <f t="shared" si="59"/>
        <v/>
      </c>
      <c r="EM46" s="104" t="str">
        <f t="shared" si="59"/>
        <v/>
      </c>
      <c r="EN46" s="104" t="str">
        <f t="shared" si="59"/>
        <v/>
      </c>
      <c r="EO46" s="104" t="str">
        <f t="shared" si="59"/>
        <v/>
      </c>
      <c r="EP46" s="104" t="str">
        <f t="shared" si="59"/>
        <v/>
      </c>
      <c r="EQ46" s="104" t="str">
        <f t="shared" si="59"/>
        <v/>
      </c>
      <c r="ER46" s="104" t="str">
        <f t="shared" si="59"/>
        <v/>
      </c>
      <c r="ES46" s="104"/>
      <c r="ET46" s="104" t="str">
        <f t="shared" si="60"/>
        <v/>
      </c>
      <c r="EU46" s="104" t="str">
        <f t="shared" si="60"/>
        <v/>
      </c>
      <c r="EV46" s="104" t="str">
        <f t="shared" si="60"/>
        <v/>
      </c>
      <c r="EW46" s="104" t="str">
        <f t="shared" si="60"/>
        <v/>
      </c>
      <c r="EX46" s="104" t="str">
        <f t="shared" si="60"/>
        <v/>
      </c>
      <c r="EY46" s="104" t="str">
        <f t="shared" si="60"/>
        <v/>
      </c>
      <c r="EZ46" s="104" t="str">
        <f t="shared" si="60"/>
        <v/>
      </c>
      <c r="FA46" s="104" t="str">
        <f t="shared" si="60"/>
        <v/>
      </c>
      <c r="FB46" s="104" t="str">
        <f t="shared" si="60"/>
        <v/>
      </c>
      <c r="FC46" s="104" t="str">
        <f t="shared" si="60"/>
        <v/>
      </c>
      <c r="FD46" s="104" t="str">
        <f t="shared" si="60"/>
        <v/>
      </c>
      <c r="FE46" s="104" t="str">
        <f t="shared" si="60"/>
        <v/>
      </c>
      <c r="FF46" s="104" t="str">
        <f t="shared" si="60"/>
        <v/>
      </c>
      <c r="FG46" s="104"/>
      <c r="FH46" s="104" t="str">
        <f t="shared" si="61"/>
        <v/>
      </c>
      <c r="FI46" s="104" t="str">
        <f t="shared" si="61"/>
        <v/>
      </c>
      <c r="FJ46" s="104" t="str">
        <f t="shared" si="61"/>
        <v/>
      </c>
      <c r="FK46" s="104" t="str">
        <f t="shared" si="61"/>
        <v/>
      </c>
      <c r="FL46" s="104" t="str">
        <f t="shared" si="61"/>
        <v/>
      </c>
      <c r="FM46" s="104" t="str">
        <f t="shared" si="61"/>
        <v/>
      </c>
      <c r="FN46" s="104" t="str">
        <f t="shared" si="61"/>
        <v/>
      </c>
      <c r="FO46" s="104" t="str">
        <f t="shared" si="61"/>
        <v/>
      </c>
      <c r="FP46" s="104" t="str">
        <f t="shared" si="61"/>
        <v/>
      </c>
      <c r="FQ46" s="104" t="str">
        <f t="shared" si="61"/>
        <v/>
      </c>
      <c r="FR46" s="104" t="str">
        <f t="shared" si="61"/>
        <v/>
      </c>
      <c r="FS46" s="104" t="str">
        <f t="shared" si="61"/>
        <v/>
      </c>
      <c r="FT46" s="104" t="str">
        <f t="shared" si="61"/>
        <v/>
      </c>
      <c r="FU46" s="104"/>
      <c r="FV46" s="104" t="str">
        <f t="shared" si="62"/>
        <v/>
      </c>
      <c r="FW46" s="104" t="str">
        <f t="shared" si="62"/>
        <v/>
      </c>
      <c r="FX46" s="104" t="str">
        <f t="shared" si="62"/>
        <v/>
      </c>
      <c r="FY46" s="104" t="str">
        <f t="shared" si="62"/>
        <v/>
      </c>
      <c r="FZ46" s="104" t="str">
        <f t="shared" si="62"/>
        <v/>
      </c>
      <c r="GA46" s="104" t="str">
        <f t="shared" si="62"/>
        <v/>
      </c>
      <c r="GB46" s="104" t="str">
        <f t="shared" si="62"/>
        <v/>
      </c>
      <c r="GC46" s="104" t="str">
        <f t="shared" si="62"/>
        <v/>
      </c>
      <c r="GD46" s="104" t="str">
        <f t="shared" si="62"/>
        <v/>
      </c>
      <c r="GE46" s="104" t="str">
        <f t="shared" si="62"/>
        <v/>
      </c>
      <c r="GF46" s="104" t="str">
        <f t="shared" si="62"/>
        <v/>
      </c>
      <c r="GG46" s="104" t="str">
        <f t="shared" si="62"/>
        <v/>
      </c>
      <c r="GH46" s="104" t="str">
        <f t="shared" si="62"/>
        <v/>
      </c>
      <c r="GI46" s="104"/>
      <c r="GJ46" s="104" t="str">
        <f t="shared" si="63"/>
        <v/>
      </c>
      <c r="GK46" s="104" t="str">
        <f t="shared" si="63"/>
        <v/>
      </c>
      <c r="GL46" s="104" t="str">
        <f t="shared" si="63"/>
        <v/>
      </c>
      <c r="GM46" s="104" t="str">
        <f t="shared" si="63"/>
        <v/>
      </c>
      <c r="GN46" s="104" t="str">
        <f t="shared" si="63"/>
        <v/>
      </c>
      <c r="GO46" s="104" t="str">
        <f t="shared" si="63"/>
        <v/>
      </c>
      <c r="GP46" s="104" t="str">
        <f t="shared" si="63"/>
        <v/>
      </c>
      <c r="GQ46" s="104" t="str">
        <f t="shared" si="63"/>
        <v/>
      </c>
      <c r="GR46" s="104" t="str">
        <f t="shared" si="63"/>
        <v/>
      </c>
      <c r="GS46" s="104" t="str">
        <f t="shared" si="63"/>
        <v/>
      </c>
      <c r="GT46" s="104" t="str">
        <f t="shared" si="63"/>
        <v/>
      </c>
      <c r="GU46" s="104" t="str">
        <f t="shared" si="63"/>
        <v/>
      </c>
      <c r="GV46" s="104" t="str">
        <f t="shared" si="63"/>
        <v/>
      </c>
      <c r="GW46" s="104"/>
      <c r="GX46" s="104" t="str">
        <f t="shared" si="64"/>
        <v/>
      </c>
      <c r="GY46" s="104" t="str">
        <f t="shared" si="64"/>
        <v/>
      </c>
      <c r="GZ46" s="104" t="str">
        <f t="shared" si="64"/>
        <v/>
      </c>
      <c r="HA46" s="104" t="str">
        <f t="shared" si="64"/>
        <v/>
      </c>
      <c r="HB46" s="104" t="str">
        <f t="shared" si="64"/>
        <v/>
      </c>
      <c r="HC46" s="104" t="str">
        <f t="shared" si="64"/>
        <v/>
      </c>
      <c r="HD46" s="104" t="str">
        <f t="shared" si="64"/>
        <v/>
      </c>
      <c r="HE46" s="104" t="str">
        <f t="shared" si="64"/>
        <v/>
      </c>
      <c r="HF46" s="104" t="str">
        <f t="shared" si="64"/>
        <v/>
      </c>
      <c r="HG46" s="104" t="str">
        <f t="shared" si="64"/>
        <v/>
      </c>
      <c r="HH46" s="104" t="str">
        <f t="shared" si="64"/>
        <v/>
      </c>
      <c r="HI46" s="104" t="str">
        <f t="shared" si="64"/>
        <v/>
      </c>
      <c r="HJ46" s="104" t="str">
        <f t="shared" si="64"/>
        <v/>
      </c>
    </row>
    <row r="47" spans="1:218" x14ac:dyDescent="0.25">
      <c r="A47" s="91">
        <v>40654</v>
      </c>
      <c r="B47" s="113" t="s">
        <v>605</v>
      </c>
      <c r="C47" s="114" t="s">
        <v>571</v>
      </c>
      <c r="D47" s="160" t="s">
        <v>609</v>
      </c>
      <c r="E47" s="114">
        <v>48</v>
      </c>
      <c r="F47" s="134"/>
      <c r="G47" s="161"/>
      <c r="H47" s="162" t="str">
        <f>INDEX('Daily Activity List'!B:B,MATCH(A47,'Daily Activity List'!$A:$A))</f>
        <v>VHP -  Decon</v>
      </c>
      <c r="I47" s="136"/>
      <c r="J47" s="104" t="str">
        <f t="shared" si="65"/>
        <v/>
      </c>
      <c r="K47" s="104" t="str">
        <f t="shared" si="65"/>
        <v/>
      </c>
      <c r="L47" s="104">
        <f t="shared" si="65"/>
        <v>48</v>
      </c>
      <c r="M47" s="104" t="str">
        <f t="shared" si="65"/>
        <v/>
      </c>
      <c r="N47" s="104" t="str">
        <f t="shared" si="65"/>
        <v/>
      </c>
      <c r="O47" s="104" t="str">
        <f t="shared" si="65"/>
        <v/>
      </c>
      <c r="P47" s="104" t="str">
        <f t="shared" si="65"/>
        <v/>
      </c>
      <c r="Q47" s="104" t="str">
        <f t="shared" si="65"/>
        <v/>
      </c>
      <c r="R47" s="104" t="str">
        <f t="shared" si="65"/>
        <v/>
      </c>
      <c r="S47" s="104" t="str">
        <f t="shared" si="65"/>
        <v/>
      </c>
      <c r="T47" s="104" t="str">
        <f t="shared" si="65"/>
        <v/>
      </c>
      <c r="U47" s="104" t="str">
        <f t="shared" si="65"/>
        <v/>
      </c>
      <c r="V47" s="104" t="str">
        <f t="shared" si="65"/>
        <v/>
      </c>
      <c r="W47" s="136"/>
      <c r="X47" s="104" t="str">
        <f t="shared" si="70"/>
        <v/>
      </c>
      <c r="Y47" s="104" t="str">
        <f t="shared" si="66"/>
        <v/>
      </c>
      <c r="Z47" s="104" t="str">
        <f t="shared" si="66"/>
        <v/>
      </c>
      <c r="AA47" s="104" t="str">
        <f t="shared" si="66"/>
        <v/>
      </c>
      <c r="AB47" s="104" t="str">
        <f t="shared" si="66"/>
        <v/>
      </c>
      <c r="AC47" s="104" t="str">
        <f t="shared" si="66"/>
        <v/>
      </c>
      <c r="AD47" s="104" t="str">
        <f t="shared" si="66"/>
        <v/>
      </c>
      <c r="AE47" s="104" t="str">
        <f t="shared" si="66"/>
        <v/>
      </c>
      <c r="AF47" s="104" t="str">
        <f t="shared" si="66"/>
        <v/>
      </c>
      <c r="AG47" s="104" t="str">
        <f t="shared" si="66"/>
        <v/>
      </c>
      <c r="AH47" s="104" t="str">
        <f t="shared" si="66"/>
        <v/>
      </c>
      <c r="AI47" s="104" t="str">
        <f t="shared" si="66"/>
        <v/>
      </c>
      <c r="AJ47" s="104" t="str">
        <f t="shared" si="66"/>
        <v/>
      </c>
      <c r="AK47" s="104"/>
      <c r="AL47" s="104" t="str">
        <f t="shared" si="71"/>
        <v/>
      </c>
      <c r="AM47" s="104" t="str">
        <f t="shared" si="67"/>
        <v/>
      </c>
      <c r="AN47" s="104" t="str">
        <f t="shared" si="67"/>
        <v/>
      </c>
      <c r="AO47" s="104" t="str">
        <f t="shared" si="67"/>
        <v/>
      </c>
      <c r="AP47" s="104" t="str">
        <f t="shared" si="67"/>
        <v/>
      </c>
      <c r="AQ47" s="104" t="str">
        <f t="shared" si="67"/>
        <v/>
      </c>
      <c r="AR47" s="104" t="str">
        <f t="shared" si="67"/>
        <v/>
      </c>
      <c r="AS47" s="104" t="str">
        <f t="shared" si="67"/>
        <v/>
      </c>
      <c r="AT47" s="104" t="str">
        <f t="shared" si="67"/>
        <v/>
      </c>
      <c r="AU47" s="104" t="str">
        <f t="shared" si="67"/>
        <v/>
      </c>
      <c r="AV47" s="104" t="str">
        <f t="shared" si="67"/>
        <v/>
      </c>
      <c r="AW47" s="104" t="str">
        <f t="shared" si="67"/>
        <v/>
      </c>
      <c r="AX47" s="104" t="str">
        <f t="shared" si="67"/>
        <v/>
      </c>
      <c r="AY47" s="104"/>
      <c r="AZ47" s="104" t="str">
        <f t="shared" si="72"/>
        <v/>
      </c>
      <c r="BA47" s="104" t="str">
        <f t="shared" si="68"/>
        <v/>
      </c>
      <c r="BB47" s="104" t="str">
        <f t="shared" si="68"/>
        <v/>
      </c>
      <c r="BC47" s="104" t="str">
        <f t="shared" si="68"/>
        <v/>
      </c>
      <c r="BD47" s="104" t="str">
        <f t="shared" si="68"/>
        <v/>
      </c>
      <c r="BE47" s="104" t="str">
        <f t="shared" si="68"/>
        <v/>
      </c>
      <c r="BF47" s="104" t="str">
        <f t="shared" si="68"/>
        <v/>
      </c>
      <c r="BG47" s="104" t="str">
        <f t="shared" si="68"/>
        <v/>
      </c>
      <c r="BH47" s="104" t="str">
        <f t="shared" si="68"/>
        <v/>
      </c>
      <c r="BI47" s="104" t="str">
        <f t="shared" si="68"/>
        <v/>
      </c>
      <c r="BJ47" s="104" t="str">
        <f t="shared" si="68"/>
        <v/>
      </c>
      <c r="BK47" s="104" t="str">
        <f t="shared" si="68"/>
        <v/>
      </c>
      <c r="BL47" s="104" t="str">
        <f t="shared" si="68"/>
        <v/>
      </c>
      <c r="BM47" s="104"/>
      <c r="BN47" s="104" t="str">
        <f t="shared" si="73"/>
        <v/>
      </c>
      <c r="BO47" s="104" t="str">
        <f t="shared" si="69"/>
        <v/>
      </c>
      <c r="BP47" s="104" t="str">
        <f t="shared" si="69"/>
        <v/>
      </c>
      <c r="BQ47" s="104" t="str">
        <f t="shared" si="69"/>
        <v/>
      </c>
      <c r="BR47" s="104" t="str">
        <f t="shared" si="69"/>
        <v/>
      </c>
      <c r="BS47" s="104" t="str">
        <f t="shared" si="69"/>
        <v/>
      </c>
      <c r="BT47" s="104" t="str">
        <f t="shared" si="69"/>
        <v/>
      </c>
      <c r="BU47" s="104" t="str">
        <f t="shared" si="69"/>
        <v/>
      </c>
      <c r="BV47" s="104" t="str">
        <f t="shared" si="69"/>
        <v/>
      </c>
      <c r="BW47" s="104" t="str">
        <f t="shared" si="69"/>
        <v/>
      </c>
      <c r="BX47" s="104" t="str">
        <f t="shared" si="69"/>
        <v/>
      </c>
      <c r="BY47" s="104" t="str">
        <f t="shared" si="69"/>
        <v/>
      </c>
      <c r="BZ47" s="104" t="str">
        <f t="shared" si="69"/>
        <v/>
      </c>
      <c r="CA47" s="104"/>
      <c r="CB47" s="104" t="str">
        <f t="shared" si="55"/>
        <v/>
      </c>
      <c r="CC47" s="104" t="str">
        <f t="shared" si="55"/>
        <v/>
      </c>
      <c r="CD47" s="104" t="str">
        <f t="shared" si="55"/>
        <v/>
      </c>
      <c r="CE47" s="104" t="str">
        <f t="shared" si="55"/>
        <v/>
      </c>
      <c r="CF47" s="104" t="str">
        <f t="shared" si="55"/>
        <v/>
      </c>
      <c r="CG47" s="104" t="str">
        <f t="shared" si="55"/>
        <v/>
      </c>
      <c r="CH47" s="104" t="str">
        <f t="shared" si="55"/>
        <v/>
      </c>
      <c r="CI47" s="104" t="str">
        <f t="shared" si="55"/>
        <v/>
      </c>
      <c r="CJ47" s="104" t="str">
        <f t="shared" si="55"/>
        <v/>
      </c>
      <c r="CK47" s="104" t="str">
        <f t="shared" si="55"/>
        <v/>
      </c>
      <c r="CL47" s="104" t="str">
        <f t="shared" si="55"/>
        <v/>
      </c>
      <c r="CM47" s="104" t="str">
        <f t="shared" si="55"/>
        <v/>
      </c>
      <c r="CN47" s="104" t="str">
        <f t="shared" si="55"/>
        <v/>
      </c>
      <c r="CO47" s="104"/>
      <c r="CP47" s="104" t="str">
        <f t="shared" si="56"/>
        <v/>
      </c>
      <c r="CQ47" s="104" t="str">
        <f t="shared" si="56"/>
        <v/>
      </c>
      <c r="CR47" s="104" t="str">
        <f t="shared" si="56"/>
        <v/>
      </c>
      <c r="CS47" s="104" t="str">
        <f t="shared" si="56"/>
        <v/>
      </c>
      <c r="CT47" s="104" t="str">
        <f t="shared" si="56"/>
        <v/>
      </c>
      <c r="CU47" s="104" t="str">
        <f t="shared" si="56"/>
        <v/>
      </c>
      <c r="CV47" s="104" t="str">
        <f t="shared" si="56"/>
        <v/>
      </c>
      <c r="CW47" s="104" t="str">
        <f t="shared" si="56"/>
        <v/>
      </c>
      <c r="CX47" s="104" t="str">
        <f t="shared" si="56"/>
        <v/>
      </c>
      <c r="CY47" s="104" t="str">
        <f t="shared" si="56"/>
        <v/>
      </c>
      <c r="CZ47" s="104" t="str">
        <f t="shared" si="56"/>
        <v/>
      </c>
      <c r="DA47" s="104" t="str">
        <f t="shared" si="56"/>
        <v/>
      </c>
      <c r="DB47" s="104" t="str">
        <f t="shared" si="56"/>
        <v/>
      </c>
      <c r="DC47" s="104"/>
      <c r="DD47" s="104" t="str">
        <f t="shared" si="57"/>
        <v/>
      </c>
      <c r="DE47" s="104" t="str">
        <f t="shared" si="57"/>
        <v/>
      </c>
      <c r="DF47" s="104" t="str">
        <f t="shared" si="57"/>
        <v/>
      </c>
      <c r="DG47" s="104" t="str">
        <f t="shared" si="57"/>
        <v/>
      </c>
      <c r="DH47" s="104" t="str">
        <f t="shared" si="57"/>
        <v/>
      </c>
      <c r="DI47" s="104" t="str">
        <f t="shared" si="57"/>
        <v/>
      </c>
      <c r="DJ47" s="104" t="str">
        <f t="shared" si="57"/>
        <v/>
      </c>
      <c r="DK47" s="104" t="str">
        <f t="shared" si="57"/>
        <v/>
      </c>
      <c r="DL47" s="104" t="str">
        <f t="shared" si="57"/>
        <v/>
      </c>
      <c r="DM47" s="104" t="str">
        <f t="shared" si="57"/>
        <v/>
      </c>
      <c r="DN47" s="104" t="str">
        <f t="shared" si="57"/>
        <v/>
      </c>
      <c r="DO47" s="104" t="str">
        <f t="shared" si="57"/>
        <v/>
      </c>
      <c r="DP47" s="104" t="str">
        <f t="shared" si="57"/>
        <v/>
      </c>
      <c r="DQ47" s="104"/>
      <c r="DR47" s="104" t="str">
        <f t="shared" si="58"/>
        <v/>
      </c>
      <c r="DS47" s="104" t="str">
        <f t="shared" si="58"/>
        <v/>
      </c>
      <c r="DT47" s="104" t="str">
        <f t="shared" si="58"/>
        <v/>
      </c>
      <c r="DU47" s="104" t="str">
        <f t="shared" si="58"/>
        <v/>
      </c>
      <c r="DV47" s="104" t="str">
        <f t="shared" si="58"/>
        <v/>
      </c>
      <c r="DW47" s="104" t="str">
        <f t="shared" si="58"/>
        <v/>
      </c>
      <c r="DX47" s="104" t="str">
        <f t="shared" si="58"/>
        <v/>
      </c>
      <c r="DY47" s="104" t="str">
        <f t="shared" si="58"/>
        <v/>
      </c>
      <c r="DZ47" s="104" t="str">
        <f t="shared" si="58"/>
        <v/>
      </c>
      <c r="EA47" s="104" t="str">
        <f t="shared" si="58"/>
        <v/>
      </c>
      <c r="EB47" s="104" t="str">
        <f t="shared" si="58"/>
        <v/>
      </c>
      <c r="EC47" s="104" t="str">
        <f t="shared" si="58"/>
        <v/>
      </c>
      <c r="ED47" s="104" t="str">
        <f t="shared" si="58"/>
        <v/>
      </c>
      <c r="EE47" s="104"/>
      <c r="EF47" s="104" t="str">
        <f t="shared" si="59"/>
        <v/>
      </c>
      <c r="EG47" s="104" t="str">
        <f t="shared" si="59"/>
        <v/>
      </c>
      <c r="EH47" s="104" t="str">
        <f t="shared" si="59"/>
        <v/>
      </c>
      <c r="EI47" s="104" t="str">
        <f t="shared" si="59"/>
        <v/>
      </c>
      <c r="EJ47" s="104" t="str">
        <f t="shared" si="59"/>
        <v/>
      </c>
      <c r="EK47" s="104" t="str">
        <f t="shared" si="59"/>
        <v/>
      </c>
      <c r="EL47" s="104" t="str">
        <f t="shared" si="59"/>
        <v/>
      </c>
      <c r="EM47" s="104" t="str">
        <f t="shared" si="59"/>
        <v/>
      </c>
      <c r="EN47" s="104" t="str">
        <f t="shared" si="59"/>
        <v/>
      </c>
      <c r="EO47" s="104" t="str">
        <f t="shared" si="59"/>
        <v/>
      </c>
      <c r="EP47" s="104" t="str">
        <f t="shared" si="59"/>
        <v/>
      </c>
      <c r="EQ47" s="104" t="str">
        <f t="shared" si="59"/>
        <v/>
      </c>
      <c r="ER47" s="104" t="str">
        <f t="shared" si="59"/>
        <v/>
      </c>
      <c r="ES47" s="104"/>
      <c r="ET47" s="104" t="str">
        <f t="shared" si="60"/>
        <v/>
      </c>
      <c r="EU47" s="104" t="str">
        <f t="shared" si="60"/>
        <v/>
      </c>
      <c r="EV47" s="104" t="str">
        <f t="shared" si="60"/>
        <v/>
      </c>
      <c r="EW47" s="104" t="str">
        <f t="shared" si="60"/>
        <v/>
      </c>
      <c r="EX47" s="104" t="str">
        <f t="shared" si="60"/>
        <v/>
      </c>
      <c r="EY47" s="104" t="str">
        <f t="shared" si="60"/>
        <v/>
      </c>
      <c r="EZ47" s="104" t="str">
        <f t="shared" si="60"/>
        <v/>
      </c>
      <c r="FA47" s="104" t="str">
        <f t="shared" si="60"/>
        <v/>
      </c>
      <c r="FB47" s="104" t="str">
        <f t="shared" si="60"/>
        <v/>
      </c>
      <c r="FC47" s="104" t="str">
        <f t="shared" si="60"/>
        <v/>
      </c>
      <c r="FD47" s="104" t="str">
        <f t="shared" si="60"/>
        <v/>
      </c>
      <c r="FE47" s="104" t="str">
        <f t="shared" si="60"/>
        <v/>
      </c>
      <c r="FF47" s="104" t="str">
        <f t="shared" si="60"/>
        <v/>
      </c>
      <c r="FG47" s="104"/>
      <c r="FH47" s="104" t="str">
        <f t="shared" si="61"/>
        <v/>
      </c>
      <c r="FI47" s="104" t="str">
        <f t="shared" si="61"/>
        <v/>
      </c>
      <c r="FJ47" s="104" t="str">
        <f t="shared" si="61"/>
        <v/>
      </c>
      <c r="FK47" s="104" t="str">
        <f t="shared" si="61"/>
        <v/>
      </c>
      <c r="FL47" s="104" t="str">
        <f t="shared" si="61"/>
        <v/>
      </c>
      <c r="FM47" s="104" t="str">
        <f t="shared" si="61"/>
        <v/>
      </c>
      <c r="FN47" s="104" t="str">
        <f t="shared" si="61"/>
        <v/>
      </c>
      <c r="FO47" s="104" t="str">
        <f t="shared" si="61"/>
        <v/>
      </c>
      <c r="FP47" s="104" t="str">
        <f t="shared" si="61"/>
        <v/>
      </c>
      <c r="FQ47" s="104" t="str">
        <f t="shared" si="61"/>
        <v/>
      </c>
      <c r="FR47" s="104" t="str">
        <f t="shared" si="61"/>
        <v/>
      </c>
      <c r="FS47" s="104" t="str">
        <f t="shared" si="61"/>
        <v/>
      </c>
      <c r="FT47" s="104" t="str">
        <f t="shared" si="61"/>
        <v/>
      </c>
      <c r="FU47" s="104"/>
      <c r="FV47" s="104" t="str">
        <f t="shared" si="62"/>
        <v/>
      </c>
      <c r="FW47" s="104" t="str">
        <f t="shared" si="62"/>
        <v/>
      </c>
      <c r="FX47" s="104" t="str">
        <f t="shared" si="62"/>
        <v/>
      </c>
      <c r="FY47" s="104" t="str">
        <f t="shared" si="62"/>
        <v/>
      </c>
      <c r="FZ47" s="104" t="str">
        <f t="shared" si="62"/>
        <v/>
      </c>
      <c r="GA47" s="104" t="str">
        <f t="shared" si="62"/>
        <v/>
      </c>
      <c r="GB47" s="104" t="str">
        <f t="shared" si="62"/>
        <v/>
      </c>
      <c r="GC47" s="104" t="str">
        <f t="shared" si="62"/>
        <v/>
      </c>
      <c r="GD47" s="104" t="str">
        <f t="shared" si="62"/>
        <v/>
      </c>
      <c r="GE47" s="104" t="str">
        <f t="shared" si="62"/>
        <v/>
      </c>
      <c r="GF47" s="104" t="str">
        <f t="shared" si="62"/>
        <v/>
      </c>
      <c r="GG47" s="104" t="str">
        <f t="shared" si="62"/>
        <v/>
      </c>
      <c r="GH47" s="104" t="str">
        <f t="shared" si="62"/>
        <v/>
      </c>
      <c r="GI47" s="104"/>
      <c r="GJ47" s="104" t="str">
        <f t="shared" si="63"/>
        <v/>
      </c>
      <c r="GK47" s="104" t="str">
        <f t="shared" si="63"/>
        <v/>
      </c>
      <c r="GL47" s="104" t="str">
        <f t="shared" si="63"/>
        <v/>
      </c>
      <c r="GM47" s="104" t="str">
        <f t="shared" si="63"/>
        <v/>
      </c>
      <c r="GN47" s="104" t="str">
        <f t="shared" si="63"/>
        <v/>
      </c>
      <c r="GO47" s="104" t="str">
        <f t="shared" si="63"/>
        <v/>
      </c>
      <c r="GP47" s="104" t="str">
        <f t="shared" si="63"/>
        <v/>
      </c>
      <c r="GQ47" s="104" t="str">
        <f t="shared" si="63"/>
        <v/>
      </c>
      <c r="GR47" s="104" t="str">
        <f t="shared" si="63"/>
        <v/>
      </c>
      <c r="GS47" s="104" t="str">
        <f t="shared" si="63"/>
        <v/>
      </c>
      <c r="GT47" s="104" t="str">
        <f t="shared" si="63"/>
        <v/>
      </c>
      <c r="GU47" s="104" t="str">
        <f t="shared" si="63"/>
        <v/>
      </c>
      <c r="GV47" s="104" t="str">
        <f t="shared" si="63"/>
        <v/>
      </c>
      <c r="GW47" s="104"/>
      <c r="GX47" s="104" t="str">
        <f t="shared" si="64"/>
        <v/>
      </c>
      <c r="GY47" s="104" t="str">
        <f t="shared" si="64"/>
        <v/>
      </c>
      <c r="GZ47" s="104" t="str">
        <f t="shared" si="64"/>
        <v/>
      </c>
      <c r="HA47" s="104" t="str">
        <f t="shared" si="64"/>
        <v/>
      </c>
      <c r="HB47" s="104" t="str">
        <f t="shared" si="64"/>
        <v/>
      </c>
      <c r="HC47" s="104" t="str">
        <f t="shared" si="64"/>
        <v/>
      </c>
      <c r="HD47" s="104" t="str">
        <f t="shared" si="64"/>
        <v/>
      </c>
      <c r="HE47" s="104" t="str">
        <f t="shared" si="64"/>
        <v/>
      </c>
      <c r="HF47" s="104" t="str">
        <f t="shared" si="64"/>
        <v/>
      </c>
      <c r="HG47" s="104" t="str">
        <f t="shared" si="64"/>
        <v/>
      </c>
      <c r="HH47" s="104" t="str">
        <f t="shared" si="64"/>
        <v/>
      </c>
      <c r="HI47" s="104" t="str">
        <f t="shared" si="64"/>
        <v/>
      </c>
      <c r="HJ47" s="104" t="str">
        <f t="shared" si="64"/>
        <v/>
      </c>
    </row>
    <row r="48" spans="1:218" x14ac:dyDescent="0.25">
      <c r="A48" s="91">
        <v>40654</v>
      </c>
      <c r="B48" s="113" t="s">
        <v>614</v>
      </c>
      <c r="C48" s="114" t="s">
        <v>571</v>
      </c>
      <c r="D48" s="160" t="s">
        <v>615</v>
      </c>
      <c r="E48" s="114">
        <v>10</v>
      </c>
      <c r="F48" s="134"/>
      <c r="G48" s="161" t="s">
        <v>616</v>
      </c>
      <c r="H48" s="162" t="str">
        <f>INDEX('Daily Activity List'!B:B,MATCH(A48,'Daily Activity List'!$A:$A))</f>
        <v>VHP -  Decon</v>
      </c>
      <c r="I48" s="136"/>
      <c r="J48" s="104" t="str">
        <f t="shared" si="65"/>
        <v/>
      </c>
      <c r="K48" s="104" t="str">
        <f t="shared" si="65"/>
        <v/>
      </c>
      <c r="L48" s="104">
        <f t="shared" si="65"/>
        <v>10</v>
      </c>
      <c r="M48" s="104" t="str">
        <f t="shared" si="65"/>
        <v/>
      </c>
      <c r="N48" s="104" t="str">
        <f t="shared" si="65"/>
        <v/>
      </c>
      <c r="O48" s="104" t="str">
        <f t="shared" si="65"/>
        <v/>
      </c>
      <c r="P48" s="104" t="str">
        <f t="shared" si="65"/>
        <v/>
      </c>
      <c r="Q48" s="104" t="str">
        <f t="shared" si="65"/>
        <v/>
      </c>
      <c r="R48" s="104" t="str">
        <f t="shared" si="65"/>
        <v/>
      </c>
      <c r="S48" s="104" t="str">
        <f t="shared" si="65"/>
        <v/>
      </c>
      <c r="T48" s="104" t="str">
        <f t="shared" si="65"/>
        <v/>
      </c>
      <c r="U48" s="104" t="str">
        <f t="shared" si="65"/>
        <v/>
      </c>
      <c r="V48" s="104" t="str">
        <f t="shared" si="65"/>
        <v/>
      </c>
      <c r="W48" s="136"/>
      <c r="X48" s="104" t="str">
        <f t="shared" si="70"/>
        <v/>
      </c>
      <c r="Y48" s="104" t="str">
        <f t="shared" si="66"/>
        <v/>
      </c>
      <c r="Z48" s="104" t="str">
        <f t="shared" si="66"/>
        <v/>
      </c>
      <c r="AA48" s="104" t="str">
        <f t="shared" si="66"/>
        <v/>
      </c>
      <c r="AB48" s="104" t="str">
        <f t="shared" si="66"/>
        <v/>
      </c>
      <c r="AC48" s="104" t="str">
        <f t="shared" si="66"/>
        <v/>
      </c>
      <c r="AD48" s="104" t="str">
        <f t="shared" si="66"/>
        <v/>
      </c>
      <c r="AE48" s="104" t="str">
        <f t="shared" si="66"/>
        <v/>
      </c>
      <c r="AF48" s="104" t="str">
        <f t="shared" si="66"/>
        <v/>
      </c>
      <c r="AG48" s="104" t="str">
        <f t="shared" si="66"/>
        <v/>
      </c>
      <c r="AH48" s="104" t="str">
        <f t="shared" si="66"/>
        <v/>
      </c>
      <c r="AI48" s="104" t="str">
        <f t="shared" si="66"/>
        <v/>
      </c>
      <c r="AJ48" s="104" t="str">
        <f t="shared" si="66"/>
        <v/>
      </c>
      <c r="AK48" s="104"/>
      <c r="AL48" s="104" t="str">
        <f t="shared" si="71"/>
        <v/>
      </c>
      <c r="AM48" s="104" t="str">
        <f t="shared" si="67"/>
        <v/>
      </c>
      <c r="AN48" s="104" t="str">
        <f t="shared" si="67"/>
        <v/>
      </c>
      <c r="AO48" s="104" t="str">
        <f t="shared" si="67"/>
        <v/>
      </c>
      <c r="AP48" s="104" t="str">
        <f t="shared" si="67"/>
        <v/>
      </c>
      <c r="AQ48" s="104" t="str">
        <f t="shared" si="67"/>
        <v/>
      </c>
      <c r="AR48" s="104" t="str">
        <f t="shared" si="67"/>
        <v/>
      </c>
      <c r="AS48" s="104" t="str">
        <f t="shared" si="67"/>
        <v/>
      </c>
      <c r="AT48" s="104" t="str">
        <f t="shared" si="67"/>
        <v/>
      </c>
      <c r="AU48" s="104" t="str">
        <f t="shared" si="67"/>
        <v/>
      </c>
      <c r="AV48" s="104" t="str">
        <f t="shared" si="67"/>
        <v/>
      </c>
      <c r="AW48" s="104" t="str">
        <f t="shared" si="67"/>
        <v/>
      </c>
      <c r="AX48" s="104" t="str">
        <f t="shared" si="67"/>
        <v/>
      </c>
      <c r="AY48" s="104"/>
      <c r="AZ48" s="104" t="str">
        <f t="shared" si="72"/>
        <v/>
      </c>
      <c r="BA48" s="104" t="str">
        <f t="shared" si="68"/>
        <v/>
      </c>
      <c r="BB48" s="104" t="str">
        <f t="shared" si="68"/>
        <v/>
      </c>
      <c r="BC48" s="104" t="str">
        <f t="shared" si="68"/>
        <v/>
      </c>
      <c r="BD48" s="104" t="str">
        <f t="shared" si="68"/>
        <v/>
      </c>
      <c r="BE48" s="104" t="str">
        <f t="shared" si="68"/>
        <v/>
      </c>
      <c r="BF48" s="104" t="str">
        <f t="shared" si="68"/>
        <v/>
      </c>
      <c r="BG48" s="104" t="str">
        <f t="shared" si="68"/>
        <v/>
      </c>
      <c r="BH48" s="104" t="str">
        <f t="shared" si="68"/>
        <v/>
      </c>
      <c r="BI48" s="104" t="str">
        <f t="shared" si="68"/>
        <v/>
      </c>
      <c r="BJ48" s="104" t="str">
        <f t="shared" si="68"/>
        <v/>
      </c>
      <c r="BK48" s="104" t="str">
        <f t="shared" si="68"/>
        <v/>
      </c>
      <c r="BL48" s="104" t="str">
        <f t="shared" si="68"/>
        <v/>
      </c>
      <c r="BM48" s="104"/>
      <c r="BN48" s="104" t="str">
        <f t="shared" si="73"/>
        <v/>
      </c>
      <c r="BO48" s="104" t="str">
        <f t="shared" si="69"/>
        <v/>
      </c>
      <c r="BP48" s="104" t="str">
        <f t="shared" si="69"/>
        <v/>
      </c>
      <c r="BQ48" s="104" t="str">
        <f t="shared" si="69"/>
        <v/>
      </c>
      <c r="BR48" s="104" t="str">
        <f t="shared" si="69"/>
        <v/>
      </c>
      <c r="BS48" s="104" t="str">
        <f t="shared" si="69"/>
        <v/>
      </c>
      <c r="BT48" s="104" t="str">
        <f t="shared" si="69"/>
        <v/>
      </c>
      <c r="BU48" s="104" t="str">
        <f t="shared" si="69"/>
        <v/>
      </c>
      <c r="BV48" s="104" t="str">
        <f t="shared" si="69"/>
        <v/>
      </c>
      <c r="BW48" s="104" t="str">
        <f t="shared" si="69"/>
        <v/>
      </c>
      <c r="BX48" s="104" t="str">
        <f t="shared" si="69"/>
        <v/>
      </c>
      <c r="BY48" s="104" t="str">
        <f t="shared" si="69"/>
        <v/>
      </c>
      <c r="BZ48" s="104" t="str">
        <f t="shared" si="69"/>
        <v/>
      </c>
      <c r="CA48" s="104"/>
      <c r="CB48" s="104" t="str">
        <f t="shared" si="55"/>
        <v/>
      </c>
      <c r="CC48" s="104" t="str">
        <f t="shared" si="55"/>
        <v/>
      </c>
      <c r="CD48" s="104" t="str">
        <f t="shared" si="55"/>
        <v/>
      </c>
      <c r="CE48" s="104" t="str">
        <f t="shared" si="55"/>
        <v/>
      </c>
      <c r="CF48" s="104" t="str">
        <f t="shared" si="55"/>
        <v/>
      </c>
      <c r="CG48" s="104" t="str">
        <f t="shared" si="55"/>
        <v/>
      </c>
      <c r="CH48" s="104" t="str">
        <f t="shared" si="55"/>
        <v/>
      </c>
      <c r="CI48" s="104" t="str">
        <f t="shared" si="55"/>
        <v/>
      </c>
      <c r="CJ48" s="104" t="str">
        <f t="shared" ref="CG48:CN80" si="74">IF($C48=$CA$1,IF($E48="","",IF($H48=CJ$1,$E48,"")),"")</f>
        <v/>
      </c>
      <c r="CK48" s="104" t="str">
        <f t="shared" si="74"/>
        <v/>
      </c>
      <c r="CL48" s="104" t="str">
        <f t="shared" si="74"/>
        <v/>
      </c>
      <c r="CM48" s="104" t="str">
        <f t="shared" si="74"/>
        <v/>
      </c>
      <c r="CN48" s="104" t="str">
        <f t="shared" si="74"/>
        <v/>
      </c>
      <c r="CO48" s="104"/>
      <c r="CP48" s="104" t="str">
        <f t="shared" si="56"/>
        <v/>
      </c>
      <c r="CQ48" s="104" t="str">
        <f t="shared" si="56"/>
        <v/>
      </c>
      <c r="CR48" s="104" t="str">
        <f t="shared" si="56"/>
        <v/>
      </c>
      <c r="CS48" s="104" t="str">
        <f t="shared" si="56"/>
        <v/>
      </c>
      <c r="CT48" s="104" t="str">
        <f t="shared" si="56"/>
        <v/>
      </c>
      <c r="CU48" s="104" t="str">
        <f t="shared" si="56"/>
        <v/>
      </c>
      <c r="CV48" s="104" t="str">
        <f t="shared" si="56"/>
        <v/>
      </c>
      <c r="CW48" s="104" t="str">
        <f t="shared" si="56"/>
        <v/>
      </c>
      <c r="CX48" s="104" t="str">
        <f t="shared" ref="CU48:DB80" si="75">IF($C48=$CO$1,IF($E48="","",IF($H48=CX$1,$E48,"")),"")</f>
        <v/>
      </c>
      <c r="CY48" s="104" t="str">
        <f t="shared" si="75"/>
        <v/>
      </c>
      <c r="CZ48" s="104" t="str">
        <f t="shared" si="75"/>
        <v/>
      </c>
      <c r="DA48" s="104" t="str">
        <f t="shared" si="75"/>
        <v/>
      </c>
      <c r="DB48" s="104" t="str">
        <f t="shared" si="75"/>
        <v/>
      </c>
      <c r="DC48" s="104"/>
      <c r="DD48" s="104" t="str">
        <f t="shared" si="57"/>
        <v/>
      </c>
      <c r="DE48" s="104" t="str">
        <f t="shared" si="57"/>
        <v/>
      </c>
      <c r="DF48" s="104" t="str">
        <f t="shared" si="57"/>
        <v/>
      </c>
      <c r="DG48" s="104" t="str">
        <f t="shared" si="57"/>
        <v/>
      </c>
      <c r="DH48" s="104" t="str">
        <f t="shared" si="57"/>
        <v/>
      </c>
      <c r="DI48" s="104" t="str">
        <f t="shared" si="57"/>
        <v/>
      </c>
      <c r="DJ48" s="104" t="str">
        <f t="shared" si="57"/>
        <v/>
      </c>
      <c r="DK48" s="104" t="str">
        <f t="shared" si="57"/>
        <v/>
      </c>
      <c r="DL48" s="104" t="str">
        <f t="shared" ref="DI48:DP80" si="76">IF($C48=$DC$1,IF($E48="","",IF($H48=DL$1,$E48,"")),"")</f>
        <v/>
      </c>
      <c r="DM48" s="104" t="str">
        <f t="shared" si="76"/>
        <v/>
      </c>
      <c r="DN48" s="104" t="str">
        <f t="shared" si="76"/>
        <v/>
      </c>
      <c r="DO48" s="104" t="str">
        <f t="shared" si="76"/>
        <v/>
      </c>
      <c r="DP48" s="104" t="str">
        <f t="shared" si="76"/>
        <v/>
      </c>
      <c r="DQ48" s="104"/>
      <c r="DR48" s="104" t="str">
        <f t="shared" si="58"/>
        <v/>
      </c>
      <c r="DS48" s="104" t="str">
        <f t="shared" si="58"/>
        <v/>
      </c>
      <c r="DT48" s="104" t="str">
        <f t="shared" si="58"/>
        <v/>
      </c>
      <c r="DU48" s="104" t="str">
        <f t="shared" si="58"/>
        <v/>
      </c>
      <c r="DV48" s="104" t="str">
        <f t="shared" si="58"/>
        <v/>
      </c>
      <c r="DW48" s="104" t="str">
        <f t="shared" si="58"/>
        <v/>
      </c>
      <c r="DX48" s="104" t="str">
        <f t="shared" si="58"/>
        <v/>
      </c>
      <c r="DY48" s="104" t="str">
        <f t="shared" si="58"/>
        <v/>
      </c>
      <c r="DZ48" s="104" t="str">
        <f t="shared" ref="DW48:ED80" si="77">IF($C48=$DQ$1,IF($E48="","",IF($H48=DZ$1,$E48,"")),"")</f>
        <v/>
      </c>
      <c r="EA48" s="104" t="str">
        <f t="shared" si="77"/>
        <v/>
      </c>
      <c r="EB48" s="104" t="str">
        <f t="shared" si="77"/>
        <v/>
      </c>
      <c r="EC48" s="104" t="str">
        <f t="shared" si="77"/>
        <v/>
      </c>
      <c r="ED48" s="104" t="str">
        <f t="shared" si="77"/>
        <v/>
      </c>
      <c r="EE48" s="104"/>
      <c r="EF48" s="104" t="str">
        <f t="shared" si="59"/>
        <v/>
      </c>
      <c r="EG48" s="104" t="str">
        <f t="shared" si="59"/>
        <v/>
      </c>
      <c r="EH48" s="104" t="str">
        <f t="shared" si="59"/>
        <v/>
      </c>
      <c r="EI48" s="104" t="str">
        <f t="shared" si="59"/>
        <v/>
      </c>
      <c r="EJ48" s="104" t="str">
        <f t="shared" si="59"/>
        <v/>
      </c>
      <c r="EK48" s="104" t="str">
        <f t="shared" si="59"/>
        <v/>
      </c>
      <c r="EL48" s="104" t="str">
        <f t="shared" si="59"/>
        <v/>
      </c>
      <c r="EM48" s="104" t="str">
        <f t="shared" si="59"/>
        <v/>
      </c>
      <c r="EN48" s="104" t="str">
        <f t="shared" ref="EK48:ER80" si="78">IF($C48=$EE$1,IF($E48="","",IF($H48=EN$1,$E48,"")),"")</f>
        <v/>
      </c>
      <c r="EO48" s="104" t="str">
        <f t="shared" si="78"/>
        <v/>
      </c>
      <c r="EP48" s="104" t="str">
        <f t="shared" si="78"/>
        <v/>
      </c>
      <c r="EQ48" s="104" t="str">
        <f t="shared" si="78"/>
        <v/>
      </c>
      <c r="ER48" s="104" t="str">
        <f t="shared" si="78"/>
        <v/>
      </c>
      <c r="ES48" s="104"/>
      <c r="ET48" s="104" t="str">
        <f t="shared" si="60"/>
        <v/>
      </c>
      <c r="EU48" s="104" t="str">
        <f t="shared" si="60"/>
        <v/>
      </c>
      <c r="EV48" s="104" t="str">
        <f t="shared" si="60"/>
        <v/>
      </c>
      <c r="EW48" s="104" t="str">
        <f t="shared" si="60"/>
        <v/>
      </c>
      <c r="EX48" s="104" t="str">
        <f t="shared" si="60"/>
        <v/>
      </c>
      <c r="EY48" s="104" t="str">
        <f t="shared" si="60"/>
        <v/>
      </c>
      <c r="EZ48" s="104" t="str">
        <f t="shared" si="60"/>
        <v/>
      </c>
      <c r="FA48" s="104" t="str">
        <f t="shared" si="60"/>
        <v/>
      </c>
      <c r="FB48" s="104" t="str">
        <f t="shared" ref="EY48:FF80" si="79">IF($C48=$ES$1,IF($E48="","",IF($H48=FB$1,$E48,"")),"")</f>
        <v/>
      </c>
      <c r="FC48" s="104" t="str">
        <f t="shared" si="79"/>
        <v/>
      </c>
      <c r="FD48" s="104" t="str">
        <f t="shared" si="79"/>
        <v/>
      </c>
      <c r="FE48" s="104" t="str">
        <f t="shared" si="79"/>
        <v/>
      </c>
      <c r="FF48" s="104" t="str">
        <f t="shared" si="79"/>
        <v/>
      </c>
      <c r="FG48" s="104"/>
      <c r="FH48" s="104" t="str">
        <f t="shared" si="61"/>
        <v/>
      </c>
      <c r="FI48" s="104" t="str">
        <f t="shared" si="61"/>
        <v/>
      </c>
      <c r="FJ48" s="104" t="str">
        <f t="shared" si="61"/>
        <v/>
      </c>
      <c r="FK48" s="104" t="str">
        <f t="shared" si="61"/>
        <v/>
      </c>
      <c r="FL48" s="104" t="str">
        <f t="shared" si="61"/>
        <v/>
      </c>
      <c r="FM48" s="104" t="str">
        <f t="shared" si="61"/>
        <v/>
      </c>
      <c r="FN48" s="104" t="str">
        <f t="shared" si="61"/>
        <v/>
      </c>
      <c r="FO48" s="104" t="str">
        <f t="shared" si="61"/>
        <v/>
      </c>
      <c r="FP48" s="104" t="str">
        <f t="shared" ref="FM48:FT80" si="80">IF($C48=$FG$1,IF($E48="","",IF($H48=FP$1,$E48,"")),"")</f>
        <v/>
      </c>
      <c r="FQ48" s="104" t="str">
        <f t="shared" si="80"/>
        <v/>
      </c>
      <c r="FR48" s="104" t="str">
        <f t="shared" si="80"/>
        <v/>
      </c>
      <c r="FS48" s="104" t="str">
        <f t="shared" si="80"/>
        <v/>
      </c>
      <c r="FT48" s="104" t="str">
        <f t="shared" si="80"/>
        <v/>
      </c>
      <c r="FU48" s="104"/>
      <c r="FV48" s="104" t="str">
        <f t="shared" si="62"/>
        <v/>
      </c>
      <c r="FW48" s="104" t="str">
        <f t="shared" si="62"/>
        <v/>
      </c>
      <c r="FX48" s="104" t="str">
        <f t="shared" si="62"/>
        <v/>
      </c>
      <c r="FY48" s="104" t="str">
        <f t="shared" si="62"/>
        <v/>
      </c>
      <c r="FZ48" s="104" t="str">
        <f t="shared" si="62"/>
        <v/>
      </c>
      <c r="GA48" s="104" t="str">
        <f t="shared" si="62"/>
        <v/>
      </c>
      <c r="GB48" s="104" t="str">
        <f t="shared" si="62"/>
        <v/>
      </c>
      <c r="GC48" s="104" t="str">
        <f t="shared" si="62"/>
        <v/>
      </c>
      <c r="GD48" s="104" t="str">
        <f t="shared" ref="GA48:GH80" si="81">IF($C48=$FU$1,IF($E48="","",IF($H48=GD$1,$E48,"")),"")</f>
        <v/>
      </c>
      <c r="GE48" s="104" t="str">
        <f t="shared" si="81"/>
        <v/>
      </c>
      <c r="GF48" s="104" t="str">
        <f t="shared" si="81"/>
        <v/>
      </c>
      <c r="GG48" s="104" t="str">
        <f t="shared" si="81"/>
        <v/>
      </c>
      <c r="GH48" s="104" t="str">
        <f t="shared" si="81"/>
        <v/>
      </c>
      <c r="GI48" s="104"/>
      <c r="GJ48" s="104" t="str">
        <f t="shared" si="63"/>
        <v/>
      </c>
      <c r="GK48" s="104" t="str">
        <f t="shared" si="63"/>
        <v/>
      </c>
      <c r="GL48" s="104" t="str">
        <f t="shared" si="63"/>
        <v/>
      </c>
      <c r="GM48" s="104" t="str">
        <f t="shared" si="63"/>
        <v/>
      </c>
      <c r="GN48" s="104" t="str">
        <f t="shared" si="63"/>
        <v/>
      </c>
      <c r="GO48" s="104" t="str">
        <f t="shared" si="63"/>
        <v/>
      </c>
      <c r="GP48" s="104" t="str">
        <f t="shared" si="63"/>
        <v/>
      </c>
      <c r="GQ48" s="104" t="str">
        <f t="shared" si="63"/>
        <v/>
      </c>
      <c r="GR48" s="104" t="str">
        <f t="shared" ref="GO48:GV80" si="82">IF($C48=$GI$1,IF($E48="","",IF($H48=GR$1,$E48,"")),"")</f>
        <v/>
      </c>
      <c r="GS48" s="104" t="str">
        <f t="shared" si="82"/>
        <v/>
      </c>
      <c r="GT48" s="104" t="str">
        <f t="shared" si="82"/>
        <v/>
      </c>
      <c r="GU48" s="104" t="str">
        <f t="shared" si="82"/>
        <v/>
      </c>
      <c r="GV48" s="104" t="str">
        <f t="shared" si="82"/>
        <v/>
      </c>
      <c r="GW48" s="104"/>
      <c r="GX48" s="104" t="str">
        <f t="shared" si="64"/>
        <v/>
      </c>
      <c r="GY48" s="104" t="str">
        <f t="shared" si="64"/>
        <v/>
      </c>
      <c r="GZ48" s="104" t="str">
        <f t="shared" si="64"/>
        <v/>
      </c>
      <c r="HA48" s="104" t="str">
        <f t="shared" si="64"/>
        <v/>
      </c>
      <c r="HB48" s="104" t="str">
        <f t="shared" si="64"/>
        <v/>
      </c>
      <c r="HC48" s="104" t="str">
        <f t="shared" si="64"/>
        <v/>
      </c>
      <c r="HD48" s="104" t="str">
        <f t="shared" si="64"/>
        <v/>
      </c>
      <c r="HE48" s="104" t="str">
        <f t="shared" si="64"/>
        <v/>
      </c>
      <c r="HF48" s="104" t="str">
        <f t="shared" ref="HC48:HJ80" si="83">IF($C48=$GW$1,IF($E48="","",IF($H48=HF$1,$E48,"")),"")</f>
        <v/>
      </c>
      <c r="HG48" s="104" t="str">
        <f t="shared" si="83"/>
        <v/>
      </c>
      <c r="HH48" s="104" t="str">
        <f t="shared" si="83"/>
        <v/>
      </c>
      <c r="HI48" s="104" t="str">
        <f t="shared" si="83"/>
        <v/>
      </c>
      <c r="HJ48" s="104" t="str">
        <f t="shared" si="83"/>
        <v/>
      </c>
    </row>
    <row r="49" spans="1:218" x14ac:dyDescent="0.25">
      <c r="A49" s="91">
        <v>40654</v>
      </c>
      <c r="B49" s="113" t="s">
        <v>617</v>
      </c>
      <c r="C49" s="114" t="s">
        <v>571</v>
      </c>
      <c r="D49" s="160" t="s">
        <v>584</v>
      </c>
      <c r="E49" s="114">
        <v>4</v>
      </c>
      <c r="F49" s="134"/>
      <c r="G49" s="161"/>
      <c r="H49" s="162" t="str">
        <f>INDEX('Daily Activity List'!B:B,MATCH(A49,'Daily Activity List'!$A:$A))</f>
        <v>VHP -  Decon</v>
      </c>
      <c r="I49" s="136"/>
      <c r="J49" s="104" t="str">
        <f t="shared" si="65"/>
        <v/>
      </c>
      <c r="K49" s="104" t="str">
        <f t="shared" si="65"/>
        <v/>
      </c>
      <c r="L49" s="104">
        <f t="shared" si="65"/>
        <v>4</v>
      </c>
      <c r="M49" s="104" t="str">
        <f t="shared" si="65"/>
        <v/>
      </c>
      <c r="N49" s="104" t="str">
        <f t="shared" si="65"/>
        <v/>
      </c>
      <c r="O49" s="104" t="str">
        <f t="shared" si="65"/>
        <v/>
      </c>
      <c r="P49" s="104" t="str">
        <f t="shared" si="65"/>
        <v/>
      </c>
      <c r="Q49" s="104" t="str">
        <f t="shared" si="65"/>
        <v/>
      </c>
      <c r="R49" s="104" t="str">
        <f t="shared" si="65"/>
        <v/>
      </c>
      <c r="S49" s="104" t="str">
        <f t="shared" si="65"/>
        <v/>
      </c>
      <c r="T49" s="104" t="str">
        <f t="shared" si="65"/>
        <v/>
      </c>
      <c r="U49" s="104" t="str">
        <f t="shared" si="65"/>
        <v/>
      </c>
      <c r="V49" s="104" t="str">
        <f t="shared" si="65"/>
        <v/>
      </c>
      <c r="W49" s="136"/>
      <c r="X49" s="104" t="str">
        <f t="shared" si="70"/>
        <v/>
      </c>
      <c r="Y49" s="104" t="str">
        <f t="shared" si="66"/>
        <v/>
      </c>
      <c r="Z49" s="104" t="str">
        <f t="shared" si="66"/>
        <v/>
      </c>
      <c r="AA49" s="104" t="str">
        <f t="shared" si="66"/>
        <v/>
      </c>
      <c r="AB49" s="104" t="str">
        <f t="shared" si="66"/>
        <v/>
      </c>
      <c r="AC49" s="104" t="str">
        <f t="shared" si="66"/>
        <v/>
      </c>
      <c r="AD49" s="104" t="str">
        <f t="shared" si="66"/>
        <v/>
      </c>
      <c r="AE49" s="104" t="str">
        <f t="shared" si="66"/>
        <v/>
      </c>
      <c r="AF49" s="104" t="str">
        <f t="shared" si="66"/>
        <v/>
      </c>
      <c r="AG49" s="104" t="str">
        <f t="shared" si="66"/>
        <v/>
      </c>
      <c r="AH49" s="104" t="str">
        <f t="shared" si="66"/>
        <v/>
      </c>
      <c r="AI49" s="104" t="str">
        <f t="shared" si="66"/>
        <v/>
      </c>
      <c r="AJ49" s="104" t="str">
        <f t="shared" si="66"/>
        <v/>
      </c>
      <c r="AK49" s="104"/>
      <c r="AL49" s="104" t="str">
        <f t="shared" si="71"/>
        <v/>
      </c>
      <c r="AM49" s="104" t="str">
        <f t="shared" si="67"/>
        <v/>
      </c>
      <c r="AN49" s="104" t="str">
        <f t="shared" si="67"/>
        <v/>
      </c>
      <c r="AO49" s="104" t="str">
        <f t="shared" si="67"/>
        <v/>
      </c>
      <c r="AP49" s="104" t="str">
        <f t="shared" si="67"/>
        <v/>
      </c>
      <c r="AQ49" s="104" t="str">
        <f t="shared" si="67"/>
        <v/>
      </c>
      <c r="AR49" s="104" t="str">
        <f t="shared" si="67"/>
        <v/>
      </c>
      <c r="AS49" s="104" t="str">
        <f t="shared" si="67"/>
        <v/>
      </c>
      <c r="AT49" s="104" t="str">
        <f t="shared" si="67"/>
        <v/>
      </c>
      <c r="AU49" s="104" t="str">
        <f t="shared" si="67"/>
        <v/>
      </c>
      <c r="AV49" s="104" t="str">
        <f t="shared" si="67"/>
        <v/>
      </c>
      <c r="AW49" s="104" t="str">
        <f t="shared" si="67"/>
        <v/>
      </c>
      <c r="AX49" s="104" t="str">
        <f t="shared" si="67"/>
        <v/>
      </c>
      <c r="AY49" s="104"/>
      <c r="AZ49" s="104" t="str">
        <f t="shared" si="72"/>
        <v/>
      </c>
      <c r="BA49" s="104" t="str">
        <f t="shared" si="68"/>
        <v/>
      </c>
      <c r="BB49" s="104" t="str">
        <f t="shared" si="68"/>
        <v/>
      </c>
      <c r="BC49" s="104" t="str">
        <f t="shared" si="68"/>
        <v/>
      </c>
      <c r="BD49" s="104" t="str">
        <f t="shared" si="68"/>
        <v/>
      </c>
      <c r="BE49" s="104" t="str">
        <f t="shared" si="68"/>
        <v/>
      </c>
      <c r="BF49" s="104" t="str">
        <f t="shared" si="68"/>
        <v/>
      </c>
      <c r="BG49" s="104" t="str">
        <f t="shared" si="68"/>
        <v/>
      </c>
      <c r="BH49" s="104" t="str">
        <f t="shared" si="68"/>
        <v/>
      </c>
      <c r="BI49" s="104" t="str">
        <f t="shared" si="68"/>
        <v/>
      </c>
      <c r="BJ49" s="104" t="str">
        <f t="shared" si="68"/>
        <v/>
      </c>
      <c r="BK49" s="104" t="str">
        <f t="shared" si="68"/>
        <v/>
      </c>
      <c r="BL49" s="104" t="str">
        <f t="shared" si="68"/>
        <v/>
      </c>
      <c r="BM49" s="104"/>
      <c r="BN49" s="104" t="str">
        <f t="shared" si="73"/>
        <v/>
      </c>
      <c r="BO49" s="104" t="str">
        <f t="shared" si="69"/>
        <v/>
      </c>
      <c r="BP49" s="104" t="str">
        <f t="shared" si="69"/>
        <v/>
      </c>
      <c r="BQ49" s="104" t="str">
        <f t="shared" si="69"/>
        <v/>
      </c>
      <c r="BR49" s="104" t="str">
        <f t="shared" si="69"/>
        <v/>
      </c>
      <c r="BS49" s="104" t="str">
        <f t="shared" si="69"/>
        <v/>
      </c>
      <c r="BT49" s="104" t="str">
        <f t="shared" si="69"/>
        <v/>
      </c>
      <c r="BU49" s="104" t="str">
        <f t="shared" si="69"/>
        <v/>
      </c>
      <c r="BV49" s="104" t="str">
        <f t="shared" si="69"/>
        <v/>
      </c>
      <c r="BW49" s="104" t="str">
        <f t="shared" si="69"/>
        <v/>
      </c>
      <c r="BX49" s="104" t="str">
        <f t="shared" si="69"/>
        <v/>
      </c>
      <c r="BY49" s="104" t="str">
        <f t="shared" si="69"/>
        <v/>
      </c>
      <c r="BZ49" s="104" t="str">
        <f t="shared" si="69"/>
        <v/>
      </c>
      <c r="CA49" s="104"/>
      <c r="CB49" s="104" t="str">
        <f t="shared" ref="CB49:CF99" si="84">IF($C49=$CA$1,IF($E49="","",IF($H49=CB$1,$E49,"")),"")</f>
        <v/>
      </c>
      <c r="CC49" s="104" t="str">
        <f t="shared" si="84"/>
        <v/>
      </c>
      <c r="CD49" s="104" t="str">
        <f t="shared" si="84"/>
        <v/>
      </c>
      <c r="CE49" s="104" t="str">
        <f t="shared" si="84"/>
        <v/>
      </c>
      <c r="CF49" s="104" t="str">
        <f t="shared" si="84"/>
        <v/>
      </c>
      <c r="CG49" s="104" t="str">
        <f t="shared" si="74"/>
        <v/>
      </c>
      <c r="CH49" s="104" t="str">
        <f t="shared" si="74"/>
        <v/>
      </c>
      <c r="CI49" s="104" t="str">
        <f t="shared" si="74"/>
        <v/>
      </c>
      <c r="CJ49" s="104" t="str">
        <f t="shared" si="74"/>
        <v/>
      </c>
      <c r="CK49" s="104" t="str">
        <f t="shared" si="74"/>
        <v/>
      </c>
      <c r="CL49" s="104" t="str">
        <f t="shared" si="74"/>
        <v/>
      </c>
      <c r="CM49" s="104" t="str">
        <f t="shared" si="74"/>
        <v/>
      </c>
      <c r="CN49" s="104" t="str">
        <f t="shared" si="74"/>
        <v/>
      </c>
      <c r="CO49" s="104"/>
      <c r="CP49" s="104" t="str">
        <f t="shared" ref="CP49:CT99" si="85">IF($C49=$CO$1,IF($E49="","",IF($H49=CP$1,$E49,"")),"")</f>
        <v/>
      </c>
      <c r="CQ49" s="104" t="str">
        <f t="shared" si="85"/>
        <v/>
      </c>
      <c r="CR49" s="104" t="str">
        <f t="shared" si="85"/>
        <v/>
      </c>
      <c r="CS49" s="104" t="str">
        <f t="shared" si="85"/>
        <v/>
      </c>
      <c r="CT49" s="104" t="str">
        <f t="shared" si="85"/>
        <v/>
      </c>
      <c r="CU49" s="104" t="str">
        <f t="shared" si="75"/>
        <v/>
      </c>
      <c r="CV49" s="104" t="str">
        <f t="shared" si="75"/>
        <v/>
      </c>
      <c r="CW49" s="104" t="str">
        <f t="shared" si="75"/>
        <v/>
      </c>
      <c r="CX49" s="104" t="str">
        <f t="shared" si="75"/>
        <v/>
      </c>
      <c r="CY49" s="104" t="str">
        <f t="shared" si="75"/>
        <v/>
      </c>
      <c r="CZ49" s="104" t="str">
        <f t="shared" si="75"/>
        <v/>
      </c>
      <c r="DA49" s="104" t="str">
        <f t="shared" si="75"/>
        <v/>
      </c>
      <c r="DB49" s="104" t="str">
        <f t="shared" si="75"/>
        <v/>
      </c>
      <c r="DC49" s="104"/>
      <c r="DD49" s="104" t="str">
        <f t="shared" ref="DD49:DH99" si="86">IF($C49=$DC$1,IF($E49="","",IF($H49=DD$1,$E49,"")),"")</f>
        <v/>
      </c>
      <c r="DE49" s="104" t="str">
        <f t="shared" si="86"/>
        <v/>
      </c>
      <c r="DF49" s="104" t="str">
        <f t="shared" si="86"/>
        <v/>
      </c>
      <c r="DG49" s="104" t="str">
        <f t="shared" si="86"/>
        <v/>
      </c>
      <c r="DH49" s="104" t="str">
        <f t="shared" si="86"/>
        <v/>
      </c>
      <c r="DI49" s="104" t="str">
        <f t="shared" si="76"/>
        <v/>
      </c>
      <c r="DJ49" s="104" t="str">
        <f t="shared" si="76"/>
        <v/>
      </c>
      <c r="DK49" s="104" t="str">
        <f t="shared" si="76"/>
        <v/>
      </c>
      <c r="DL49" s="104" t="str">
        <f t="shared" si="76"/>
        <v/>
      </c>
      <c r="DM49" s="104" t="str">
        <f t="shared" si="76"/>
        <v/>
      </c>
      <c r="DN49" s="104" t="str">
        <f t="shared" si="76"/>
        <v/>
      </c>
      <c r="DO49" s="104" t="str">
        <f t="shared" si="76"/>
        <v/>
      </c>
      <c r="DP49" s="104" t="str">
        <f t="shared" si="76"/>
        <v/>
      </c>
      <c r="DQ49" s="104"/>
      <c r="DR49" s="104" t="str">
        <f t="shared" ref="DR49:DV99" si="87">IF($C49=$DQ$1,IF($E49="","",IF($H49=DR$1,$E49,"")),"")</f>
        <v/>
      </c>
      <c r="DS49" s="104" t="str">
        <f t="shared" si="87"/>
        <v/>
      </c>
      <c r="DT49" s="104" t="str">
        <f t="shared" si="87"/>
        <v/>
      </c>
      <c r="DU49" s="104" t="str">
        <f t="shared" si="87"/>
        <v/>
      </c>
      <c r="DV49" s="104" t="str">
        <f t="shared" si="87"/>
        <v/>
      </c>
      <c r="DW49" s="104" t="str">
        <f t="shared" si="77"/>
        <v/>
      </c>
      <c r="DX49" s="104" t="str">
        <f t="shared" si="77"/>
        <v/>
      </c>
      <c r="DY49" s="104" t="str">
        <f t="shared" si="77"/>
        <v/>
      </c>
      <c r="DZ49" s="104" t="str">
        <f t="shared" si="77"/>
        <v/>
      </c>
      <c r="EA49" s="104" t="str">
        <f t="shared" si="77"/>
        <v/>
      </c>
      <c r="EB49" s="104" t="str">
        <f t="shared" si="77"/>
        <v/>
      </c>
      <c r="EC49" s="104" t="str">
        <f t="shared" si="77"/>
        <v/>
      </c>
      <c r="ED49" s="104" t="str">
        <f t="shared" si="77"/>
        <v/>
      </c>
      <c r="EE49" s="104"/>
      <c r="EF49" s="104" t="str">
        <f t="shared" ref="EF49:EJ99" si="88">IF($C49=$EE$1,IF($E49="","",IF($H49=EF$1,$E49,"")),"")</f>
        <v/>
      </c>
      <c r="EG49" s="104" t="str">
        <f t="shared" si="88"/>
        <v/>
      </c>
      <c r="EH49" s="104" t="str">
        <f t="shared" si="88"/>
        <v/>
      </c>
      <c r="EI49" s="104" t="str">
        <f t="shared" si="88"/>
        <v/>
      </c>
      <c r="EJ49" s="104" t="str">
        <f t="shared" si="88"/>
        <v/>
      </c>
      <c r="EK49" s="104" t="str">
        <f t="shared" si="78"/>
        <v/>
      </c>
      <c r="EL49" s="104" t="str">
        <f t="shared" si="78"/>
        <v/>
      </c>
      <c r="EM49" s="104" t="str">
        <f t="shared" si="78"/>
        <v/>
      </c>
      <c r="EN49" s="104" t="str">
        <f t="shared" si="78"/>
        <v/>
      </c>
      <c r="EO49" s="104" t="str">
        <f t="shared" si="78"/>
        <v/>
      </c>
      <c r="EP49" s="104" t="str">
        <f t="shared" si="78"/>
        <v/>
      </c>
      <c r="EQ49" s="104" t="str">
        <f t="shared" si="78"/>
        <v/>
      </c>
      <c r="ER49" s="104" t="str">
        <f t="shared" si="78"/>
        <v/>
      </c>
      <c r="ES49" s="104"/>
      <c r="ET49" s="104" t="str">
        <f t="shared" ref="ET49:EX99" si="89">IF($C49=$ES$1,IF($E49="","",IF($H49=ET$1,$E49,"")),"")</f>
        <v/>
      </c>
      <c r="EU49" s="104" t="str">
        <f t="shared" si="89"/>
        <v/>
      </c>
      <c r="EV49" s="104" t="str">
        <f t="shared" si="89"/>
        <v/>
      </c>
      <c r="EW49" s="104" t="str">
        <f t="shared" si="89"/>
        <v/>
      </c>
      <c r="EX49" s="104" t="str">
        <f t="shared" si="89"/>
        <v/>
      </c>
      <c r="EY49" s="104" t="str">
        <f t="shared" si="79"/>
        <v/>
      </c>
      <c r="EZ49" s="104" t="str">
        <f t="shared" si="79"/>
        <v/>
      </c>
      <c r="FA49" s="104" t="str">
        <f t="shared" si="79"/>
        <v/>
      </c>
      <c r="FB49" s="104" t="str">
        <f t="shared" si="79"/>
        <v/>
      </c>
      <c r="FC49" s="104" t="str">
        <f t="shared" si="79"/>
        <v/>
      </c>
      <c r="FD49" s="104" t="str">
        <f t="shared" si="79"/>
        <v/>
      </c>
      <c r="FE49" s="104" t="str">
        <f t="shared" si="79"/>
        <v/>
      </c>
      <c r="FF49" s="104" t="str">
        <f t="shared" si="79"/>
        <v/>
      </c>
      <c r="FG49" s="104"/>
      <c r="FH49" s="104" t="str">
        <f t="shared" ref="FH49:FL99" si="90">IF($C49=$FG$1,IF($E49="","",IF($H49=FH$1,$E49,"")),"")</f>
        <v/>
      </c>
      <c r="FI49" s="104" t="str">
        <f t="shared" si="90"/>
        <v/>
      </c>
      <c r="FJ49" s="104" t="str">
        <f t="shared" si="90"/>
        <v/>
      </c>
      <c r="FK49" s="104" t="str">
        <f t="shared" si="90"/>
        <v/>
      </c>
      <c r="FL49" s="104" t="str">
        <f t="shared" si="90"/>
        <v/>
      </c>
      <c r="FM49" s="104" t="str">
        <f t="shared" si="80"/>
        <v/>
      </c>
      <c r="FN49" s="104" t="str">
        <f t="shared" si="80"/>
        <v/>
      </c>
      <c r="FO49" s="104" t="str">
        <f t="shared" si="80"/>
        <v/>
      </c>
      <c r="FP49" s="104" t="str">
        <f t="shared" si="80"/>
        <v/>
      </c>
      <c r="FQ49" s="104" t="str">
        <f t="shared" si="80"/>
        <v/>
      </c>
      <c r="FR49" s="104" t="str">
        <f t="shared" si="80"/>
        <v/>
      </c>
      <c r="FS49" s="104" t="str">
        <f t="shared" si="80"/>
        <v/>
      </c>
      <c r="FT49" s="104" t="str">
        <f t="shared" si="80"/>
        <v/>
      </c>
      <c r="FU49" s="104"/>
      <c r="FV49" s="104" t="str">
        <f t="shared" ref="FV49:FZ99" si="91">IF($C49=$FU$1,IF($E49="","",IF($H49=FV$1,$E49,"")),"")</f>
        <v/>
      </c>
      <c r="FW49" s="104" t="str">
        <f t="shared" si="91"/>
        <v/>
      </c>
      <c r="FX49" s="104" t="str">
        <f t="shared" si="91"/>
        <v/>
      </c>
      <c r="FY49" s="104" t="str">
        <f t="shared" si="91"/>
        <v/>
      </c>
      <c r="FZ49" s="104" t="str">
        <f t="shared" si="91"/>
        <v/>
      </c>
      <c r="GA49" s="104" t="str">
        <f t="shared" si="81"/>
        <v/>
      </c>
      <c r="GB49" s="104" t="str">
        <f t="shared" si="81"/>
        <v/>
      </c>
      <c r="GC49" s="104" t="str">
        <f t="shared" si="81"/>
        <v/>
      </c>
      <c r="GD49" s="104" t="str">
        <f t="shared" si="81"/>
        <v/>
      </c>
      <c r="GE49" s="104" t="str">
        <f t="shared" si="81"/>
        <v/>
      </c>
      <c r="GF49" s="104" t="str">
        <f t="shared" si="81"/>
        <v/>
      </c>
      <c r="GG49" s="104" t="str">
        <f t="shared" si="81"/>
        <v/>
      </c>
      <c r="GH49" s="104" t="str">
        <f t="shared" si="81"/>
        <v/>
      </c>
      <c r="GI49" s="104"/>
      <c r="GJ49" s="104" t="str">
        <f t="shared" ref="GJ49:GN99" si="92">IF($C49=$GI$1,IF($E49="","",IF($H49=GJ$1,$E49,"")),"")</f>
        <v/>
      </c>
      <c r="GK49" s="104" t="str">
        <f t="shared" si="92"/>
        <v/>
      </c>
      <c r="GL49" s="104" t="str">
        <f t="shared" si="92"/>
        <v/>
      </c>
      <c r="GM49" s="104" t="str">
        <f t="shared" si="92"/>
        <v/>
      </c>
      <c r="GN49" s="104" t="str">
        <f t="shared" si="92"/>
        <v/>
      </c>
      <c r="GO49" s="104" t="str">
        <f t="shared" si="82"/>
        <v/>
      </c>
      <c r="GP49" s="104" t="str">
        <f t="shared" si="82"/>
        <v/>
      </c>
      <c r="GQ49" s="104" t="str">
        <f t="shared" si="82"/>
        <v/>
      </c>
      <c r="GR49" s="104" t="str">
        <f t="shared" si="82"/>
        <v/>
      </c>
      <c r="GS49" s="104" t="str">
        <f t="shared" si="82"/>
        <v/>
      </c>
      <c r="GT49" s="104" t="str">
        <f t="shared" si="82"/>
        <v/>
      </c>
      <c r="GU49" s="104" t="str">
        <f t="shared" si="82"/>
        <v/>
      </c>
      <c r="GV49" s="104" t="str">
        <f t="shared" si="82"/>
        <v/>
      </c>
      <c r="GW49" s="104"/>
      <c r="GX49" s="104" t="str">
        <f t="shared" ref="GX49:HB99" si="93">IF($C49=$GW$1,IF($E49="","",IF($H49=GX$1,$E49,"")),"")</f>
        <v/>
      </c>
      <c r="GY49" s="104" t="str">
        <f t="shared" si="93"/>
        <v/>
      </c>
      <c r="GZ49" s="104" t="str">
        <f t="shared" si="93"/>
        <v/>
      </c>
      <c r="HA49" s="104" t="str">
        <f t="shared" si="93"/>
        <v/>
      </c>
      <c r="HB49" s="104" t="str">
        <f t="shared" si="93"/>
        <v/>
      </c>
      <c r="HC49" s="104" t="str">
        <f t="shared" si="83"/>
        <v/>
      </c>
      <c r="HD49" s="104" t="str">
        <f t="shared" si="83"/>
        <v/>
      </c>
      <c r="HE49" s="104" t="str">
        <f t="shared" si="83"/>
        <v/>
      </c>
      <c r="HF49" s="104" t="str">
        <f t="shared" si="83"/>
        <v/>
      </c>
      <c r="HG49" s="104" t="str">
        <f t="shared" si="83"/>
        <v/>
      </c>
      <c r="HH49" s="104" t="str">
        <f t="shared" si="83"/>
        <v/>
      </c>
      <c r="HI49" s="104" t="str">
        <f t="shared" si="83"/>
        <v/>
      </c>
      <c r="HJ49" s="104" t="str">
        <f t="shared" si="83"/>
        <v/>
      </c>
    </row>
    <row r="50" spans="1:218" x14ac:dyDescent="0.25">
      <c r="A50" s="91">
        <v>40654</v>
      </c>
      <c r="B50" s="113">
        <v>0.75</v>
      </c>
      <c r="C50" s="114" t="s">
        <v>571</v>
      </c>
      <c r="D50" s="160" t="s">
        <v>586</v>
      </c>
      <c r="E50" s="114">
        <v>18</v>
      </c>
      <c r="F50" s="134"/>
      <c r="G50" s="161" t="s">
        <v>618</v>
      </c>
      <c r="H50" s="162" t="str">
        <f>INDEX('Daily Activity List'!B:B,MATCH(A50,'Daily Activity List'!$A:$A))</f>
        <v>VHP -  Decon</v>
      </c>
      <c r="I50" s="136"/>
      <c r="J50" s="104" t="str">
        <f t="shared" si="65"/>
        <v/>
      </c>
      <c r="K50" s="104" t="str">
        <f t="shared" si="65"/>
        <v/>
      </c>
      <c r="L50" s="104">
        <f t="shared" si="65"/>
        <v>18</v>
      </c>
      <c r="M50" s="104" t="str">
        <f t="shared" si="65"/>
        <v/>
      </c>
      <c r="N50" s="104" t="str">
        <f t="shared" si="65"/>
        <v/>
      </c>
      <c r="O50" s="104" t="str">
        <f t="shared" si="65"/>
        <v/>
      </c>
      <c r="P50" s="104" t="str">
        <f t="shared" si="65"/>
        <v/>
      </c>
      <c r="Q50" s="104" t="str">
        <f t="shared" si="65"/>
        <v/>
      </c>
      <c r="R50" s="104" t="str">
        <f t="shared" si="65"/>
        <v/>
      </c>
      <c r="S50" s="104" t="str">
        <f t="shared" si="65"/>
        <v/>
      </c>
      <c r="T50" s="104" t="str">
        <f t="shared" si="65"/>
        <v/>
      </c>
      <c r="U50" s="104" t="str">
        <f t="shared" si="65"/>
        <v/>
      </c>
      <c r="V50" s="104" t="str">
        <f t="shared" si="65"/>
        <v/>
      </c>
      <c r="W50" s="136"/>
      <c r="X50" s="104" t="str">
        <f t="shared" si="70"/>
        <v/>
      </c>
      <c r="Y50" s="104" t="str">
        <f t="shared" si="66"/>
        <v/>
      </c>
      <c r="Z50" s="104" t="str">
        <f t="shared" si="66"/>
        <v/>
      </c>
      <c r="AA50" s="104" t="str">
        <f t="shared" si="66"/>
        <v/>
      </c>
      <c r="AB50" s="104" t="str">
        <f t="shared" si="66"/>
        <v/>
      </c>
      <c r="AC50" s="104" t="str">
        <f t="shared" si="66"/>
        <v/>
      </c>
      <c r="AD50" s="104" t="str">
        <f t="shared" si="66"/>
        <v/>
      </c>
      <c r="AE50" s="104" t="str">
        <f t="shared" si="66"/>
        <v/>
      </c>
      <c r="AF50" s="104" t="str">
        <f t="shared" si="66"/>
        <v/>
      </c>
      <c r="AG50" s="104" t="str">
        <f t="shared" si="66"/>
        <v/>
      </c>
      <c r="AH50" s="104" t="str">
        <f t="shared" si="66"/>
        <v/>
      </c>
      <c r="AI50" s="104" t="str">
        <f t="shared" si="66"/>
        <v/>
      </c>
      <c r="AJ50" s="104" t="str">
        <f t="shared" si="66"/>
        <v/>
      </c>
      <c r="AK50" s="104"/>
      <c r="AL50" s="104" t="str">
        <f t="shared" si="71"/>
        <v/>
      </c>
      <c r="AM50" s="104" t="str">
        <f t="shared" si="67"/>
        <v/>
      </c>
      <c r="AN50" s="104" t="str">
        <f t="shared" si="67"/>
        <v/>
      </c>
      <c r="AO50" s="104" t="str">
        <f t="shared" si="67"/>
        <v/>
      </c>
      <c r="AP50" s="104" t="str">
        <f t="shared" si="67"/>
        <v/>
      </c>
      <c r="AQ50" s="104" t="str">
        <f t="shared" si="67"/>
        <v/>
      </c>
      <c r="AR50" s="104" t="str">
        <f t="shared" si="67"/>
        <v/>
      </c>
      <c r="AS50" s="104" t="str">
        <f t="shared" si="67"/>
        <v/>
      </c>
      <c r="AT50" s="104" t="str">
        <f t="shared" si="67"/>
        <v/>
      </c>
      <c r="AU50" s="104" t="str">
        <f t="shared" si="67"/>
        <v/>
      </c>
      <c r="AV50" s="104" t="str">
        <f t="shared" si="67"/>
        <v/>
      </c>
      <c r="AW50" s="104" t="str">
        <f t="shared" si="67"/>
        <v/>
      </c>
      <c r="AX50" s="104" t="str">
        <f t="shared" si="67"/>
        <v/>
      </c>
      <c r="AY50" s="104"/>
      <c r="AZ50" s="104" t="str">
        <f t="shared" si="72"/>
        <v/>
      </c>
      <c r="BA50" s="104" t="str">
        <f t="shared" si="68"/>
        <v/>
      </c>
      <c r="BB50" s="104" t="str">
        <f t="shared" si="68"/>
        <v/>
      </c>
      <c r="BC50" s="104" t="str">
        <f t="shared" si="68"/>
        <v/>
      </c>
      <c r="BD50" s="104" t="str">
        <f t="shared" si="68"/>
        <v/>
      </c>
      <c r="BE50" s="104" t="str">
        <f t="shared" si="68"/>
        <v/>
      </c>
      <c r="BF50" s="104" t="str">
        <f t="shared" si="68"/>
        <v/>
      </c>
      <c r="BG50" s="104" t="str">
        <f t="shared" si="68"/>
        <v/>
      </c>
      <c r="BH50" s="104" t="str">
        <f t="shared" si="68"/>
        <v/>
      </c>
      <c r="BI50" s="104" t="str">
        <f t="shared" si="68"/>
        <v/>
      </c>
      <c r="BJ50" s="104" t="str">
        <f t="shared" si="68"/>
        <v/>
      </c>
      <c r="BK50" s="104" t="str">
        <f t="shared" si="68"/>
        <v/>
      </c>
      <c r="BL50" s="104" t="str">
        <f t="shared" si="68"/>
        <v/>
      </c>
      <c r="BM50" s="104"/>
      <c r="BN50" s="104" t="str">
        <f t="shared" si="73"/>
        <v/>
      </c>
      <c r="BO50" s="104" t="str">
        <f t="shared" si="69"/>
        <v/>
      </c>
      <c r="BP50" s="104" t="str">
        <f t="shared" si="69"/>
        <v/>
      </c>
      <c r="BQ50" s="104" t="str">
        <f t="shared" si="69"/>
        <v/>
      </c>
      <c r="BR50" s="104" t="str">
        <f t="shared" si="69"/>
        <v/>
      </c>
      <c r="BS50" s="104" t="str">
        <f t="shared" si="69"/>
        <v/>
      </c>
      <c r="BT50" s="104" t="str">
        <f t="shared" si="69"/>
        <v/>
      </c>
      <c r="BU50" s="104" t="str">
        <f t="shared" si="69"/>
        <v/>
      </c>
      <c r="BV50" s="104" t="str">
        <f t="shared" si="69"/>
        <v/>
      </c>
      <c r="BW50" s="104" t="str">
        <f t="shared" si="69"/>
        <v/>
      </c>
      <c r="BX50" s="104" t="str">
        <f t="shared" si="69"/>
        <v/>
      </c>
      <c r="BY50" s="104" t="str">
        <f t="shared" si="69"/>
        <v/>
      </c>
      <c r="BZ50" s="104" t="str">
        <f t="shared" si="69"/>
        <v/>
      </c>
      <c r="CA50" s="104"/>
      <c r="CB50" s="104" t="str">
        <f t="shared" si="84"/>
        <v/>
      </c>
      <c r="CC50" s="104" t="str">
        <f t="shared" si="84"/>
        <v/>
      </c>
      <c r="CD50" s="104" t="str">
        <f t="shared" si="84"/>
        <v/>
      </c>
      <c r="CE50" s="104" t="str">
        <f t="shared" si="84"/>
        <v/>
      </c>
      <c r="CF50" s="104" t="str">
        <f t="shared" si="84"/>
        <v/>
      </c>
      <c r="CG50" s="104" t="str">
        <f t="shared" si="74"/>
        <v/>
      </c>
      <c r="CH50" s="104" t="str">
        <f t="shared" si="74"/>
        <v/>
      </c>
      <c r="CI50" s="104" t="str">
        <f t="shared" si="74"/>
        <v/>
      </c>
      <c r="CJ50" s="104" t="str">
        <f t="shared" si="74"/>
        <v/>
      </c>
      <c r="CK50" s="104" t="str">
        <f t="shared" si="74"/>
        <v/>
      </c>
      <c r="CL50" s="104" t="str">
        <f t="shared" si="74"/>
        <v/>
      </c>
      <c r="CM50" s="104" t="str">
        <f t="shared" si="74"/>
        <v/>
      </c>
      <c r="CN50" s="104" t="str">
        <f t="shared" si="74"/>
        <v/>
      </c>
      <c r="CO50" s="104"/>
      <c r="CP50" s="104" t="str">
        <f t="shared" si="85"/>
        <v/>
      </c>
      <c r="CQ50" s="104" t="str">
        <f t="shared" si="85"/>
        <v/>
      </c>
      <c r="CR50" s="104" t="str">
        <f t="shared" si="85"/>
        <v/>
      </c>
      <c r="CS50" s="104" t="str">
        <f t="shared" si="85"/>
        <v/>
      </c>
      <c r="CT50" s="104" t="str">
        <f t="shared" si="85"/>
        <v/>
      </c>
      <c r="CU50" s="104" t="str">
        <f t="shared" si="75"/>
        <v/>
      </c>
      <c r="CV50" s="104" t="str">
        <f t="shared" si="75"/>
        <v/>
      </c>
      <c r="CW50" s="104" t="str">
        <f t="shared" si="75"/>
        <v/>
      </c>
      <c r="CX50" s="104" t="str">
        <f t="shared" si="75"/>
        <v/>
      </c>
      <c r="CY50" s="104" t="str">
        <f t="shared" si="75"/>
        <v/>
      </c>
      <c r="CZ50" s="104" t="str">
        <f t="shared" si="75"/>
        <v/>
      </c>
      <c r="DA50" s="104" t="str">
        <f t="shared" si="75"/>
        <v/>
      </c>
      <c r="DB50" s="104" t="str">
        <f t="shared" si="75"/>
        <v/>
      </c>
      <c r="DC50" s="104"/>
      <c r="DD50" s="104" t="str">
        <f t="shared" si="86"/>
        <v/>
      </c>
      <c r="DE50" s="104" t="str">
        <f t="shared" si="86"/>
        <v/>
      </c>
      <c r="DF50" s="104" t="str">
        <f t="shared" si="86"/>
        <v/>
      </c>
      <c r="DG50" s="104" t="str">
        <f t="shared" si="86"/>
        <v/>
      </c>
      <c r="DH50" s="104" t="str">
        <f t="shared" si="86"/>
        <v/>
      </c>
      <c r="DI50" s="104" t="str">
        <f t="shared" si="76"/>
        <v/>
      </c>
      <c r="DJ50" s="104" t="str">
        <f t="shared" si="76"/>
        <v/>
      </c>
      <c r="DK50" s="104" t="str">
        <f t="shared" si="76"/>
        <v/>
      </c>
      <c r="DL50" s="104" t="str">
        <f t="shared" si="76"/>
        <v/>
      </c>
      <c r="DM50" s="104" t="str">
        <f t="shared" si="76"/>
        <v/>
      </c>
      <c r="DN50" s="104" t="str">
        <f t="shared" si="76"/>
        <v/>
      </c>
      <c r="DO50" s="104" t="str">
        <f t="shared" si="76"/>
        <v/>
      </c>
      <c r="DP50" s="104" t="str">
        <f t="shared" si="76"/>
        <v/>
      </c>
      <c r="DQ50" s="104"/>
      <c r="DR50" s="104" t="str">
        <f t="shared" si="87"/>
        <v/>
      </c>
      <c r="DS50" s="104" t="str">
        <f t="shared" si="87"/>
        <v/>
      </c>
      <c r="DT50" s="104" t="str">
        <f t="shared" si="87"/>
        <v/>
      </c>
      <c r="DU50" s="104" t="str">
        <f t="shared" si="87"/>
        <v/>
      </c>
      <c r="DV50" s="104" t="str">
        <f t="shared" si="87"/>
        <v/>
      </c>
      <c r="DW50" s="104" t="str">
        <f t="shared" si="77"/>
        <v/>
      </c>
      <c r="DX50" s="104" t="str">
        <f t="shared" si="77"/>
        <v/>
      </c>
      <c r="DY50" s="104" t="str">
        <f t="shared" si="77"/>
        <v/>
      </c>
      <c r="DZ50" s="104" t="str">
        <f t="shared" si="77"/>
        <v/>
      </c>
      <c r="EA50" s="104" t="str">
        <f t="shared" si="77"/>
        <v/>
      </c>
      <c r="EB50" s="104" t="str">
        <f t="shared" si="77"/>
        <v/>
      </c>
      <c r="EC50" s="104" t="str">
        <f t="shared" si="77"/>
        <v/>
      </c>
      <c r="ED50" s="104" t="str">
        <f t="shared" si="77"/>
        <v/>
      </c>
      <c r="EE50" s="104"/>
      <c r="EF50" s="104" t="str">
        <f t="shared" si="88"/>
        <v/>
      </c>
      <c r="EG50" s="104" t="str">
        <f t="shared" si="88"/>
        <v/>
      </c>
      <c r="EH50" s="104" t="str">
        <f t="shared" si="88"/>
        <v/>
      </c>
      <c r="EI50" s="104" t="str">
        <f t="shared" si="88"/>
        <v/>
      </c>
      <c r="EJ50" s="104" t="str">
        <f t="shared" si="88"/>
        <v/>
      </c>
      <c r="EK50" s="104" t="str">
        <f t="shared" si="78"/>
        <v/>
      </c>
      <c r="EL50" s="104" t="str">
        <f t="shared" si="78"/>
        <v/>
      </c>
      <c r="EM50" s="104" t="str">
        <f t="shared" si="78"/>
        <v/>
      </c>
      <c r="EN50" s="104" t="str">
        <f t="shared" si="78"/>
        <v/>
      </c>
      <c r="EO50" s="104" t="str">
        <f t="shared" si="78"/>
        <v/>
      </c>
      <c r="EP50" s="104" t="str">
        <f t="shared" si="78"/>
        <v/>
      </c>
      <c r="EQ50" s="104" t="str">
        <f t="shared" si="78"/>
        <v/>
      </c>
      <c r="ER50" s="104" t="str">
        <f t="shared" si="78"/>
        <v/>
      </c>
      <c r="ES50" s="104"/>
      <c r="ET50" s="104" t="str">
        <f t="shared" si="89"/>
        <v/>
      </c>
      <c r="EU50" s="104" t="str">
        <f t="shared" si="89"/>
        <v/>
      </c>
      <c r="EV50" s="104" t="str">
        <f t="shared" si="89"/>
        <v/>
      </c>
      <c r="EW50" s="104" t="str">
        <f t="shared" si="89"/>
        <v/>
      </c>
      <c r="EX50" s="104" t="str">
        <f t="shared" si="89"/>
        <v/>
      </c>
      <c r="EY50" s="104" t="str">
        <f t="shared" si="79"/>
        <v/>
      </c>
      <c r="EZ50" s="104" t="str">
        <f t="shared" si="79"/>
        <v/>
      </c>
      <c r="FA50" s="104" t="str">
        <f t="shared" si="79"/>
        <v/>
      </c>
      <c r="FB50" s="104" t="str">
        <f t="shared" si="79"/>
        <v/>
      </c>
      <c r="FC50" s="104" t="str">
        <f t="shared" si="79"/>
        <v/>
      </c>
      <c r="FD50" s="104" t="str">
        <f t="shared" si="79"/>
        <v/>
      </c>
      <c r="FE50" s="104" t="str">
        <f t="shared" si="79"/>
        <v/>
      </c>
      <c r="FF50" s="104" t="str">
        <f t="shared" si="79"/>
        <v/>
      </c>
      <c r="FG50" s="104"/>
      <c r="FH50" s="104" t="str">
        <f t="shared" si="90"/>
        <v/>
      </c>
      <c r="FI50" s="104" t="str">
        <f t="shared" si="90"/>
        <v/>
      </c>
      <c r="FJ50" s="104" t="str">
        <f t="shared" si="90"/>
        <v/>
      </c>
      <c r="FK50" s="104" t="str">
        <f t="shared" si="90"/>
        <v/>
      </c>
      <c r="FL50" s="104" t="str">
        <f t="shared" si="90"/>
        <v/>
      </c>
      <c r="FM50" s="104" t="str">
        <f t="shared" si="80"/>
        <v/>
      </c>
      <c r="FN50" s="104" t="str">
        <f t="shared" si="80"/>
        <v/>
      </c>
      <c r="FO50" s="104" t="str">
        <f t="shared" si="80"/>
        <v/>
      </c>
      <c r="FP50" s="104" t="str">
        <f t="shared" si="80"/>
        <v/>
      </c>
      <c r="FQ50" s="104" t="str">
        <f t="shared" si="80"/>
        <v/>
      </c>
      <c r="FR50" s="104" t="str">
        <f t="shared" si="80"/>
        <v/>
      </c>
      <c r="FS50" s="104" t="str">
        <f t="shared" si="80"/>
        <v/>
      </c>
      <c r="FT50" s="104" t="str">
        <f t="shared" si="80"/>
        <v/>
      </c>
      <c r="FU50" s="104"/>
      <c r="FV50" s="104" t="str">
        <f t="shared" si="91"/>
        <v/>
      </c>
      <c r="FW50" s="104" t="str">
        <f t="shared" si="91"/>
        <v/>
      </c>
      <c r="FX50" s="104" t="str">
        <f t="shared" si="91"/>
        <v/>
      </c>
      <c r="FY50" s="104" t="str">
        <f t="shared" si="91"/>
        <v/>
      </c>
      <c r="FZ50" s="104" t="str">
        <f t="shared" si="91"/>
        <v/>
      </c>
      <c r="GA50" s="104" t="str">
        <f t="shared" si="81"/>
        <v/>
      </c>
      <c r="GB50" s="104" t="str">
        <f t="shared" si="81"/>
        <v/>
      </c>
      <c r="GC50" s="104" t="str">
        <f t="shared" si="81"/>
        <v/>
      </c>
      <c r="GD50" s="104" t="str">
        <f t="shared" si="81"/>
        <v/>
      </c>
      <c r="GE50" s="104" t="str">
        <f t="shared" si="81"/>
        <v/>
      </c>
      <c r="GF50" s="104" t="str">
        <f t="shared" si="81"/>
        <v/>
      </c>
      <c r="GG50" s="104" t="str">
        <f t="shared" si="81"/>
        <v/>
      </c>
      <c r="GH50" s="104" t="str">
        <f t="shared" si="81"/>
        <v/>
      </c>
      <c r="GI50" s="104"/>
      <c r="GJ50" s="104" t="str">
        <f t="shared" si="92"/>
        <v/>
      </c>
      <c r="GK50" s="104" t="str">
        <f t="shared" si="92"/>
        <v/>
      </c>
      <c r="GL50" s="104" t="str">
        <f t="shared" si="92"/>
        <v/>
      </c>
      <c r="GM50" s="104" t="str">
        <f t="shared" si="92"/>
        <v/>
      </c>
      <c r="GN50" s="104" t="str">
        <f t="shared" si="92"/>
        <v/>
      </c>
      <c r="GO50" s="104" t="str">
        <f t="shared" si="82"/>
        <v/>
      </c>
      <c r="GP50" s="104" t="str">
        <f t="shared" si="82"/>
        <v/>
      </c>
      <c r="GQ50" s="104" t="str">
        <f t="shared" si="82"/>
        <v/>
      </c>
      <c r="GR50" s="104" t="str">
        <f t="shared" si="82"/>
        <v/>
      </c>
      <c r="GS50" s="104" t="str">
        <f t="shared" si="82"/>
        <v/>
      </c>
      <c r="GT50" s="104" t="str">
        <f t="shared" si="82"/>
        <v/>
      </c>
      <c r="GU50" s="104" t="str">
        <f t="shared" si="82"/>
        <v/>
      </c>
      <c r="GV50" s="104" t="str">
        <f t="shared" si="82"/>
        <v/>
      </c>
      <c r="GW50" s="104"/>
      <c r="GX50" s="104" t="str">
        <f t="shared" si="93"/>
        <v/>
      </c>
      <c r="GY50" s="104" t="str">
        <f t="shared" si="93"/>
        <v/>
      </c>
      <c r="GZ50" s="104" t="str">
        <f t="shared" si="93"/>
        <v/>
      </c>
      <c r="HA50" s="104" t="str">
        <f t="shared" si="93"/>
        <v/>
      </c>
      <c r="HB50" s="104" t="str">
        <f t="shared" si="93"/>
        <v/>
      </c>
      <c r="HC50" s="104" t="str">
        <f t="shared" si="83"/>
        <v/>
      </c>
      <c r="HD50" s="104" t="str">
        <f t="shared" si="83"/>
        <v/>
      </c>
      <c r="HE50" s="104" t="str">
        <f t="shared" si="83"/>
        <v/>
      </c>
      <c r="HF50" s="104" t="str">
        <f t="shared" si="83"/>
        <v/>
      </c>
      <c r="HG50" s="104" t="str">
        <f t="shared" si="83"/>
        <v/>
      </c>
      <c r="HH50" s="104" t="str">
        <f t="shared" si="83"/>
        <v/>
      </c>
      <c r="HI50" s="104" t="str">
        <f t="shared" si="83"/>
        <v/>
      </c>
      <c r="HJ50" s="104" t="str">
        <f t="shared" si="83"/>
        <v/>
      </c>
    </row>
    <row r="51" spans="1:218" x14ac:dyDescent="0.25">
      <c r="A51" s="91">
        <v>40655</v>
      </c>
      <c r="B51" s="113" t="s">
        <v>619</v>
      </c>
      <c r="C51" s="114" t="s">
        <v>553</v>
      </c>
      <c r="D51" s="160" t="s">
        <v>620</v>
      </c>
      <c r="E51" s="114">
        <v>3.6</v>
      </c>
      <c r="F51" s="134"/>
      <c r="G51" s="161"/>
      <c r="H51" s="162" t="str">
        <f>INDEX('Daily Activity List'!B:B,MATCH(A51,'Daily Activity List'!$A:$A))</f>
        <v>VHP - Clearance Sampling</v>
      </c>
      <c r="I51" s="136"/>
      <c r="J51" s="104" t="str">
        <f t="shared" si="65"/>
        <v/>
      </c>
      <c r="K51" s="104" t="str">
        <f t="shared" si="65"/>
        <v/>
      </c>
      <c r="L51" s="104" t="str">
        <f t="shared" si="65"/>
        <v/>
      </c>
      <c r="M51" s="104" t="str">
        <f t="shared" si="65"/>
        <v/>
      </c>
      <c r="N51" s="104" t="str">
        <f t="shared" si="65"/>
        <v/>
      </c>
      <c r="O51" s="104" t="str">
        <f t="shared" si="65"/>
        <v/>
      </c>
      <c r="P51" s="104" t="str">
        <f t="shared" si="65"/>
        <v/>
      </c>
      <c r="Q51" s="104" t="str">
        <f t="shared" si="65"/>
        <v/>
      </c>
      <c r="R51" s="104" t="str">
        <f t="shared" si="65"/>
        <v/>
      </c>
      <c r="S51" s="104" t="str">
        <f t="shared" si="65"/>
        <v/>
      </c>
      <c r="T51" s="104" t="str">
        <f t="shared" si="65"/>
        <v/>
      </c>
      <c r="U51" s="104" t="str">
        <f t="shared" si="65"/>
        <v/>
      </c>
      <c r="V51" s="104" t="str">
        <f t="shared" si="65"/>
        <v/>
      </c>
      <c r="W51" s="136"/>
      <c r="X51" s="104" t="str">
        <f t="shared" si="70"/>
        <v/>
      </c>
      <c r="Y51" s="104" t="str">
        <f t="shared" si="66"/>
        <v/>
      </c>
      <c r="Z51" s="104" t="str">
        <f t="shared" si="66"/>
        <v/>
      </c>
      <c r="AA51" s="104" t="str">
        <f t="shared" si="66"/>
        <v/>
      </c>
      <c r="AB51" s="104" t="str">
        <f t="shared" si="66"/>
        <v/>
      </c>
      <c r="AC51" s="104" t="str">
        <f t="shared" si="66"/>
        <v/>
      </c>
      <c r="AD51" s="104" t="str">
        <f t="shared" si="66"/>
        <v/>
      </c>
      <c r="AE51" s="104" t="str">
        <f t="shared" si="66"/>
        <v/>
      </c>
      <c r="AF51" s="104" t="str">
        <f t="shared" si="66"/>
        <v/>
      </c>
      <c r="AG51" s="104" t="str">
        <f t="shared" si="66"/>
        <v/>
      </c>
      <c r="AH51" s="104" t="str">
        <f t="shared" si="66"/>
        <v/>
      </c>
      <c r="AI51" s="104" t="str">
        <f t="shared" si="66"/>
        <v/>
      </c>
      <c r="AJ51" s="104" t="str">
        <f t="shared" si="66"/>
        <v/>
      </c>
      <c r="AK51" s="104"/>
      <c r="AL51" s="104" t="str">
        <f t="shared" si="71"/>
        <v/>
      </c>
      <c r="AM51" s="104" t="str">
        <f t="shared" si="67"/>
        <v/>
      </c>
      <c r="AN51" s="104" t="str">
        <f t="shared" si="67"/>
        <v/>
      </c>
      <c r="AO51" s="104">
        <f t="shared" si="67"/>
        <v>3.6</v>
      </c>
      <c r="AP51" s="104" t="str">
        <f t="shared" si="67"/>
        <v/>
      </c>
      <c r="AQ51" s="104" t="str">
        <f t="shared" si="67"/>
        <v/>
      </c>
      <c r="AR51" s="104" t="str">
        <f t="shared" si="67"/>
        <v/>
      </c>
      <c r="AS51" s="104" t="str">
        <f t="shared" si="67"/>
        <v/>
      </c>
      <c r="AT51" s="104" t="str">
        <f t="shared" si="67"/>
        <v/>
      </c>
      <c r="AU51" s="104" t="str">
        <f t="shared" si="67"/>
        <v/>
      </c>
      <c r="AV51" s="104" t="str">
        <f t="shared" si="67"/>
        <v/>
      </c>
      <c r="AW51" s="104" t="str">
        <f t="shared" si="67"/>
        <v/>
      </c>
      <c r="AX51" s="104" t="str">
        <f t="shared" si="67"/>
        <v/>
      </c>
      <c r="AY51" s="104"/>
      <c r="AZ51" s="104" t="str">
        <f t="shared" si="72"/>
        <v/>
      </c>
      <c r="BA51" s="104" t="str">
        <f t="shared" si="68"/>
        <v/>
      </c>
      <c r="BB51" s="104" t="str">
        <f t="shared" si="68"/>
        <v/>
      </c>
      <c r="BC51" s="104" t="str">
        <f t="shared" si="68"/>
        <v/>
      </c>
      <c r="BD51" s="104" t="str">
        <f t="shared" si="68"/>
        <v/>
      </c>
      <c r="BE51" s="104" t="str">
        <f t="shared" si="68"/>
        <v/>
      </c>
      <c r="BF51" s="104" t="str">
        <f t="shared" si="68"/>
        <v/>
      </c>
      <c r="BG51" s="104" t="str">
        <f t="shared" si="68"/>
        <v/>
      </c>
      <c r="BH51" s="104" t="str">
        <f t="shared" si="68"/>
        <v/>
      </c>
      <c r="BI51" s="104" t="str">
        <f t="shared" si="68"/>
        <v/>
      </c>
      <c r="BJ51" s="104" t="str">
        <f t="shared" si="68"/>
        <v/>
      </c>
      <c r="BK51" s="104" t="str">
        <f t="shared" si="68"/>
        <v/>
      </c>
      <c r="BL51" s="104" t="str">
        <f t="shared" si="68"/>
        <v/>
      </c>
      <c r="BM51" s="104"/>
      <c r="BN51" s="104" t="str">
        <f t="shared" si="73"/>
        <v/>
      </c>
      <c r="BO51" s="104" t="str">
        <f t="shared" si="69"/>
        <v/>
      </c>
      <c r="BP51" s="104" t="str">
        <f t="shared" si="69"/>
        <v/>
      </c>
      <c r="BQ51" s="104" t="str">
        <f t="shared" si="69"/>
        <v/>
      </c>
      <c r="BR51" s="104" t="str">
        <f t="shared" si="69"/>
        <v/>
      </c>
      <c r="BS51" s="104" t="str">
        <f t="shared" si="69"/>
        <v/>
      </c>
      <c r="BT51" s="104" t="str">
        <f t="shared" si="69"/>
        <v/>
      </c>
      <c r="BU51" s="104" t="str">
        <f t="shared" si="69"/>
        <v/>
      </c>
      <c r="BV51" s="104" t="str">
        <f t="shared" si="69"/>
        <v/>
      </c>
      <c r="BW51" s="104" t="str">
        <f t="shared" si="69"/>
        <v/>
      </c>
      <c r="BX51" s="104" t="str">
        <f t="shared" si="69"/>
        <v/>
      </c>
      <c r="BY51" s="104" t="str">
        <f t="shared" si="69"/>
        <v/>
      </c>
      <c r="BZ51" s="104" t="str">
        <f t="shared" si="69"/>
        <v/>
      </c>
      <c r="CA51" s="104"/>
      <c r="CB51" s="104" t="str">
        <f t="shared" si="84"/>
        <v/>
      </c>
      <c r="CC51" s="104" t="str">
        <f t="shared" si="84"/>
        <v/>
      </c>
      <c r="CD51" s="104" t="str">
        <f t="shared" si="84"/>
        <v/>
      </c>
      <c r="CE51" s="104" t="str">
        <f t="shared" si="84"/>
        <v/>
      </c>
      <c r="CF51" s="104" t="str">
        <f t="shared" si="84"/>
        <v/>
      </c>
      <c r="CG51" s="104" t="str">
        <f t="shared" si="74"/>
        <v/>
      </c>
      <c r="CH51" s="104" t="str">
        <f t="shared" si="74"/>
        <v/>
      </c>
      <c r="CI51" s="104" t="str">
        <f t="shared" si="74"/>
        <v/>
      </c>
      <c r="CJ51" s="104" t="str">
        <f t="shared" si="74"/>
        <v/>
      </c>
      <c r="CK51" s="104" t="str">
        <f t="shared" si="74"/>
        <v/>
      </c>
      <c r="CL51" s="104" t="str">
        <f t="shared" si="74"/>
        <v/>
      </c>
      <c r="CM51" s="104" t="str">
        <f t="shared" si="74"/>
        <v/>
      </c>
      <c r="CN51" s="104" t="str">
        <f t="shared" si="74"/>
        <v/>
      </c>
      <c r="CO51" s="104"/>
      <c r="CP51" s="104" t="str">
        <f t="shared" si="85"/>
        <v/>
      </c>
      <c r="CQ51" s="104" t="str">
        <f t="shared" si="85"/>
        <v/>
      </c>
      <c r="CR51" s="104" t="str">
        <f t="shared" si="85"/>
        <v/>
      </c>
      <c r="CS51" s="104" t="str">
        <f t="shared" si="85"/>
        <v/>
      </c>
      <c r="CT51" s="104" t="str">
        <f t="shared" si="85"/>
        <v/>
      </c>
      <c r="CU51" s="104" t="str">
        <f t="shared" si="75"/>
        <v/>
      </c>
      <c r="CV51" s="104" t="str">
        <f t="shared" si="75"/>
        <v/>
      </c>
      <c r="CW51" s="104" t="str">
        <f t="shared" si="75"/>
        <v/>
      </c>
      <c r="CX51" s="104" t="str">
        <f t="shared" si="75"/>
        <v/>
      </c>
      <c r="CY51" s="104" t="str">
        <f t="shared" si="75"/>
        <v/>
      </c>
      <c r="CZ51" s="104" t="str">
        <f t="shared" si="75"/>
        <v/>
      </c>
      <c r="DA51" s="104" t="str">
        <f t="shared" si="75"/>
        <v/>
      </c>
      <c r="DB51" s="104" t="str">
        <f t="shared" si="75"/>
        <v/>
      </c>
      <c r="DC51" s="104"/>
      <c r="DD51" s="104" t="str">
        <f t="shared" si="86"/>
        <v/>
      </c>
      <c r="DE51" s="104" t="str">
        <f t="shared" si="86"/>
        <v/>
      </c>
      <c r="DF51" s="104" t="str">
        <f t="shared" si="86"/>
        <v/>
      </c>
      <c r="DG51" s="104" t="str">
        <f t="shared" si="86"/>
        <v/>
      </c>
      <c r="DH51" s="104" t="str">
        <f t="shared" si="86"/>
        <v/>
      </c>
      <c r="DI51" s="104" t="str">
        <f t="shared" si="76"/>
        <v/>
      </c>
      <c r="DJ51" s="104" t="str">
        <f t="shared" si="76"/>
        <v/>
      </c>
      <c r="DK51" s="104" t="str">
        <f t="shared" si="76"/>
        <v/>
      </c>
      <c r="DL51" s="104" t="str">
        <f t="shared" si="76"/>
        <v/>
      </c>
      <c r="DM51" s="104" t="str">
        <f t="shared" si="76"/>
        <v/>
      </c>
      <c r="DN51" s="104" t="str">
        <f t="shared" si="76"/>
        <v/>
      </c>
      <c r="DO51" s="104" t="str">
        <f t="shared" si="76"/>
        <v/>
      </c>
      <c r="DP51" s="104" t="str">
        <f t="shared" si="76"/>
        <v/>
      </c>
      <c r="DQ51" s="104"/>
      <c r="DR51" s="104" t="str">
        <f t="shared" si="87"/>
        <v/>
      </c>
      <c r="DS51" s="104" t="str">
        <f t="shared" si="87"/>
        <v/>
      </c>
      <c r="DT51" s="104" t="str">
        <f t="shared" si="87"/>
        <v/>
      </c>
      <c r="DU51" s="104" t="str">
        <f t="shared" si="87"/>
        <v/>
      </c>
      <c r="DV51" s="104" t="str">
        <f t="shared" si="87"/>
        <v/>
      </c>
      <c r="DW51" s="104" t="str">
        <f t="shared" si="77"/>
        <v/>
      </c>
      <c r="DX51" s="104" t="str">
        <f t="shared" si="77"/>
        <v/>
      </c>
      <c r="DY51" s="104" t="str">
        <f t="shared" si="77"/>
        <v/>
      </c>
      <c r="DZ51" s="104" t="str">
        <f t="shared" si="77"/>
        <v/>
      </c>
      <c r="EA51" s="104" t="str">
        <f t="shared" si="77"/>
        <v/>
      </c>
      <c r="EB51" s="104" t="str">
        <f t="shared" si="77"/>
        <v/>
      </c>
      <c r="EC51" s="104" t="str">
        <f t="shared" si="77"/>
        <v/>
      </c>
      <c r="ED51" s="104" t="str">
        <f t="shared" si="77"/>
        <v/>
      </c>
      <c r="EE51" s="104"/>
      <c r="EF51" s="104" t="str">
        <f t="shared" si="88"/>
        <v/>
      </c>
      <c r="EG51" s="104" t="str">
        <f t="shared" si="88"/>
        <v/>
      </c>
      <c r="EH51" s="104" t="str">
        <f t="shared" si="88"/>
        <v/>
      </c>
      <c r="EI51" s="104" t="str">
        <f t="shared" si="88"/>
        <v/>
      </c>
      <c r="EJ51" s="104" t="str">
        <f t="shared" si="88"/>
        <v/>
      </c>
      <c r="EK51" s="104" t="str">
        <f t="shared" si="78"/>
        <v/>
      </c>
      <c r="EL51" s="104" t="str">
        <f t="shared" si="78"/>
        <v/>
      </c>
      <c r="EM51" s="104" t="str">
        <f t="shared" si="78"/>
        <v/>
      </c>
      <c r="EN51" s="104" t="str">
        <f t="shared" si="78"/>
        <v/>
      </c>
      <c r="EO51" s="104" t="str">
        <f t="shared" si="78"/>
        <v/>
      </c>
      <c r="EP51" s="104" t="str">
        <f t="shared" si="78"/>
        <v/>
      </c>
      <c r="EQ51" s="104" t="str">
        <f t="shared" si="78"/>
        <v/>
      </c>
      <c r="ER51" s="104" t="str">
        <f t="shared" si="78"/>
        <v/>
      </c>
      <c r="ES51" s="104"/>
      <c r="ET51" s="104" t="str">
        <f t="shared" si="89"/>
        <v/>
      </c>
      <c r="EU51" s="104" t="str">
        <f t="shared" si="89"/>
        <v/>
      </c>
      <c r="EV51" s="104" t="str">
        <f t="shared" si="89"/>
        <v/>
      </c>
      <c r="EW51" s="104" t="str">
        <f t="shared" si="89"/>
        <v/>
      </c>
      <c r="EX51" s="104" t="str">
        <f t="shared" si="89"/>
        <v/>
      </c>
      <c r="EY51" s="104" t="str">
        <f t="shared" si="79"/>
        <v/>
      </c>
      <c r="EZ51" s="104" t="str">
        <f t="shared" si="79"/>
        <v/>
      </c>
      <c r="FA51" s="104" t="str">
        <f t="shared" si="79"/>
        <v/>
      </c>
      <c r="FB51" s="104" t="str">
        <f t="shared" si="79"/>
        <v/>
      </c>
      <c r="FC51" s="104" t="str">
        <f t="shared" si="79"/>
        <v/>
      </c>
      <c r="FD51" s="104" t="str">
        <f t="shared" si="79"/>
        <v/>
      </c>
      <c r="FE51" s="104" t="str">
        <f t="shared" si="79"/>
        <v/>
      </c>
      <c r="FF51" s="104" t="str">
        <f t="shared" si="79"/>
        <v/>
      </c>
      <c r="FG51" s="104"/>
      <c r="FH51" s="104" t="str">
        <f t="shared" si="90"/>
        <v/>
      </c>
      <c r="FI51" s="104" t="str">
        <f t="shared" si="90"/>
        <v/>
      </c>
      <c r="FJ51" s="104" t="str">
        <f t="shared" si="90"/>
        <v/>
      </c>
      <c r="FK51" s="104" t="str">
        <f t="shared" si="90"/>
        <v/>
      </c>
      <c r="FL51" s="104" t="str">
        <f t="shared" si="90"/>
        <v/>
      </c>
      <c r="FM51" s="104" t="str">
        <f t="shared" si="80"/>
        <v/>
      </c>
      <c r="FN51" s="104" t="str">
        <f t="shared" si="80"/>
        <v/>
      </c>
      <c r="FO51" s="104" t="str">
        <f t="shared" si="80"/>
        <v/>
      </c>
      <c r="FP51" s="104" t="str">
        <f t="shared" si="80"/>
        <v/>
      </c>
      <c r="FQ51" s="104" t="str">
        <f t="shared" si="80"/>
        <v/>
      </c>
      <c r="FR51" s="104" t="str">
        <f t="shared" si="80"/>
        <v/>
      </c>
      <c r="FS51" s="104" t="str">
        <f t="shared" si="80"/>
        <v/>
      </c>
      <c r="FT51" s="104" t="str">
        <f t="shared" si="80"/>
        <v/>
      </c>
      <c r="FU51" s="104"/>
      <c r="FV51" s="104" t="str">
        <f t="shared" si="91"/>
        <v/>
      </c>
      <c r="FW51" s="104" t="str">
        <f t="shared" si="91"/>
        <v/>
      </c>
      <c r="FX51" s="104" t="str">
        <f t="shared" si="91"/>
        <v/>
      </c>
      <c r="FY51" s="104" t="str">
        <f t="shared" si="91"/>
        <v/>
      </c>
      <c r="FZ51" s="104" t="str">
        <f t="shared" si="91"/>
        <v/>
      </c>
      <c r="GA51" s="104" t="str">
        <f t="shared" si="81"/>
        <v/>
      </c>
      <c r="GB51" s="104" t="str">
        <f t="shared" si="81"/>
        <v/>
      </c>
      <c r="GC51" s="104" t="str">
        <f t="shared" si="81"/>
        <v/>
      </c>
      <c r="GD51" s="104" t="str">
        <f t="shared" si="81"/>
        <v/>
      </c>
      <c r="GE51" s="104" t="str">
        <f t="shared" si="81"/>
        <v/>
      </c>
      <c r="GF51" s="104" t="str">
        <f t="shared" si="81"/>
        <v/>
      </c>
      <c r="GG51" s="104" t="str">
        <f t="shared" si="81"/>
        <v/>
      </c>
      <c r="GH51" s="104" t="str">
        <f t="shared" si="81"/>
        <v/>
      </c>
      <c r="GI51" s="104"/>
      <c r="GJ51" s="104" t="str">
        <f t="shared" si="92"/>
        <v/>
      </c>
      <c r="GK51" s="104" t="str">
        <f t="shared" si="92"/>
        <v/>
      </c>
      <c r="GL51" s="104" t="str">
        <f t="shared" si="92"/>
        <v/>
      </c>
      <c r="GM51" s="104" t="str">
        <f t="shared" si="92"/>
        <v/>
      </c>
      <c r="GN51" s="104" t="str">
        <f t="shared" si="92"/>
        <v/>
      </c>
      <c r="GO51" s="104" t="str">
        <f t="shared" si="82"/>
        <v/>
      </c>
      <c r="GP51" s="104" t="str">
        <f t="shared" si="82"/>
        <v/>
      </c>
      <c r="GQ51" s="104" t="str">
        <f t="shared" si="82"/>
        <v/>
      </c>
      <c r="GR51" s="104" t="str">
        <f t="shared" si="82"/>
        <v/>
      </c>
      <c r="GS51" s="104" t="str">
        <f t="shared" si="82"/>
        <v/>
      </c>
      <c r="GT51" s="104" t="str">
        <f t="shared" si="82"/>
        <v/>
      </c>
      <c r="GU51" s="104" t="str">
        <f t="shared" si="82"/>
        <v/>
      </c>
      <c r="GV51" s="104" t="str">
        <f t="shared" si="82"/>
        <v/>
      </c>
      <c r="GW51" s="104"/>
      <c r="GX51" s="104" t="str">
        <f t="shared" si="93"/>
        <v/>
      </c>
      <c r="GY51" s="104" t="str">
        <f t="shared" si="93"/>
        <v/>
      </c>
      <c r="GZ51" s="104" t="str">
        <f t="shared" si="93"/>
        <v/>
      </c>
      <c r="HA51" s="104" t="str">
        <f t="shared" si="93"/>
        <v/>
      </c>
      <c r="HB51" s="104" t="str">
        <f t="shared" si="93"/>
        <v/>
      </c>
      <c r="HC51" s="104" t="str">
        <f t="shared" si="83"/>
        <v/>
      </c>
      <c r="HD51" s="104" t="str">
        <f t="shared" si="83"/>
        <v/>
      </c>
      <c r="HE51" s="104" t="str">
        <f t="shared" si="83"/>
        <v/>
      </c>
      <c r="HF51" s="104" t="str">
        <f t="shared" si="83"/>
        <v/>
      </c>
      <c r="HG51" s="104" t="str">
        <f t="shared" si="83"/>
        <v/>
      </c>
      <c r="HH51" s="104" t="str">
        <f t="shared" si="83"/>
        <v/>
      </c>
      <c r="HI51" s="104" t="str">
        <f t="shared" si="83"/>
        <v/>
      </c>
      <c r="HJ51" s="104" t="str">
        <f t="shared" si="83"/>
        <v/>
      </c>
    </row>
    <row r="52" spans="1:218" x14ac:dyDescent="0.25">
      <c r="A52" s="91">
        <v>40655</v>
      </c>
      <c r="B52" s="113" t="s">
        <v>619</v>
      </c>
      <c r="C52" s="114" t="s">
        <v>553</v>
      </c>
      <c r="D52" s="160" t="s">
        <v>621</v>
      </c>
      <c r="E52" s="114">
        <v>8</v>
      </c>
      <c r="F52" s="134"/>
      <c r="G52" s="161"/>
      <c r="H52" s="162" t="str">
        <f>INDEX('Daily Activity List'!B:B,MATCH(A52,'Daily Activity List'!$A:$A))</f>
        <v>VHP - Clearance Sampling</v>
      </c>
      <c r="I52" s="136"/>
      <c r="J52" s="104" t="str">
        <f t="shared" si="65"/>
        <v/>
      </c>
      <c r="K52" s="104" t="str">
        <f t="shared" si="65"/>
        <v/>
      </c>
      <c r="L52" s="104" t="str">
        <f t="shared" si="65"/>
        <v/>
      </c>
      <c r="M52" s="104" t="str">
        <f t="shared" si="65"/>
        <v/>
      </c>
      <c r="N52" s="104" t="str">
        <f t="shared" si="65"/>
        <v/>
      </c>
      <c r="O52" s="104" t="str">
        <f t="shared" si="65"/>
        <v/>
      </c>
      <c r="P52" s="104" t="str">
        <f t="shared" si="65"/>
        <v/>
      </c>
      <c r="Q52" s="104" t="str">
        <f t="shared" si="65"/>
        <v/>
      </c>
      <c r="R52" s="104" t="str">
        <f t="shared" si="65"/>
        <v/>
      </c>
      <c r="S52" s="104" t="str">
        <f t="shared" si="65"/>
        <v/>
      </c>
      <c r="T52" s="104" t="str">
        <f t="shared" si="65"/>
        <v/>
      </c>
      <c r="U52" s="104" t="str">
        <f t="shared" si="65"/>
        <v/>
      </c>
      <c r="V52" s="104" t="str">
        <f t="shared" si="65"/>
        <v/>
      </c>
      <c r="W52" s="136"/>
      <c r="X52" s="104" t="str">
        <f t="shared" si="70"/>
        <v/>
      </c>
      <c r="Y52" s="104" t="str">
        <f t="shared" si="66"/>
        <v/>
      </c>
      <c r="Z52" s="104" t="str">
        <f t="shared" si="66"/>
        <v/>
      </c>
      <c r="AA52" s="104" t="str">
        <f t="shared" si="66"/>
        <v/>
      </c>
      <c r="AB52" s="104" t="str">
        <f t="shared" si="66"/>
        <v/>
      </c>
      <c r="AC52" s="104" t="str">
        <f t="shared" si="66"/>
        <v/>
      </c>
      <c r="AD52" s="104" t="str">
        <f t="shared" si="66"/>
        <v/>
      </c>
      <c r="AE52" s="104" t="str">
        <f t="shared" si="66"/>
        <v/>
      </c>
      <c r="AF52" s="104" t="str">
        <f t="shared" si="66"/>
        <v/>
      </c>
      <c r="AG52" s="104" t="str">
        <f t="shared" si="66"/>
        <v/>
      </c>
      <c r="AH52" s="104" t="str">
        <f t="shared" si="66"/>
        <v/>
      </c>
      <c r="AI52" s="104" t="str">
        <f t="shared" si="66"/>
        <v/>
      </c>
      <c r="AJ52" s="104" t="str">
        <f t="shared" si="66"/>
        <v/>
      </c>
      <c r="AK52" s="104"/>
      <c r="AL52" s="104" t="str">
        <f t="shared" si="71"/>
        <v/>
      </c>
      <c r="AM52" s="104" t="str">
        <f t="shared" si="67"/>
        <v/>
      </c>
      <c r="AN52" s="104" t="str">
        <f t="shared" si="67"/>
        <v/>
      </c>
      <c r="AO52" s="104">
        <f t="shared" si="67"/>
        <v>8</v>
      </c>
      <c r="AP52" s="104" t="str">
        <f t="shared" si="67"/>
        <v/>
      </c>
      <c r="AQ52" s="104" t="str">
        <f t="shared" si="67"/>
        <v/>
      </c>
      <c r="AR52" s="104" t="str">
        <f t="shared" si="67"/>
        <v/>
      </c>
      <c r="AS52" s="104" t="str">
        <f t="shared" si="67"/>
        <v/>
      </c>
      <c r="AT52" s="104" t="str">
        <f t="shared" si="67"/>
        <v/>
      </c>
      <c r="AU52" s="104" t="str">
        <f t="shared" si="67"/>
        <v/>
      </c>
      <c r="AV52" s="104" t="str">
        <f t="shared" si="67"/>
        <v/>
      </c>
      <c r="AW52" s="104" t="str">
        <f t="shared" si="67"/>
        <v/>
      </c>
      <c r="AX52" s="104" t="str">
        <f t="shared" si="67"/>
        <v/>
      </c>
      <c r="AY52" s="104"/>
      <c r="AZ52" s="104" t="str">
        <f t="shared" si="72"/>
        <v/>
      </c>
      <c r="BA52" s="104" t="str">
        <f t="shared" si="68"/>
        <v/>
      </c>
      <c r="BB52" s="104" t="str">
        <f t="shared" si="68"/>
        <v/>
      </c>
      <c r="BC52" s="104" t="str">
        <f t="shared" si="68"/>
        <v/>
      </c>
      <c r="BD52" s="104" t="str">
        <f t="shared" si="68"/>
        <v/>
      </c>
      <c r="BE52" s="104" t="str">
        <f t="shared" si="68"/>
        <v/>
      </c>
      <c r="BF52" s="104" t="str">
        <f t="shared" si="68"/>
        <v/>
      </c>
      <c r="BG52" s="104" t="str">
        <f t="shared" si="68"/>
        <v/>
      </c>
      <c r="BH52" s="104" t="str">
        <f t="shared" si="68"/>
        <v/>
      </c>
      <c r="BI52" s="104" t="str">
        <f t="shared" si="68"/>
        <v/>
      </c>
      <c r="BJ52" s="104" t="str">
        <f t="shared" si="68"/>
        <v/>
      </c>
      <c r="BK52" s="104" t="str">
        <f t="shared" si="68"/>
        <v/>
      </c>
      <c r="BL52" s="104" t="str">
        <f t="shared" si="68"/>
        <v/>
      </c>
      <c r="BM52" s="104"/>
      <c r="BN52" s="104" t="str">
        <f t="shared" si="73"/>
        <v/>
      </c>
      <c r="BO52" s="104" t="str">
        <f t="shared" si="69"/>
        <v/>
      </c>
      <c r="BP52" s="104" t="str">
        <f t="shared" si="69"/>
        <v/>
      </c>
      <c r="BQ52" s="104" t="str">
        <f t="shared" si="69"/>
        <v/>
      </c>
      <c r="BR52" s="104" t="str">
        <f t="shared" si="69"/>
        <v/>
      </c>
      <c r="BS52" s="104" t="str">
        <f t="shared" si="69"/>
        <v/>
      </c>
      <c r="BT52" s="104" t="str">
        <f t="shared" si="69"/>
        <v/>
      </c>
      <c r="BU52" s="104" t="str">
        <f t="shared" si="69"/>
        <v/>
      </c>
      <c r="BV52" s="104" t="str">
        <f t="shared" si="69"/>
        <v/>
      </c>
      <c r="BW52" s="104" t="str">
        <f t="shared" si="69"/>
        <v/>
      </c>
      <c r="BX52" s="104" t="str">
        <f t="shared" si="69"/>
        <v/>
      </c>
      <c r="BY52" s="104" t="str">
        <f t="shared" si="69"/>
        <v/>
      </c>
      <c r="BZ52" s="104" t="str">
        <f t="shared" si="69"/>
        <v/>
      </c>
      <c r="CA52" s="104"/>
      <c r="CB52" s="104" t="str">
        <f t="shared" si="84"/>
        <v/>
      </c>
      <c r="CC52" s="104" t="str">
        <f t="shared" si="84"/>
        <v/>
      </c>
      <c r="CD52" s="104" t="str">
        <f t="shared" si="84"/>
        <v/>
      </c>
      <c r="CE52" s="104" t="str">
        <f t="shared" si="84"/>
        <v/>
      </c>
      <c r="CF52" s="104" t="str">
        <f t="shared" si="84"/>
        <v/>
      </c>
      <c r="CG52" s="104" t="str">
        <f t="shared" si="74"/>
        <v/>
      </c>
      <c r="CH52" s="104" t="str">
        <f t="shared" si="74"/>
        <v/>
      </c>
      <c r="CI52" s="104" t="str">
        <f t="shared" si="74"/>
        <v/>
      </c>
      <c r="CJ52" s="104" t="str">
        <f t="shared" si="74"/>
        <v/>
      </c>
      <c r="CK52" s="104" t="str">
        <f t="shared" si="74"/>
        <v/>
      </c>
      <c r="CL52" s="104" t="str">
        <f t="shared" si="74"/>
        <v/>
      </c>
      <c r="CM52" s="104" t="str">
        <f t="shared" si="74"/>
        <v/>
      </c>
      <c r="CN52" s="104" t="str">
        <f t="shared" si="74"/>
        <v/>
      </c>
      <c r="CO52" s="104"/>
      <c r="CP52" s="104" t="str">
        <f t="shared" si="85"/>
        <v/>
      </c>
      <c r="CQ52" s="104" t="str">
        <f t="shared" si="85"/>
        <v/>
      </c>
      <c r="CR52" s="104" t="str">
        <f t="shared" si="85"/>
        <v/>
      </c>
      <c r="CS52" s="104" t="str">
        <f t="shared" si="85"/>
        <v/>
      </c>
      <c r="CT52" s="104" t="str">
        <f t="shared" si="85"/>
        <v/>
      </c>
      <c r="CU52" s="104" t="str">
        <f t="shared" si="75"/>
        <v/>
      </c>
      <c r="CV52" s="104" t="str">
        <f t="shared" si="75"/>
        <v/>
      </c>
      <c r="CW52" s="104" t="str">
        <f t="shared" si="75"/>
        <v/>
      </c>
      <c r="CX52" s="104" t="str">
        <f t="shared" si="75"/>
        <v/>
      </c>
      <c r="CY52" s="104" t="str">
        <f t="shared" si="75"/>
        <v/>
      </c>
      <c r="CZ52" s="104" t="str">
        <f t="shared" si="75"/>
        <v/>
      </c>
      <c r="DA52" s="104" t="str">
        <f t="shared" si="75"/>
        <v/>
      </c>
      <c r="DB52" s="104" t="str">
        <f t="shared" si="75"/>
        <v/>
      </c>
      <c r="DC52" s="104"/>
      <c r="DD52" s="104" t="str">
        <f t="shared" si="86"/>
        <v/>
      </c>
      <c r="DE52" s="104" t="str">
        <f t="shared" si="86"/>
        <v/>
      </c>
      <c r="DF52" s="104" t="str">
        <f t="shared" si="86"/>
        <v/>
      </c>
      <c r="DG52" s="104" t="str">
        <f t="shared" si="86"/>
        <v/>
      </c>
      <c r="DH52" s="104" t="str">
        <f t="shared" si="86"/>
        <v/>
      </c>
      <c r="DI52" s="104" t="str">
        <f t="shared" si="76"/>
        <v/>
      </c>
      <c r="DJ52" s="104" t="str">
        <f t="shared" si="76"/>
        <v/>
      </c>
      <c r="DK52" s="104" t="str">
        <f t="shared" si="76"/>
        <v/>
      </c>
      <c r="DL52" s="104" t="str">
        <f t="shared" si="76"/>
        <v/>
      </c>
      <c r="DM52" s="104" t="str">
        <f t="shared" si="76"/>
        <v/>
      </c>
      <c r="DN52" s="104" t="str">
        <f t="shared" si="76"/>
        <v/>
      </c>
      <c r="DO52" s="104" t="str">
        <f t="shared" si="76"/>
        <v/>
      </c>
      <c r="DP52" s="104" t="str">
        <f t="shared" si="76"/>
        <v/>
      </c>
      <c r="DQ52" s="104"/>
      <c r="DR52" s="104" t="str">
        <f t="shared" si="87"/>
        <v/>
      </c>
      <c r="DS52" s="104" t="str">
        <f t="shared" si="87"/>
        <v/>
      </c>
      <c r="DT52" s="104" t="str">
        <f t="shared" si="87"/>
        <v/>
      </c>
      <c r="DU52" s="104" t="str">
        <f t="shared" si="87"/>
        <v/>
      </c>
      <c r="DV52" s="104" t="str">
        <f t="shared" si="87"/>
        <v/>
      </c>
      <c r="DW52" s="104" t="str">
        <f t="shared" si="77"/>
        <v/>
      </c>
      <c r="DX52" s="104" t="str">
        <f t="shared" si="77"/>
        <v/>
      </c>
      <c r="DY52" s="104" t="str">
        <f t="shared" si="77"/>
        <v/>
      </c>
      <c r="DZ52" s="104" t="str">
        <f t="shared" si="77"/>
        <v/>
      </c>
      <c r="EA52" s="104" t="str">
        <f t="shared" si="77"/>
        <v/>
      </c>
      <c r="EB52" s="104" t="str">
        <f t="shared" si="77"/>
        <v/>
      </c>
      <c r="EC52" s="104" t="str">
        <f t="shared" si="77"/>
        <v/>
      </c>
      <c r="ED52" s="104" t="str">
        <f t="shared" si="77"/>
        <v/>
      </c>
      <c r="EE52" s="104"/>
      <c r="EF52" s="104" t="str">
        <f t="shared" si="88"/>
        <v/>
      </c>
      <c r="EG52" s="104" t="str">
        <f t="shared" si="88"/>
        <v/>
      </c>
      <c r="EH52" s="104" t="str">
        <f t="shared" si="88"/>
        <v/>
      </c>
      <c r="EI52" s="104" t="str">
        <f t="shared" si="88"/>
        <v/>
      </c>
      <c r="EJ52" s="104" t="str">
        <f t="shared" si="88"/>
        <v/>
      </c>
      <c r="EK52" s="104" t="str">
        <f t="shared" si="78"/>
        <v/>
      </c>
      <c r="EL52" s="104" t="str">
        <f t="shared" si="78"/>
        <v/>
      </c>
      <c r="EM52" s="104" t="str">
        <f t="shared" si="78"/>
        <v/>
      </c>
      <c r="EN52" s="104" t="str">
        <f t="shared" si="78"/>
        <v/>
      </c>
      <c r="EO52" s="104" t="str">
        <f t="shared" si="78"/>
        <v/>
      </c>
      <c r="EP52" s="104" t="str">
        <f t="shared" si="78"/>
        <v/>
      </c>
      <c r="EQ52" s="104" t="str">
        <f t="shared" si="78"/>
        <v/>
      </c>
      <c r="ER52" s="104" t="str">
        <f t="shared" si="78"/>
        <v/>
      </c>
      <c r="ES52" s="104"/>
      <c r="ET52" s="104" t="str">
        <f t="shared" si="89"/>
        <v/>
      </c>
      <c r="EU52" s="104" t="str">
        <f t="shared" si="89"/>
        <v/>
      </c>
      <c r="EV52" s="104" t="str">
        <f t="shared" si="89"/>
        <v/>
      </c>
      <c r="EW52" s="104" t="str">
        <f t="shared" si="89"/>
        <v/>
      </c>
      <c r="EX52" s="104" t="str">
        <f t="shared" si="89"/>
        <v/>
      </c>
      <c r="EY52" s="104" t="str">
        <f t="shared" si="79"/>
        <v/>
      </c>
      <c r="EZ52" s="104" t="str">
        <f t="shared" si="79"/>
        <v/>
      </c>
      <c r="FA52" s="104" t="str">
        <f t="shared" si="79"/>
        <v/>
      </c>
      <c r="FB52" s="104" t="str">
        <f t="shared" si="79"/>
        <v/>
      </c>
      <c r="FC52" s="104" t="str">
        <f t="shared" si="79"/>
        <v/>
      </c>
      <c r="FD52" s="104" t="str">
        <f t="shared" si="79"/>
        <v/>
      </c>
      <c r="FE52" s="104" t="str">
        <f t="shared" si="79"/>
        <v/>
      </c>
      <c r="FF52" s="104" t="str">
        <f t="shared" si="79"/>
        <v/>
      </c>
      <c r="FG52" s="104"/>
      <c r="FH52" s="104" t="str">
        <f t="shared" si="90"/>
        <v/>
      </c>
      <c r="FI52" s="104" t="str">
        <f t="shared" si="90"/>
        <v/>
      </c>
      <c r="FJ52" s="104" t="str">
        <f t="shared" si="90"/>
        <v/>
      </c>
      <c r="FK52" s="104" t="str">
        <f t="shared" si="90"/>
        <v/>
      </c>
      <c r="FL52" s="104" t="str">
        <f t="shared" si="90"/>
        <v/>
      </c>
      <c r="FM52" s="104" t="str">
        <f t="shared" si="80"/>
        <v/>
      </c>
      <c r="FN52" s="104" t="str">
        <f t="shared" si="80"/>
        <v/>
      </c>
      <c r="FO52" s="104" t="str">
        <f t="shared" si="80"/>
        <v/>
      </c>
      <c r="FP52" s="104" t="str">
        <f t="shared" si="80"/>
        <v/>
      </c>
      <c r="FQ52" s="104" t="str">
        <f t="shared" si="80"/>
        <v/>
      </c>
      <c r="FR52" s="104" t="str">
        <f t="shared" si="80"/>
        <v/>
      </c>
      <c r="FS52" s="104" t="str">
        <f t="shared" si="80"/>
        <v/>
      </c>
      <c r="FT52" s="104" t="str">
        <f t="shared" si="80"/>
        <v/>
      </c>
      <c r="FU52" s="104"/>
      <c r="FV52" s="104" t="str">
        <f t="shared" si="91"/>
        <v/>
      </c>
      <c r="FW52" s="104" t="str">
        <f t="shared" si="91"/>
        <v/>
      </c>
      <c r="FX52" s="104" t="str">
        <f t="shared" si="91"/>
        <v/>
      </c>
      <c r="FY52" s="104" t="str">
        <f t="shared" si="91"/>
        <v/>
      </c>
      <c r="FZ52" s="104" t="str">
        <f t="shared" si="91"/>
        <v/>
      </c>
      <c r="GA52" s="104" t="str">
        <f t="shared" si="81"/>
        <v/>
      </c>
      <c r="GB52" s="104" t="str">
        <f t="shared" si="81"/>
        <v/>
      </c>
      <c r="GC52" s="104" t="str">
        <f t="shared" si="81"/>
        <v/>
      </c>
      <c r="GD52" s="104" t="str">
        <f t="shared" si="81"/>
        <v/>
      </c>
      <c r="GE52" s="104" t="str">
        <f t="shared" si="81"/>
        <v/>
      </c>
      <c r="GF52" s="104" t="str">
        <f t="shared" si="81"/>
        <v/>
      </c>
      <c r="GG52" s="104" t="str">
        <f t="shared" si="81"/>
        <v/>
      </c>
      <c r="GH52" s="104" t="str">
        <f t="shared" si="81"/>
        <v/>
      </c>
      <c r="GI52" s="104"/>
      <c r="GJ52" s="104" t="str">
        <f t="shared" si="92"/>
        <v/>
      </c>
      <c r="GK52" s="104" t="str">
        <f t="shared" si="92"/>
        <v/>
      </c>
      <c r="GL52" s="104" t="str">
        <f t="shared" si="92"/>
        <v/>
      </c>
      <c r="GM52" s="104" t="str">
        <f t="shared" si="92"/>
        <v/>
      </c>
      <c r="GN52" s="104" t="str">
        <f t="shared" si="92"/>
        <v/>
      </c>
      <c r="GO52" s="104" t="str">
        <f t="shared" si="82"/>
        <v/>
      </c>
      <c r="GP52" s="104" t="str">
        <f t="shared" si="82"/>
        <v/>
      </c>
      <c r="GQ52" s="104" t="str">
        <f t="shared" si="82"/>
        <v/>
      </c>
      <c r="GR52" s="104" t="str">
        <f t="shared" si="82"/>
        <v/>
      </c>
      <c r="GS52" s="104" t="str">
        <f t="shared" si="82"/>
        <v/>
      </c>
      <c r="GT52" s="104" t="str">
        <f t="shared" si="82"/>
        <v/>
      </c>
      <c r="GU52" s="104" t="str">
        <f t="shared" si="82"/>
        <v/>
      </c>
      <c r="GV52" s="104" t="str">
        <f t="shared" si="82"/>
        <v/>
      </c>
      <c r="GW52" s="104"/>
      <c r="GX52" s="104" t="str">
        <f t="shared" si="93"/>
        <v/>
      </c>
      <c r="GY52" s="104" t="str">
        <f t="shared" si="93"/>
        <v/>
      </c>
      <c r="GZ52" s="104" t="str">
        <f t="shared" si="93"/>
        <v/>
      </c>
      <c r="HA52" s="104" t="str">
        <f t="shared" si="93"/>
        <v/>
      </c>
      <c r="HB52" s="104" t="str">
        <f t="shared" si="93"/>
        <v/>
      </c>
      <c r="HC52" s="104" t="str">
        <f t="shared" si="83"/>
        <v/>
      </c>
      <c r="HD52" s="104" t="str">
        <f t="shared" si="83"/>
        <v/>
      </c>
      <c r="HE52" s="104" t="str">
        <f t="shared" si="83"/>
        <v/>
      </c>
      <c r="HF52" s="104" t="str">
        <f t="shared" si="83"/>
        <v/>
      </c>
      <c r="HG52" s="104" t="str">
        <f t="shared" si="83"/>
        <v/>
      </c>
      <c r="HH52" s="104" t="str">
        <f t="shared" si="83"/>
        <v/>
      </c>
      <c r="HI52" s="104" t="str">
        <f t="shared" si="83"/>
        <v/>
      </c>
      <c r="HJ52" s="104" t="str">
        <f t="shared" si="83"/>
        <v/>
      </c>
    </row>
    <row r="53" spans="1:218" x14ac:dyDescent="0.25">
      <c r="A53" s="91">
        <v>40654</v>
      </c>
      <c r="B53" s="113">
        <v>0.75</v>
      </c>
      <c r="C53" s="114" t="s">
        <v>571</v>
      </c>
      <c r="D53" s="160" t="s">
        <v>622</v>
      </c>
      <c r="E53" s="112"/>
      <c r="F53" s="134">
        <v>55</v>
      </c>
      <c r="G53" s="161" t="s">
        <v>623</v>
      </c>
      <c r="H53" s="162" t="str">
        <f>INDEX('Daily Activity List'!B:B,MATCH(A53,'Daily Activity List'!$A:$A))</f>
        <v>VHP -  Decon</v>
      </c>
      <c r="I53" s="136"/>
      <c r="J53" s="104" t="str">
        <f t="shared" si="65"/>
        <v/>
      </c>
      <c r="K53" s="104" t="str">
        <f t="shared" si="65"/>
        <v/>
      </c>
      <c r="L53" s="104" t="str">
        <f t="shared" si="65"/>
        <v/>
      </c>
      <c r="M53" s="104" t="str">
        <f t="shared" si="65"/>
        <v/>
      </c>
      <c r="N53" s="104" t="str">
        <f t="shared" si="65"/>
        <v/>
      </c>
      <c r="O53" s="104" t="str">
        <f t="shared" si="65"/>
        <v/>
      </c>
      <c r="P53" s="104" t="str">
        <f t="shared" si="65"/>
        <v/>
      </c>
      <c r="Q53" s="104" t="str">
        <f t="shared" si="65"/>
        <v/>
      </c>
      <c r="R53" s="104" t="str">
        <f t="shared" si="65"/>
        <v/>
      </c>
      <c r="S53" s="104" t="str">
        <f t="shared" si="65"/>
        <v/>
      </c>
      <c r="T53" s="104" t="str">
        <f t="shared" si="65"/>
        <v/>
      </c>
      <c r="U53" s="104" t="str">
        <f t="shared" si="65"/>
        <v/>
      </c>
      <c r="V53" s="104" t="str">
        <f t="shared" si="65"/>
        <v/>
      </c>
      <c r="W53" s="136"/>
      <c r="X53" s="104" t="str">
        <f t="shared" si="70"/>
        <v/>
      </c>
      <c r="Y53" s="104" t="str">
        <f t="shared" si="66"/>
        <v/>
      </c>
      <c r="Z53" s="104">
        <f t="shared" si="66"/>
        <v>55</v>
      </c>
      <c r="AA53" s="104" t="str">
        <f t="shared" si="66"/>
        <v/>
      </c>
      <c r="AB53" s="104" t="str">
        <f t="shared" si="66"/>
        <v/>
      </c>
      <c r="AC53" s="104" t="str">
        <f t="shared" si="66"/>
        <v/>
      </c>
      <c r="AD53" s="104" t="str">
        <f t="shared" si="66"/>
        <v/>
      </c>
      <c r="AE53" s="104" t="str">
        <f t="shared" si="66"/>
        <v/>
      </c>
      <c r="AF53" s="104" t="str">
        <f t="shared" si="66"/>
        <v/>
      </c>
      <c r="AG53" s="104" t="str">
        <f t="shared" si="66"/>
        <v/>
      </c>
      <c r="AH53" s="104" t="str">
        <f t="shared" si="66"/>
        <v/>
      </c>
      <c r="AI53" s="104" t="str">
        <f t="shared" si="66"/>
        <v/>
      </c>
      <c r="AJ53" s="104" t="str">
        <f t="shared" si="66"/>
        <v/>
      </c>
      <c r="AK53" s="104"/>
      <c r="AL53" s="104" t="str">
        <f t="shared" si="71"/>
        <v/>
      </c>
      <c r="AM53" s="104" t="str">
        <f t="shared" si="67"/>
        <v/>
      </c>
      <c r="AN53" s="104" t="str">
        <f t="shared" si="67"/>
        <v/>
      </c>
      <c r="AO53" s="104" t="str">
        <f t="shared" si="67"/>
        <v/>
      </c>
      <c r="AP53" s="104" t="str">
        <f t="shared" si="67"/>
        <v/>
      </c>
      <c r="AQ53" s="104" t="str">
        <f t="shared" si="67"/>
        <v/>
      </c>
      <c r="AR53" s="104" t="str">
        <f t="shared" si="67"/>
        <v/>
      </c>
      <c r="AS53" s="104" t="str">
        <f t="shared" si="67"/>
        <v/>
      </c>
      <c r="AT53" s="104" t="str">
        <f t="shared" si="67"/>
        <v/>
      </c>
      <c r="AU53" s="104" t="str">
        <f t="shared" si="67"/>
        <v/>
      </c>
      <c r="AV53" s="104" t="str">
        <f t="shared" si="67"/>
        <v/>
      </c>
      <c r="AW53" s="104" t="str">
        <f t="shared" si="67"/>
        <v/>
      </c>
      <c r="AX53" s="104" t="str">
        <f t="shared" si="67"/>
        <v/>
      </c>
      <c r="AY53" s="104"/>
      <c r="AZ53" s="104" t="str">
        <f t="shared" si="72"/>
        <v/>
      </c>
      <c r="BA53" s="104" t="str">
        <f t="shared" si="68"/>
        <v/>
      </c>
      <c r="BB53" s="104" t="str">
        <f t="shared" si="68"/>
        <v/>
      </c>
      <c r="BC53" s="104" t="str">
        <f t="shared" si="68"/>
        <v/>
      </c>
      <c r="BD53" s="104" t="str">
        <f t="shared" si="68"/>
        <v/>
      </c>
      <c r="BE53" s="104" t="str">
        <f t="shared" si="68"/>
        <v/>
      </c>
      <c r="BF53" s="104" t="str">
        <f t="shared" si="68"/>
        <v/>
      </c>
      <c r="BG53" s="104" t="str">
        <f t="shared" si="68"/>
        <v/>
      </c>
      <c r="BH53" s="104" t="str">
        <f t="shared" si="68"/>
        <v/>
      </c>
      <c r="BI53" s="104" t="str">
        <f t="shared" si="68"/>
        <v/>
      </c>
      <c r="BJ53" s="104" t="str">
        <f t="shared" si="68"/>
        <v/>
      </c>
      <c r="BK53" s="104" t="str">
        <f t="shared" si="68"/>
        <v/>
      </c>
      <c r="BL53" s="104" t="str">
        <f t="shared" si="68"/>
        <v/>
      </c>
      <c r="BM53" s="104"/>
      <c r="BN53" s="104" t="str">
        <f t="shared" si="73"/>
        <v/>
      </c>
      <c r="BO53" s="104" t="str">
        <f t="shared" si="69"/>
        <v/>
      </c>
      <c r="BP53" s="104" t="str">
        <f t="shared" si="69"/>
        <v/>
      </c>
      <c r="BQ53" s="104" t="str">
        <f t="shared" si="69"/>
        <v/>
      </c>
      <c r="BR53" s="104" t="str">
        <f t="shared" si="69"/>
        <v/>
      </c>
      <c r="BS53" s="104" t="str">
        <f t="shared" si="69"/>
        <v/>
      </c>
      <c r="BT53" s="104" t="str">
        <f t="shared" si="69"/>
        <v/>
      </c>
      <c r="BU53" s="104" t="str">
        <f t="shared" si="69"/>
        <v/>
      </c>
      <c r="BV53" s="104" t="str">
        <f t="shared" si="69"/>
        <v/>
      </c>
      <c r="BW53" s="104" t="str">
        <f t="shared" si="69"/>
        <v/>
      </c>
      <c r="BX53" s="104" t="str">
        <f t="shared" si="69"/>
        <v/>
      </c>
      <c r="BY53" s="104" t="str">
        <f t="shared" si="69"/>
        <v/>
      </c>
      <c r="BZ53" s="104" t="str">
        <f t="shared" si="69"/>
        <v/>
      </c>
      <c r="CA53" s="104"/>
      <c r="CB53" s="104" t="str">
        <f t="shared" si="84"/>
        <v/>
      </c>
      <c r="CC53" s="104" t="str">
        <f t="shared" si="84"/>
        <v/>
      </c>
      <c r="CD53" s="104" t="str">
        <f t="shared" si="84"/>
        <v/>
      </c>
      <c r="CE53" s="104" t="str">
        <f t="shared" si="84"/>
        <v/>
      </c>
      <c r="CF53" s="104" t="str">
        <f t="shared" si="84"/>
        <v/>
      </c>
      <c r="CG53" s="104" t="str">
        <f t="shared" si="74"/>
        <v/>
      </c>
      <c r="CH53" s="104" t="str">
        <f t="shared" si="74"/>
        <v/>
      </c>
      <c r="CI53" s="104" t="str">
        <f t="shared" si="74"/>
        <v/>
      </c>
      <c r="CJ53" s="104" t="str">
        <f t="shared" si="74"/>
        <v/>
      </c>
      <c r="CK53" s="104" t="str">
        <f t="shared" si="74"/>
        <v/>
      </c>
      <c r="CL53" s="104" t="str">
        <f t="shared" si="74"/>
        <v/>
      </c>
      <c r="CM53" s="104" t="str">
        <f t="shared" si="74"/>
        <v/>
      </c>
      <c r="CN53" s="104" t="str">
        <f t="shared" si="74"/>
        <v/>
      </c>
      <c r="CO53" s="104"/>
      <c r="CP53" s="104" t="str">
        <f t="shared" si="85"/>
        <v/>
      </c>
      <c r="CQ53" s="104" t="str">
        <f t="shared" si="85"/>
        <v/>
      </c>
      <c r="CR53" s="104" t="str">
        <f t="shared" si="85"/>
        <v/>
      </c>
      <c r="CS53" s="104" t="str">
        <f t="shared" si="85"/>
        <v/>
      </c>
      <c r="CT53" s="104" t="str">
        <f t="shared" si="85"/>
        <v/>
      </c>
      <c r="CU53" s="104" t="str">
        <f t="shared" si="75"/>
        <v/>
      </c>
      <c r="CV53" s="104" t="str">
        <f t="shared" si="75"/>
        <v/>
      </c>
      <c r="CW53" s="104" t="str">
        <f t="shared" si="75"/>
        <v/>
      </c>
      <c r="CX53" s="104" t="str">
        <f t="shared" si="75"/>
        <v/>
      </c>
      <c r="CY53" s="104" t="str">
        <f t="shared" si="75"/>
        <v/>
      </c>
      <c r="CZ53" s="104" t="str">
        <f t="shared" si="75"/>
        <v/>
      </c>
      <c r="DA53" s="104" t="str">
        <f t="shared" si="75"/>
        <v/>
      </c>
      <c r="DB53" s="104" t="str">
        <f t="shared" si="75"/>
        <v/>
      </c>
      <c r="DC53" s="104"/>
      <c r="DD53" s="104" t="str">
        <f t="shared" si="86"/>
        <v/>
      </c>
      <c r="DE53" s="104" t="str">
        <f t="shared" si="86"/>
        <v/>
      </c>
      <c r="DF53" s="104" t="str">
        <f t="shared" si="86"/>
        <v/>
      </c>
      <c r="DG53" s="104" t="str">
        <f t="shared" si="86"/>
        <v/>
      </c>
      <c r="DH53" s="104" t="str">
        <f t="shared" si="86"/>
        <v/>
      </c>
      <c r="DI53" s="104" t="str">
        <f t="shared" si="76"/>
        <v/>
      </c>
      <c r="DJ53" s="104" t="str">
        <f t="shared" si="76"/>
        <v/>
      </c>
      <c r="DK53" s="104" t="str">
        <f t="shared" si="76"/>
        <v/>
      </c>
      <c r="DL53" s="104" t="str">
        <f t="shared" si="76"/>
        <v/>
      </c>
      <c r="DM53" s="104" t="str">
        <f t="shared" si="76"/>
        <v/>
      </c>
      <c r="DN53" s="104" t="str">
        <f t="shared" si="76"/>
        <v/>
      </c>
      <c r="DO53" s="104" t="str">
        <f t="shared" si="76"/>
        <v/>
      </c>
      <c r="DP53" s="104" t="str">
        <f t="shared" si="76"/>
        <v/>
      </c>
      <c r="DQ53" s="104"/>
      <c r="DR53" s="104" t="str">
        <f t="shared" si="87"/>
        <v/>
      </c>
      <c r="DS53" s="104" t="str">
        <f t="shared" si="87"/>
        <v/>
      </c>
      <c r="DT53" s="104" t="str">
        <f t="shared" si="87"/>
        <v/>
      </c>
      <c r="DU53" s="104" t="str">
        <f t="shared" si="87"/>
        <v/>
      </c>
      <c r="DV53" s="104" t="str">
        <f t="shared" si="87"/>
        <v/>
      </c>
      <c r="DW53" s="104" t="str">
        <f t="shared" si="77"/>
        <v/>
      </c>
      <c r="DX53" s="104" t="str">
        <f t="shared" si="77"/>
        <v/>
      </c>
      <c r="DY53" s="104" t="str">
        <f t="shared" si="77"/>
        <v/>
      </c>
      <c r="DZ53" s="104" t="str">
        <f t="shared" si="77"/>
        <v/>
      </c>
      <c r="EA53" s="104" t="str">
        <f t="shared" si="77"/>
        <v/>
      </c>
      <c r="EB53" s="104" t="str">
        <f t="shared" si="77"/>
        <v/>
      </c>
      <c r="EC53" s="104" t="str">
        <f t="shared" si="77"/>
        <v/>
      </c>
      <c r="ED53" s="104" t="str">
        <f t="shared" si="77"/>
        <v/>
      </c>
      <c r="EE53" s="104"/>
      <c r="EF53" s="104" t="str">
        <f t="shared" si="88"/>
        <v/>
      </c>
      <c r="EG53" s="104" t="str">
        <f t="shared" si="88"/>
        <v/>
      </c>
      <c r="EH53" s="104" t="str">
        <f t="shared" si="88"/>
        <v/>
      </c>
      <c r="EI53" s="104" t="str">
        <f t="shared" si="88"/>
        <v/>
      </c>
      <c r="EJ53" s="104" t="str">
        <f t="shared" si="88"/>
        <v/>
      </c>
      <c r="EK53" s="104" t="str">
        <f t="shared" si="78"/>
        <v/>
      </c>
      <c r="EL53" s="104" t="str">
        <f t="shared" si="78"/>
        <v/>
      </c>
      <c r="EM53" s="104" t="str">
        <f t="shared" si="78"/>
        <v/>
      </c>
      <c r="EN53" s="104" t="str">
        <f t="shared" si="78"/>
        <v/>
      </c>
      <c r="EO53" s="104" t="str">
        <f t="shared" si="78"/>
        <v/>
      </c>
      <c r="EP53" s="104" t="str">
        <f t="shared" si="78"/>
        <v/>
      </c>
      <c r="EQ53" s="104" t="str">
        <f t="shared" si="78"/>
        <v/>
      </c>
      <c r="ER53" s="104" t="str">
        <f t="shared" si="78"/>
        <v/>
      </c>
      <c r="ES53" s="104"/>
      <c r="ET53" s="104" t="str">
        <f t="shared" si="89"/>
        <v/>
      </c>
      <c r="EU53" s="104" t="str">
        <f t="shared" si="89"/>
        <v/>
      </c>
      <c r="EV53" s="104" t="str">
        <f t="shared" si="89"/>
        <v/>
      </c>
      <c r="EW53" s="104" t="str">
        <f t="shared" si="89"/>
        <v/>
      </c>
      <c r="EX53" s="104" t="str">
        <f t="shared" si="89"/>
        <v/>
      </c>
      <c r="EY53" s="104" t="str">
        <f t="shared" si="79"/>
        <v/>
      </c>
      <c r="EZ53" s="104" t="str">
        <f t="shared" si="79"/>
        <v/>
      </c>
      <c r="FA53" s="104" t="str">
        <f t="shared" si="79"/>
        <v/>
      </c>
      <c r="FB53" s="104" t="str">
        <f t="shared" si="79"/>
        <v/>
      </c>
      <c r="FC53" s="104" t="str">
        <f t="shared" si="79"/>
        <v/>
      </c>
      <c r="FD53" s="104" t="str">
        <f t="shared" si="79"/>
        <v/>
      </c>
      <c r="FE53" s="104" t="str">
        <f t="shared" si="79"/>
        <v/>
      </c>
      <c r="FF53" s="104" t="str">
        <f t="shared" si="79"/>
        <v/>
      </c>
      <c r="FG53" s="104"/>
      <c r="FH53" s="104" t="str">
        <f t="shared" si="90"/>
        <v/>
      </c>
      <c r="FI53" s="104" t="str">
        <f t="shared" si="90"/>
        <v/>
      </c>
      <c r="FJ53" s="104" t="str">
        <f t="shared" si="90"/>
        <v/>
      </c>
      <c r="FK53" s="104" t="str">
        <f t="shared" si="90"/>
        <v/>
      </c>
      <c r="FL53" s="104" t="str">
        <f t="shared" si="90"/>
        <v/>
      </c>
      <c r="FM53" s="104" t="str">
        <f t="shared" si="80"/>
        <v/>
      </c>
      <c r="FN53" s="104" t="str">
        <f t="shared" si="80"/>
        <v/>
      </c>
      <c r="FO53" s="104" t="str">
        <f t="shared" si="80"/>
        <v/>
      </c>
      <c r="FP53" s="104" t="str">
        <f t="shared" si="80"/>
        <v/>
      </c>
      <c r="FQ53" s="104" t="str">
        <f t="shared" si="80"/>
        <v/>
      </c>
      <c r="FR53" s="104" t="str">
        <f t="shared" si="80"/>
        <v/>
      </c>
      <c r="FS53" s="104" t="str">
        <f t="shared" si="80"/>
        <v/>
      </c>
      <c r="FT53" s="104" t="str">
        <f t="shared" si="80"/>
        <v/>
      </c>
      <c r="FU53" s="104"/>
      <c r="FV53" s="104" t="str">
        <f t="shared" si="91"/>
        <v/>
      </c>
      <c r="FW53" s="104" t="str">
        <f t="shared" si="91"/>
        <v/>
      </c>
      <c r="FX53" s="104" t="str">
        <f t="shared" si="91"/>
        <v/>
      </c>
      <c r="FY53" s="104" t="str">
        <f t="shared" si="91"/>
        <v/>
      </c>
      <c r="FZ53" s="104" t="str">
        <f t="shared" si="91"/>
        <v/>
      </c>
      <c r="GA53" s="104" t="str">
        <f t="shared" si="81"/>
        <v/>
      </c>
      <c r="GB53" s="104" t="str">
        <f t="shared" si="81"/>
        <v/>
      </c>
      <c r="GC53" s="104" t="str">
        <f t="shared" si="81"/>
        <v/>
      </c>
      <c r="GD53" s="104" t="str">
        <f t="shared" si="81"/>
        <v/>
      </c>
      <c r="GE53" s="104" t="str">
        <f t="shared" si="81"/>
        <v/>
      </c>
      <c r="GF53" s="104" t="str">
        <f t="shared" si="81"/>
        <v/>
      </c>
      <c r="GG53" s="104" t="str">
        <f t="shared" si="81"/>
        <v/>
      </c>
      <c r="GH53" s="104" t="str">
        <f t="shared" si="81"/>
        <v/>
      </c>
      <c r="GI53" s="104"/>
      <c r="GJ53" s="104" t="str">
        <f t="shared" si="92"/>
        <v/>
      </c>
      <c r="GK53" s="104" t="str">
        <f t="shared" si="92"/>
        <v/>
      </c>
      <c r="GL53" s="104" t="str">
        <f t="shared" si="92"/>
        <v/>
      </c>
      <c r="GM53" s="104" t="str">
        <f t="shared" si="92"/>
        <v/>
      </c>
      <c r="GN53" s="104" t="str">
        <f t="shared" si="92"/>
        <v/>
      </c>
      <c r="GO53" s="104" t="str">
        <f t="shared" si="82"/>
        <v/>
      </c>
      <c r="GP53" s="104" t="str">
        <f t="shared" si="82"/>
        <v/>
      </c>
      <c r="GQ53" s="104" t="str">
        <f t="shared" si="82"/>
        <v/>
      </c>
      <c r="GR53" s="104" t="str">
        <f t="shared" si="82"/>
        <v/>
      </c>
      <c r="GS53" s="104" t="str">
        <f t="shared" si="82"/>
        <v/>
      </c>
      <c r="GT53" s="104" t="str">
        <f t="shared" si="82"/>
        <v/>
      </c>
      <c r="GU53" s="104" t="str">
        <f t="shared" si="82"/>
        <v/>
      </c>
      <c r="GV53" s="104" t="str">
        <f t="shared" si="82"/>
        <v/>
      </c>
      <c r="GW53" s="104"/>
      <c r="GX53" s="104" t="str">
        <f t="shared" si="93"/>
        <v/>
      </c>
      <c r="GY53" s="104" t="str">
        <f t="shared" si="93"/>
        <v/>
      </c>
      <c r="GZ53" s="104" t="str">
        <f t="shared" si="93"/>
        <v/>
      </c>
      <c r="HA53" s="104" t="str">
        <f t="shared" si="93"/>
        <v/>
      </c>
      <c r="HB53" s="104" t="str">
        <f t="shared" si="93"/>
        <v/>
      </c>
      <c r="HC53" s="104" t="str">
        <f t="shared" si="83"/>
        <v/>
      </c>
      <c r="HD53" s="104" t="str">
        <f t="shared" si="83"/>
        <v/>
      </c>
      <c r="HE53" s="104" t="str">
        <f t="shared" si="83"/>
        <v/>
      </c>
      <c r="HF53" s="104" t="str">
        <f t="shared" si="83"/>
        <v/>
      </c>
      <c r="HG53" s="104" t="str">
        <f t="shared" si="83"/>
        <v/>
      </c>
      <c r="HH53" s="104" t="str">
        <f t="shared" si="83"/>
        <v/>
      </c>
      <c r="HI53" s="104" t="str">
        <f t="shared" si="83"/>
        <v/>
      </c>
      <c r="HJ53" s="104" t="str">
        <f t="shared" si="83"/>
        <v/>
      </c>
    </row>
    <row r="54" spans="1:218" x14ac:dyDescent="0.25">
      <c r="A54" s="91">
        <v>40655</v>
      </c>
      <c r="B54" s="113" t="s">
        <v>624</v>
      </c>
      <c r="C54" s="114" t="s">
        <v>599</v>
      </c>
      <c r="D54" s="160" t="s">
        <v>625</v>
      </c>
      <c r="E54" s="114">
        <v>3.4</v>
      </c>
      <c r="F54" s="134"/>
      <c r="G54" s="161"/>
      <c r="H54" s="162" t="str">
        <f>INDEX('Daily Activity List'!B:B,MATCH(A54,'Daily Activity List'!$A:$A))</f>
        <v>VHP - Clearance Sampling</v>
      </c>
      <c r="I54" s="136"/>
      <c r="J54" s="104" t="str">
        <f t="shared" si="65"/>
        <v/>
      </c>
      <c r="K54" s="104" t="str">
        <f t="shared" si="65"/>
        <v/>
      </c>
      <c r="L54" s="104" t="str">
        <f t="shared" si="65"/>
        <v/>
      </c>
      <c r="M54" s="104" t="str">
        <f t="shared" si="65"/>
        <v/>
      </c>
      <c r="N54" s="104" t="str">
        <f t="shared" si="65"/>
        <v/>
      </c>
      <c r="O54" s="104" t="str">
        <f t="shared" si="65"/>
        <v/>
      </c>
      <c r="P54" s="104" t="str">
        <f t="shared" si="65"/>
        <v/>
      </c>
      <c r="Q54" s="104" t="str">
        <f t="shared" si="65"/>
        <v/>
      </c>
      <c r="R54" s="104" t="str">
        <f t="shared" ref="L54:V77" si="94">IF($C54="Decontamination Line",IF($E54="","",IF($H54=R$1,$E54,"")),"")</f>
        <v/>
      </c>
      <c r="S54" s="104" t="str">
        <f t="shared" si="94"/>
        <v/>
      </c>
      <c r="T54" s="104" t="str">
        <f t="shared" si="94"/>
        <v/>
      </c>
      <c r="U54" s="104" t="str">
        <f t="shared" si="94"/>
        <v/>
      </c>
      <c r="V54" s="104" t="str">
        <f t="shared" si="94"/>
        <v/>
      </c>
      <c r="W54" s="136"/>
      <c r="X54" s="104" t="str">
        <f t="shared" si="70"/>
        <v/>
      </c>
      <c r="Y54" s="104" t="str">
        <f t="shared" si="66"/>
        <v/>
      </c>
      <c r="Z54" s="104" t="str">
        <f t="shared" si="66"/>
        <v/>
      </c>
      <c r="AA54" s="104" t="str">
        <f t="shared" si="66"/>
        <v/>
      </c>
      <c r="AB54" s="104" t="str">
        <f t="shared" si="66"/>
        <v/>
      </c>
      <c r="AC54" s="104" t="str">
        <f t="shared" si="66"/>
        <v/>
      </c>
      <c r="AD54" s="104" t="str">
        <f t="shared" si="66"/>
        <v/>
      </c>
      <c r="AE54" s="104" t="str">
        <f t="shared" si="66"/>
        <v/>
      </c>
      <c r="AF54" s="104" t="str">
        <f t="shared" si="66"/>
        <v/>
      </c>
      <c r="AG54" s="104" t="str">
        <f t="shared" si="66"/>
        <v/>
      </c>
      <c r="AH54" s="104" t="str">
        <f t="shared" si="66"/>
        <v/>
      </c>
      <c r="AI54" s="104" t="str">
        <f t="shared" si="66"/>
        <v/>
      </c>
      <c r="AJ54" s="104" t="str">
        <f t="shared" si="66"/>
        <v/>
      </c>
      <c r="AK54" s="104"/>
      <c r="AL54" s="104" t="str">
        <f t="shared" si="71"/>
        <v/>
      </c>
      <c r="AM54" s="104" t="str">
        <f t="shared" si="67"/>
        <v/>
      </c>
      <c r="AN54" s="104" t="str">
        <f t="shared" si="67"/>
        <v/>
      </c>
      <c r="AO54" s="104">
        <f t="shared" si="67"/>
        <v>3.4</v>
      </c>
      <c r="AP54" s="104" t="str">
        <f t="shared" si="67"/>
        <v/>
      </c>
      <c r="AQ54" s="104" t="str">
        <f t="shared" si="67"/>
        <v/>
      </c>
      <c r="AR54" s="104" t="str">
        <f t="shared" si="67"/>
        <v/>
      </c>
      <c r="AS54" s="104" t="str">
        <f t="shared" si="67"/>
        <v/>
      </c>
      <c r="AT54" s="104" t="str">
        <f t="shared" si="67"/>
        <v/>
      </c>
      <c r="AU54" s="104" t="str">
        <f t="shared" si="67"/>
        <v/>
      </c>
      <c r="AV54" s="104" t="str">
        <f t="shared" si="67"/>
        <v/>
      </c>
      <c r="AW54" s="104" t="str">
        <f t="shared" si="67"/>
        <v/>
      </c>
      <c r="AX54" s="104" t="str">
        <f t="shared" si="67"/>
        <v/>
      </c>
      <c r="AY54" s="104"/>
      <c r="AZ54" s="104" t="str">
        <f t="shared" si="72"/>
        <v/>
      </c>
      <c r="BA54" s="104" t="str">
        <f t="shared" si="68"/>
        <v/>
      </c>
      <c r="BB54" s="104" t="str">
        <f t="shared" si="68"/>
        <v/>
      </c>
      <c r="BC54" s="104" t="str">
        <f t="shared" si="68"/>
        <v/>
      </c>
      <c r="BD54" s="104" t="str">
        <f t="shared" si="68"/>
        <v/>
      </c>
      <c r="BE54" s="104" t="str">
        <f t="shared" si="68"/>
        <v/>
      </c>
      <c r="BF54" s="104" t="str">
        <f t="shared" si="68"/>
        <v/>
      </c>
      <c r="BG54" s="104" t="str">
        <f t="shared" si="68"/>
        <v/>
      </c>
      <c r="BH54" s="104" t="str">
        <f t="shared" si="68"/>
        <v/>
      </c>
      <c r="BI54" s="104" t="str">
        <f t="shared" si="68"/>
        <v/>
      </c>
      <c r="BJ54" s="104" t="str">
        <f t="shared" si="68"/>
        <v/>
      </c>
      <c r="BK54" s="104" t="str">
        <f t="shared" si="68"/>
        <v/>
      </c>
      <c r="BL54" s="104" t="str">
        <f t="shared" si="68"/>
        <v/>
      </c>
      <c r="BM54" s="104"/>
      <c r="BN54" s="104" t="str">
        <f t="shared" si="73"/>
        <v/>
      </c>
      <c r="BO54" s="104" t="str">
        <f t="shared" si="69"/>
        <v/>
      </c>
      <c r="BP54" s="104" t="str">
        <f t="shared" si="69"/>
        <v/>
      </c>
      <c r="BQ54" s="104" t="str">
        <f t="shared" si="69"/>
        <v/>
      </c>
      <c r="BR54" s="104" t="str">
        <f t="shared" si="69"/>
        <v/>
      </c>
      <c r="BS54" s="104" t="str">
        <f t="shared" si="69"/>
        <v/>
      </c>
      <c r="BT54" s="104" t="str">
        <f t="shared" si="69"/>
        <v/>
      </c>
      <c r="BU54" s="104" t="str">
        <f t="shared" si="69"/>
        <v/>
      </c>
      <c r="BV54" s="104" t="str">
        <f t="shared" si="69"/>
        <v/>
      </c>
      <c r="BW54" s="104" t="str">
        <f t="shared" si="69"/>
        <v/>
      </c>
      <c r="BX54" s="104" t="str">
        <f t="shared" si="69"/>
        <v/>
      </c>
      <c r="BY54" s="104" t="str">
        <f t="shared" si="69"/>
        <v/>
      </c>
      <c r="BZ54" s="104" t="str">
        <f t="shared" si="69"/>
        <v/>
      </c>
      <c r="CA54" s="104"/>
      <c r="CB54" s="104" t="str">
        <f t="shared" si="84"/>
        <v/>
      </c>
      <c r="CC54" s="104" t="str">
        <f t="shared" si="84"/>
        <v/>
      </c>
      <c r="CD54" s="104" t="str">
        <f t="shared" si="84"/>
        <v/>
      </c>
      <c r="CE54" s="104" t="str">
        <f t="shared" si="84"/>
        <v/>
      </c>
      <c r="CF54" s="104" t="str">
        <f t="shared" si="84"/>
        <v/>
      </c>
      <c r="CG54" s="104" t="str">
        <f t="shared" si="74"/>
        <v/>
      </c>
      <c r="CH54" s="104" t="str">
        <f t="shared" si="74"/>
        <v/>
      </c>
      <c r="CI54" s="104" t="str">
        <f t="shared" si="74"/>
        <v/>
      </c>
      <c r="CJ54" s="104" t="str">
        <f t="shared" si="74"/>
        <v/>
      </c>
      <c r="CK54" s="104" t="str">
        <f t="shared" si="74"/>
        <v/>
      </c>
      <c r="CL54" s="104" t="str">
        <f t="shared" si="74"/>
        <v/>
      </c>
      <c r="CM54" s="104" t="str">
        <f t="shared" si="74"/>
        <v/>
      </c>
      <c r="CN54" s="104" t="str">
        <f t="shared" si="74"/>
        <v/>
      </c>
      <c r="CO54" s="104"/>
      <c r="CP54" s="104" t="str">
        <f t="shared" si="85"/>
        <v/>
      </c>
      <c r="CQ54" s="104" t="str">
        <f t="shared" si="85"/>
        <v/>
      </c>
      <c r="CR54" s="104" t="str">
        <f t="shared" si="85"/>
        <v/>
      </c>
      <c r="CS54" s="104" t="str">
        <f t="shared" si="85"/>
        <v/>
      </c>
      <c r="CT54" s="104" t="str">
        <f t="shared" si="85"/>
        <v/>
      </c>
      <c r="CU54" s="104" t="str">
        <f t="shared" si="75"/>
        <v/>
      </c>
      <c r="CV54" s="104" t="str">
        <f t="shared" si="75"/>
        <v/>
      </c>
      <c r="CW54" s="104" t="str">
        <f t="shared" si="75"/>
        <v/>
      </c>
      <c r="CX54" s="104" t="str">
        <f t="shared" si="75"/>
        <v/>
      </c>
      <c r="CY54" s="104" t="str">
        <f t="shared" si="75"/>
        <v/>
      </c>
      <c r="CZ54" s="104" t="str">
        <f t="shared" si="75"/>
        <v/>
      </c>
      <c r="DA54" s="104" t="str">
        <f t="shared" si="75"/>
        <v/>
      </c>
      <c r="DB54" s="104" t="str">
        <f t="shared" si="75"/>
        <v/>
      </c>
      <c r="DC54" s="104"/>
      <c r="DD54" s="104" t="str">
        <f t="shared" si="86"/>
        <v/>
      </c>
      <c r="DE54" s="104" t="str">
        <f t="shared" si="86"/>
        <v/>
      </c>
      <c r="DF54" s="104" t="str">
        <f t="shared" si="86"/>
        <v/>
      </c>
      <c r="DG54" s="104" t="str">
        <f t="shared" si="86"/>
        <v/>
      </c>
      <c r="DH54" s="104" t="str">
        <f t="shared" si="86"/>
        <v/>
      </c>
      <c r="DI54" s="104" t="str">
        <f t="shared" si="76"/>
        <v/>
      </c>
      <c r="DJ54" s="104" t="str">
        <f t="shared" si="76"/>
        <v/>
      </c>
      <c r="DK54" s="104" t="str">
        <f t="shared" si="76"/>
        <v/>
      </c>
      <c r="DL54" s="104" t="str">
        <f t="shared" si="76"/>
        <v/>
      </c>
      <c r="DM54" s="104" t="str">
        <f t="shared" si="76"/>
        <v/>
      </c>
      <c r="DN54" s="104" t="str">
        <f t="shared" si="76"/>
        <v/>
      </c>
      <c r="DO54" s="104" t="str">
        <f t="shared" si="76"/>
        <v/>
      </c>
      <c r="DP54" s="104" t="str">
        <f t="shared" si="76"/>
        <v/>
      </c>
      <c r="DQ54" s="104"/>
      <c r="DR54" s="104" t="str">
        <f t="shared" si="87"/>
        <v/>
      </c>
      <c r="DS54" s="104" t="str">
        <f t="shared" si="87"/>
        <v/>
      </c>
      <c r="DT54" s="104" t="str">
        <f t="shared" si="87"/>
        <v/>
      </c>
      <c r="DU54" s="104" t="str">
        <f t="shared" si="87"/>
        <v/>
      </c>
      <c r="DV54" s="104" t="str">
        <f t="shared" si="87"/>
        <v/>
      </c>
      <c r="DW54" s="104" t="str">
        <f t="shared" si="77"/>
        <v/>
      </c>
      <c r="DX54" s="104" t="str">
        <f t="shared" si="77"/>
        <v/>
      </c>
      <c r="DY54" s="104" t="str">
        <f t="shared" si="77"/>
        <v/>
      </c>
      <c r="DZ54" s="104" t="str">
        <f t="shared" si="77"/>
        <v/>
      </c>
      <c r="EA54" s="104" t="str">
        <f t="shared" si="77"/>
        <v/>
      </c>
      <c r="EB54" s="104" t="str">
        <f t="shared" si="77"/>
        <v/>
      </c>
      <c r="EC54" s="104" t="str">
        <f t="shared" si="77"/>
        <v/>
      </c>
      <c r="ED54" s="104" t="str">
        <f t="shared" si="77"/>
        <v/>
      </c>
      <c r="EE54" s="104"/>
      <c r="EF54" s="104" t="str">
        <f t="shared" si="88"/>
        <v/>
      </c>
      <c r="EG54" s="104" t="str">
        <f t="shared" si="88"/>
        <v/>
      </c>
      <c r="EH54" s="104" t="str">
        <f t="shared" si="88"/>
        <v/>
      </c>
      <c r="EI54" s="104" t="str">
        <f t="shared" si="88"/>
        <v/>
      </c>
      <c r="EJ54" s="104" t="str">
        <f t="shared" si="88"/>
        <v/>
      </c>
      <c r="EK54" s="104" t="str">
        <f t="shared" si="78"/>
        <v/>
      </c>
      <c r="EL54" s="104" t="str">
        <f t="shared" si="78"/>
        <v/>
      </c>
      <c r="EM54" s="104" t="str">
        <f t="shared" si="78"/>
        <v/>
      </c>
      <c r="EN54" s="104" t="str">
        <f t="shared" si="78"/>
        <v/>
      </c>
      <c r="EO54" s="104" t="str">
        <f t="shared" si="78"/>
        <v/>
      </c>
      <c r="EP54" s="104" t="str">
        <f t="shared" si="78"/>
        <v/>
      </c>
      <c r="EQ54" s="104" t="str">
        <f t="shared" si="78"/>
        <v/>
      </c>
      <c r="ER54" s="104" t="str">
        <f t="shared" si="78"/>
        <v/>
      </c>
      <c r="ES54" s="104"/>
      <c r="ET54" s="104" t="str">
        <f t="shared" si="89"/>
        <v/>
      </c>
      <c r="EU54" s="104" t="str">
        <f t="shared" si="89"/>
        <v/>
      </c>
      <c r="EV54" s="104" t="str">
        <f t="shared" si="89"/>
        <v/>
      </c>
      <c r="EW54" s="104" t="str">
        <f t="shared" si="89"/>
        <v/>
      </c>
      <c r="EX54" s="104" t="str">
        <f t="shared" si="89"/>
        <v/>
      </c>
      <c r="EY54" s="104" t="str">
        <f t="shared" si="79"/>
        <v/>
      </c>
      <c r="EZ54" s="104" t="str">
        <f t="shared" si="79"/>
        <v/>
      </c>
      <c r="FA54" s="104" t="str">
        <f t="shared" si="79"/>
        <v/>
      </c>
      <c r="FB54" s="104" t="str">
        <f t="shared" si="79"/>
        <v/>
      </c>
      <c r="FC54" s="104" t="str">
        <f t="shared" si="79"/>
        <v/>
      </c>
      <c r="FD54" s="104" t="str">
        <f t="shared" si="79"/>
        <v/>
      </c>
      <c r="FE54" s="104" t="str">
        <f t="shared" si="79"/>
        <v/>
      </c>
      <c r="FF54" s="104" t="str">
        <f t="shared" si="79"/>
        <v/>
      </c>
      <c r="FG54" s="104"/>
      <c r="FH54" s="104" t="str">
        <f t="shared" si="90"/>
        <v/>
      </c>
      <c r="FI54" s="104" t="str">
        <f t="shared" si="90"/>
        <v/>
      </c>
      <c r="FJ54" s="104" t="str">
        <f t="shared" si="90"/>
        <v/>
      </c>
      <c r="FK54" s="104" t="str">
        <f t="shared" si="90"/>
        <v/>
      </c>
      <c r="FL54" s="104" t="str">
        <f t="shared" si="90"/>
        <v/>
      </c>
      <c r="FM54" s="104" t="str">
        <f t="shared" si="80"/>
        <v/>
      </c>
      <c r="FN54" s="104" t="str">
        <f t="shared" si="80"/>
        <v/>
      </c>
      <c r="FO54" s="104" t="str">
        <f t="shared" si="80"/>
        <v/>
      </c>
      <c r="FP54" s="104" t="str">
        <f t="shared" si="80"/>
        <v/>
      </c>
      <c r="FQ54" s="104" t="str">
        <f t="shared" si="80"/>
        <v/>
      </c>
      <c r="FR54" s="104" t="str">
        <f t="shared" si="80"/>
        <v/>
      </c>
      <c r="FS54" s="104" t="str">
        <f t="shared" si="80"/>
        <v/>
      </c>
      <c r="FT54" s="104" t="str">
        <f t="shared" si="80"/>
        <v/>
      </c>
      <c r="FU54" s="104"/>
      <c r="FV54" s="104" t="str">
        <f t="shared" si="91"/>
        <v/>
      </c>
      <c r="FW54" s="104" t="str">
        <f t="shared" si="91"/>
        <v/>
      </c>
      <c r="FX54" s="104" t="str">
        <f t="shared" si="91"/>
        <v/>
      </c>
      <c r="FY54" s="104" t="str">
        <f t="shared" si="91"/>
        <v/>
      </c>
      <c r="FZ54" s="104" t="str">
        <f t="shared" si="91"/>
        <v/>
      </c>
      <c r="GA54" s="104" t="str">
        <f t="shared" si="81"/>
        <v/>
      </c>
      <c r="GB54" s="104" t="str">
        <f t="shared" si="81"/>
        <v/>
      </c>
      <c r="GC54" s="104" t="str">
        <f t="shared" si="81"/>
        <v/>
      </c>
      <c r="GD54" s="104" t="str">
        <f t="shared" si="81"/>
        <v/>
      </c>
      <c r="GE54" s="104" t="str">
        <f t="shared" si="81"/>
        <v/>
      </c>
      <c r="GF54" s="104" t="str">
        <f t="shared" si="81"/>
        <v/>
      </c>
      <c r="GG54" s="104" t="str">
        <f t="shared" si="81"/>
        <v/>
      </c>
      <c r="GH54" s="104" t="str">
        <f t="shared" si="81"/>
        <v/>
      </c>
      <c r="GI54" s="104"/>
      <c r="GJ54" s="104" t="str">
        <f t="shared" si="92"/>
        <v/>
      </c>
      <c r="GK54" s="104" t="str">
        <f t="shared" si="92"/>
        <v/>
      </c>
      <c r="GL54" s="104" t="str">
        <f t="shared" si="92"/>
        <v/>
      </c>
      <c r="GM54" s="104" t="str">
        <f t="shared" si="92"/>
        <v/>
      </c>
      <c r="GN54" s="104" t="str">
        <f t="shared" si="92"/>
        <v/>
      </c>
      <c r="GO54" s="104" t="str">
        <f t="shared" si="82"/>
        <v/>
      </c>
      <c r="GP54" s="104" t="str">
        <f t="shared" si="82"/>
        <v/>
      </c>
      <c r="GQ54" s="104" t="str">
        <f t="shared" si="82"/>
        <v/>
      </c>
      <c r="GR54" s="104" t="str">
        <f t="shared" si="82"/>
        <v/>
      </c>
      <c r="GS54" s="104" t="str">
        <f t="shared" si="82"/>
        <v/>
      </c>
      <c r="GT54" s="104" t="str">
        <f t="shared" si="82"/>
        <v/>
      </c>
      <c r="GU54" s="104" t="str">
        <f t="shared" si="82"/>
        <v/>
      </c>
      <c r="GV54" s="104" t="str">
        <f t="shared" si="82"/>
        <v/>
      </c>
      <c r="GW54" s="104"/>
      <c r="GX54" s="104" t="str">
        <f t="shared" si="93"/>
        <v/>
      </c>
      <c r="GY54" s="104" t="str">
        <f t="shared" si="93"/>
        <v/>
      </c>
      <c r="GZ54" s="104" t="str">
        <f t="shared" si="93"/>
        <v/>
      </c>
      <c r="HA54" s="104" t="str">
        <f t="shared" si="93"/>
        <v/>
      </c>
      <c r="HB54" s="104" t="str">
        <f t="shared" si="93"/>
        <v/>
      </c>
      <c r="HC54" s="104" t="str">
        <f t="shared" si="83"/>
        <v/>
      </c>
      <c r="HD54" s="104" t="str">
        <f t="shared" si="83"/>
        <v/>
      </c>
      <c r="HE54" s="104" t="str">
        <f t="shared" si="83"/>
        <v/>
      </c>
      <c r="HF54" s="104" t="str">
        <f t="shared" si="83"/>
        <v/>
      </c>
      <c r="HG54" s="104" t="str">
        <f t="shared" si="83"/>
        <v/>
      </c>
      <c r="HH54" s="104" t="str">
        <f t="shared" si="83"/>
        <v/>
      </c>
      <c r="HI54" s="104" t="str">
        <f t="shared" si="83"/>
        <v/>
      </c>
      <c r="HJ54" s="104" t="str">
        <f t="shared" si="83"/>
        <v/>
      </c>
    </row>
    <row r="55" spans="1:218" x14ac:dyDescent="0.25">
      <c r="A55" s="91">
        <v>40655</v>
      </c>
      <c r="B55" s="113" t="s">
        <v>626</v>
      </c>
      <c r="C55" s="114" t="s">
        <v>571</v>
      </c>
      <c r="D55" s="160" t="s">
        <v>625</v>
      </c>
      <c r="E55" s="114">
        <v>43</v>
      </c>
      <c r="F55" s="134"/>
      <c r="G55" s="161"/>
      <c r="H55" s="162" t="str">
        <f>INDEX('Daily Activity List'!B:B,MATCH(A55,'Daily Activity List'!$A:$A))</f>
        <v>VHP - Clearance Sampling</v>
      </c>
      <c r="I55" s="136"/>
      <c r="J55" s="104" t="str">
        <f t="shared" ref="J55:K118" si="95">IF($C55="Decontamination Line",IF($E55="","",IF($H55=J$1,$E55,"")),"")</f>
        <v/>
      </c>
      <c r="K55" s="104" t="str">
        <f t="shared" si="95"/>
        <v/>
      </c>
      <c r="L55" s="104" t="str">
        <f t="shared" si="94"/>
        <v/>
      </c>
      <c r="M55" s="104">
        <f t="shared" si="94"/>
        <v>43</v>
      </c>
      <c r="N55" s="104" t="str">
        <f t="shared" si="94"/>
        <v/>
      </c>
      <c r="O55" s="104" t="str">
        <f t="shared" si="94"/>
        <v/>
      </c>
      <c r="P55" s="104" t="str">
        <f t="shared" si="94"/>
        <v/>
      </c>
      <c r="Q55" s="104" t="str">
        <f t="shared" si="94"/>
        <v/>
      </c>
      <c r="R55" s="104" t="str">
        <f t="shared" si="94"/>
        <v/>
      </c>
      <c r="S55" s="104" t="str">
        <f t="shared" si="94"/>
        <v/>
      </c>
      <c r="T55" s="104" t="str">
        <f t="shared" si="94"/>
        <v/>
      </c>
      <c r="U55" s="104" t="str">
        <f t="shared" si="94"/>
        <v/>
      </c>
      <c r="V55" s="104" t="str">
        <f t="shared" si="94"/>
        <v/>
      </c>
      <c r="W55" s="136"/>
      <c r="X55" s="104" t="str">
        <f t="shared" si="70"/>
        <v/>
      </c>
      <c r="Y55" s="104" t="str">
        <f t="shared" si="66"/>
        <v/>
      </c>
      <c r="Z55" s="104" t="str">
        <f t="shared" si="66"/>
        <v/>
      </c>
      <c r="AA55" s="104" t="str">
        <f t="shared" si="66"/>
        <v/>
      </c>
      <c r="AB55" s="104" t="str">
        <f t="shared" si="66"/>
        <v/>
      </c>
      <c r="AC55" s="104" t="str">
        <f t="shared" si="66"/>
        <v/>
      </c>
      <c r="AD55" s="104" t="str">
        <f t="shared" si="66"/>
        <v/>
      </c>
      <c r="AE55" s="104" t="str">
        <f t="shared" si="66"/>
        <v/>
      </c>
      <c r="AF55" s="104" t="str">
        <f t="shared" si="66"/>
        <v/>
      </c>
      <c r="AG55" s="104" t="str">
        <f t="shared" si="66"/>
        <v/>
      </c>
      <c r="AH55" s="104" t="str">
        <f t="shared" si="66"/>
        <v/>
      </c>
      <c r="AI55" s="104" t="str">
        <f t="shared" si="66"/>
        <v/>
      </c>
      <c r="AJ55" s="104" t="str">
        <f t="shared" si="66"/>
        <v/>
      </c>
      <c r="AK55" s="104"/>
      <c r="AL55" s="104" t="str">
        <f t="shared" si="71"/>
        <v/>
      </c>
      <c r="AM55" s="104" t="str">
        <f t="shared" si="67"/>
        <v/>
      </c>
      <c r="AN55" s="104" t="str">
        <f t="shared" si="67"/>
        <v/>
      </c>
      <c r="AO55" s="104" t="str">
        <f t="shared" si="67"/>
        <v/>
      </c>
      <c r="AP55" s="104" t="str">
        <f t="shared" si="67"/>
        <v/>
      </c>
      <c r="AQ55" s="104" t="str">
        <f t="shared" si="67"/>
        <v/>
      </c>
      <c r="AR55" s="104" t="str">
        <f t="shared" si="67"/>
        <v/>
      </c>
      <c r="AS55" s="104" t="str">
        <f t="shared" si="67"/>
        <v/>
      </c>
      <c r="AT55" s="104" t="str">
        <f t="shared" si="67"/>
        <v/>
      </c>
      <c r="AU55" s="104" t="str">
        <f t="shared" si="67"/>
        <v/>
      </c>
      <c r="AV55" s="104" t="str">
        <f t="shared" si="67"/>
        <v/>
      </c>
      <c r="AW55" s="104" t="str">
        <f t="shared" si="67"/>
        <v/>
      </c>
      <c r="AX55" s="104" t="str">
        <f t="shared" si="67"/>
        <v/>
      </c>
      <c r="AY55" s="104"/>
      <c r="AZ55" s="104" t="str">
        <f t="shared" si="72"/>
        <v/>
      </c>
      <c r="BA55" s="104" t="str">
        <f t="shared" si="68"/>
        <v/>
      </c>
      <c r="BB55" s="104" t="str">
        <f t="shared" si="68"/>
        <v/>
      </c>
      <c r="BC55" s="104" t="str">
        <f t="shared" si="68"/>
        <v/>
      </c>
      <c r="BD55" s="104" t="str">
        <f t="shared" si="68"/>
        <v/>
      </c>
      <c r="BE55" s="104" t="str">
        <f t="shared" si="68"/>
        <v/>
      </c>
      <c r="BF55" s="104" t="str">
        <f t="shared" si="68"/>
        <v/>
      </c>
      <c r="BG55" s="104" t="str">
        <f t="shared" si="68"/>
        <v/>
      </c>
      <c r="BH55" s="104" t="str">
        <f t="shared" si="68"/>
        <v/>
      </c>
      <c r="BI55" s="104" t="str">
        <f t="shared" si="68"/>
        <v/>
      </c>
      <c r="BJ55" s="104" t="str">
        <f t="shared" si="68"/>
        <v/>
      </c>
      <c r="BK55" s="104" t="str">
        <f t="shared" si="68"/>
        <v/>
      </c>
      <c r="BL55" s="104" t="str">
        <f t="shared" si="68"/>
        <v/>
      </c>
      <c r="BM55" s="104"/>
      <c r="BN55" s="104" t="str">
        <f t="shared" si="73"/>
        <v/>
      </c>
      <c r="BO55" s="104" t="str">
        <f t="shared" si="69"/>
        <v/>
      </c>
      <c r="BP55" s="104" t="str">
        <f t="shared" si="69"/>
        <v/>
      </c>
      <c r="BQ55" s="104" t="str">
        <f t="shared" si="69"/>
        <v/>
      </c>
      <c r="BR55" s="104" t="str">
        <f t="shared" si="69"/>
        <v/>
      </c>
      <c r="BS55" s="104" t="str">
        <f t="shared" si="69"/>
        <v/>
      </c>
      <c r="BT55" s="104" t="str">
        <f t="shared" si="69"/>
        <v/>
      </c>
      <c r="BU55" s="104" t="str">
        <f t="shared" si="69"/>
        <v/>
      </c>
      <c r="BV55" s="104" t="str">
        <f t="shared" si="69"/>
        <v/>
      </c>
      <c r="BW55" s="104" t="str">
        <f t="shared" si="69"/>
        <v/>
      </c>
      <c r="BX55" s="104" t="str">
        <f t="shared" si="69"/>
        <v/>
      </c>
      <c r="BY55" s="104" t="str">
        <f t="shared" si="69"/>
        <v/>
      </c>
      <c r="BZ55" s="104" t="str">
        <f t="shared" si="69"/>
        <v/>
      </c>
      <c r="CA55" s="104"/>
      <c r="CB55" s="104" t="str">
        <f t="shared" si="84"/>
        <v/>
      </c>
      <c r="CC55" s="104" t="str">
        <f t="shared" si="84"/>
        <v/>
      </c>
      <c r="CD55" s="104" t="str">
        <f t="shared" si="84"/>
        <v/>
      </c>
      <c r="CE55" s="104" t="str">
        <f t="shared" si="84"/>
        <v/>
      </c>
      <c r="CF55" s="104" t="str">
        <f t="shared" si="84"/>
        <v/>
      </c>
      <c r="CG55" s="104" t="str">
        <f t="shared" si="74"/>
        <v/>
      </c>
      <c r="CH55" s="104" t="str">
        <f t="shared" si="74"/>
        <v/>
      </c>
      <c r="CI55" s="104" t="str">
        <f t="shared" si="74"/>
        <v/>
      </c>
      <c r="CJ55" s="104" t="str">
        <f t="shared" si="74"/>
        <v/>
      </c>
      <c r="CK55" s="104" t="str">
        <f t="shared" si="74"/>
        <v/>
      </c>
      <c r="CL55" s="104" t="str">
        <f t="shared" si="74"/>
        <v/>
      </c>
      <c r="CM55" s="104" t="str">
        <f t="shared" si="74"/>
        <v/>
      </c>
      <c r="CN55" s="104" t="str">
        <f t="shared" si="74"/>
        <v/>
      </c>
      <c r="CO55" s="104"/>
      <c r="CP55" s="104" t="str">
        <f t="shared" si="85"/>
        <v/>
      </c>
      <c r="CQ55" s="104" t="str">
        <f t="shared" si="85"/>
        <v/>
      </c>
      <c r="CR55" s="104" t="str">
        <f t="shared" si="85"/>
        <v/>
      </c>
      <c r="CS55" s="104" t="str">
        <f t="shared" si="85"/>
        <v/>
      </c>
      <c r="CT55" s="104" t="str">
        <f t="shared" si="85"/>
        <v/>
      </c>
      <c r="CU55" s="104" t="str">
        <f t="shared" si="75"/>
        <v/>
      </c>
      <c r="CV55" s="104" t="str">
        <f t="shared" si="75"/>
        <v/>
      </c>
      <c r="CW55" s="104" t="str">
        <f t="shared" si="75"/>
        <v/>
      </c>
      <c r="CX55" s="104" t="str">
        <f t="shared" si="75"/>
        <v/>
      </c>
      <c r="CY55" s="104" t="str">
        <f t="shared" si="75"/>
        <v/>
      </c>
      <c r="CZ55" s="104" t="str">
        <f t="shared" si="75"/>
        <v/>
      </c>
      <c r="DA55" s="104" t="str">
        <f t="shared" si="75"/>
        <v/>
      </c>
      <c r="DB55" s="104" t="str">
        <f t="shared" si="75"/>
        <v/>
      </c>
      <c r="DC55" s="104"/>
      <c r="DD55" s="104" t="str">
        <f t="shared" si="86"/>
        <v/>
      </c>
      <c r="DE55" s="104" t="str">
        <f t="shared" si="86"/>
        <v/>
      </c>
      <c r="DF55" s="104" t="str">
        <f t="shared" si="86"/>
        <v/>
      </c>
      <c r="DG55" s="104" t="str">
        <f t="shared" si="86"/>
        <v/>
      </c>
      <c r="DH55" s="104" t="str">
        <f t="shared" si="86"/>
        <v/>
      </c>
      <c r="DI55" s="104" t="str">
        <f t="shared" si="76"/>
        <v/>
      </c>
      <c r="DJ55" s="104" t="str">
        <f t="shared" si="76"/>
        <v/>
      </c>
      <c r="DK55" s="104" t="str">
        <f t="shared" si="76"/>
        <v/>
      </c>
      <c r="DL55" s="104" t="str">
        <f t="shared" si="76"/>
        <v/>
      </c>
      <c r="DM55" s="104" t="str">
        <f t="shared" si="76"/>
        <v/>
      </c>
      <c r="DN55" s="104" t="str">
        <f t="shared" si="76"/>
        <v/>
      </c>
      <c r="DO55" s="104" t="str">
        <f t="shared" si="76"/>
        <v/>
      </c>
      <c r="DP55" s="104" t="str">
        <f t="shared" si="76"/>
        <v/>
      </c>
      <c r="DQ55" s="104"/>
      <c r="DR55" s="104" t="str">
        <f t="shared" si="87"/>
        <v/>
      </c>
      <c r="DS55" s="104" t="str">
        <f t="shared" si="87"/>
        <v/>
      </c>
      <c r="DT55" s="104" t="str">
        <f t="shared" si="87"/>
        <v/>
      </c>
      <c r="DU55" s="104" t="str">
        <f t="shared" si="87"/>
        <v/>
      </c>
      <c r="DV55" s="104" t="str">
        <f t="shared" si="87"/>
        <v/>
      </c>
      <c r="DW55" s="104" t="str">
        <f t="shared" si="77"/>
        <v/>
      </c>
      <c r="DX55" s="104" t="str">
        <f t="shared" si="77"/>
        <v/>
      </c>
      <c r="DY55" s="104" t="str">
        <f t="shared" si="77"/>
        <v/>
      </c>
      <c r="DZ55" s="104" t="str">
        <f t="shared" si="77"/>
        <v/>
      </c>
      <c r="EA55" s="104" t="str">
        <f t="shared" si="77"/>
        <v/>
      </c>
      <c r="EB55" s="104" t="str">
        <f t="shared" si="77"/>
        <v/>
      </c>
      <c r="EC55" s="104" t="str">
        <f t="shared" si="77"/>
        <v/>
      </c>
      <c r="ED55" s="104" t="str">
        <f t="shared" si="77"/>
        <v/>
      </c>
      <c r="EE55" s="104"/>
      <c r="EF55" s="104" t="str">
        <f t="shared" si="88"/>
        <v/>
      </c>
      <c r="EG55" s="104" t="str">
        <f t="shared" si="88"/>
        <v/>
      </c>
      <c r="EH55" s="104" t="str">
        <f t="shared" si="88"/>
        <v/>
      </c>
      <c r="EI55" s="104" t="str">
        <f t="shared" si="88"/>
        <v/>
      </c>
      <c r="EJ55" s="104" t="str">
        <f t="shared" si="88"/>
        <v/>
      </c>
      <c r="EK55" s="104" t="str">
        <f t="shared" si="78"/>
        <v/>
      </c>
      <c r="EL55" s="104" t="str">
        <f t="shared" si="78"/>
        <v/>
      </c>
      <c r="EM55" s="104" t="str">
        <f t="shared" si="78"/>
        <v/>
      </c>
      <c r="EN55" s="104" t="str">
        <f t="shared" si="78"/>
        <v/>
      </c>
      <c r="EO55" s="104" t="str">
        <f t="shared" si="78"/>
        <v/>
      </c>
      <c r="EP55" s="104" t="str">
        <f t="shared" si="78"/>
        <v/>
      </c>
      <c r="EQ55" s="104" t="str">
        <f t="shared" si="78"/>
        <v/>
      </c>
      <c r="ER55" s="104" t="str">
        <f t="shared" si="78"/>
        <v/>
      </c>
      <c r="ES55" s="104"/>
      <c r="ET55" s="104" t="str">
        <f t="shared" si="89"/>
        <v/>
      </c>
      <c r="EU55" s="104" t="str">
        <f t="shared" si="89"/>
        <v/>
      </c>
      <c r="EV55" s="104" t="str">
        <f t="shared" si="89"/>
        <v/>
      </c>
      <c r="EW55" s="104" t="str">
        <f t="shared" si="89"/>
        <v/>
      </c>
      <c r="EX55" s="104" t="str">
        <f t="shared" si="89"/>
        <v/>
      </c>
      <c r="EY55" s="104" t="str">
        <f t="shared" si="79"/>
        <v/>
      </c>
      <c r="EZ55" s="104" t="str">
        <f t="shared" si="79"/>
        <v/>
      </c>
      <c r="FA55" s="104" t="str">
        <f t="shared" si="79"/>
        <v/>
      </c>
      <c r="FB55" s="104" t="str">
        <f t="shared" si="79"/>
        <v/>
      </c>
      <c r="FC55" s="104" t="str">
        <f t="shared" si="79"/>
        <v/>
      </c>
      <c r="FD55" s="104" t="str">
        <f t="shared" si="79"/>
        <v/>
      </c>
      <c r="FE55" s="104" t="str">
        <f t="shared" si="79"/>
        <v/>
      </c>
      <c r="FF55" s="104" t="str">
        <f t="shared" si="79"/>
        <v/>
      </c>
      <c r="FG55" s="104"/>
      <c r="FH55" s="104" t="str">
        <f t="shared" si="90"/>
        <v/>
      </c>
      <c r="FI55" s="104" t="str">
        <f t="shared" si="90"/>
        <v/>
      </c>
      <c r="FJ55" s="104" t="str">
        <f t="shared" si="90"/>
        <v/>
      </c>
      <c r="FK55" s="104" t="str">
        <f t="shared" si="90"/>
        <v/>
      </c>
      <c r="FL55" s="104" t="str">
        <f t="shared" si="90"/>
        <v/>
      </c>
      <c r="FM55" s="104" t="str">
        <f t="shared" si="80"/>
        <v/>
      </c>
      <c r="FN55" s="104" t="str">
        <f t="shared" si="80"/>
        <v/>
      </c>
      <c r="FO55" s="104" t="str">
        <f t="shared" si="80"/>
        <v/>
      </c>
      <c r="FP55" s="104" t="str">
        <f t="shared" si="80"/>
        <v/>
      </c>
      <c r="FQ55" s="104" t="str">
        <f t="shared" si="80"/>
        <v/>
      </c>
      <c r="FR55" s="104" t="str">
        <f t="shared" si="80"/>
        <v/>
      </c>
      <c r="FS55" s="104" t="str">
        <f t="shared" si="80"/>
        <v/>
      </c>
      <c r="FT55" s="104" t="str">
        <f t="shared" si="80"/>
        <v/>
      </c>
      <c r="FU55" s="104"/>
      <c r="FV55" s="104" t="str">
        <f t="shared" si="91"/>
        <v/>
      </c>
      <c r="FW55" s="104" t="str">
        <f t="shared" si="91"/>
        <v/>
      </c>
      <c r="FX55" s="104" t="str">
        <f t="shared" si="91"/>
        <v/>
      </c>
      <c r="FY55" s="104" t="str">
        <f t="shared" si="91"/>
        <v/>
      </c>
      <c r="FZ55" s="104" t="str">
        <f t="shared" si="91"/>
        <v/>
      </c>
      <c r="GA55" s="104" t="str">
        <f t="shared" si="81"/>
        <v/>
      </c>
      <c r="GB55" s="104" t="str">
        <f t="shared" si="81"/>
        <v/>
      </c>
      <c r="GC55" s="104" t="str">
        <f t="shared" si="81"/>
        <v/>
      </c>
      <c r="GD55" s="104" t="str">
        <f t="shared" si="81"/>
        <v/>
      </c>
      <c r="GE55" s="104" t="str">
        <f t="shared" si="81"/>
        <v/>
      </c>
      <c r="GF55" s="104" t="str">
        <f t="shared" si="81"/>
        <v/>
      </c>
      <c r="GG55" s="104" t="str">
        <f t="shared" si="81"/>
        <v/>
      </c>
      <c r="GH55" s="104" t="str">
        <f t="shared" si="81"/>
        <v/>
      </c>
      <c r="GI55" s="104"/>
      <c r="GJ55" s="104" t="str">
        <f t="shared" si="92"/>
        <v/>
      </c>
      <c r="GK55" s="104" t="str">
        <f t="shared" si="92"/>
        <v/>
      </c>
      <c r="GL55" s="104" t="str">
        <f t="shared" si="92"/>
        <v/>
      </c>
      <c r="GM55" s="104" t="str">
        <f t="shared" si="92"/>
        <v/>
      </c>
      <c r="GN55" s="104" t="str">
        <f t="shared" si="92"/>
        <v/>
      </c>
      <c r="GO55" s="104" t="str">
        <f t="shared" si="82"/>
        <v/>
      </c>
      <c r="GP55" s="104" t="str">
        <f t="shared" si="82"/>
        <v/>
      </c>
      <c r="GQ55" s="104" t="str">
        <f t="shared" si="82"/>
        <v/>
      </c>
      <c r="GR55" s="104" t="str">
        <f t="shared" si="82"/>
        <v/>
      </c>
      <c r="GS55" s="104" t="str">
        <f t="shared" si="82"/>
        <v/>
      </c>
      <c r="GT55" s="104" t="str">
        <f t="shared" si="82"/>
        <v/>
      </c>
      <c r="GU55" s="104" t="str">
        <f t="shared" si="82"/>
        <v/>
      </c>
      <c r="GV55" s="104" t="str">
        <f t="shared" si="82"/>
        <v/>
      </c>
      <c r="GW55" s="104"/>
      <c r="GX55" s="104" t="str">
        <f t="shared" si="93"/>
        <v/>
      </c>
      <c r="GY55" s="104" t="str">
        <f t="shared" si="93"/>
        <v/>
      </c>
      <c r="GZ55" s="104" t="str">
        <f t="shared" si="93"/>
        <v/>
      </c>
      <c r="HA55" s="104" t="str">
        <f t="shared" si="93"/>
        <v/>
      </c>
      <c r="HB55" s="104" t="str">
        <f t="shared" si="93"/>
        <v/>
      </c>
      <c r="HC55" s="104" t="str">
        <f t="shared" si="83"/>
        <v/>
      </c>
      <c r="HD55" s="104" t="str">
        <f t="shared" si="83"/>
        <v/>
      </c>
      <c r="HE55" s="104" t="str">
        <f t="shared" si="83"/>
        <v/>
      </c>
      <c r="HF55" s="104" t="str">
        <f t="shared" si="83"/>
        <v/>
      </c>
      <c r="HG55" s="104" t="str">
        <f t="shared" si="83"/>
        <v/>
      </c>
      <c r="HH55" s="104" t="str">
        <f t="shared" si="83"/>
        <v/>
      </c>
      <c r="HI55" s="104" t="str">
        <f t="shared" si="83"/>
        <v/>
      </c>
      <c r="HJ55" s="104" t="str">
        <f t="shared" si="83"/>
        <v/>
      </c>
    </row>
    <row r="56" spans="1:218" x14ac:dyDescent="0.25">
      <c r="A56" s="91">
        <v>40655</v>
      </c>
      <c r="B56" s="113" t="s">
        <v>627</v>
      </c>
      <c r="C56" s="114" t="s">
        <v>571</v>
      </c>
      <c r="D56" s="160" t="s">
        <v>625</v>
      </c>
      <c r="E56" s="114">
        <v>10.199999999999999</v>
      </c>
      <c r="F56" s="134"/>
      <c r="G56" s="161"/>
      <c r="H56" s="162" t="str">
        <f>INDEX('Daily Activity List'!B:B,MATCH(A56,'Daily Activity List'!$A:$A))</f>
        <v>VHP - Clearance Sampling</v>
      </c>
      <c r="I56" s="136"/>
      <c r="J56" s="104" t="str">
        <f t="shared" si="95"/>
        <v/>
      </c>
      <c r="K56" s="104" t="str">
        <f t="shared" si="95"/>
        <v/>
      </c>
      <c r="L56" s="104" t="str">
        <f t="shared" si="94"/>
        <v/>
      </c>
      <c r="M56" s="104">
        <f t="shared" si="94"/>
        <v>10.199999999999999</v>
      </c>
      <c r="N56" s="104" t="str">
        <f t="shared" si="94"/>
        <v/>
      </c>
      <c r="O56" s="104" t="str">
        <f t="shared" si="94"/>
        <v/>
      </c>
      <c r="P56" s="104" t="str">
        <f t="shared" si="94"/>
        <v/>
      </c>
      <c r="Q56" s="104" t="str">
        <f t="shared" si="94"/>
        <v/>
      </c>
      <c r="R56" s="104" t="str">
        <f t="shared" si="94"/>
        <v/>
      </c>
      <c r="S56" s="104" t="str">
        <f t="shared" si="94"/>
        <v/>
      </c>
      <c r="T56" s="104" t="str">
        <f t="shared" si="94"/>
        <v/>
      </c>
      <c r="U56" s="104" t="str">
        <f t="shared" si="94"/>
        <v/>
      </c>
      <c r="V56" s="104" t="str">
        <f t="shared" si="94"/>
        <v/>
      </c>
      <c r="W56" s="136"/>
      <c r="X56" s="104" t="str">
        <f t="shared" si="70"/>
        <v/>
      </c>
      <c r="Y56" s="104" t="str">
        <f t="shared" si="66"/>
        <v/>
      </c>
      <c r="Z56" s="104" t="str">
        <f t="shared" si="66"/>
        <v/>
      </c>
      <c r="AA56" s="104" t="str">
        <f t="shared" si="66"/>
        <v/>
      </c>
      <c r="AB56" s="104" t="str">
        <f t="shared" si="66"/>
        <v/>
      </c>
      <c r="AC56" s="104" t="str">
        <f t="shared" si="66"/>
        <v/>
      </c>
      <c r="AD56" s="104" t="str">
        <f t="shared" si="66"/>
        <v/>
      </c>
      <c r="AE56" s="104" t="str">
        <f t="shared" si="66"/>
        <v/>
      </c>
      <c r="AF56" s="104" t="str">
        <f t="shared" si="66"/>
        <v/>
      </c>
      <c r="AG56" s="104" t="str">
        <f t="shared" si="66"/>
        <v/>
      </c>
      <c r="AH56" s="104" t="str">
        <f t="shared" si="66"/>
        <v/>
      </c>
      <c r="AI56" s="104" t="str">
        <f t="shared" si="66"/>
        <v/>
      </c>
      <c r="AJ56" s="104" t="str">
        <f t="shared" si="66"/>
        <v/>
      </c>
      <c r="AK56" s="104"/>
      <c r="AL56" s="104" t="str">
        <f t="shared" si="71"/>
        <v/>
      </c>
      <c r="AM56" s="104" t="str">
        <f t="shared" si="67"/>
        <v/>
      </c>
      <c r="AN56" s="104" t="str">
        <f t="shared" si="67"/>
        <v/>
      </c>
      <c r="AO56" s="104" t="str">
        <f t="shared" si="67"/>
        <v/>
      </c>
      <c r="AP56" s="104" t="str">
        <f t="shared" si="67"/>
        <v/>
      </c>
      <c r="AQ56" s="104" t="str">
        <f t="shared" si="67"/>
        <v/>
      </c>
      <c r="AR56" s="104" t="str">
        <f t="shared" si="67"/>
        <v/>
      </c>
      <c r="AS56" s="104" t="str">
        <f t="shared" si="67"/>
        <v/>
      </c>
      <c r="AT56" s="104" t="str">
        <f t="shared" si="67"/>
        <v/>
      </c>
      <c r="AU56" s="104" t="str">
        <f t="shared" si="67"/>
        <v/>
      </c>
      <c r="AV56" s="104" t="str">
        <f t="shared" si="67"/>
        <v/>
      </c>
      <c r="AW56" s="104" t="str">
        <f t="shared" si="67"/>
        <v/>
      </c>
      <c r="AX56" s="104" t="str">
        <f t="shared" si="67"/>
        <v/>
      </c>
      <c r="AY56" s="104"/>
      <c r="AZ56" s="104" t="str">
        <f t="shared" si="72"/>
        <v/>
      </c>
      <c r="BA56" s="104" t="str">
        <f t="shared" si="68"/>
        <v/>
      </c>
      <c r="BB56" s="104" t="str">
        <f t="shared" si="68"/>
        <v/>
      </c>
      <c r="BC56" s="104" t="str">
        <f t="shared" si="68"/>
        <v/>
      </c>
      <c r="BD56" s="104" t="str">
        <f t="shared" si="68"/>
        <v/>
      </c>
      <c r="BE56" s="104" t="str">
        <f t="shared" si="68"/>
        <v/>
      </c>
      <c r="BF56" s="104" t="str">
        <f t="shared" si="68"/>
        <v/>
      </c>
      <c r="BG56" s="104" t="str">
        <f t="shared" si="68"/>
        <v/>
      </c>
      <c r="BH56" s="104" t="str">
        <f t="shared" si="68"/>
        <v/>
      </c>
      <c r="BI56" s="104" t="str">
        <f t="shared" si="68"/>
        <v/>
      </c>
      <c r="BJ56" s="104" t="str">
        <f t="shared" si="68"/>
        <v/>
      </c>
      <c r="BK56" s="104" t="str">
        <f t="shared" si="68"/>
        <v/>
      </c>
      <c r="BL56" s="104" t="str">
        <f t="shared" si="68"/>
        <v/>
      </c>
      <c r="BM56" s="104"/>
      <c r="BN56" s="104" t="str">
        <f t="shared" si="73"/>
        <v/>
      </c>
      <c r="BO56" s="104" t="str">
        <f t="shared" si="69"/>
        <v/>
      </c>
      <c r="BP56" s="104" t="str">
        <f t="shared" si="69"/>
        <v/>
      </c>
      <c r="BQ56" s="104" t="str">
        <f t="shared" si="69"/>
        <v/>
      </c>
      <c r="BR56" s="104" t="str">
        <f t="shared" si="69"/>
        <v/>
      </c>
      <c r="BS56" s="104" t="str">
        <f t="shared" si="69"/>
        <v/>
      </c>
      <c r="BT56" s="104" t="str">
        <f t="shared" si="69"/>
        <v/>
      </c>
      <c r="BU56" s="104" t="str">
        <f t="shared" si="69"/>
        <v/>
      </c>
      <c r="BV56" s="104" t="str">
        <f t="shared" si="69"/>
        <v/>
      </c>
      <c r="BW56" s="104" t="str">
        <f t="shared" si="69"/>
        <v/>
      </c>
      <c r="BX56" s="104" t="str">
        <f t="shared" si="69"/>
        <v/>
      </c>
      <c r="BY56" s="104" t="str">
        <f t="shared" si="69"/>
        <v/>
      </c>
      <c r="BZ56" s="104" t="str">
        <f t="shared" si="69"/>
        <v/>
      </c>
      <c r="CA56" s="104"/>
      <c r="CB56" s="104" t="str">
        <f t="shared" si="84"/>
        <v/>
      </c>
      <c r="CC56" s="104" t="str">
        <f t="shared" si="84"/>
        <v/>
      </c>
      <c r="CD56" s="104" t="str">
        <f t="shared" si="84"/>
        <v/>
      </c>
      <c r="CE56" s="104" t="str">
        <f t="shared" si="84"/>
        <v/>
      </c>
      <c r="CF56" s="104" t="str">
        <f t="shared" si="84"/>
        <v/>
      </c>
      <c r="CG56" s="104" t="str">
        <f t="shared" si="74"/>
        <v/>
      </c>
      <c r="CH56" s="104" t="str">
        <f t="shared" si="74"/>
        <v/>
      </c>
      <c r="CI56" s="104" t="str">
        <f t="shared" si="74"/>
        <v/>
      </c>
      <c r="CJ56" s="104" t="str">
        <f t="shared" si="74"/>
        <v/>
      </c>
      <c r="CK56" s="104" t="str">
        <f t="shared" si="74"/>
        <v/>
      </c>
      <c r="CL56" s="104" t="str">
        <f t="shared" si="74"/>
        <v/>
      </c>
      <c r="CM56" s="104" t="str">
        <f t="shared" si="74"/>
        <v/>
      </c>
      <c r="CN56" s="104" t="str">
        <f t="shared" si="74"/>
        <v/>
      </c>
      <c r="CO56" s="104"/>
      <c r="CP56" s="104" t="str">
        <f t="shared" si="85"/>
        <v/>
      </c>
      <c r="CQ56" s="104" t="str">
        <f t="shared" si="85"/>
        <v/>
      </c>
      <c r="CR56" s="104" t="str">
        <f t="shared" si="85"/>
        <v/>
      </c>
      <c r="CS56" s="104" t="str">
        <f t="shared" si="85"/>
        <v/>
      </c>
      <c r="CT56" s="104" t="str">
        <f t="shared" si="85"/>
        <v/>
      </c>
      <c r="CU56" s="104" t="str">
        <f t="shared" si="75"/>
        <v/>
      </c>
      <c r="CV56" s="104" t="str">
        <f t="shared" si="75"/>
        <v/>
      </c>
      <c r="CW56" s="104" t="str">
        <f t="shared" si="75"/>
        <v/>
      </c>
      <c r="CX56" s="104" t="str">
        <f t="shared" si="75"/>
        <v/>
      </c>
      <c r="CY56" s="104" t="str">
        <f t="shared" si="75"/>
        <v/>
      </c>
      <c r="CZ56" s="104" t="str">
        <f t="shared" si="75"/>
        <v/>
      </c>
      <c r="DA56" s="104" t="str">
        <f t="shared" si="75"/>
        <v/>
      </c>
      <c r="DB56" s="104" t="str">
        <f t="shared" si="75"/>
        <v/>
      </c>
      <c r="DC56" s="104"/>
      <c r="DD56" s="104" t="str">
        <f t="shared" si="86"/>
        <v/>
      </c>
      <c r="DE56" s="104" t="str">
        <f t="shared" si="86"/>
        <v/>
      </c>
      <c r="DF56" s="104" t="str">
        <f t="shared" si="86"/>
        <v/>
      </c>
      <c r="DG56" s="104" t="str">
        <f t="shared" si="86"/>
        <v/>
      </c>
      <c r="DH56" s="104" t="str">
        <f t="shared" si="86"/>
        <v/>
      </c>
      <c r="DI56" s="104" t="str">
        <f t="shared" si="76"/>
        <v/>
      </c>
      <c r="DJ56" s="104" t="str">
        <f t="shared" si="76"/>
        <v/>
      </c>
      <c r="DK56" s="104" t="str">
        <f t="shared" si="76"/>
        <v/>
      </c>
      <c r="DL56" s="104" t="str">
        <f t="shared" si="76"/>
        <v/>
      </c>
      <c r="DM56" s="104" t="str">
        <f t="shared" si="76"/>
        <v/>
      </c>
      <c r="DN56" s="104" t="str">
        <f t="shared" si="76"/>
        <v/>
      </c>
      <c r="DO56" s="104" t="str">
        <f t="shared" si="76"/>
        <v/>
      </c>
      <c r="DP56" s="104" t="str">
        <f t="shared" si="76"/>
        <v/>
      </c>
      <c r="DQ56" s="104"/>
      <c r="DR56" s="104" t="str">
        <f t="shared" si="87"/>
        <v/>
      </c>
      <c r="DS56" s="104" t="str">
        <f t="shared" si="87"/>
        <v/>
      </c>
      <c r="DT56" s="104" t="str">
        <f t="shared" si="87"/>
        <v/>
      </c>
      <c r="DU56" s="104" t="str">
        <f t="shared" si="87"/>
        <v/>
      </c>
      <c r="DV56" s="104" t="str">
        <f t="shared" si="87"/>
        <v/>
      </c>
      <c r="DW56" s="104" t="str">
        <f t="shared" si="77"/>
        <v/>
      </c>
      <c r="DX56" s="104" t="str">
        <f t="shared" si="77"/>
        <v/>
      </c>
      <c r="DY56" s="104" t="str">
        <f t="shared" si="77"/>
        <v/>
      </c>
      <c r="DZ56" s="104" t="str">
        <f t="shared" si="77"/>
        <v/>
      </c>
      <c r="EA56" s="104" t="str">
        <f t="shared" si="77"/>
        <v/>
      </c>
      <c r="EB56" s="104" t="str">
        <f t="shared" si="77"/>
        <v/>
      </c>
      <c r="EC56" s="104" t="str">
        <f t="shared" si="77"/>
        <v/>
      </c>
      <c r="ED56" s="104" t="str">
        <f t="shared" si="77"/>
        <v/>
      </c>
      <c r="EE56" s="104"/>
      <c r="EF56" s="104" t="str">
        <f t="shared" si="88"/>
        <v/>
      </c>
      <c r="EG56" s="104" t="str">
        <f t="shared" si="88"/>
        <v/>
      </c>
      <c r="EH56" s="104" t="str">
        <f t="shared" si="88"/>
        <v/>
      </c>
      <c r="EI56" s="104" t="str">
        <f t="shared" si="88"/>
        <v/>
      </c>
      <c r="EJ56" s="104" t="str">
        <f t="shared" si="88"/>
        <v/>
      </c>
      <c r="EK56" s="104" t="str">
        <f t="shared" si="78"/>
        <v/>
      </c>
      <c r="EL56" s="104" t="str">
        <f t="shared" si="78"/>
        <v/>
      </c>
      <c r="EM56" s="104" t="str">
        <f t="shared" si="78"/>
        <v/>
      </c>
      <c r="EN56" s="104" t="str">
        <f t="shared" si="78"/>
        <v/>
      </c>
      <c r="EO56" s="104" t="str">
        <f t="shared" si="78"/>
        <v/>
      </c>
      <c r="EP56" s="104" t="str">
        <f t="shared" si="78"/>
        <v/>
      </c>
      <c r="EQ56" s="104" t="str">
        <f t="shared" si="78"/>
        <v/>
      </c>
      <c r="ER56" s="104" t="str">
        <f t="shared" si="78"/>
        <v/>
      </c>
      <c r="ES56" s="104"/>
      <c r="ET56" s="104" t="str">
        <f t="shared" si="89"/>
        <v/>
      </c>
      <c r="EU56" s="104" t="str">
        <f t="shared" si="89"/>
        <v/>
      </c>
      <c r="EV56" s="104" t="str">
        <f t="shared" si="89"/>
        <v/>
      </c>
      <c r="EW56" s="104" t="str">
        <f t="shared" si="89"/>
        <v/>
      </c>
      <c r="EX56" s="104" t="str">
        <f t="shared" si="89"/>
        <v/>
      </c>
      <c r="EY56" s="104" t="str">
        <f t="shared" si="79"/>
        <v/>
      </c>
      <c r="EZ56" s="104" t="str">
        <f t="shared" si="79"/>
        <v/>
      </c>
      <c r="FA56" s="104" t="str">
        <f t="shared" si="79"/>
        <v/>
      </c>
      <c r="FB56" s="104" t="str">
        <f t="shared" si="79"/>
        <v/>
      </c>
      <c r="FC56" s="104" t="str">
        <f t="shared" si="79"/>
        <v/>
      </c>
      <c r="FD56" s="104" t="str">
        <f t="shared" si="79"/>
        <v/>
      </c>
      <c r="FE56" s="104" t="str">
        <f t="shared" si="79"/>
        <v/>
      </c>
      <c r="FF56" s="104" t="str">
        <f t="shared" si="79"/>
        <v/>
      </c>
      <c r="FG56" s="104"/>
      <c r="FH56" s="104" t="str">
        <f t="shared" si="90"/>
        <v/>
      </c>
      <c r="FI56" s="104" t="str">
        <f t="shared" si="90"/>
        <v/>
      </c>
      <c r="FJ56" s="104" t="str">
        <f t="shared" si="90"/>
        <v/>
      </c>
      <c r="FK56" s="104" t="str">
        <f t="shared" si="90"/>
        <v/>
      </c>
      <c r="FL56" s="104" t="str">
        <f t="shared" si="90"/>
        <v/>
      </c>
      <c r="FM56" s="104" t="str">
        <f t="shared" si="80"/>
        <v/>
      </c>
      <c r="FN56" s="104" t="str">
        <f t="shared" si="80"/>
        <v/>
      </c>
      <c r="FO56" s="104" t="str">
        <f t="shared" si="80"/>
        <v/>
      </c>
      <c r="FP56" s="104" t="str">
        <f t="shared" si="80"/>
        <v/>
      </c>
      <c r="FQ56" s="104" t="str">
        <f t="shared" si="80"/>
        <v/>
      </c>
      <c r="FR56" s="104" t="str">
        <f t="shared" si="80"/>
        <v/>
      </c>
      <c r="FS56" s="104" t="str">
        <f t="shared" si="80"/>
        <v/>
      </c>
      <c r="FT56" s="104" t="str">
        <f t="shared" si="80"/>
        <v/>
      </c>
      <c r="FU56" s="104"/>
      <c r="FV56" s="104" t="str">
        <f t="shared" si="91"/>
        <v/>
      </c>
      <c r="FW56" s="104" t="str">
        <f t="shared" si="91"/>
        <v/>
      </c>
      <c r="FX56" s="104" t="str">
        <f t="shared" si="91"/>
        <v/>
      </c>
      <c r="FY56" s="104" t="str">
        <f t="shared" si="91"/>
        <v/>
      </c>
      <c r="FZ56" s="104" t="str">
        <f t="shared" si="91"/>
        <v/>
      </c>
      <c r="GA56" s="104" t="str">
        <f t="shared" si="81"/>
        <v/>
      </c>
      <c r="GB56" s="104" t="str">
        <f t="shared" si="81"/>
        <v/>
      </c>
      <c r="GC56" s="104" t="str">
        <f t="shared" si="81"/>
        <v/>
      </c>
      <c r="GD56" s="104" t="str">
        <f t="shared" si="81"/>
        <v/>
      </c>
      <c r="GE56" s="104" t="str">
        <f t="shared" si="81"/>
        <v/>
      </c>
      <c r="GF56" s="104" t="str">
        <f t="shared" si="81"/>
        <v/>
      </c>
      <c r="GG56" s="104" t="str">
        <f t="shared" si="81"/>
        <v/>
      </c>
      <c r="GH56" s="104" t="str">
        <f t="shared" si="81"/>
        <v/>
      </c>
      <c r="GI56" s="104"/>
      <c r="GJ56" s="104" t="str">
        <f t="shared" si="92"/>
        <v/>
      </c>
      <c r="GK56" s="104" t="str">
        <f t="shared" si="92"/>
        <v/>
      </c>
      <c r="GL56" s="104" t="str">
        <f t="shared" si="92"/>
        <v/>
      </c>
      <c r="GM56" s="104" t="str">
        <f t="shared" si="92"/>
        <v/>
      </c>
      <c r="GN56" s="104" t="str">
        <f t="shared" si="92"/>
        <v/>
      </c>
      <c r="GO56" s="104" t="str">
        <f t="shared" si="82"/>
        <v/>
      </c>
      <c r="GP56" s="104" t="str">
        <f t="shared" si="82"/>
        <v/>
      </c>
      <c r="GQ56" s="104" t="str">
        <f t="shared" si="82"/>
        <v/>
      </c>
      <c r="GR56" s="104" t="str">
        <f t="shared" si="82"/>
        <v/>
      </c>
      <c r="GS56" s="104" t="str">
        <f t="shared" si="82"/>
        <v/>
      </c>
      <c r="GT56" s="104" t="str">
        <f t="shared" si="82"/>
        <v/>
      </c>
      <c r="GU56" s="104" t="str">
        <f t="shared" si="82"/>
        <v/>
      </c>
      <c r="GV56" s="104" t="str">
        <f t="shared" si="82"/>
        <v/>
      </c>
      <c r="GW56" s="104"/>
      <c r="GX56" s="104" t="str">
        <f t="shared" si="93"/>
        <v/>
      </c>
      <c r="GY56" s="104" t="str">
        <f t="shared" si="93"/>
        <v/>
      </c>
      <c r="GZ56" s="104" t="str">
        <f t="shared" si="93"/>
        <v/>
      </c>
      <c r="HA56" s="104" t="str">
        <f t="shared" si="93"/>
        <v/>
      </c>
      <c r="HB56" s="104" t="str">
        <f t="shared" si="93"/>
        <v/>
      </c>
      <c r="HC56" s="104" t="str">
        <f t="shared" si="83"/>
        <v/>
      </c>
      <c r="HD56" s="104" t="str">
        <f t="shared" si="83"/>
        <v/>
      </c>
      <c r="HE56" s="104" t="str">
        <f t="shared" si="83"/>
        <v/>
      </c>
      <c r="HF56" s="104" t="str">
        <f t="shared" si="83"/>
        <v/>
      </c>
      <c r="HG56" s="104" t="str">
        <f t="shared" si="83"/>
        <v/>
      </c>
      <c r="HH56" s="104" t="str">
        <f t="shared" si="83"/>
        <v/>
      </c>
      <c r="HI56" s="104" t="str">
        <f t="shared" si="83"/>
        <v/>
      </c>
      <c r="HJ56" s="104" t="str">
        <f t="shared" si="83"/>
        <v/>
      </c>
    </row>
    <row r="57" spans="1:218" x14ac:dyDescent="0.25">
      <c r="A57" s="91">
        <v>40655</v>
      </c>
      <c r="B57" s="113" t="s">
        <v>628</v>
      </c>
      <c r="C57" s="114" t="s">
        <v>571</v>
      </c>
      <c r="D57" s="160" t="s">
        <v>629</v>
      </c>
      <c r="E57" s="112"/>
      <c r="F57" s="134">
        <v>18</v>
      </c>
      <c r="G57" s="161"/>
      <c r="H57" s="162" t="str">
        <f>INDEX('Daily Activity List'!B:B,MATCH(A57,'Daily Activity List'!$A:$A))</f>
        <v>VHP - Clearance Sampling</v>
      </c>
      <c r="I57" s="136"/>
      <c r="J57" s="104" t="str">
        <f t="shared" si="95"/>
        <v/>
      </c>
      <c r="K57" s="104" t="str">
        <f t="shared" si="95"/>
        <v/>
      </c>
      <c r="L57" s="104" t="str">
        <f t="shared" si="94"/>
        <v/>
      </c>
      <c r="M57" s="104" t="str">
        <f t="shared" si="94"/>
        <v/>
      </c>
      <c r="N57" s="104" t="str">
        <f t="shared" si="94"/>
        <v/>
      </c>
      <c r="O57" s="104" t="str">
        <f t="shared" si="94"/>
        <v/>
      </c>
      <c r="P57" s="104" t="str">
        <f t="shared" si="94"/>
        <v/>
      </c>
      <c r="Q57" s="104" t="str">
        <f t="shared" si="94"/>
        <v/>
      </c>
      <c r="R57" s="104" t="str">
        <f t="shared" si="94"/>
        <v/>
      </c>
      <c r="S57" s="104" t="str">
        <f t="shared" si="94"/>
        <v/>
      </c>
      <c r="T57" s="104" t="str">
        <f t="shared" si="94"/>
        <v/>
      </c>
      <c r="U57" s="104" t="str">
        <f t="shared" si="94"/>
        <v/>
      </c>
      <c r="V57" s="104" t="str">
        <f t="shared" si="94"/>
        <v/>
      </c>
      <c r="W57" s="136"/>
      <c r="X57" s="104" t="str">
        <f t="shared" si="70"/>
        <v/>
      </c>
      <c r="Y57" s="104" t="str">
        <f t="shared" si="66"/>
        <v/>
      </c>
      <c r="Z57" s="104" t="str">
        <f t="shared" si="66"/>
        <v/>
      </c>
      <c r="AA57" s="104">
        <f t="shared" si="66"/>
        <v>18</v>
      </c>
      <c r="AB57" s="104" t="str">
        <f t="shared" si="66"/>
        <v/>
      </c>
      <c r="AC57" s="104" t="str">
        <f t="shared" si="66"/>
        <v/>
      </c>
      <c r="AD57" s="104" t="str">
        <f t="shared" si="66"/>
        <v/>
      </c>
      <c r="AE57" s="104" t="str">
        <f t="shared" si="66"/>
        <v/>
      </c>
      <c r="AF57" s="104" t="str">
        <f t="shared" si="66"/>
        <v/>
      </c>
      <c r="AG57" s="104" t="str">
        <f t="shared" si="66"/>
        <v/>
      </c>
      <c r="AH57" s="104" t="str">
        <f t="shared" si="66"/>
        <v/>
      </c>
      <c r="AI57" s="104" t="str">
        <f t="shared" si="66"/>
        <v/>
      </c>
      <c r="AJ57" s="104" t="str">
        <f t="shared" si="66"/>
        <v/>
      </c>
      <c r="AK57" s="104"/>
      <c r="AL57" s="104" t="str">
        <f t="shared" si="71"/>
        <v/>
      </c>
      <c r="AM57" s="104" t="str">
        <f t="shared" si="67"/>
        <v/>
      </c>
      <c r="AN57" s="104" t="str">
        <f t="shared" si="67"/>
        <v/>
      </c>
      <c r="AO57" s="104" t="str">
        <f t="shared" si="67"/>
        <v/>
      </c>
      <c r="AP57" s="104" t="str">
        <f t="shared" si="67"/>
        <v/>
      </c>
      <c r="AQ57" s="104" t="str">
        <f t="shared" si="67"/>
        <v/>
      </c>
      <c r="AR57" s="104" t="str">
        <f t="shared" si="67"/>
        <v/>
      </c>
      <c r="AS57" s="104" t="str">
        <f t="shared" si="67"/>
        <v/>
      </c>
      <c r="AT57" s="104" t="str">
        <f t="shared" si="67"/>
        <v/>
      </c>
      <c r="AU57" s="104" t="str">
        <f t="shared" si="67"/>
        <v/>
      </c>
      <c r="AV57" s="104" t="str">
        <f t="shared" si="67"/>
        <v/>
      </c>
      <c r="AW57" s="104" t="str">
        <f t="shared" si="67"/>
        <v/>
      </c>
      <c r="AX57" s="104" t="str">
        <f t="shared" si="67"/>
        <v/>
      </c>
      <c r="AY57" s="104"/>
      <c r="AZ57" s="104" t="str">
        <f t="shared" si="72"/>
        <v/>
      </c>
      <c r="BA57" s="104" t="str">
        <f t="shared" si="68"/>
        <v/>
      </c>
      <c r="BB57" s="104" t="str">
        <f t="shared" si="68"/>
        <v/>
      </c>
      <c r="BC57" s="104" t="str">
        <f t="shared" si="68"/>
        <v/>
      </c>
      <c r="BD57" s="104" t="str">
        <f t="shared" si="68"/>
        <v/>
      </c>
      <c r="BE57" s="104" t="str">
        <f t="shared" si="68"/>
        <v/>
      </c>
      <c r="BF57" s="104" t="str">
        <f t="shared" si="68"/>
        <v/>
      </c>
      <c r="BG57" s="104" t="str">
        <f t="shared" si="68"/>
        <v/>
      </c>
      <c r="BH57" s="104" t="str">
        <f t="shared" si="68"/>
        <v/>
      </c>
      <c r="BI57" s="104" t="str">
        <f t="shared" si="68"/>
        <v/>
      </c>
      <c r="BJ57" s="104" t="str">
        <f t="shared" si="68"/>
        <v/>
      </c>
      <c r="BK57" s="104" t="str">
        <f t="shared" si="68"/>
        <v/>
      </c>
      <c r="BL57" s="104" t="str">
        <f t="shared" si="68"/>
        <v/>
      </c>
      <c r="BM57" s="104"/>
      <c r="BN57" s="104" t="str">
        <f t="shared" si="73"/>
        <v/>
      </c>
      <c r="BO57" s="104" t="str">
        <f t="shared" si="69"/>
        <v/>
      </c>
      <c r="BP57" s="104" t="str">
        <f t="shared" si="69"/>
        <v/>
      </c>
      <c r="BQ57" s="104" t="str">
        <f t="shared" si="69"/>
        <v/>
      </c>
      <c r="BR57" s="104" t="str">
        <f t="shared" si="69"/>
        <v/>
      </c>
      <c r="BS57" s="104" t="str">
        <f t="shared" si="69"/>
        <v/>
      </c>
      <c r="BT57" s="104" t="str">
        <f t="shared" si="69"/>
        <v/>
      </c>
      <c r="BU57" s="104" t="str">
        <f t="shared" si="69"/>
        <v/>
      </c>
      <c r="BV57" s="104" t="str">
        <f t="shared" si="69"/>
        <v/>
      </c>
      <c r="BW57" s="104" t="str">
        <f t="shared" si="69"/>
        <v/>
      </c>
      <c r="BX57" s="104" t="str">
        <f t="shared" si="69"/>
        <v/>
      </c>
      <c r="BY57" s="104" t="str">
        <f t="shared" si="69"/>
        <v/>
      </c>
      <c r="BZ57" s="104" t="str">
        <f t="shared" si="69"/>
        <v/>
      </c>
      <c r="CA57" s="104"/>
      <c r="CB57" s="104" t="str">
        <f t="shared" si="84"/>
        <v/>
      </c>
      <c r="CC57" s="104" t="str">
        <f t="shared" si="84"/>
        <v/>
      </c>
      <c r="CD57" s="104" t="str">
        <f t="shared" si="84"/>
        <v/>
      </c>
      <c r="CE57" s="104" t="str">
        <f t="shared" si="84"/>
        <v/>
      </c>
      <c r="CF57" s="104" t="str">
        <f t="shared" si="84"/>
        <v/>
      </c>
      <c r="CG57" s="104" t="str">
        <f t="shared" si="74"/>
        <v/>
      </c>
      <c r="CH57" s="104" t="str">
        <f t="shared" si="74"/>
        <v/>
      </c>
      <c r="CI57" s="104" t="str">
        <f t="shared" si="74"/>
        <v/>
      </c>
      <c r="CJ57" s="104" t="str">
        <f t="shared" si="74"/>
        <v/>
      </c>
      <c r="CK57" s="104" t="str">
        <f t="shared" si="74"/>
        <v/>
      </c>
      <c r="CL57" s="104" t="str">
        <f t="shared" si="74"/>
        <v/>
      </c>
      <c r="CM57" s="104" t="str">
        <f t="shared" si="74"/>
        <v/>
      </c>
      <c r="CN57" s="104" t="str">
        <f t="shared" si="74"/>
        <v/>
      </c>
      <c r="CO57" s="104"/>
      <c r="CP57" s="104" t="str">
        <f t="shared" si="85"/>
        <v/>
      </c>
      <c r="CQ57" s="104" t="str">
        <f t="shared" si="85"/>
        <v/>
      </c>
      <c r="CR57" s="104" t="str">
        <f t="shared" si="85"/>
        <v/>
      </c>
      <c r="CS57" s="104" t="str">
        <f t="shared" si="85"/>
        <v/>
      </c>
      <c r="CT57" s="104" t="str">
        <f t="shared" si="85"/>
        <v/>
      </c>
      <c r="CU57" s="104" t="str">
        <f t="shared" si="75"/>
        <v/>
      </c>
      <c r="CV57" s="104" t="str">
        <f t="shared" si="75"/>
        <v/>
      </c>
      <c r="CW57" s="104" t="str">
        <f t="shared" si="75"/>
        <v/>
      </c>
      <c r="CX57" s="104" t="str">
        <f t="shared" si="75"/>
        <v/>
      </c>
      <c r="CY57" s="104" t="str">
        <f t="shared" si="75"/>
        <v/>
      </c>
      <c r="CZ57" s="104" t="str">
        <f t="shared" si="75"/>
        <v/>
      </c>
      <c r="DA57" s="104" t="str">
        <f t="shared" si="75"/>
        <v/>
      </c>
      <c r="DB57" s="104" t="str">
        <f t="shared" si="75"/>
        <v/>
      </c>
      <c r="DC57" s="104"/>
      <c r="DD57" s="104" t="str">
        <f t="shared" si="86"/>
        <v/>
      </c>
      <c r="DE57" s="104" t="str">
        <f t="shared" si="86"/>
        <v/>
      </c>
      <c r="DF57" s="104" t="str">
        <f t="shared" si="86"/>
        <v/>
      </c>
      <c r="DG57" s="104" t="str">
        <f t="shared" si="86"/>
        <v/>
      </c>
      <c r="DH57" s="104" t="str">
        <f t="shared" si="86"/>
        <v/>
      </c>
      <c r="DI57" s="104" t="str">
        <f t="shared" si="76"/>
        <v/>
      </c>
      <c r="DJ57" s="104" t="str">
        <f t="shared" si="76"/>
        <v/>
      </c>
      <c r="DK57" s="104" t="str">
        <f t="shared" si="76"/>
        <v/>
      </c>
      <c r="DL57" s="104" t="str">
        <f t="shared" si="76"/>
        <v/>
      </c>
      <c r="DM57" s="104" t="str">
        <f t="shared" si="76"/>
        <v/>
      </c>
      <c r="DN57" s="104" t="str">
        <f t="shared" si="76"/>
        <v/>
      </c>
      <c r="DO57" s="104" t="str">
        <f t="shared" si="76"/>
        <v/>
      </c>
      <c r="DP57" s="104" t="str">
        <f t="shared" si="76"/>
        <v/>
      </c>
      <c r="DQ57" s="104"/>
      <c r="DR57" s="104" t="str">
        <f t="shared" si="87"/>
        <v/>
      </c>
      <c r="DS57" s="104" t="str">
        <f t="shared" si="87"/>
        <v/>
      </c>
      <c r="DT57" s="104" t="str">
        <f t="shared" si="87"/>
        <v/>
      </c>
      <c r="DU57" s="104" t="str">
        <f t="shared" si="87"/>
        <v/>
      </c>
      <c r="DV57" s="104" t="str">
        <f t="shared" si="87"/>
        <v/>
      </c>
      <c r="DW57" s="104" t="str">
        <f t="shared" si="77"/>
        <v/>
      </c>
      <c r="DX57" s="104" t="str">
        <f t="shared" si="77"/>
        <v/>
      </c>
      <c r="DY57" s="104" t="str">
        <f t="shared" si="77"/>
        <v/>
      </c>
      <c r="DZ57" s="104" t="str">
        <f t="shared" si="77"/>
        <v/>
      </c>
      <c r="EA57" s="104" t="str">
        <f t="shared" si="77"/>
        <v/>
      </c>
      <c r="EB57" s="104" t="str">
        <f t="shared" si="77"/>
        <v/>
      </c>
      <c r="EC57" s="104" t="str">
        <f t="shared" si="77"/>
        <v/>
      </c>
      <c r="ED57" s="104" t="str">
        <f t="shared" si="77"/>
        <v/>
      </c>
      <c r="EE57" s="104"/>
      <c r="EF57" s="104" t="str">
        <f t="shared" si="88"/>
        <v/>
      </c>
      <c r="EG57" s="104" t="str">
        <f t="shared" si="88"/>
        <v/>
      </c>
      <c r="EH57" s="104" t="str">
        <f t="shared" si="88"/>
        <v/>
      </c>
      <c r="EI57" s="104" t="str">
        <f t="shared" si="88"/>
        <v/>
      </c>
      <c r="EJ57" s="104" t="str">
        <f t="shared" si="88"/>
        <v/>
      </c>
      <c r="EK57" s="104" t="str">
        <f t="shared" si="78"/>
        <v/>
      </c>
      <c r="EL57" s="104" t="str">
        <f t="shared" si="78"/>
        <v/>
      </c>
      <c r="EM57" s="104" t="str">
        <f t="shared" si="78"/>
        <v/>
      </c>
      <c r="EN57" s="104" t="str">
        <f t="shared" si="78"/>
        <v/>
      </c>
      <c r="EO57" s="104" t="str">
        <f t="shared" si="78"/>
        <v/>
      </c>
      <c r="EP57" s="104" t="str">
        <f t="shared" si="78"/>
        <v/>
      </c>
      <c r="EQ57" s="104" t="str">
        <f t="shared" si="78"/>
        <v/>
      </c>
      <c r="ER57" s="104" t="str">
        <f t="shared" si="78"/>
        <v/>
      </c>
      <c r="ES57" s="104"/>
      <c r="ET57" s="104" t="str">
        <f t="shared" si="89"/>
        <v/>
      </c>
      <c r="EU57" s="104" t="str">
        <f t="shared" si="89"/>
        <v/>
      </c>
      <c r="EV57" s="104" t="str">
        <f t="shared" si="89"/>
        <v/>
      </c>
      <c r="EW57" s="104" t="str">
        <f t="shared" si="89"/>
        <v/>
      </c>
      <c r="EX57" s="104" t="str">
        <f t="shared" si="89"/>
        <v/>
      </c>
      <c r="EY57" s="104" t="str">
        <f t="shared" si="79"/>
        <v/>
      </c>
      <c r="EZ57" s="104" t="str">
        <f t="shared" si="79"/>
        <v/>
      </c>
      <c r="FA57" s="104" t="str">
        <f t="shared" si="79"/>
        <v/>
      </c>
      <c r="FB57" s="104" t="str">
        <f t="shared" si="79"/>
        <v/>
      </c>
      <c r="FC57" s="104" t="str">
        <f t="shared" si="79"/>
        <v/>
      </c>
      <c r="FD57" s="104" t="str">
        <f t="shared" si="79"/>
        <v/>
      </c>
      <c r="FE57" s="104" t="str">
        <f t="shared" si="79"/>
        <v/>
      </c>
      <c r="FF57" s="104" t="str">
        <f t="shared" si="79"/>
        <v/>
      </c>
      <c r="FG57" s="104"/>
      <c r="FH57" s="104" t="str">
        <f t="shared" si="90"/>
        <v/>
      </c>
      <c r="FI57" s="104" t="str">
        <f t="shared" si="90"/>
        <v/>
      </c>
      <c r="FJ57" s="104" t="str">
        <f t="shared" si="90"/>
        <v/>
      </c>
      <c r="FK57" s="104" t="str">
        <f t="shared" si="90"/>
        <v/>
      </c>
      <c r="FL57" s="104" t="str">
        <f t="shared" si="90"/>
        <v/>
      </c>
      <c r="FM57" s="104" t="str">
        <f t="shared" si="80"/>
        <v/>
      </c>
      <c r="FN57" s="104" t="str">
        <f t="shared" si="80"/>
        <v/>
      </c>
      <c r="FO57" s="104" t="str">
        <f t="shared" si="80"/>
        <v/>
      </c>
      <c r="FP57" s="104" t="str">
        <f t="shared" si="80"/>
        <v/>
      </c>
      <c r="FQ57" s="104" t="str">
        <f t="shared" si="80"/>
        <v/>
      </c>
      <c r="FR57" s="104" t="str">
        <f t="shared" si="80"/>
        <v/>
      </c>
      <c r="FS57" s="104" t="str">
        <f t="shared" si="80"/>
        <v/>
      </c>
      <c r="FT57" s="104" t="str">
        <f t="shared" si="80"/>
        <v/>
      </c>
      <c r="FU57" s="104"/>
      <c r="FV57" s="104" t="str">
        <f t="shared" si="91"/>
        <v/>
      </c>
      <c r="FW57" s="104" t="str">
        <f t="shared" si="91"/>
        <v/>
      </c>
      <c r="FX57" s="104" t="str">
        <f t="shared" si="91"/>
        <v/>
      </c>
      <c r="FY57" s="104" t="str">
        <f t="shared" si="91"/>
        <v/>
      </c>
      <c r="FZ57" s="104" t="str">
        <f t="shared" si="91"/>
        <v/>
      </c>
      <c r="GA57" s="104" t="str">
        <f t="shared" si="81"/>
        <v/>
      </c>
      <c r="GB57" s="104" t="str">
        <f t="shared" si="81"/>
        <v/>
      </c>
      <c r="GC57" s="104" t="str">
        <f t="shared" si="81"/>
        <v/>
      </c>
      <c r="GD57" s="104" t="str">
        <f t="shared" si="81"/>
        <v/>
      </c>
      <c r="GE57" s="104" t="str">
        <f t="shared" si="81"/>
        <v/>
      </c>
      <c r="GF57" s="104" t="str">
        <f t="shared" si="81"/>
        <v/>
      </c>
      <c r="GG57" s="104" t="str">
        <f t="shared" si="81"/>
        <v/>
      </c>
      <c r="GH57" s="104" t="str">
        <f t="shared" si="81"/>
        <v/>
      </c>
      <c r="GI57" s="104"/>
      <c r="GJ57" s="104" t="str">
        <f t="shared" si="92"/>
        <v/>
      </c>
      <c r="GK57" s="104" t="str">
        <f t="shared" si="92"/>
        <v/>
      </c>
      <c r="GL57" s="104" t="str">
        <f t="shared" si="92"/>
        <v/>
      </c>
      <c r="GM57" s="104" t="str">
        <f t="shared" si="92"/>
        <v/>
      </c>
      <c r="GN57" s="104" t="str">
        <f t="shared" si="92"/>
        <v/>
      </c>
      <c r="GO57" s="104" t="str">
        <f t="shared" si="82"/>
        <v/>
      </c>
      <c r="GP57" s="104" t="str">
        <f t="shared" si="82"/>
        <v/>
      </c>
      <c r="GQ57" s="104" t="str">
        <f t="shared" si="82"/>
        <v/>
      </c>
      <c r="GR57" s="104" t="str">
        <f t="shared" si="82"/>
        <v/>
      </c>
      <c r="GS57" s="104" t="str">
        <f t="shared" si="82"/>
        <v/>
      </c>
      <c r="GT57" s="104" t="str">
        <f t="shared" si="82"/>
        <v/>
      </c>
      <c r="GU57" s="104" t="str">
        <f t="shared" si="82"/>
        <v/>
      </c>
      <c r="GV57" s="104" t="str">
        <f t="shared" si="82"/>
        <v/>
      </c>
      <c r="GW57" s="104"/>
      <c r="GX57" s="104" t="str">
        <f t="shared" si="93"/>
        <v/>
      </c>
      <c r="GY57" s="104" t="str">
        <f t="shared" si="93"/>
        <v/>
      </c>
      <c r="GZ57" s="104" t="str">
        <f t="shared" si="93"/>
        <v/>
      </c>
      <c r="HA57" s="104" t="str">
        <f t="shared" si="93"/>
        <v/>
      </c>
      <c r="HB57" s="104" t="str">
        <f t="shared" si="93"/>
        <v/>
      </c>
      <c r="HC57" s="104" t="str">
        <f t="shared" si="83"/>
        <v/>
      </c>
      <c r="HD57" s="104" t="str">
        <f t="shared" si="83"/>
        <v/>
      </c>
      <c r="HE57" s="104" t="str">
        <f t="shared" si="83"/>
        <v/>
      </c>
      <c r="HF57" s="104" t="str">
        <f t="shared" si="83"/>
        <v/>
      </c>
      <c r="HG57" s="104" t="str">
        <f t="shared" si="83"/>
        <v/>
      </c>
      <c r="HH57" s="104" t="str">
        <f t="shared" si="83"/>
        <v/>
      </c>
      <c r="HI57" s="104" t="str">
        <f t="shared" si="83"/>
        <v/>
      </c>
      <c r="HJ57" s="104" t="str">
        <f t="shared" si="83"/>
        <v/>
      </c>
    </row>
    <row r="58" spans="1:218" x14ac:dyDescent="0.25">
      <c r="A58" s="91">
        <v>40655</v>
      </c>
      <c r="B58" s="113" t="s">
        <v>630</v>
      </c>
      <c r="C58" s="114" t="s">
        <v>571</v>
      </c>
      <c r="D58" s="160" t="s">
        <v>625</v>
      </c>
      <c r="E58" s="114">
        <v>11</v>
      </c>
      <c r="F58" s="134"/>
      <c r="G58" s="161"/>
      <c r="H58" s="162" t="str">
        <f>INDEX('Daily Activity List'!B:B,MATCH(A58,'Daily Activity List'!$A:$A))</f>
        <v>VHP - Clearance Sampling</v>
      </c>
      <c r="I58" s="136"/>
      <c r="J58" s="104" t="str">
        <f t="shared" si="95"/>
        <v/>
      </c>
      <c r="K58" s="104" t="str">
        <f t="shared" si="95"/>
        <v/>
      </c>
      <c r="L58" s="104" t="str">
        <f t="shared" si="94"/>
        <v/>
      </c>
      <c r="M58" s="104">
        <f t="shared" si="94"/>
        <v>11</v>
      </c>
      <c r="N58" s="104" t="str">
        <f t="shared" si="94"/>
        <v/>
      </c>
      <c r="O58" s="104" t="str">
        <f t="shared" si="94"/>
        <v/>
      </c>
      <c r="P58" s="104" t="str">
        <f t="shared" si="94"/>
        <v/>
      </c>
      <c r="Q58" s="104" t="str">
        <f t="shared" si="94"/>
        <v/>
      </c>
      <c r="R58" s="104" t="str">
        <f t="shared" si="94"/>
        <v/>
      </c>
      <c r="S58" s="104" t="str">
        <f t="shared" si="94"/>
        <v/>
      </c>
      <c r="T58" s="104" t="str">
        <f t="shared" si="94"/>
        <v/>
      </c>
      <c r="U58" s="104" t="str">
        <f t="shared" si="94"/>
        <v/>
      </c>
      <c r="V58" s="104" t="str">
        <f t="shared" si="94"/>
        <v/>
      </c>
      <c r="W58" s="136"/>
      <c r="X58" s="104" t="str">
        <f t="shared" si="70"/>
        <v/>
      </c>
      <c r="Y58" s="104" t="str">
        <f t="shared" si="66"/>
        <v/>
      </c>
      <c r="Z58" s="104" t="str">
        <f t="shared" si="66"/>
        <v/>
      </c>
      <c r="AA58" s="104" t="str">
        <f t="shared" si="66"/>
        <v/>
      </c>
      <c r="AB58" s="104" t="str">
        <f t="shared" si="66"/>
        <v/>
      </c>
      <c r="AC58" s="104" t="str">
        <f t="shared" si="66"/>
        <v/>
      </c>
      <c r="AD58" s="104" t="str">
        <f t="shared" si="66"/>
        <v/>
      </c>
      <c r="AE58" s="104" t="str">
        <f t="shared" si="66"/>
        <v/>
      </c>
      <c r="AF58" s="104" t="str">
        <f t="shared" si="66"/>
        <v/>
      </c>
      <c r="AG58" s="104" t="str">
        <f t="shared" si="66"/>
        <v/>
      </c>
      <c r="AH58" s="104" t="str">
        <f t="shared" si="66"/>
        <v/>
      </c>
      <c r="AI58" s="104" t="str">
        <f t="shared" si="66"/>
        <v/>
      </c>
      <c r="AJ58" s="104" t="str">
        <f t="shared" si="66"/>
        <v/>
      </c>
      <c r="AK58" s="104"/>
      <c r="AL58" s="104" t="str">
        <f t="shared" si="71"/>
        <v/>
      </c>
      <c r="AM58" s="104" t="str">
        <f t="shared" si="67"/>
        <v/>
      </c>
      <c r="AN58" s="104" t="str">
        <f t="shared" si="67"/>
        <v/>
      </c>
      <c r="AO58" s="104" t="str">
        <f t="shared" si="67"/>
        <v/>
      </c>
      <c r="AP58" s="104" t="str">
        <f t="shared" si="67"/>
        <v/>
      </c>
      <c r="AQ58" s="104" t="str">
        <f t="shared" si="67"/>
        <v/>
      </c>
      <c r="AR58" s="104" t="str">
        <f t="shared" si="67"/>
        <v/>
      </c>
      <c r="AS58" s="104" t="str">
        <f t="shared" si="67"/>
        <v/>
      </c>
      <c r="AT58" s="104" t="str">
        <f t="shared" si="67"/>
        <v/>
      </c>
      <c r="AU58" s="104" t="str">
        <f t="shared" si="67"/>
        <v/>
      </c>
      <c r="AV58" s="104" t="str">
        <f t="shared" si="67"/>
        <v/>
      </c>
      <c r="AW58" s="104" t="str">
        <f t="shared" si="67"/>
        <v/>
      </c>
      <c r="AX58" s="104" t="str">
        <f t="shared" si="67"/>
        <v/>
      </c>
      <c r="AY58" s="104"/>
      <c r="AZ58" s="104" t="str">
        <f t="shared" si="72"/>
        <v/>
      </c>
      <c r="BA58" s="104" t="str">
        <f t="shared" si="68"/>
        <v/>
      </c>
      <c r="BB58" s="104" t="str">
        <f t="shared" si="68"/>
        <v/>
      </c>
      <c r="BC58" s="104" t="str">
        <f t="shared" si="68"/>
        <v/>
      </c>
      <c r="BD58" s="104" t="str">
        <f t="shared" si="68"/>
        <v/>
      </c>
      <c r="BE58" s="104" t="str">
        <f t="shared" si="68"/>
        <v/>
      </c>
      <c r="BF58" s="104" t="str">
        <f t="shared" si="68"/>
        <v/>
      </c>
      <c r="BG58" s="104" t="str">
        <f t="shared" si="68"/>
        <v/>
      </c>
      <c r="BH58" s="104" t="str">
        <f t="shared" si="68"/>
        <v/>
      </c>
      <c r="BI58" s="104" t="str">
        <f t="shared" si="68"/>
        <v/>
      </c>
      <c r="BJ58" s="104" t="str">
        <f t="shared" si="68"/>
        <v/>
      </c>
      <c r="BK58" s="104" t="str">
        <f t="shared" si="68"/>
        <v/>
      </c>
      <c r="BL58" s="104" t="str">
        <f t="shared" si="68"/>
        <v/>
      </c>
      <c r="BM58" s="104"/>
      <c r="BN58" s="104" t="str">
        <f t="shared" si="73"/>
        <v/>
      </c>
      <c r="BO58" s="104" t="str">
        <f t="shared" si="69"/>
        <v/>
      </c>
      <c r="BP58" s="104" t="str">
        <f t="shared" si="69"/>
        <v/>
      </c>
      <c r="BQ58" s="104" t="str">
        <f t="shared" si="69"/>
        <v/>
      </c>
      <c r="BR58" s="104" t="str">
        <f t="shared" si="69"/>
        <v/>
      </c>
      <c r="BS58" s="104" t="str">
        <f t="shared" si="69"/>
        <v/>
      </c>
      <c r="BT58" s="104" t="str">
        <f t="shared" si="69"/>
        <v/>
      </c>
      <c r="BU58" s="104" t="str">
        <f t="shared" si="69"/>
        <v/>
      </c>
      <c r="BV58" s="104" t="str">
        <f t="shared" si="69"/>
        <v/>
      </c>
      <c r="BW58" s="104" t="str">
        <f t="shared" si="69"/>
        <v/>
      </c>
      <c r="BX58" s="104" t="str">
        <f t="shared" si="69"/>
        <v/>
      </c>
      <c r="BY58" s="104" t="str">
        <f t="shared" si="69"/>
        <v/>
      </c>
      <c r="BZ58" s="104" t="str">
        <f t="shared" si="69"/>
        <v/>
      </c>
      <c r="CA58" s="104"/>
      <c r="CB58" s="104" t="str">
        <f t="shared" si="84"/>
        <v/>
      </c>
      <c r="CC58" s="104" t="str">
        <f t="shared" si="84"/>
        <v/>
      </c>
      <c r="CD58" s="104" t="str">
        <f t="shared" si="84"/>
        <v/>
      </c>
      <c r="CE58" s="104" t="str">
        <f t="shared" si="84"/>
        <v/>
      </c>
      <c r="CF58" s="104" t="str">
        <f t="shared" si="84"/>
        <v/>
      </c>
      <c r="CG58" s="104" t="str">
        <f t="shared" si="74"/>
        <v/>
      </c>
      <c r="CH58" s="104" t="str">
        <f t="shared" si="74"/>
        <v/>
      </c>
      <c r="CI58" s="104" t="str">
        <f t="shared" si="74"/>
        <v/>
      </c>
      <c r="CJ58" s="104" t="str">
        <f t="shared" si="74"/>
        <v/>
      </c>
      <c r="CK58" s="104" t="str">
        <f t="shared" si="74"/>
        <v/>
      </c>
      <c r="CL58" s="104" t="str">
        <f t="shared" si="74"/>
        <v/>
      </c>
      <c r="CM58" s="104" t="str">
        <f t="shared" si="74"/>
        <v/>
      </c>
      <c r="CN58" s="104" t="str">
        <f t="shared" si="74"/>
        <v/>
      </c>
      <c r="CO58" s="104"/>
      <c r="CP58" s="104" t="str">
        <f t="shared" si="85"/>
        <v/>
      </c>
      <c r="CQ58" s="104" t="str">
        <f t="shared" si="85"/>
        <v/>
      </c>
      <c r="CR58" s="104" t="str">
        <f t="shared" si="85"/>
        <v/>
      </c>
      <c r="CS58" s="104" t="str">
        <f t="shared" si="85"/>
        <v/>
      </c>
      <c r="CT58" s="104" t="str">
        <f t="shared" si="85"/>
        <v/>
      </c>
      <c r="CU58" s="104" t="str">
        <f t="shared" si="75"/>
        <v/>
      </c>
      <c r="CV58" s="104" t="str">
        <f t="shared" si="75"/>
        <v/>
      </c>
      <c r="CW58" s="104" t="str">
        <f t="shared" si="75"/>
        <v/>
      </c>
      <c r="CX58" s="104" t="str">
        <f t="shared" si="75"/>
        <v/>
      </c>
      <c r="CY58" s="104" t="str">
        <f t="shared" si="75"/>
        <v/>
      </c>
      <c r="CZ58" s="104" t="str">
        <f t="shared" si="75"/>
        <v/>
      </c>
      <c r="DA58" s="104" t="str">
        <f t="shared" si="75"/>
        <v/>
      </c>
      <c r="DB58" s="104" t="str">
        <f t="shared" si="75"/>
        <v/>
      </c>
      <c r="DC58" s="104"/>
      <c r="DD58" s="104" t="str">
        <f t="shared" si="86"/>
        <v/>
      </c>
      <c r="DE58" s="104" t="str">
        <f t="shared" si="86"/>
        <v/>
      </c>
      <c r="DF58" s="104" t="str">
        <f t="shared" si="86"/>
        <v/>
      </c>
      <c r="DG58" s="104" t="str">
        <f t="shared" si="86"/>
        <v/>
      </c>
      <c r="DH58" s="104" t="str">
        <f t="shared" si="86"/>
        <v/>
      </c>
      <c r="DI58" s="104" t="str">
        <f t="shared" si="76"/>
        <v/>
      </c>
      <c r="DJ58" s="104" t="str">
        <f t="shared" si="76"/>
        <v/>
      </c>
      <c r="DK58" s="104" t="str">
        <f t="shared" si="76"/>
        <v/>
      </c>
      <c r="DL58" s="104" t="str">
        <f t="shared" si="76"/>
        <v/>
      </c>
      <c r="DM58" s="104" t="str">
        <f t="shared" si="76"/>
        <v/>
      </c>
      <c r="DN58" s="104" t="str">
        <f t="shared" si="76"/>
        <v/>
      </c>
      <c r="DO58" s="104" t="str">
        <f t="shared" si="76"/>
        <v/>
      </c>
      <c r="DP58" s="104" t="str">
        <f t="shared" si="76"/>
        <v/>
      </c>
      <c r="DQ58" s="104"/>
      <c r="DR58" s="104" t="str">
        <f t="shared" si="87"/>
        <v/>
      </c>
      <c r="DS58" s="104" t="str">
        <f t="shared" si="87"/>
        <v/>
      </c>
      <c r="DT58" s="104" t="str">
        <f t="shared" si="87"/>
        <v/>
      </c>
      <c r="DU58" s="104" t="str">
        <f t="shared" si="87"/>
        <v/>
      </c>
      <c r="DV58" s="104" t="str">
        <f t="shared" si="87"/>
        <v/>
      </c>
      <c r="DW58" s="104" t="str">
        <f t="shared" si="77"/>
        <v/>
      </c>
      <c r="DX58" s="104" t="str">
        <f t="shared" si="77"/>
        <v/>
      </c>
      <c r="DY58" s="104" t="str">
        <f t="shared" si="77"/>
        <v/>
      </c>
      <c r="DZ58" s="104" t="str">
        <f t="shared" si="77"/>
        <v/>
      </c>
      <c r="EA58" s="104" t="str">
        <f t="shared" si="77"/>
        <v/>
      </c>
      <c r="EB58" s="104" t="str">
        <f t="shared" si="77"/>
        <v/>
      </c>
      <c r="EC58" s="104" t="str">
        <f t="shared" si="77"/>
        <v/>
      </c>
      <c r="ED58" s="104" t="str">
        <f t="shared" si="77"/>
        <v/>
      </c>
      <c r="EE58" s="104"/>
      <c r="EF58" s="104" t="str">
        <f t="shared" si="88"/>
        <v/>
      </c>
      <c r="EG58" s="104" t="str">
        <f t="shared" si="88"/>
        <v/>
      </c>
      <c r="EH58" s="104" t="str">
        <f t="shared" si="88"/>
        <v/>
      </c>
      <c r="EI58" s="104" t="str">
        <f t="shared" si="88"/>
        <v/>
      </c>
      <c r="EJ58" s="104" t="str">
        <f t="shared" si="88"/>
        <v/>
      </c>
      <c r="EK58" s="104" t="str">
        <f t="shared" si="78"/>
        <v/>
      </c>
      <c r="EL58" s="104" t="str">
        <f t="shared" si="78"/>
        <v/>
      </c>
      <c r="EM58" s="104" t="str">
        <f t="shared" si="78"/>
        <v/>
      </c>
      <c r="EN58" s="104" t="str">
        <f t="shared" si="78"/>
        <v/>
      </c>
      <c r="EO58" s="104" t="str">
        <f t="shared" si="78"/>
        <v/>
      </c>
      <c r="EP58" s="104" t="str">
        <f t="shared" si="78"/>
        <v/>
      </c>
      <c r="EQ58" s="104" t="str">
        <f t="shared" si="78"/>
        <v/>
      </c>
      <c r="ER58" s="104" t="str">
        <f t="shared" si="78"/>
        <v/>
      </c>
      <c r="ES58" s="104"/>
      <c r="ET58" s="104" t="str">
        <f t="shared" si="89"/>
        <v/>
      </c>
      <c r="EU58" s="104" t="str">
        <f t="shared" si="89"/>
        <v/>
      </c>
      <c r="EV58" s="104" t="str">
        <f t="shared" si="89"/>
        <v/>
      </c>
      <c r="EW58" s="104" t="str">
        <f t="shared" si="89"/>
        <v/>
      </c>
      <c r="EX58" s="104" t="str">
        <f t="shared" si="89"/>
        <v/>
      </c>
      <c r="EY58" s="104" t="str">
        <f t="shared" si="79"/>
        <v/>
      </c>
      <c r="EZ58" s="104" t="str">
        <f t="shared" si="79"/>
        <v/>
      </c>
      <c r="FA58" s="104" t="str">
        <f t="shared" si="79"/>
        <v/>
      </c>
      <c r="FB58" s="104" t="str">
        <f t="shared" si="79"/>
        <v/>
      </c>
      <c r="FC58" s="104" t="str">
        <f t="shared" si="79"/>
        <v/>
      </c>
      <c r="FD58" s="104" t="str">
        <f t="shared" si="79"/>
        <v/>
      </c>
      <c r="FE58" s="104" t="str">
        <f t="shared" si="79"/>
        <v/>
      </c>
      <c r="FF58" s="104" t="str">
        <f t="shared" si="79"/>
        <v/>
      </c>
      <c r="FG58" s="104"/>
      <c r="FH58" s="104" t="str">
        <f t="shared" si="90"/>
        <v/>
      </c>
      <c r="FI58" s="104" t="str">
        <f t="shared" si="90"/>
        <v/>
      </c>
      <c r="FJ58" s="104" t="str">
        <f t="shared" si="90"/>
        <v/>
      </c>
      <c r="FK58" s="104" t="str">
        <f t="shared" si="90"/>
        <v/>
      </c>
      <c r="FL58" s="104" t="str">
        <f t="shared" si="90"/>
        <v/>
      </c>
      <c r="FM58" s="104" t="str">
        <f t="shared" si="80"/>
        <v/>
      </c>
      <c r="FN58" s="104" t="str">
        <f t="shared" si="80"/>
        <v/>
      </c>
      <c r="FO58" s="104" t="str">
        <f t="shared" si="80"/>
        <v/>
      </c>
      <c r="FP58" s="104" t="str">
        <f t="shared" si="80"/>
        <v/>
      </c>
      <c r="FQ58" s="104" t="str">
        <f t="shared" si="80"/>
        <v/>
      </c>
      <c r="FR58" s="104" t="str">
        <f t="shared" si="80"/>
        <v/>
      </c>
      <c r="FS58" s="104" t="str">
        <f t="shared" si="80"/>
        <v/>
      </c>
      <c r="FT58" s="104" t="str">
        <f t="shared" si="80"/>
        <v/>
      </c>
      <c r="FU58" s="104"/>
      <c r="FV58" s="104" t="str">
        <f t="shared" si="91"/>
        <v/>
      </c>
      <c r="FW58" s="104" t="str">
        <f t="shared" si="91"/>
        <v/>
      </c>
      <c r="FX58" s="104" t="str">
        <f t="shared" si="91"/>
        <v/>
      </c>
      <c r="FY58" s="104" t="str">
        <f t="shared" si="91"/>
        <v/>
      </c>
      <c r="FZ58" s="104" t="str">
        <f t="shared" si="91"/>
        <v/>
      </c>
      <c r="GA58" s="104" t="str">
        <f t="shared" si="81"/>
        <v/>
      </c>
      <c r="GB58" s="104" t="str">
        <f t="shared" si="81"/>
        <v/>
      </c>
      <c r="GC58" s="104" t="str">
        <f t="shared" si="81"/>
        <v/>
      </c>
      <c r="GD58" s="104" t="str">
        <f t="shared" si="81"/>
        <v/>
      </c>
      <c r="GE58" s="104" t="str">
        <f t="shared" si="81"/>
        <v/>
      </c>
      <c r="GF58" s="104" t="str">
        <f t="shared" si="81"/>
        <v/>
      </c>
      <c r="GG58" s="104" t="str">
        <f t="shared" si="81"/>
        <v/>
      </c>
      <c r="GH58" s="104" t="str">
        <f t="shared" si="81"/>
        <v/>
      </c>
      <c r="GI58" s="104"/>
      <c r="GJ58" s="104" t="str">
        <f t="shared" si="92"/>
        <v/>
      </c>
      <c r="GK58" s="104" t="str">
        <f t="shared" si="92"/>
        <v/>
      </c>
      <c r="GL58" s="104" t="str">
        <f t="shared" si="92"/>
        <v/>
      </c>
      <c r="GM58" s="104" t="str">
        <f t="shared" si="92"/>
        <v/>
      </c>
      <c r="GN58" s="104" t="str">
        <f t="shared" si="92"/>
        <v/>
      </c>
      <c r="GO58" s="104" t="str">
        <f t="shared" si="82"/>
        <v/>
      </c>
      <c r="GP58" s="104" t="str">
        <f t="shared" si="82"/>
        <v/>
      </c>
      <c r="GQ58" s="104" t="str">
        <f t="shared" si="82"/>
        <v/>
      </c>
      <c r="GR58" s="104" t="str">
        <f t="shared" si="82"/>
        <v/>
      </c>
      <c r="GS58" s="104" t="str">
        <f t="shared" si="82"/>
        <v/>
      </c>
      <c r="GT58" s="104" t="str">
        <f t="shared" si="82"/>
        <v/>
      </c>
      <c r="GU58" s="104" t="str">
        <f t="shared" si="82"/>
        <v/>
      </c>
      <c r="GV58" s="104" t="str">
        <f t="shared" si="82"/>
        <v/>
      </c>
      <c r="GW58" s="104"/>
      <c r="GX58" s="104" t="str">
        <f t="shared" si="93"/>
        <v/>
      </c>
      <c r="GY58" s="104" t="str">
        <f t="shared" si="93"/>
        <v/>
      </c>
      <c r="GZ58" s="104" t="str">
        <f t="shared" si="93"/>
        <v/>
      </c>
      <c r="HA58" s="104" t="str">
        <f t="shared" si="93"/>
        <v/>
      </c>
      <c r="HB58" s="104" t="str">
        <f t="shared" si="93"/>
        <v/>
      </c>
      <c r="HC58" s="104" t="str">
        <f t="shared" si="83"/>
        <v/>
      </c>
      <c r="HD58" s="104" t="str">
        <f t="shared" si="83"/>
        <v/>
      </c>
      <c r="HE58" s="104" t="str">
        <f t="shared" si="83"/>
        <v/>
      </c>
      <c r="HF58" s="104" t="str">
        <f t="shared" si="83"/>
        <v/>
      </c>
      <c r="HG58" s="104" t="str">
        <f t="shared" si="83"/>
        <v/>
      </c>
      <c r="HH58" s="104" t="str">
        <f t="shared" si="83"/>
        <v/>
      </c>
      <c r="HI58" s="104" t="str">
        <f t="shared" si="83"/>
        <v/>
      </c>
      <c r="HJ58" s="104" t="str">
        <f t="shared" si="83"/>
        <v/>
      </c>
    </row>
    <row r="59" spans="1:218" x14ac:dyDescent="0.25">
      <c r="A59" s="91">
        <v>40655</v>
      </c>
      <c r="B59" s="113" t="s">
        <v>628</v>
      </c>
      <c r="C59" s="114" t="s">
        <v>571</v>
      </c>
      <c r="D59" s="160" t="s">
        <v>629</v>
      </c>
      <c r="E59" s="112"/>
      <c r="F59" s="134">
        <v>18</v>
      </c>
      <c r="G59" s="161"/>
      <c r="H59" s="162" t="str">
        <f>INDEX('Daily Activity List'!B:B,MATCH(A59,'Daily Activity List'!$A:$A))</f>
        <v>VHP - Clearance Sampling</v>
      </c>
      <c r="I59" s="136"/>
      <c r="J59" s="104" t="str">
        <f t="shared" si="95"/>
        <v/>
      </c>
      <c r="K59" s="104" t="str">
        <f t="shared" si="95"/>
        <v/>
      </c>
      <c r="L59" s="104" t="str">
        <f t="shared" si="94"/>
        <v/>
      </c>
      <c r="M59" s="104" t="str">
        <f t="shared" si="94"/>
        <v/>
      </c>
      <c r="N59" s="104" t="str">
        <f t="shared" si="94"/>
        <v/>
      </c>
      <c r="O59" s="104" t="str">
        <f t="shared" si="94"/>
        <v/>
      </c>
      <c r="P59" s="104" t="str">
        <f t="shared" si="94"/>
        <v/>
      </c>
      <c r="Q59" s="104" t="str">
        <f t="shared" si="94"/>
        <v/>
      </c>
      <c r="R59" s="104" t="str">
        <f t="shared" si="94"/>
        <v/>
      </c>
      <c r="S59" s="104" t="str">
        <f t="shared" si="94"/>
        <v/>
      </c>
      <c r="T59" s="104" t="str">
        <f t="shared" si="94"/>
        <v/>
      </c>
      <c r="U59" s="104" t="str">
        <f t="shared" si="94"/>
        <v/>
      </c>
      <c r="V59" s="104" t="str">
        <f t="shared" si="94"/>
        <v/>
      </c>
      <c r="W59" s="136"/>
      <c r="X59" s="104" t="str">
        <f t="shared" si="70"/>
        <v/>
      </c>
      <c r="Y59" s="104" t="str">
        <f t="shared" si="66"/>
        <v/>
      </c>
      <c r="Z59" s="104" t="str">
        <f t="shared" si="66"/>
        <v/>
      </c>
      <c r="AA59" s="104">
        <f t="shared" si="66"/>
        <v>18</v>
      </c>
      <c r="AB59" s="104" t="str">
        <f t="shared" si="66"/>
        <v/>
      </c>
      <c r="AC59" s="104" t="str">
        <f t="shared" si="66"/>
        <v/>
      </c>
      <c r="AD59" s="104" t="str">
        <f t="shared" si="66"/>
        <v/>
      </c>
      <c r="AE59" s="104" t="str">
        <f t="shared" si="66"/>
        <v/>
      </c>
      <c r="AF59" s="104" t="str">
        <f t="shared" si="66"/>
        <v/>
      </c>
      <c r="AG59" s="104" t="str">
        <f t="shared" si="66"/>
        <v/>
      </c>
      <c r="AH59" s="104" t="str">
        <f t="shared" si="66"/>
        <v/>
      </c>
      <c r="AI59" s="104" t="str">
        <f t="shared" si="66"/>
        <v/>
      </c>
      <c r="AJ59" s="104" t="str">
        <f t="shared" si="66"/>
        <v/>
      </c>
      <c r="AK59" s="104"/>
      <c r="AL59" s="104" t="str">
        <f t="shared" si="71"/>
        <v/>
      </c>
      <c r="AM59" s="104" t="str">
        <f t="shared" si="67"/>
        <v/>
      </c>
      <c r="AN59" s="104" t="str">
        <f t="shared" si="67"/>
        <v/>
      </c>
      <c r="AO59" s="104" t="str">
        <f t="shared" si="67"/>
        <v/>
      </c>
      <c r="AP59" s="104" t="str">
        <f t="shared" si="67"/>
        <v/>
      </c>
      <c r="AQ59" s="104" t="str">
        <f t="shared" si="67"/>
        <v/>
      </c>
      <c r="AR59" s="104" t="str">
        <f t="shared" si="67"/>
        <v/>
      </c>
      <c r="AS59" s="104" t="str">
        <f t="shared" si="67"/>
        <v/>
      </c>
      <c r="AT59" s="104" t="str">
        <f t="shared" si="67"/>
        <v/>
      </c>
      <c r="AU59" s="104" t="str">
        <f t="shared" si="67"/>
        <v/>
      </c>
      <c r="AV59" s="104" t="str">
        <f t="shared" si="67"/>
        <v/>
      </c>
      <c r="AW59" s="104" t="str">
        <f t="shared" si="67"/>
        <v/>
      </c>
      <c r="AX59" s="104" t="str">
        <f t="shared" si="67"/>
        <v/>
      </c>
      <c r="AY59" s="104"/>
      <c r="AZ59" s="104" t="str">
        <f t="shared" si="72"/>
        <v/>
      </c>
      <c r="BA59" s="104" t="str">
        <f t="shared" si="68"/>
        <v/>
      </c>
      <c r="BB59" s="104" t="str">
        <f t="shared" si="68"/>
        <v/>
      </c>
      <c r="BC59" s="104" t="str">
        <f t="shared" si="68"/>
        <v/>
      </c>
      <c r="BD59" s="104" t="str">
        <f t="shared" si="68"/>
        <v/>
      </c>
      <c r="BE59" s="104" t="str">
        <f t="shared" si="68"/>
        <v/>
      </c>
      <c r="BF59" s="104" t="str">
        <f t="shared" si="68"/>
        <v/>
      </c>
      <c r="BG59" s="104" t="str">
        <f t="shared" si="68"/>
        <v/>
      </c>
      <c r="BH59" s="104" t="str">
        <f t="shared" si="68"/>
        <v/>
      </c>
      <c r="BI59" s="104" t="str">
        <f t="shared" si="68"/>
        <v/>
      </c>
      <c r="BJ59" s="104" t="str">
        <f t="shared" si="68"/>
        <v/>
      </c>
      <c r="BK59" s="104" t="str">
        <f t="shared" si="68"/>
        <v/>
      </c>
      <c r="BL59" s="104" t="str">
        <f t="shared" si="68"/>
        <v/>
      </c>
      <c r="BM59" s="104"/>
      <c r="BN59" s="104" t="str">
        <f t="shared" si="73"/>
        <v/>
      </c>
      <c r="BO59" s="104" t="str">
        <f t="shared" si="69"/>
        <v/>
      </c>
      <c r="BP59" s="104" t="str">
        <f t="shared" si="69"/>
        <v/>
      </c>
      <c r="BQ59" s="104" t="str">
        <f t="shared" si="69"/>
        <v/>
      </c>
      <c r="BR59" s="104" t="str">
        <f t="shared" si="69"/>
        <v/>
      </c>
      <c r="BS59" s="104" t="str">
        <f t="shared" si="69"/>
        <v/>
      </c>
      <c r="BT59" s="104" t="str">
        <f t="shared" si="69"/>
        <v/>
      </c>
      <c r="BU59" s="104" t="str">
        <f t="shared" si="69"/>
        <v/>
      </c>
      <c r="BV59" s="104" t="str">
        <f t="shared" si="69"/>
        <v/>
      </c>
      <c r="BW59" s="104" t="str">
        <f t="shared" si="69"/>
        <v/>
      </c>
      <c r="BX59" s="104" t="str">
        <f t="shared" si="69"/>
        <v/>
      </c>
      <c r="BY59" s="104" t="str">
        <f t="shared" si="69"/>
        <v/>
      </c>
      <c r="BZ59" s="104" t="str">
        <f t="shared" si="69"/>
        <v/>
      </c>
      <c r="CA59" s="104"/>
      <c r="CB59" s="104" t="str">
        <f t="shared" si="84"/>
        <v/>
      </c>
      <c r="CC59" s="104" t="str">
        <f t="shared" si="84"/>
        <v/>
      </c>
      <c r="CD59" s="104" t="str">
        <f t="shared" si="84"/>
        <v/>
      </c>
      <c r="CE59" s="104" t="str">
        <f t="shared" si="84"/>
        <v/>
      </c>
      <c r="CF59" s="104" t="str">
        <f t="shared" si="84"/>
        <v/>
      </c>
      <c r="CG59" s="104" t="str">
        <f t="shared" si="74"/>
        <v/>
      </c>
      <c r="CH59" s="104" t="str">
        <f t="shared" si="74"/>
        <v/>
      </c>
      <c r="CI59" s="104" t="str">
        <f t="shared" si="74"/>
        <v/>
      </c>
      <c r="CJ59" s="104" t="str">
        <f t="shared" si="74"/>
        <v/>
      </c>
      <c r="CK59" s="104" t="str">
        <f t="shared" si="74"/>
        <v/>
      </c>
      <c r="CL59" s="104" t="str">
        <f t="shared" si="74"/>
        <v/>
      </c>
      <c r="CM59" s="104" t="str">
        <f t="shared" si="74"/>
        <v/>
      </c>
      <c r="CN59" s="104" t="str">
        <f t="shared" si="74"/>
        <v/>
      </c>
      <c r="CO59" s="104"/>
      <c r="CP59" s="104" t="str">
        <f t="shared" si="85"/>
        <v/>
      </c>
      <c r="CQ59" s="104" t="str">
        <f t="shared" si="85"/>
        <v/>
      </c>
      <c r="CR59" s="104" t="str">
        <f t="shared" si="85"/>
        <v/>
      </c>
      <c r="CS59" s="104" t="str">
        <f t="shared" si="85"/>
        <v/>
      </c>
      <c r="CT59" s="104" t="str">
        <f t="shared" si="85"/>
        <v/>
      </c>
      <c r="CU59" s="104" t="str">
        <f t="shared" si="75"/>
        <v/>
      </c>
      <c r="CV59" s="104" t="str">
        <f t="shared" si="75"/>
        <v/>
      </c>
      <c r="CW59" s="104" t="str">
        <f t="shared" si="75"/>
        <v/>
      </c>
      <c r="CX59" s="104" t="str">
        <f t="shared" si="75"/>
        <v/>
      </c>
      <c r="CY59" s="104" t="str">
        <f t="shared" si="75"/>
        <v/>
      </c>
      <c r="CZ59" s="104" t="str">
        <f t="shared" si="75"/>
        <v/>
      </c>
      <c r="DA59" s="104" t="str">
        <f t="shared" si="75"/>
        <v/>
      </c>
      <c r="DB59" s="104" t="str">
        <f t="shared" si="75"/>
        <v/>
      </c>
      <c r="DC59" s="104"/>
      <c r="DD59" s="104" t="str">
        <f t="shared" si="86"/>
        <v/>
      </c>
      <c r="DE59" s="104" t="str">
        <f t="shared" si="86"/>
        <v/>
      </c>
      <c r="DF59" s="104" t="str">
        <f t="shared" si="86"/>
        <v/>
      </c>
      <c r="DG59" s="104" t="str">
        <f t="shared" si="86"/>
        <v/>
      </c>
      <c r="DH59" s="104" t="str">
        <f t="shared" si="86"/>
        <v/>
      </c>
      <c r="DI59" s="104" t="str">
        <f t="shared" si="76"/>
        <v/>
      </c>
      <c r="DJ59" s="104" t="str">
        <f t="shared" si="76"/>
        <v/>
      </c>
      <c r="DK59" s="104" t="str">
        <f t="shared" si="76"/>
        <v/>
      </c>
      <c r="DL59" s="104" t="str">
        <f t="shared" si="76"/>
        <v/>
      </c>
      <c r="DM59" s="104" t="str">
        <f t="shared" si="76"/>
        <v/>
      </c>
      <c r="DN59" s="104" t="str">
        <f t="shared" si="76"/>
        <v/>
      </c>
      <c r="DO59" s="104" t="str">
        <f t="shared" si="76"/>
        <v/>
      </c>
      <c r="DP59" s="104" t="str">
        <f t="shared" si="76"/>
        <v/>
      </c>
      <c r="DQ59" s="104"/>
      <c r="DR59" s="104" t="str">
        <f t="shared" si="87"/>
        <v/>
      </c>
      <c r="DS59" s="104" t="str">
        <f t="shared" si="87"/>
        <v/>
      </c>
      <c r="DT59" s="104" t="str">
        <f t="shared" si="87"/>
        <v/>
      </c>
      <c r="DU59" s="104" t="str">
        <f t="shared" si="87"/>
        <v/>
      </c>
      <c r="DV59" s="104" t="str">
        <f t="shared" si="87"/>
        <v/>
      </c>
      <c r="DW59" s="104" t="str">
        <f t="shared" si="77"/>
        <v/>
      </c>
      <c r="DX59" s="104" t="str">
        <f t="shared" si="77"/>
        <v/>
      </c>
      <c r="DY59" s="104" t="str">
        <f t="shared" si="77"/>
        <v/>
      </c>
      <c r="DZ59" s="104" t="str">
        <f t="shared" si="77"/>
        <v/>
      </c>
      <c r="EA59" s="104" t="str">
        <f t="shared" si="77"/>
        <v/>
      </c>
      <c r="EB59" s="104" t="str">
        <f t="shared" si="77"/>
        <v/>
      </c>
      <c r="EC59" s="104" t="str">
        <f t="shared" si="77"/>
        <v/>
      </c>
      <c r="ED59" s="104" t="str">
        <f t="shared" si="77"/>
        <v/>
      </c>
      <c r="EE59" s="104"/>
      <c r="EF59" s="104" t="str">
        <f t="shared" si="88"/>
        <v/>
      </c>
      <c r="EG59" s="104" t="str">
        <f t="shared" si="88"/>
        <v/>
      </c>
      <c r="EH59" s="104" t="str">
        <f t="shared" si="88"/>
        <v/>
      </c>
      <c r="EI59" s="104" t="str">
        <f t="shared" si="88"/>
        <v/>
      </c>
      <c r="EJ59" s="104" t="str">
        <f t="shared" si="88"/>
        <v/>
      </c>
      <c r="EK59" s="104" t="str">
        <f t="shared" si="78"/>
        <v/>
      </c>
      <c r="EL59" s="104" t="str">
        <f t="shared" si="78"/>
        <v/>
      </c>
      <c r="EM59" s="104" t="str">
        <f t="shared" si="78"/>
        <v/>
      </c>
      <c r="EN59" s="104" t="str">
        <f t="shared" si="78"/>
        <v/>
      </c>
      <c r="EO59" s="104" t="str">
        <f t="shared" si="78"/>
        <v/>
      </c>
      <c r="EP59" s="104" t="str">
        <f t="shared" si="78"/>
        <v/>
      </c>
      <c r="EQ59" s="104" t="str">
        <f t="shared" si="78"/>
        <v/>
      </c>
      <c r="ER59" s="104" t="str">
        <f t="shared" si="78"/>
        <v/>
      </c>
      <c r="ES59" s="104"/>
      <c r="ET59" s="104" t="str">
        <f t="shared" si="89"/>
        <v/>
      </c>
      <c r="EU59" s="104" t="str">
        <f t="shared" si="89"/>
        <v/>
      </c>
      <c r="EV59" s="104" t="str">
        <f t="shared" si="89"/>
        <v/>
      </c>
      <c r="EW59" s="104" t="str">
        <f t="shared" si="89"/>
        <v/>
      </c>
      <c r="EX59" s="104" t="str">
        <f t="shared" si="89"/>
        <v/>
      </c>
      <c r="EY59" s="104" t="str">
        <f t="shared" si="79"/>
        <v/>
      </c>
      <c r="EZ59" s="104" t="str">
        <f t="shared" si="79"/>
        <v/>
      </c>
      <c r="FA59" s="104" t="str">
        <f t="shared" si="79"/>
        <v/>
      </c>
      <c r="FB59" s="104" t="str">
        <f t="shared" si="79"/>
        <v/>
      </c>
      <c r="FC59" s="104" t="str">
        <f t="shared" si="79"/>
        <v/>
      </c>
      <c r="FD59" s="104" t="str">
        <f t="shared" si="79"/>
        <v/>
      </c>
      <c r="FE59" s="104" t="str">
        <f t="shared" si="79"/>
        <v/>
      </c>
      <c r="FF59" s="104" t="str">
        <f t="shared" si="79"/>
        <v/>
      </c>
      <c r="FG59" s="104"/>
      <c r="FH59" s="104" t="str">
        <f t="shared" si="90"/>
        <v/>
      </c>
      <c r="FI59" s="104" t="str">
        <f t="shared" si="90"/>
        <v/>
      </c>
      <c r="FJ59" s="104" t="str">
        <f t="shared" si="90"/>
        <v/>
      </c>
      <c r="FK59" s="104" t="str">
        <f t="shared" si="90"/>
        <v/>
      </c>
      <c r="FL59" s="104" t="str">
        <f t="shared" si="90"/>
        <v/>
      </c>
      <c r="FM59" s="104" t="str">
        <f t="shared" si="80"/>
        <v/>
      </c>
      <c r="FN59" s="104" t="str">
        <f t="shared" si="80"/>
        <v/>
      </c>
      <c r="FO59" s="104" t="str">
        <f t="shared" si="80"/>
        <v/>
      </c>
      <c r="FP59" s="104" t="str">
        <f t="shared" si="80"/>
        <v/>
      </c>
      <c r="FQ59" s="104" t="str">
        <f t="shared" si="80"/>
        <v/>
      </c>
      <c r="FR59" s="104" t="str">
        <f t="shared" si="80"/>
        <v/>
      </c>
      <c r="FS59" s="104" t="str">
        <f t="shared" si="80"/>
        <v/>
      </c>
      <c r="FT59" s="104" t="str">
        <f t="shared" si="80"/>
        <v/>
      </c>
      <c r="FU59" s="104"/>
      <c r="FV59" s="104" t="str">
        <f t="shared" si="91"/>
        <v/>
      </c>
      <c r="FW59" s="104" t="str">
        <f t="shared" si="91"/>
        <v/>
      </c>
      <c r="FX59" s="104" t="str">
        <f t="shared" si="91"/>
        <v/>
      </c>
      <c r="FY59" s="104" t="str">
        <f t="shared" si="91"/>
        <v/>
      </c>
      <c r="FZ59" s="104" t="str">
        <f t="shared" si="91"/>
        <v/>
      </c>
      <c r="GA59" s="104" t="str">
        <f t="shared" si="81"/>
        <v/>
      </c>
      <c r="GB59" s="104" t="str">
        <f t="shared" si="81"/>
        <v/>
      </c>
      <c r="GC59" s="104" t="str">
        <f t="shared" si="81"/>
        <v/>
      </c>
      <c r="GD59" s="104" t="str">
        <f t="shared" si="81"/>
        <v/>
      </c>
      <c r="GE59" s="104" t="str">
        <f t="shared" si="81"/>
        <v/>
      </c>
      <c r="GF59" s="104" t="str">
        <f t="shared" si="81"/>
        <v/>
      </c>
      <c r="GG59" s="104" t="str">
        <f t="shared" si="81"/>
        <v/>
      </c>
      <c r="GH59" s="104" t="str">
        <f t="shared" si="81"/>
        <v/>
      </c>
      <c r="GI59" s="104"/>
      <c r="GJ59" s="104" t="str">
        <f t="shared" si="92"/>
        <v/>
      </c>
      <c r="GK59" s="104" t="str">
        <f t="shared" si="92"/>
        <v/>
      </c>
      <c r="GL59" s="104" t="str">
        <f t="shared" si="92"/>
        <v/>
      </c>
      <c r="GM59" s="104" t="str">
        <f t="shared" si="92"/>
        <v/>
      </c>
      <c r="GN59" s="104" t="str">
        <f t="shared" si="92"/>
        <v/>
      </c>
      <c r="GO59" s="104" t="str">
        <f t="shared" si="82"/>
        <v/>
      </c>
      <c r="GP59" s="104" t="str">
        <f t="shared" si="82"/>
        <v/>
      </c>
      <c r="GQ59" s="104" t="str">
        <f t="shared" si="82"/>
        <v/>
      </c>
      <c r="GR59" s="104" t="str">
        <f t="shared" si="82"/>
        <v/>
      </c>
      <c r="GS59" s="104" t="str">
        <f t="shared" si="82"/>
        <v/>
      </c>
      <c r="GT59" s="104" t="str">
        <f t="shared" si="82"/>
        <v/>
      </c>
      <c r="GU59" s="104" t="str">
        <f t="shared" si="82"/>
        <v/>
      </c>
      <c r="GV59" s="104" t="str">
        <f t="shared" si="82"/>
        <v/>
      </c>
      <c r="GW59" s="104"/>
      <c r="GX59" s="104" t="str">
        <f t="shared" si="93"/>
        <v/>
      </c>
      <c r="GY59" s="104" t="str">
        <f t="shared" si="93"/>
        <v/>
      </c>
      <c r="GZ59" s="104" t="str">
        <f t="shared" si="93"/>
        <v/>
      </c>
      <c r="HA59" s="104" t="str">
        <f t="shared" si="93"/>
        <v/>
      </c>
      <c r="HB59" s="104" t="str">
        <f t="shared" si="93"/>
        <v/>
      </c>
      <c r="HC59" s="104" t="str">
        <f t="shared" si="83"/>
        <v/>
      </c>
      <c r="HD59" s="104" t="str">
        <f t="shared" si="83"/>
        <v/>
      </c>
      <c r="HE59" s="104" t="str">
        <f t="shared" si="83"/>
        <v/>
      </c>
      <c r="HF59" s="104" t="str">
        <f t="shared" si="83"/>
        <v/>
      </c>
      <c r="HG59" s="104" t="str">
        <f t="shared" si="83"/>
        <v/>
      </c>
      <c r="HH59" s="104" t="str">
        <f t="shared" si="83"/>
        <v/>
      </c>
      <c r="HI59" s="104" t="str">
        <f t="shared" si="83"/>
        <v/>
      </c>
      <c r="HJ59" s="104" t="str">
        <f t="shared" si="83"/>
        <v/>
      </c>
    </row>
    <row r="60" spans="1:218" x14ac:dyDescent="0.25">
      <c r="A60" s="91">
        <v>40655</v>
      </c>
      <c r="B60" s="113" t="s">
        <v>631</v>
      </c>
      <c r="C60" s="114" t="s">
        <v>571</v>
      </c>
      <c r="D60" s="160" t="s">
        <v>625</v>
      </c>
      <c r="E60" s="114">
        <v>13.2</v>
      </c>
      <c r="F60" s="134"/>
      <c r="G60" s="161"/>
      <c r="H60" s="162" t="str">
        <f>INDEX('Daily Activity List'!B:B,MATCH(A60,'Daily Activity List'!$A:$A))</f>
        <v>VHP - Clearance Sampling</v>
      </c>
      <c r="I60" s="136"/>
      <c r="J60" s="104" t="str">
        <f t="shared" si="95"/>
        <v/>
      </c>
      <c r="K60" s="104" t="str">
        <f t="shared" si="95"/>
        <v/>
      </c>
      <c r="L60" s="104" t="str">
        <f t="shared" si="94"/>
        <v/>
      </c>
      <c r="M60" s="104">
        <f t="shared" si="94"/>
        <v>13.2</v>
      </c>
      <c r="N60" s="104" t="str">
        <f t="shared" si="94"/>
        <v/>
      </c>
      <c r="O60" s="104" t="str">
        <f t="shared" si="94"/>
        <v/>
      </c>
      <c r="P60" s="104" t="str">
        <f t="shared" si="94"/>
        <v/>
      </c>
      <c r="Q60" s="104" t="str">
        <f t="shared" si="94"/>
        <v/>
      </c>
      <c r="R60" s="104" t="str">
        <f t="shared" si="94"/>
        <v/>
      </c>
      <c r="S60" s="104" t="str">
        <f t="shared" si="94"/>
        <v/>
      </c>
      <c r="T60" s="104" t="str">
        <f t="shared" si="94"/>
        <v/>
      </c>
      <c r="U60" s="104" t="str">
        <f t="shared" si="94"/>
        <v/>
      </c>
      <c r="V60" s="104" t="str">
        <f t="shared" si="94"/>
        <v/>
      </c>
      <c r="W60" s="136"/>
      <c r="X60" s="104" t="str">
        <f t="shared" si="70"/>
        <v/>
      </c>
      <c r="Y60" s="104" t="str">
        <f t="shared" si="66"/>
        <v/>
      </c>
      <c r="Z60" s="104" t="str">
        <f t="shared" si="66"/>
        <v/>
      </c>
      <c r="AA60" s="104" t="str">
        <f t="shared" si="66"/>
        <v/>
      </c>
      <c r="AB60" s="104" t="str">
        <f t="shared" si="66"/>
        <v/>
      </c>
      <c r="AC60" s="104" t="str">
        <f t="shared" si="66"/>
        <v/>
      </c>
      <c r="AD60" s="104" t="str">
        <f t="shared" si="66"/>
        <v/>
      </c>
      <c r="AE60" s="104" t="str">
        <f t="shared" si="66"/>
        <v/>
      </c>
      <c r="AF60" s="104" t="str">
        <f t="shared" si="66"/>
        <v/>
      </c>
      <c r="AG60" s="104" t="str">
        <f t="shared" si="66"/>
        <v/>
      </c>
      <c r="AH60" s="104" t="str">
        <f t="shared" si="66"/>
        <v/>
      </c>
      <c r="AI60" s="104" t="str">
        <f t="shared" si="66"/>
        <v/>
      </c>
      <c r="AJ60" s="104" t="str">
        <f t="shared" si="66"/>
        <v/>
      </c>
      <c r="AK60" s="104"/>
      <c r="AL60" s="104" t="str">
        <f t="shared" si="71"/>
        <v/>
      </c>
      <c r="AM60" s="104" t="str">
        <f t="shared" si="67"/>
        <v/>
      </c>
      <c r="AN60" s="104" t="str">
        <f t="shared" si="67"/>
        <v/>
      </c>
      <c r="AO60" s="104" t="str">
        <f t="shared" si="67"/>
        <v/>
      </c>
      <c r="AP60" s="104" t="str">
        <f t="shared" si="67"/>
        <v/>
      </c>
      <c r="AQ60" s="104" t="str">
        <f t="shared" si="67"/>
        <v/>
      </c>
      <c r="AR60" s="104" t="str">
        <f t="shared" si="67"/>
        <v/>
      </c>
      <c r="AS60" s="104" t="str">
        <f t="shared" si="67"/>
        <v/>
      </c>
      <c r="AT60" s="104" t="str">
        <f t="shared" si="67"/>
        <v/>
      </c>
      <c r="AU60" s="104" t="str">
        <f t="shared" si="67"/>
        <v/>
      </c>
      <c r="AV60" s="104" t="str">
        <f t="shared" si="67"/>
        <v/>
      </c>
      <c r="AW60" s="104" t="str">
        <f t="shared" si="67"/>
        <v/>
      </c>
      <c r="AX60" s="104" t="str">
        <f t="shared" si="67"/>
        <v/>
      </c>
      <c r="AY60" s="104"/>
      <c r="AZ60" s="104" t="str">
        <f t="shared" si="72"/>
        <v/>
      </c>
      <c r="BA60" s="104" t="str">
        <f t="shared" si="68"/>
        <v/>
      </c>
      <c r="BB60" s="104" t="str">
        <f t="shared" si="68"/>
        <v/>
      </c>
      <c r="BC60" s="104" t="str">
        <f t="shared" si="68"/>
        <v/>
      </c>
      <c r="BD60" s="104" t="str">
        <f t="shared" si="68"/>
        <v/>
      </c>
      <c r="BE60" s="104" t="str">
        <f t="shared" si="68"/>
        <v/>
      </c>
      <c r="BF60" s="104" t="str">
        <f t="shared" si="68"/>
        <v/>
      </c>
      <c r="BG60" s="104" t="str">
        <f t="shared" si="68"/>
        <v/>
      </c>
      <c r="BH60" s="104" t="str">
        <f t="shared" si="68"/>
        <v/>
      </c>
      <c r="BI60" s="104" t="str">
        <f t="shared" si="68"/>
        <v/>
      </c>
      <c r="BJ60" s="104" t="str">
        <f t="shared" si="68"/>
        <v/>
      </c>
      <c r="BK60" s="104" t="str">
        <f t="shared" si="68"/>
        <v/>
      </c>
      <c r="BL60" s="104" t="str">
        <f t="shared" si="68"/>
        <v/>
      </c>
      <c r="BM60" s="104"/>
      <c r="BN60" s="104" t="str">
        <f t="shared" si="73"/>
        <v/>
      </c>
      <c r="BO60" s="104" t="str">
        <f t="shared" si="69"/>
        <v/>
      </c>
      <c r="BP60" s="104" t="str">
        <f t="shared" si="69"/>
        <v/>
      </c>
      <c r="BQ60" s="104" t="str">
        <f t="shared" si="69"/>
        <v/>
      </c>
      <c r="BR60" s="104" t="str">
        <f t="shared" si="69"/>
        <v/>
      </c>
      <c r="BS60" s="104" t="str">
        <f t="shared" si="69"/>
        <v/>
      </c>
      <c r="BT60" s="104" t="str">
        <f t="shared" si="69"/>
        <v/>
      </c>
      <c r="BU60" s="104" t="str">
        <f t="shared" si="69"/>
        <v/>
      </c>
      <c r="BV60" s="104" t="str">
        <f t="shared" si="69"/>
        <v/>
      </c>
      <c r="BW60" s="104" t="str">
        <f t="shared" si="69"/>
        <v/>
      </c>
      <c r="BX60" s="104" t="str">
        <f t="shared" si="69"/>
        <v/>
      </c>
      <c r="BY60" s="104" t="str">
        <f t="shared" si="69"/>
        <v/>
      </c>
      <c r="BZ60" s="104" t="str">
        <f t="shared" si="69"/>
        <v/>
      </c>
      <c r="CA60" s="104"/>
      <c r="CB60" s="104" t="str">
        <f t="shared" si="84"/>
        <v/>
      </c>
      <c r="CC60" s="104" t="str">
        <f t="shared" si="84"/>
        <v/>
      </c>
      <c r="CD60" s="104" t="str">
        <f t="shared" si="84"/>
        <v/>
      </c>
      <c r="CE60" s="104" t="str">
        <f t="shared" si="84"/>
        <v/>
      </c>
      <c r="CF60" s="104" t="str">
        <f t="shared" si="84"/>
        <v/>
      </c>
      <c r="CG60" s="104" t="str">
        <f t="shared" si="74"/>
        <v/>
      </c>
      <c r="CH60" s="104" t="str">
        <f t="shared" si="74"/>
        <v/>
      </c>
      <c r="CI60" s="104" t="str">
        <f t="shared" si="74"/>
        <v/>
      </c>
      <c r="CJ60" s="104" t="str">
        <f t="shared" si="74"/>
        <v/>
      </c>
      <c r="CK60" s="104" t="str">
        <f t="shared" si="74"/>
        <v/>
      </c>
      <c r="CL60" s="104" t="str">
        <f t="shared" si="74"/>
        <v/>
      </c>
      <c r="CM60" s="104" t="str">
        <f t="shared" si="74"/>
        <v/>
      </c>
      <c r="CN60" s="104" t="str">
        <f t="shared" si="74"/>
        <v/>
      </c>
      <c r="CO60" s="104"/>
      <c r="CP60" s="104" t="str">
        <f t="shared" si="85"/>
        <v/>
      </c>
      <c r="CQ60" s="104" t="str">
        <f t="shared" si="85"/>
        <v/>
      </c>
      <c r="CR60" s="104" t="str">
        <f t="shared" si="85"/>
        <v/>
      </c>
      <c r="CS60" s="104" t="str">
        <f t="shared" si="85"/>
        <v/>
      </c>
      <c r="CT60" s="104" t="str">
        <f t="shared" si="85"/>
        <v/>
      </c>
      <c r="CU60" s="104" t="str">
        <f t="shared" si="75"/>
        <v/>
      </c>
      <c r="CV60" s="104" t="str">
        <f t="shared" si="75"/>
        <v/>
      </c>
      <c r="CW60" s="104" t="str">
        <f t="shared" si="75"/>
        <v/>
      </c>
      <c r="CX60" s="104" t="str">
        <f t="shared" si="75"/>
        <v/>
      </c>
      <c r="CY60" s="104" t="str">
        <f t="shared" si="75"/>
        <v/>
      </c>
      <c r="CZ60" s="104" t="str">
        <f t="shared" si="75"/>
        <v/>
      </c>
      <c r="DA60" s="104" t="str">
        <f t="shared" si="75"/>
        <v/>
      </c>
      <c r="DB60" s="104" t="str">
        <f t="shared" si="75"/>
        <v/>
      </c>
      <c r="DC60" s="104"/>
      <c r="DD60" s="104" t="str">
        <f t="shared" si="86"/>
        <v/>
      </c>
      <c r="DE60" s="104" t="str">
        <f t="shared" si="86"/>
        <v/>
      </c>
      <c r="DF60" s="104" t="str">
        <f t="shared" si="86"/>
        <v/>
      </c>
      <c r="DG60" s="104" t="str">
        <f t="shared" si="86"/>
        <v/>
      </c>
      <c r="DH60" s="104" t="str">
        <f t="shared" si="86"/>
        <v/>
      </c>
      <c r="DI60" s="104" t="str">
        <f t="shared" si="76"/>
        <v/>
      </c>
      <c r="DJ60" s="104" t="str">
        <f t="shared" si="76"/>
        <v/>
      </c>
      <c r="DK60" s="104" t="str">
        <f t="shared" si="76"/>
        <v/>
      </c>
      <c r="DL60" s="104" t="str">
        <f t="shared" si="76"/>
        <v/>
      </c>
      <c r="DM60" s="104" t="str">
        <f t="shared" si="76"/>
        <v/>
      </c>
      <c r="DN60" s="104" t="str">
        <f t="shared" si="76"/>
        <v/>
      </c>
      <c r="DO60" s="104" t="str">
        <f t="shared" si="76"/>
        <v/>
      </c>
      <c r="DP60" s="104" t="str">
        <f t="shared" si="76"/>
        <v/>
      </c>
      <c r="DQ60" s="104"/>
      <c r="DR60" s="104" t="str">
        <f t="shared" si="87"/>
        <v/>
      </c>
      <c r="DS60" s="104" t="str">
        <f t="shared" si="87"/>
        <v/>
      </c>
      <c r="DT60" s="104" t="str">
        <f t="shared" si="87"/>
        <v/>
      </c>
      <c r="DU60" s="104" t="str">
        <f t="shared" si="87"/>
        <v/>
      </c>
      <c r="DV60" s="104" t="str">
        <f t="shared" si="87"/>
        <v/>
      </c>
      <c r="DW60" s="104" t="str">
        <f t="shared" si="77"/>
        <v/>
      </c>
      <c r="DX60" s="104" t="str">
        <f t="shared" si="77"/>
        <v/>
      </c>
      <c r="DY60" s="104" t="str">
        <f t="shared" si="77"/>
        <v/>
      </c>
      <c r="DZ60" s="104" t="str">
        <f t="shared" si="77"/>
        <v/>
      </c>
      <c r="EA60" s="104" t="str">
        <f t="shared" si="77"/>
        <v/>
      </c>
      <c r="EB60" s="104" t="str">
        <f t="shared" si="77"/>
        <v/>
      </c>
      <c r="EC60" s="104" t="str">
        <f t="shared" si="77"/>
        <v/>
      </c>
      <c r="ED60" s="104" t="str">
        <f t="shared" si="77"/>
        <v/>
      </c>
      <c r="EE60" s="104"/>
      <c r="EF60" s="104" t="str">
        <f t="shared" si="88"/>
        <v/>
      </c>
      <c r="EG60" s="104" t="str">
        <f t="shared" si="88"/>
        <v/>
      </c>
      <c r="EH60" s="104" t="str">
        <f t="shared" si="88"/>
        <v/>
      </c>
      <c r="EI60" s="104" t="str">
        <f t="shared" si="88"/>
        <v/>
      </c>
      <c r="EJ60" s="104" t="str">
        <f t="shared" si="88"/>
        <v/>
      </c>
      <c r="EK60" s="104" t="str">
        <f t="shared" si="78"/>
        <v/>
      </c>
      <c r="EL60" s="104" t="str">
        <f t="shared" si="78"/>
        <v/>
      </c>
      <c r="EM60" s="104" t="str">
        <f t="shared" si="78"/>
        <v/>
      </c>
      <c r="EN60" s="104" t="str">
        <f t="shared" si="78"/>
        <v/>
      </c>
      <c r="EO60" s="104" t="str">
        <f t="shared" si="78"/>
        <v/>
      </c>
      <c r="EP60" s="104" t="str">
        <f t="shared" si="78"/>
        <v/>
      </c>
      <c r="EQ60" s="104" t="str">
        <f t="shared" si="78"/>
        <v/>
      </c>
      <c r="ER60" s="104" t="str">
        <f t="shared" si="78"/>
        <v/>
      </c>
      <c r="ES60" s="104"/>
      <c r="ET60" s="104" t="str">
        <f t="shared" si="89"/>
        <v/>
      </c>
      <c r="EU60" s="104" t="str">
        <f t="shared" si="89"/>
        <v/>
      </c>
      <c r="EV60" s="104" t="str">
        <f t="shared" si="89"/>
        <v/>
      </c>
      <c r="EW60" s="104" t="str">
        <f t="shared" si="89"/>
        <v/>
      </c>
      <c r="EX60" s="104" t="str">
        <f t="shared" si="89"/>
        <v/>
      </c>
      <c r="EY60" s="104" t="str">
        <f t="shared" si="79"/>
        <v/>
      </c>
      <c r="EZ60" s="104" t="str">
        <f t="shared" si="79"/>
        <v/>
      </c>
      <c r="FA60" s="104" t="str">
        <f t="shared" si="79"/>
        <v/>
      </c>
      <c r="FB60" s="104" t="str">
        <f t="shared" si="79"/>
        <v/>
      </c>
      <c r="FC60" s="104" t="str">
        <f t="shared" si="79"/>
        <v/>
      </c>
      <c r="FD60" s="104" t="str">
        <f t="shared" si="79"/>
        <v/>
      </c>
      <c r="FE60" s="104" t="str">
        <f t="shared" si="79"/>
        <v/>
      </c>
      <c r="FF60" s="104" t="str">
        <f t="shared" si="79"/>
        <v/>
      </c>
      <c r="FG60" s="104"/>
      <c r="FH60" s="104" t="str">
        <f t="shared" si="90"/>
        <v/>
      </c>
      <c r="FI60" s="104" t="str">
        <f t="shared" si="90"/>
        <v/>
      </c>
      <c r="FJ60" s="104" t="str">
        <f t="shared" si="90"/>
        <v/>
      </c>
      <c r="FK60" s="104" t="str">
        <f t="shared" si="90"/>
        <v/>
      </c>
      <c r="FL60" s="104" t="str">
        <f t="shared" si="90"/>
        <v/>
      </c>
      <c r="FM60" s="104" t="str">
        <f t="shared" si="80"/>
        <v/>
      </c>
      <c r="FN60" s="104" t="str">
        <f t="shared" si="80"/>
        <v/>
      </c>
      <c r="FO60" s="104" t="str">
        <f t="shared" si="80"/>
        <v/>
      </c>
      <c r="FP60" s="104" t="str">
        <f t="shared" si="80"/>
        <v/>
      </c>
      <c r="FQ60" s="104" t="str">
        <f t="shared" si="80"/>
        <v/>
      </c>
      <c r="FR60" s="104" t="str">
        <f t="shared" si="80"/>
        <v/>
      </c>
      <c r="FS60" s="104" t="str">
        <f t="shared" si="80"/>
        <v/>
      </c>
      <c r="FT60" s="104" t="str">
        <f t="shared" si="80"/>
        <v/>
      </c>
      <c r="FU60" s="104"/>
      <c r="FV60" s="104" t="str">
        <f t="shared" si="91"/>
        <v/>
      </c>
      <c r="FW60" s="104" t="str">
        <f t="shared" si="91"/>
        <v/>
      </c>
      <c r="FX60" s="104" t="str">
        <f t="shared" si="91"/>
        <v/>
      </c>
      <c r="FY60" s="104" t="str">
        <f t="shared" si="91"/>
        <v/>
      </c>
      <c r="FZ60" s="104" t="str">
        <f t="shared" si="91"/>
        <v/>
      </c>
      <c r="GA60" s="104" t="str">
        <f t="shared" si="81"/>
        <v/>
      </c>
      <c r="GB60" s="104" t="str">
        <f t="shared" si="81"/>
        <v/>
      </c>
      <c r="GC60" s="104" t="str">
        <f t="shared" si="81"/>
        <v/>
      </c>
      <c r="GD60" s="104" t="str">
        <f t="shared" si="81"/>
        <v/>
      </c>
      <c r="GE60" s="104" t="str">
        <f t="shared" si="81"/>
        <v/>
      </c>
      <c r="GF60" s="104" t="str">
        <f t="shared" si="81"/>
        <v/>
      </c>
      <c r="GG60" s="104" t="str">
        <f t="shared" si="81"/>
        <v/>
      </c>
      <c r="GH60" s="104" t="str">
        <f t="shared" si="81"/>
        <v/>
      </c>
      <c r="GI60" s="104"/>
      <c r="GJ60" s="104" t="str">
        <f t="shared" si="92"/>
        <v/>
      </c>
      <c r="GK60" s="104" t="str">
        <f t="shared" si="92"/>
        <v/>
      </c>
      <c r="GL60" s="104" t="str">
        <f t="shared" si="92"/>
        <v/>
      </c>
      <c r="GM60" s="104" t="str">
        <f t="shared" si="92"/>
        <v/>
      </c>
      <c r="GN60" s="104" t="str">
        <f t="shared" si="92"/>
        <v/>
      </c>
      <c r="GO60" s="104" t="str">
        <f t="shared" si="82"/>
        <v/>
      </c>
      <c r="GP60" s="104" t="str">
        <f t="shared" si="82"/>
        <v/>
      </c>
      <c r="GQ60" s="104" t="str">
        <f t="shared" si="82"/>
        <v/>
      </c>
      <c r="GR60" s="104" t="str">
        <f t="shared" si="82"/>
        <v/>
      </c>
      <c r="GS60" s="104" t="str">
        <f t="shared" si="82"/>
        <v/>
      </c>
      <c r="GT60" s="104" t="str">
        <f t="shared" si="82"/>
        <v/>
      </c>
      <c r="GU60" s="104" t="str">
        <f t="shared" si="82"/>
        <v/>
      </c>
      <c r="GV60" s="104" t="str">
        <f t="shared" si="82"/>
        <v/>
      </c>
      <c r="GW60" s="104"/>
      <c r="GX60" s="104" t="str">
        <f t="shared" si="93"/>
        <v/>
      </c>
      <c r="GY60" s="104" t="str">
        <f t="shared" si="93"/>
        <v/>
      </c>
      <c r="GZ60" s="104" t="str">
        <f t="shared" si="93"/>
        <v/>
      </c>
      <c r="HA60" s="104" t="str">
        <f t="shared" si="93"/>
        <v/>
      </c>
      <c r="HB60" s="104" t="str">
        <f t="shared" si="93"/>
        <v/>
      </c>
      <c r="HC60" s="104" t="str">
        <f t="shared" si="83"/>
        <v/>
      </c>
      <c r="HD60" s="104" t="str">
        <f t="shared" si="83"/>
        <v/>
      </c>
      <c r="HE60" s="104" t="str">
        <f t="shared" si="83"/>
        <v/>
      </c>
      <c r="HF60" s="104" t="str">
        <f t="shared" si="83"/>
        <v/>
      </c>
      <c r="HG60" s="104" t="str">
        <f t="shared" si="83"/>
        <v/>
      </c>
      <c r="HH60" s="104" t="str">
        <f t="shared" si="83"/>
        <v/>
      </c>
      <c r="HI60" s="104" t="str">
        <f t="shared" si="83"/>
        <v/>
      </c>
      <c r="HJ60" s="104" t="str">
        <f t="shared" si="83"/>
        <v/>
      </c>
    </row>
    <row r="61" spans="1:218" x14ac:dyDescent="0.25">
      <c r="A61" s="91">
        <v>40655</v>
      </c>
      <c r="B61" s="113" t="s">
        <v>632</v>
      </c>
      <c r="C61" s="114" t="s">
        <v>571</v>
      </c>
      <c r="D61" s="160" t="s">
        <v>625</v>
      </c>
      <c r="E61" s="114">
        <v>9</v>
      </c>
      <c r="F61" s="134"/>
      <c r="G61" s="161"/>
      <c r="H61" s="162" t="str">
        <f>INDEX('Daily Activity List'!B:B,MATCH(A61,'Daily Activity List'!$A:$A))</f>
        <v>VHP - Clearance Sampling</v>
      </c>
      <c r="I61" s="136"/>
      <c r="J61" s="104" t="str">
        <f t="shared" si="95"/>
        <v/>
      </c>
      <c r="K61" s="104" t="str">
        <f t="shared" si="95"/>
        <v/>
      </c>
      <c r="L61" s="104" t="str">
        <f t="shared" si="94"/>
        <v/>
      </c>
      <c r="M61" s="104">
        <f t="shared" si="94"/>
        <v>9</v>
      </c>
      <c r="N61" s="104" t="str">
        <f t="shared" si="94"/>
        <v/>
      </c>
      <c r="O61" s="104" t="str">
        <f t="shared" si="94"/>
        <v/>
      </c>
      <c r="P61" s="104" t="str">
        <f t="shared" si="94"/>
        <v/>
      </c>
      <c r="Q61" s="104" t="str">
        <f t="shared" si="94"/>
        <v/>
      </c>
      <c r="R61" s="104" t="str">
        <f t="shared" si="94"/>
        <v/>
      </c>
      <c r="S61" s="104" t="str">
        <f t="shared" si="94"/>
        <v/>
      </c>
      <c r="T61" s="104" t="str">
        <f t="shared" si="94"/>
        <v/>
      </c>
      <c r="U61" s="104" t="str">
        <f t="shared" si="94"/>
        <v/>
      </c>
      <c r="V61" s="104" t="str">
        <f t="shared" si="94"/>
        <v/>
      </c>
      <c r="W61" s="136"/>
      <c r="X61" s="104" t="str">
        <f t="shared" si="70"/>
        <v/>
      </c>
      <c r="Y61" s="104" t="str">
        <f t="shared" si="66"/>
        <v/>
      </c>
      <c r="Z61" s="104" t="str">
        <f t="shared" si="66"/>
        <v/>
      </c>
      <c r="AA61" s="104" t="str">
        <f t="shared" si="66"/>
        <v/>
      </c>
      <c r="AB61" s="104" t="str">
        <f t="shared" si="66"/>
        <v/>
      </c>
      <c r="AC61" s="104" t="str">
        <f t="shared" si="66"/>
        <v/>
      </c>
      <c r="AD61" s="104" t="str">
        <f t="shared" si="66"/>
        <v/>
      </c>
      <c r="AE61" s="104" t="str">
        <f t="shared" si="66"/>
        <v/>
      </c>
      <c r="AF61" s="104" t="str">
        <f t="shared" si="66"/>
        <v/>
      </c>
      <c r="AG61" s="104" t="str">
        <f t="shared" si="66"/>
        <v/>
      </c>
      <c r="AH61" s="104" t="str">
        <f t="shared" si="66"/>
        <v/>
      </c>
      <c r="AI61" s="104" t="str">
        <f t="shared" si="66"/>
        <v/>
      </c>
      <c r="AJ61" s="104" t="str">
        <f t="shared" si="66"/>
        <v/>
      </c>
      <c r="AK61" s="104"/>
      <c r="AL61" s="104" t="str">
        <f t="shared" si="71"/>
        <v/>
      </c>
      <c r="AM61" s="104" t="str">
        <f t="shared" si="67"/>
        <v/>
      </c>
      <c r="AN61" s="104" t="str">
        <f t="shared" si="67"/>
        <v/>
      </c>
      <c r="AO61" s="104" t="str">
        <f t="shared" si="67"/>
        <v/>
      </c>
      <c r="AP61" s="104" t="str">
        <f t="shared" si="67"/>
        <v/>
      </c>
      <c r="AQ61" s="104" t="str">
        <f t="shared" si="67"/>
        <v/>
      </c>
      <c r="AR61" s="104" t="str">
        <f t="shared" si="67"/>
        <v/>
      </c>
      <c r="AS61" s="104" t="str">
        <f t="shared" si="67"/>
        <v/>
      </c>
      <c r="AT61" s="104" t="str">
        <f t="shared" si="67"/>
        <v/>
      </c>
      <c r="AU61" s="104" t="str">
        <f t="shared" si="67"/>
        <v/>
      </c>
      <c r="AV61" s="104" t="str">
        <f t="shared" si="67"/>
        <v/>
      </c>
      <c r="AW61" s="104" t="str">
        <f t="shared" si="67"/>
        <v/>
      </c>
      <c r="AX61" s="104" t="str">
        <f t="shared" si="67"/>
        <v/>
      </c>
      <c r="AY61" s="104"/>
      <c r="AZ61" s="104" t="str">
        <f t="shared" si="72"/>
        <v/>
      </c>
      <c r="BA61" s="104" t="str">
        <f t="shared" si="68"/>
        <v/>
      </c>
      <c r="BB61" s="104" t="str">
        <f t="shared" si="68"/>
        <v/>
      </c>
      <c r="BC61" s="104" t="str">
        <f t="shared" si="68"/>
        <v/>
      </c>
      <c r="BD61" s="104" t="str">
        <f t="shared" si="68"/>
        <v/>
      </c>
      <c r="BE61" s="104" t="str">
        <f t="shared" si="68"/>
        <v/>
      </c>
      <c r="BF61" s="104" t="str">
        <f t="shared" si="68"/>
        <v/>
      </c>
      <c r="BG61" s="104" t="str">
        <f t="shared" si="68"/>
        <v/>
      </c>
      <c r="BH61" s="104" t="str">
        <f t="shared" si="68"/>
        <v/>
      </c>
      <c r="BI61" s="104" t="str">
        <f t="shared" si="68"/>
        <v/>
      </c>
      <c r="BJ61" s="104" t="str">
        <f t="shared" si="68"/>
        <v/>
      </c>
      <c r="BK61" s="104" t="str">
        <f t="shared" si="68"/>
        <v/>
      </c>
      <c r="BL61" s="104" t="str">
        <f t="shared" si="68"/>
        <v/>
      </c>
      <c r="BM61" s="104"/>
      <c r="BN61" s="104" t="str">
        <f t="shared" si="73"/>
        <v/>
      </c>
      <c r="BO61" s="104" t="str">
        <f t="shared" si="69"/>
        <v/>
      </c>
      <c r="BP61" s="104" t="str">
        <f t="shared" si="69"/>
        <v/>
      </c>
      <c r="BQ61" s="104" t="str">
        <f t="shared" si="69"/>
        <v/>
      </c>
      <c r="BR61" s="104" t="str">
        <f t="shared" si="69"/>
        <v/>
      </c>
      <c r="BS61" s="104" t="str">
        <f t="shared" si="69"/>
        <v/>
      </c>
      <c r="BT61" s="104" t="str">
        <f t="shared" si="69"/>
        <v/>
      </c>
      <c r="BU61" s="104" t="str">
        <f t="shared" si="69"/>
        <v/>
      </c>
      <c r="BV61" s="104" t="str">
        <f t="shared" si="69"/>
        <v/>
      </c>
      <c r="BW61" s="104" t="str">
        <f t="shared" si="69"/>
        <v/>
      </c>
      <c r="BX61" s="104" t="str">
        <f t="shared" si="69"/>
        <v/>
      </c>
      <c r="BY61" s="104" t="str">
        <f t="shared" si="69"/>
        <v/>
      </c>
      <c r="BZ61" s="104" t="str">
        <f t="shared" si="69"/>
        <v/>
      </c>
      <c r="CA61" s="104"/>
      <c r="CB61" s="104" t="str">
        <f t="shared" si="84"/>
        <v/>
      </c>
      <c r="CC61" s="104" t="str">
        <f t="shared" si="84"/>
        <v/>
      </c>
      <c r="CD61" s="104" t="str">
        <f t="shared" si="84"/>
        <v/>
      </c>
      <c r="CE61" s="104" t="str">
        <f t="shared" si="84"/>
        <v/>
      </c>
      <c r="CF61" s="104" t="str">
        <f t="shared" si="84"/>
        <v/>
      </c>
      <c r="CG61" s="104" t="str">
        <f t="shared" si="74"/>
        <v/>
      </c>
      <c r="CH61" s="104" t="str">
        <f t="shared" si="74"/>
        <v/>
      </c>
      <c r="CI61" s="104" t="str">
        <f t="shared" si="74"/>
        <v/>
      </c>
      <c r="CJ61" s="104" t="str">
        <f t="shared" si="74"/>
        <v/>
      </c>
      <c r="CK61" s="104" t="str">
        <f t="shared" si="74"/>
        <v/>
      </c>
      <c r="CL61" s="104" t="str">
        <f t="shared" si="74"/>
        <v/>
      </c>
      <c r="CM61" s="104" t="str">
        <f t="shared" si="74"/>
        <v/>
      </c>
      <c r="CN61" s="104" t="str">
        <f t="shared" si="74"/>
        <v/>
      </c>
      <c r="CO61" s="104"/>
      <c r="CP61" s="104" t="str">
        <f t="shared" si="85"/>
        <v/>
      </c>
      <c r="CQ61" s="104" t="str">
        <f t="shared" si="85"/>
        <v/>
      </c>
      <c r="CR61" s="104" t="str">
        <f t="shared" si="85"/>
        <v/>
      </c>
      <c r="CS61" s="104" t="str">
        <f t="shared" si="85"/>
        <v/>
      </c>
      <c r="CT61" s="104" t="str">
        <f t="shared" si="85"/>
        <v/>
      </c>
      <c r="CU61" s="104" t="str">
        <f t="shared" si="75"/>
        <v/>
      </c>
      <c r="CV61" s="104" t="str">
        <f t="shared" si="75"/>
        <v/>
      </c>
      <c r="CW61" s="104" t="str">
        <f t="shared" si="75"/>
        <v/>
      </c>
      <c r="CX61" s="104" t="str">
        <f t="shared" si="75"/>
        <v/>
      </c>
      <c r="CY61" s="104" t="str">
        <f t="shared" si="75"/>
        <v/>
      </c>
      <c r="CZ61" s="104" t="str">
        <f t="shared" si="75"/>
        <v/>
      </c>
      <c r="DA61" s="104" t="str">
        <f t="shared" si="75"/>
        <v/>
      </c>
      <c r="DB61" s="104" t="str">
        <f t="shared" si="75"/>
        <v/>
      </c>
      <c r="DC61" s="104"/>
      <c r="DD61" s="104" t="str">
        <f t="shared" si="86"/>
        <v/>
      </c>
      <c r="DE61" s="104" t="str">
        <f t="shared" si="86"/>
        <v/>
      </c>
      <c r="DF61" s="104" t="str">
        <f t="shared" si="86"/>
        <v/>
      </c>
      <c r="DG61" s="104" t="str">
        <f t="shared" si="86"/>
        <v/>
      </c>
      <c r="DH61" s="104" t="str">
        <f t="shared" si="86"/>
        <v/>
      </c>
      <c r="DI61" s="104" t="str">
        <f t="shared" si="76"/>
        <v/>
      </c>
      <c r="DJ61" s="104" t="str">
        <f t="shared" si="76"/>
        <v/>
      </c>
      <c r="DK61" s="104" t="str">
        <f t="shared" si="76"/>
        <v/>
      </c>
      <c r="DL61" s="104" t="str">
        <f t="shared" si="76"/>
        <v/>
      </c>
      <c r="DM61" s="104" t="str">
        <f t="shared" si="76"/>
        <v/>
      </c>
      <c r="DN61" s="104" t="str">
        <f t="shared" si="76"/>
        <v/>
      </c>
      <c r="DO61" s="104" t="str">
        <f t="shared" si="76"/>
        <v/>
      </c>
      <c r="DP61" s="104" t="str">
        <f t="shared" si="76"/>
        <v/>
      </c>
      <c r="DQ61" s="104"/>
      <c r="DR61" s="104" t="str">
        <f t="shared" si="87"/>
        <v/>
      </c>
      <c r="DS61" s="104" t="str">
        <f t="shared" si="87"/>
        <v/>
      </c>
      <c r="DT61" s="104" t="str">
        <f t="shared" si="87"/>
        <v/>
      </c>
      <c r="DU61" s="104" t="str">
        <f t="shared" si="87"/>
        <v/>
      </c>
      <c r="DV61" s="104" t="str">
        <f t="shared" si="87"/>
        <v/>
      </c>
      <c r="DW61" s="104" t="str">
        <f t="shared" si="77"/>
        <v/>
      </c>
      <c r="DX61" s="104" t="str">
        <f t="shared" si="77"/>
        <v/>
      </c>
      <c r="DY61" s="104" t="str">
        <f t="shared" si="77"/>
        <v/>
      </c>
      <c r="DZ61" s="104" t="str">
        <f t="shared" si="77"/>
        <v/>
      </c>
      <c r="EA61" s="104" t="str">
        <f t="shared" si="77"/>
        <v/>
      </c>
      <c r="EB61" s="104" t="str">
        <f t="shared" si="77"/>
        <v/>
      </c>
      <c r="EC61" s="104" t="str">
        <f t="shared" si="77"/>
        <v/>
      </c>
      <c r="ED61" s="104" t="str">
        <f t="shared" si="77"/>
        <v/>
      </c>
      <c r="EE61" s="104"/>
      <c r="EF61" s="104" t="str">
        <f t="shared" si="88"/>
        <v/>
      </c>
      <c r="EG61" s="104" t="str">
        <f t="shared" si="88"/>
        <v/>
      </c>
      <c r="EH61" s="104" t="str">
        <f t="shared" si="88"/>
        <v/>
      </c>
      <c r="EI61" s="104" t="str">
        <f t="shared" si="88"/>
        <v/>
      </c>
      <c r="EJ61" s="104" t="str">
        <f t="shared" si="88"/>
        <v/>
      </c>
      <c r="EK61" s="104" t="str">
        <f t="shared" si="78"/>
        <v/>
      </c>
      <c r="EL61" s="104" t="str">
        <f t="shared" si="78"/>
        <v/>
      </c>
      <c r="EM61" s="104" t="str">
        <f t="shared" si="78"/>
        <v/>
      </c>
      <c r="EN61" s="104" t="str">
        <f t="shared" si="78"/>
        <v/>
      </c>
      <c r="EO61" s="104" t="str">
        <f t="shared" si="78"/>
        <v/>
      </c>
      <c r="EP61" s="104" t="str">
        <f t="shared" si="78"/>
        <v/>
      </c>
      <c r="EQ61" s="104" t="str">
        <f t="shared" si="78"/>
        <v/>
      </c>
      <c r="ER61" s="104" t="str">
        <f t="shared" si="78"/>
        <v/>
      </c>
      <c r="ES61" s="104"/>
      <c r="ET61" s="104" t="str">
        <f t="shared" si="89"/>
        <v/>
      </c>
      <c r="EU61" s="104" t="str">
        <f t="shared" si="89"/>
        <v/>
      </c>
      <c r="EV61" s="104" t="str">
        <f t="shared" si="89"/>
        <v/>
      </c>
      <c r="EW61" s="104" t="str">
        <f t="shared" si="89"/>
        <v/>
      </c>
      <c r="EX61" s="104" t="str">
        <f t="shared" si="89"/>
        <v/>
      </c>
      <c r="EY61" s="104" t="str">
        <f t="shared" si="79"/>
        <v/>
      </c>
      <c r="EZ61" s="104" t="str">
        <f t="shared" si="79"/>
        <v/>
      </c>
      <c r="FA61" s="104" t="str">
        <f t="shared" si="79"/>
        <v/>
      </c>
      <c r="FB61" s="104" t="str">
        <f t="shared" si="79"/>
        <v/>
      </c>
      <c r="FC61" s="104" t="str">
        <f t="shared" si="79"/>
        <v/>
      </c>
      <c r="FD61" s="104" t="str">
        <f t="shared" si="79"/>
        <v/>
      </c>
      <c r="FE61" s="104" t="str">
        <f t="shared" si="79"/>
        <v/>
      </c>
      <c r="FF61" s="104" t="str">
        <f t="shared" si="79"/>
        <v/>
      </c>
      <c r="FG61" s="104"/>
      <c r="FH61" s="104" t="str">
        <f t="shared" si="90"/>
        <v/>
      </c>
      <c r="FI61" s="104" t="str">
        <f t="shared" si="90"/>
        <v/>
      </c>
      <c r="FJ61" s="104" t="str">
        <f t="shared" si="90"/>
        <v/>
      </c>
      <c r="FK61" s="104" t="str">
        <f t="shared" si="90"/>
        <v/>
      </c>
      <c r="FL61" s="104" t="str">
        <f t="shared" si="90"/>
        <v/>
      </c>
      <c r="FM61" s="104" t="str">
        <f t="shared" si="80"/>
        <v/>
      </c>
      <c r="FN61" s="104" t="str">
        <f t="shared" si="80"/>
        <v/>
      </c>
      <c r="FO61" s="104" t="str">
        <f t="shared" si="80"/>
        <v/>
      </c>
      <c r="FP61" s="104" t="str">
        <f t="shared" si="80"/>
        <v/>
      </c>
      <c r="FQ61" s="104" t="str">
        <f t="shared" si="80"/>
        <v/>
      </c>
      <c r="FR61" s="104" t="str">
        <f t="shared" si="80"/>
        <v/>
      </c>
      <c r="FS61" s="104" t="str">
        <f t="shared" si="80"/>
        <v/>
      </c>
      <c r="FT61" s="104" t="str">
        <f t="shared" si="80"/>
        <v/>
      </c>
      <c r="FU61" s="104"/>
      <c r="FV61" s="104" t="str">
        <f t="shared" si="91"/>
        <v/>
      </c>
      <c r="FW61" s="104" t="str">
        <f t="shared" si="91"/>
        <v/>
      </c>
      <c r="FX61" s="104" t="str">
        <f t="shared" si="91"/>
        <v/>
      </c>
      <c r="FY61" s="104" t="str">
        <f t="shared" si="91"/>
        <v/>
      </c>
      <c r="FZ61" s="104" t="str">
        <f t="shared" si="91"/>
        <v/>
      </c>
      <c r="GA61" s="104" t="str">
        <f t="shared" si="81"/>
        <v/>
      </c>
      <c r="GB61" s="104" t="str">
        <f t="shared" si="81"/>
        <v/>
      </c>
      <c r="GC61" s="104" t="str">
        <f t="shared" si="81"/>
        <v/>
      </c>
      <c r="GD61" s="104" t="str">
        <f t="shared" si="81"/>
        <v/>
      </c>
      <c r="GE61" s="104" t="str">
        <f t="shared" si="81"/>
        <v/>
      </c>
      <c r="GF61" s="104" t="str">
        <f t="shared" si="81"/>
        <v/>
      </c>
      <c r="GG61" s="104" t="str">
        <f t="shared" si="81"/>
        <v/>
      </c>
      <c r="GH61" s="104" t="str">
        <f t="shared" si="81"/>
        <v/>
      </c>
      <c r="GI61" s="104"/>
      <c r="GJ61" s="104" t="str">
        <f t="shared" si="92"/>
        <v/>
      </c>
      <c r="GK61" s="104" t="str">
        <f t="shared" si="92"/>
        <v/>
      </c>
      <c r="GL61" s="104" t="str">
        <f t="shared" si="92"/>
        <v/>
      </c>
      <c r="GM61" s="104" t="str">
        <f t="shared" si="92"/>
        <v/>
      </c>
      <c r="GN61" s="104" t="str">
        <f t="shared" si="92"/>
        <v/>
      </c>
      <c r="GO61" s="104" t="str">
        <f t="shared" si="82"/>
        <v/>
      </c>
      <c r="GP61" s="104" t="str">
        <f t="shared" si="82"/>
        <v/>
      </c>
      <c r="GQ61" s="104" t="str">
        <f t="shared" si="82"/>
        <v/>
      </c>
      <c r="GR61" s="104" t="str">
        <f t="shared" si="82"/>
        <v/>
      </c>
      <c r="GS61" s="104" t="str">
        <f t="shared" si="82"/>
        <v/>
      </c>
      <c r="GT61" s="104" t="str">
        <f t="shared" si="82"/>
        <v/>
      </c>
      <c r="GU61" s="104" t="str">
        <f t="shared" si="82"/>
        <v/>
      </c>
      <c r="GV61" s="104" t="str">
        <f t="shared" si="82"/>
        <v/>
      </c>
      <c r="GW61" s="104"/>
      <c r="GX61" s="104" t="str">
        <f t="shared" si="93"/>
        <v/>
      </c>
      <c r="GY61" s="104" t="str">
        <f t="shared" si="93"/>
        <v/>
      </c>
      <c r="GZ61" s="104" t="str">
        <f t="shared" si="93"/>
        <v/>
      </c>
      <c r="HA61" s="104" t="str">
        <f t="shared" si="93"/>
        <v/>
      </c>
      <c r="HB61" s="104" t="str">
        <f t="shared" si="93"/>
        <v/>
      </c>
      <c r="HC61" s="104" t="str">
        <f t="shared" si="83"/>
        <v/>
      </c>
      <c r="HD61" s="104" t="str">
        <f t="shared" si="83"/>
        <v/>
      </c>
      <c r="HE61" s="104" t="str">
        <f t="shared" si="83"/>
        <v/>
      </c>
      <c r="HF61" s="104" t="str">
        <f t="shared" si="83"/>
        <v/>
      </c>
      <c r="HG61" s="104" t="str">
        <f t="shared" si="83"/>
        <v/>
      </c>
      <c r="HH61" s="104" t="str">
        <f t="shared" si="83"/>
        <v/>
      </c>
      <c r="HI61" s="104" t="str">
        <f t="shared" si="83"/>
        <v/>
      </c>
      <c r="HJ61" s="104" t="str">
        <f t="shared" si="83"/>
        <v/>
      </c>
    </row>
    <row r="62" spans="1:218" x14ac:dyDescent="0.25">
      <c r="A62" s="91">
        <v>40655</v>
      </c>
      <c r="B62" s="113" t="s">
        <v>632</v>
      </c>
      <c r="C62" s="114" t="s">
        <v>571</v>
      </c>
      <c r="D62" s="160" t="s">
        <v>625</v>
      </c>
      <c r="E62" s="114">
        <v>8.8000000000000007</v>
      </c>
      <c r="F62" s="134"/>
      <c r="G62" s="161"/>
      <c r="H62" s="162" t="str">
        <f>INDEX('Daily Activity List'!B:B,MATCH(A62,'Daily Activity List'!$A:$A))</f>
        <v>VHP - Clearance Sampling</v>
      </c>
      <c r="I62" s="136"/>
      <c r="J62" s="104" t="str">
        <f t="shared" si="95"/>
        <v/>
      </c>
      <c r="K62" s="104" t="str">
        <f t="shared" si="95"/>
        <v/>
      </c>
      <c r="L62" s="104" t="str">
        <f t="shared" si="94"/>
        <v/>
      </c>
      <c r="M62" s="104">
        <f t="shared" si="94"/>
        <v>8.8000000000000007</v>
      </c>
      <c r="N62" s="104" t="str">
        <f t="shared" si="94"/>
        <v/>
      </c>
      <c r="O62" s="104" t="str">
        <f t="shared" si="94"/>
        <v/>
      </c>
      <c r="P62" s="104" t="str">
        <f t="shared" si="94"/>
        <v/>
      </c>
      <c r="Q62" s="104" t="str">
        <f t="shared" si="94"/>
        <v/>
      </c>
      <c r="R62" s="104" t="str">
        <f t="shared" si="94"/>
        <v/>
      </c>
      <c r="S62" s="104" t="str">
        <f t="shared" si="94"/>
        <v/>
      </c>
      <c r="T62" s="104" t="str">
        <f t="shared" si="94"/>
        <v/>
      </c>
      <c r="U62" s="104" t="str">
        <f t="shared" si="94"/>
        <v/>
      </c>
      <c r="V62" s="104" t="str">
        <f t="shared" si="94"/>
        <v/>
      </c>
      <c r="W62" s="136"/>
      <c r="X62" s="104" t="str">
        <f t="shared" si="70"/>
        <v/>
      </c>
      <c r="Y62" s="104" t="str">
        <f t="shared" si="66"/>
        <v/>
      </c>
      <c r="Z62" s="104" t="str">
        <f t="shared" si="66"/>
        <v/>
      </c>
      <c r="AA62" s="104" t="str">
        <f t="shared" si="66"/>
        <v/>
      </c>
      <c r="AB62" s="104" t="str">
        <f t="shared" si="66"/>
        <v/>
      </c>
      <c r="AC62" s="104" t="str">
        <f t="shared" si="66"/>
        <v/>
      </c>
      <c r="AD62" s="104" t="str">
        <f t="shared" si="66"/>
        <v/>
      </c>
      <c r="AE62" s="104" t="str">
        <f t="shared" si="66"/>
        <v/>
      </c>
      <c r="AF62" s="104" t="str">
        <f t="shared" si="66"/>
        <v/>
      </c>
      <c r="AG62" s="104" t="str">
        <f t="shared" si="66"/>
        <v/>
      </c>
      <c r="AH62" s="104" t="str">
        <f t="shared" si="66"/>
        <v/>
      </c>
      <c r="AI62" s="104" t="str">
        <f t="shared" si="66"/>
        <v/>
      </c>
      <c r="AJ62" s="104" t="str">
        <f t="shared" si="66"/>
        <v/>
      </c>
      <c r="AK62" s="104"/>
      <c r="AL62" s="104" t="str">
        <f t="shared" si="71"/>
        <v/>
      </c>
      <c r="AM62" s="104" t="str">
        <f t="shared" si="67"/>
        <v/>
      </c>
      <c r="AN62" s="104" t="str">
        <f t="shared" si="67"/>
        <v/>
      </c>
      <c r="AO62" s="104" t="str">
        <f t="shared" si="67"/>
        <v/>
      </c>
      <c r="AP62" s="104" t="str">
        <f t="shared" si="67"/>
        <v/>
      </c>
      <c r="AQ62" s="104" t="str">
        <f t="shared" si="67"/>
        <v/>
      </c>
      <c r="AR62" s="104" t="str">
        <f t="shared" si="67"/>
        <v/>
      </c>
      <c r="AS62" s="104" t="str">
        <f t="shared" si="67"/>
        <v/>
      </c>
      <c r="AT62" s="104" t="str">
        <f t="shared" si="67"/>
        <v/>
      </c>
      <c r="AU62" s="104" t="str">
        <f t="shared" si="67"/>
        <v/>
      </c>
      <c r="AV62" s="104" t="str">
        <f t="shared" si="67"/>
        <v/>
      </c>
      <c r="AW62" s="104" t="str">
        <f t="shared" si="67"/>
        <v/>
      </c>
      <c r="AX62" s="104" t="str">
        <f t="shared" si="67"/>
        <v/>
      </c>
      <c r="AY62" s="104"/>
      <c r="AZ62" s="104" t="str">
        <f t="shared" si="72"/>
        <v/>
      </c>
      <c r="BA62" s="104" t="str">
        <f t="shared" si="68"/>
        <v/>
      </c>
      <c r="BB62" s="104" t="str">
        <f t="shared" si="68"/>
        <v/>
      </c>
      <c r="BC62" s="104" t="str">
        <f t="shared" si="68"/>
        <v/>
      </c>
      <c r="BD62" s="104" t="str">
        <f t="shared" si="68"/>
        <v/>
      </c>
      <c r="BE62" s="104" t="str">
        <f t="shared" si="68"/>
        <v/>
      </c>
      <c r="BF62" s="104" t="str">
        <f t="shared" si="68"/>
        <v/>
      </c>
      <c r="BG62" s="104" t="str">
        <f t="shared" si="68"/>
        <v/>
      </c>
      <c r="BH62" s="104" t="str">
        <f t="shared" si="68"/>
        <v/>
      </c>
      <c r="BI62" s="104" t="str">
        <f t="shared" si="68"/>
        <v/>
      </c>
      <c r="BJ62" s="104" t="str">
        <f t="shared" si="68"/>
        <v/>
      </c>
      <c r="BK62" s="104" t="str">
        <f t="shared" si="68"/>
        <v/>
      </c>
      <c r="BL62" s="104" t="str">
        <f t="shared" si="68"/>
        <v/>
      </c>
      <c r="BM62" s="104"/>
      <c r="BN62" s="104" t="str">
        <f t="shared" si="73"/>
        <v/>
      </c>
      <c r="BO62" s="104" t="str">
        <f t="shared" si="69"/>
        <v/>
      </c>
      <c r="BP62" s="104" t="str">
        <f t="shared" si="69"/>
        <v/>
      </c>
      <c r="BQ62" s="104" t="str">
        <f t="shared" si="69"/>
        <v/>
      </c>
      <c r="BR62" s="104" t="str">
        <f t="shared" si="69"/>
        <v/>
      </c>
      <c r="BS62" s="104" t="str">
        <f t="shared" si="69"/>
        <v/>
      </c>
      <c r="BT62" s="104" t="str">
        <f t="shared" si="69"/>
        <v/>
      </c>
      <c r="BU62" s="104" t="str">
        <f t="shared" si="69"/>
        <v/>
      </c>
      <c r="BV62" s="104" t="str">
        <f t="shared" si="69"/>
        <v/>
      </c>
      <c r="BW62" s="104" t="str">
        <f t="shared" si="69"/>
        <v/>
      </c>
      <c r="BX62" s="104" t="str">
        <f t="shared" si="69"/>
        <v/>
      </c>
      <c r="BY62" s="104" t="str">
        <f t="shared" si="69"/>
        <v/>
      </c>
      <c r="BZ62" s="104" t="str">
        <f t="shared" si="69"/>
        <v/>
      </c>
      <c r="CA62" s="104"/>
      <c r="CB62" s="104" t="str">
        <f t="shared" si="84"/>
        <v/>
      </c>
      <c r="CC62" s="104" t="str">
        <f t="shared" si="84"/>
        <v/>
      </c>
      <c r="CD62" s="104" t="str">
        <f t="shared" si="84"/>
        <v/>
      </c>
      <c r="CE62" s="104" t="str">
        <f t="shared" si="84"/>
        <v/>
      </c>
      <c r="CF62" s="104" t="str">
        <f t="shared" si="84"/>
        <v/>
      </c>
      <c r="CG62" s="104" t="str">
        <f t="shared" si="74"/>
        <v/>
      </c>
      <c r="CH62" s="104" t="str">
        <f t="shared" si="74"/>
        <v/>
      </c>
      <c r="CI62" s="104" t="str">
        <f t="shared" si="74"/>
        <v/>
      </c>
      <c r="CJ62" s="104" t="str">
        <f t="shared" si="74"/>
        <v/>
      </c>
      <c r="CK62" s="104" t="str">
        <f t="shared" si="74"/>
        <v/>
      </c>
      <c r="CL62" s="104" t="str">
        <f t="shared" si="74"/>
        <v/>
      </c>
      <c r="CM62" s="104" t="str">
        <f t="shared" si="74"/>
        <v/>
      </c>
      <c r="CN62" s="104" t="str">
        <f t="shared" si="74"/>
        <v/>
      </c>
      <c r="CO62" s="104"/>
      <c r="CP62" s="104" t="str">
        <f t="shared" si="85"/>
        <v/>
      </c>
      <c r="CQ62" s="104" t="str">
        <f t="shared" si="85"/>
        <v/>
      </c>
      <c r="CR62" s="104" t="str">
        <f t="shared" si="85"/>
        <v/>
      </c>
      <c r="CS62" s="104" t="str">
        <f t="shared" si="85"/>
        <v/>
      </c>
      <c r="CT62" s="104" t="str">
        <f t="shared" si="85"/>
        <v/>
      </c>
      <c r="CU62" s="104" t="str">
        <f t="shared" si="75"/>
        <v/>
      </c>
      <c r="CV62" s="104" t="str">
        <f t="shared" si="75"/>
        <v/>
      </c>
      <c r="CW62" s="104" t="str">
        <f t="shared" si="75"/>
        <v/>
      </c>
      <c r="CX62" s="104" t="str">
        <f t="shared" si="75"/>
        <v/>
      </c>
      <c r="CY62" s="104" t="str">
        <f t="shared" si="75"/>
        <v/>
      </c>
      <c r="CZ62" s="104" t="str">
        <f t="shared" si="75"/>
        <v/>
      </c>
      <c r="DA62" s="104" t="str">
        <f t="shared" si="75"/>
        <v/>
      </c>
      <c r="DB62" s="104" t="str">
        <f t="shared" si="75"/>
        <v/>
      </c>
      <c r="DC62" s="104"/>
      <c r="DD62" s="104" t="str">
        <f t="shared" si="86"/>
        <v/>
      </c>
      <c r="DE62" s="104" t="str">
        <f t="shared" si="86"/>
        <v/>
      </c>
      <c r="DF62" s="104" t="str">
        <f t="shared" si="86"/>
        <v/>
      </c>
      <c r="DG62" s="104" t="str">
        <f t="shared" si="86"/>
        <v/>
      </c>
      <c r="DH62" s="104" t="str">
        <f t="shared" si="86"/>
        <v/>
      </c>
      <c r="DI62" s="104" t="str">
        <f t="shared" si="76"/>
        <v/>
      </c>
      <c r="DJ62" s="104" t="str">
        <f t="shared" si="76"/>
        <v/>
      </c>
      <c r="DK62" s="104" t="str">
        <f t="shared" si="76"/>
        <v/>
      </c>
      <c r="DL62" s="104" t="str">
        <f t="shared" si="76"/>
        <v/>
      </c>
      <c r="DM62" s="104" t="str">
        <f t="shared" si="76"/>
        <v/>
      </c>
      <c r="DN62" s="104" t="str">
        <f t="shared" si="76"/>
        <v/>
      </c>
      <c r="DO62" s="104" t="str">
        <f t="shared" si="76"/>
        <v/>
      </c>
      <c r="DP62" s="104" t="str">
        <f t="shared" si="76"/>
        <v/>
      </c>
      <c r="DQ62" s="104"/>
      <c r="DR62" s="104" t="str">
        <f t="shared" si="87"/>
        <v/>
      </c>
      <c r="DS62" s="104" t="str">
        <f t="shared" si="87"/>
        <v/>
      </c>
      <c r="DT62" s="104" t="str">
        <f t="shared" si="87"/>
        <v/>
      </c>
      <c r="DU62" s="104" t="str">
        <f t="shared" si="87"/>
        <v/>
      </c>
      <c r="DV62" s="104" t="str">
        <f t="shared" si="87"/>
        <v/>
      </c>
      <c r="DW62" s="104" t="str">
        <f t="shared" si="77"/>
        <v/>
      </c>
      <c r="DX62" s="104" t="str">
        <f t="shared" si="77"/>
        <v/>
      </c>
      <c r="DY62" s="104" t="str">
        <f t="shared" si="77"/>
        <v/>
      </c>
      <c r="DZ62" s="104" t="str">
        <f t="shared" si="77"/>
        <v/>
      </c>
      <c r="EA62" s="104" t="str">
        <f t="shared" si="77"/>
        <v/>
      </c>
      <c r="EB62" s="104" t="str">
        <f t="shared" si="77"/>
        <v/>
      </c>
      <c r="EC62" s="104" t="str">
        <f t="shared" si="77"/>
        <v/>
      </c>
      <c r="ED62" s="104" t="str">
        <f t="shared" si="77"/>
        <v/>
      </c>
      <c r="EE62" s="104"/>
      <c r="EF62" s="104" t="str">
        <f t="shared" si="88"/>
        <v/>
      </c>
      <c r="EG62" s="104" t="str">
        <f t="shared" si="88"/>
        <v/>
      </c>
      <c r="EH62" s="104" t="str">
        <f t="shared" si="88"/>
        <v/>
      </c>
      <c r="EI62" s="104" t="str">
        <f t="shared" si="88"/>
        <v/>
      </c>
      <c r="EJ62" s="104" t="str">
        <f t="shared" si="88"/>
        <v/>
      </c>
      <c r="EK62" s="104" t="str">
        <f t="shared" si="78"/>
        <v/>
      </c>
      <c r="EL62" s="104" t="str">
        <f t="shared" si="78"/>
        <v/>
      </c>
      <c r="EM62" s="104" t="str">
        <f t="shared" si="78"/>
        <v/>
      </c>
      <c r="EN62" s="104" t="str">
        <f t="shared" si="78"/>
        <v/>
      </c>
      <c r="EO62" s="104" t="str">
        <f t="shared" si="78"/>
        <v/>
      </c>
      <c r="EP62" s="104" t="str">
        <f t="shared" si="78"/>
        <v/>
      </c>
      <c r="EQ62" s="104" t="str">
        <f t="shared" si="78"/>
        <v/>
      </c>
      <c r="ER62" s="104" t="str">
        <f t="shared" si="78"/>
        <v/>
      </c>
      <c r="ES62" s="104"/>
      <c r="ET62" s="104" t="str">
        <f t="shared" si="89"/>
        <v/>
      </c>
      <c r="EU62" s="104" t="str">
        <f t="shared" si="89"/>
        <v/>
      </c>
      <c r="EV62" s="104" t="str">
        <f t="shared" si="89"/>
        <v/>
      </c>
      <c r="EW62" s="104" t="str">
        <f t="shared" si="89"/>
        <v/>
      </c>
      <c r="EX62" s="104" t="str">
        <f t="shared" si="89"/>
        <v/>
      </c>
      <c r="EY62" s="104" t="str">
        <f t="shared" si="79"/>
        <v/>
      </c>
      <c r="EZ62" s="104" t="str">
        <f t="shared" si="79"/>
        <v/>
      </c>
      <c r="FA62" s="104" t="str">
        <f t="shared" si="79"/>
        <v/>
      </c>
      <c r="FB62" s="104" t="str">
        <f t="shared" si="79"/>
        <v/>
      </c>
      <c r="FC62" s="104" t="str">
        <f t="shared" si="79"/>
        <v/>
      </c>
      <c r="FD62" s="104" t="str">
        <f t="shared" si="79"/>
        <v/>
      </c>
      <c r="FE62" s="104" t="str">
        <f t="shared" si="79"/>
        <v/>
      </c>
      <c r="FF62" s="104" t="str">
        <f t="shared" si="79"/>
        <v/>
      </c>
      <c r="FG62" s="104"/>
      <c r="FH62" s="104" t="str">
        <f t="shared" si="90"/>
        <v/>
      </c>
      <c r="FI62" s="104" t="str">
        <f t="shared" si="90"/>
        <v/>
      </c>
      <c r="FJ62" s="104" t="str">
        <f t="shared" si="90"/>
        <v/>
      </c>
      <c r="FK62" s="104" t="str">
        <f t="shared" si="90"/>
        <v/>
      </c>
      <c r="FL62" s="104" t="str">
        <f t="shared" si="90"/>
        <v/>
      </c>
      <c r="FM62" s="104" t="str">
        <f t="shared" si="80"/>
        <v/>
      </c>
      <c r="FN62" s="104" t="str">
        <f t="shared" si="80"/>
        <v/>
      </c>
      <c r="FO62" s="104" t="str">
        <f t="shared" si="80"/>
        <v/>
      </c>
      <c r="FP62" s="104" t="str">
        <f t="shared" si="80"/>
        <v/>
      </c>
      <c r="FQ62" s="104" t="str">
        <f t="shared" si="80"/>
        <v/>
      </c>
      <c r="FR62" s="104" t="str">
        <f t="shared" si="80"/>
        <v/>
      </c>
      <c r="FS62" s="104" t="str">
        <f t="shared" si="80"/>
        <v/>
      </c>
      <c r="FT62" s="104" t="str">
        <f t="shared" si="80"/>
        <v/>
      </c>
      <c r="FU62" s="104"/>
      <c r="FV62" s="104" t="str">
        <f t="shared" si="91"/>
        <v/>
      </c>
      <c r="FW62" s="104" t="str">
        <f t="shared" si="91"/>
        <v/>
      </c>
      <c r="FX62" s="104" t="str">
        <f t="shared" si="91"/>
        <v/>
      </c>
      <c r="FY62" s="104" t="str">
        <f t="shared" si="91"/>
        <v/>
      </c>
      <c r="FZ62" s="104" t="str">
        <f t="shared" si="91"/>
        <v/>
      </c>
      <c r="GA62" s="104" t="str">
        <f t="shared" si="81"/>
        <v/>
      </c>
      <c r="GB62" s="104" t="str">
        <f t="shared" si="81"/>
        <v/>
      </c>
      <c r="GC62" s="104" t="str">
        <f t="shared" si="81"/>
        <v/>
      </c>
      <c r="GD62" s="104" t="str">
        <f t="shared" si="81"/>
        <v/>
      </c>
      <c r="GE62" s="104" t="str">
        <f t="shared" si="81"/>
        <v/>
      </c>
      <c r="GF62" s="104" t="str">
        <f t="shared" si="81"/>
        <v/>
      </c>
      <c r="GG62" s="104" t="str">
        <f t="shared" si="81"/>
        <v/>
      </c>
      <c r="GH62" s="104" t="str">
        <f t="shared" si="81"/>
        <v/>
      </c>
      <c r="GI62" s="104"/>
      <c r="GJ62" s="104" t="str">
        <f t="shared" si="92"/>
        <v/>
      </c>
      <c r="GK62" s="104" t="str">
        <f t="shared" si="92"/>
        <v/>
      </c>
      <c r="GL62" s="104" t="str">
        <f t="shared" si="92"/>
        <v/>
      </c>
      <c r="GM62" s="104" t="str">
        <f t="shared" si="92"/>
        <v/>
      </c>
      <c r="GN62" s="104" t="str">
        <f t="shared" si="92"/>
        <v/>
      </c>
      <c r="GO62" s="104" t="str">
        <f t="shared" si="82"/>
        <v/>
      </c>
      <c r="GP62" s="104" t="str">
        <f t="shared" si="82"/>
        <v/>
      </c>
      <c r="GQ62" s="104" t="str">
        <f t="shared" si="82"/>
        <v/>
      </c>
      <c r="GR62" s="104" t="str">
        <f t="shared" si="82"/>
        <v/>
      </c>
      <c r="GS62" s="104" t="str">
        <f t="shared" si="82"/>
        <v/>
      </c>
      <c r="GT62" s="104" t="str">
        <f t="shared" si="82"/>
        <v/>
      </c>
      <c r="GU62" s="104" t="str">
        <f t="shared" si="82"/>
        <v/>
      </c>
      <c r="GV62" s="104" t="str">
        <f t="shared" si="82"/>
        <v/>
      </c>
      <c r="GW62" s="104"/>
      <c r="GX62" s="104" t="str">
        <f t="shared" si="93"/>
        <v/>
      </c>
      <c r="GY62" s="104" t="str">
        <f t="shared" si="93"/>
        <v/>
      </c>
      <c r="GZ62" s="104" t="str">
        <f t="shared" si="93"/>
        <v/>
      </c>
      <c r="HA62" s="104" t="str">
        <f t="shared" si="93"/>
        <v/>
      </c>
      <c r="HB62" s="104" t="str">
        <f t="shared" si="93"/>
        <v/>
      </c>
      <c r="HC62" s="104" t="str">
        <f t="shared" si="83"/>
        <v/>
      </c>
      <c r="HD62" s="104" t="str">
        <f t="shared" si="83"/>
        <v/>
      </c>
      <c r="HE62" s="104" t="str">
        <f t="shared" si="83"/>
        <v/>
      </c>
      <c r="HF62" s="104" t="str">
        <f t="shared" si="83"/>
        <v/>
      </c>
      <c r="HG62" s="104" t="str">
        <f t="shared" si="83"/>
        <v/>
      </c>
      <c r="HH62" s="104" t="str">
        <f t="shared" si="83"/>
        <v/>
      </c>
      <c r="HI62" s="104" t="str">
        <f t="shared" si="83"/>
        <v/>
      </c>
      <c r="HJ62" s="104" t="str">
        <f t="shared" si="83"/>
        <v/>
      </c>
    </row>
    <row r="63" spans="1:218" x14ac:dyDescent="0.25">
      <c r="A63" s="91">
        <v>40655</v>
      </c>
      <c r="B63" s="113" t="s">
        <v>632</v>
      </c>
      <c r="C63" s="114" t="s">
        <v>571</v>
      </c>
      <c r="D63" s="160" t="s">
        <v>633</v>
      </c>
      <c r="E63" s="114">
        <v>4.5999999999999996</v>
      </c>
      <c r="F63" s="134"/>
      <c r="G63" s="161"/>
      <c r="H63" s="162" t="str">
        <f>INDEX('Daily Activity List'!B:B,MATCH(A63,'Daily Activity List'!$A:$A))</f>
        <v>VHP - Clearance Sampling</v>
      </c>
      <c r="I63" s="136"/>
      <c r="J63" s="104" t="str">
        <f t="shared" si="95"/>
        <v/>
      </c>
      <c r="K63" s="104" t="str">
        <f t="shared" si="95"/>
        <v/>
      </c>
      <c r="L63" s="104" t="str">
        <f t="shared" si="94"/>
        <v/>
      </c>
      <c r="M63" s="104">
        <f t="shared" si="94"/>
        <v>4.5999999999999996</v>
      </c>
      <c r="N63" s="104" t="str">
        <f t="shared" si="94"/>
        <v/>
      </c>
      <c r="O63" s="104" t="str">
        <f t="shared" si="94"/>
        <v/>
      </c>
      <c r="P63" s="104" t="str">
        <f t="shared" si="94"/>
        <v/>
      </c>
      <c r="Q63" s="104" t="str">
        <f t="shared" si="94"/>
        <v/>
      </c>
      <c r="R63" s="104" t="str">
        <f t="shared" si="94"/>
        <v/>
      </c>
      <c r="S63" s="104" t="str">
        <f t="shared" si="94"/>
        <v/>
      </c>
      <c r="T63" s="104" t="str">
        <f t="shared" si="94"/>
        <v/>
      </c>
      <c r="U63" s="104" t="str">
        <f t="shared" si="94"/>
        <v/>
      </c>
      <c r="V63" s="104" t="str">
        <f t="shared" si="94"/>
        <v/>
      </c>
      <c r="W63" s="136"/>
      <c r="X63" s="104" t="str">
        <f t="shared" si="70"/>
        <v/>
      </c>
      <c r="Y63" s="104" t="str">
        <f t="shared" si="66"/>
        <v/>
      </c>
      <c r="Z63" s="104" t="str">
        <f t="shared" si="66"/>
        <v/>
      </c>
      <c r="AA63" s="104" t="str">
        <f t="shared" si="66"/>
        <v/>
      </c>
      <c r="AB63" s="104" t="str">
        <f t="shared" si="66"/>
        <v/>
      </c>
      <c r="AC63" s="104" t="str">
        <f t="shared" si="66"/>
        <v/>
      </c>
      <c r="AD63" s="104" t="str">
        <f t="shared" si="66"/>
        <v/>
      </c>
      <c r="AE63" s="104" t="str">
        <f t="shared" si="66"/>
        <v/>
      </c>
      <c r="AF63" s="104" t="str">
        <f t="shared" si="66"/>
        <v/>
      </c>
      <c r="AG63" s="104" t="str">
        <f t="shared" si="66"/>
        <v/>
      </c>
      <c r="AH63" s="104" t="str">
        <f t="shared" si="66"/>
        <v/>
      </c>
      <c r="AI63" s="104" t="str">
        <f t="shared" si="66"/>
        <v/>
      </c>
      <c r="AJ63" s="104" t="str">
        <f t="shared" si="66"/>
        <v/>
      </c>
      <c r="AK63" s="104"/>
      <c r="AL63" s="104" t="str">
        <f t="shared" si="71"/>
        <v/>
      </c>
      <c r="AM63" s="104" t="str">
        <f t="shared" si="67"/>
        <v/>
      </c>
      <c r="AN63" s="104" t="str">
        <f t="shared" si="67"/>
        <v/>
      </c>
      <c r="AO63" s="104" t="str">
        <f t="shared" si="67"/>
        <v/>
      </c>
      <c r="AP63" s="104" t="str">
        <f t="shared" si="67"/>
        <v/>
      </c>
      <c r="AQ63" s="104" t="str">
        <f t="shared" si="67"/>
        <v/>
      </c>
      <c r="AR63" s="104" t="str">
        <f t="shared" si="67"/>
        <v/>
      </c>
      <c r="AS63" s="104" t="str">
        <f t="shared" si="67"/>
        <v/>
      </c>
      <c r="AT63" s="104" t="str">
        <f t="shared" si="67"/>
        <v/>
      </c>
      <c r="AU63" s="104" t="str">
        <f t="shared" si="67"/>
        <v/>
      </c>
      <c r="AV63" s="104" t="str">
        <f t="shared" si="67"/>
        <v/>
      </c>
      <c r="AW63" s="104" t="str">
        <f t="shared" si="67"/>
        <v/>
      </c>
      <c r="AX63" s="104" t="str">
        <f t="shared" si="67"/>
        <v/>
      </c>
      <c r="AY63" s="104"/>
      <c r="AZ63" s="104" t="str">
        <f t="shared" si="72"/>
        <v/>
      </c>
      <c r="BA63" s="104" t="str">
        <f t="shared" si="68"/>
        <v/>
      </c>
      <c r="BB63" s="104" t="str">
        <f t="shared" si="68"/>
        <v/>
      </c>
      <c r="BC63" s="104" t="str">
        <f t="shared" si="68"/>
        <v/>
      </c>
      <c r="BD63" s="104" t="str">
        <f t="shared" si="68"/>
        <v/>
      </c>
      <c r="BE63" s="104" t="str">
        <f t="shared" si="68"/>
        <v/>
      </c>
      <c r="BF63" s="104" t="str">
        <f t="shared" si="68"/>
        <v/>
      </c>
      <c r="BG63" s="104" t="str">
        <f t="shared" si="68"/>
        <v/>
      </c>
      <c r="BH63" s="104" t="str">
        <f t="shared" si="68"/>
        <v/>
      </c>
      <c r="BI63" s="104" t="str">
        <f t="shared" si="68"/>
        <v/>
      </c>
      <c r="BJ63" s="104" t="str">
        <f t="shared" si="68"/>
        <v/>
      </c>
      <c r="BK63" s="104" t="str">
        <f t="shared" si="68"/>
        <v/>
      </c>
      <c r="BL63" s="104" t="str">
        <f t="shared" si="68"/>
        <v/>
      </c>
      <c r="BM63" s="104"/>
      <c r="BN63" s="104" t="str">
        <f t="shared" si="73"/>
        <v/>
      </c>
      <c r="BO63" s="104" t="str">
        <f t="shared" si="69"/>
        <v/>
      </c>
      <c r="BP63" s="104" t="str">
        <f t="shared" si="69"/>
        <v/>
      </c>
      <c r="BQ63" s="104" t="str">
        <f t="shared" si="69"/>
        <v/>
      </c>
      <c r="BR63" s="104" t="str">
        <f t="shared" si="69"/>
        <v/>
      </c>
      <c r="BS63" s="104" t="str">
        <f t="shared" si="69"/>
        <v/>
      </c>
      <c r="BT63" s="104" t="str">
        <f t="shared" si="69"/>
        <v/>
      </c>
      <c r="BU63" s="104" t="str">
        <f t="shared" si="69"/>
        <v/>
      </c>
      <c r="BV63" s="104" t="str">
        <f t="shared" si="69"/>
        <v/>
      </c>
      <c r="BW63" s="104" t="str">
        <f t="shared" si="69"/>
        <v/>
      </c>
      <c r="BX63" s="104" t="str">
        <f t="shared" si="69"/>
        <v/>
      </c>
      <c r="BY63" s="104" t="str">
        <f t="shared" si="69"/>
        <v/>
      </c>
      <c r="BZ63" s="104" t="str">
        <f t="shared" si="69"/>
        <v/>
      </c>
      <c r="CA63" s="104"/>
      <c r="CB63" s="104" t="str">
        <f t="shared" si="84"/>
        <v/>
      </c>
      <c r="CC63" s="104" t="str">
        <f t="shared" si="84"/>
        <v/>
      </c>
      <c r="CD63" s="104" t="str">
        <f t="shared" si="84"/>
        <v/>
      </c>
      <c r="CE63" s="104" t="str">
        <f t="shared" si="84"/>
        <v/>
      </c>
      <c r="CF63" s="104" t="str">
        <f t="shared" si="84"/>
        <v/>
      </c>
      <c r="CG63" s="104" t="str">
        <f t="shared" si="74"/>
        <v/>
      </c>
      <c r="CH63" s="104" t="str">
        <f t="shared" si="74"/>
        <v/>
      </c>
      <c r="CI63" s="104" t="str">
        <f t="shared" si="74"/>
        <v/>
      </c>
      <c r="CJ63" s="104" t="str">
        <f t="shared" si="74"/>
        <v/>
      </c>
      <c r="CK63" s="104" t="str">
        <f t="shared" si="74"/>
        <v/>
      </c>
      <c r="CL63" s="104" t="str">
        <f t="shared" si="74"/>
        <v/>
      </c>
      <c r="CM63" s="104" t="str">
        <f t="shared" si="74"/>
        <v/>
      </c>
      <c r="CN63" s="104" t="str">
        <f t="shared" si="74"/>
        <v/>
      </c>
      <c r="CO63" s="104"/>
      <c r="CP63" s="104" t="str">
        <f t="shared" si="85"/>
        <v/>
      </c>
      <c r="CQ63" s="104" t="str">
        <f t="shared" si="85"/>
        <v/>
      </c>
      <c r="CR63" s="104" t="str">
        <f t="shared" si="85"/>
        <v/>
      </c>
      <c r="CS63" s="104" t="str">
        <f t="shared" si="85"/>
        <v/>
      </c>
      <c r="CT63" s="104" t="str">
        <f t="shared" si="85"/>
        <v/>
      </c>
      <c r="CU63" s="104" t="str">
        <f t="shared" si="75"/>
        <v/>
      </c>
      <c r="CV63" s="104" t="str">
        <f t="shared" si="75"/>
        <v/>
      </c>
      <c r="CW63" s="104" t="str">
        <f t="shared" si="75"/>
        <v/>
      </c>
      <c r="CX63" s="104" t="str">
        <f t="shared" si="75"/>
        <v/>
      </c>
      <c r="CY63" s="104" t="str">
        <f t="shared" si="75"/>
        <v/>
      </c>
      <c r="CZ63" s="104" t="str">
        <f t="shared" si="75"/>
        <v/>
      </c>
      <c r="DA63" s="104" t="str">
        <f t="shared" si="75"/>
        <v/>
      </c>
      <c r="DB63" s="104" t="str">
        <f t="shared" si="75"/>
        <v/>
      </c>
      <c r="DC63" s="104"/>
      <c r="DD63" s="104" t="str">
        <f t="shared" si="86"/>
        <v/>
      </c>
      <c r="DE63" s="104" t="str">
        <f t="shared" si="86"/>
        <v/>
      </c>
      <c r="DF63" s="104" t="str">
        <f t="shared" si="86"/>
        <v/>
      </c>
      <c r="DG63" s="104" t="str">
        <f t="shared" si="86"/>
        <v/>
      </c>
      <c r="DH63" s="104" t="str">
        <f t="shared" si="86"/>
        <v/>
      </c>
      <c r="DI63" s="104" t="str">
        <f t="shared" si="76"/>
        <v/>
      </c>
      <c r="DJ63" s="104" t="str">
        <f t="shared" si="76"/>
        <v/>
      </c>
      <c r="DK63" s="104" t="str">
        <f t="shared" si="76"/>
        <v/>
      </c>
      <c r="DL63" s="104" t="str">
        <f t="shared" si="76"/>
        <v/>
      </c>
      <c r="DM63" s="104" t="str">
        <f t="shared" si="76"/>
        <v/>
      </c>
      <c r="DN63" s="104" t="str">
        <f t="shared" si="76"/>
        <v/>
      </c>
      <c r="DO63" s="104" t="str">
        <f t="shared" si="76"/>
        <v/>
      </c>
      <c r="DP63" s="104" t="str">
        <f t="shared" si="76"/>
        <v/>
      </c>
      <c r="DQ63" s="104"/>
      <c r="DR63" s="104" t="str">
        <f t="shared" si="87"/>
        <v/>
      </c>
      <c r="DS63" s="104" t="str">
        <f t="shared" si="87"/>
        <v/>
      </c>
      <c r="DT63" s="104" t="str">
        <f t="shared" si="87"/>
        <v/>
      </c>
      <c r="DU63" s="104" t="str">
        <f t="shared" si="87"/>
        <v/>
      </c>
      <c r="DV63" s="104" t="str">
        <f t="shared" si="87"/>
        <v/>
      </c>
      <c r="DW63" s="104" t="str">
        <f t="shared" si="77"/>
        <v/>
      </c>
      <c r="DX63" s="104" t="str">
        <f t="shared" si="77"/>
        <v/>
      </c>
      <c r="DY63" s="104" t="str">
        <f t="shared" si="77"/>
        <v/>
      </c>
      <c r="DZ63" s="104" t="str">
        <f t="shared" si="77"/>
        <v/>
      </c>
      <c r="EA63" s="104" t="str">
        <f t="shared" si="77"/>
        <v/>
      </c>
      <c r="EB63" s="104" t="str">
        <f t="shared" si="77"/>
        <v/>
      </c>
      <c r="EC63" s="104" t="str">
        <f t="shared" si="77"/>
        <v/>
      </c>
      <c r="ED63" s="104" t="str">
        <f t="shared" si="77"/>
        <v/>
      </c>
      <c r="EE63" s="104"/>
      <c r="EF63" s="104" t="str">
        <f t="shared" si="88"/>
        <v/>
      </c>
      <c r="EG63" s="104" t="str">
        <f t="shared" si="88"/>
        <v/>
      </c>
      <c r="EH63" s="104" t="str">
        <f t="shared" si="88"/>
        <v/>
      </c>
      <c r="EI63" s="104" t="str">
        <f t="shared" si="88"/>
        <v/>
      </c>
      <c r="EJ63" s="104" t="str">
        <f t="shared" si="88"/>
        <v/>
      </c>
      <c r="EK63" s="104" t="str">
        <f t="shared" si="78"/>
        <v/>
      </c>
      <c r="EL63" s="104" t="str">
        <f t="shared" si="78"/>
        <v/>
      </c>
      <c r="EM63" s="104" t="str">
        <f t="shared" si="78"/>
        <v/>
      </c>
      <c r="EN63" s="104" t="str">
        <f t="shared" si="78"/>
        <v/>
      </c>
      <c r="EO63" s="104" t="str">
        <f t="shared" si="78"/>
        <v/>
      </c>
      <c r="EP63" s="104" t="str">
        <f t="shared" si="78"/>
        <v/>
      </c>
      <c r="EQ63" s="104" t="str">
        <f t="shared" si="78"/>
        <v/>
      </c>
      <c r="ER63" s="104" t="str">
        <f t="shared" si="78"/>
        <v/>
      </c>
      <c r="ES63" s="104"/>
      <c r="ET63" s="104" t="str">
        <f t="shared" si="89"/>
        <v/>
      </c>
      <c r="EU63" s="104" t="str">
        <f t="shared" si="89"/>
        <v/>
      </c>
      <c r="EV63" s="104" t="str">
        <f t="shared" si="89"/>
        <v/>
      </c>
      <c r="EW63" s="104" t="str">
        <f t="shared" si="89"/>
        <v/>
      </c>
      <c r="EX63" s="104" t="str">
        <f t="shared" si="89"/>
        <v/>
      </c>
      <c r="EY63" s="104" t="str">
        <f t="shared" si="79"/>
        <v/>
      </c>
      <c r="EZ63" s="104" t="str">
        <f t="shared" si="79"/>
        <v/>
      </c>
      <c r="FA63" s="104" t="str">
        <f t="shared" si="79"/>
        <v/>
      </c>
      <c r="FB63" s="104" t="str">
        <f t="shared" si="79"/>
        <v/>
      </c>
      <c r="FC63" s="104" t="str">
        <f t="shared" si="79"/>
        <v/>
      </c>
      <c r="FD63" s="104" t="str">
        <f t="shared" si="79"/>
        <v/>
      </c>
      <c r="FE63" s="104" t="str">
        <f t="shared" si="79"/>
        <v/>
      </c>
      <c r="FF63" s="104" t="str">
        <f t="shared" si="79"/>
        <v/>
      </c>
      <c r="FG63" s="104"/>
      <c r="FH63" s="104" t="str">
        <f t="shared" si="90"/>
        <v/>
      </c>
      <c r="FI63" s="104" t="str">
        <f t="shared" si="90"/>
        <v/>
      </c>
      <c r="FJ63" s="104" t="str">
        <f t="shared" si="90"/>
        <v/>
      </c>
      <c r="FK63" s="104" t="str">
        <f t="shared" si="90"/>
        <v/>
      </c>
      <c r="FL63" s="104" t="str">
        <f t="shared" si="90"/>
        <v/>
      </c>
      <c r="FM63" s="104" t="str">
        <f t="shared" si="80"/>
        <v/>
      </c>
      <c r="FN63" s="104" t="str">
        <f t="shared" si="80"/>
        <v/>
      </c>
      <c r="FO63" s="104" t="str">
        <f t="shared" si="80"/>
        <v/>
      </c>
      <c r="FP63" s="104" t="str">
        <f t="shared" si="80"/>
        <v/>
      </c>
      <c r="FQ63" s="104" t="str">
        <f t="shared" si="80"/>
        <v/>
      </c>
      <c r="FR63" s="104" t="str">
        <f t="shared" si="80"/>
        <v/>
      </c>
      <c r="FS63" s="104" t="str">
        <f t="shared" si="80"/>
        <v/>
      </c>
      <c r="FT63" s="104" t="str">
        <f t="shared" si="80"/>
        <v/>
      </c>
      <c r="FU63" s="104"/>
      <c r="FV63" s="104" t="str">
        <f t="shared" si="91"/>
        <v/>
      </c>
      <c r="FW63" s="104" t="str">
        <f t="shared" si="91"/>
        <v/>
      </c>
      <c r="FX63" s="104" t="str">
        <f t="shared" si="91"/>
        <v/>
      </c>
      <c r="FY63" s="104" t="str">
        <f t="shared" si="91"/>
        <v/>
      </c>
      <c r="FZ63" s="104" t="str">
        <f t="shared" si="91"/>
        <v/>
      </c>
      <c r="GA63" s="104" t="str">
        <f t="shared" si="81"/>
        <v/>
      </c>
      <c r="GB63" s="104" t="str">
        <f t="shared" si="81"/>
        <v/>
      </c>
      <c r="GC63" s="104" t="str">
        <f t="shared" si="81"/>
        <v/>
      </c>
      <c r="GD63" s="104" t="str">
        <f t="shared" si="81"/>
        <v/>
      </c>
      <c r="GE63" s="104" t="str">
        <f t="shared" si="81"/>
        <v/>
      </c>
      <c r="GF63" s="104" t="str">
        <f t="shared" si="81"/>
        <v/>
      </c>
      <c r="GG63" s="104" t="str">
        <f t="shared" si="81"/>
        <v/>
      </c>
      <c r="GH63" s="104" t="str">
        <f t="shared" si="81"/>
        <v/>
      </c>
      <c r="GI63" s="104"/>
      <c r="GJ63" s="104" t="str">
        <f t="shared" si="92"/>
        <v/>
      </c>
      <c r="GK63" s="104" t="str">
        <f t="shared" si="92"/>
        <v/>
      </c>
      <c r="GL63" s="104" t="str">
        <f t="shared" si="92"/>
        <v/>
      </c>
      <c r="GM63" s="104" t="str">
        <f t="shared" si="92"/>
        <v/>
      </c>
      <c r="GN63" s="104" t="str">
        <f t="shared" si="92"/>
        <v/>
      </c>
      <c r="GO63" s="104" t="str">
        <f t="shared" si="82"/>
        <v/>
      </c>
      <c r="GP63" s="104" t="str">
        <f t="shared" si="82"/>
        <v/>
      </c>
      <c r="GQ63" s="104" t="str">
        <f t="shared" si="82"/>
        <v/>
      </c>
      <c r="GR63" s="104" t="str">
        <f t="shared" si="82"/>
        <v/>
      </c>
      <c r="GS63" s="104" t="str">
        <f t="shared" si="82"/>
        <v/>
      </c>
      <c r="GT63" s="104" t="str">
        <f t="shared" si="82"/>
        <v/>
      </c>
      <c r="GU63" s="104" t="str">
        <f t="shared" si="82"/>
        <v/>
      </c>
      <c r="GV63" s="104" t="str">
        <f t="shared" si="82"/>
        <v/>
      </c>
      <c r="GW63" s="104"/>
      <c r="GX63" s="104" t="str">
        <f t="shared" si="93"/>
        <v/>
      </c>
      <c r="GY63" s="104" t="str">
        <f t="shared" si="93"/>
        <v/>
      </c>
      <c r="GZ63" s="104" t="str">
        <f t="shared" si="93"/>
        <v/>
      </c>
      <c r="HA63" s="104" t="str">
        <f t="shared" si="93"/>
        <v/>
      </c>
      <c r="HB63" s="104" t="str">
        <f t="shared" si="93"/>
        <v/>
      </c>
      <c r="HC63" s="104" t="str">
        <f t="shared" si="83"/>
        <v/>
      </c>
      <c r="HD63" s="104" t="str">
        <f t="shared" si="83"/>
        <v/>
      </c>
      <c r="HE63" s="104" t="str">
        <f t="shared" si="83"/>
        <v/>
      </c>
      <c r="HF63" s="104" t="str">
        <f t="shared" si="83"/>
        <v/>
      </c>
      <c r="HG63" s="104" t="str">
        <f t="shared" si="83"/>
        <v/>
      </c>
      <c r="HH63" s="104" t="str">
        <f t="shared" si="83"/>
        <v/>
      </c>
      <c r="HI63" s="104" t="str">
        <f t="shared" si="83"/>
        <v/>
      </c>
      <c r="HJ63" s="104" t="str">
        <f t="shared" si="83"/>
        <v/>
      </c>
    </row>
    <row r="64" spans="1:218" x14ac:dyDescent="0.25">
      <c r="A64" s="91">
        <v>40655</v>
      </c>
      <c r="B64" s="113" t="s">
        <v>632</v>
      </c>
      <c r="C64" s="114" t="s">
        <v>571</v>
      </c>
      <c r="D64" s="160" t="s">
        <v>633</v>
      </c>
      <c r="E64" s="114">
        <v>7.6</v>
      </c>
      <c r="F64" s="134"/>
      <c r="G64" s="161"/>
      <c r="H64" s="162" t="str">
        <f>INDEX('Daily Activity List'!B:B,MATCH(A64,'Daily Activity List'!$A:$A))</f>
        <v>VHP - Clearance Sampling</v>
      </c>
      <c r="I64" s="136"/>
      <c r="J64" s="104" t="str">
        <f t="shared" si="95"/>
        <v/>
      </c>
      <c r="K64" s="104" t="str">
        <f t="shared" si="95"/>
        <v/>
      </c>
      <c r="L64" s="104" t="str">
        <f t="shared" si="94"/>
        <v/>
      </c>
      <c r="M64" s="104">
        <f t="shared" si="94"/>
        <v>7.6</v>
      </c>
      <c r="N64" s="104" t="str">
        <f t="shared" si="94"/>
        <v/>
      </c>
      <c r="O64" s="104" t="str">
        <f t="shared" si="94"/>
        <v/>
      </c>
      <c r="P64" s="104" t="str">
        <f t="shared" si="94"/>
        <v/>
      </c>
      <c r="Q64" s="104" t="str">
        <f t="shared" si="94"/>
        <v/>
      </c>
      <c r="R64" s="104" t="str">
        <f t="shared" si="94"/>
        <v/>
      </c>
      <c r="S64" s="104" t="str">
        <f t="shared" si="94"/>
        <v/>
      </c>
      <c r="T64" s="104" t="str">
        <f t="shared" si="94"/>
        <v/>
      </c>
      <c r="U64" s="104" t="str">
        <f t="shared" si="94"/>
        <v/>
      </c>
      <c r="V64" s="104" t="str">
        <f t="shared" si="94"/>
        <v/>
      </c>
      <c r="W64" s="136"/>
      <c r="X64" s="104" t="str">
        <f t="shared" si="70"/>
        <v/>
      </c>
      <c r="Y64" s="104" t="str">
        <f t="shared" si="66"/>
        <v/>
      </c>
      <c r="Z64" s="104" t="str">
        <f t="shared" si="66"/>
        <v/>
      </c>
      <c r="AA64" s="104" t="str">
        <f t="shared" si="66"/>
        <v/>
      </c>
      <c r="AB64" s="104" t="str">
        <f t="shared" si="66"/>
        <v/>
      </c>
      <c r="AC64" s="104" t="str">
        <f t="shared" si="66"/>
        <v/>
      </c>
      <c r="AD64" s="104" t="str">
        <f t="shared" si="66"/>
        <v/>
      </c>
      <c r="AE64" s="104" t="str">
        <f t="shared" si="66"/>
        <v/>
      </c>
      <c r="AF64" s="104" t="str">
        <f t="shared" si="66"/>
        <v/>
      </c>
      <c r="AG64" s="104" t="str">
        <f t="shared" ref="Y64:AJ85" si="96">IF($C64="Decontamination Line",IF($F64="","",IF($H64=AG$1,$F64,"")),"")</f>
        <v/>
      </c>
      <c r="AH64" s="104" t="str">
        <f t="shared" si="96"/>
        <v/>
      </c>
      <c r="AI64" s="104" t="str">
        <f t="shared" si="96"/>
        <v/>
      </c>
      <c r="AJ64" s="104" t="str">
        <f t="shared" si="96"/>
        <v/>
      </c>
      <c r="AK64" s="104"/>
      <c r="AL64" s="104" t="str">
        <f t="shared" si="71"/>
        <v/>
      </c>
      <c r="AM64" s="104" t="str">
        <f t="shared" si="67"/>
        <v/>
      </c>
      <c r="AN64" s="104" t="str">
        <f t="shared" si="67"/>
        <v/>
      </c>
      <c r="AO64" s="104" t="str">
        <f t="shared" si="67"/>
        <v/>
      </c>
      <c r="AP64" s="104" t="str">
        <f t="shared" si="67"/>
        <v/>
      </c>
      <c r="AQ64" s="104" t="str">
        <f t="shared" si="67"/>
        <v/>
      </c>
      <c r="AR64" s="104" t="str">
        <f t="shared" si="67"/>
        <v/>
      </c>
      <c r="AS64" s="104" t="str">
        <f t="shared" si="67"/>
        <v/>
      </c>
      <c r="AT64" s="104" t="str">
        <f t="shared" si="67"/>
        <v/>
      </c>
      <c r="AU64" s="104" t="str">
        <f t="shared" ref="AM64:AX85" si="97">IF($C64="Donning Trailer",IF($E64="","",IF($H64=AU$1,$E64,"")),"")</f>
        <v/>
      </c>
      <c r="AV64" s="104" t="str">
        <f t="shared" si="97"/>
        <v/>
      </c>
      <c r="AW64" s="104" t="str">
        <f t="shared" si="97"/>
        <v/>
      </c>
      <c r="AX64" s="104" t="str">
        <f t="shared" si="97"/>
        <v/>
      </c>
      <c r="AY64" s="104"/>
      <c r="AZ64" s="104" t="str">
        <f t="shared" si="72"/>
        <v/>
      </c>
      <c r="BA64" s="104" t="str">
        <f t="shared" si="68"/>
        <v/>
      </c>
      <c r="BB64" s="104" t="str">
        <f t="shared" si="68"/>
        <v/>
      </c>
      <c r="BC64" s="104" t="str">
        <f t="shared" si="68"/>
        <v/>
      </c>
      <c r="BD64" s="104" t="str">
        <f t="shared" si="68"/>
        <v/>
      </c>
      <c r="BE64" s="104" t="str">
        <f t="shared" si="68"/>
        <v/>
      </c>
      <c r="BF64" s="104" t="str">
        <f t="shared" si="68"/>
        <v/>
      </c>
      <c r="BG64" s="104" t="str">
        <f t="shared" si="68"/>
        <v/>
      </c>
      <c r="BH64" s="104" t="str">
        <f t="shared" si="68"/>
        <v/>
      </c>
      <c r="BI64" s="104" t="str">
        <f t="shared" ref="BA64:BL85" si="98">IF($C64="Building",IF($E64="","",IF($H64=BI$1,$E64,"")),"")</f>
        <v/>
      </c>
      <c r="BJ64" s="104" t="str">
        <f t="shared" si="98"/>
        <v/>
      </c>
      <c r="BK64" s="104" t="str">
        <f t="shared" si="98"/>
        <v/>
      </c>
      <c r="BL64" s="104" t="str">
        <f t="shared" si="98"/>
        <v/>
      </c>
      <c r="BM64" s="104"/>
      <c r="BN64" s="104" t="str">
        <f t="shared" si="73"/>
        <v/>
      </c>
      <c r="BO64" s="104" t="str">
        <f t="shared" si="69"/>
        <v/>
      </c>
      <c r="BP64" s="104" t="str">
        <f t="shared" si="69"/>
        <v/>
      </c>
      <c r="BQ64" s="104" t="str">
        <f t="shared" si="69"/>
        <v/>
      </c>
      <c r="BR64" s="104" t="str">
        <f t="shared" si="69"/>
        <v/>
      </c>
      <c r="BS64" s="104" t="str">
        <f t="shared" si="69"/>
        <v/>
      </c>
      <c r="BT64" s="104" t="str">
        <f t="shared" si="69"/>
        <v/>
      </c>
      <c r="BU64" s="104" t="str">
        <f t="shared" si="69"/>
        <v/>
      </c>
      <c r="BV64" s="104" t="str">
        <f t="shared" si="69"/>
        <v/>
      </c>
      <c r="BW64" s="104" t="str">
        <f t="shared" ref="BO64:BZ85" si="99">IF($C64="Building",IF($F64="","",IF($H64=BW$1,$F64,"")),"")</f>
        <v/>
      </c>
      <c r="BX64" s="104" t="str">
        <f t="shared" si="99"/>
        <v/>
      </c>
      <c r="BY64" s="104" t="str">
        <f t="shared" si="99"/>
        <v/>
      </c>
      <c r="BZ64" s="104" t="str">
        <f t="shared" si="99"/>
        <v/>
      </c>
      <c r="CA64" s="104"/>
      <c r="CB64" s="104" t="str">
        <f t="shared" si="84"/>
        <v/>
      </c>
      <c r="CC64" s="104" t="str">
        <f t="shared" si="84"/>
        <v/>
      </c>
      <c r="CD64" s="104" t="str">
        <f t="shared" si="84"/>
        <v/>
      </c>
      <c r="CE64" s="104" t="str">
        <f t="shared" si="84"/>
        <v/>
      </c>
      <c r="CF64" s="104" t="str">
        <f t="shared" si="84"/>
        <v/>
      </c>
      <c r="CG64" s="104" t="str">
        <f t="shared" si="74"/>
        <v/>
      </c>
      <c r="CH64" s="104" t="str">
        <f t="shared" si="74"/>
        <v/>
      </c>
      <c r="CI64" s="104" t="str">
        <f t="shared" si="74"/>
        <v/>
      </c>
      <c r="CJ64" s="104" t="str">
        <f t="shared" si="74"/>
        <v/>
      </c>
      <c r="CK64" s="104" t="str">
        <f t="shared" si="74"/>
        <v/>
      </c>
      <c r="CL64" s="104" t="str">
        <f t="shared" si="74"/>
        <v/>
      </c>
      <c r="CM64" s="104" t="str">
        <f t="shared" si="74"/>
        <v/>
      </c>
      <c r="CN64" s="104" t="str">
        <f t="shared" si="74"/>
        <v/>
      </c>
      <c r="CO64" s="104"/>
      <c r="CP64" s="104" t="str">
        <f t="shared" si="85"/>
        <v/>
      </c>
      <c r="CQ64" s="104" t="str">
        <f t="shared" si="85"/>
        <v/>
      </c>
      <c r="CR64" s="104" t="str">
        <f t="shared" si="85"/>
        <v/>
      </c>
      <c r="CS64" s="104" t="str">
        <f t="shared" si="85"/>
        <v/>
      </c>
      <c r="CT64" s="104" t="str">
        <f t="shared" si="85"/>
        <v/>
      </c>
      <c r="CU64" s="104" t="str">
        <f t="shared" si="75"/>
        <v/>
      </c>
      <c r="CV64" s="104" t="str">
        <f t="shared" si="75"/>
        <v/>
      </c>
      <c r="CW64" s="104" t="str">
        <f t="shared" si="75"/>
        <v/>
      </c>
      <c r="CX64" s="104" t="str">
        <f t="shared" si="75"/>
        <v/>
      </c>
      <c r="CY64" s="104" t="str">
        <f t="shared" si="75"/>
        <v/>
      </c>
      <c r="CZ64" s="104" t="str">
        <f t="shared" si="75"/>
        <v/>
      </c>
      <c r="DA64" s="104" t="str">
        <f t="shared" si="75"/>
        <v/>
      </c>
      <c r="DB64" s="104" t="str">
        <f t="shared" si="75"/>
        <v/>
      </c>
      <c r="DC64" s="104"/>
      <c r="DD64" s="104" t="str">
        <f t="shared" si="86"/>
        <v/>
      </c>
      <c r="DE64" s="104" t="str">
        <f t="shared" si="86"/>
        <v/>
      </c>
      <c r="DF64" s="104" t="str">
        <f t="shared" si="86"/>
        <v/>
      </c>
      <c r="DG64" s="104" t="str">
        <f t="shared" si="86"/>
        <v/>
      </c>
      <c r="DH64" s="104" t="str">
        <f t="shared" si="86"/>
        <v/>
      </c>
      <c r="DI64" s="104" t="str">
        <f t="shared" si="76"/>
        <v/>
      </c>
      <c r="DJ64" s="104" t="str">
        <f t="shared" si="76"/>
        <v/>
      </c>
      <c r="DK64" s="104" t="str">
        <f t="shared" si="76"/>
        <v/>
      </c>
      <c r="DL64" s="104" t="str">
        <f t="shared" si="76"/>
        <v/>
      </c>
      <c r="DM64" s="104" t="str">
        <f t="shared" si="76"/>
        <v/>
      </c>
      <c r="DN64" s="104" t="str">
        <f t="shared" si="76"/>
        <v/>
      </c>
      <c r="DO64" s="104" t="str">
        <f t="shared" si="76"/>
        <v/>
      </c>
      <c r="DP64" s="104" t="str">
        <f t="shared" si="76"/>
        <v/>
      </c>
      <c r="DQ64" s="104"/>
      <c r="DR64" s="104" t="str">
        <f t="shared" si="87"/>
        <v/>
      </c>
      <c r="DS64" s="104" t="str">
        <f t="shared" si="87"/>
        <v/>
      </c>
      <c r="DT64" s="104" t="str">
        <f t="shared" si="87"/>
        <v/>
      </c>
      <c r="DU64" s="104" t="str">
        <f t="shared" si="87"/>
        <v/>
      </c>
      <c r="DV64" s="104" t="str">
        <f t="shared" si="87"/>
        <v/>
      </c>
      <c r="DW64" s="104" t="str">
        <f t="shared" si="77"/>
        <v/>
      </c>
      <c r="DX64" s="104" t="str">
        <f t="shared" si="77"/>
        <v/>
      </c>
      <c r="DY64" s="104" t="str">
        <f t="shared" si="77"/>
        <v/>
      </c>
      <c r="DZ64" s="104" t="str">
        <f t="shared" si="77"/>
        <v/>
      </c>
      <c r="EA64" s="104" t="str">
        <f t="shared" si="77"/>
        <v/>
      </c>
      <c r="EB64" s="104" t="str">
        <f t="shared" si="77"/>
        <v/>
      </c>
      <c r="EC64" s="104" t="str">
        <f t="shared" si="77"/>
        <v/>
      </c>
      <c r="ED64" s="104" t="str">
        <f t="shared" si="77"/>
        <v/>
      </c>
      <c r="EE64" s="104"/>
      <c r="EF64" s="104" t="str">
        <f t="shared" si="88"/>
        <v/>
      </c>
      <c r="EG64" s="104" t="str">
        <f t="shared" si="88"/>
        <v/>
      </c>
      <c r="EH64" s="104" t="str">
        <f t="shared" si="88"/>
        <v/>
      </c>
      <c r="EI64" s="104" t="str">
        <f t="shared" si="88"/>
        <v/>
      </c>
      <c r="EJ64" s="104" t="str">
        <f t="shared" si="88"/>
        <v/>
      </c>
      <c r="EK64" s="104" t="str">
        <f t="shared" si="78"/>
        <v/>
      </c>
      <c r="EL64" s="104" t="str">
        <f t="shared" si="78"/>
        <v/>
      </c>
      <c r="EM64" s="104" t="str">
        <f t="shared" si="78"/>
        <v/>
      </c>
      <c r="EN64" s="104" t="str">
        <f t="shared" si="78"/>
        <v/>
      </c>
      <c r="EO64" s="104" t="str">
        <f t="shared" si="78"/>
        <v/>
      </c>
      <c r="EP64" s="104" t="str">
        <f t="shared" si="78"/>
        <v/>
      </c>
      <c r="EQ64" s="104" t="str">
        <f t="shared" si="78"/>
        <v/>
      </c>
      <c r="ER64" s="104" t="str">
        <f t="shared" si="78"/>
        <v/>
      </c>
      <c r="ES64" s="104"/>
      <c r="ET64" s="104" t="str">
        <f t="shared" si="89"/>
        <v/>
      </c>
      <c r="EU64" s="104" t="str">
        <f t="shared" si="89"/>
        <v/>
      </c>
      <c r="EV64" s="104" t="str">
        <f t="shared" si="89"/>
        <v/>
      </c>
      <c r="EW64" s="104" t="str">
        <f t="shared" si="89"/>
        <v/>
      </c>
      <c r="EX64" s="104" t="str">
        <f t="shared" si="89"/>
        <v/>
      </c>
      <c r="EY64" s="104" t="str">
        <f t="shared" si="79"/>
        <v/>
      </c>
      <c r="EZ64" s="104" t="str">
        <f t="shared" si="79"/>
        <v/>
      </c>
      <c r="FA64" s="104" t="str">
        <f t="shared" si="79"/>
        <v/>
      </c>
      <c r="FB64" s="104" t="str">
        <f t="shared" si="79"/>
        <v/>
      </c>
      <c r="FC64" s="104" t="str">
        <f t="shared" si="79"/>
        <v/>
      </c>
      <c r="FD64" s="104" t="str">
        <f t="shared" si="79"/>
        <v/>
      </c>
      <c r="FE64" s="104" t="str">
        <f t="shared" si="79"/>
        <v/>
      </c>
      <c r="FF64" s="104" t="str">
        <f t="shared" si="79"/>
        <v/>
      </c>
      <c r="FG64" s="104"/>
      <c r="FH64" s="104" t="str">
        <f t="shared" si="90"/>
        <v/>
      </c>
      <c r="FI64" s="104" t="str">
        <f t="shared" si="90"/>
        <v/>
      </c>
      <c r="FJ64" s="104" t="str">
        <f t="shared" si="90"/>
        <v/>
      </c>
      <c r="FK64" s="104" t="str">
        <f t="shared" si="90"/>
        <v/>
      </c>
      <c r="FL64" s="104" t="str">
        <f t="shared" si="90"/>
        <v/>
      </c>
      <c r="FM64" s="104" t="str">
        <f t="shared" si="80"/>
        <v/>
      </c>
      <c r="FN64" s="104" t="str">
        <f t="shared" si="80"/>
        <v/>
      </c>
      <c r="FO64" s="104" t="str">
        <f t="shared" si="80"/>
        <v/>
      </c>
      <c r="FP64" s="104" t="str">
        <f t="shared" si="80"/>
        <v/>
      </c>
      <c r="FQ64" s="104" t="str">
        <f t="shared" si="80"/>
        <v/>
      </c>
      <c r="FR64" s="104" t="str">
        <f t="shared" si="80"/>
        <v/>
      </c>
      <c r="FS64" s="104" t="str">
        <f t="shared" si="80"/>
        <v/>
      </c>
      <c r="FT64" s="104" t="str">
        <f t="shared" si="80"/>
        <v/>
      </c>
      <c r="FU64" s="104"/>
      <c r="FV64" s="104" t="str">
        <f t="shared" si="91"/>
        <v/>
      </c>
      <c r="FW64" s="104" t="str">
        <f t="shared" si="91"/>
        <v/>
      </c>
      <c r="FX64" s="104" t="str">
        <f t="shared" si="91"/>
        <v/>
      </c>
      <c r="FY64" s="104" t="str">
        <f t="shared" si="91"/>
        <v/>
      </c>
      <c r="FZ64" s="104" t="str">
        <f t="shared" si="91"/>
        <v/>
      </c>
      <c r="GA64" s="104" t="str">
        <f t="shared" si="81"/>
        <v/>
      </c>
      <c r="GB64" s="104" t="str">
        <f t="shared" si="81"/>
        <v/>
      </c>
      <c r="GC64" s="104" t="str">
        <f t="shared" si="81"/>
        <v/>
      </c>
      <c r="GD64" s="104" t="str">
        <f t="shared" si="81"/>
        <v/>
      </c>
      <c r="GE64" s="104" t="str">
        <f t="shared" si="81"/>
        <v/>
      </c>
      <c r="GF64" s="104" t="str">
        <f t="shared" si="81"/>
        <v/>
      </c>
      <c r="GG64" s="104" t="str">
        <f t="shared" si="81"/>
        <v/>
      </c>
      <c r="GH64" s="104" t="str">
        <f t="shared" si="81"/>
        <v/>
      </c>
      <c r="GI64" s="104"/>
      <c r="GJ64" s="104" t="str">
        <f t="shared" si="92"/>
        <v/>
      </c>
      <c r="GK64" s="104" t="str">
        <f t="shared" si="92"/>
        <v/>
      </c>
      <c r="GL64" s="104" t="str">
        <f t="shared" si="92"/>
        <v/>
      </c>
      <c r="GM64" s="104" t="str">
        <f t="shared" si="92"/>
        <v/>
      </c>
      <c r="GN64" s="104" t="str">
        <f t="shared" si="92"/>
        <v/>
      </c>
      <c r="GO64" s="104" t="str">
        <f t="shared" si="82"/>
        <v/>
      </c>
      <c r="GP64" s="104" t="str">
        <f t="shared" si="82"/>
        <v/>
      </c>
      <c r="GQ64" s="104" t="str">
        <f t="shared" si="82"/>
        <v/>
      </c>
      <c r="GR64" s="104" t="str">
        <f t="shared" si="82"/>
        <v/>
      </c>
      <c r="GS64" s="104" t="str">
        <f t="shared" si="82"/>
        <v/>
      </c>
      <c r="GT64" s="104" t="str">
        <f t="shared" si="82"/>
        <v/>
      </c>
      <c r="GU64" s="104" t="str">
        <f t="shared" si="82"/>
        <v/>
      </c>
      <c r="GV64" s="104" t="str">
        <f t="shared" si="82"/>
        <v/>
      </c>
      <c r="GW64" s="104"/>
      <c r="GX64" s="104" t="str">
        <f t="shared" si="93"/>
        <v/>
      </c>
      <c r="GY64" s="104" t="str">
        <f t="shared" si="93"/>
        <v/>
      </c>
      <c r="GZ64" s="104" t="str">
        <f t="shared" si="93"/>
        <v/>
      </c>
      <c r="HA64" s="104" t="str">
        <f t="shared" si="93"/>
        <v/>
      </c>
      <c r="HB64" s="104" t="str">
        <f t="shared" si="93"/>
        <v/>
      </c>
      <c r="HC64" s="104" t="str">
        <f t="shared" si="83"/>
        <v/>
      </c>
      <c r="HD64" s="104" t="str">
        <f t="shared" si="83"/>
        <v/>
      </c>
      <c r="HE64" s="104" t="str">
        <f t="shared" si="83"/>
        <v/>
      </c>
      <c r="HF64" s="104" t="str">
        <f t="shared" si="83"/>
        <v/>
      </c>
      <c r="HG64" s="104" t="str">
        <f t="shared" si="83"/>
        <v/>
      </c>
      <c r="HH64" s="104" t="str">
        <f t="shared" si="83"/>
        <v/>
      </c>
      <c r="HI64" s="104" t="str">
        <f t="shared" si="83"/>
        <v/>
      </c>
      <c r="HJ64" s="104" t="str">
        <f t="shared" si="83"/>
        <v/>
      </c>
    </row>
    <row r="65" spans="1:218" x14ac:dyDescent="0.25">
      <c r="A65" s="91">
        <v>40655</v>
      </c>
      <c r="B65" s="113" t="s">
        <v>634</v>
      </c>
      <c r="C65" s="114" t="s">
        <v>571</v>
      </c>
      <c r="D65" s="160" t="s">
        <v>635</v>
      </c>
      <c r="E65" s="114">
        <v>14.6</v>
      </c>
      <c r="F65" s="134"/>
      <c r="G65" s="161"/>
      <c r="H65" s="162" t="str">
        <f>INDEX('Daily Activity List'!B:B,MATCH(A65,'Daily Activity List'!$A:$A))</f>
        <v>VHP - Clearance Sampling</v>
      </c>
      <c r="I65" s="136"/>
      <c r="J65" s="104" t="str">
        <f t="shared" si="95"/>
        <v/>
      </c>
      <c r="K65" s="104" t="str">
        <f t="shared" si="95"/>
        <v/>
      </c>
      <c r="L65" s="104" t="str">
        <f t="shared" si="94"/>
        <v/>
      </c>
      <c r="M65" s="104">
        <f t="shared" si="94"/>
        <v>14.6</v>
      </c>
      <c r="N65" s="104" t="str">
        <f t="shared" si="94"/>
        <v/>
      </c>
      <c r="O65" s="104" t="str">
        <f t="shared" si="94"/>
        <v/>
      </c>
      <c r="P65" s="104" t="str">
        <f t="shared" si="94"/>
        <v/>
      </c>
      <c r="Q65" s="104" t="str">
        <f t="shared" si="94"/>
        <v/>
      </c>
      <c r="R65" s="104" t="str">
        <f t="shared" si="94"/>
        <v/>
      </c>
      <c r="S65" s="104" t="str">
        <f t="shared" si="94"/>
        <v/>
      </c>
      <c r="T65" s="104" t="str">
        <f t="shared" si="94"/>
        <v/>
      </c>
      <c r="U65" s="104" t="str">
        <f t="shared" si="94"/>
        <v/>
      </c>
      <c r="V65" s="104" t="str">
        <f t="shared" si="94"/>
        <v/>
      </c>
      <c r="W65" s="136"/>
      <c r="X65" s="104" t="str">
        <f t="shared" si="70"/>
        <v/>
      </c>
      <c r="Y65" s="104" t="str">
        <f t="shared" si="96"/>
        <v/>
      </c>
      <c r="Z65" s="104" t="str">
        <f t="shared" si="96"/>
        <v/>
      </c>
      <c r="AA65" s="104" t="str">
        <f t="shared" si="96"/>
        <v/>
      </c>
      <c r="AB65" s="104" t="str">
        <f t="shared" si="96"/>
        <v/>
      </c>
      <c r="AC65" s="104" t="str">
        <f t="shared" si="96"/>
        <v/>
      </c>
      <c r="AD65" s="104" t="str">
        <f t="shared" si="96"/>
        <v/>
      </c>
      <c r="AE65" s="104" t="str">
        <f t="shared" si="96"/>
        <v/>
      </c>
      <c r="AF65" s="104" t="str">
        <f t="shared" si="96"/>
        <v/>
      </c>
      <c r="AG65" s="104" t="str">
        <f t="shared" si="96"/>
        <v/>
      </c>
      <c r="AH65" s="104" t="str">
        <f t="shared" si="96"/>
        <v/>
      </c>
      <c r="AI65" s="104" t="str">
        <f t="shared" si="96"/>
        <v/>
      </c>
      <c r="AJ65" s="104" t="str">
        <f t="shared" si="96"/>
        <v/>
      </c>
      <c r="AK65" s="104"/>
      <c r="AL65" s="104" t="str">
        <f t="shared" si="71"/>
        <v/>
      </c>
      <c r="AM65" s="104" t="str">
        <f t="shared" si="97"/>
        <v/>
      </c>
      <c r="AN65" s="104" t="str">
        <f t="shared" si="97"/>
        <v/>
      </c>
      <c r="AO65" s="104" t="str">
        <f t="shared" si="97"/>
        <v/>
      </c>
      <c r="AP65" s="104" t="str">
        <f t="shared" si="97"/>
        <v/>
      </c>
      <c r="AQ65" s="104" t="str">
        <f t="shared" si="97"/>
        <v/>
      </c>
      <c r="AR65" s="104" t="str">
        <f t="shared" si="97"/>
        <v/>
      </c>
      <c r="AS65" s="104" t="str">
        <f t="shared" si="97"/>
        <v/>
      </c>
      <c r="AT65" s="104" t="str">
        <f t="shared" si="97"/>
        <v/>
      </c>
      <c r="AU65" s="104" t="str">
        <f t="shared" si="97"/>
        <v/>
      </c>
      <c r="AV65" s="104" t="str">
        <f t="shared" si="97"/>
        <v/>
      </c>
      <c r="AW65" s="104" t="str">
        <f t="shared" si="97"/>
        <v/>
      </c>
      <c r="AX65" s="104" t="str">
        <f t="shared" si="97"/>
        <v/>
      </c>
      <c r="AY65" s="104"/>
      <c r="AZ65" s="104" t="str">
        <f t="shared" si="72"/>
        <v/>
      </c>
      <c r="BA65" s="104" t="str">
        <f t="shared" si="98"/>
        <v/>
      </c>
      <c r="BB65" s="104" t="str">
        <f t="shared" si="98"/>
        <v/>
      </c>
      <c r="BC65" s="104" t="str">
        <f t="shared" si="98"/>
        <v/>
      </c>
      <c r="BD65" s="104" t="str">
        <f t="shared" si="98"/>
        <v/>
      </c>
      <c r="BE65" s="104" t="str">
        <f t="shared" si="98"/>
        <v/>
      </c>
      <c r="BF65" s="104" t="str">
        <f t="shared" si="98"/>
        <v/>
      </c>
      <c r="BG65" s="104" t="str">
        <f t="shared" si="98"/>
        <v/>
      </c>
      <c r="BH65" s="104" t="str">
        <f t="shared" si="98"/>
        <v/>
      </c>
      <c r="BI65" s="104" t="str">
        <f t="shared" si="98"/>
        <v/>
      </c>
      <c r="BJ65" s="104" t="str">
        <f t="shared" si="98"/>
        <v/>
      </c>
      <c r="BK65" s="104" t="str">
        <f t="shared" si="98"/>
        <v/>
      </c>
      <c r="BL65" s="104" t="str">
        <f t="shared" si="98"/>
        <v/>
      </c>
      <c r="BM65" s="104"/>
      <c r="BN65" s="104" t="str">
        <f t="shared" si="73"/>
        <v/>
      </c>
      <c r="BO65" s="104" t="str">
        <f t="shared" si="99"/>
        <v/>
      </c>
      <c r="BP65" s="104" t="str">
        <f t="shared" si="99"/>
        <v/>
      </c>
      <c r="BQ65" s="104" t="str">
        <f t="shared" si="99"/>
        <v/>
      </c>
      <c r="BR65" s="104" t="str">
        <f t="shared" si="99"/>
        <v/>
      </c>
      <c r="BS65" s="104" t="str">
        <f t="shared" si="99"/>
        <v/>
      </c>
      <c r="BT65" s="104" t="str">
        <f t="shared" si="99"/>
        <v/>
      </c>
      <c r="BU65" s="104" t="str">
        <f t="shared" si="99"/>
        <v/>
      </c>
      <c r="BV65" s="104" t="str">
        <f t="shared" si="99"/>
        <v/>
      </c>
      <c r="BW65" s="104" t="str">
        <f t="shared" si="99"/>
        <v/>
      </c>
      <c r="BX65" s="104" t="str">
        <f t="shared" si="99"/>
        <v/>
      </c>
      <c r="BY65" s="104" t="str">
        <f t="shared" si="99"/>
        <v/>
      </c>
      <c r="BZ65" s="104" t="str">
        <f t="shared" si="99"/>
        <v/>
      </c>
      <c r="CA65" s="104"/>
      <c r="CB65" s="104" t="str">
        <f t="shared" si="84"/>
        <v/>
      </c>
      <c r="CC65" s="104" t="str">
        <f t="shared" si="84"/>
        <v/>
      </c>
      <c r="CD65" s="104" t="str">
        <f t="shared" si="84"/>
        <v/>
      </c>
      <c r="CE65" s="104" t="str">
        <f t="shared" si="84"/>
        <v/>
      </c>
      <c r="CF65" s="104" t="str">
        <f t="shared" si="84"/>
        <v/>
      </c>
      <c r="CG65" s="104" t="str">
        <f t="shared" si="74"/>
        <v/>
      </c>
      <c r="CH65" s="104" t="str">
        <f t="shared" si="74"/>
        <v/>
      </c>
      <c r="CI65" s="104" t="str">
        <f t="shared" si="74"/>
        <v/>
      </c>
      <c r="CJ65" s="104" t="str">
        <f t="shared" si="74"/>
        <v/>
      </c>
      <c r="CK65" s="104" t="str">
        <f t="shared" si="74"/>
        <v/>
      </c>
      <c r="CL65" s="104" t="str">
        <f t="shared" si="74"/>
        <v/>
      </c>
      <c r="CM65" s="104" t="str">
        <f t="shared" si="74"/>
        <v/>
      </c>
      <c r="CN65" s="104" t="str">
        <f t="shared" si="74"/>
        <v/>
      </c>
      <c r="CO65" s="104"/>
      <c r="CP65" s="104" t="str">
        <f t="shared" si="85"/>
        <v/>
      </c>
      <c r="CQ65" s="104" t="str">
        <f t="shared" si="85"/>
        <v/>
      </c>
      <c r="CR65" s="104" t="str">
        <f t="shared" si="85"/>
        <v/>
      </c>
      <c r="CS65" s="104" t="str">
        <f t="shared" si="85"/>
        <v/>
      </c>
      <c r="CT65" s="104" t="str">
        <f t="shared" si="85"/>
        <v/>
      </c>
      <c r="CU65" s="104" t="str">
        <f t="shared" si="75"/>
        <v/>
      </c>
      <c r="CV65" s="104" t="str">
        <f t="shared" si="75"/>
        <v/>
      </c>
      <c r="CW65" s="104" t="str">
        <f t="shared" si="75"/>
        <v/>
      </c>
      <c r="CX65" s="104" t="str">
        <f t="shared" si="75"/>
        <v/>
      </c>
      <c r="CY65" s="104" t="str">
        <f t="shared" si="75"/>
        <v/>
      </c>
      <c r="CZ65" s="104" t="str">
        <f t="shared" si="75"/>
        <v/>
      </c>
      <c r="DA65" s="104" t="str">
        <f t="shared" si="75"/>
        <v/>
      </c>
      <c r="DB65" s="104" t="str">
        <f t="shared" si="75"/>
        <v/>
      </c>
      <c r="DC65" s="104"/>
      <c r="DD65" s="104" t="str">
        <f t="shared" si="86"/>
        <v/>
      </c>
      <c r="DE65" s="104" t="str">
        <f t="shared" si="86"/>
        <v/>
      </c>
      <c r="DF65" s="104" t="str">
        <f t="shared" si="86"/>
        <v/>
      </c>
      <c r="DG65" s="104" t="str">
        <f t="shared" si="86"/>
        <v/>
      </c>
      <c r="DH65" s="104" t="str">
        <f t="shared" si="86"/>
        <v/>
      </c>
      <c r="DI65" s="104" t="str">
        <f t="shared" si="76"/>
        <v/>
      </c>
      <c r="DJ65" s="104" t="str">
        <f t="shared" si="76"/>
        <v/>
      </c>
      <c r="DK65" s="104" t="str">
        <f t="shared" si="76"/>
        <v/>
      </c>
      <c r="DL65" s="104" t="str">
        <f t="shared" si="76"/>
        <v/>
      </c>
      <c r="DM65" s="104" t="str">
        <f t="shared" si="76"/>
        <v/>
      </c>
      <c r="DN65" s="104" t="str">
        <f t="shared" si="76"/>
        <v/>
      </c>
      <c r="DO65" s="104" t="str">
        <f t="shared" si="76"/>
        <v/>
      </c>
      <c r="DP65" s="104" t="str">
        <f t="shared" si="76"/>
        <v/>
      </c>
      <c r="DQ65" s="104"/>
      <c r="DR65" s="104" t="str">
        <f t="shared" si="87"/>
        <v/>
      </c>
      <c r="DS65" s="104" t="str">
        <f t="shared" si="87"/>
        <v/>
      </c>
      <c r="DT65" s="104" t="str">
        <f t="shared" si="87"/>
        <v/>
      </c>
      <c r="DU65" s="104" t="str">
        <f t="shared" si="87"/>
        <v/>
      </c>
      <c r="DV65" s="104" t="str">
        <f t="shared" si="87"/>
        <v/>
      </c>
      <c r="DW65" s="104" t="str">
        <f t="shared" si="77"/>
        <v/>
      </c>
      <c r="DX65" s="104" t="str">
        <f t="shared" si="77"/>
        <v/>
      </c>
      <c r="DY65" s="104" t="str">
        <f t="shared" si="77"/>
        <v/>
      </c>
      <c r="DZ65" s="104" t="str">
        <f t="shared" si="77"/>
        <v/>
      </c>
      <c r="EA65" s="104" t="str">
        <f t="shared" si="77"/>
        <v/>
      </c>
      <c r="EB65" s="104" t="str">
        <f t="shared" si="77"/>
        <v/>
      </c>
      <c r="EC65" s="104" t="str">
        <f t="shared" si="77"/>
        <v/>
      </c>
      <c r="ED65" s="104" t="str">
        <f t="shared" si="77"/>
        <v/>
      </c>
      <c r="EE65" s="104"/>
      <c r="EF65" s="104" t="str">
        <f t="shared" si="88"/>
        <v/>
      </c>
      <c r="EG65" s="104" t="str">
        <f t="shared" si="88"/>
        <v/>
      </c>
      <c r="EH65" s="104" t="str">
        <f t="shared" si="88"/>
        <v/>
      </c>
      <c r="EI65" s="104" t="str">
        <f t="shared" si="88"/>
        <v/>
      </c>
      <c r="EJ65" s="104" t="str">
        <f t="shared" si="88"/>
        <v/>
      </c>
      <c r="EK65" s="104" t="str">
        <f t="shared" si="78"/>
        <v/>
      </c>
      <c r="EL65" s="104" t="str">
        <f t="shared" si="78"/>
        <v/>
      </c>
      <c r="EM65" s="104" t="str">
        <f t="shared" si="78"/>
        <v/>
      </c>
      <c r="EN65" s="104" t="str">
        <f t="shared" si="78"/>
        <v/>
      </c>
      <c r="EO65" s="104" t="str">
        <f t="shared" si="78"/>
        <v/>
      </c>
      <c r="EP65" s="104" t="str">
        <f t="shared" si="78"/>
        <v/>
      </c>
      <c r="EQ65" s="104" t="str">
        <f t="shared" si="78"/>
        <v/>
      </c>
      <c r="ER65" s="104" t="str">
        <f t="shared" si="78"/>
        <v/>
      </c>
      <c r="ES65" s="104"/>
      <c r="ET65" s="104" t="str">
        <f t="shared" si="89"/>
        <v/>
      </c>
      <c r="EU65" s="104" t="str">
        <f t="shared" si="89"/>
        <v/>
      </c>
      <c r="EV65" s="104" t="str">
        <f t="shared" si="89"/>
        <v/>
      </c>
      <c r="EW65" s="104" t="str">
        <f t="shared" si="89"/>
        <v/>
      </c>
      <c r="EX65" s="104" t="str">
        <f t="shared" si="89"/>
        <v/>
      </c>
      <c r="EY65" s="104" t="str">
        <f t="shared" si="79"/>
        <v/>
      </c>
      <c r="EZ65" s="104" t="str">
        <f t="shared" si="79"/>
        <v/>
      </c>
      <c r="FA65" s="104" t="str">
        <f t="shared" si="79"/>
        <v/>
      </c>
      <c r="FB65" s="104" t="str">
        <f t="shared" si="79"/>
        <v/>
      </c>
      <c r="FC65" s="104" t="str">
        <f t="shared" si="79"/>
        <v/>
      </c>
      <c r="FD65" s="104" t="str">
        <f t="shared" si="79"/>
        <v/>
      </c>
      <c r="FE65" s="104" t="str">
        <f t="shared" si="79"/>
        <v/>
      </c>
      <c r="FF65" s="104" t="str">
        <f t="shared" si="79"/>
        <v/>
      </c>
      <c r="FG65" s="104"/>
      <c r="FH65" s="104" t="str">
        <f t="shared" si="90"/>
        <v/>
      </c>
      <c r="FI65" s="104" t="str">
        <f t="shared" si="90"/>
        <v/>
      </c>
      <c r="FJ65" s="104" t="str">
        <f t="shared" si="90"/>
        <v/>
      </c>
      <c r="FK65" s="104" t="str">
        <f t="shared" si="90"/>
        <v/>
      </c>
      <c r="FL65" s="104" t="str">
        <f t="shared" si="90"/>
        <v/>
      </c>
      <c r="FM65" s="104" t="str">
        <f t="shared" si="80"/>
        <v/>
      </c>
      <c r="FN65" s="104" t="str">
        <f t="shared" si="80"/>
        <v/>
      </c>
      <c r="FO65" s="104" t="str">
        <f t="shared" si="80"/>
        <v/>
      </c>
      <c r="FP65" s="104" t="str">
        <f t="shared" si="80"/>
        <v/>
      </c>
      <c r="FQ65" s="104" t="str">
        <f t="shared" si="80"/>
        <v/>
      </c>
      <c r="FR65" s="104" t="str">
        <f t="shared" si="80"/>
        <v/>
      </c>
      <c r="FS65" s="104" t="str">
        <f t="shared" si="80"/>
        <v/>
      </c>
      <c r="FT65" s="104" t="str">
        <f t="shared" si="80"/>
        <v/>
      </c>
      <c r="FU65" s="104"/>
      <c r="FV65" s="104" t="str">
        <f t="shared" si="91"/>
        <v/>
      </c>
      <c r="FW65" s="104" t="str">
        <f t="shared" si="91"/>
        <v/>
      </c>
      <c r="FX65" s="104" t="str">
        <f t="shared" si="91"/>
        <v/>
      </c>
      <c r="FY65" s="104" t="str">
        <f t="shared" si="91"/>
        <v/>
      </c>
      <c r="FZ65" s="104" t="str">
        <f t="shared" si="91"/>
        <v/>
      </c>
      <c r="GA65" s="104" t="str">
        <f t="shared" si="81"/>
        <v/>
      </c>
      <c r="GB65" s="104" t="str">
        <f t="shared" si="81"/>
        <v/>
      </c>
      <c r="GC65" s="104" t="str">
        <f t="shared" si="81"/>
        <v/>
      </c>
      <c r="GD65" s="104" t="str">
        <f t="shared" si="81"/>
        <v/>
      </c>
      <c r="GE65" s="104" t="str">
        <f t="shared" si="81"/>
        <v/>
      </c>
      <c r="GF65" s="104" t="str">
        <f t="shared" si="81"/>
        <v/>
      </c>
      <c r="GG65" s="104" t="str">
        <f t="shared" si="81"/>
        <v/>
      </c>
      <c r="GH65" s="104" t="str">
        <f t="shared" si="81"/>
        <v/>
      </c>
      <c r="GI65" s="104"/>
      <c r="GJ65" s="104" t="str">
        <f t="shared" si="92"/>
        <v/>
      </c>
      <c r="GK65" s="104" t="str">
        <f t="shared" si="92"/>
        <v/>
      </c>
      <c r="GL65" s="104" t="str">
        <f t="shared" si="92"/>
        <v/>
      </c>
      <c r="GM65" s="104" t="str">
        <f t="shared" si="92"/>
        <v/>
      </c>
      <c r="GN65" s="104" t="str">
        <f t="shared" si="92"/>
        <v/>
      </c>
      <c r="GO65" s="104" t="str">
        <f t="shared" si="82"/>
        <v/>
      </c>
      <c r="GP65" s="104" t="str">
        <f t="shared" si="82"/>
        <v/>
      </c>
      <c r="GQ65" s="104" t="str">
        <f t="shared" si="82"/>
        <v/>
      </c>
      <c r="GR65" s="104" t="str">
        <f t="shared" si="82"/>
        <v/>
      </c>
      <c r="GS65" s="104" t="str">
        <f t="shared" si="82"/>
        <v/>
      </c>
      <c r="GT65" s="104" t="str">
        <f t="shared" si="82"/>
        <v/>
      </c>
      <c r="GU65" s="104" t="str">
        <f t="shared" si="82"/>
        <v/>
      </c>
      <c r="GV65" s="104" t="str">
        <f t="shared" si="82"/>
        <v/>
      </c>
      <c r="GW65" s="104"/>
      <c r="GX65" s="104" t="str">
        <f t="shared" si="93"/>
        <v/>
      </c>
      <c r="GY65" s="104" t="str">
        <f t="shared" si="93"/>
        <v/>
      </c>
      <c r="GZ65" s="104" t="str">
        <f t="shared" si="93"/>
        <v/>
      </c>
      <c r="HA65" s="104" t="str">
        <f t="shared" si="93"/>
        <v/>
      </c>
      <c r="HB65" s="104" t="str">
        <f t="shared" si="93"/>
        <v/>
      </c>
      <c r="HC65" s="104" t="str">
        <f t="shared" si="83"/>
        <v/>
      </c>
      <c r="HD65" s="104" t="str">
        <f t="shared" si="83"/>
        <v/>
      </c>
      <c r="HE65" s="104" t="str">
        <f t="shared" si="83"/>
        <v/>
      </c>
      <c r="HF65" s="104" t="str">
        <f t="shared" si="83"/>
        <v/>
      </c>
      <c r="HG65" s="104" t="str">
        <f t="shared" si="83"/>
        <v/>
      </c>
      <c r="HH65" s="104" t="str">
        <f t="shared" si="83"/>
        <v/>
      </c>
      <c r="HI65" s="104" t="str">
        <f t="shared" si="83"/>
        <v/>
      </c>
      <c r="HJ65" s="104" t="str">
        <f t="shared" si="83"/>
        <v/>
      </c>
    </row>
    <row r="66" spans="1:218" x14ac:dyDescent="0.25">
      <c r="A66" s="91">
        <v>40655</v>
      </c>
      <c r="B66" s="113" t="s">
        <v>636</v>
      </c>
      <c r="C66" s="114" t="s">
        <v>571</v>
      </c>
      <c r="D66" s="160" t="s">
        <v>625</v>
      </c>
      <c r="E66" s="114">
        <v>23.8</v>
      </c>
      <c r="F66" s="134"/>
      <c r="G66" s="161"/>
      <c r="H66" s="162" t="str">
        <f>INDEX('Daily Activity List'!B:B,MATCH(A66,'Daily Activity List'!$A:$A))</f>
        <v>VHP - Clearance Sampling</v>
      </c>
      <c r="I66" s="136"/>
      <c r="J66" s="104" t="str">
        <f t="shared" si="95"/>
        <v/>
      </c>
      <c r="K66" s="104" t="str">
        <f t="shared" si="95"/>
        <v/>
      </c>
      <c r="L66" s="104" t="str">
        <f t="shared" si="94"/>
        <v/>
      </c>
      <c r="M66" s="104">
        <f t="shared" si="94"/>
        <v>23.8</v>
      </c>
      <c r="N66" s="104" t="str">
        <f t="shared" si="94"/>
        <v/>
      </c>
      <c r="O66" s="104" t="str">
        <f t="shared" si="94"/>
        <v/>
      </c>
      <c r="P66" s="104" t="str">
        <f t="shared" si="94"/>
        <v/>
      </c>
      <c r="Q66" s="104" t="str">
        <f t="shared" si="94"/>
        <v/>
      </c>
      <c r="R66" s="104" t="str">
        <f t="shared" si="94"/>
        <v/>
      </c>
      <c r="S66" s="104" t="str">
        <f t="shared" si="94"/>
        <v/>
      </c>
      <c r="T66" s="104" t="str">
        <f t="shared" si="94"/>
        <v/>
      </c>
      <c r="U66" s="104" t="str">
        <f t="shared" si="94"/>
        <v/>
      </c>
      <c r="V66" s="104" t="str">
        <f t="shared" si="94"/>
        <v/>
      </c>
      <c r="W66" s="136"/>
      <c r="X66" s="104" t="str">
        <f t="shared" si="70"/>
        <v/>
      </c>
      <c r="Y66" s="104" t="str">
        <f t="shared" si="96"/>
        <v/>
      </c>
      <c r="Z66" s="104" t="str">
        <f t="shared" si="96"/>
        <v/>
      </c>
      <c r="AA66" s="104" t="str">
        <f t="shared" si="96"/>
        <v/>
      </c>
      <c r="AB66" s="104" t="str">
        <f t="shared" si="96"/>
        <v/>
      </c>
      <c r="AC66" s="104" t="str">
        <f t="shared" si="96"/>
        <v/>
      </c>
      <c r="AD66" s="104" t="str">
        <f t="shared" si="96"/>
        <v/>
      </c>
      <c r="AE66" s="104" t="str">
        <f t="shared" si="96"/>
        <v/>
      </c>
      <c r="AF66" s="104" t="str">
        <f t="shared" si="96"/>
        <v/>
      </c>
      <c r="AG66" s="104" t="str">
        <f t="shared" si="96"/>
        <v/>
      </c>
      <c r="AH66" s="104" t="str">
        <f t="shared" si="96"/>
        <v/>
      </c>
      <c r="AI66" s="104" t="str">
        <f t="shared" si="96"/>
        <v/>
      </c>
      <c r="AJ66" s="104" t="str">
        <f t="shared" si="96"/>
        <v/>
      </c>
      <c r="AK66" s="104"/>
      <c r="AL66" s="104" t="str">
        <f t="shared" si="71"/>
        <v/>
      </c>
      <c r="AM66" s="104" t="str">
        <f t="shared" si="97"/>
        <v/>
      </c>
      <c r="AN66" s="104" t="str">
        <f t="shared" si="97"/>
        <v/>
      </c>
      <c r="AO66" s="104" t="str">
        <f t="shared" si="97"/>
        <v/>
      </c>
      <c r="AP66" s="104" t="str">
        <f t="shared" si="97"/>
        <v/>
      </c>
      <c r="AQ66" s="104" t="str">
        <f t="shared" si="97"/>
        <v/>
      </c>
      <c r="AR66" s="104" t="str">
        <f t="shared" si="97"/>
        <v/>
      </c>
      <c r="AS66" s="104" t="str">
        <f t="shared" si="97"/>
        <v/>
      </c>
      <c r="AT66" s="104" t="str">
        <f t="shared" si="97"/>
        <v/>
      </c>
      <c r="AU66" s="104" t="str">
        <f t="shared" si="97"/>
        <v/>
      </c>
      <c r="AV66" s="104" t="str">
        <f t="shared" si="97"/>
        <v/>
      </c>
      <c r="AW66" s="104" t="str">
        <f t="shared" si="97"/>
        <v/>
      </c>
      <c r="AX66" s="104" t="str">
        <f t="shared" si="97"/>
        <v/>
      </c>
      <c r="AY66" s="104"/>
      <c r="AZ66" s="104" t="str">
        <f t="shared" si="72"/>
        <v/>
      </c>
      <c r="BA66" s="104" t="str">
        <f t="shared" si="98"/>
        <v/>
      </c>
      <c r="BB66" s="104" t="str">
        <f t="shared" si="98"/>
        <v/>
      </c>
      <c r="BC66" s="104" t="str">
        <f t="shared" si="98"/>
        <v/>
      </c>
      <c r="BD66" s="104" t="str">
        <f t="shared" si="98"/>
        <v/>
      </c>
      <c r="BE66" s="104" t="str">
        <f t="shared" si="98"/>
        <v/>
      </c>
      <c r="BF66" s="104" t="str">
        <f t="shared" si="98"/>
        <v/>
      </c>
      <c r="BG66" s="104" t="str">
        <f t="shared" si="98"/>
        <v/>
      </c>
      <c r="BH66" s="104" t="str">
        <f t="shared" si="98"/>
        <v/>
      </c>
      <c r="BI66" s="104" t="str">
        <f t="shared" si="98"/>
        <v/>
      </c>
      <c r="BJ66" s="104" t="str">
        <f t="shared" si="98"/>
        <v/>
      </c>
      <c r="BK66" s="104" t="str">
        <f t="shared" si="98"/>
        <v/>
      </c>
      <c r="BL66" s="104" t="str">
        <f t="shared" si="98"/>
        <v/>
      </c>
      <c r="BM66" s="104"/>
      <c r="BN66" s="104" t="str">
        <f t="shared" si="73"/>
        <v/>
      </c>
      <c r="BO66" s="104" t="str">
        <f t="shared" si="99"/>
        <v/>
      </c>
      <c r="BP66" s="104" t="str">
        <f t="shared" si="99"/>
        <v/>
      </c>
      <c r="BQ66" s="104" t="str">
        <f t="shared" si="99"/>
        <v/>
      </c>
      <c r="BR66" s="104" t="str">
        <f t="shared" si="99"/>
        <v/>
      </c>
      <c r="BS66" s="104" t="str">
        <f t="shared" si="99"/>
        <v/>
      </c>
      <c r="BT66" s="104" t="str">
        <f t="shared" si="99"/>
        <v/>
      </c>
      <c r="BU66" s="104" t="str">
        <f t="shared" si="99"/>
        <v/>
      </c>
      <c r="BV66" s="104" t="str">
        <f t="shared" si="99"/>
        <v/>
      </c>
      <c r="BW66" s="104" t="str">
        <f t="shared" si="99"/>
        <v/>
      </c>
      <c r="BX66" s="104" t="str">
        <f t="shared" si="99"/>
        <v/>
      </c>
      <c r="BY66" s="104" t="str">
        <f t="shared" si="99"/>
        <v/>
      </c>
      <c r="BZ66" s="104" t="str">
        <f t="shared" si="99"/>
        <v/>
      </c>
      <c r="CA66" s="104"/>
      <c r="CB66" s="104" t="str">
        <f t="shared" si="84"/>
        <v/>
      </c>
      <c r="CC66" s="104" t="str">
        <f t="shared" si="84"/>
        <v/>
      </c>
      <c r="CD66" s="104" t="str">
        <f t="shared" si="84"/>
        <v/>
      </c>
      <c r="CE66" s="104" t="str">
        <f t="shared" si="84"/>
        <v/>
      </c>
      <c r="CF66" s="104" t="str">
        <f t="shared" si="84"/>
        <v/>
      </c>
      <c r="CG66" s="104" t="str">
        <f t="shared" si="74"/>
        <v/>
      </c>
      <c r="CH66" s="104" t="str">
        <f t="shared" si="74"/>
        <v/>
      </c>
      <c r="CI66" s="104" t="str">
        <f t="shared" si="74"/>
        <v/>
      </c>
      <c r="CJ66" s="104" t="str">
        <f t="shared" si="74"/>
        <v/>
      </c>
      <c r="CK66" s="104" t="str">
        <f t="shared" si="74"/>
        <v/>
      </c>
      <c r="CL66" s="104" t="str">
        <f t="shared" si="74"/>
        <v/>
      </c>
      <c r="CM66" s="104" t="str">
        <f t="shared" si="74"/>
        <v/>
      </c>
      <c r="CN66" s="104" t="str">
        <f t="shared" si="74"/>
        <v/>
      </c>
      <c r="CO66" s="104"/>
      <c r="CP66" s="104" t="str">
        <f t="shared" si="85"/>
        <v/>
      </c>
      <c r="CQ66" s="104" t="str">
        <f t="shared" si="85"/>
        <v/>
      </c>
      <c r="CR66" s="104" t="str">
        <f t="shared" si="85"/>
        <v/>
      </c>
      <c r="CS66" s="104" t="str">
        <f t="shared" si="85"/>
        <v/>
      </c>
      <c r="CT66" s="104" t="str">
        <f t="shared" si="85"/>
        <v/>
      </c>
      <c r="CU66" s="104" t="str">
        <f t="shared" si="75"/>
        <v/>
      </c>
      <c r="CV66" s="104" t="str">
        <f t="shared" si="75"/>
        <v/>
      </c>
      <c r="CW66" s="104" t="str">
        <f t="shared" si="75"/>
        <v/>
      </c>
      <c r="CX66" s="104" t="str">
        <f t="shared" si="75"/>
        <v/>
      </c>
      <c r="CY66" s="104" t="str">
        <f t="shared" si="75"/>
        <v/>
      </c>
      <c r="CZ66" s="104" t="str">
        <f t="shared" si="75"/>
        <v/>
      </c>
      <c r="DA66" s="104" t="str">
        <f t="shared" si="75"/>
        <v/>
      </c>
      <c r="DB66" s="104" t="str">
        <f t="shared" si="75"/>
        <v/>
      </c>
      <c r="DC66" s="104"/>
      <c r="DD66" s="104" t="str">
        <f t="shared" si="86"/>
        <v/>
      </c>
      <c r="DE66" s="104" t="str">
        <f t="shared" si="86"/>
        <v/>
      </c>
      <c r="DF66" s="104" t="str">
        <f t="shared" si="86"/>
        <v/>
      </c>
      <c r="DG66" s="104" t="str">
        <f t="shared" si="86"/>
        <v/>
      </c>
      <c r="DH66" s="104" t="str">
        <f t="shared" si="86"/>
        <v/>
      </c>
      <c r="DI66" s="104" t="str">
        <f t="shared" si="76"/>
        <v/>
      </c>
      <c r="DJ66" s="104" t="str">
        <f t="shared" si="76"/>
        <v/>
      </c>
      <c r="DK66" s="104" t="str">
        <f t="shared" si="76"/>
        <v/>
      </c>
      <c r="DL66" s="104" t="str">
        <f t="shared" si="76"/>
        <v/>
      </c>
      <c r="DM66" s="104" t="str">
        <f t="shared" si="76"/>
        <v/>
      </c>
      <c r="DN66" s="104" t="str">
        <f t="shared" si="76"/>
        <v/>
      </c>
      <c r="DO66" s="104" t="str">
        <f t="shared" si="76"/>
        <v/>
      </c>
      <c r="DP66" s="104" t="str">
        <f t="shared" si="76"/>
        <v/>
      </c>
      <c r="DQ66" s="104"/>
      <c r="DR66" s="104" t="str">
        <f t="shared" si="87"/>
        <v/>
      </c>
      <c r="DS66" s="104" t="str">
        <f t="shared" si="87"/>
        <v/>
      </c>
      <c r="DT66" s="104" t="str">
        <f t="shared" si="87"/>
        <v/>
      </c>
      <c r="DU66" s="104" t="str">
        <f t="shared" si="87"/>
        <v/>
      </c>
      <c r="DV66" s="104" t="str">
        <f t="shared" si="87"/>
        <v/>
      </c>
      <c r="DW66" s="104" t="str">
        <f t="shared" si="77"/>
        <v/>
      </c>
      <c r="DX66" s="104" t="str">
        <f t="shared" si="77"/>
        <v/>
      </c>
      <c r="DY66" s="104" t="str">
        <f t="shared" si="77"/>
        <v/>
      </c>
      <c r="DZ66" s="104" t="str">
        <f t="shared" si="77"/>
        <v/>
      </c>
      <c r="EA66" s="104" t="str">
        <f t="shared" si="77"/>
        <v/>
      </c>
      <c r="EB66" s="104" t="str">
        <f t="shared" si="77"/>
        <v/>
      </c>
      <c r="EC66" s="104" t="str">
        <f t="shared" si="77"/>
        <v/>
      </c>
      <c r="ED66" s="104" t="str">
        <f t="shared" si="77"/>
        <v/>
      </c>
      <c r="EE66" s="104"/>
      <c r="EF66" s="104" t="str">
        <f t="shared" si="88"/>
        <v/>
      </c>
      <c r="EG66" s="104" t="str">
        <f t="shared" si="88"/>
        <v/>
      </c>
      <c r="EH66" s="104" t="str">
        <f t="shared" si="88"/>
        <v/>
      </c>
      <c r="EI66" s="104" t="str">
        <f t="shared" si="88"/>
        <v/>
      </c>
      <c r="EJ66" s="104" t="str">
        <f t="shared" si="88"/>
        <v/>
      </c>
      <c r="EK66" s="104" t="str">
        <f t="shared" si="78"/>
        <v/>
      </c>
      <c r="EL66" s="104" t="str">
        <f t="shared" si="78"/>
        <v/>
      </c>
      <c r="EM66" s="104" t="str">
        <f t="shared" si="78"/>
        <v/>
      </c>
      <c r="EN66" s="104" t="str">
        <f t="shared" si="78"/>
        <v/>
      </c>
      <c r="EO66" s="104" t="str">
        <f t="shared" si="78"/>
        <v/>
      </c>
      <c r="EP66" s="104" t="str">
        <f t="shared" si="78"/>
        <v/>
      </c>
      <c r="EQ66" s="104" t="str">
        <f t="shared" si="78"/>
        <v/>
      </c>
      <c r="ER66" s="104" t="str">
        <f t="shared" si="78"/>
        <v/>
      </c>
      <c r="ES66" s="104"/>
      <c r="ET66" s="104" t="str">
        <f t="shared" si="89"/>
        <v/>
      </c>
      <c r="EU66" s="104" t="str">
        <f t="shared" si="89"/>
        <v/>
      </c>
      <c r="EV66" s="104" t="str">
        <f t="shared" si="89"/>
        <v/>
      </c>
      <c r="EW66" s="104" t="str">
        <f t="shared" si="89"/>
        <v/>
      </c>
      <c r="EX66" s="104" t="str">
        <f t="shared" si="89"/>
        <v/>
      </c>
      <c r="EY66" s="104" t="str">
        <f t="shared" si="79"/>
        <v/>
      </c>
      <c r="EZ66" s="104" t="str">
        <f t="shared" si="79"/>
        <v/>
      </c>
      <c r="FA66" s="104" t="str">
        <f t="shared" si="79"/>
        <v/>
      </c>
      <c r="FB66" s="104" t="str">
        <f t="shared" si="79"/>
        <v/>
      </c>
      <c r="FC66" s="104" t="str">
        <f t="shared" si="79"/>
        <v/>
      </c>
      <c r="FD66" s="104" t="str">
        <f t="shared" si="79"/>
        <v/>
      </c>
      <c r="FE66" s="104" t="str">
        <f t="shared" si="79"/>
        <v/>
      </c>
      <c r="FF66" s="104" t="str">
        <f t="shared" si="79"/>
        <v/>
      </c>
      <c r="FG66" s="104"/>
      <c r="FH66" s="104" t="str">
        <f t="shared" si="90"/>
        <v/>
      </c>
      <c r="FI66" s="104" t="str">
        <f t="shared" si="90"/>
        <v/>
      </c>
      <c r="FJ66" s="104" t="str">
        <f t="shared" si="90"/>
        <v/>
      </c>
      <c r="FK66" s="104" t="str">
        <f t="shared" si="90"/>
        <v/>
      </c>
      <c r="FL66" s="104" t="str">
        <f t="shared" si="90"/>
        <v/>
      </c>
      <c r="FM66" s="104" t="str">
        <f t="shared" si="80"/>
        <v/>
      </c>
      <c r="FN66" s="104" t="str">
        <f t="shared" si="80"/>
        <v/>
      </c>
      <c r="FO66" s="104" t="str">
        <f t="shared" si="80"/>
        <v/>
      </c>
      <c r="FP66" s="104" t="str">
        <f t="shared" si="80"/>
        <v/>
      </c>
      <c r="FQ66" s="104" t="str">
        <f t="shared" si="80"/>
        <v/>
      </c>
      <c r="FR66" s="104" t="str">
        <f t="shared" si="80"/>
        <v/>
      </c>
      <c r="FS66" s="104" t="str">
        <f t="shared" si="80"/>
        <v/>
      </c>
      <c r="FT66" s="104" t="str">
        <f t="shared" si="80"/>
        <v/>
      </c>
      <c r="FU66" s="104"/>
      <c r="FV66" s="104" t="str">
        <f t="shared" si="91"/>
        <v/>
      </c>
      <c r="FW66" s="104" t="str">
        <f t="shared" si="91"/>
        <v/>
      </c>
      <c r="FX66" s="104" t="str">
        <f t="shared" si="91"/>
        <v/>
      </c>
      <c r="FY66" s="104" t="str">
        <f t="shared" si="91"/>
        <v/>
      </c>
      <c r="FZ66" s="104" t="str">
        <f t="shared" si="91"/>
        <v/>
      </c>
      <c r="GA66" s="104" t="str">
        <f t="shared" si="81"/>
        <v/>
      </c>
      <c r="GB66" s="104" t="str">
        <f t="shared" si="81"/>
        <v/>
      </c>
      <c r="GC66" s="104" t="str">
        <f t="shared" si="81"/>
        <v/>
      </c>
      <c r="GD66" s="104" t="str">
        <f t="shared" si="81"/>
        <v/>
      </c>
      <c r="GE66" s="104" t="str">
        <f t="shared" si="81"/>
        <v/>
      </c>
      <c r="GF66" s="104" t="str">
        <f t="shared" si="81"/>
        <v/>
      </c>
      <c r="GG66" s="104" t="str">
        <f t="shared" si="81"/>
        <v/>
      </c>
      <c r="GH66" s="104" t="str">
        <f t="shared" si="81"/>
        <v/>
      </c>
      <c r="GI66" s="104"/>
      <c r="GJ66" s="104" t="str">
        <f t="shared" si="92"/>
        <v/>
      </c>
      <c r="GK66" s="104" t="str">
        <f t="shared" si="92"/>
        <v/>
      </c>
      <c r="GL66" s="104" t="str">
        <f t="shared" si="92"/>
        <v/>
      </c>
      <c r="GM66" s="104" t="str">
        <f t="shared" si="92"/>
        <v/>
      </c>
      <c r="GN66" s="104" t="str">
        <f t="shared" si="92"/>
        <v/>
      </c>
      <c r="GO66" s="104" t="str">
        <f t="shared" si="82"/>
        <v/>
      </c>
      <c r="GP66" s="104" t="str">
        <f t="shared" si="82"/>
        <v/>
      </c>
      <c r="GQ66" s="104" t="str">
        <f t="shared" si="82"/>
        <v/>
      </c>
      <c r="GR66" s="104" t="str">
        <f t="shared" si="82"/>
        <v/>
      </c>
      <c r="GS66" s="104" t="str">
        <f t="shared" si="82"/>
        <v/>
      </c>
      <c r="GT66" s="104" t="str">
        <f t="shared" si="82"/>
        <v/>
      </c>
      <c r="GU66" s="104" t="str">
        <f t="shared" si="82"/>
        <v/>
      </c>
      <c r="GV66" s="104" t="str">
        <f t="shared" si="82"/>
        <v/>
      </c>
      <c r="GW66" s="104"/>
      <c r="GX66" s="104" t="str">
        <f t="shared" si="93"/>
        <v/>
      </c>
      <c r="GY66" s="104" t="str">
        <f t="shared" si="93"/>
        <v/>
      </c>
      <c r="GZ66" s="104" t="str">
        <f t="shared" si="93"/>
        <v/>
      </c>
      <c r="HA66" s="104" t="str">
        <f t="shared" si="93"/>
        <v/>
      </c>
      <c r="HB66" s="104" t="str">
        <f t="shared" si="93"/>
        <v/>
      </c>
      <c r="HC66" s="104" t="str">
        <f t="shared" si="83"/>
        <v/>
      </c>
      <c r="HD66" s="104" t="str">
        <f t="shared" si="83"/>
        <v/>
      </c>
      <c r="HE66" s="104" t="str">
        <f t="shared" si="83"/>
        <v/>
      </c>
      <c r="HF66" s="104" t="str">
        <f t="shared" si="83"/>
        <v/>
      </c>
      <c r="HG66" s="104" t="str">
        <f t="shared" si="83"/>
        <v/>
      </c>
      <c r="HH66" s="104" t="str">
        <f t="shared" si="83"/>
        <v/>
      </c>
      <c r="HI66" s="104" t="str">
        <f t="shared" si="83"/>
        <v/>
      </c>
      <c r="HJ66" s="104" t="str">
        <f t="shared" si="83"/>
        <v/>
      </c>
    </row>
    <row r="67" spans="1:218" x14ac:dyDescent="0.25">
      <c r="A67" s="91">
        <v>40655</v>
      </c>
      <c r="B67" s="113" t="s">
        <v>637</v>
      </c>
      <c r="C67" s="114" t="s">
        <v>571</v>
      </c>
      <c r="D67" s="160" t="s">
        <v>635</v>
      </c>
      <c r="E67" s="114">
        <v>10.6</v>
      </c>
      <c r="F67" s="134"/>
      <c r="G67" s="161"/>
      <c r="H67" s="162" t="str">
        <f>INDEX('Daily Activity List'!B:B,MATCH(A67,'Daily Activity List'!$A:$A))</f>
        <v>VHP - Clearance Sampling</v>
      </c>
      <c r="I67" s="136"/>
      <c r="J67" s="104" t="str">
        <f t="shared" si="95"/>
        <v/>
      </c>
      <c r="K67" s="104" t="str">
        <f t="shared" si="95"/>
        <v/>
      </c>
      <c r="L67" s="104" t="str">
        <f t="shared" si="94"/>
        <v/>
      </c>
      <c r="M67" s="104">
        <f t="shared" si="94"/>
        <v>10.6</v>
      </c>
      <c r="N67" s="104" t="str">
        <f t="shared" si="94"/>
        <v/>
      </c>
      <c r="O67" s="104" t="str">
        <f t="shared" si="94"/>
        <v/>
      </c>
      <c r="P67" s="104" t="str">
        <f t="shared" si="94"/>
        <v/>
      </c>
      <c r="Q67" s="104" t="str">
        <f t="shared" si="94"/>
        <v/>
      </c>
      <c r="R67" s="104" t="str">
        <f t="shared" si="94"/>
        <v/>
      </c>
      <c r="S67" s="104" t="str">
        <f t="shared" si="94"/>
        <v/>
      </c>
      <c r="T67" s="104" t="str">
        <f t="shared" si="94"/>
        <v/>
      </c>
      <c r="U67" s="104" t="str">
        <f t="shared" si="94"/>
        <v/>
      </c>
      <c r="V67" s="104" t="str">
        <f t="shared" si="94"/>
        <v/>
      </c>
      <c r="W67" s="136"/>
      <c r="X67" s="104" t="str">
        <f t="shared" si="70"/>
        <v/>
      </c>
      <c r="Y67" s="104" t="str">
        <f t="shared" si="96"/>
        <v/>
      </c>
      <c r="Z67" s="104" t="str">
        <f t="shared" si="96"/>
        <v/>
      </c>
      <c r="AA67" s="104" t="str">
        <f t="shared" si="96"/>
        <v/>
      </c>
      <c r="AB67" s="104" t="str">
        <f t="shared" si="96"/>
        <v/>
      </c>
      <c r="AC67" s="104" t="str">
        <f t="shared" si="96"/>
        <v/>
      </c>
      <c r="AD67" s="104" t="str">
        <f t="shared" si="96"/>
        <v/>
      </c>
      <c r="AE67" s="104" t="str">
        <f t="shared" si="96"/>
        <v/>
      </c>
      <c r="AF67" s="104" t="str">
        <f t="shared" si="96"/>
        <v/>
      </c>
      <c r="AG67" s="104" t="str">
        <f t="shared" si="96"/>
        <v/>
      </c>
      <c r="AH67" s="104" t="str">
        <f t="shared" si="96"/>
        <v/>
      </c>
      <c r="AI67" s="104" t="str">
        <f t="shared" si="96"/>
        <v/>
      </c>
      <c r="AJ67" s="104" t="str">
        <f t="shared" si="96"/>
        <v/>
      </c>
      <c r="AK67" s="104"/>
      <c r="AL67" s="104" t="str">
        <f t="shared" si="71"/>
        <v/>
      </c>
      <c r="AM67" s="104" t="str">
        <f t="shared" si="97"/>
        <v/>
      </c>
      <c r="AN67" s="104" t="str">
        <f t="shared" si="97"/>
        <v/>
      </c>
      <c r="AO67" s="104" t="str">
        <f t="shared" si="97"/>
        <v/>
      </c>
      <c r="AP67" s="104" t="str">
        <f t="shared" si="97"/>
        <v/>
      </c>
      <c r="AQ67" s="104" t="str">
        <f t="shared" si="97"/>
        <v/>
      </c>
      <c r="AR67" s="104" t="str">
        <f t="shared" si="97"/>
        <v/>
      </c>
      <c r="AS67" s="104" t="str">
        <f t="shared" si="97"/>
        <v/>
      </c>
      <c r="AT67" s="104" t="str">
        <f t="shared" si="97"/>
        <v/>
      </c>
      <c r="AU67" s="104" t="str">
        <f t="shared" si="97"/>
        <v/>
      </c>
      <c r="AV67" s="104" t="str">
        <f t="shared" si="97"/>
        <v/>
      </c>
      <c r="AW67" s="104" t="str">
        <f t="shared" si="97"/>
        <v/>
      </c>
      <c r="AX67" s="104" t="str">
        <f t="shared" si="97"/>
        <v/>
      </c>
      <c r="AY67" s="104"/>
      <c r="AZ67" s="104" t="str">
        <f t="shared" si="72"/>
        <v/>
      </c>
      <c r="BA67" s="104" t="str">
        <f t="shared" si="98"/>
        <v/>
      </c>
      <c r="BB67" s="104" t="str">
        <f t="shared" si="98"/>
        <v/>
      </c>
      <c r="BC67" s="104" t="str">
        <f t="shared" si="98"/>
        <v/>
      </c>
      <c r="BD67" s="104" t="str">
        <f t="shared" si="98"/>
        <v/>
      </c>
      <c r="BE67" s="104" t="str">
        <f t="shared" si="98"/>
        <v/>
      </c>
      <c r="BF67" s="104" t="str">
        <f t="shared" si="98"/>
        <v/>
      </c>
      <c r="BG67" s="104" t="str">
        <f t="shared" si="98"/>
        <v/>
      </c>
      <c r="BH67" s="104" t="str">
        <f t="shared" si="98"/>
        <v/>
      </c>
      <c r="BI67" s="104" t="str">
        <f t="shared" si="98"/>
        <v/>
      </c>
      <c r="BJ67" s="104" t="str">
        <f t="shared" si="98"/>
        <v/>
      </c>
      <c r="BK67" s="104" t="str">
        <f t="shared" si="98"/>
        <v/>
      </c>
      <c r="BL67" s="104" t="str">
        <f t="shared" si="98"/>
        <v/>
      </c>
      <c r="BM67" s="104"/>
      <c r="BN67" s="104" t="str">
        <f t="shared" si="73"/>
        <v/>
      </c>
      <c r="BO67" s="104" t="str">
        <f t="shared" si="99"/>
        <v/>
      </c>
      <c r="BP67" s="104" t="str">
        <f t="shared" si="99"/>
        <v/>
      </c>
      <c r="BQ67" s="104" t="str">
        <f t="shared" si="99"/>
        <v/>
      </c>
      <c r="BR67" s="104" t="str">
        <f t="shared" si="99"/>
        <v/>
      </c>
      <c r="BS67" s="104" t="str">
        <f t="shared" si="99"/>
        <v/>
      </c>
      <c r="BT67" s="104" t="str">
        <f t="shared" si="99"/>
        <v/>
      </c>
      <c r="BU67" s="104" t="str">
        <f t="shared" si="99"/>
        <v/>
      </c>
      <c r="BV67" s="104" t="str">
        <f t="shared" si="99"/>
        <v/>
      </c>
      <c r="BW67" s="104" t="str">
        <f t="shared" si="99"/>
        <v/>
      </c>
      <c r="BX67" s="104" t="str">
        <f t="shared" si="99"/>
        <v/>
      </c>
      <c r="BY67" s="104" t="str">
        <f t="shared" si="99"/>
        <v/>
      </c>
      <c r="BZ67" s="104" t="str">
        <f t="shared" si="99"/>
        <v/>
      </c>
      <c r="CA67" s="104"/>
      <c r="CB67" s="104" t="str">
        <f t="shared" si="84"/>
        <v/>
      </c>
      <c r="CC67" s="104" t="str">
        <f t="shared" si="84"/>
        <v/>
      </c>
      <c r="CD67" s="104" t="str">
        <f t="shared" si="84"/>
        <v/>
      </c>
      <c r="CE67" s="104" t="str">
        <f t="shared" si="84"/>
        <v/>
      </c>
      <c r="CF67" s="104" t="str">
        <f t="shared" si="84"/>
        <v/>
      </c>
      <c r="CG67" s="104" t="str">
        <f t="shared" si="74"/>
        <v/>
      </c>
      <c r="CH67" s="104" t="str">
        <f t="shared" si="74"/>
        <v/>
      </c>
      <c r="CI67" s="104" t="str">
        <f t="shared" si="74"/>
        <v/>
      </c>
      <c r="CJ67" s="104" t="str">
        <f t="shared" si="74"/>
        <v/>
      </c>
      <c r="CK67" s="104" t="str">
        <f t="shared" si="74"/>
        <v/>
      </c>
      <c r="CL67" s="104" t="str">
        <f t="shared" si="74"/>
        <v/>
      </c>
      <c r="CM67" s="104" t="str">
        <f t="shared" si="74"/>
        <v/>
      </c>
      <c r="CN67" s="104" t="str">
        <f t="shared" si="74"/>
        <v/>
      </c>
      <c r="CO67" s="104"/>
      <c r="CP67" s="104" t="str">
        <f t="shared" si="85"/>
        <v/>
      </c>
      <c r="CQ67" s="104" t="str">
        <f t="shared" si="85"/>
        <v/>
      </c>
      <c r="CR67" s="104" t="str">
        <f t="shared" si="85"/>
        <v/>
      </c>
      <c r="CS67" s="104" t="str">
        <f t="shared" si="85"/>
        <v/>
      </c>
      <c r="CT67" s="104" t="str">
        <f t="shared" si="85"/>
        <v/>
      </c>
      <c r="CU67" s="104" t="str">
        <f t="shared" si="75"/>
        <v/>
      </c>
      <c r="CV67" s="104" t="str">
        <f t="shared" si="75"/>
        <v/>
      </c>
      <c r="CW67" s="104" t="str">
        <f t="shared" si="75"/>
        <v/>
      </c>
      <c r="CX67" s="104" t="str">
        <f t="shared" si="75"/>
        <v/>
      </c>
      <c r="CY67" s="104" t="str">
        <f t="shared" si="75"/>
        <v/>
      </c>
      <c r="CZ67" s="104" t="str">
        <f t="shared" si="75"/>
        <v/>
      </c>
      <c r="DA67" s="104" t="str">
        <f t="shared" si="75"/>
        <v/>
      </c>
      <c r="DB67" s="104" t="str">
        <f t="shared" si="75"/>
        <v/>
      </c>
      <c r="DC67" s="104"/>
      <c r="DD67" s="104" t="str">
        <f t="shared" si="86"/>
        <v/>
      </c>
      <c r="DE67" s="104" t="str">
        <f t="shared" si="86"/>
        <v/>
      </c>
      <c r="DF67" s="104" t="str">
        <f t="shared" si="86"/>
        <v/>
      </c>
      <c r="DG67" s="104" t="str">
        <f t="shared" si="86"/>
        <v/>
      </c>
      <c r="DH67" s="104" t="str">
        <f t="shared" si="86"/>
        <v/>
      </c>
      <c r="DI67" s="104" t="str">
        <f t="shared" si="76"/>
        <v/>
      </c>
      <c r="DJ67" s="104" t="str">
        <f t="shared" si="76"/>
        <v/>
      </c>
      <c r="DK67" s="104" t="str">
        <f t="shared" si="76"/>
        <v/>
      </c>
      <c r="DL67" s="104" t="str">
        <f t="shared" si="76"/>
        <v/>
      </c>
      <c r="DM67" s="104" t="str">
        <f t="shared" si="76"/>
        <v/>
      </c>
      <c r="DN67" s="104" t="str">
        <f t="shared" si="76"/>
        <v/>
      </c>
      <c r="DO67" s="104" t="str">
        <f t="shared" si="76"/>
        <v/>
      </c>
      <c r="DP67" s="104" t="str">
        <f t="shared" si="76"/>
        <v/>
      </c>
      <c r="DQ67" s="104"/>
      <c r="DR67" s="104" t="str">
        <f t="shared" si="87"/>
        <v/>
      </c>
      <c r="DS67" s="104" t="str">
        <f t="shared" si="87"/>
        <v/>
      </c>
      <c r="DT67" s="104" t="str">
        <f t="shared" si="87"/>
        <v/>
      </c>
      <c r="DU67" s="104" t="str">
        <f t="shared" si="87"/>
        <v/>
      </c>
      <c r="DV67" s="104" t="str">
        <f t="shared" si="87"/>
        <v/>
      </c>
      <c r="DW67" s="104" t="str">
        <f t="shared" si="77"/>
        <v/>
      </c>
      <c r="DX67" s="104" t="str">
        <f t="shared" si="77"/>
        <v/>
      </c>
      <c r="DY67" s="104" t="str">
        <f t="shared" si="77"/>
        <v/>
      </c>
      <c r="DZ67" s="104" t="str">
        <f t="shared" si="77"/>
        <v/>
      </c>
      <c r="EA67" s="104" t="str">
        <f t="shared" si="77"/>
        <v/>
      </c>
      <c r="EB67" s="104" t="str">
        <f t="shared" si="77"/>
        <v/>
      </c>
      <c r="EC67" s="104" t="str">
        <f t="shared" si="77"/>
        <v/>
      </c>
      <c r="ED67" s="104" t="str">
        <f t="shared" si="77"/>
        <v/>
      </c>
      <c r="EE67" s="104"/>
      <c r="EF67" s="104" t="str">
        <f t="shared" si="88"/>
        <v/>
      </c>
      <c r="EG67" s="104" t="str">
        <f t="shared" si="88"/>
        <v/>
      </c>
      <c r="EH67" s="104" t="str">
        <f t="shared" si="88"/>
        <v/>
      </c>
      <c r="EI67" s="104" t="str">
        <f t="shared" si="88"/>
        <v/>
      </c>
      <c r="EJ67" s="104" t="str">
        <f t="shared" si="88"/>
        <v/>
      </c>
      <c r="EK67" s="104" t="str">
        <f t="shared" si="78"/>
        <v/>
      </c>
      <c r="EL67" s="104" t="str">
        <f t="shared" si="78"/>
        <v/>
      </c>
      <c r="EM67" s="104" t="str">
        <f t="shared" si="78"/>
        <v/>
      </c>
      <c r="EN67" s="104" t="str">
        <f t="shared" si="78"/>
        <v/>
      </c>
      <c r="EO67" s="104" t="str">
        <f t="shared" si="78"/>
        <v/>
      </c>
      <c r="EP67" s="104" t="str">
        <f t="shared" si="78"/>
        <v/>
      </c>
      <c r="EQ67" s="104" t="str">
        <f t="shared" si="78"/>
        <v/>
      </c>
      <c r="ER67" s="104" t="str">
        <f t="shared" si="78"/>
        <v/>
      </c>
      <c r="ES67" s="104"/>
      <c r="ET67" s="104" t="str">
        <f t="shared" si="89"/>
        <v/>
      </c>
      <c r="EU67" s="104" t="str">
        <f t="shared" si="89"/>
        <v/>
      </c>
      <c r="EV67" s="104" t="str">
        <f t="shared" si="89"/>
        <v/>
      </c>
      <c r="EW67" s="104" t="str">
        <f t="shared" si="89"/>
        <v/>
      </c>
      <c r="EX67" s="104" t="str">
        <f t="shared" si="89"/>
        <v/>
      </c>
      <c r="EY67" s="104" t="str">
        <f t="shared" si="79"/>
        <v/>
      </c>
      <c r="EZ67" s="104" t="str">
        <f t="shared" si="79"/>
        <v/>
      </c>
      <c r="FA67" s="104" t="str">
        <f t="shared" si="79"/>
        <v/>
      </c>
      <c r="FB67" s="104" t="str">
        <f t="shared" si="79"/>
        <v/>
      </c>
      <c r="FC67" s="104" t="str">
        <f t="shared" si="79"/>
        <v/>
      </c>
      <c r="FD67" s="104" t="str">
        <f t="shared" si="79"/>
        <v/>
      </c>
      <c r="FE67" s="104" t="str">
        <f t="shared" si="79"/>
        <v/>
      </c>
      <c r="FF67" s="104" t="str">
        <f t="shared" si="79"/>
        <v/>
      </c>
      <c r="FG67" s="104"/>
      <c r="FH67" s="104" t="str">
        <f t="shared" si="90"/>
        <v/>
      </c>
      <c r="FI67" s="104" t="str">
        <f t="shared" si="90"/>
        <v/>
      </c>
      <c r="FJ67" s="104" t="str">
        <f t="shared" si="90"/>
        <v/>
      </c>
      <c r="FK67" s="104" t="str">
        <f t="shared" si="90"/>
        <v/>
      </c>
      <c r="FL67" s="104" t="str">
        <f t="shared" si="90"/>
        <v/>
      </c>
      <c r="FM67" s="104" t="str">
        <f t="shared" si="80"/>
        <v/>
      </c>
      <c r="FN67" s="104" t="str">
        <f t="shared" si="80"/>
        <v/>
      </c>
      <c r="FO67" s="104" t="str">
        <f t="shared" si="80"/>
        <v/>
      </c>
      <c r="FP67" s="104" t="str">
        <f t="shared" si="80"/>
        <v/>
      </c>
      <c r="FQ67" s="104" t="str">
        <f t="shared" si="80"/>
        <v/>
      </c>
      <c r="FR67" s="104" t="str">
        <f t="shared" si="80"/>
        <v/>
      </c>
      <c r="FS67" s="104" t="str">
        <f t="shared" si="80"/>
        <v/>
      </c>
      <c r="FT67" s="104" t="str">
        <f t="shared" si="80"/>
        <v/>
      </c>
      <c r="FU67" s="104"/>
      <c r="FV67" s="104" t="str">
        <f t="shared" si="91"/>
        <v/>
      </c>
      <c r="FW67" s="104" t="str">
        <f t="shared" si="91"/>
        <v/>
      </c>
      <c r="FX67" s="104" t="str">
        <f t="shared" si="91"/>
        <v/>
      </c>
      <c r="FY67" s="104" t="str">
        <f t="shared" si="91"/>
        <v/>
      </c>
      <c r="FZ67" s="104" t="str">
        <f t="shared" si="91"/>
        <v/>
      </c>
      <c r="GA67" s="104" t="str">
        <f t="shared" si="81"/>
        <v/>
      </c>
      <c r="GB67" s="104" t="str">
        <f t="shared" si="81"/>
        <v/>
      </c>
      <c r="GC67" s="104" t="str">
        <f t="shared" si="81"/>
        <v/>
      </c>
      <c r="GD67" s="104" t="str">
        <f t="shared" si="81"/>
        <v/>
      </c>
      <c r="GE67" s="104" t="str">
        <f t="shared" si="81"/>
        <v/>
      </c>
      <c r="GF67" s="104" t="str">
        <f t="shared" si="81"/>
        <v/>
      </c>
      <c r="GG67" s="104" t="str">
        <f t="shared" si="81"/>
        <v/>
      </c>
      <c r="GH67" s="104" t="str">
        <f t="shared" si="81"/>
        <v/>
      </c>
      <c r="GI67" s="104"/>
      <c r="GJ67" s="104" t="str">
        <f t="shared" si="92"/>
        <v/>
      </c>
      <c r="GK67" s="104" t="str">
        <f t="shared" si="92"/>
        <v/>
      </c>
      <c r="GL67" s="104" t="str">
        <f t="shared" si="92"/>
        <v/>
      </c>
      <c r="GM67" s="104" t="str">
        <f t="shared" si="92"/>
        <v/>
      </c>
      <c r="GN67" s="104" t="str">
        <f t="shared" si="92"/>
        <v/>
      </c>
      <c r="GO67" s="104" t="str">
        <f t="shared" si="82"/>
        <v/>
      </c>
      <c r="GP67" s="104" t="str">
        <f t="shared" si="82"/>
        <v/>
      </c>
      <c r="GQ67" s="104" t="str">
        <f t="shared" si="82"/>
        <v/>
      </c>
      <c r="GR67" s="104" t="str">
        <f t="shared" si="82"/>
        <v/>
      </c>
      <c r="GS67" s="104" t="str">
        <f t="shared" si="82"/>
        <v/>
      </c>
      <c r="GT67" s="104" t="str">
        <f t="shared" si="82"/>
        <v/>
      </c>
      <c r="GU67" s="104" t="str">
        <f t="shared" si="82"/>
        <v/>
      </c>
      <c r="GV67" s="104" t="str">
        <f t="shared" si="82"/>
        <v/>
      </c>
      <c r="GW67" s="104"/>
      <c r="GX67" s="104" t="str">
        <f t="shared" si="93"/>
        <v/>
      </c>
      <c r="GY67" s="104" t="str">
        <f t="shared" si="93"/>
        <v/>
      </c>
      <c r="GZ67" s="104" t="str">
        <f t="shared" si="93"/>
        <v/>
      </c>
      <c r="HA67" s="104" t="str">
        <f t="shared" si="93"/>
        <v/>
      </c>
      <c r="HB67" s="104" t="str">
        <f t="shared" si="93"/>
        <v/>
      </c>
      <c r="HC67" s="104" t="str">
        <f t="shared" si="83"/>
        <v/>
      </c>
      <c r="HD67" s="104" t="str">
        <f t="shared" si="83"/>
        <v/>
      </c>
      <c r="HE67" s="104" t="str">
        <f t="shared" si="83"/>
        <v/>
      </c>
      <c r="HF67" s="104" t="str">
        <f t="shared" si="83"/>
        <v/>
      </c>
      <c r="HG67" s="104" t="str">
        <f t="shared" si="83"/>
        <v/>
      </c>
      <c r="HH67" s="104" t="str">
        <f t="shared" si="83"/>
        <v/>
      </c>
      <c r="HI67" s="104" t="str">
        <f t="shared" si="83"/>
        <v/>
      </c>
      <c r="HJ67" s="104" t="str">
        <f t="shared" si="83"/>
        <v/>
      </c>
    </row>
    <row r="68" spans="1:218" x14ac:dyDescent="0.25">
      <c r="A68" s="91">
        <v>40656</v>
      </c>
      <c r="B68" s="113" t="s">
        <v>638</v>
      </c>
      <c r="C68" s="114" t="s">
        <v>599</v>
      </c>
      <c r="D68" s="160" t="s">
        <v>639</v>
      </c>
      <c r="E68" s="114">
        <v>4.8</v>
      </c>
      <c r="F68" s="134"/>
      <c r="G68" s="161"/>
      <c r="H68" s="162" t="str">
        <f>INDEX('Daily Activity List'!B:B,MATCH(A68,'Daily Activity List'!$A:$A))</f>
        <v>VHP - Clearance Sampling</v>
      </c>
      <c r="I68" s="136"/>
      <c r="J68" s="104" t="str">
        <f t="shared" si="95"/>
        <v/>
      </c>
      <c r="K68" s="104" t="str">
        <f t="shared" si="95"/>
        <v/>
      </c>
      <c r="L68" s="104" t="str">
        <f t="shared" si="94"/>
        <v/>
      </c>
      <c r="M68" s="104" t="str">
        <f t="shared" si="94"/>
        <v/>
      </c>
      <c r="N68" s="104" t="str">
        <f t="shared" si="94"/>
        <v/>
      </c>
      <c r="O68" s="104" t="str">
        <f t="shared" si="94"/>
        <v/>
      </c>
      <c r="P68" s="104" t="str">
        <f t="shared" si="94"/>
        <v/>
      </c>
      <c r="Q68" s="104" t="str">
        <f t="shared" si="94"/>
        <v/>
      </c>
      <c r="R68" s="104" t="str">
        <f t="shared" si="94"/>
        <v/>
      </c>
      <c r="S68" s="104" t="str">
        <f t="shared" si="94"/>
        <v/>
      </c>
      <c r="T68" s="104" t="str">
        <f t="shared" si="94"/>
        <v/>
      </c>
      <c r="U68" s="104" t="str">
        <f t="shared" si="94"/>
        <v/>
      </c>
      <c r="V68" s="104" t="str">
        <f t="shared" si="94"/>
        <v/>
      </c>
      <c r="W68" s="136"/>
      <c r="X68" s="104" t="str">
        <f t="shared" si="70"/>
        <v/>
      </c>
      <c r="Y68" s="104" t="str">
        <f t="shared" si="96"/>
        <v/>
      </c>
      <c r="Z68" s="104" t="str">
        <f t="shared" si="96"/>
        <v/>
      </c>
      <c r="AA68" s="104" t="str">
        <f t="shared" si="96"/>
        <v/>
      </c>
      <c r="AB68" s="104" t="str">
        <f t="shared" si="96"/>
        <v/>
      </c>
      <c r="AC68" s="104" t="str">
        <f t="shared" si="96"/>
        <v/>
      </c>
      <c r="AD68" s="104" t="str">
        <f t="shared" si="96"/>
        <v/>
      </c>
      <c r="AE68" s="104" t="str">
        <f t="shared" si="96"/>
        <v/>
      </c>
      <c r="AF68" s="104" t="str">
        <f t="shared" si="96"/>
        <v/>
      </c>
      <c r="AG68" s="104" t="str">
        <f t="shared" si="96"/>
        <v/>
      </c>
      <c r="AH68" s="104" t="str">
        <f t="shared" si="96"/>
        <v/>
      </c>
      <c r="AI68" s="104" t="str">
        <f t="shared" si="96"/>
        <v/>
      </c>
      <c r="AJ68" s="104" t="str">
        <f t="shared" si="96"/>
        <v/>
      </c>
      <c r="AK68" s="104"/>
      <c r="AL68" s="104" t="str">
        <f t="shared" si="71"/>
        <v/>
      </c>
      <c r="AM68" s="104" t="str">
        <f t="shared" si="97"/>
        <v/>
      </c>
      <c r="AN68" s="104" t="str">
        <f t="shared" si="97"/>
        <v/>
      </c>
      <c r="AO68" s="104">
        <f t="shared" si="97"/>
        <v>4.8</v>
      </c>
      <c r="AP68" s="104" t="str">
        <f t="shared" si="97"/>
        <v/>
      </c>
      <c r="AQ68" s="104" t="str">
        <f t="shared" si="97"/>
        <v/>
      </c>
      <c r="AR68" s="104" t="str">
        <f t="shared" si="97"/>
        <v/>
      </c>
      <c r="AS68" s="104" t="str">
        <f t="shared" si="97"/>
        <v/>
      </c>
      <c r="AT68" s="104" t="str">
        <f t="shared" si="97"/>
        <v/>
      </c>
      <c r="AU68" s="104" t="str">
        <f t="shared" si="97"/>
        <v/>
      </c>
      <c r="AV68" s="104" t="str">
        <f t="shared" si="97"/>
        <v/>
      </c>
      <c r="AW68" s="104" t="str">
        <f t="shared" si="97"/>
        <v/>
      </c>
      <c r="AX68" s="104" t="str">
        <f t="shared" si="97"/>
        <v/>
      </c>
      <c r="AY68" s="104"/>
      <c r="AZ68" s="104" t="str">
        <f t="shared" si="72"/>
        <v/>
      </c>
      <c r="BA68" s="104" t="str">
        <f t="shared" si="98"/>
        <v/>
      </c>
      <c r="BB68" s="104" t="str">
        <f t="shared" si="98"/>
        <v/>
      </c>
      <c r="BC68" s="104" t="str">
        <f t="shared" si="98"/>
        <v/>
      </c>
      <c r="BD68" s="104" t="str">
        <f t="shared" si="98"/>
        <v/>
      </c>
      <c r="BE68" s="104" t="str">
        <f t="shared" si="98"/>
        <v/>
      </c>
      <c r="BF68" s="104" t="str">
        <f t="shared" si="98"/>
        <v/>
      </c>
      <c r="BG68" s="104" t="str">
        <f t="shared" si="98"/>
        <v/>
      </c>
      <c r="BH68" s="104" t="str">
        <f t="shared" si="98"/>
        <v/>
      </c>
      <c r="BI68" s="104" t="str">
        <f t="shared" si="98"/>
        <v/>
      </c>
      <c r="BJ68" s="104" t="str">
        <f t="shared" si="98"/>
        <v/>
      </c>
      <c r="BK68" s="104" t="str">
        <f t="shared" si="98"/>
        <v/>
      </c>
      <c r="BL68" s="104" t="str">
        <f t="shared" si="98"/>
        <v/>
      </c>
      <c r="BM68" s="104"/>
      <c r="BN68" s="104" t="str">
        <f t="shared" si="73"/>
        <v/>
      </c>
      <c r="BO68" s="104" t="str">
        <f t="shared" si="99"/>
        <v/>
      </c>
      <c r="BP68" s="104" t="str">
        <f t="shared" si="99"/>
        <v/>
      </c>
      <c r="BQ68" s="104" t="str">
        <f t="shared" si="99"/>
        <v/>
      </c>
      <c r="BR68" s="104" t="str">
        <f t="shared" si="99"/>
        <v/>
      </c>
      <c r="BS68" s="104" t="str">
        <f t="shared" si="99"/>
        <v/>
      </c>
      <c r="BT68" s="104" t="str">
        <f t="shared" si="99"/>
        <v/>
      </c>
      <c r="BU68" s="104" t="str">
        <f t="shared" si="99"/>
        <v/>
      </c>
      <c r="BV68" s="104" t="str">
        <f t="shared" si="99"/>
        <v/>
      </c>
      <c r="BW68" s="104" t="str">
        <f t="shared" si="99"/>
        <v/>
      </c>
      <c r="BX68" s="104" t="str">
        <f t="shared" si="99"/>
        <v/>
      </c>
      <c r="BY68" s="104" t="str">
        <f t="shared" si="99"/>
        <v/>
      </c>
      <c r="BZ68" s="104" t="str">
        <f t="shared" si="99"/>
        <v/>
      </c>
      <c r="CA68" s="104"/>
      <c r="CB68" s="104" t="str">
        <f t="shared" si="84"/>
        <v/>
      </c>
      <c r="CC68" s="104" t="str">
        <f t="shared" si="84"/>
        <v/>
      </c>
      <c r="CD68" s="104" t="str">
        <f t="shared" si="84"/>
        <v/>
      </c>
      <c r="CE68" s="104" t="str">
        <f t="shared" si="84"/>
        <v/>
      </c>
      <c r="CF68" s="104" t="str">
        <f t="shared" si="84"/>
        <v/>
      </c>
      <c r="CG68" s="104" t="str">
        <f t="shared" si="74"/>
        <v/>
      </c>
      <c r="CH68" s="104" t="str">
        <f t="shared" si="74"/>
        <v/>
      </c>
      <c r="CI68" s="104" t="str">
        <f t="shared" si="74"/>
        <v/>
      </c>
      <c r="CJ68" s="104" t="str">
        <f t="shared" si="74"/>
        <v/>
      </c>
      <c r="CK68" s="104" t="str">
        <f t="shared" si="74"/>
        <v/>
      </c>
      <c r="CL68" s="104" t="str">
        <f t="shared" si="74"/>
        <v/>
      </c>
      <c r="CM68" s="104" t="str">
        <f t="shared" si="74"/>
        <v/>
      </c>
      <c r="CN68" s="104" t="str">
        <f t="shared" si="74"/>
        <v/>
      </c>
      <c r="CO68" s="104"/>
      <c r="CP68" s="104" t="str">
        <f t="shared" si="85"/>
        <v/>
      </c>
      <c r="CQ68" s="104" t="str">
        <f t="shared" si="85"/>
        <v/>
      </c>
      <c r="CR68" s="104" t="str">
        <f t="shared" si="85"/>
        <v/>
      </c>
      <c r="CS68" s="104" t="str">
        <f t="shared" si="85"/>
        <v/>
      </c>
      <c r="CT68" s="104" t="str">
        <f t="shared" si="85"/>
        <v/>
      </c>
      <c r="CU68" s="104" t="str">
        <f t="shared" si="75"/>
        <v/>
      </c>
      <c r="CV68" s="104" t="str">
        <f t="shared" si="75"/>
        <v/>
      </c>
      <c r="CW68" s="104" t="str">
        <f t="shared" si="75"/>
        <v/>
      </c>
      <c r="CX68" s="104" t="str">
        <f t="shared" si="75"/>
        <v/>
      </c>
      <c r="CY68" s="104" t="str">
        <f t="shared" si="75"/>
        <v/>
      </c>
      <c r="CZ68" s="104" t="str">
        <f t="shared" si="75"/>
        <v/>
      </c>
      <c r="DA68" s="104" t="str">
        <f t="shared" si="75"/>
        <v/>
      </c>
      <c r="DB68" s="104" t="str">
        <f t="shared" si="75"/>
        <v/>
      </c>
      <c r="DC68" s="104"/>
      <c r="DD68" s="104" t="str">
        <f t="shared" si="86"/>
        <v/>
      </c>
      <c r="DE68" s="104" t="str">
        <f t="shared" si="86"/>
        <v/>
      </c>
      <c r="DF68" s="104" t="str">
        <f t="shared" si="86"/>
        <v/>
      </c>
      <c r="DG68" s="104" t="str">
        <f t="shared" si="86"/>
        <v/>
      </c>
      <c r="DH68" s="104" t="str">
        <f t="shared" si="86"/>
        <v/>
      </c>
      <c r="DI68" s="104" t="str">
        <f t="shared" si="76"/>
        <v/>
      </c>
      <c r="DJ68" s="104" t="str">
        <f t="shared" si="76"/>
        <v/>
      </c>
      <c r="DK68" s="104" t="str">
        <f t="shared" si="76"/>
        <v/>
      </c>
      <c r="DL68" s="104" t="str">
        <f t="shared" si="76"/>
        <v/>
      </c>
      <c r="DM68" s="104" t="str">
        <f t="shared" si="76"/>
        <v/>
      </c>
      <c r="DN68" s="104" t="str">
        <f t="shared" si="76"/>
        <v/>
      </c>
      <c r="DO68" s="104" t="str">
        <f t="shared" si="76"/>
        <v/>
      </c>
      <c r="DP68" s="104" t="str">
        <f t="shared" si="76"/>
        <v/>
      </c>
      <c r="DQ68" s="104"/>
      <c r="DR68" s="104" t="str">
        <f t="shared" si="87"/>
        <v/>
      </c>
      <c r="DS68" s="104" t="str">
        <f t="shared" si="87"/>
        <v/>
      </c>
      <c r="DT68" s="104" t="str">
        <f t="shared" si="87"/>
        <v/>
      </c>
      <c r="DU68" s="104" t="str">
        <f t="shared" si="87"/>
        <v/>
      </c>
      <c r="DV68" s="104" t="str">
        <f t="shared" si="87"/>
        <v/>
      </c>
      <c r="DW68" s="104" t="str">
        <f t="shared" si="77"/>
        <v/>
      </c>
      <c r="DX68" s="104" t="str">
        <f t="shared" si="77"/>
        <v/>
      </c>
      <c r="DY68" s="104" t="str">
        <f t="shared" si="77"/>
        <v/>
      </c>
      <c r="DZ68" s="104" t="str">
        <f t="shared" si="77"/>
        <v/>
      </c>
      <c r="EA68" s="104" t="str">
        <f t="shared" si="77"/>
        <v/>
      </c>
      <c r="EB68" s="104" t="str">
        <f t="shared" si="77"/>
        <v/>
      </c>
      <c r="EC68" s="104" t="str">
        <f t="shared" si="77"/>
        <v/>
      </c>
      <c r="ED68" s="104" t="str">
        <f t="shared" si="77"/>
        <v/>
      </c>
      <c r="EE68" s="104"/>
      <c r="EF68" s="104" t="str">
        <f t="shared" si="88"/>
        <v/>
      </c>
      <c r="EG68" s="104" t="str">
        <f t="shared" si="88"/>
        <v/>
      </c>
      <c r="EH68" s="104" t="str">
        <f t="shared" si="88"/>
        <v/>
      </c>
      <c r="EI68" s="104" t="str">
        <f t="shared" si="88"/>
        <v/>
      </c>
      <c r="EJ68" s="104" t="str">
        <f t="shared" si="88"/>
        <v/>
      </c>
      <c r="EK68" s="104" t="str">
        <f t="shared" si="78"/>
        <v/>
      </c>
      <c r="EL68" s="104" t="str">
        <f t="shared" si="78"/>
        <v/>
      </c>
      <c r="EM68" s="104" t="str">
        <f t="shared" si="78"/>
        <v/>
      </c>
      <c r="EN68" s="104" t="str">
        <f t="shared" si="78"/>
        <v/>
      </c>
      <c r="EO68" s="104" t="str">
        <f t="shared" si="78"/>
        <v/>
      </c>
      <c r="EP68" s="104" t="str">
        <f t="shared" si="78"/>
        <v/>
      </c>
      <c r="EQ68" s="104" t="str">
        <f t="shared" si="78"/>
        <v/>
      </c>
      <c r="ER68" s="104" t="str">
        <f t="shared" si="78"/>
        <v/>
      </c>
      <c r="ES68" s="104"/>
      <c r="ET68" s="104" t="str">
        <f t="shared" si="89"/>
        <v/>
      </c>
      <c r="EU68" s="104" t="str">
        <f t="shared" si="89"/>
        <v/>
      </c>
      <c r="EV68" s="104" t="str">
        <f t="shared" si="89"/>
        <v/>
      </c>
      <c r="EW68" s="104" t="str">
        <f t="shared" si="89"/>
        <v/>
      </c>
      <c r="EX68" s="104" t="str">
        <f t="shared" si="89"/>
        <v/>
      </c>
      <c r="EY68" s="104" t="str">
        <f t="shared" si="79"/>
        <v/>
      </c>
      <c r="EZ68" s="104" t="str">
        <f t="shared" si="79"/>
        <v/>
      </c>
      <c r="FA68" s="104" t="str">
        <f t="shared" si="79"/>
        <v/>
      </c>
      <c r="FB68" s="104" t="str">
        <f t="shared" si="79"/>
        <v/>
      </c>
      <c r="FC68" s="104" t="str">
        <f t="shared" si="79"/>
        <v/>
      </c>
      <c r="FD68" s="104" t="str">
        <f t="shared" si="79"/>
        <v/>
      </c>
      <c r="FE68" s="104" t="str">
        <f t="shared" si="79"/>
        <v/>
      </c>
      <c r="FF68" s="104" t="str">
        <f t="shared" si="79"/>
        <v/>
      </c>
      <c r="FG68" s="104"/>
      <c r="FH68" s="104" t="str">
        <f t="shared" si="90"/>
        <v/>
      </c>
      <c r="FI68" s="104" t="str">
        <f t="shared" si="90"/>
        <v/>
      </c>
      <c r="FJ68" s="104" t="str">
        <f t="shared" si="90"/>
        <v/>
      </c>
      <c r="FK68" s="104" t="str">
        <f t="shared" si="90"/>
        <v/>
      </c>
      <c r="FL68" s="104" t="str">
        <f t="shared" si="90"/>
        <v/>
      </c>
      <c r="FM68" s="104" t="str">
        <f t="shared" si="80"/>
        <v/>
      </c>
      <c r="FN68" s="104" t="str">
        <f t="shared" si="80"/>
        <v/>
      </c>
      <c r="FO68" s="104" t="str">
        <f t="shared" si="80"/>
        <v/>
      </c>
      <c r="FP68" s="104" t="str">
        <f t="shared" si="80"/>
        <v/>
      </c>
      <c r="FQ68" s="104" t="str">
        <f t="shared" si="80"/>
        <v/>
      </c>
      <c r="FR68" s="104" t="str">
        <f t="shared" si="80"/>
        <v/>
      </c>
      <c r="FS68" s="104" t="str">
        <f t="shared" si="80"/>
        <v/>
      </c>
      <c r="FT68" s="104" t="str">
        <f t="shared" si="80"/>
        <v/>
      </c>
      <c r="FU68" s="104"/>
      <c r="FV68" s="104" t="str">
        <f t="shared" si="91"/>
        <v/>
      </c>
      <c r="FW68" s="104" t="str">
        <f t="shared" si="91"/>
        <v/>
      </c>
      <c r="FX68" s="104" t="str">
        <f t="shared" si="91"/>
        <v/>
      </c>
      <c r="FY68" s="104" t="str">
        <f t="shared" si="91"/>
        <v/>
      </c>
      <c r="FZ68" s="104" t="str">
        <f t="shared" si="91"/>
        <v/>
      </c>
      <c r="GA68" s="104" t="str">
        <f t="shared" si="81"/>
        <v/>
      </c>
      <c r="GB68" s="104" t="str">
        <f t="shared" si="81"/>
        <v/>
      </c>
      <c r="GC68" s="104" t="str">
        <f t="shared" si="81"/>
        <v/>
      </c>
      <c r="GD68" s="104" t="str">
        <f t="shared" si="81"/>
        <v/>
      </c>
      <c r="GE68" s="104" t="str">
        <f t="shared" si="81"/>
        <v/>
      </c>
      <c r="GF68" s="104" t="str">
        <f t="shared" si="81"/>
        <v/>
      </c>
      <c r="GG68" s="104" t="str">
        <f t="shared" si="81"/>
        <v/>
      </c>
      <c r="GH68" s="104" t="str">
        <f t="shared" si="81"/>
        <v/>
      </c>
      <c r="GI68" s="104"/>
      <c r="GJ68" s="104" t="str">
        <f t="shared" si="92"/>
        <v/>
      </c>
      <c r="GK68" s="104" t="str">
        <f t="shared" si="92"/>
        <v/>
      </c>
      <c r="GL68" s="104" t="str">
        <f t="shared" si="92"/>
        <v/>
      </c>
      <c r="GM68" s="104" t="str">
        <f t="shared" si="92"/>
        <v/>
      </c>
      <c r="GN68" s="104" t="str">
        <f t="shared" si="92"/>
        <v/>
      </c>
      <c r="GO68" s="104" t="str">
        <f t="shared" si="82"/>
        <v/>
      </c>
      <c r="GP68" s="104" t="str">
        <f t="shared" si="82"/>
        <v/>
      </c>
      <c r="GQ68" s="104" t="str">
        <f t="shared" si="82"/>
        <v/>
      </c>
      <c r="GR68" s="104" t="str">
        <f t="shared" si="82"/>
        <v/>
      </c>
      <c r="GS68" s="104" t="str">
        <f t="shared" si="82"/>
        <v/>
      </c>
      <c r="GT68" s="104" t="str">
        <f t="shared" si="82"/>
        <v/>
      </c>
      <c r="GU68" s="104" t="str">
        <f t="shared" si="82"/>
        <v/>
      </c>
      <c r="GV68" s="104" t="str">
        <f t="shared" si="82"/>
        <v/>
      </c>
      <c r="GW68" s="104"/>
      <c r="GX68" s="104" t="str">
        <f t="shared" si="93"/>
        <v/>
      </c>
      <c r="GY68" s="104" t="str">
        <f t="shared" si="93"/>
        <v/>
      </c>
      <c r="GZ68" s="104" t="str">
        <f t="shared" si="93"/>
        <v/>
      </c>
      <c r="HA68" s="104" t="str">
        <f t="shared" si="93"/>
        <v/>
      </c>
      <c r="HB68" s="104" t="str">
        <f t="shared" si="93"/>
        <v/>
      </c>
      <c r="HC68" s="104" t="str">
        <f t="shared" si="83"/>
        <v/>
      </c>
      <c r="HD68" s="104" t="str">
        <f t="shared" si="83"/>
        <v/>
      </c>
      <c r="HE68" s="104" t="str">
        <f t="shared" si="83"/>
        <v/>
      </c>
      <c r="HF68" s="104" t="str">
        <f t="shared" si="83"/>
        <v/>
      </c>
      <c r="HG68" s="104" t="str">
        <f t="shared" si="83"/>
        <v/>
      </c>
      <c r="HH68" s="104" t="str">
        <f t="shared" si="83"/>
        <v/>
      </c>
      <c r="HI68" s="104" t="str">
        <f t="shared" si="83"/>
        <v/>
      </c>
      <c r="HJ68" s="104" t="str">
        <f t="shared" si="83"/>
        <v/>
      </c>
    </row>
    <row r="69" spans="1:218" x14ac:dyDescent="0.25">
      <c r="A69" s="91">
        <v>40656</v>
      </c>
      <c r="B69" s="113" t="s">
        <v>640</v>
      </c>
      <c r="C69" s="114" t="s">
        <v>571</v>
      </c>
      <c r="D69" s="160" t="s">
        <v>586</v>
      </c>
      <c r="E69" s="114">
        <v>10.6</v>
      </c>
      <c r="F69" s="134"/>
      <c r="G69" s="161"/>
      <c r="H69" s="162" t="str">
        <f>INDEX('Daily Activity List'!B:B,MATCH(A69,'Daily Activity List'!$A:$A))</f>
        <v>VHP - Clearance Sampling</v>
      </c>
      <c r="I69" s="136"/>
      <c r="J69" s="104" t="str">
        <f t="shared" si="95"/>
        <v/>
      </c>
      <c r="K69" s="104" t="str">
        <f t="shared" si="95"/>
        <v/>
      </c>
      <c r="L69" s="104" t="str">
        <f t="shared" si="94"/>
        <v/>
      </c>
      <c r="M69" s="104">
        <f t="shared" si="94"/>
        <v>10.6</v>
      </c>
      <c r="N69" s="104" t="str">
        <f t="shared" si="94"/>
        <v/>
      </c>
      <c r="O69" s="104" t="str">
        <f t="shared" si="94"/>
        <v/>
      </c>
      <c r="P69" s="104" t="str">
        <f t="shared" si="94"/>
        <v/>
      </c>
      <c r="Q69" s="104" t="str">
        <f t="shared" si="94"/>
        <v/>
      </c>
      <c r="R69" s="104" t="str">
        <f t="shared" si="94"/>
        <v/>
      </c>
      <c r="S69" s="104" t="str">
        <f t="shared" si="94"/>
        <v/>
      </c>
      <c r="T69" s="104" t="str">
        <f t="shared" si="94"/>
        <v/>
      </c>
      <c r="U69" s="104" t="str">
        <f t="shared" si="94"/>
        <v/>
      </c>
      <c r="V69" s="104" t="str">
        <f t="shared" si="94"/>
        <v/>
      </c>
      <c r="W69" s="136"/>
      <c r="X69" s="104" t="str">
        <f t="shared" si="70"/>
        <v/>
      </c>
      <c r="Y69" s="104" t="str">
        <f t="shared" si="96"/>
        <v/>
      </c>
      <c r="Z69" s="104" t="str">
        <f t="shared" si="96"/>
        <v/>
      </c>
      <c r="AA69" s="104" t="str">
        <f t="shared" si="96"/>
        <v/>
      </c>
      <c r="AB69" s="104" t="str">
        <f t="shared" si="96"/>
        <v/>
      </c>
      <c r="AC69" s="104" t="str">
        <f t="shared" si="96"/>
        <v/>
      </c>
      <c r="AD69" s="104" t="str">
        <f t="shared" si="96"/>
        <v/>
      </c>
      <c r="AE69" s="104" t="str">
        <f t="shared" si="96"/>
        <v/>
      </c>
      <c r="AF69" s="104" t="str">
        <f t="shared" si="96"/>
        <v/>
      </c>
      <c r="AG69" s="104" t="str">
        <f t="shared" si="96"/>
        <v/>
      </c>
      <c r="AH69" s="104" t="str">
        <f t="shared" si="96"/>
        <v/>
      </c>
      <c r="AI69" s="104" t="str">
        <f t="shared" si="96"/>
        <v/>
      </c>
      <c r="AJ69" s="104" t="str">
        <f t="shared" si="96"/>
        <v/>
      </c>
      <c r="AK69" s="104"/>
      <c r="AL69" s="104" t="str">
        <f t="shared" si="71"/>
        <v/>
      </c>
      <c r="AM69" s="104" t="str">
        <f t="shared" si="97"/>
        <v/>
      </c>
      <c r="AN69" s="104" t="str">
        <f t="shared" si="97"/>
        <v/>
      </c>
      <c r="AO69" s="104" t="str">
        <f t="shared" si="97"/>
        <v/>
      </c>
      <c r="AP69" s="104" t="str">
        <f t="shared" si="97"/>
        <v/>
      </c>
      <c r="AQ69" s="104" t="str">
        <f t="shared" si="97"/>
        <v/>
      </c>
      <c r="AR69" s="104" t="str">
        <f t="shared" si="97"/>
        <v/>
      </c>
      <c r="AS69" s="104" t="str">
        <f t="shared" si="97"/>
        <v/>
      </c>
      <c r="AT69" s="104" t="str">
        <f t="shared" si="97"/>
        <v/>
      </c>
      <c r="AU69" s="104" t="str">
        <f t="shared" si="97"/>
        <v/>
      </c>
      <c r="AV69" s="104" t="str">
        <f t="shared" si="97"/>
        <v/>
      </c>
      <c r="AW69" s="104" t="str">
        <f t="shared" si="97"/>
        <v/>
      </c>
      <c r="AX69" s="104" t="str">
        <f t="shared" si="97"/>
        <v/>
      </c>
      <c r="AY69" s="104"/>
      <c r="AZ69" s="104" t="str">
        <f t="shared" si="72"/>
        <v/>
      </c>
      <c r="BA69" s="104" t="str">
        <f t="shared" si="98"/>
        <v/>
      </c>
      <c r="BB69" s="104" t="str">
        <f t="shared" si="98"/>
        <v/>
      </c>
      <c r="BC69" s="104" t="str">
        <f t="shared" si="98"/>
        <v/>
      </c>
      <c r="BD69" s="104" t="str">
        <f t="shared" si="98"/>
        <v/>
      </c>
      <c r="BE69" s="104" t="str">
        <f t="shared" si="98"/>
        <v/>
      </c>
      <c r="BF69" s="104" t="str">
        <f t="shared" si="98"/>
        <v/>
      </c>
      <c r="BG69" s="104" t="str">
        <f t="shared" si="98"/>
        <v/>
      </c>
      <c r="BH69" s="104" t="str">
        <f t="shared" si="98"/>
        <v/>
      </c>
      <c r="BI69" s="104" t="str">
        <f t="shared" si="98"/>
        <v/>
      </c>
      <c r="BJ69" s="104" t="str">
        <f t="shared" si="98"/>
        <v/>
      </c>
      <c r="BK69" s="104" t="str">
        <f t="shared" si="98"/>
        <v/>
      </c>
      <c r="BL69" s="104" t="str">
        <f t="shared" si="98"/>
        <v/>
      </c>
      <c r="BM69" s="104"/>
      <c r="BN69" s="104" t="str">
        <f t="shared" si="73"/>
        <v/>
      </c>
      <c r="BO69" s="104" t="str">
        <f t="shared" si="99"/>
        <v/>
      </c>
      <c r="BP69" s="104" t="str">
        <f t="shared" si="99"/>
        <v/>
      </c>
      <c r="BQ69" s="104" t="str">
        <f t="shared" si="99"/>
        <v/>
      </c>
      <c r="BR69" s="104" t="str">
        <f t="shared" si="99"/>
        <v/>
      </c>
      <c r="BS69" s="104" t="str">
        <f t="shared" si="99"/>
        <v/>
      </c>
      <c r="BT69" s="104" t="str">
        <f t="shared" si="99"/>
        <v/>
      </c>
      <c r="BU69" s="104" t="str">
        <f t="shared" si="99"/>
        <v/>
      </c>
      <c r="BV69" s="104" t="str">
        <f t="shared" si="99"/>
        <v/>
      </c>
      <c r="BW69" s="104" t="str">
        <f t="shared" si="99"/>
        <v/>
      </c>
      <c r="BX69" s="104" t="str">
        <f t="shared" si="99"/>
        <v/>
      </c>
      <c r="BY69" s="104" t="str">
        <f t="shared" si="99"/>
        <v/>
      </c>
      <c r="BZ69" s="104" t="str">
        <f t="shared" si="99"/>
        <v/>
      </c>
      <c r="CA69" s="104"/>
      <c r="CB69" s="104" t="str">
        <f t="shared" si="84"/>
        <v/>
      </c>
      <c r="CC69" s="104" t="str">
        <f t="shared" si="84"/>
        <v/>
      </c>
      <c r="CD69" s="104" t="str">
        <f t="shared" si="84"/>
        <v/>
      </c>
      <c r="CE69" s="104" t="str">
        <f t="shared" si="84"/>
        <v/>
      </c>
      <c r="CF69" s="104" t="str">
        <f t="shared" si="84"/>
        <v/>
      </c>
      <c r="CG69" s="104" t="str">
        <f t="shared" si="74"/>
        <v/>
      </c>
      <c r="CH69" s="104" t="str">
        <f t="shared" si="74"/>
        <v/>
      </c>
      <c r="CI69" s="104" t="str">
        <f t="shared" si="74"/>
        <v/>
      </c>
      <c r="CJ69" s="104" t="str">
        <f t="shared" si="74"/>
        <v/>
      </c>
      <c r="CK69" s="104" t="str">
        <f t="shared" si="74"/>
        <v/>
      </c>
      <c r="CL69" s="104" t="str">
        <f t="shared" si="74"/>
        <v/>
      </c>
      <c r="CM69" s="104" t="str">
        <f t="shared" si="74"/>
        <v/>
      </c>
      <c r="CN69" s="104" t="str">
        <f t="shared" si="74"/>
        <v/>
      </c>
      <c r="CO69" s="104"/>
      <c r="CP69" s="104" t="str">
        <f t="shared" si="85"/>
        <v/>
      </c>
      <c r="CQ69" s="104" t="str">
        <f t="shared" si="85"/>
        <v/>
      </c>
      <c r="CR69" s="104" t="str">
        <f t="shared" si="85"/>
        <v/>
      </c>
      <c r="CS69" s="104" t="str">
        <f t="shared" si="85"/>
        <v/>
      </c>
      <c r="CT69" s="104" t="str">
        <f t="shared" si="85"/>
        <v/>
      </c>
      <c r="CU69" s="104" t="str">
        <f t="shared" si="75"/>
        <v/>
      </c>
      <c r="CV69" s="104" t="str">
        <f t="shared" si="75"/>
        <v/>
      </c>
      <c r="CW69" s="104" t="str">
        <f t="shared" si="75"/>
        <v/>
      </c>
      <c r="CX69" s="104" t="str">
        <f t="shared" si="75"/>
        <v/>
      </c>
      <c r="CY69" s="104" t="str">
        <f t="shared" si="75"/>
        <v/>
      </c>
      <c r="CZ69" s="104" t="str">
        <f t="shared" si="75"/>
        <v/>
      </c>
      <c r="DA69" s="104" t="str">
        <f t="shared" si="75"/>
        <v/>
      </c>
      <c r="DB69" s="104" t="str">
        <f t="shared" si="75"/>
        <v/>
      </c>
      <c r="DC69" s="104"/>
      <c r="DD69" s="104" t="str">
        <f t="shared" si="86"/>
        <v/>
      </c>
      <c r="DE69" s="104" t="str">
        <f t="shared" si="86"/>
        <v/>
      </c>
      <c r="DF69" s="104" t="str">
        <f t="shared" si="86"/>
        <v/>
      </c>
      <c r="DG69" s="104" t="str">
        <f t="shared" si="86"/>
        <v/>
      </c>
      <c r="DH69" s="104" t="str">
        <f t="shared" si="86"/>
        <v/>
      </c>
      <c r="DI69" s="104" t="str">
        <f t="shared" si="76"/>
        <v/>
      </c>
      <c r="DJ69" s="104" t="str">
        <f t="shared" si="76"/>
        <v/>
      </c>
      <c r="DK69" s="104" t="str">
        <f t="shared" si="76"/>
        <v/>
      </c>
      <c r="DL69" s="104" t="str">
        <f t="shared" si="76"/>
        <v/>
      </c>
      <c r="DM69" s="104" t="str">
        <f t="shared" si="76"/>
        <v/>
      </c>
      <c r="DN69" s="104" t="str">
        <f t="shared" si="76"/>
        <v/>
      </c>
      <c r="DO69" s="104" t="str">
        <f t="shared" si="76"/>
        <v/>
      </c>
      <c r="DP69" s="104" t="str">
        <f t="shared" si="76"/>
        <v/>
      </c>
      <c r="DQ69" s="104"/>
      <c r="DR69" s="104" t="str">
        <f t="shared" si="87"/>
        <v/>
      </c>
      <c r="DS69" s="104" t="str">
        <f t="shared" si="87"/>
        <v/>
      </c>
      <c r="DT69" s="104" t="str">
        <f t="shared" si="87"/>
        <v/>
      </c>
      <c r="DU69" s="104" t="str">
        <f t="shared" si="87"/>
        <v/>
      </c>
      <c r="DV69" s="104" t="str">
        <f t="shared" si="87"/>
        <v/>
      </c>
      <c r="DW69" s="104" t="str">
        <f t="shared" si="77"/>
        <v/>
      </c>
      <c r="DX69" s="104" t="str">
        <f t="shared" si="77"/>
        <v/>
      </c>
      <c r="DY69" s="104" t="str">
        <f t="shared" si="77"/>
        <v/>
      </c>
      <c r="DZ69" s="104" t="str">
        <f t="shared" si="77"/>
        <v/>
      </c>
      <c r="EA69" s="104" t="str">
        <f t="shared" si="77"/>
        <v/>
      </c>
      <c r="EB69" s="104" t="str">
        <f t="shared" si="77"/>
        <v/>
      </c>
      <c r="EC69" s="104" t="str">
        <f t="shared" si="77"/>
        <v/>
      </c>
      <c r="ED69" s="104" t="str">
        <f t="shared" si="77"/>
        <v/>
      </c>
      <c r="EE69" s="104"/>
      <c r="EF69" s="104" t="str">
        <f t="shared" si="88"/>
        <v/>
      </c>
      <c r="EG69" s="104" t="str">
        <f t="shared" si="88"/>
        <v/>
      </c>
      <c r="EH69" s="104" t="str">
        <f t="shared" si="88"/>
        <v/>
      </c>
      <c r="EI69" s="104" t="str">
        <f t="shared" si="88"/>
        <v/>
      </c>
      <c r="EJ69" s="104" t="str">
        <f t="shared" si="88"/>
        <v/>
      </c>
      <c r="EK69" s="104" t="str">
        <f t="shared" si="78"/>
        <v/>
      </c>
      <c r="EL69" s="104" t="str">
        <f t="shared" si="78"/>
        <v/>
      </c>
      <c r="EM69" s="104" t="str">
        <f t="shared" si="78"/>
        <v/>
      </c>
      <c r="EN69" s="104" t="str">
        <f t="shared" si="78"/>
        <v/>
      </c>
      <c r="EO69" s="104" t="str">
        <f t="shared" si="78"/>
        <v/>
      </c>
      <c r="EP69" s="104" t="str">
        <f t="shared" si="78"/>
        <v/>
      </c>
      <c r="EQ69" s="104" t="str">
        <f t="shared" si="78"/>
        <v/>
      </c>
      <c r="ER69" s="104" t="str">
        <f t="shared" si="78"/>
        <v/>
      </c>
      <c r="ES69" s="104"/>
      <c r="ET69" s="104" t="str">
        <f t="shared" si="89"/>
        <v/>
      </c>
      <c r="EU69" s="104" t="str">
        <f t="shared" si="89"/>
        <v/>
      </c>
      <c r="EV69" s="104" t="str">
        <f t="shared" si="89"/>
        <v/>
      </c>
      <c r="EW69" s="104" t="str">
        <f t="shared" si="89"/>
        <v/>
      </c>
      <c r="EX69" s="104" t="str">
        <f t="shared" si="89"/>
        <v/>
      </c>
      <c r="EY69" s="104" t="str">
        <f t="shared" si="79"/>
        <v/>
      </c>
      <c r="EZ69" s="104" t="str">
        <f t="shared" si="79"/>
        <v/>
      </c>
      <c r="FA69" s="104" t="str">
        <f t="shared" si="79"/>
        <v/>
      </c>
      <c r="FB69" s="104" t="str">
        <f t="shared" si="79"/>
        <v/>
      </c>
      <c r="FC69" s="104" t="str">
        <f t="shared" si="79"/>
        <v/>
      </c>
      <c r="FD69" s="104" t="str">
        <f t="shared" si="79"/>
        <v/>
      </c>
      <c r="FE69" s="104" t="str">
        <f t="shared" si="79"/>
        <v/>
      </c>
      <c r="FF69" s="104" t="str">
        <f t="shared" si="79"/>
        <v/>
      </c>
      <c r="FG69" s="104"/>
      <c r="FH69" s="104" t="str">
        <f t="shared" si="90"/>
        <v/>
      </c>
      <c r="FI69" s="104" t="str">
        <f t="shared" si="90"/>
        <v/>
      </c>
      <c r="FJ69" s="104" t="str">
        <f t="shared" si="90"/>
        <v/>
      </c>
      <c r="FK69" s="104" t="str">
        <f t="shared" si="90"/>
        <v/>
      </c>
      <c r="FL69" s="104" t="str">
        <f t="shared" si="90"/>
        <v/>
      </c>
      <c r="FM69" s="104" t="str">
        <f t="shared" si="80"/>
        <v/>
      </c>
      <c r="FN69" s="104" t="str">
        <f t="shared" si="80"/>
        <v/>
      </c>
      <c r="FO69" s="104" t="str">
        <f t="shared" si="80"/>
        <v/>
      </c>
      <c r="FP69" s="104" t="str">
        <f t="shared" si="80"/>
        <v/>
      </c>
      <c r="FQ69" s="104" t="str">
        <f t="shared" si="80"/>
        <v/>
      </c>
      <c r="FR69" s="104" t="str">
        <f t="shared" si="80"/>
        <v/>
      </c>
      <c r="FS69" s="104" t="str">
        <f t="shared" si="80"/>
        <v/>
      </c>
      <c r="FT69" s="104" t="str">
        <f t="shared" si="80"/>
        <v/>
      </c>
      <c r="FU69" s="104"/>
      <c r="FV69" s="104" t="str">
        <f t="shared" si="91"/>
        <v/>
      </c>
      <c r="FW69" s="104" t="str">
        <f t="shared" si="91"/>
        <v/>
      </c>
      <c r="FX69" s="104" t="str">
        <f t="shared" si="91"/>
        <v/>
      </c>
      <c r="FY69" s="104" t="str">
        <f t="shared" si="91"/>
        <v/>
      </c>
      <c r="FZ69" s="104" t="str">
        <f t="shared" si="91"/>
        <v/>
      </c>
      <c r="GA69" s="104" t="str">
        <f t="shared" si="81"/>
        <v/>
      </c>
      <c r="GB69" s="104" t="str">
        <f t="shared" si="81"/>
        <v/>
      </c>
      <c r="GC69" s="104" t="str">
        <f t="shared" si="81"/>
        <v/>
      </c>
      <c r="GD69" s="104" t="str">
        <f t="shared" si="81"/>
        <v/>
      </c>
      <c r="GE69" s="104" t="str">
        <f t="shared" si="81"/>
        <v/>
      </c>
      <c r="GF69" s="104" t="str">
        <f t="shared" si="81"/>
        <v/>
      </c>
      <c r="GG69" s="104" t="str">
        <f t="shared" si="81"/>
        <v/>
      </c>
      <c r="GH69" s="104" t="str">
        <f t="shared" si="81"/>
        <v/>
      </c>
      <c r="GI69" s="104"/>
      <c r="GJ69" s="104" t="str">
        <f t="shared" si="92"/>
        <v/>
      </c>
      <c r="GK69" s="104" t="str">
        <f t="shared" si="92"/>
        <v/>
      </c>
      <c r="GL69" s="104" t="str">
        <f t="shared" si="92"/>
        <v/>
      </c>
      <c r="GM69" s="104" t="str">
        <f t="shared" si="92"/>
        <v/>
      </c>
      <c r="GN69" s="104" t="str">
        <f t="shared" si="92"/>
        <v/>
      </c>
      <c r="GO69" s="104" t="str">
        <f t="shared" si="82"/>
        <v/>
      </c>
      <c r="GP69" s="104" t="str">
        <f t="shared" si="82"/>
        <v/>
      </c>
      <c r="GQ69" s="104" t="str">
        <f t="shared" si="82"/>
        <v/>
      </c>
      <c r="GR69" s="104" t="str">
        <f t="shared" si="82"/>
        <v/>
      </c>
      <c r="GS69" s="104" t="str">
        <f t="shared" si="82"/>
        <v/>
      </c>
      <c r="GT69" s="104" t="str">
        <f t="shared" si="82"/>
        <v/>
      </c>
      <c r="GU69" s="104" t="str">
        <f t="shared" si="82"/>
        <v/>
      </c>
      <c r="GV69" s="104" t="str">
        <f t="shared" si="82"/>
        <v/>
      </c>
      <c r="GW69" s="104"/>
      <c r="GX69" s="104" t="str">
        <f t="shared" si="93"/>
        <v/>
      </c>
      <c r="GY69" s="104" t="str">
        <f t="shared" si="93"/>
        <v/>
      </c>
      <c r="GZ69" s="104" t="str">
        <f t="shared" si="93"/>
        <v/>
      </c>
      <c r="HA69" s="104" t="str">
        <f t="shared" si="93"/>
        <v/>
      </c>
      <c r="HB69" s="104" t="str">
        <f t="shared" si="93"/>
        <v/>
      </c>
      <c r="HC69" s="104" t="str">
        <f t="shared" si="83"/>
        <v/>
      </c>
      <c r="HD69" s="104" t="str">
        <f t="shared" si="83"/>
        <v/>
      </c>
      <c r="HE69" s="104" t="str">
        <f t="shared" si="83"/>
        <v/>
      </c>
      <c r="HF69" s="104" t="str">
        <f t="shared" si="83"/>
        <v/>
      </c>
      <c r="HG69" s="104" t="str">
        <f t="shared" si="83"/>
        <v/>
      </c>
      <c r="HH69" s="104" t="str">
        <f t="shared" si="83"/>
        <v/>
      </c>
      <c r="HI69" s="104" t="str">
        <f t="shared" si="83"/>
        <v/>
      </c>
      <c r="HJ69" s="104" t="str">
        <f t="shared" si="83"/>
        <v/>
      </c>
    </row>
    <row r="70" spans="1:218" x14ac:dyDescent="0.25">
      <c r="A70" s="91">
        <v>40656</v>
      </c>
      <c r="B70" s="113" t="s">
        <v>641</v>
      </c>
      <c r="C70" s="114" t="s">
        <v>571</v>
      </c>
      <c r="D70" s="160" t="s">
        <v>586</v>
      </c>
      <c r="E70" s="114">
        <v>21.4</v>
      </c>
      <c r="F70" s="134"/>
      <c r="G70" s="161"/>
      <c r="H70" s="162" t="str">
        <f>INDEX('Daily Activity List'!B:B,MATCH(A70,'Daily Activity List'!$A:$A))</f>
        <v>VHP - Clearance Sampling</v>
      </c>
      <c r="I70" s="136"/>
      <c r="J70" s="104" t="str">
        <f t="shared" si="95"/>
        <v/>
      </c>
      <c r="K70" s="104" t="str">
        <f t="shared" si="95"/>
        <v/>
      </c>
      <c r="L70" s="104" t="str">
        <f t="shared" si="94"/>
        <v/>
      </c>
      <c r="M70" s="104">
        <f t="shared" si="94"/>
        <v>21.4</v>
      </c>
      <c r="N70" s="104" t="str">
        <f t="shared" si="94"/>
        <v/>
      </c>
      <c r="O70" s="104" t="str">
        <f t="shared" si="94"/>
        <v/>
      </c>
      <c r="P70" s="104" t="str">
        <f t="shared" si="94"/>
        <v/>
      </c>
      <c r="Q70" s="104" t="str">
        <f t="shared" si="94"/>
        <v/>
      </c>
      <c r="R70" s="104" t="str">
        <f t="shared" si="94"/>
        <v/>
      </c>
      <c r="S70" s="104" t="str">
        <f t="shared" si="94"/>
        <v/>
      </c>
      <c r="T70" s="104" t="str">
        <f t="shared" si="94"/>
        <v/>
      </c>
      <c r="U70" s="104" t="str">
        <f t="shared" si="94"/>
        <v/>
      </c>
      <c r="V70" s="104" t="str">
        <f t="shared" si="94"/>
        <v/>
      </c>
      <c r="W70" s="136"/>
      <c r="X70" s="104" t="str">
        <f t="shared" si="70"/>
        <v/>
      </c>
      <c r="Y70" s="104" t="str">
        <f t="shared" si="96"/>
        <v/>
      </c>
      <c r="Z70" s="104" t="str">
        <f t="shared" si="96"/>
        <v/>
      </c>
      <c r="AA70" s="104" t="str">
        <f t="shared" si="96"/>
        <v/>
      </c>
      <c r="AB70" s="104" t="str">
        <f t="shared" si="96"/>
        <v/>
      </c>
      <c r="AC70" s="104" t="str">
        <f t="shared" si="96"/>
        <v/>
      </c>
      <c r="AD70" s="104" t="str">
        <f t="shared" si="96"/>
        <v/>
      </c>
      <c r="AE70" s="104" t="str">
        <f t="shared" si="96"/>
        <v/>
      </c>
      <c r="AF70" s="104" t="str">
        <f t="shared" si="96"/>
        <v/>
      </c>
      <c r="AG70" s="104" t="str">
        <f t="shared" si="96"/>
        <v/>
      </c>
      <c r="AH70" s="104" t="str">
        <f t="shared" si="96"/>
        <v/>
      </c>
      <c r="AI70" s="104" t="str">
        <f t="shared" si="96"/>
        <v/>
      </c>
      <c r="AJ70" s="104" t="str">
        <f t="shared" si="96"/>
        <v/>
      </c>
      <c r="AK70" s="104"/>
      <c r="AL70" s="104" t="str">
        <f t="shared" si="71"/>
        <v/>
      </c>
      <c r="AM70" s="104" t="str">
        <f t="shared" si="97"/>
        <v/>
      </c>
      <c r="AN70" s="104" t="str">
        <f t="shared" si="97"/>
        <v/>
      </c>
      <c r="AO70" s="104" t="str">
        <f t="shared" si="97"/>
        <v/>
      </c>
      <c r="AP70" s="104" t="str">
        <f t="shared" si="97"/>
        <v/>
      </c>
      <c r="AQ70" s="104" t="str">
        <f t="shared" si="97"/>
        <v/>
      </c>
      <c r="AR70" s="104" t="str">
        <f t="shared" si="97"/>
        <v/>
      </c>
      <c r="AS70" s="104" t="str">
        <f t="shared" si="97"/>
        <v/>
      </c>
      <c r="AT70" s="104" t="str">
        <f t="shared" si="97"/>
        <v/>
      </c>
      <c r="AU70" s="104" t="str">
        <f t="shared" si="97"/>
        <v/>
      </c>
      <c r="AV70" s="104" t="str">
        <f t="shared" si="97"/>
        <v/>
      </c>
      <c r="AW70" s="104" t="str">
        <f t="shared" si="97"/>
        <v/>
      </c>
      <c r="AX70" s="104" t="str">
        <f t="shared" si="97"/>
        <v/>
      </c>
      <c r="AY70" s="104"/>
      <c r="AZ70" s="104" t="str">
        <f t="shared" si="72"/>
        <v/>
      </c>
      <c r="BA70" s="104" t="str">
        <f t="shared" si="98"/>
        <v/>
      </c>
      <c r="BB70" s="104" t="str">
        <f t="shared" si="98"/>
        <v/>
      </c>
      <c r="BC70" s="104" t="str">
        <f t="shared" si="98"/>
        <v/>
      </c>
      <c r="BD70" s="104" t="str">
        <f t="shared" si="98"/>
        <v/>
      </c>
      <c r="BE70" s="104" t="str">
        <f t="shared" si="98"/>
        <v/>
      </c>
      <c r="BF70" s="104" t="str">
        <f t="shared" si="98"/>
        <v/>
      </c>
      <c r="BG70" s="104" t="str">
        <f t="shared" si="98"/>
        <v/>
      </c>
      <c r="BH70" s="104" t="str">
        <f t="shared" si="98"/>
        <v/>
      </c>
      <c r="BI70" s="104" t="str">
        <f t="shared" si="98"/>
        <v/>
      </c>
      <c r="BJ70" s="104" t="str">
        <f t="shared" si="98"/>
        <v/>
      </c>
      <c r="BK70" s="104" t="str">
        <f t="shared" si="98"/>
        <v/>
      </c>
      <c r="BL70" s="104" t="str">
        <f t="shared" si="98"/>
        <v/>
      </c>
      <c r="BM70" s="104"/>
      <c r="BN70" s="104" t="str">
        <f t="shared" si="73"/>
        <v/>
      </c>
      <c r="BO70" s="104" t="str">
        <f t="shared" si="99"/>
        <v/>
      </c>
      <c r="BP70" s="104" t="str">
        <f t="shared" si="99"/>
        <v/>
      </c>
      <c r="BQ70" s="104" t="str">
        <f t="shared" si="99"/>
        <v/>
      </c>
      <c r="BR70" s="104" t="str">
        <f t="shared" si="99"/>
        <v/>
      </c>
      <c r="BS70" s="104" t="str">
        <f t="shared" si="99"/>
        <v/>
      </c>
      <c r="BT70" s="104" t="str">
        <f t="shared" si="99"/>
        <v/>
      </c>
      <c r="BU70" s="104" t="str">
        <f t="shared" si="99"/>
        <v/>
      </c>
      <c r="BV70" s="104" t="str">
        <f t="shared" si="99"/>
        <v/>
      </c>
      <c r="BW70" s="104" t="str">
        <f t="shared" si="99"/>
        <v/>
      </c>
      <c r="BX70" s="104" t="str">
        <f t="shared" si="99"/>
        <v/>
      </c>
      <c r="BY70" s="104" t="str">
        <f t="shared" si="99"/>
        <v/>
      </c>
      <c r="BZ70" s="104" t="str">
        <f t="shared" si="99"/>
        <v/>
      </c>
      <c r="CA70" s="104"/>
      <c r="CB70" s="104" t="str">
        <f t="shared" si="84"/>
        <v/>
      </c>
      <c r="CC70" s="104" t="str">
        <f t="shared" si="84"/>
        <v/>
      </c>
      <c r="CD70" s="104" t="str">
        <f t="shared" si="84"/>
        <v/>
      </c>
      <c r="CE70" s="104" t="str">
        <f t="shared" si="84"/>
        <v/>
      </c>
      <c r="CF70" s="104" t="str">
        <f t="shared" si="84"/>
        <v/>
      </c>
      <c r="CG70" s="104" t="str">
        <f t="shared" si="74"/>
        <v/>
      </c>
      <c r="CH70" s="104" t="str">
        <f t="shared" si="74"/>
        <v/>
      </c>
      <c r="CI70" s="104" t="str">
        <f t="shared" si="74"/>
        <v/>
      </c>
      <c r="CJ70" s="104" t="str">
        <f t="shared" si="74"/>
        <v/>
      </c>
      <c r="CK70" s="104" t="str">
        <f t="shared" si="74"/>
        <v/>
      </c>
      <c r="CL70" s="104" t="str">
        <f t="shared" si="74"/>
        <v/>
      </c>
      <c r="CM70" s="104" t="str">
        <f t="shared" si="74"/>
        <v/>
      </c>
      <c r="CN70" s="104" t="str">
        <f t="shared" si="74"/>
        <v/>
      </c>
      <c r="CO70" s="104"/>
      <c r="CP70" s="104" t="str">
        <f t="shared" si="85"/>
        <v/>
      </c>
      <c r="CQ70" s="104" t="str">
        <f t="shared" si="85"/>
        <v/>
      </c>
      <c r="CR70" s="104" t="str">
        <f t="shared" si="85"/>
        <v/>
      </c>
      <c r="CS70" s="104" t="str">
        <f t="shared" si="85"/>
        <v/>
      </c>
      <c r="CT70" s="104" t="str">
        <f t="shared" si="85"/>
        <v/>
      </c>
      <c r="CU70" s="104" t="str">
        <f t="shared" si="75"/>
        <v/>
      </c>
      <c r="CV70" s="104" t="str">
        <f t="shared" si="75"/>
        <v/>
      </c>
      <c r="CW70" s="104" t="str">
        <f t="shared" si="75"/>
        <v/>
      </c>
      <c r="CX70" s="104" t="str">
        <f t="shared" si="75"/>
        <v/>
      </c>
      <c r="CY70" s="104" t="str">
        <f t="shared" si="75"/>
        <v/>
      </c>
      <c r="CZ70" s="104" t="str">
        <f t="shared" si="75"/>
        <v/>
      </c>
      <c r="DA70" s="104" t="str">
        <f t="shared" si="75"/>
        <v/>
      </c>
      <c r="DB70" s="104" t="str">
        <f t="shared" si="75"/>
        <v/>
      </c>
      <c r="DC70" s="104"/>
      <c r="DD70" s="104" t="str">
        <f t="shared" si="86"/>
        <v/>
      </c>
      <c r="DE70" s="104" t="str">
        <f t="shared" si="86"/>
        <v/>
      </c>
      <c r="DF70" s="104" t="str">
        <f t="shared" si="86"/>
        <v/>
      </c>
      <c r="DG70" s="104" t="str">
        <f t="shared" si="86"/>
        <v/>
      </c>
      <c r="DH70" s="104" t="str">
        <f t="shared" si="86"/>
        <v/>
      </c>
      <c r="DI70" s="104" t="str">
        <f t="shared" si="76"/>
        <v/>
      </c>
      <c r="DJ70" s="104" t="str">
        <f t="shared" si="76"/>
        <v/>
      </c>
      <c r="DK70" s="104" t="str">
        <f t="shared" si="76"/>
        <v/>
      </c>
      <c r="DL70" s="104" t="str">
        <f t="shared" si="76"/>
        <v/>
      </c>
      <c r="DM70" s="104" t="str">
        <f t="shared" si="76"/>
        <v/>
      </c>
      <c r="DN70" s="104" t="str">
        <f t="shared" si="76"/>
        <v/>
      </c>
      <c r="DO70" s="104" t="str">
        <f t="shared" si="76"/>
        <v/>
      </c>
      <c r="DP70" s="104" t="str">
        <f t="shared" si="76"/>
        <v/>
      </c>
      <c r="DQ70" s="104"/>
      <c r="DR70" s="104" t="str">
        <f t="shared" si="87"/>
        <v/>
      </c>
      <c r="DS70" s="104" t="str">
        <f t="shared" si="87"/>
        <v/>
      </c>
      <c r="DT70" s="104" t="str">
        <f t="shared" si="87"/>
        <v/>
      </c>
      <c r="DU70" s="104" t="str">
        <f t="shared" si="87"/>
        <v/>
      </c>
      <c r="DV70" s="104" t="str">
        <f t="shared" si="87"/>
        <v/>
      </c>
      <c r="DW70" s="104" t="str">
        <f t="shared" si="77"/>
        <v/>
      </c>
      <c r="DX70" s="104" t="str">
        <f t="shared" si="77"/>
        <v/>
      </c>
      <c r="DY70" s="104" t="str">
        <f t="shared" si="77"/>
        <v/>
      </c>
      <c r="DZ70" s="104" t="str">
        <f t="shared" si="77"/>
        <v/>
      </c>
      <c r="EA70" s="104" t="str">
        <f t="shared" si="77"/>
        <v/>
      </c>
      <c r="EB70" s="104" t="str">
        <f t="shared" si="77"/>
        <v/>
      </c>
      <c r="EC70" s="104" t="str">
        <f t="shared" si="77"/>
        <v/>
      </c>
      <c r="ED70" s="104" t="str">
        <f t="shared" si="77"/>
        <v/>
      </c>
      <c r="EE70" s="104"/>
      <c r="EF70" s="104" t="str">
        <f t="shared" si="88"/>
        <v/>
      </c>
      <c r="EG70" s="104" t="str">
        <f t="shared" si="88"/>
        <v/>
      </c>
      <c r="EH70" s="104" t="str">
        <f t="shared" si="88"/>
        <v/>
      </c>
      <c r="EI70" s="104" t="str">
        <f t="shared" si="88"/>
        <v/>
      </c>
      <c r="EJ70" s="104" t="str">
        <f t="shared" si="88"/>
        <v/>
      </c>
      <c r="EK70" s="104" t="str">
        <f t="shared" si="78"/>
        <v/>
      </c>
      <c r="EL70" s="104" t="str">
        <f t="shared" si="78"/>
        <v/>
      </c>
      <c r="EM70" s="104" t="str">
        <f t="shared" si="78"/>
        <v/>
      </c>
      <c r="EN70" s="104" t="str">
        <f t="shared" si="78"/>
        <v/>
      </c>
      <c r="EO70" s="104" t="str">
        <f t="shared" si="78"/>
        <v/>
      </c>
      <c r="EP70" s="104" t="str">
        <f t="shared" si="78"/>
        <v/>
      </c>
      <c r="EQ70" s="104" t="str">
        <f t="shared" si="78"/>
        <v/>
      </c>
      <c r="ER70" s="104" t="str">
        <f t="shared" si="78"/>
        <v/>
      </c>
      <c r="ES70" s="104"/>
      <c r="ET70" s="104" t="str">
        <f t="shared" si="89"/>
        <v/>
      </c>
      <c r="EU70" s="104" t="str">
        <f t="shared" si="89"/>
        <v/>
      </c>
      <c r="EV70" s="104" t="str">
        <f t="shared" si="89"/>
        <v/>
      </c>
      <c r="EW70" s="104" t="str">
        <f t="shared" si="89"/>
        <v/>
      </c>
      <c r="EX70" s="104" t="str">
        <f t="shared" si="89"/>
        <v/>
      </c>
      <c r="EY70" s="104" t="str">
        <f t="shared" si="79"/>
        <v/>
      </c>
      <c r="EZ70" s="104" t="str">
        <f t="shared" si="79"/>
        <v/>
      </c>
      <c r="FA70" s="104" t="str">
        <f t="shared" si="79"/>
        <v/>
      </c>
      <c r="FB70" s="104" t="str">
        <f t="shared" si="79"/>
        <v/>
      </c>
      <c r="FC70" s="104" t="str">
        <f t="shared" si="79"/>
        <v/>
      </c>
      <c r="FD70" s="104" t="str">
        <f t="shared" si="79"/>
        <v/>
      </c>
      <c r="FE70" s="104" t="str">
        <f t="shared" si="79"/>
        <v/>
      </c>
      <c r="FF70" s="104" t="str">
        <f t="shared" si="79"/>
        <v/>
      </c>
      <c r="FG70" s="104"/>
      <c r="FH70" s="104" t="str">
        <f t="shared" si="90"/>
        <v/>
      </c>
      <c r="FI70" s="104" t="str">
        <f t="shared" si="90"/>
        <v/>
      </c>
      <c r="FJ70" s="104" t="str">
        <f t="shared" si="90"/>
        <v/>
      </c>
      <c r="FK70" s="104" t="str">
        <f t="shared" si="90"/>
        <v/>
      </c>
      <c r="FL70" s="104" t="str">
        <f t="shared" si="90"/>
        <v/>
      </c>
      <c r="FM70" s="104" t="str">
        <f t="shared" si="80"/>
        <v/>
      </c>
      <c r="FN70" s="104" t="str">
        <f t="shared" si="80"/>
        <v/>
      </c>
      <c r="FO70" s="104" t="str">
        <f t="shared" si="80"/>
        <v/>
      </c>
      <c r="FP70" s="104" t="str">
        <f t="shared" si="80"/>
        <v/>
      </c>
      <c r="FQ70" s="104" t="str">
        <f t="shared" si="80"/>
        <v/>
      </c>
      <c r="FR70" s="104" t="str">
        <f t="shared" si="80"/>
        <v/>
      </c>
      <c r="FS70" s="104" t="str">
        <f t="shared" si="80"/>
        <v/>
      </c>
      <c r="FT70" s="104" t="str">
        <f t="shared" si="80"/>
        <v/>
      </c>
      <c r="FU70" s="104"/>
      <c r="FV70" s="104" t="str">
        <f t="shared" si="91"/>
        <v/>
      </c>
      <c r="FW70" s="104" t="str">
        <f t="shared" si="91"/>
        <v/>
      </c>
      <c r="FX70" s="104" t="str">
        <f t="shared" si="91"/>
        <v/>
      </c>
      <c r="FY70" s="104" t="str">
        <f t="shared" si="91"/>
        <v/>
      </c>
      <c r="FZ70" s="104" t="str">
        <f t="shared" si="91"/>
        <v/>
      </c>
      <c r="GA70" s="104" t="str">
        <f t="shared" si="81"/>
        <v/>
      </c>
      <c r="GB70" s="104" t="str">
        <f t="shared" si="81"/>
        <v/>
      </c>
      <c r="GC70" s="104" t="str">
        <f t="shared" si="81"/>
        <v/>
      </c>
      <c r="GD70" s="104" t="str">
        <f t="shared" si="81"/>
        <v/>
      </c>
      <c r="GE70" s="104" t="str">
        <f t="shared" si="81"/>
        <v/>
      </c>
      <c r="GF70" s="104" t="str">
        <f t="shared" si="81"/>
        <v/>
      </c>
      <c r="GG70" s="104" t="str">
        <f t="shared" si="81"/>
        <v/>
      </c>
      <c r="GH70" s="104" t="str">
        <f t="shared" si="81"/>
        <v/>
      </c>
      <c r="GI70" s="104"/>
      <c r="GJ70" s="104" t="str">
        <f t="shared" si="92"/>
        <v/>
      </c>
      <c r="GK70" s="104" t="str">
        <f t="shared" si="92"/>
        <v/>
      </c>
      <c r="GL70" s="104" t="str">
        <f t="shared" si="92"/>
        <v/>
      </c>
      <c r="GM70" s="104" t="str">
        <f t="shared" si="92"/>
        <v/>
      </c>
      <c r="GN70" s="104" t="str">
        <f t="shared" si="92"/>
        <v/>
      </c>
      <c r="GO70" s="104" t="str">
        <f t="shared" si="82"/>
        <v/>
      </c>
      <c r="GP70" s="104" t="str">
        <f t="shared" si="82"/>
        <v/>
      </c>
      <c r="GQ70" s="104" t="str">
        <f t="shared" si="82"/>
        <v/>
      </c>
      <c r="GR70" s="104" t="str">
        <f t="shared" si="82"/>
        <v/>
      </c>
      <c r="GS70" s="104" t="str">
        <f t="shared" si="82"/>
        <v/>
      </c>
      <c r="GT70" s="104" t="str">
        <f t="shared" si="82"/>
        <v/>
      </c>
      <c r="GU70" s="104" t="str">
        <f t="shared" si="82"/>
        <v/>
      </c>
      <c r="GV70" s="104" t="str">
        <f t="shared" si="82"/>
        <v/>
      </c>
      <c r="GW70" s="104"/>
      <c r="GX70" s="104" t="str">
        <f t="shared" si="93"/>
        <v/>
      </c>
      <c r="GY70" s="104" t="str">
        <f t="shared" si="93"/>
        <v/>
      </c>
      <c r="GZ70" s="104" t="str">
        <f t="shared" si="93"/>
        <v/>
      </c>
      <c r="HA70" s="104" t="str">
        <f t="shared" si="93"/>
        <v/>
      </c>
      <c r="HB70" s="104" t="str">
        <f t="shared" si="93"/>
        <v/>
      </c>
      <c r="HC70" s="104" t="str">
        <f t="shared" si="83"/>
        <v/>
      </c>
      <c r="HD70" s="104" t="str">
        <f t="shared" si="83"/>
        <v/>
      </c>
      <c r="HE70" s="104" t="str">
        <f t="shared" si="83"/>
        <v/>
      </c>
      <c r="HF70" s="104" t="str">
        <f t="shared" si="83"/>
        <v/>
      </c>
      <c r="HG70" s="104" t="str">
        <f t="shared" si="83"/>
        <v/>
      </c>
      <c r="HH70" s="104" t="str">
        <f t="shared" si="83"/>
        <v/>
      </c>
      <c r="HI70" s="104" t="str">
        <f t="shared" si="83"/>
        <v/>
      </c>
      <c r="HJ70" s="104" t="str">
        <f t="shared" si="83"/>
        <v/>
      </c>
    </row>
    <row r="71" spans="1:218" x14ac:dyDescent="0.25">
      <c r="A71" s="91">
        <v>40658</v>
      </c>
      <c r="B71" s="113">
        <v>0.41666666666666669</v>
      </c>
      <c r="C71" s="114" t="s">
        <v>571</v>
      </c>
      <c r="D71" s="160" t="s">
        <v>629</v>
      </c>
      <c r="E71" s="112"/>
      <c r="F71" s="134">
        <v>28</v>
      </c>
      <c r="G71" s="161"/>
      <c r="H71" s="162" t="str">
        <f>INDEX('Daily Activity List'!B:B,MATCH(A71,'Daily Activity List'!$A:$A))</f>
        <v>Dissemination</v>
      </c>
      <c r="I71" s="136"/>
      <c r="J71" s="104" t="str">
        <f t="shared" si="95"/>
        <v/>
      </c>
      <c r="K71" s="104" t="str">
        <f t="shared" si="95"/>
        <v/>
      </c>
      <c r="L71" s="104" t="str">
        <f t="shared" si="94"/>
        <v/>
      </c>
      <c r="M71" s="104" t="str">
        <f t="shared" si="94"/>
        <v/>
      </c>
      <c r="N71" s="104" t="str">
        <f t="shared" si="94"/>
        <v/>
      </c>
      <c r="O71" s="104" t="str">
        <f t="shared" si="94"/>
        <v/>
      </c>
      <c r="P71" s="104" t="str">
        <f t="shared" si="94"/>
        <v/>
      </c>
      <c r="Q71" s="104" t="str">
        <f t="shared" si="94"/>
        <v/>
      </c>
      <c r="R71" s="104" t="str">
        <f t="shared" si="94"/>
        <v/>
      </c>
      <c r="S71" s="104" t="str">
        <f t="shared" si="94"/>
        <v/>
      </c>
      <c r="T71" s="104" t="str">
        <f t="shared" si="94"/>
        <v/>
      </c>
      <c r="U71" s="104" t="str">
        <f t="shared" si="94"/>
        <v/>
      </c>
      <c r="V71" s="104" t="str">
        <f t="shared" si="94"/>
        <v/>
      </c>
      <c r="W71" s="136"/>
      <c r="X71" s="104">
        <f t="shared" si="70"/>
        <v>28</v>
      </c>
      <c r="Y71" s="104" t="str">
        <f t="shared" si="96"/>
        <v/>
      </c>
      <c r="Z71" s="104" t="str">
        <f t="shared" si="96"/>
        <v/>
      </c>
      <c r="AA71" s="104" t="str">
        <f t="shared" si="96"/>
        <v/>
      </c>
      <c r="AB71" s="104" t="str">
        <f t="shared" si="96"/>
        <v/>
      </c>
      <c r="AC71" s="104" t="str">
        <f t="shared" si="96"/>
        <v/>
      </c>
      <c r="AD71" s="104" t="str">
        <f t="shared" si="96"/>
        <v/>
      </c>
      <c r="AE71" s="104" t="str">
        <f t="shared" si="96"/>
        <v/>
      </c>
      <c r="AF71" s="104" t="str">
        <f t="shared" si="96"/>
        <v/>
      </c>
      <c r="AG71" s="104" t="str">
        <f t="shared" si="96"/>
        <v/>
      </c>
      <c r="AH71" s="104" t="str">
        <f t="shared" si="96"/>
        <v/>
      </c>
      <c r="AI71" s="104" t="str">
        <f t="shared" si="96"/>
        <v/>
      </c>
      <c r="AJ71" s="104" t="str">
        <f t="shared" si="96"/>
        <v/>
      </c>
      <c r="AK71" s="104"/>
      <c r="AL71" s="104" t="str">
        <f t="shared" si="71"/>
        <v/>
      </c>
      <c r="AM71" s="104" t="str">
        <f t="shared" si="97"/>
        <v/>
      </c>
      <c r="AN71" s="104" t="str">
        <f t="shared" si="97"/>
        <v/>
      </c>
      <c r="AO71" s="104" t="str">
        <f t="shared" si="97"/>
        <v/>
      </c>
      <c r="AP71" s="104" t="str">
        <f t="shared" si="97"/>
        <v/>
      </c>
      <c r="AQ71" s="104" t="str">
        <f t="shared" si="97"/>
        <v/>
      </c>
      <c r="AR71" s="104" t="str">
        <f t="shared" si="97"/>
        <v/>
      </c>
      <c r="AS71" s="104" t="str">
        <f t="shared" si="97"/>
        <v/>
      </c>
      <c r="AT71" s="104" t="str">
        <f t="shared" si="97"/>
        <v/>
      </c>
      <c r="AU71" s="104" t="str">
        <f t="shared" si="97"/>
        <v/>
      </c>
      <c r="AV71" s="104" t="str">
        <f t="shared" si="97"/>
        <v/>
      </c>
      <c r="AW71" s="104" t="str">
        <f t="shared" si="97"/>
        <v/>
      </c>
      <c r="AX71" s="104" t="str">
        <f t="shared" si="97"/>
        <v/>
      </c>
      <c r="AY71" s="104"/>
      <c r="AZ71" s="104" t="str">
        <f t="shared" si="72"/>
        <v/>
      </c>
      <c r="BA71" s="104" t="str">
        <f t="shared" si="98"/>
        <v/>
      </c>
      <c r="BB71" s="104" t="str">
        <f t="shared" si="98"/>
        <v/>
      </c>
      <c r="BC71" s="104" t="str">
        <f t="shared" si="98"/>
        <v/>
      </c>
      <c r="BD71" s="104" t="str">
        <f t="shared" si="98"/>
        <v/>
      </c>
      <c r="BE71" s="104" t="str">
        <f t="shared" si="98"/>
        <v/>
      </c>
      <c r="BF71" s="104" t="str">
        <f t="shared" si="98"/>
        <v/>
      </c>
      <c r="BG71" s="104" t="str">
        <f t="shared" si="98"/>
        <v/>
      </c>
      <c r="BH71" s="104" t="str">
        <f t="shared" si="98"/>
        <v/>
      </c>
      <c r="BI71" s="104" t="str">
        <f t="shared" si="98"/>
        <v/>
      </c>
      <c r="BJ71" s="104" t="str">
        <f t="shared" si="98"/>
        <v/>
      </c>
      <c r="BK71" s="104" t="str">
        <f t="shared" si="98"/>
        <v/>
      </c>
      <c r="BL71" s="104" t="str">
        <f t="shared" si="98"/>
        <v/>
      </c>
      <c r="BM71" s="104"/>
      <c r="BN71" s="104" t="str">
        <f t="shared" si="73"/>
        <v/>
      </c>
      <c r="BO71" s="104" t="str">
        <f t="shared" si="99"/>
        <v/>
      </c>
      <c r="BP71" s="104" t="str">
        <f t="shared" si="99"/>
        <v/>
      </c>
      <c r="BQ71" s="104" t="str">
        <f t="shared" si="99"/>
        <v/>
      </c>
      <c r="BR71" s="104" t="str">
        <f t="shared" si="99"/>
        <v/>
      </c>
      <c r="BS71" s="104" t="str">
        <f t="shared" si="99"/>
        <v/>
      </c>
      <c r="BT71" s="104" t="str">
        <f t="shared" si="99"/>
        <v/>
      </c>
      <c r="BU71" s="104" t="str">
        <f t="shared" si="99"/>
        <v/>
      </c>
      <c r="BV71" s="104" t="str">
        <f t="shared" si="99"/>
        <v/>
      </c>
      <c r="BW71" s="104" t="str">
        <f t="shared" si="99"/>
        <v/>
      </c>
      <c r="BX71" s="104" t="str">
        <f t="shared" si="99"/>
        <v/>
      </c>
      <c r="BY71" s="104" t="str">
        <f t="shared" si="99"/>
        <v/>
      </c>
      <c r="BZ71" s="104" t="str">
        <f t="shared" si="99"/>
        <v/>
      </c>
      <c r="CA71" s="104"/>
      <c r="CB71" s="104" t="str">
        <f t="shared" si="84"/>
        <v/>
      </c>
      <c r="CC71" s="104" t="str">
        <f t="shared" si="84"/>
        <v/>
      </c>
      <c r="CD71" s="104" t="str">
        <f t="shared" si="84"/>
        <v/>
      </c>
      <c r="CE71" s="104" t="str">
        <f t="shared" si="84"/>
        <v/>
      </c>
      <c r="CF71" s="104" t="str">
        <f t="shared" si="84"/>
        <v/>
      </c>
      <c r="CG71" s="104" t="str">
        <f t="shared" si="74"/>
        <v/>
      </c>
      <c r="CH71" s="104" t="str">
        <f t="shared" si="74"/>
        <v/>
      </c>
      <c r="CI71" s="104" t="str">
        <f t="shared" si="74"/>
        <v/>
      </c>
      <c r="CJ71" s="104" t="str">
        <f t="shared" si="74"/>
        <v/>
      </c>
      <c r="CK71" s="104" t="str">
        <f t="shared" si="74"/>
        <v/>
      </c>
      <c r="CL71" s="104" t="str">
        <f t="shared" si="74"/>
        <v/>
      </c>
      <c r="CM71" s="104" t="str">
        <f t="shared" si="74"/>
        <v/>
      </c>
      <c r="CN71" s="104" t="str">
        <f t="shared" si="74"/>
        <v/>
      </c>
      <c r="CO71" s="104"/>
      <c r="CP71" s="104" t="str">
        <f t="shared" si="85"/>
        <v/>
      </c>
      <c r="CQ71" s="104" t="str">
        <f t="shared" si="85"/>
        <v/>
      </c>
      <c r="CR71" s="104" t="str">
        <f t="shared" si="85"/>
        <v/>
      </c>
      <c r="CS71" s="104" t="str">
        <f t="shared" si="85"/>
        <v/>
      </c>
      <c r="CT71" s="104" t="str">
        <f t="shared" si="85"/>
        <v/>
      </c>
      <c r="CU71" s="104" t="str">
        <f t="shared" si="75"/>
        <v/>
      </c>
      <c r="CV71" s="104" t="str">
        <f t="shared" si="75"/>
        <v/>
      </c>
      <c r="CW71" s="104" t="str">
        <f t="shared" si="75"/>
        <v/>
      </c>
      <c r="CX71" s="104" t="str">
        <f t="shared" si="75"/>
        <v/>
      </c>
      <c r="CY71" s="104" t="str">
        <f t="shared" si="75"/>
        <v/>
      </c>
      <c r="CZ71" s="104" t="str">
        <f t="shared" si="75"/>
        <v/>
      </c>
      <c r="DA71" s="104" t="str">
        <f t="shared" si="75"/>
        <v/>
      </c>
      <c r="DB71" s="104" t="str">
        <f t="shared" si="75"/>
        <v/>
      </c>
      <c r="DC71" s="104"/>
      <c r="DD71" s="104" t="str">
        <f t="shared" si="86"/>
        <v/>
      </c>
      <c r="DE71" s="104" t="str">
        <f t="shared" si="86"/>
        <v/>
      </c>
      <c r="DF71" s="104" t="str">
        <f t="shared" si="86"/>
        <v/>
      </c>
      <c r="DG71" s="104" t="str">
        <f t="shared" si="86"/>
        <v/>
      </c>
      <c r="DH71" s="104" t="str">
        <f t="shared" si="86"/>
        <v/>
      </c>
      <c r="DI71" s="104" t="str">
        <f t="shared" si="76"/>
        <v/>
      </c>
      <c r="DJ71" s="104" t="str">
        <f t="shared" si="76"/>
        <v/>
      </c>
      <c r="DK71" s="104" t="str">
        <f t="shared" si="76"/>
        <v/>
      </c>
      <c r="DL71" s="104" t="str">
        <f t="shared" si="76"/>
        <v/>
      </c>
      <c r="DM71" s="104" t="str">
        <f t="shared" si="76"/>
        <v/>
      </c>
      <c r="DN71" s="104" t="str">
        <f t="shared" si="76"/>
        <v/>
      </c>
      <c r="DO71" s="104" t="str">
        <f t="shared" si="76"/>
        <v/>
      </c>
      <c r="DP71" s="104" t="str">
        <f t="shared" si="76"/>
        <v/>
      </c>
      <c r="DQ71" s="104"/>
      <c r="DR71" s="104" t="str">
        <f t="shared" si="87"/>
        <v/>
      </c>
      <c r="DS71" s="104" t="str">
        <f t="shared" si="87"/>
        <v/>
      </c>
      <c r="DT71" s="104" t="str">
        <f t="shared" si="87"/>
        <v/>
      </c>
      <c r="DU71" s="104" t="str">
        <f t="shared" si="87"/>
        <v/>
      </c>
      <c r="DV71" s="104" t="str">
        <f t="shared" si="87"/>
        <v/>
      </c>
      <c r="DW71" s="104" t="str">
        <f t="shared" si="77"/>
        <v/>
      </c>
      <c r="DX71" s="104" t="str">
        <f t="shared" si="77"/>
        <v/>
      </c>
      <c r="DY71" s="104" t="str">
        <f t="shared" si="77"/>
        <v/>
      </c>
      <c r="DZ71" s="104" t="str">
        <f t="shared" si="77"/>
        <v/>
      </c>
      <c r="EA71" s="104" t="str">
        <f t="shared" si="77"/>
        <v/>
      </c>
      <c r="EB71" s="104" t="str">
        <f t="shared" si="77"/>
        <v/>
      </c>
      <c r="EC71" s="104" t="str">
        <f t="shared" si="77"/>
        <v/>
      </c>
      <c r="ED71" s="104" t="str">
        <f t="shared" si="77"/>
        <v/>
      </c>
      <c r="EE71" s="104"/>
      <c r="EF71" s="104" t="str">
        <f t="shared" si="88"/>
        <v/>
      </c>
      <c r="EG71" s="104" t="str">
        <f t="shared" si="88"/>
        <v/>
      </c>
      <c r="EH71" s="104" t="str">
        <f t="shared" si="88"/>
        <v/>
      </c>
      <c r="EI71" s="104" t="str">
        <f t="shared" si="88"/>
        <v/>
      </c>
      <c r="EJ71" s="104" t="str">
        <f t="shared" si="88"/>
        <v/>
      </c>
      <c r="EK71" s="104" t="str">
        <f t="shared" si="78"/>
        <v/>
      </c>
      <c r="EL71" s="104" t="str">
        <f t="shared" si="78"/>
        <v/>
      </c>
      <c r="EM71" s="104" t="str">
        <f t="shared" si="78"/>
        <v/>
      </c>
      <c r="EN71" s="104" t="str">
        <f t="shared" si="78"/>
        <v/>
      </c>
      <c r="EO71" s="104" t="str">
        <f t="shared" si="78"/>
        <v/>
      </c>
      <c r="EP71" s="104" t="str">
        <f t="shared" si="78"/>
        <v/>
      </c>
      <c r="EQ71" s="104" t="str">
        <f t="shared" si="78"/>
        <v/>
      </c>
      <c r="ER71" s="104" t="str">
        <f t="shared" si="78"/>
        <v/>
      </c>
      <c r="ES71" s="104"/>
      <c r="ET71" s="104" t="str">
        <f t="shared" si="89"/>
        <v/>
      </c>
      <c r="EU71" s="104" t="str">
        <f t="shared" si="89"/>
        <v/>
      </c>
      <c r="EV71" s="104" t="str">
        <f t="shared" si="89"/>
        <v/>
      </c>
      <c r="EW71" s="104" t="str">
        <f t="shared" si="89"/>
        <v/>
      </c>
      <c r="EX71" s="104" t="str">
        <f t="shared" si="89"/>
        <v/>
      </c>
      <c r="EY71" s="104" t="str">
        <f t="shared" si="79"/>
        <v/>
      </c>
      <c r="EZ71" s="104" t="str">
        <f t="shared" si="79"/>
        <v/>
      </c>
      <c r="FA71" s="104" t="str">
        <f t="shared" si="79"/>
        <v/>
      </c>
      <c r="FB71" s="104" t="str">
        <f t="shared" si="79"/>
        <v/>
      </c>
      <c r="FC71" s="104" t="str">
        <f t="shared" si="79"/>
        <v/>
      </c>
      <c r="FD71" s="104" t="str">
        <f t="shared" si="79"/>
        <v/>
      </c>
      <c r="FE71" s="104" t="str">
        <f t="shared" si="79"/>
        <v/>
      </c>
      <c r="FF71" s="104" t="str">
        <f t="shared" si="79"/>
        <v/>
      </c>
      <c r="FG71" s="104"/>
      <c r="FH71" s="104" t="str">
        <f t="shared" si="90"/>
        <v/>
      </c>
      <c r="FI71" s="104" t="str">
        <f t="shared" si="90"/>
        <v/>
      </c>
      <c r="FJ71" s="104" t="str">
        <f t="shared" si="90"/>
        <v/>
      </c>
      <c r="FK71" s="104" t="str">
        <f t="shared" si="90"/>
        <v/>
      </c>
      <c r="FL71" s="104" t="str">
        <f t="shared" si="90"/>
        <v/>
      </c>
      <c r="FM71" s="104" t="str">
        <f t="shared" si="80"/>
        <v/>
      </c>
      <c r="FN71" s="104" t="str">
        <f t="shared" si="80"/>
        <v/>
      </c>
      <c r="FO71" s="104" t="str">
        <f t="shared" si="80"/>
        <v/>
      </c>
      <c r="FP71" s="104" t="str">
        <f t="shared" si="80"/>
        <v/>
      </c>
      <c r="FQ71" s="104" t="str">
        <f t="shared" si="80"/>
        <v/>
      </c>
      <c r="FR71" s="104" t="str">
        <f t="shared" si="80"/>
        <v/>
      </c>
      <c r="FS71" s="104" t="str">
        <f t="shared" si="80"/>
        <v/>
      </c>
      <c r="FT71" s="104" t="str">
        <f t="shared" si="80"/>
        <v/>
      </c>
      <c r="FU71" s="104"/>
      <c r="FV71" s="104" t="str">
        <f t="shared" si="91"/>
        <v/>
      </c>
      <c r="FW71" s="104" t="str">
        <f t="shared" si="91"/>
        <v/>
      </c>
      <c r="FX71" s="104" t="str">
        <f t="shared" si="91"/>
        <v/>
      </c>
      <c r="FY71" s="104" t="str">
        <f t="shared" si="91"/>
        <v/>
      </c>
      <c r="FZ71" s="104" t="str">
        <f t="shared" si="91"/>
        <v/>
      </c>
      <c r="GA71" s="104" t="str">
        <f t="shared" si="81"/>
        <v/>
      </c>
      <c r="GB71" s="104" t="str">
        <f t="shared" si="81"/>
        <v/>
      </c>
      <c r="GC71" s="104" t="str">
        <f t="shared" si="81"/>
        <v/>
      </c>
      <c r="GD71" s="104" t="str">
        <f t="shared" si="81"/>
        <v/>
      </c>
      <c r="GE71" s="104" t="str">
        <f t="shared" si="81"/>
        <v/>
      </c>
      <c r="GF71" s="104" t="str">
        <f t="shared" si="81"/>
        <v/>
      </c>
      <c r="GG71" s="104" t="str">
        <f t="shared" si="81"/>
        <v/>
      </c>
      <c r="GH71" s="104" t="str">
        <f t="shared" si="81"/>
        <v/>
      </c>
      <c r="GI71" s="104"/>
      <c r="GJ71" s="104" t="str">
        <f t="shared" si="92"/>
        <v/>
      </c>
      <c r="GK71" s="104" t="str">
        <f t="shared" si="92"/>
        <v/>
      </c>
      <c r="GL71" s="104" t="str">
        <f t="shared" si="92"/>
        <v/>
      </c>
      <c r="GM71" s="104" t="str">
        <f t="shared" si="92"/>
        <v/>
      </c>
      <c r="GN71" s="104" t="str">
        <f t="shared" si="92"/>
        <v/>
      </c>
      <c r="GO71" s="104" t="str">
        <f t="shared" si="82"/>
        <v/>
      </c>
      <c r="GP71" s="104" t="str">
        <f t="shared" si="82"/>
        <v/>
      </c>
      <c r="GQ71" s="104" t="str">
        <f t="shared" si="82"/>
        <v/>
      </c>
      <c r="GR71" s="104" t="str">
        <f t="shared" si="82"/>
        <v/>
      </c>
      <c r="GS71" s="104" t="str">
        <f t="shared" si="82"/>
        <v/>
      </c>
      <c r="GT71" s="104" t="str">
        <f t="shared" si="82"/>
        <v/>
      </c>
      <c r="GU71" s="104" t="str">
        <f t="shared" si="82"/>
        <v/>
      </c>
      <c r="GV71" s="104" t="str">
        <f t="shared" si="82"/>
        <v/>
      </c>
      <c r="GW71" s="104"/>
      <c r="GX71" s="104" t="str">
        <f t="shared" si="93"/>
        <v/>
      </c>
      <c r="GY71" s="104" t="str">
        <f t="shared" si="93"/>
        <v/>
      </c>
      <c r="GZ71" s="104" t="str">
        <f t="shared" si="93"/>
        <v/>
      </c>
      <c r="HA71" s="104" t="str">
        <f t="shared" si="93"/>
        <v/>
      </c>
      <c r="HB71" s="104" t="str">
        <f t="shared" si="93"/>
        <v/>
      </c>
      <c r="HC71" s="104" t="str">
        <f t="shared" si="83"/>
        <v/>
      </c>
      <c r="HD71" s="104" t="str">
        <f t="shared" si="83"/>
        <v/>
      </c>
      <c r="HE71" s="104" t="str">
        <f t="shared" si="83"/>
        <v/>
      </c>
      <c r="HF71" s="104" t="str">
        <f t="shared" si="83"/>
        <v/>
      </c>
      <c r="HG71" s="104" t="str">
        <f t="shared" si="83"/>
        <v/>
      </c>
      <c r="HH71" s="104" t="str">
        <f t="shared" si="83"/>
        <v/>
      </c>
      <c r="HI71" s="104" t="str">
        <f t="shared" si="83"/>
        <v/>
      </c>
      <c r="HJ71" s="104" t="str">
        <f t="shared" si="83"/>
        <v/>
      </c>
    </row>
    <row r="72" spans="1:218" x14ac:dyDescent="0.25">
      <c r="A72" s="91">
        <v>40659</v>
      </c>
      <c r="B72" s="114">
        <v>800</v>
      </c>
      <c r="C72" s="114" t="s">
        <v>571</v>
      </c>
      <c r="D72" s="160" t="s">
        <v>642</v>
      </c>
      <c r="E72" s="112"/>
      <c r="F72" s="114">
        <v>28</v>
      </c>
      <c r="G72" s="161"/>
      <c r="H72" s="162" t="str">
        <f>INDEX('Daily Activity List'!B:B,MATCH(A72,'Daily Activity List'!$A:$A))</f>
        <v>AB - Characterization Sampling2</v>
      </c>
      <c r="I72" s="136"/>
      <c r="J72" s="104" t="str">
        <f t="shared" si="95"/>
        <v/>
      </c>
      <c r="K72" s="104" t="str">
        <f t="shared" si="95"/>
        <v/>
      </c>
      <c r="L72" s="104" t="str">
        <f t="shared" si="94"/>
        <v/>
      </c>
      <c r="M72" s="104" t="str">
        <f t="shared" si="94"/>
        <v/>
      </c>
      <c r="N72" s="104" t="str">
        <f t="shared" si="94"/>
        <v/>
      </c>
      <c r="O72" s="104" t="str">
        <f t="shared" si="94"/>
        <v/>
      </c>
      <c r="P72" s="104" t="str">
        <f t="shared" si="94"/>
        <v/>
      </c>
      <c r="Q72" s="104" t="str">
        <f t="shared" si="94"/>
        <v/>
      </c>
      <c r="R72" s="104" t="str">
        <f t="shared" si="94"/>
        <v/>
      </c>
      <c r="S72" s="104" t="str">
        <f t="shared" si="94"/>
        <v/>
      </c>
      <c r="T72" s="104" t="str">
        <f t="shared" si="94"/>
        <v/>
      </c>
      <c r="U72" s="104" t="str">
        <f t="shared" si="94"/>
        <v/>
      </c>
      <c r="V72" s="104" t="str">
        <f t="shared" si="94"/>
        <v/>
      </c>
      <c r="W72" s="136"/>
      <c r="X72" s="104" t="str">
        <f t="shared" si="70"/>
        <v/>
      </c>
      <c r="Y72" s="104" t="str">
        <f t="shared" si="96"/>
        <v/>
      </c>
      <c r="Z72" s="104" t="str">
        <f t="shared" si="96"/>
        <v/>
      </c>
      <c r="AA72" s="104" t="str">
        <f t="shared" si="96"/>
        <v/>
      </c>
      <c r="AB72" s="104">
        <f t="shared" si="96"/>
        <v>28</v>
      </c>
      <c r="AC72" s="104" t="str">
        <f t="shared" si="96"/>
        <v/>
      </c>
      <c r="AD72" s="104" t="str">
        <f t="shared" si="96"/>
        <v/>
      </c>
      <c r="AE72" s="104" t="str">
        <f t="shared" si="96"/>
        <v/>
      </c>
      <c r="AF72" s="104" t="str">
        <f t="shared" si="96"/>
        <v/>
      </c>
      <c r="AG72" s="104" t="str">
        <f t="shared" si="96"/>
        <v/>
      </c>
      <c r="AH72" s="104" t="str">
        <f t="shared" si="96"/>
        <v/>
      </c>
      <c r="AI72" s="104" t="str">
        <f t="shared" si="96"/>
        <v/>
      </c>
      <c r="AJ72" s="104" t="str">
        <f t="shared" si="96"/>
        <v/>
      </c>
      <c r="AK72" s="104"/>
      <c r="AL72" s="104" t="str">
        <f t="shared" si="71"/>
        <v/>
      </c>
      <c r="AM72" s="104" t="str">
        <f t="shared" si="97"/>
        <v/>
      </c>
      <c r="AN72" s="104" t="str">
        <f t="shared" si="97"/>
        <v/>
      </c>
      <c r="AO72" s="104" t="str">
        <f t="shared" si="97"/>
        <v/>
      </c>
      <c r="AP72" s="104" t="str">
        <f t="shared" si="97"/>
        <v/>
      </c>
      <c r="AQ72" s="104" t="str">
        <f t="shared" si="97"/>
        <v/>
      </c>
      <c r="AR72" s="104" t="str">
        <f t="shared" si="97"/>
        <v/>
      </c>
      <c r="AS72" s="104" t="str">
        <f t="shared" si="97"/>
        <v/>
      </c>
      <c r="AT72" s="104" t="str">
        <f t="shared" si="97"/>
        <v/>
      </c>
      <c r="AU72" s="104" t="str">
        <f t="shared" si="97"/>
        <v/>
      </c>
      <c r="AV72" s="104" t="str">
        <f t="shared" si="97"/>
        <v/>
      </c>
      <c r="AW72" s="104" t="str">
        <f t="shared" si="97"/>
        <v/>
      </c>
      <c r="AX72" s="104" t="str">
        <f t="shared" si="97"/>
        <v/>
      </c>
      <c r="AY72" s="104"/>
      <c r="AZ72" s="104" t="str">
        <f t="shared" si="72"/>
        <v/>
      </c>
      <c r="BA72" s="104" t="str">
        <f t="shared" si="98"/>
        <v/>
      </c>
      <c r="BB72" s="104" t="str">
        <f t="shared" si="98"/>
        <v/>
      </c>
      <c r="BC72" s="104" t="str">
        <f t="shared" si="98"/>
        <v/>
      </c>
      <c r="BD72" s="104" t="str">
        <f t="shared" si="98"/>
        <v/>
      </c>
      <c r="BE72" s="104" t="str">
        <f t="shared" si="98"/>
        <v/>
      </c>
      <c r="BF72" s="104" t="str">
        <f t="shared" si="98"/>
        <v/>
      </c>
      <c r="BG72" s="104" t="str">
        <f t="shared" si="98"/>
        <v/>
      </c>
      <c r="BH72" s="104" t="str">
        <f t="shared" si="98"/>
        <v/>
      </c>
      <c r="BI72" s="104" t="str">
        <f t="shared" si="98"/>
        <v/>
      </c>
      <c r="BJ72" s="104" t="str">
        <f t="shared" si="98"/>
        <v/>
      </c>
      <c r="BK72" s="104" t="str">
        <f t="shared" si="98"/>
        <v/>
      </c>
      <c r="BL72" s="104" t="str">
        <f t="shared" si="98"/>
        <v/>
      </c>
      <c r="BM72" s="104"/>
      <c r="BN72" s="104" t="str">
        <f t="shared" si="73"/>
        <v/>
      </c>
      <c r="BO72" s="104" t="str">
        <f t="shared" si="99"/>
        <v/>
      </c>
      <c r="BP72" s="104" t="str">
        <f t="shared" si="99"/>
        <v/>
      </c>
      <c r="BQ72" s="104" t="str">
        <f t="shared" si="99"/>
        <v/>
      </c>
      <c r="BR72" s="104" t="str">
        <f t="shared" si="99"/>
        <v/>
      </c>
      <c r="BS72" s="104" t="str">
        <f t="shared" si="99"/>
        <v/>
      </c>
      <c r="BT72" s="104" t="str">
        <f t="shared" si="99"/>
        <v/>
      </c>
      <c r="BU72" s="104" t="str">
        <f t="shared" si="99"/>
        <v/>
      </c>
      <c r="BV72" s="104" t="str">
        <f t="shared" si="99"/>
        <v/>
      </c>
      <c r="BW72" s="104" t="str">
        <f t="shared" si="99"/>
        <v/>
      </c>
      <c r="BX72" s="104" t="str">
        <f t="shared" si="99"/>
        <v/>
      </c>
      <c r="BY72" s="104" t="str">
        <f t="shared" si="99"/>
        <v/>
      </c>
      <c r="BZ72" s="104" t="str">
        <f t="shared" si="99"/>
        <v/>
      </c>
      <c r="CA72" s="104"/>
      <c r="CB72" s="104" t="str">
        <f t="shared" si="84"/>
        <v/>
      </c>
      <c r="CC72" s="104" t="str">
        <f t="shared" si="84"/>
        <v/>
      </c>
      <c r="CD72" s="104" t="str">
        <f t="shared" si="84"/>
        <v/>
      </c>
      <c r="CE72" s="104" t="str">
        <f t="shared" si="84"/>
        <v/>
      </c>
      <c r="CF72" s="104" t="str">
        <f t="shared" si="84"/>
        <v/>
      </c>
      <c r="CG72" s="104" t="str">
        <f t="shared" si="74"/>
        <v/>
      </c>
      <c r="CH72" s="104" t="str">
        <f t="shared" si="74"/>
        <v/>
      </c>
      <c r="CI72" s="104" t="str">
        <f t="shared" si="74"/>
        <v/>
      </c>
      <c r="CJ72" s="104" t="str">
        <f t="shared" si="74"/>
        <v/>
      </c>
      <c r="CK72" s="104" t="str">
        <f t="shared" si="74"/>
        <v/>
      </c>
      <c r="CL72" s="104" t="str">
        <f t="shared" si="74"/>
        <v/>
      </c>
      <c r="CM72" s="104" t="str">
        <f t="shared" si="74"/>
        <v/>
      </c>
      <c r="CN72" s="104" t="str">
        <f t="shared" si="74"/>
        <v/>
      </c>
      <c r="CO72" s="104"/>
      <c r="CP72" s="104" t="str">
        <f t="shared" si="85"/>
        <v/>
      </c>
      <c r="CQ72" s="104" t="str">
        <f t="shared" si="85"/>
        <v/>
      </c>
      <c r="CR72" s="104" t="str">
        <f t="shared" si="85"/>
        <v/>
      </c>
      <c r="CS72" s="104" t="str">
        <f t="shared" si="85"/>
        <v/>
      </c>
      <c r="CT72" s="104" t="str">
        <f t="shared" si="85"/>
        <v/>
      </c>
      <c r="CU72" s="104" t="str">
        <f t="shared" si="75"/>
        <v/>
      </c>
      <c r="CV72" s="104" t="str">
        <f t="shared" si="75"/>
        <v/>
      </c>
      <c r="CW72" s="104" t="str">
        <f t="shared" si="75"/>
        <v/>
      </c>
      <c r="CX72" s="104" t="str">
        <f t="shared" si="75"/>
        <v/>
      </c>
      <c r="CY72" s="104" t="str">
        <f t="shared" si="75"/>
        <v/>
      </c>
      <c r="CZ72" s="104" t="str">
        <f t="shared" si="75"/>
        <v/>
      </c>
      <c r="DA72" s="104" t="str">
        <f t="shared" si="75"/>
        <v/>
      </c>
      <c r="DB72" s="104" t="str">
        <f t="shared" si="75"/>
        <v/>
      </c>
      <c r="DC72" s="104"/>
      <c r="DD72" s="104" t="str">
        <f t="shared" si="86"/>
        <v/>
      </c>
      <c r="DE72" s="104" t="str">
        <f t="shared" si="86"/>
        <v/>
      </c>
      <c r="DF72" s="104" t="str">
        <f t="shared" si="86"/>
        <v/>
      </c>
      <c r="DG72" s="104" t="str">
        <f t="shared" si="86"/>
        <v/>
      </c>
      <c r="DH72" s="104" t="str">
        <f t="shared" si="86"/>
        <v/>
      </c>
      <c r="DI72" s="104" t="str">
        <f t="shared" si="76"/>
        <v/>
      </c>
      <c r="DJ72" s="104" t="str">
        <f t="shared" si="76"/>
        <v/>
      </c>
      <c r="DK72" s="104" t="str">
        <f t="shared" si="76"/>
        <v/>
      </c>
      <c r="DL72" s="104" t="str">
        <f t="shared" si="76"/>
        <v/>
      </c>
      <c r="DM72" s="104" t="str">
        <f t="shared" si="76"/>
        <v/>
      </c>
      <c r="DN72" s="104" t="str">
        <f t="shared" si="76"/>
        <v/>
      </c>
      <c r="DO72" s="104" t="str">
        <f t="shared" si="76"/>
        <v/>
      </c>
      <c r="DP72" s="104" t="str">
        <f t="shared" si="76"/>
        <v/>
      </c>
      <c r="DQ72" s="104"/>
      <c r="DR72" s="104" t="str">
        <f t="shared" si="87"/>
        <v/>
      </c>
      <c r="DS72" s="104" t="str">
        <f t="shared" si="87"/>
        <v/>
      </c>
      <c r="DT72" s="104" t="str">
        <f t="shared" si="87"/>
        <v/>
      </c>
      <c r="DU72" s="104" t="str">
        <f t="shared" si="87"/>
        <v/>
      </c>
      <c r="DV72" s="104" t="str">
        <f t="shared" si="87"/>
        <v/>
      </c>
      <c r="DW72" s="104" t="str">
        <f t="shared" si="77"/>
        <v/>
      </c>
      <c r="DX72" s="104" t="str">
        <f t="shared" si="77"/>
        <v/>
      </c>
      <c r="DY72" s="104" t="str">
        <f t="shared" si="77"/>
        <v/>
      </c>
      <c r="DZ72" s="104" t="str">
        <f t="shared" si="77"/>
        <v/>
      </c>
      <c r="EA72" s="104" t="str">
        <f t="shared" si="77"/>
        <v/>
      </c>
      <c r="EB72" s="104" t="str">
        <f t="shared" si="77"/>
        <v/>
      </c>
      <c r="EC72" s="104" t="str">
        <f t="shared" si="77"/>
        <v/>
      </c>
      <c r="ED72" s="104" t="str">
        <f t="shared" si="77"/>
        <v/>
      </c>
      <c r="EE72" s="104"/>
      <c r="EF72" s="104" t="str">
        <f t="shared" si="88"/>
        <v/>
      </c>
      <c r="EG72" s="104" t="str">
        <f t="shared" si="88"/>
        <v/>
      </c>
      <c r="EH72" s="104" t="str">
        <f t="shared" si="88"/>
        <v/>
      </c>
      <c r="EI72" s="104" t="str">
        <f t="shared" si="88"/>
        <v/>
      </c>
      <c r="EJ72" s="104" t="str">
        <f t="shared" si="88"/>
        <v/>
      </c>
      <c r="EK72" s="104" t="str">
        <f t="shared" si="78"/>
        <v/>
      </c>
      <c r="EL72" s="104" t="str">
        <f t="shared" si="78"/>
        <v/>
      </c>
      <c r="EM72" s="104" t="str">
        <f t="shared" si="78"/>
        <v/>
      </c>
      <c r="EN72" s="104" t="str">
        <f t="shared" si="78"/>
        <v/>
      </c>
      <c r="EO72" s="104" t="str">
        <f t="shared" si="78"/>
        <v/>
      </c>
      <c r="EP72" s="104" t="str">
        <f t="shared" si="78"/>
        <v/>
      </c>
      <c r="EQ72" s="104" t="str">
        <f t="shared" si="78"/>
        <v/>
      </c>
      <c r="ER72" s="104" t="str">
        <f t="shared" si="78"/>
        <v/>
      </c>
      <c r="ES72" s="104"/>
      <c r="ET72" s="104" t="str">
        <f t="shared" si="89"/>
        <v/>
      </c>
      <c r="EU72" s="104" t="str">
        <f t="shared" si="89"/>
        <v/>
      </c>
      <c r="EV72" s="104" t="str">
        <f t="shared" si="89"/>
        <v/>
      </c>
      <c r="EW72" s="104" t="str">
        <f t="shared" si="89"/>
        <v/>
      </c>
      <c r="EX72" s="104" t="str">
        <f t="shared" si="89"/>
        <v/>
      </c>
      <c r="EY72" s="104" t="str">
        <f t="shared" si="79"/>
        <v/>
      </c>
      <c r="EZ72" s="104" t="str">
        <f t="shared" si="79"/>
        <v/>
      </c>
      <c r="FA72" s="104" t="str">
        <f t="shared" si="79"/>
        <v/>
      </c>
      <c r="FB72" s="104" t="str">
        <f t="shared" si="79"/>
        <v/>
      </c>
      <c r="FC72" s="104" t="str">
        <f t="shared" si="79"/>
        <v/>
      </c>
      <c r="FD72" s="104" t="str">
        <f t="shared" si="79"/>
        <v/>
      </c>
      <c r="FE72" s="104" t="str">
        <f t="shared" si="79"/>
        <v/>
      </c>
      <c r="FF72" s="104" t="str">
        <f t="shared" si="79"/>
        <v/>
      </c>
      <c r="FG72" s="104"/>
      <c r="FH72" s="104" t="str">
        <f t="shared" si="90"/>
        <v/>
      </c>
      <c r="FI72" s="104" t="str">
        <f t="shared" si="90"/>
        <v/>
      </c>
      <c r="FJ72" s="104" t="str">
        <f t="shared" si="90"/>
        <v/>
      </c>
      <c r="FK72" s="104" t="str">
        <f t="shared" si="90"/>
        <v/>
      </c>
      <c r="FL72" s="104" t="str">
        <f t="shared" si="90"/>
        <v/>
      </c>
      <c r="FM72" s="104" t="str">
        <f t="shared" si="80"/>
        <v/>
      </c>
      <c r="FN72" s="104" t="str">
        <f t="shared" si="80"/>
        <v/>
      </c>
      <c r="FO72" s="104" t="str">
        <f t="shared" si="80"/>
        <v/>
      </c>
      <c r="FP72" s="104" t="str">
        <f t="shared" si="80"/>
        <v/>
      </c>
      <c r="FQ72" s="104" t="str">
        <f t="shared" si="80"/>
        <v/>
      </c>
      <c r="FR72" s="104" t="str">
        <f t="shared" si="80"/>
        <v/>
      </c>
      <c r="FS72" s="104" t="str">
        <f t="shared" si="80"/>
        <v/>
      </c>
      <c r="FT72" s="104" t="str">
        <f t="shared" si="80"/>
        <v/>
      </c>
      <c r="FU72" s="104"/>
      <c r="FV72" s="104" t="str">
        <f t="shared" si="91"/>
        <v/>
      </c>
      <c r="FW72" s="104" t="str">
        <f t="shared" si="91"/>
        <v/>
      </c>
      <c r="FX72" s="104" t="str">
        <f t="shared" si="91"/>
        <v/>
      </c>
      <c r="FY72" s="104" t="str">
        <f t="shared" si="91"/>
        <v/>
      </c>
      <c r="FZ72" s="104" t="str">
        <f t="shared" si="91"/>
        <v/>
      </c>
      <c r="GA72" s="104" t="str">
        <f t="shared" si="81"/>
        <v/>
      </c>
      <c r="GB72" s="104" t="str">
        <f t="shared" si="81"/>
        <v/>
      </c>
      <c r="GC72" s="104" t="str">
        <f t="shared" si="81"/>
        <v/>
      </c>
      <c r="GD72" s="104" t="str">
        <f t="shared" si="81"/>
        <v/>
      </c>
      <c r="GE72" s="104" t="str">
        <f t="shared" si="81"/>
        <v/>
      </c>
      <c r="GF72" s="104" t="str">
        <f t="shared" si="81"/>
        <v/>
      </c>
      <c r="GG72" s="104" t="str">
        <f t="shared" si="81"/>
        <v/>
      </c>
      <c r="GH72" s="104" t="str">
        <f t="shared" si="81"/>
        <v/>
      </c>
      <c r="GI72" s="104"/>
      <c r="GJ72" s="104" t="str">
        <f t="shared" si="92"/>
        <v/>
      </c>
      <c r="GK72" s="104" t="str">
        <f t="shared" si="92"/>
        <v/>
      </c>
      <c r="GL72" s="104" t="str">
        <f t="shared" si="92"/>
        <v/>
      </c>
      <c r="GM72" s="104" t="str">
        <f t="shared" si="92"/>
        <v/>
      </c>
      <c r="GN72" s="104" t="str">
        <f t="shared" si="92"/>
        <v/>
      </c>
      <c r="GO72" s="104" t="str">
        <f t="shared" si="82"/>
        <v/>
      </c>
      <c r="GP72" s="104" t="str">
        <f t="shared" si="82"/>
        <v/>
      </c>
      <c r="GQ72" s="104" t="str">
        <f t="shared" si="82"/>
        <v/>
      </c>
      <c r="GR72" s="104" t="str">
        <f t="shared" si="82"/>
        <v/>
      </c>
      <c r="GS72" s="104" t="str">
        <f t="shared" si="82"/>
        <v/>
      </c>
      <c r="GT72" s="104" t="str">
        <f t="shared" si="82"/>
        <v/>
      </c>
      <c r="GU72" s="104" t="str">
        <f t="shared" si="82"/>
        <v/>
      </c>
      <c r="GV72" s="104" t="str">
        <f t="shared" si="82"/>
        <v/>
      </c>
      <c r="GW72" s="104"/>
      <c r="GX72" s="104" t="str">
        <f t="shared" si="93"/>
        <v/>
      </c>
      <c r="GY72" s="104" t="str">
        <f t="shared" si="93"/>
        <v/>
      </c>
      <c r="GZ72" s="104" t="str">
        <f t="shared" si="93"/>
        <v/>
      </c>
      <c r="HA72" s="104" t="str">
        <f t="shared" si="93"/>
        <v/>
      </c>
      <c r="HB72" s="104" t="str">
        <f t="shared" si="93"/>
        <v/>
      </c>
      <c r="HC72" s="104" t="str">
        <f t="shared" si="83"/>
        <v/>
      </c>
      <c r="HD72" s="104" t="str">
        <f t="shared" si="83"/>
        <v/>
      </c>
      <c r="HE72" s="104" t="str">
        <f t="shared" si="83"/>
        <v/>
      </c>
      <c r="HF72" s="104" t="str">
        <f t="shared" si="83"/>
        <v/>
      </c>
      <c r="HG72" s="104" t="str">
        <f t="shared" si="83"/>
        <v/>
      </c>
      <c r="HH72" s="104" t="str">
        <f t="shared" si="83"/>
        <v/>
      </c>
      <c r="HI72" s="104" t="str">
        <f t="shared" si="83"/>
        <v/>
      </c>
      <c r="HJ72" s="104" t="str">
        <f t="shared" si="83"/>
        <v/>
      </c>
    </row>
    <row r="73" spans="1:218" x14ac:dyDescent="0.25">
      <c r="A73" s="91">
        <v>40659</v>
      </c>
      <c r="B73" s="113" t="s">
        <v>643</v>
      </c>
      <c r="C73" s="114" t="s">
        <v>599</v>
      </c>
      <c r="D73" s="160" t="s">
        <v>586</v>
      </c>
      <c r="E73" s="114">
        <v>11</v>
      </c>
      <c r="F73" s="134"/>
      <c r="G73" s="161"/>
      <c r="H73" s="162" t="str">
        <f>INDEX('Daily Activity List'!B:B,MATCH(A73,'Daily Activity List'!$A:$A))</f>
        <v>AB - Characterization Sampling2</v>
      </c>
      <c r="I73" s="136"/>
      <c r="J73" s="104" t="str">
        <f t="shared" si="95"/>
        <v/>
      </c>
      <c r="K73" s="104" t="str">
        <f t="shared" si="95"/>
        <v/>
      </c>
      <c r="L73" s="104" t="str">
        <f t="shared" si="94"/>
        <v/>
      </c>
      <c r="M73" s="104" t="str">
        <f t="shared" si="94"/>
        <v/>
      </c>
      <c r="N73" s="104" t="str">
        <f t="shared" si="94"/>
        <v/>
      </c>
      <c r="O73" s="104" t="str">
        <f t="shared" si="94"/>
        <v/>
      </c>
      <c r="P73" s="104" t="str">
        <f t="shared" si="94"/>
        <v/>
      </c>
      <c r="Q73" s="104" t="str">
        <f t="shared" si="94"/>
        <v/>
      </c>
      <c r="R73" s="104" t="str">
        <f t="shared" si="94"/>
        <v/>
      </c>
      <c r="S73" s="104" t="str">
        <f t="shared" si="94"/>
        <v/>
      </c>
      <c r="T73" s="104" t="str">
        <f t="shared" si="94"/>
        <v/>
      </c>
      <c r="U73" s="104" t="str">
        <f t="shared" si="94"/>
        <v/>
      </c>
      <c r="V73" s="104" t="str">
        <f t="shared" si="94"/>
        <v/>
      </c>
      <c r="W73" s="136"/>
      <c r="X73" s="104" t="str">
        <f t="shared" si="70"/>
        <v/>
      </c>
      <c r="Y73" s="104" t="str">
        <f t="shared" si="96"/>
        <v/>
      </c>
      <c r="Z73" s="104" t="str">
        <f t="shared" si="96"/>
        <v/>
      </c>
      <c r="AA73" s="104" t="str">
        <f t="shared" si="96"/>
        <v/>
      </c>
      <c r="AB73" s="104" t="str">
        <f t="shared" si="96"/>
        <v/>
      </c>
      <c r="AC73" s="104" t="str">
        <f t="shared" si="96"/>
        <v/>
      </c>
      <c r="AD73" s="104" t="str">
        <f t="shared" si="96"/>
        <v/>
      </c>
      <c r="AE73" s="104" t="str">
        <f t="shared" si="96"/>
        <v/>
      </c>
      <c r="AF73" s="104" t="str">
        <f t="shared" si="96"/>
        <v/>
      </c>
      <c r="AG73" s="104" t="str">
        <f t="shared" si="96"/>
        <v/>
      </c>
      <c r="AH73" s="104" t="str">
        <f t="shared" si="96"/>
        <v/>
      </c>
      <c r="AI73" s="104" t="str">
        <f t="shared" si="96"/>
        <v/>
      </c>
      <c r="AJ73" s="104" t="str">
        <f t="shared" si="96"/>
        <v/>
      </c>
      <c r="AK73" s="104"/>
      <c r="AL73" s="104" t="str">
        <f t="shared" si="71"/>
        <v/>
      </c>
      <c r="AM73" s="104" t="str">
        <f t="shared" si="97"/>
        <v/>
      </c>
      <c r="AN73" s="104" t="str">
        <f t="shared" si="97"/>
        <v/>
      </c>
      <c r="AO73" s="104" t="str">
        <f t="shared" si="97"/>
        <v/>
      </c>
      <c r="AP73" s="104">
        <f t="shared" si="97"/>
        <v>11</v>
      </c>
      <c r="AQ73" s="104" t="str">
        <f t="shared" si="97"/>
        <v/>
      </c>
      <c r="AR73" s="104" t="str">
        <f t="shared" si="97"/>
        <v/>
      </c>
      <c r="AS73" s="104" t="str">
        <f t="shared" si="97"/>
        <v/>
      </c>
      <c r="AT73" s="104" t="str">
        <f t="shared" si="97"/>
        <v/>
      </c>
      <c r="AU73" s="104" t="str">
        <f t="shared" si="97"/>
        <v/>
      </c>
      <c r="AV73" s="104" t="str">
        <f t="shared" si="97"/>
        <v/>
      </c>
      <c r="AW73" s="104" t="str">
        <f t="shared" si="97"/>
        <v/>
      </c>
      <c r="AX73" s="104" t="str">
        <f t="shared" si="97"/>
        <v/>
      </c>
      <c r="AY73" s="104"/>
      <c r="AZ73" s="104" t="str">
        <f t="shared" si="72"/>
        <v/>
      </c>
      <c r="BA73" s="104" t="str">
        <f t="shared" si="98"/>
        <v/>
      </c>
      <c r="BB73" s="104" t="str">
        <f t="shared" si="98"/>
        <v/>
      </c>
      <c r="BC73" s="104" t="str">
        <f t="shared" si="98"/>
        <v/>
      </c>
      <c r="BD73" s="104" t="str">
        <f t="shared" si="98"/>
        <v/>
      </c>
      <c r="BE73" s="104" t="str">
        <f t="shared" si="98"/>
        <v/>
      </c>
      <c r="BF73" s="104" t="str">
        <f t="shared" si="98"/>
        <v/>
      </c>
      <c r="BG73" s="104" t="str">
        <f t="shared" si="98"/>
        <v/>
      </c>
      <c r="BH73" s="104" t="str">
        <f t="shared" si="98"/>
        <v/>
      </c>
      <c r="BI73" s="104" t="str">
        <f t="shared" si="98"/>
        <v/>
      </c>
      <c r="BJ73" s="104" t="str">
        <f t="shared" si="98"/>
        <v/>
      </c>
      <c r="BK73" s="104" t="str">
        <f t="shared" si="98"/>
        <v/>
      </c>
      <c r="BL73" s="104" t="str">
        <f t="shared" si="98"/>
        <v/>
      </c>
      <c r="BM73" s="104"/>
      <c r="BN73" s="104" t="str">
        <f t="shared" si="73"/>
        <v/>
      </c>
      <c r="BO73" s="104" t="str">
        <f t="shared" si="99"/>
        <v/>
      </c>
      <c r="BP73" s="104" t="str">
        <f t="shared" si="99"/>
        <v/>
      </c>
      <c r="BQ73" s="104" t="str">
        <f t="shared" si="99"/>
        <v/>
      </c>
      <c r="BR73" s="104" t="str">
        <f t="shared" si="99"/>
        <v/>
      </c>
      <c r="BS73" s="104" t="str">
        <f t="shared" si="99"/>
        <v/>
      </c>
      <c r="BT73" s="104" t="str">
        <f t="shared" si="99"/>
        <v/>
      </c>
      <c r="BU73" s="104" t="str">
        <f t="shared" si="99"/>
        <v/>
      </c>
      <c r="BV73" s="104" t="str">
        <f t="shared" si="99"/>
        <v/>
      </c>
      <c r="BW73" s="104" t="str">
        <f t="shared" si="99"/>
        <v/>
      </c>
      <c r="BX73" s="104" t="str">
        <f t="shared" si="99"/>
        <v/>
      </c>
      <c r="BY73" s="104" t="str">
        <f t="shared" si="99"/>
        <v/>
      </c>
      <c r="BZ73" s="104" t="str">
        <f t="shared" si="99"/>
        <v/>
      </c>
      <c r="CA73" s="104"/>
      <c r="CB73" s="104" t="str">
        <f t="shared" si="84"/>
        <v/>
      </c>
      <c r="CC73" s="104" t="str">
        <f t="shared" si="84"/>
        <v/>
      </c>
      <c r="CD73" s="104" t="str">
        <f t="shared" si="84"/>
        <v/>
      </c>
      <c r="CE73" s="104" t="str">
        <f t="shared" si="84"/>
        <v/>
      </c>
      <c r="CF73" s="104" t="str">
        <f t="shared" si="84"/>
        <v/>
      </c>
      <c r="CG73" s="104" t="str">
        <f t="shared" si="74"/>
        <v/>
      </c>
      <c r="CH73" s="104" t="str">
        <f t="shared" si="74"/>
        <v/>
      </c>
      <c r="CI73" s="104" t="str">
        <f t="shared" si="74"/>
        <v/>
      </c>
      <c r="CJ73" s="104" t="str">
        <f t="shared" si="74"/>
        <v/>
      </c>
      <c r="CK73" s="104" t="str">
        <f t="shared" si="74"/>
        <v/>
      </c>
      <c r="CL73" s="104" t="str">
        <f t="shared" si="74"/>
        <v/>
      </c>
      <c r="CM73" s="104" t="str">
        <f t="shared" si="74"/>
        <v/>
      </c>
      <c r="CN73" s="104" t="str">
        <f t="shared" si="74"/>
        <v/>
      </c>
      <c r="CO73" s="104"/>
      <c r="CP73" s="104" t="str">
        <f t="shared" si="85"/>
        <v/>
      </c>
      <c r="CQ73" s="104" t="str">
        <f t="shared" si="85"/>
        <v/>
      </c>
      <c r="CR73" s="104" t="str">
        <f t="shared" si="85"/>
        <v/>
      </c>
      <c r="CS73" s="104" t="str">
        <f t="shared" si="85"/>
        <v/>
      </c>
      <c r="CT73" s="104" t="str">
        <f t="shared" si="85"/>
        <v/>
      </c>
      <c r="CU73" s="104" t="str">
        <f t="shared" si="75"/>
        <v/>
      </c>
      <c r="CV73" s="104" t="str">
        <f t="shared" si="75"/>
        <v/>
      </c>
      <c r="CW73" s="104" t="str">
        <f t="shared" si="75"/>
        <v/>
      </c>
      <c r="CX73" s="104" t="str">
        <f t="shared" si="75"/>
        <v/>
      </c>
      <c r="CY73" s="104" t="str">
        <f t="shared" si="75"/>
        <v/>
      </c>
      <c r="CZ73" s="104" t="str">
        <f t="shared" si="75"/>
        <v/>
      </c>
      <c r="DA73" s="104" t="str">
        <f t="shared" si="75"/>
        <v/>
      </c>
      <c r="DB73" s="104" t="str">
        <f t="shared" si="75"/>
        <v/>
      </c>
      <c r="DC73" s="104"/>
      <c r="DD73" s="104" t="str">
        <f t="shared" si="86"/>
        <v/>
      </c>
      <c r="DE73" s="104" t="str">
        <f t="shared" si="86"/>
        <v/>
      </c>
      <c r="DF73" s="104" t="str">
        <f t="shared" si="86"/>
        <v/>
      </c>
      <c r="DG73" s="104" t="str">
        <f t="shared" si="86"/>
        <v/>
      </c>
      <c r="DH73" s="104" t="str">
        <f t="shared" si="86"/>
        <v/>
      </c>
      <c r="DI73" s="104" t="str">
        <f t="shared" si="76"/>
        <v/>
      </c>
      <c r="DJ73" s="104" t="str">
        <f t="shared" si="76"/>
        <v/>
      </c>
      <c r="DK73" s="104" t="str">
        <f t="shared" si="76"/>
        <v/>
      </c>
      <c r="DL73" s="104" t="str">
        <f t="shared" si="76"/>
        <v/>
      </c>
      <c r="DM73" s="104" t="str">
        <f t="shared" si="76"/>
        <v/>
      </c>
      <c r="DN73" s="104" t="str">
        <f t="shared" si="76"/>
        <v/>
      </c>
      <c r="DO73" s="104" t="str">
        <f t="shared" si="76"/>
        <v/>
      </c>
      <c r="DP73" s="104" t="str">
        <f t="shared" si="76"/>
        <v/>
      </c>
      <c r="DQ73" s="104"/>
      <c r="DR73" s="104" t="str">
        <f t="shared" si="87"/>
        <v/>
      </c>
      <c r="DS73" s="104" t="str">
        <f t="shared" si="87"/>
        <v/>
      </c>
      <c r="DT73" s="104" t="str">
        <f t="shared" si="87"/>
        <v/>
      </c>
      <c r="DU73" s="104" t="str">
        <f t="shared" si="87"/>
        <v/>
      </c>
      <c r="DV73" s="104" t="str">
        <f t="shared" si="87"/>
        <v/>
      </c>
      <c r="DW73" s="104" t="str">
        <f t="shared" si="77"/>
        <v/>
      </c>
      <c r="DX73" s="104" t="str">
        <f t="shared" si="77"/>
        <v/>
      </c>
      <c r="DY73" s="104" t="str">
        <f t="shared" si="77"/>
        <v/>
      </c>
      <c r="DZ73" s="104" t="str">
        <f t="shared" si="77"/>
        <v/>
      </c>
      <c r="EA73" s="104" t="str">
        <f t="shared" si="77"/>
        <v/>
      </c>
      <c r="EB73" s="104" t="str">
        <f t="shared" si="77"/>
        <v/>
      </c>
      <c r="EC73" s="104" t="str">
        <f t="shared" si="77"/>
        <v/>
      </c>
      <c r="ED73" s="104" t="str">
        <f t="shared" si="77"/>
        <v/>
      </c>
      <c r="EE73" s="104"/>
      <c r="EF73" s="104" t="str">
        <f t="shared" si="88"/>
        <v/>
      </c>
      <c r="EG73" s="104" t="str">
        <f t="shared" si="88"/>
        <v/>
      </c>
      <c r="EH73" s="104" t="str">
        <f t="shared" si="88"/>
        <v/>
      </c>
      <c r="EI73" s="104" t="str">
        <f t="shared" si="88"/>
        <v/>
      </c>
      <c r="EJ73" s="104" t="str">
        <f t="shared" si="88"/>
        <v/>
      </c>
      <c r="EK73" s="104" t="str">
        <f t="shared" si="78"/>
        <v/>
      </c>
      <c r="EL73" s="104" t="str">
        <f t="shared" si="78"/>
        <v/>
      </c>
      <c r="EM73" s="104" t="str">
        <f t="shared" si="78"/>
        <v/>
      </c>
      <c r="EN73" s="104" t="str">
        <f t="shared" si="78"/>
        <v/>
      </c>
      <c r="EO73" s="104" t="str">
        <f t="shared" si="78"/>
        <v/>
      </c>
      <c r="EP73" s="104" t="str">
        <f t="shared" si="78"/>
        <v/>
      </c>
      <c r="EQ73" s="104" t="str">
        <f t="shared" si="78"/>
        <v/>
      </c>
      <c r="ER73" s="104" t="str">
        <f t="shared" si="78"/>
        <v/>
      </c>
      <c r="ES73" s="104"/>
      <c r="ET73" s="104" t="str">
        <f t="shared" si="89"/>
        <v/>
      </c>
      <c r="EU73" s="104" t="str">
        <f t="shared" si="89"/>
        <v/>
      </c>
      <c r="EV73" s="104" t="str">
        <f t="shared" si="89"/>
        <v/>
      </c>
      <c r="EW73" s="104" t="str">
        <f t="shared" si="89"/>
        <v/>
      </c>
      <c r="EX73" s="104" t="str">
        <f t="shared" si="89"/>
        <v/>
      </c>
      <c r="EY73" s="104" t="str">
        <f t="shared" si="79"/>
        <v/>
      </c>
      <c r="EZ73" s="104" t="str">
        <f t="shared" si="79"/>
        <v/>
      </c>
      <c r="FA73" s="104" t="str">
        <f t="shared" si="79"/>
        <v/>
      </c>
      <c r="FB73" s="104" t="str">
        <f t="shared" si="79"/>
        <v/>
      </c>
      <c r="FC73" s="104" t="str">
        <f t="shared" si="79"/>
        <v/>
      </c>
      <c r="FD73" s="104" t="str">
        <f t="shared" si="79"/>
        <v/>
      </c>
      <c r="FE73" s="104" t="str">
        <f t="shared" si="79"/>
        <v/>
      </c>
      <c r="FF73" s="104" t="str">
        <f t="shared" si="79"/>
        <v/>
      </c>
      <c r="FG73" s="104"/>
      <c r="FH73" s="104" t="str">
        <f t="shared" si="90"/>
        <v/>
      </c>
      <c r="FI73" s="104" t="str">
        <f t="shared" si="90"/>
        <v/>
      </c>
      <c r="FJ73" s="104" t="str">
        <f t="shared" si="90"/>
        <v/>
      </c>
      <c r="FK73" s="104" t="str">
        <f t="shared" si="90"/>
        <v/>
      </c>
      <c r="FL73" s="104" t="str">
        <f t="shared" si="90"/>
        <v/>
      </c>
      <c r="FM73" s="104" t="str">
        <f t="shared" si="80"/>
        <v/>
      </c>
      <c r="FN73" s="104" t="str">
        <f t="shared" si="80"/>
        <v/>
      </c>
      <c r="FO73" s="104" t="str">
        <f t="shared" si="80"/>
        <v/>
      </c>
      <c r="FP73" s="104" t="str">
        <f t="shared" si="80"/>
        <v/>
      </c>
      <c r="FQ73" s="104" t="str">
        <f t="shared" si="80"/>
        <v/>
      </c>
      <c r="FR73" s="104" t="str">
        <f t="shared" si="80"/>
        <v/>
      </c>
      <c r="FS73" s="104" t="str">
        <f t="shared" si="80"/>
        <v/>
      </c>
      <c r="FT73" s="104" t="str">
        <f t="shared" si="80"/>
        <v/>
      </c>
      <c r="FU73" s="104"/>
      <c r="FV73" s="104" t="str">
        <f t="shared" si="91"/>
        <v/>
      </c>
      <c r="FW73" s="104" t="str">
        <f t="shared" si="91"/>
        <v/>
      </c>
      <c r="FX73" s="104" t="str">
        <f t="shared" si="91"/>
        <v/>
      </c>
      <c r="FY73" s="104" t="str">
        <f t="shared" si="91"/>
        <v/>
      </c>
      <c r="FZ73" s="104" t="str">
        <f t="shared" si="91"/>
        <v/>
      </c>
      <c r="GA73" s="104" t="str">
        <f t="shared" si="81"/>
        <v/>
      </c>
      <c r="GB73" s="104" t="str">
        <f t="shared" si="81"/>
        <v/>
      </c>
      <c r="GC73" s="104" t="str">
        <f t="shared" si="81"/>
        <v/>
      </c>
      <c r="GD73" s="104" t="str">
        <f t="shared" si="81"/>
        <v/>
      </c>
      <c r="GE73" s="104" t="str">
        <f t="shared" si="81"/>
        <v/>
      </c>
      <c r="GF73" s="104" t="str">
        <f t="shared" si="81"/>
        <v/>
      </c>
      <c r="GG73" s="104" t="str">
        <f t="shared" si="81"/>
        <v/>
      </c>
      <c r="GH73" s="104" t="str">
        <f t="shared" si="81"/>
        <v/>
      </c>
      <c r="GI73" s="104"/>
      <c r="GJ73" s="104" t="str">
        <f t="shared" si="92"/>
        <v/>
      </c>
      <c r="GK73" s="104" t="str">
        <f t="shared" si="92"/>
        <v/>
      </c>
      <c r="GL73" s="104" t="str">
        <f t="shared" si="92"/>
        <v/>
      </c>
      <c r="GM73" s="104" t="str">
        <f t="shared" si="92"/>
        <v/>
      </c>
      <c r="GN73" s="104" t="str">
        <f t="shared" si="92"/>
        <v/>
      </c>
      <c r="GO73" s="104" t="str">
        <f t="shared" si="82"/>
        <v/>
      </c>
      <c r="GP73" s="104" t="str">
        <f t="shared" si="82"/>
        <v/>
      </c>
      <c r="GQ73" s="104" t="str">
        <f t="shared" si="82"/>
        <v/>
      </c>
      <c r="GR73" s="104" t="str">
        <f t="shared" si="82"/>
        <v/>
      </c>
      <c r="GS73" s="104" t="str">
        <f t="shared" si="82"/>
        <v/>
      </c>
      <c r="GT73" s="104" t="str">
        <f t="shared" si="82"/>
        <v/>
      </c>
      <c r="GU73" s="104" t="str">
        <f t="shared" si="82"/>
        <v/>
      </c>
      <c r="GV73" s="104" t="str">
        <f t="shared" si="82"/>
        <v/>
      </c>
      <c r="GW73" s="104"/>
      <c r="GX73" s="104" t="str">
        <f t="shared" si="93"/>
        <v/>
      </c>
      <c r="GY73" s="104" t="str">
        <f t="shared" si="93"/>
        <v/>
      </c>
      <c r="GZ73" s="104" t="str">
        <f t="shared" si="93"/>
        <v/>
      </c>
      <c r="HA73" s="104" t="str">
        <f t="shared" si="93"/>
        <v/>
      </c>
      <c r="HB73" s="104" t="str">
        <f t="shared" si="93"/>
        <v/>
      </c>
      <c r="HC73" s="104" t="str">
        <f t="shared" si="83"/>
        <v/>
      </c>
      <c r="HD73" s="104" t="str">
        <f t="shared" si="83"/>
        <v/>
      </c>
      <c r="HE73" s="104" t="str">
        <f t="shared" si="83"/>
        <v/>
      </c>
      <c r="HF73" s="104" t="str">
        <f t="shared" si="83"/>
        <v/>
      </c>
      <c r="HG73" s="104" t="str">
        <f t="shared" si="83"/>
        <v/>
      </c>
      <c r="HH73" s="104" t="str">
        <f t="shared" si="83"/>
        <v/>
      </c>
      <c r="HI73" s="104" t="str">
        <f t="shared" si="83"/>
        <v/>
      </c>
      <c r="HJ73" s="104" t="str">
        <f t="shared" si="83"/>
        <v/>
      </c>
    </row>
    <row r="74" spans="1:218" x14ac:dyDescent="0.25">
      <c r="A74" s="91">
        <v>40659</v>
      </c>
      <c r="B74" s="113" t="s">
        <v>644</v>
      </c>
      <c r="C74" s="114" t="s">
        <v>571</v>
      </c>
      <c r="D74" s="160" t="s">
        <v>586</v>
      </c>
      <c r="E74" s="114">
        <v>44</v>
      </c>
      <c r="F74" s="134"/>
      <c r="G74" s="161"/>
      <c r="H74" s="162" t="str">
        <f>INDEX('Daily Activity List'!B:B,MATCH(A74,'Daily Activity List'!$A:$A))</f>
        <v>AB - Characterization Sampling2</v>
      </c>
      <c r="I74" s="136"/>
      <c r="J74" s="104" t="str">
        <f t="shared" si="95"/>
        <v/>
      </c>
      <c r="K74" s="104" t="str">
        <f t="shared" si="95"/>
        <v/>
      </c>
      <c r="L74" s="104" t="str">
        <f t="shared" si="94"/>
        <v/>
      </c>
      <c r="M74" s="104" t="str">
        <f t="shared" si="94"/>
        <v/>
      </c>
      <c r="N74" s="104">
        <f t="shared" si="94"/>
        <v>44</v>
      </c>
      <c r="O74" s="104" t="str">
        <f t="shared" si="94"/>
        <v/>
      </c>
      <c r="P74" s="104" t="str">
        <f t="shared" si="94"/>
        <v/>
      </c>
      <c r="Q74" s="104" t="str">
        <f t="shared" si="94"/>
        <v/>
      </c>
      <c r="R74" s="104" t="str">
        <f t="shared" si="94"/>
        <v/>
      </c>
      <c r="S74" s="104" t="str">
        <f t="shared" si="94"/>
        <v/>
      </c>
      <c r="T74" s="104" t="str">
        <f t="shared" si="94"/>
        <v/>
      </c>
      <c r="U74" s="104" t="str">
        <f t="shared" si="94"/>
        <v/>
      </c>
      <c r="V74" s="104" t="str">
        <f t="shared" si="94"/>
        <v/>
      </c>
      <c r="W74" s="136"/>
      <c r="X74" s="104" t="str">
        <f t="shared" si="70"/>
        <v/>
      </c>
      <c r="Y74" s="104" t="str">
        <f t="shared" si="96"/>
        <v/>
      </c>
      <c r="Z74" s="104" t="str">
        <f t="shared" si="96"/>
        <v/>
      </c>
      <c r="AA74" s="104" t="str">
        <f t="shared" si="96"/>
        <v/>
      </c>
      <c r="AB74" s="104" t="str">
        <f t="shared" si="96"/>
        <v/>
      </c>
      <c r="AC74" s="104" t="str">
        <f t="shared" si="96"/>
        <v/>
      </c>
      <c r="AD74" s="104" t="str">
        <f t="shared" si="96"/>
        <v/>
      </c>
      <c r="AE74" s="104" t="str">
        <f t="shared" si="96"/>
        <v/>
      </c>
      <c r="AF74" s="104" t="str">
        <f t="shared" si="96"/>
        <v/>
      </c>
      <c r="AG74" s="104" t="str">
        <f t="shared" si="96"/>
        <v/>
      </c>
      <c r="AH74" s="104" t="str">
        <f t="shared" si="96"/>
        <v/>
      </c>
      <c r="AI74" s="104" t="str">
        <f t="shared" si="96"/>
        <v/>
      </c>
      <c r="AJ74" s="104" t="str">
        <f t="shared" si="96"/>
        <v/>
      </c>
      <c r="AK74" s="104"/>
      <c r="AL74" s="104" t="str">
        <f t="shared" si="71"/>
        <v/>
      </c>
      <c r="AM74" s="104" t="str">
        <f t="shared" si="97"/>
        <v/>
      </c>
      <c r="AN74" s="104" t="str">
        <f t="shared" si="97"/>
        <v/>
      </c>
      <c r="AO74" s="104" t="str">
        <f t="shared" si="97"/>
        <v/>
      </c>
      <c r="AP74" s="104" t="str">
        <f t="shared" si="97"/>
        <v/>
      </c>
      <c r="AQ74" s="104" t="str">
        <f t="shared" si="97"/>
        <v/>
      </c>
      <c r="AR74" s="104" t="str">
        <f t="shared" si="97"/>
        <v/>
      </c>
      <c r="AS74" s="104" t="str">
        <f t="shared" si="97"/>
        <v/>
      </c>
      <c r="AT74" s="104" t="str">
        <f t="shared" si="97"/>
        <v/>
      </c>
      <c r="AU74" s="104" t="str">
        <f t="shared" si="97"/>
        <v/>
      </c>
      <c r="AV74" s="104" t="str">
        <f t="shared" si="97"/>
        <v/>
      </c>
      <c r="AW74" s="104" t="str">
        <f t="shared" si="97"/>
        <v/>
      </c>
      <c r="AX74" s="104" t="str">
        <f t="shared" si="97"/>
        <v/>
      </c>
      <c r="AY74" s="104"/>
      <c r="AZ74" s="104" t="str">
        <f t="shared" si="72"/>
        <v/>
      </c>
      <c r="BA74" s="104" t="str">
        <f t="shared" si="98"/>
        <v/>
      </c>
      <c r="BB74" s="104" t="str">
        <f t="shared" si="98"/>
        <v/>
      </c>
      <c r="BC74" s="104" t="str">
        <f t="shared" si="98"/>
        <v/>
      </c>
      <c r="BD74" s="104" t="str">
        <f t="shared" si="98"/>
        <v/>
      </c>
      <c r="BE74" s="104" t="str">
        <f t="shared" si="98"/>
        <v/>
      </c>
      <c r="BF74" s="104" t="str">
        <f t="shared" si="98"/>
        <v/>
      </c>
      <c r="BG74" s="104" t="str">
        <f t="shared" si="98"/>
        <v/>
      </c>
      <c r="BH74" s="104" t="str">
        <f t="shared" si="98"/>
        <v/>
      </c>
      <c r="BI74" s="104" t="str">
        <f t="shared" si="98"/>
        <v/>
      </c>
      <c r="BJ74" s="104" t="str">
        <f t="shared" si="98"/>
        <v/>
      </c>
      <c r="BK74" s="104" t="str">
        <f t="shared" si="98"/>
        <v/>
      </c>
      <c r="BL74" s="104" t="str">
        <f t="shared" si="98"/>
        <v/>
      </c>
      <c r="BM74" s="104"/>
      <c r="BN74" s="104" t="str">
        <f t="shared" si="73"/>
        <v/>
      </c>
      <c r="BO74" s="104" t="str">
        <f t="shared" si="99"/>
        <v/>
      </c>
      <c r="BP74" s="104" t="str">
        <f t="shared" si="99"/>
        <v/>
      </c>
      <c r="BQ74" s="104" t="str">
        <f t="shared" si="99"/>
        <v/>
      </c>
      <c r="BR74" s="104" t="str">
        <f t="shared" si="99"/>
        <v/>
      </c>
      <c r="BS74" s="104" t="str">
        <f t="shared" si="99"/>
        <v/>
      </c>
      <c r="BT74" s="104" t="str">
        <f t="shared" si="99"/>
        <v/>
      </c>
      <c r="BU74" s="104" t="str">
        <f t="shared" si="99"/>
        <v/>
      </c>
      <c r="BV74" s="104" t="str">
        <f t="shared" si="99"/>
        <v/>
      </c>
      <c r="BW74" s="104" t="str">
        <f t="shared" si="99"/>
        <v/>
      </c>
      <c r="BX74" s="104" t="str">
        <f t="shared" si="99"/>
        <v/>
      </c>
      <c r="BY74" s="104" t="str">
        <f t="shared" si="99"/>
        <v/>
      </c>
      <c r="BZ74" s="104" t="str">
        <f t="shared" si="99"/>
        <v/>
      </c>
      <c r="CA74" s="104"/>
      <c r="CB74" s="104" t="str">
        <f t="shared" si="84"/>
        <v/>
      </c>
      <c r="CC74" s="104" t="str">
        <f t="shared" si="84"/>
        <v/>
      </c>
      <c r="CD74" s="104" t="str">
        <f t="shared" si="84"/>
        <v/>
      </c>
      <c r="CE74" s="104" t="str">
        <f t="shared" si="84"/>
        <v/>
      </c>
      <c r="CF74" s="104" t="str">
        <f t="shared" si="84"/>
        <v/>
      </c>
      <c r="CG74" s="104" t="str">
        <f t="shared" si="74"/>
        <v/>
      </c>
      <c r="CH74" s="104" t="str">
        <f t="shared" si="74"/>
        <v/>
      </c>
      <c r="CI74" s="104" t="str">
        <f t="shared" si="74"/>
        <v/>
      </c>
      <c r="CJ74" s="104" t="str">
        <f t="shared" si="74"/>
        <v/>
      </c>
      <c r="CK74" s="104" t="str">
        <f t="shared" si="74"/>
        <v/>
      </c>
      <c r="CL74" s="104" t="str">
        <f t="shared" si="74"/>
        <v/>
      </c>
      <c r="CM74" s="104" t="str">
        <f t="shared" si="74"/>
        <v/>
      </c>
      <c r="CN74" s="104" t="str">
        <f t="shared" si="74"/>
        <v/>
      </c>
      <c r="CO74" s="104"/>
      <c r="CP74" s="104" t="str">
        <f t="shared" si="85"/>
        <v/>
      </c>
      <c r="CQ74" s="104" t="str">
        <f t="shared" si="85"/>
        <v/>
      </c>
      <c r="CR74" s="104" t="str">
        <f t="shared" si="85"/>
        <v/>
      </c>
      <c r="CS74" s="104" t="str">
        <f t="shared" si="85"/>
        <v/>
      </c>
      <c r="CT74" s="104" t="str">
        <f t="shared" si="85"/>
        <v/>
      </c>
      <c r="CU74" s="104" t="str">
        <f t="shared" si="75"/>
        <v/>
      </c>
      <c r="CV74" s="104" t="str">
        <f t="shared" si="75"/>
        <v/>
      </c>
      <c r="CW74" s="104" t="str">
        <f t="shared" si="75"/>
        <v/>
      </c>
      <c r="CX74" s="104" t="str">
        <f t="shared" si="75"/>
        <v/>
      </c>
      <c r="CY74" s="104" t="str">
        <f t="shared" si="75"/>
        <v/>
      </c>
      <c r="CZ74" s="104" t="str">
        <f t="shared" si="75"/>
        <v/>
      </c>
      <c r="DA74" s="104" t="str">
        <f t="shared" si="75"/>
        <v/>
      </c>
      <c r="DB74" s="104" t="str">
        <f t="shared" si="75"/>
        <v/>
      </c>
      <c r="DC74" s="104"/>
      <c r="DD74" s="104" t="str">
        <f t="shared" si="86"/>
        <v/>
      </c>
      <c r="DE74" s="104" t="str">
        <f t="shared" si="86"/>
        <v/>
      </c>
      <c r="DF74" s="104" t="str">
        <f t="shared" si="86"/>
        <v/>
      </c>
      <c r="DG74" s="104" t="str">
        <f t="shared" si="86"/>
        <v/>
      </c>
      <c r="DH74" s="104" t="str">
        <f t="shared" si="86"/>
        <v/>
      </c>
      <c r="DI74" s="104" t="str">
        <f t="shared" si="76"/>
        <v/>
      </c>
      <c r="DJ74" s="104" t="str">
        <f t="shared" si="76"/>
        <v/>
      </c>
      <c r="DK74" s="104" t="str">
        <f t="shared" si="76"/>
        <v/>
      </c>
      <c r="DL74" s="104" t="str">
        <f t="shared" si="76"/>
        <v/>
      </c>
      <c r="DM74" s="104" t="str">
        <f t="shared" si="76"/>
        <v/>
      </c>
      <c r="DN74" s="104" t="str">
        <f t="shared" si="76"/>
        <v/>
      </c>
      <c r="DO74" s="104" t="str">
        <f t="shared" si="76"/>
        <v/>
      </c>
      <c r="DP74" s="104" t="str">
        <f t="shared" si="76"/>
        <v/>
      </c>
      <c r="DQ74" s="104"/>
      <c r="DR74" s="104" t="str">
        <f t="shared" si="87"/>
        <v/>
      </c>
      <c r="DS74" s="104" t="str">
        <f t="shared" si="87"/>
        <v/>
      </c>
      <c r="DT74" s="104" t="str">
        <f t="shared" si="87"/>
        <v/>
      </c>
      <c r="DU74" s="104" t="str">
        <f t="shared" si="87"/>
        <v/>
      </c>
      <c r="DV74" s="104" t="str">
        <f t="shared" si="87"/>
        <v/>
      </c>
      <c r="DW74" s="104" t="str">
        <f t="shared" si="77"/>
        <v/>
      </c>
      <c r="DX74" s="104" t="str">
        <f t="shared" si="77"/>
        <v/>
      </c>
      <c r="DY74" s="104" t="str">
        <f t="shared" si="77"/>
        <v/>
      </c>
      <c r="DZ74" s="104" t="str">
        <f t="shared" si="77"/>
        <v/>
      </c>
      <c r="EA74" s="104" t="str">
        <f t="shared" si="77"/>
        <v/>
      </c>
      <c r="EB74" s="104" t="str">
        <f t="shared" si="77"/>
        <v/>
      </c>
      <c r="EC74" s="104" t="str">
        <f t="shared" si="77"/>
        <v/>
      </c>
      <c r="ED74" s="104" t="str">
        <f t="shared" si="77"/>
        <v/>
      </c>
      <c r="EE74" s="104"/>
      <c r="EF74" s="104" t="str">
        <f t="shared" si="88"/>
        <v/>
      </c>
      <c r="EG74" s="104" t="str">
        <f t="shared" si="88"/>
        <v/>
      </c>
      <c r="EH74" s="104" t="str">
        <f t="shared" si="88"/>
        <v/>
      </c>
      <c r="EI74" s="104" t="str">
        <f t="shared" si="88"/>
        <v/>
      </c>
      <c r="EJ74" s="104" t="str">
        <f t="shared" si="88"/>
        <v/>
      </c>
      <c r="EK74" s="104" t="str">
        <f t="shared" si="78"/>
        <v/>
      </c>
      <c r="EL74" s="104" t="str">
        <f t="shared" si="78"/>
        <v/>
      </c>
      <c r="EM74" s="104" t="str">
        <f t="shared" si="78"/>
        <v/>
      </c>
      <c r="EN74" s="104" t="str">
        <f t="shared" si="78"/>
        <v/>
      </c>
      <c r="EO74" s="104" t="str">
        <f t="shared" si="78"/>
        <v/>
      </c>
      <c r="EP74" s="104" t="str">
        <f t="shared" si="78"/>
        <v/>
      </c>
      <c r="EQ74" s="104" t="str">
        <f t="shared" si="78"/>
        <v/>
      </c>
      <c r="ER74" s="104" t="str">
        <f t="shared" si="78"/>
        <v/>
      </c>
      <c r="ES74" s="104"/>
      <c r="ET74" s="104" t="str">
        <f t="shared" si="89"/>
        <v/>
      </c>
      <c r="EU74" s="104" t="str">
        <f t="shared" si="89"/>
        <v/>
      </c>
      <c r="EV74" s="104" t="str">
        <f t="shared" si="89"/>
        <v/>
      </c>
      <c r="EW74" s="104" t="str">
        <f t="shared" si="89"/>
        <v/>
      </c>
      <c r="EX74" s="104" t="str">
        <f t="shared" si="89"/>
        <v/>
      </c>
      <c r="EY74" s="104" t="str">
        <f t="shared" si="79"/>
        <v/>
      </c>
      <c r="EZ74" s="104" t="str">
        <f t="shared" si="79"/>
        <v/>
      </c>
      <c r="FA74" s="104" t="str">
        <f t="shared" si="79"/>
        <v/>
      </c>
      <c r="FB74" s="104" t="str">
        <f t="shared" si="79"/>
        <v/>
      </c>
      <c r="FC74" s="104" t="str">
        <f t="shared" si="79"/>
        <v/>
      </c>
      <c r="FD74" s="104" t="str">
        <f t="shared" si="79"/>
        <v/>
      </c>
      <c r="FE74" s="104" t="str">
        <f t="shared" si="79"/>
        <v/>
      </c>
      <c r="FF74" s="104" t="str">
        <f t="shared" si="79"/>
        <v/>
      </c>
      <c r="FG74" s="104"/>
      <c r="FH74" s="104" t="str">
        <f t="shared" si="90"/>
        <v/>
      </c>
      <c r="FI74" s="104" t="str">
        <f t="shared" si="90"/>
        <v/>
      </c>
      <c r="FJ74" s="104" t="str">
        <f t="shared" si="90"/>
        <v/>
      </c>
      <c r="FK74" s="104" t="str">
        <f t="shared" si="90"/>
        <v/>
      </c>
      <c r="FL74" s="104" t="str">
        <f t="shared" si="90"/>
        <v/>
      </c>
      <c r="FM74" s="104" t="str">
        <f t="shared" si="80"/>
        <v/>
      </c>
      <c r="FN74" s="104" t="str">
        <f t="shared" si="80"/>
        <v/>
      </c>
      <c r="FO74" s="104" t="str">
        <f t="shared" si="80"/>
        <v/>
      </c>
      <c r="FP74" s="104" t="str">
        <f t="shared" si="80"/>
        <v/>
      </c>
      <c r="FQ74" s="104" t="str">
        <f t="shared" si="80"/>
        <v/>
      </c>
      <c r="FR74" s="104" t="str">
        <f t="shared" si="80"/>
        <v/>
      </c>
      <c r="FS74" s="104" t="str">
        <f t="shared" si="80"/>
        <v/>
      </c>
      <c r="FT74" s="104" t="str">
        <f t="shared" si="80"/>
        <v/>
      </c>
      <c r="FU74" s="104"/>
      <c r="FV74" s="104" t="str">
        <f t="shared" si="91"/>
        <v/>
      </c>
      <c r="FW74" s="104" t="str">
        <f t="shared" si="91"/>
        <v/>
      </c>
      <c r="FX74" s="104" t="str">
        <f t="shared" si="91"/>
        <v/>
      </c>
      <c r="FY74" s="104" t="str">
        <f t="shared" si="91"/>
        <v/>
      </c>
      <c r="FZ74" s="104" t="str">
        <f t="shared" si="91"/>
        <v/>
      </c>
      <c r="GA74" s="104" t="str">
        <f t="shared" si="81"/>
        <v/>
      </c>
      <c r="GB74" s="104" t="str">
        <f t="shared" si="81"/>
        <v/>
      </c>
      <c r="GC74" s="104" t="str">
        <f t="shared" si="81"/>
        <v/>
      </c>
      <c r="GD74" s="104" t="str">
        <f t="shared" si="81"/>
        <v/>
      </c>
      <c r="GE74" s="104" t="str">
        <f t="shared" si="81"/>
        <v/>
      </c>
      <c r="GF74" s="104" t="str">
        <f t="shared" si="81"/>
        <v/>
      </c>
      <c r="GG74" s="104" t="str">
        <f t="shared" si="81"/>
        <v/>
      </c>
      <c r="GH74" s="104" t="str">
        <f t="shared" si="81"/>
        <v/>
      </c>
      <c r="GI74" s="104"/>
      <c r="GJ74" s="104" t="str">
        <f t="shared" si="92"/>
        <v/>
      </c>
      <c r="GK74" s="104" t="str">
        <f t="shared" si="92"/>
        <v/>
      </c>
      <c r="GL74" s="104" t="str">
        <f t="shared" si="92"/>
        <v/>
      </c>
      <c r="GM74" s="104" t="str">
        <f t="shared" si="92"/>
        <v/>
      </c>
      <c r="GN74" s="104" t="str">
        <f t="shared" si="92"/>
        <v/>
      </c>
      <c r="GO74" s="104" t="str">
        <f t="shared" si="82"/>
        <v/>
      </c>
      <c r="GP74" s="104" t="str">
        <f t="shared" si="82"/>
        <v/>
      </c>
      <c r="GQ74" s="104" t="str">
        <f t="shared" si="82"/>
        <v/>
      </c>
      <c r="GR74" s="104" t="str">
        <f t="shared" si="82"/>
        <v/>
      </c>
      <c r="GS74" s="104" t="str">
        <f t="shared" si="82"/>
        <v/>
      </c>
      <c r="GT74" s="104" t="str">
        <f t="shared" si="82"/>
        <v/>
      </c>
      <c r="GU74" s="104" t="str">
        <f t="shared" si="82"/>
        <v/>
      </c>
      <c r="GV74" s="104" t="str">
        <f t="shared" si="82"/>
        <v/>
      </c>
      <c r="GW74" s="104"/>
      <c r="GX74" s="104" t="str">
        <f t="shared" si="93"/>
        <v/>
      </c>
      <c r="GY74" s="104" t="str">
        <f t="shared" si="93"/>
        <v/>
      </c>
      <c r="GZ74" s="104" t="str">
        <f t="shared" si="93"/>
        <v/>
      </c>
      <c r="HA74" s="104" t="str">
        <f t="shared" si="93"/>
        <v/>
      </c>
      <c r="HB74" s="104" t="str">
        <f t="shared" si="93"/>
        <v/>
      </c>
      <c r="HC74" s="104" t="str">
        <f t="shared" si="83"/>
        <v/>
      </c>
      <c r="HD74" s="104" t="str">
        <f t="shared" si="83"/>
        <v/>
      </c>
      <c r="HE74" s="104" t="str">
        <f t="shared" si="83"/>
        <v/>
      </c>
      <c r="HF74" s="104" t="str">
        <f t="shared" si="83"/>
        <v/>
      </c>
      <c r="HG74" s="104" t="str">
        <f t="shared" si="83"/>
        <v/>
      </c>
      <c r="HH74" s="104" t="str">
        <f t="shared" si="83"/>
        <v/>
      </c>
      <c r="HI74" s="104" t="str">
        <f t="shared" si="83"/>
        <v/>
      </c>
      <c r="HJ74" s="104" t="str">
        <f t="shared" si="83"/>
        <v/>
      </c>
    </row>
    <row r="75" spans="1:218" x14ac:dyDescent="0.25">
      <c r="A75" s="91">
        <v>40659</v>
      </c>
      <c r="B75" s="113" t="s">
        <v>645</v>
      </c>
      <c r="C75" s="114" t="s">
        <v>599</v>
      </c>
      <c r="D75" s="160" t="s">
        <v>586</v>
      </c>
      <c r="E75" s="114">
        <v>3.6</v>
      </c>
      <c r="F75" s="134"/>
      <c r="G75" s="161"/>
      <c r="H75" s="162" t="str">
        <f>INDEX('Daily Activity List'!B:B,MATCH(A75,'Daily Activity List'!$A:$A))</f>
        <v>AB - Characterization Sampling2</v>
      </c>
      <c r="I75" s="136"/>
      <c r="J75" s="104" t="str">
        <f t="shared" si="95"/>
        <v/>
      </c>
      <c r="K75" s="104" t="str">
        <f t="shared" si="95"/>
        <v/>
      </c>
      <c r="L75" s="104" t="str">
        <f t="shared" si="94"/>
        <v/>
      </c>
      <c r="M75" s="104" t="str">
        <f t="shared" si="94"/>
        <v/>
      </c>
      <c r="N75" s="104" t="str">
        <f t="shared" si="94"/>
        <v/>
      </c>
      <c r="O75" s="104" t="str">
        <f t="shared" si="94"/>
        <v/>
      </c>
      <c r="P75" s="104" t="str">
        <f t="shared" si="94"/>
        <v/>
      </c>
      <c r="Q75" s="104" t="str">
        <f t="shared" si="94"/>
        <v/>
      </c>
      <c r="R75" s="104" t="str">
        <f t="shared" si="94"/>
        <v/>
      </c>
      <c r="S75" s="104" t="str">
        <f t="shared" si="94"/>
        <v/>
      </c>
      <c r="T75" s="104" t="str">
        <f t="shared" si="94"/>
        <v/>
      </c>
      <c r="U75" s="104" t="str">
        <f t="shared" si="94"/>
        <v/>
      </c>
      <c r="V75" s="104" t="str">
        <f t="shared" si="94"/>
        <v/>
      </c>
      <c r="W75" s="136"/>
      <c r="X75" s="104" t="str">
        <f t="shared" si="70"/>
        <v/>
      </c>
      <c r="Y75" s="104" t="str">
        <f t="shared" si="96"/>
        <v/>
      </c>
      <c r="Z75" s="104" t="str">
        <f t="shared" si="96"/>
        <v/>
      </c>
      <c r="AA75" s="104" t="str">
        <f t="shared" si="96"/>
        <v/>
      </c>
      <c r="AB75" s="104" t="str">
        <f t="shared" si="96"/>
        <v/>
      </c>
      <c r="AC75" s="104" t="str">
        <f t="shared" si="96"/>
        <v/>
      </c>
      <c r="AD75" s="104" t="str">
        <f t="shared" si="96"/>
        <v/>
      </c>
      <c r="AE75" s="104" t="str">
        <f t="shared" si="96"/>
        <v/>
      </c>
      <c r="AF75" s="104" t="str">
        <f t="shared" si="96"/>
        <v/>
      </c>
      <c r="AG75" s="104" t="str">
        <f t="shared" si="96"/>
        <v/>
      </c>
      <c r="AH75" s="104" t="str">
        <f t="shared" si="96"/>
        <v/>
      </c>
      <c r="AI75" s="104" t="str">
        <f t="shared" si="96"/>
        <v/>
      </c>
      <c r="AJ75" s="104" t="str">
        <f t="shared" si="96"/>
        <v/>
      </c>
      <c r="AK75" s="104"/>
      <c r="AL75" s="104" t="str">
        <f t="shared" si="71"/>
        <v/>
      </c>
      <c r="AM75" s="104" t="str">
        <f t="shared" si="97"/>
        <v/>
      </c>
      <c r="AN75" s="104" t="str">
        <f t="shared" si="97"/>
        <v/>
      </c>
      <c r="AO75" s="104" t="str">
        <f t="shared" si="97"/>
        <v/>
      </c>
      <c r="AP75" s="104">
        <f t="shared" si="97"/>
        <v>3.6</v>
      </c>
      <c r="AQ75" s="104" t="str">
        <f t="shared" si="97"/>
        <v/>
      </c>
      <c r="AR75" s="104" t="str">
        <f t="shared" si="97"/>
        <v/>
      </c>
      <c r="AS75" s="104" t="str">
        <f t="shared" si="97"/>
        <v/>
      </c>
      <c r="AT75" s="104" t="str">
        <f t="shared" si="97"/>
        <v/>
      </c>
      <c r="AU75" s="104" t="str">
        <f t="shared" si="97"/>
        <v/>
      </c>
      <c r="AV75" s="104" t="str">
        <f t="shared" si="97"/>
        <v/>
      </c>
      <c r="AW75" s="104" t="str">
        <f t="shared" si="97"/>
        <v/>
      </c>
      <c r="AX75" s="104" t="str">
        <f t="shared" si="97"/>
        <v/>
      </c>
      <c r="AY75" s="104"/>
      <c r="AZ75" s="104" t="str">
        <f t="shared" si="72"/>
        <v/>
      </c>
      <c r="BA75" s="104" t="str">
        <f t="shared" si="98"/>
        <v/>
      </c>
      <c r="BB75" s="104" t="str">
        <f t="shared" si="98"/>
        <v/>
      </c>
      <c r="BC75" s="104" t="str">
        <f t="shared" si="98"/>
        <v/>
      </c>
      <c r="BD75" s="104" t="str">
        <f t="shared" si="98"/>
        <v/>
      </c>
      <c r="BE75" s="104" t="str">
        <f t="shared" si="98"/>
        <v/>
      </c>
      <c r="BF75" s="104" t="str">
        <f t="shared" si="98"/>
        <v/>
      </c>
      <c r="BG75" s="104" t="str">
        <f t="shared" si="98"/>
        <v/>
      </c>
      <c r="BH75" s="104" t="str">
        <f t="shared" si="98"/>
        <v/>
      </c>
      <c r="BI75" s="104" t="str">
        <f t="shared" si="98"/>
        <v/>
      </c>
      <c r="BJ75" s="104" t="str">
        <f t="shared" si="98"/>
        <v/>
      </c>
      <c r="BK75" s="104" t="str">
        <f t="shared" si="98"/>
        <v/>
      </c>
      <c r="BL75" s="104" t="str">
        <f t="shared" si="98"/>
        <v/>
      </c>
      <c r="BM75" s="104"/>
      <c r="BN75" s="104" t="str">
        <f t="shared" si="73"/>
        <v/>
      </c>
      <c r="BO75" s="104" t="str">
        <f t="shared" si="99"/>
        <v/>
      </c>
      <c r="BP75" s="104" t="str">
        <f t="shared" si="99"/>
        <v/>
      </c>
      <c r="BQ75" s="104" t="str">
        <f t="shared" si="99"/>
        <v/>
      </c>
      <c r="BR75" s="104" t="str">
        <f t="shared" si="99"/>
        <v/>
      </c>
      <c r="BS75" s="104" t="str">
        <f t="shared" si="99"/>
        <v/>
      </c>
      <c r="BT75" s="104" t="str">
        <f t="shared" si="99"/>
        <v/>
      </c>
      <c r="BU75" s="104" t="str">
        <f t="shared" si="99"/>
        <v/>
      </c>
      <c r="BV75" s="104" t="str">
        <f t="shared" si="99"/>
        <v/>
      </c>
      <c r="BW75" s="104" t="str">
        <f t="shared" si="99"/>
        <v/>
      </c>
      <c r="BX75" s="104" t="str">
        <f t="shared" si="99"/>
        <v/>
      </c>
      <c r="BY75" s="104" t="str">
        <f t="shared" si="99"/>
        <v/>
      </c>
      <c r="BZ75" s="104" t="str">
        <f t="shared" si="99"/>
        <v/>
      </c>
      <c r="CA75" s="104"/>
      <c r="CB75" s="104" t="str">
        <f t="shared" si="84"/>
        <v/>
      </c>
      <c r="CC75" s="104" t="str">
        <f t="shared" si="84"/>
        <v/>
      </c>
      <c r="CD75" s="104" t="str">
        <f t="shared" si="84"/>
        <v/>
      </c>
      <c r="CE75" s="104" t="str">
        <f t="shared" si="84"/>
        <v/>
      </c>
      <c r="CF75" s="104" t="str">
        <f t="shared" si="84"/>
        <v/>
      </c>
      <c r="CG75" s="104" t="str">
        <f t="shared" si="74"/>
        <v/>
      </c>
      <c r="CH75" s="104" t="str">
        <f t="shared" si="74"/>
        <v/>
      </c>
      <c r="CI75" s="104" t="str">
        <f t="shared" si="74"/>
        <v/>
      </c>
      <c r="CJ75" s="104" t="str">
        <f t="shared" si="74"/>
        <v/>
      </c>
      <c r="CK75" s="104" t="str">
        <f t="shared" si="74"/>
        <v/>
      </c>
      <c r="CL75" s="104" t="str">
        <f t="shared" si="74"/>
        <v/>
      </c>
      <c r="CM75" s="104" t="str">
        <f t="shared" si="74"/>
        <v/>
      </c>
      <c r="CN75" s="104" t="str">
        <f t="shared" si="74"/>
        <v/>
      </c>
      <c r="CO75" s="104"/>
      <c r="CP75" s="104" t="str">
        <f t="shared" si="85"/>
        <v/>
      </c>
      <c r="CQ75" s="104" t="str">
        <f t="shared" si="85"/>
        <v/>
      </c>
      <c r="CR75" s="104" t="str">
        <f t="shared" si="85"/>
        <v/>
      </c>
      <c r="CS75" s="104" t="str">
        <f t="shared" si="85"/>
        <v/>
      </c>
      <c r="CT75" s="104" t="str">
        <f t="shared" si="85"/>
        <v/>
      </c>
      <c r="CU75" s="104" t="str">
        <f t="shared" si="75"/>
        <v/>
      </c>
      <c r="CV75" s="104" t="str">
        <f t="shared" si="75"/>
        <v/>
      </c>
      <c r="CW75" s="104" t="str">
        <f t="shared" si="75"/>
        <v/>
      </c>
      <c r="CX75" s="104" t="str">
        <f t="shared" si="75"/>
        <v/>
      </c>
      <c r="CY75" s="104" t="str">
        <f t="shared" si="75"/>
        <v/>
      </c>
      <c r="CZ75" s="104" t="str">
        <f t="shared" si="75"/>
        <v/>
      </c>
      <c r="DA75" s="104" t="str">
        <f t="shared" si="75"/>
        <v/>
      </c>
      <c r="DB75" s="104" t="str">
        <f t="shared" si="75"/>
        <v/>
      </c>
      <c r="DC75" s="104"/>
      <c r="DD75" s="104" t="str">
        <f t="shared" si="86"/>
        <v/>
      </c>
      <c r="DE75" s="104" t="str">
        <f t="shared" si="86"/>
        <v/>
      </c>
      <c r="DF75" s="104" t="str">
        <f t="shared" si="86"/>
        <v/>
      </c>
      <c r="DG75" s="104" t="str">
        <f t="shared" si="86"/>
        <v/>
      </c>
      <c r="DH75" s="104" t="str">
        <f t="shared" si="86"/>
        <v/>
      </c>
      <c r="DI75" s="104" t="str">
        <f t="shared" si="76"/>
        <v/>
      </c>
      <c r="DJ75" s="104" t="str">
        <f t="shared" si="76"/>
        <v/>
      </c>
      <c r="DK75" s="104" t="str">
        <f t="shared" si="76"/>
        <v/>
      </c>
      <c r="DL75" s="104" t="str">
        <f t="shared" si="76"/>
        <v/>
      </c>
      <c r="DM75" s="104" t="str">
        <f t="shared" si="76"/>
        <v/>
      </c>
      <c r="DN75" s="104" t="str">
        <f t="shared" si="76"/>
        <v/>
      </c>
      <c r="DO75" s="104" t="str">
        <f t="shared" si="76"/>
        <v/>
      </c>
      <c r="DP75" s="104" t="str">
        <f t="shared" si="76"/>
        <v/>
      </c>
      <c r="DQ75" s="104"/>
      <c r="DR75" s="104" t="str">
        <f t="shared" si="87"/>
        <v/>
      </c>
      <c r="DS75" s="104" t="str">
        <f t="shared" si="87"/>
        <v/>
      </c>
      <c r="DT75" s="104" t="str">
        <f t="shared" si="87"/>
        <v/>
      </c>
      <c r="DU75" s="104" t="str">
        <f t="shared" si="87"/>
        <v/>
      </c>
      <c r="DV75" s="104" t="str">
        <f t="shared" si="87"/>
        <v/>
      </c>
      <c r="DW75" s="104" t="str">
        <f t="shared" si="77"/>
        <v/>
      </c>
      <c r="DX75" s="104" t="str">
        <f t="shared" si="77"/>
        <v/>
      </c>
      <c r="DY75" s="104" t="str">
        <f t="shared" si="77"/>
        <v/>
      </c>
      <c r="DZ75" s="104" t="str">
        <f t="shared" si="77"/>
        <v/>
      </c>
      <c r="EA75" s="104" t="str">
        <f t="shared" si="77"/>
        <v/>
      </c>
      <c r="EB75" s="104" t="str">
        <f t="shared" si="77"/>
        <v/>
      </c>
      <c r="EC75" s="104" t="str">
        <f t="shared" si="77"/>
        <v/>
      </c>
      <c r="ED75" s="104" t="str">
        <f t="shared" si="77"/>
        <v/>
      </c>
      <c r="EE75" s="104"/>
      <c r="EF75" s="104" t="str">
        <f t="shared" si="88"/>
        <v/>
      </c>
      <c r="EG75" s="104" t="str">
        <f t="shared" si="88"/>
        <v/>
      </c>
      <c r="EH75" s="104" t="str">
        <f t="shared" si="88"/>
        <v/>
      </c>
      <c r="EI75" s="104" t="str">
        <f t="shared" si="88"/>
        <v/>
      </c>
      <c r="EJ75" s="104" t="str">
        <f t="shared" si="88"/>
        <v/>
      </c>
      <c r="EK75" s="104" t="str">
        <f t="shared" si="78"/>
        <v/>
      </c>
      <c r="EL75" s="104" t="str">
        <f t="shared" si="78"/>
        <v/>
      </c>
      <c r="EM75" s="104" t="str">
        <f t="shared" si="78"/>
        <v/>
      </c>
      <c r="EN75" s="104" t="str">
        <f t="shared" si="78"/>
        <v/>
      </c>
      <c r="EO75" s="104" t="str">
        <f t="shared" si="78"/>
        <v/>
      </c>
      <c r="EP75" s="104" t="str">
        <f t="shared" si="78"/>
        <v/>
      </c>
      <c r="EQ75" s="104" t="str">
        <f t="shared" si="78"/>
        <v/>
      </c>
      <c r="ER75" s="104" t="str">
        <f t="shared" si="78"/>
        <v/>
      </c>
      <c r="ES75" s="104"/>
      <c r="ET75" s="104" t="str">
        <f t="shared" si="89"/>
        <v/>
      </c>
      <c r="EU75" s="104" t="str">
        <f t="shared" si="89"/>
        <v/>
      </c>
      <c r="EV75" s="104" t="str">
        <f t="shared" si="89"/>
        <v/>
      </c>
      <c r="EW75" s="104" t="str">
        <f t="shared" si="89"/>
        <v/>
      </c>
      <c r="EX75" s="104" t="str">
        <f t="shared" si="89"/>
        <v/>
      </c>
      <c r="EY75" s="104" t="str">
        <f t="shared" si="79"/>
        <v/>
      </c>
      <c r="EZ75" s="104" t="str">
        <f t="shared" si="79"/>
        <v/>
      </c>
      <c r="FA75" s="104" t="str">
        <f t="shared" si="79"/>
        <v/>
      </c>
      <c r="FB75" s="104" t="str">
        <f t="shared" si="79"/>
        <v/>
      </c>
      <c r="FC75" s="104" t="str">
        <f t="shared" si="79"/>
        <v/>
      </c>
      <c r="FD75" s="104" t="str">
        <f t="shared" si="79"/>
        <v/>
      </c>
      <c r="FE75" s="104" t="str">
        <f t="shared" si="79"/>
        <v/>
      </c>
      <c r="FF75" s="104" t="str">
        <f t="shared" si="79"/>
        <v/>
      </c>
      <c r="FG75" s="104"/>
      <c r="FH75" s="104" t="str">
        <f t="shared" si="90"/>
        <v/>
      </c>
      <c r="FI75" s="104" t="str">
        <f t="shared" si="90"/>
        <v/>
      </c>
      <c r="FJ75" s="104" t="str">
        <f t="shared" si="90"/>
        <v/>
      </c>
      <c r="FK75" s="104" t="str">
        <f t="shared" si="90"/>
        <v/>
      </c>
      <c r="FL75" s="104" t="str">
        <f t="shared" si="90"/>
        <v/>
      </c>
      <c r="FM75" s="104" t="str">
        <f t="shared" si="80"/>
        <v/>
      </c>
      <c r="FN75" s="104" t="str">
        <f t="shared" si="80"/>
        <v/>
      </c>
      <c r="FO75" s="104" t="str">
        <f t="shared" si="80"/>
        <v/>
      </c>
      <c r="FP75" s="104" t="str">
        <f t="shared" si="80"/>
        <v/>
      </c>
      <c r="FQ75" s="104" t="str">
        <f t="shared" si="80"/>
        <v/>
      </c>
      <c r="FR75" s="104" t="str">
        <f t="shared" si="80"/>
        <v/>
      </c>
      <c r="FS75" s="104" t="str">
        <f t="shared" si="80"/>
        <v/>
      </c>
      <c r="FT75" s="104" t="str">
        <f t="shared" si="80"/>
        <v/>
      </c>
      <c r="FU75" s="104"/>
      <c r="FV75" s="104" t="str">
        <f t="shared" si="91"/>
        <v/>
      </c>
      <c r="FW75" s="104" t="str">
        <f t="shared" si="91"/>
        <v/>
      </c>
      <c r="FX75" s="104" t="str">
        <f t="shared" si="91"/>
        <v/>
      </c>
      <c r="FY75" s="104" t="str">
        <f t="shared" si="91"/>
        <v/>
      </c>
      <c r="FZ75" s="104" t="str">
        <f t="shared" si="91"/>
        <v/>
      </c>
      <c r="GA75" s="104" t="str">
        <f t="shared" si="81"/>
        <v/>
      </c>
      <c r="GB75" s="104" t="str">
        <f t="shared" si="81"/>
        <v/>
      </c>
      <c r="GC75" s="104" t="str">
        <f t="shared" si="81"/>
        <v/>
      </c>
      <c r="GD75" s="104" t="str">
        <f t="shared" si="81"/>
        <v/>
      </c>
      <c r="GE75" s="104" t="str">
        <f t="shared" si="81"/>
        <v/>
      </c>
      <c r="GF75" s="104" t="str">
        <f t="shared" si="81"/>
        <v/>
      </c>
      <c r="GG75" s="104" t="str">
        <f t="shared" si="81"/>
        <v/>
      </c>
      <c r="GH75" s="104" t="str">
        <f t="shared" si="81"/>
        <v/>
      </c>
      <c r="GI75" s="104"/>
      <c r="GJ75" s="104" t="str">
        <f t="shared" si="92"/>
        <v/>
      </c>
      <c r="GK75" s="104" t="str">
        <f t="shared" si="92"/>
        <v/>
      </c>
      <c r="GL75" s="104" t="str">
        <f t="shared" si="92"/>
        <v/>
      </c>
      <c r="GM75" s="104" t="str">
        <f t="shared" si="92"/>
        <v/>
      </c>
      <c r="GN75" s="104" t="str">
        <f t="shared" si="92"/>
        <v/>
      </c>
      <c r="GO75" s="104" t="str">
        <f t="shared" si="82"/>
        <v/>
      </c>
      <c r="GP75" s="104" t="str">
        <f t="shared" si="82"/>
        <v/>
      </c>
      <c r="GQ75" s="104" t="str">
        <f t="shared" si="82"/>
        <v/>
      </c>
      <c r="GR75" s="104" t="str">
        <f t="shared" si="82"/>
        <v/>
      </c>
      <c r="GS75" s="104" t="str">
        <f t="shared" si="82"/>
        <v/>
      </c>
      <c r="GT75" s="104" t="str">
        <f t="shared" si="82"/>
        <v/>
      </c>
      <c r="GU75" s="104" t="str">
        <f t="shared" si="82"/>
        <v/>
      </c>
      <c r="GV75" s="104" t="str">
        <f t="shared" si="82"/>
        <v/>
      </c>
      <c r="GW75" s="104"/>
      <c r="GX75" s="104" t="str">
        <f t="shared" si="93"/>
        <v/>
      </c>
      <c r="GY75" s="104" t="str">
        <f t="shared" si="93"/>
        <v/>
      </c>
      <c r="GZ75" s="104" t="str">
        <f t="shared" si="93"/>
        <v/>
      </c>
      <c r="HA75" s="104" t="str">
        <f t="shared" si="93"/>
        <v/>
      </c>
      <c r="HB75" s="104" t="str">
        <f t="shared" si="93"/>
        <v/>
      </c>
      <c r="HC75" s="104" t="str">
        <f t="shared" si="83"/>
        <v/>
      </c>
      <c r="HD75" s="104" t="str">
        <f t="shared" si="83"/>
        <v/>
      </c>
      <c r="HE75" s="104" t="str">
        <f t="shared" si="83"/>
        <v/>
      </c>
      <c r="HF75" s="104" t="str">
        <f t="shared" si="83"/>
        <v/>
      </c>
      <c r="HG75" s="104" t="str">
        <f t="shared" si="83"/>
        <v/>
      </c>
      <c r="HH75" s="104" t="str">
        <f t="shared" si="83"/>
        <v/>
      </c>
      <c r="HI75" s="104" t="str">
        <f t="shared" si="83"/>
        <v/>
      </c>
      <c r="HJ75" s="104" t="str">
        <f t="shared" si="83"/>
        <v/>
      </c>
    </row>
    <row r="76" spans="1:218" x14ac:dyDescent="0.25">
      <c r="A76" s="91">
        <v>40659</v>
      </c>
      <c r="B76" s="113" t="s">
        <v>646</v>
      </c>
      <c r="C76" s="114" t="s">
        <v>571</v>
      </c>
      <c r="D76" s="160" t="s">
        <v>647</v>
      </c>
      <c r="E76" s="114">
        <v>91</v>
      </c>
      <c r="F76" s="134"/>
      <c r="G76" s="161"/>
      <c r="H76" s="162" t="str">
        <f>INDEX('Daily Activity List'!B:B,MATCH(A76,'Daily Activity List'!$A:$A))</f>
        <v>AB - Characterization Sampling2</v>
      </c>
      <c r="I76" s="136"/>
      <c r="J76" s="104" t="str">
        <f t="shared" si="95"/>
        <v/>
      </c>
      <c r="K76" s="104" t="str">
        <f t="shared" si="95"/>
        <v/>
      </c>
      <c r="L76" s="104" t="str">
        <f t="shared" si="94"/>
        <v/>
      </c>
      <c r="M76" s="104" t="str">
        <f t="shared" si="94"/>
        <v/>
      </c>
      <c r="N76" s="104">
        <f t="shared" si="94"/>
        <v>91</v>
      </c>
      <c r="O76" s="104" t="str">
        <f t="shared" si="94"/>
        <v/>
      </c>
      <c r="P76" s="104" t="str">
        <f t="shared" si="94"/>
        <v/>
      </c>
      <c r="Q76" s="104" t="str">
        <f t="shared" si="94"/>
        <v/>
      </c>
      <c r="R76" s="104" t="str">
        <f t="shared" si="94"/>
        <v/>
      </c>
      <c r="S76" s="104" t="str">
        <f t="shared" si="94"/>
        <v/>
      </c>
      <c r="T76" s="104" t="str">
        <f t="shared" si="94"/>
        <v/>
      </c>
      <c r="U76" s="104" t="str">
        <f t="shared" si="94"/>
        <v/>
      </c>
      <c r="V76" s="104" t="str">
        <f t="shared" si="94"/>
        <v/>
      </c>
      <c r="W76" s="136"/>
      <c r="X76" s="104" t="str">
        <f t="shared" si="70"/>
        <v/>
      </c>
      <c r="Y76" s="104" t="str">
        <f t="shared" si="96"/>
        <v/>
      </c>
      <c r="Z76" s="104" t="str">
        <f t="shared" si="96"/>
        <v/>
      </c>
      <c r="AA76" s="104" t="str">
        <f t="shared" si="96"/>
        <v/>
      </c>
      <c r="AB76" s="104" t="str">
        <f t="shared" si="96"/>
        <v/>
      </c>
      <c r="AC76" s="104" t="str">
        <f t="shared" si="96"/>
        <v/>
      </c>
      <c r="AD76" s="104" t="str">
        <f t="shared" si="96"/>
        <v/>
      </c>
      <c r="AE76" s="104" t="str">
        <f t="shared" si="96"/>
        <v/>
      </c>
      <c r="AF76" s="104" t="str">
        <f t="shared" si="96"/>
        <v/>
      </c>
      <c r="AG76" s="104" t="str">
        <f t="shared" si="96"/>
        <v/>
      </c>
      <c r="AH76" s="104" t="str">
        <f t="shared" si="96"/>
        <v/>
      </c>
      <c r="AI76" s="104" t="str">
        <f t="shared" si="96"/>
        <v/>
      </c>
      <c r="AJ76" s="104" t="str">
        <f t="shared" si="96"/>
        <v/>
      </c>
      <c r="AK76" s="104"/>
      <c r="AL76" s="104" t="str">
        <f t="shared" si="71"/>
        <v/>
      </c>
      <c r="AM76" s="104" t="str">
        <f t="shared" si="97"/>
        <v/>
      </c>
      <c r="AN76" s="104" t="str">
        <f t="shared" si="97"/>
        <v/>
      </c>
      <c r="AO76" s="104" t="str">
        <f t="shared" si="97"/>
        <v/>
      </c>
      <c r="AP76" s="104" t="str">
        <f t="shared" si="97"/>
        <v/>
      </c>
      <c r="AQ76" s="104" t="str">
        <f t="shared" si="97"/>
        <v/>
      </c>
      <c r="AR76" s="104" t="str">
        <f t="shared" si="97"/>
        <v/>
      </c>
      <c r="AS76" s="104" t="str">
        <f t="shared" si="97"/>
        <v/>
      </c>
      <c r="AT76" s="104" t="str">
        <f t="shared" si="97"/>
        <v/>
      </c>
      <c r="AU76" s="104" t="str">
        <f t="shared" si="97"/>
        <v/>
      </c>
      <c r="AV76" s="104" t="str">
        <f t="shared" si="97"/>
        <v/>
      </c>
      <c r="AW76" s="104" t="str">
        <f t="shared" si="97"/>
        <v/>
      </c>
      <c r="AX76" s="104" t="str">
        <f t="shared" si="97"/>
        <v/>
      </c>
      <c r="AY76" s="104"/>
      <c r="AZ76" s="104" t="str">
        <f t="shared" si="72"/>
        <v/>
      </c>
      <c r="BA76" s="104" t="str">
        <f t="shared" si="98"/>
        <v/>
      </c>
      <c r="BB76" s="104" t="str">
        <f t="shared" si="98"/>
        <v/>
      </c>
      <c r="BC76" s="104" t="str">
        <f t="shared" si="98"/>
        <v/>
      </c>
      <c r="BD76" s="104" t="str">
        <f t="shared" si="98"/>
        <v/>
      </c>
      <c r="BE76" s="104" t="str">
        <f t="shared" si="98"/>
        <v/>
      </c>
      <c r="BF76" s="104" t="str">
        <f t="shared" si="98"/>
        <v/>
      </c>
      <c r="BG76" s="104" t="str">
        <f t="shared" si="98"/>
        <v/>
      </c>
      <c r="BH76" s="104" t="str">
        <f t="shared" si="98"/>
        <v/>
      </c>
      <c r="BI76" s="104" t="str">
        <f t="shared" si="98"/>
        <v/>
      </c>
      <c r="BJ76" s="104" t="str">
        <f t="shared" si="98"/>
        <v/>
      </c>
      <c r="BK76" s="104" t="str">
        <f t="shared" si="98"/>
        <v/>
      </c>
      <c r="BL76" s="104" t="str">
        <f t="shared" si="98"/>
        <v/>
      </c>
      <c r="BM76" s="104"/>
      <c r="BN76" s="104" t="str">
        <f t="shared" si="73"/>
        <v/>
      </c>
      <c r="BO76" s="104" t="str">
        <f t="shared" si="99"/>
        <v/>
      </c>
      <c r="BP76" s="104" t="str">
        <f t="shared" si="99"/>
        <v/>
      </c>
      <c r="BQ76" s="104" t="str">
        <f t="shared" si="99"/>
        <v/>
      </c>
      <c r="BR76" s="104" t="str">
        <f t="shared" si="99"/>
        <v/>
      </c>
      <c r="BS76" s="104" t="str">
        <f t="shared" si="99"/>
        <v/>
      </c>
      <c r="BT76" s="104" t="str">
        <f t="shared" si="99"/>
        <v/>
      </c>
      <c r="BU76" s="104" t="str">
        <f t="shared" si="99"/>
        <v/>
      </c>
      <c r="BV76" s="104" t="str">
        <f t="shared" si="99"/>
        <v/>
      </c>
      <c r="BW76" s="104" t="str">
        <f t="shared" si="99"/>
        <v/>
      </c>
      <c r="BX76" s="104" t="str">
        <f t="shared" si="99"/>
        <v/>
      </c>
      <c r="BY76" s="104" t="str">
        <f t="shared" si="99"/>
        <v/>
      </c>
      <c r="BZ76" s="104" t="str">
        <f t="shared" si="99"/>
        <v/>
      </c>
      <c r="CA76" s="104"/>
      <c r="CB76" s="104" t="str">
        <f t="shared" si="84"/>
        <v/>
      </c>
      <c r="CC76" s="104" t="str">
        <f t="shared" si="84"/>
        <v/>
      </c>
      <c r="CD76" s="104" t="str">
        <f t="shared" si="84"/>
        <v/>
      </c>
      <c r="CE76" s="104" t="str">
        <f t="shared" si="84"/>
        <v/>
      </c>
      <c r="CF76" s="104" t="str">
        <f t="shared" si="84"/>
        <v/>
      </c>
      <c r="CG76" s="104" t="str">
        <f t="shared" si="74"/>
        <v/>
      </c>
      <c r="CH76" s="104" t="str">
        <f t="shared" si="74"/>
        <v/>
      </c>
      <c r="CI76" s="104" t="str">
        <f t="shared" si="74"/>
        <v/>
      </c>
      <c r="CJ76" s="104" t="str">
        <f t="shared" si="74"/>
        <v/>
      </c>
      <c r="CK76" s="104" t="str">
        <f t="shared" si="74"/>
        <v/>
      </c>
      <c r="CL76" s="104" t="str">
        <f t="shared" si="74"/>
        <v/>
      </c>
      <c r="CM76" s="104" t="str">
        <f t="shared" si="74"/>
        <v/>
      </c>
      <c r="CN76" s="104" t="str">
        <f t="shared" si="74"/>
        <v/>
      </c>
      <c r="CO76" s="104"/>
      <c r="CP76" s="104" t="str">
        <f t="shared" si="85"/>
        <v/>
      </c>
      <c r="CQ76" s="104" t="str">
        <f t="shared" si="85"/>
        <v/>
      </c>
      <c r="CR76" s="104" t="str">
        <f t="shared" si="85"/>
        <v/>
      </c>
      <c r="CS76" s="104" t="str">
        <f t="shared" si="85"/>
        <v/>
      </c>
      <c r="CT76" s="104" t="str">
        <f t="shared" si="85"/>
        <v/>
      </c>
      <c r="CU76" s="104" t="str">
        <f t="shared" si="75"/>
        <v/>
      </c>
      <c r="CV76" s="104" t="str">
        <f t="shared" si="75"/>
        <v/>
      </c>
      <c r="CW76" s="104" t="str">
        <f t="shared" si="75"/>
        <v/>
      </c>
      <c r="CX76" s="104" t="str">
        <f t="shared" si="75"/>
        <v/>
      </c>
      <c r="CY76" s="104" t="str">
        <f t="shared" si="75"/>
        <v/>
      </c>
      <c r="CZ76" s="104" t="str">
        <f t="shared" si="75"/>
        <v/>
      </c>
      <c r="DA76" s="104" t="str">
        <f t="shared" si="75"/>
        <v/>
      </c>
      <c r="DB76" s="104" t="str">
        <f t="shared" si="75"/>
        <v/>
      </c>
      <c r="DC76" s="104"/>
      <c r="DD76" s="104" t="str">
        <f t="shared" si="86"/>
        <v/>
      </c>
      <c r="DE76" s="104" t="str">
        <f t="shared" si="86"/>
        <v/>
      </c>
      <c r="DF76" s="104" t="str">
        <f t="shared" si="86"/>
        <v/>
      </c>
      <c r="DG76" s="104" t="str">
        <f t="shared" si="86"/>
        <v/>
      </c>
      <c r="DH76" s="104" t="str">
        <f t="shared" si="86"/>
        <v/>
      </c>
      <c r="DI76" s="104" t="str">
        <f t="shared" si="76"/>
        <v/>
      </c>
      <c r="DJ76" s="104" t="str">
        <f t="shared" si="76"/>
        <v/>
      </c>
      <c r="DK76" s="104" t="str">
        <f t="shared" si="76"/>
        <v/>
      </c>
      <c r="DL76" s="104" t="str">
        <f t="shared" si="76"/>
        <v/>
      </c>
      <c r="DM76" s="104" t="str">
        <f t="shared" si="76"/>
        <v/>
      </c>
      <c r="DN76" s="104" t="str">
        <f t="shared" si="76"/>
        <v/>
      </c>
      <c r="DO76" s="104" t="str">
        <f t="shared" si="76"/>
        <v/>
      </c>
      <c r="DP76" s="104" t="str">
        <f t="shared" si="76"/>
        <v/>
      </c>
      <c r="DQ76" s="104"/>
      <c r="DR76" s="104" t="str">
        <f t="shared" si="87"/>
        <v/>
      </c>
      <c r="DS76" s="104" t="str">
        <f t="shared" si="87"/>
        <v/>
      </c>
      <c r="DT76" s="104" t="str">
        <f t="shared" si="87"/>
        <v/>
      </c>
      <c r="DU76" s="104" t="str">
        <f t="shared" si="87"/>
        <v/>
      </c>
      <c r="DV76" s="104" t="str">
        <f t="shared" si="87"/>
        <v/>
      </c>
      <c r="DW76" s="104" t="str">
        <f t="shared" si="77"/>
        <v/>
      </c>
      <c r="DX76" s="104" t="str">
        <f t="shared" si="77"/>
        <v/>
      </c>
      <c r="DY76" s="104" t="str">
        <f t="shared" si="77"/>
        <v/>
      </c>
      <c r="DZ76" s="104" t="str">
        <f t="shared" si="77"/>
        <v/>
      </c>
      <c r="EA76" s="104" t="str">
        <f t="shared" si="77"/>
        <v/>
      </c>
      <c r="EB76" s="104" t="str">
        <f t="shared" si="77"/>
        <v/>
      </c>
      <c r="EC76" s="104" t="str">
        <f t="shared" si="77"/>
        <v/>
      </c>
      <c r="ED76" s="104" t="str">
        <f t="shared" si="77"/>
        <v/>
      </c>
      <c r="EE76" s="104"/>
      <c r="EF76" s="104" t="str">
        <f t="shared" si="88"/>
        <v/>
      </c>
      <c r="EG76" s="104" t="str">
        <f t="shared" si="88"/>
        <v/>
      </c>
      <c r="EH76" s="104" t="str">
        <f t="shared" si="88"/>
        <v/>
      </c>
      <c r="EI76" s="104" t="str">
        <f t="shared" si="88"/>
        <v/>
      </c>
      <c r="EJ76" s="104" t="str">
        <f t="shared" si="88"/>
        <v/>
      </c>
      <c r="EK76" s="104" t="str">
        <f t="shared" si="78"/>
        <v/>
      </c>
      <c r="EL76" s="104" t="str">
        <f t="shared" si="78"/>
        <v/>
      </c>
      <c r="EM76" s="104" t="str">
        <f t="shared" si="78"/>
        <v/>
      </c>
      <c r="EN76" s="104" t="str">
        <f t="shared" si="78"/>
        <v/>
      </c>
      <c r="EO76" s="104" t="str">
        <f t="shared" si="78"/>
        <v/>
      </c>
      <c r="EP76" s="104" t="str">
        <f t="shared" si="78"/>
        <v/>
      </c>
      <c r="EQ76" s="104" t="str">
        <f t="shared" si="78"/>
        <v/>
      </c>
      <c r="ER76" s="104" t="str">
        <f t="shared" si="78"/>
        <v/>
      </c>
      <c r="ES76" s="104"/>
      <c r="ET76" s="104" t="str">
        <f t="shared" si="89"/>
        <v/>
      </c>
      <c r="EU76" s="104" t="str">
        <f t="shared" si="89"/>
        <v/>
      </c>
      <c r="EV76" s="104" t="str">
        <f t="shared" si="89"/>
        <v/>
      </c>
      <c r="EW76" s="104" t="str">
        <f t="shared" si="89"/>
        <v/>
      </c>
      <c r="EX76" s="104" t="str">
        <f t="shared" si="89"/>
        <v/>
      </c>
      <c r="EY76" s="104" t="str">
        <f t="shared" si="79"/>
        <v/>
      </c>
      <c r="EZ76" s="104" t="str">
        <f t="shared" si="79"/>
        <v/>
      </c>
      <c r="FA76" s="104" t="str">
        <f t="shared" si="79"/>
        <v/>
      </c>
      <c r="FB76" s="104" t="str">
        <f t="shared" si="79"/>
        <v/>
      </c>
      <c r="FC76" s="104" t="str">
        <f t="shared" si="79"/>
        <v/>
      </c>
      <c r="FD76" s="104" t="str">
        <f t="shared" si="79"/>
        <v/>
      </c>
      <c r="FE76" s="104" t="str">
        <f t="shared" si="79"/>
        <v/>
      </c>
      <c r="FF76" s="104" t="str">
        <f t="shared" si="79"/>
        <v/>
      </c>
      <c r="FG76" s="104"/>
      <c r="FH76" s="104" t="str">
        <f t="shared" si="90"/>
        <v/>
      </c>
      <c r="FI76" s="104" t="str">
        <f t="shared" si="90"/>
        <v/>
      </c>
      <c r="FJ76" s="104" t="str">
        <f t="shared" si="90"/>
        <v/>
      </c>
      <c r="FK76" s="104" t="str">
        <f t="shared" si="90"/>
        <v/>
      </c>
      <c r="FL76" s="104" t="str">
        <f t="shared" si="90"/>
        <v/>
      </c>
      <c r="FM76" s="104" t="str">
        <f t="shared" si="80"/>
        <v/>
      </c>
      <c r="FN76" s="104" t="str">
        <f t="shared" si="80"/>
        <v/>
      </c>
      <c r="FO76" s="104" t="str">
        <f t="shared" si="80"/>
        <v/>
      </c>
      <c r="FP76" s="104" t="str">
        <f t="shared" si="80"/>
        <v/>
      </c>
      <c r="FQ76" s="104" t="str">
        <f t="shared" si="80"/>
        <v/>
      </c>
      <c r="FR76" s="104" t="str">
        <f t="shared" si="80"/>
        <v/>
      </c>
      <c r="FS76" s="104" t="str">
        <f t="shared" si="80"/>
        <v/>
      </c>
      <c r="FT76" s="104" t="str">
        <f t="shared" si="80"/>
        <v/>
      </c>
      <c r="FU76" s="104"/>
      <c r="FV76" s="104" t="str">
        <f t="shared" si="91"/>
        <v/>
      </c>
      <c r="FW76" s="104" t="str">
        <f t="shared" si="91"/>
        <v/>
      </c>
      <c r="FX76" s="104" t="str">
        <f t="shared" si="91"/>
        <v/>
      </c>
      <c r="FY76" s="104" t="str">
        <f t="shared" si="91"/>
        <v/>
      </c>
      <c r="FZ76" s="104" t="str">
        <f t="shared" si="91"/>
        <v/>
      </c>
      <c r="GA76" s="104" t="str">
        <f t="shared" si="81"/>
        <v/>
      </c>
      <c r="GB76" s="104" t="str">
        <f t="shared" si="81"/>
        <v/>
      </c>
      <c r="GC76" s="104" t="str">
        <f t="shared" si="81"/>
        <v/>
      </c>
      <c r="GD76" s="104" t="str">
        <f t="shared" si="81"/>
        <v/>
      </c>
      <c r="GE76" s="104" t="str">
        <f t="shared" si="81"/>
        <v/>
      </c>
      <c r="GF76" s="104" t="str">
        <f t="shared" si="81"/>
        <v/>
      </c>
      <c r="GG76" s="104" t="str">
        <f t="shared" si="81"/>
        <v/>
      </c>
      <c r="GH76" s="104" t="str">
        <f t="shared" si="81"/>
        <v/>
      </c>
      <c r="GI76" s="104"/>
      <c r="GJ76" s="104" t="str">
        <f t="shared" si="92"/>
        <v/>
      </c>
      <c r="GK76" s="104" t="str">
        <f t="shared" si="92"/>
        <v/>
      </c>
      <c r="GL76" s="104" t="str">
        <f t="shared" si="92"/>
        <v/>
      </c>
      <c r="GM76" s="104" t="str">
        <f t="shared" si="92"/>
        <v/>
      </c>
      <c r="GN76" s="104" t="str">
        <f t="shared" si="92"/>
        <v/>
      </c>
      <c r="GO76" s="104" t="str">
        <f t="shared" si="82"/>
        <v/>
      </c>
      <c r="GP76" s="104" t="str">
        <f t="shared" si="82"/>
        <v/>
      </c>
      <c r="GQ76" s="104" t="str">
        <f t="shared" si="82"/>
        <v/>
      </c>
      <c r="GR76" s="104" t="str">
        <f t="shared" si="82"/>
        <v/>
      </c>
      <c r="GS76" s="104" t="str">
        <f t="shared" si="82"/>
        <v/>
      </c>
      <c r="GT76" s="104" t="str">
        <f t="shared" si="82"/>
        <v/>
      </c>
      <c r="GU76" s="104" t="str">
        <f t="shared" si="82"/>
        <v/>
      </c>
      <c r="GV76" s="104" t="str">
        <f t="shared" si="82"/>
        <v/>
      </c>
      <c r="GW76" s="104"/>
      <c r="GX76" s="104" t="str">
        <f t="shared" si="93"/>
        <v/>
      </c>
      <c r="GY76" s="104" t="str">
        <f t="shared" si="93"/>
        <v/>
      </c>
      <c r="GZ76" s="104" t="str">
        <f t="shared" si="93"/>
        <v/>
      </c>
      <c r="HA76" s="104" t="str">
        <f t="shared" si="93"/>
        <v/>
      </c>
      <c r="HB76" s="104" t="str">
        <f t="shared" si="93"/>
        <v/>
      </c>
      <c r="HC76" s="104" t="str">
        <f t="shared" si="83"/>
        <v/>
      </c>
      <c r="HD76" s="104" t="str">
        <f t="shared" si="83"/>
        <v/>
      </c>
      <c r="HE76" s="104" t="str">
        <f t="shared" si="83"/>
        <v/>
      </c>
      <c r="HF76" s="104" t="str">
        <f t="shared" si="83"/>
        <v/>
      </c>
      <c r="HG76" s="104" t="str">
        <f t="shared" si="83"/>
        <v/>
      </c>
      <c r="HH76" s="104" t="str">
        <f t="shared" si="83"/>
        <v/>
      </c>
      <c r="HI76" s="104" t="str">
        <f t="shared" si="83"/>
        <v/>
      </c>
      <c r="HJ76" s="104" t="str">
        <f t="shared" si="83"/>
        <v/>
      </c>
    </row>
    <row r="77" spans="1:218" x14ac:dyDescent="0.25">
      <c r="A77" s="91">
        <v>40659</v>
      </c>
      <c r="B77" s="113" t="s">
        <v>648</v>
      </c>
      <c r="C77" s="114" t="s">
        <v>571</v>
      </c>
      <c r="D77" s="160" t="s">
        <v>629</v>
      </c>
      <c r="E77" s="112"/>
      <c r="F77" s="114">
        <v>28</v>
      </c>
      <c r="G77" s="161"/>
      <c r="H77" s="162" t="str">
        <f>INDEX('Daily Activity List'!B:B,MATCH(A77,'Daily Activity List'!$A:$A))</f>
        <v>AB - Characterization Sampling2</v>
      </c>
      <c r="I77" s="136"/>
      <c r="J77" s="104" t="str">
        <f t="shared" si="95"/>
        <v/>
      </c>
      <c r="K77" s="104" t="str">
        <f t="shared" si="95"/>
        <v/>
      </c>
      <c r="L77" s="104" t="str">
        <f t="shared" si="94"/>
        <v/>
      </c>
      <c r="M77" s="104" t="str">
        <f t="shared" si="94"/>
        <v/>
      </c>
      <c r="N77" s="104" t="str">
        <f t="shared" si="94"/>
        <v/>
      </c>
      <c r="O77" s="104" t="str">
        <f t="shared" si="94"/>
        <v/>
      </c>
      <c r="P77" s="104" t="str">
        <f t="shared" si="94"/>
        <v/>
      </c>
      <c r="Q77" s="104" t="str">
        <f t="shared" si="94"/>
        <v/>
      </c>
      <c r="R77" s="104" t="str">
        <f t="shared" si="94"/>
        <v/>
      </c>
      <c r="S77" s="104" t="str">
        <f t="shared" si="94"/>
        <v/>
      </c>
      <c r="T77" s="104" t="str">
        <f t="shared" ref="L77:V100" si="100">IF($C77="Decontamination Line",IF($E77="","",IF($H77=T$1,$E77,"")),"")</f>
        <v/>
      </c>
      <c r="U77" s="104" t="str">
        <f t="shared" si="100"/>
        <v/>
      </c>
      <c r="V77" s="104" t="str">
        <f t="shared" si="100"/>
        <v/>
      </c>
      <c r="W77" s="136"/>
      <c r="X77" s="104" t="str">
        <f t="shared" si="70"/>
        <v/>
      </c>
      <c r="Y77" s="104" t="str">
        <f t="shared" si="96"/>
        <v/>
      </c>
      <c r="Z77" s="104" t="str">
        <f t="shared" si="96"/>
        <v/>
      </c>
      <c r="AA77" s="104" t="str">
        <f t="shared" si="96"/>
        <v/>
      </c>
      <c r="AB77" s="104">
        <f t="shared" si="96"/>
        <v>28</v>
      </c>
      <c r="AC77" s="104" t="str">
        <f t="shared" si="96"/>
        <v/>
      </c>
      <c r="AD77" s="104" t="str">
        <f t="shared" si="96"/>
        <v/>
      </c>
      <c r="AE77" s="104" t="str">
        <f t="shared" si="96"/>
        <v/>
      </c>
      <c r="AF77" s="104" t="str">
        <f t="shared" si="96"/>
        <v/>
      </c>
      <c r="AG77" s="104" t="str">
        <f t="shared" si="96"/>
        <v/>
      </c>
      <c r="AH77" s="104" t="str">
        <f t="shared" si="96"/>
        <v/>
      </c>
      <c r="AI77" s="104" t="str">
        <f t="shared" si="96"/>
        <v/>
      </c>
      <c r="AJ77" s="104" t="str">
        <f t="shared" si="96"/>
        <v/>
      </c>
      <c r="AK77" s="104"/>
      <c r="AL77" s="104" t="str">
        <f t="shared" si="71"/>
        <v/>
      </c>
      <c r="AM77" s="104" t="str">
        <f t="shared" si="97"/>
        <v/>
      </c>
      <c r="AN77" s="104" t="str">
        <f t="shared" si="97"/>
        <v/>
      </c>
      <c r="AO77" s="104" t="str">
        <f t="shared" si="97"/>
        <v/>
      </c>
      <c r="AP77" s="104" t="str">
        <f t="shared" si="97"/>
        <v/>
      </c>
      <c r="AQ77" s="104" t="str">
        <f t="shared" si="97"/>
        <v/>
      </c>
      <c r="AR77" s="104" t="str">
        <f t="shared" si="97"/>
        <v/>
      </c>
      <c r="AS77" s="104" t="str">
        <f t="shared" si="97"/>
        <v/>
      </c>
      <c r="AT77" s="104" t="str">
        <f t="shared" si="97"/>
        <v/>
      </c>
      <c r="AU77" s="104" t="str">
        <f t="shared" si="97"/>
        <v/>
      </c>
      <c r="AV77" s="104" t="str">
        <f t="shared" si="97"/>
        <v/>
      </c>
      <c r="AW77" s="104" t="str">
        <f t="shared" si="97"/>
        <v/>
      </c>
      <c r="AX77" s="104" t="str">
        <f t="shared" si="97"/>
        <v/>
      </c>
      <c r="AY77" s="104"/>
      <c r="AZ77" s="104" t="str">
        <f t="shared" si="72"/>
        <v/>
      </c>
      <c r="BA77" s="104" t="str">
        <f t="shared" si="98"/>
        <v/>
      </c>
      <c r="BB77" s="104" t="str">
        <f t="shared" si="98"/>
        <v/>
      </c>
      <c r="BC77" s="104" t="str">
        <f t="shared" si="98"/>
        <v/>
      </c>
      <c r="BD77" s="104" t="str">
        <f t="shared" si="98"/>
        <v/>
      </c>
      <c r="BE77" s="104" t="str">
        <f t="shared" si="98"/>
        <v/>
      </c>
      <c r="BF77" s="104" t="str">
        <f t="shared" si="98"/>
        <v/>
      </c>
      <c r="BG77" s="104" t="str">
        <f t="shared" si="98"/>
        <v/>
      </c>
      <c r="BH77" s="104" t="str">
        <f t="shared" si="98"/>
        <v/>
      </c>
      <c r="BI77" s="104" t="str">
        <f t="shared" si="98"/>
        <v/>
      </c>
      <c r="BJ77" s="104" t="str">
        <f t="shared" si="98"/>
        <v/>
      </c>
      <c r="BK77" s="104" t="str">
        <f t="shared" si="98"/>
        <v/>
      </c>
      <c r="BL77" s="104" t="str">
        <f t="shared" si="98"/>
        <v/>
      </c>
      <c r="BM77" s="104"/>
      <c r="BN77" s="104" t="str">
        <f t="shared" si="73"/>
        <v/>
      </c>
      <c r="BO77" s="104" t="str">
        <f t="shared" si="99"/>
        <v/>
      </c>
      <c r="BP77" s="104" t="str">
        <f t="shared" si="99"/>
        <v/>
      </c>
      <c r="BQ77" s="104" t="str">
        <f t="shared" si="99"/>
        <v/>
      </c>
      <c r="BR77" s="104" t="str">
        <f t="shared" si="99"/>
        <v/>
      </c>
      <c r="BS77" s="104" t="str">
        <f t="shared" si="99"/>
        <v/>
      </c>
      <c r="BT77" s="104" t="str">
        <f t="shared" si="99"/>
        <v/>
      </c>
      <c r="BU77" s="104" t="str">
        <f t="shared" si="99"/>
        <v/>
      </c>
      <c r="BV77" s="104" t="str">
        <f t="shared" si="99"/>
        <v/>
      </c>
      <c r="BW77" s="104" t="str">
        <f t="shared" si="99"/>
        <v/>
      </c>
      <c r="BX77" s="104" t="str">
        <f t="shared" si="99"/>
        <v/>
      </c>
      <c r="BY77" s="104" t="str">
        <f t="shared" si="99"/>
        <v/>
      </c>
      <c r="BZ77" s="104" t="str">
        <f t="shared" si="99"/>
        <v/>
      </c>
      <c r="CA77" s="104"/>
      <c r="CB77" s="104" t="str">
        <f t="shared" si="84"/>
        <v/>
      </c>
      <c r="CC77" s="104" t="str">
        <f t="shared" si="84"/>
        <v/>
      </c>
      <c r="CD77" s="104" t="str">
        <f t="shared" si="84"/>
        <v/>
      </c>
      <c r="CE77" s="104" t="str">
        <f t="shared" si="84"/>
        <v/>
      </c>
      <c r="CF77" s="104" t="str">
        <f t="shared" si="84"/>
        <v/>
      </c>
      <c r="CG77" s="104" t="str">
        <f t="shared" si="74"/>
        <v/>
      </c>
      <c r="CH77" s="104" t="str">
        <f t="shared" si="74"/>
        <v/>
      </c>
      <c r="CI77" s="104" t="str">
        <f t="shared" si="74"/>
        <v/>
      </c>
      <c r="CJ77" s="104" t="str">
        <f t="shared" si="74"/>
        <v/>
      </c>
      <c r="CK77" s="104" t="str">
        <f t="shared" si="74"/>
        <v/>
      </c>
      <c r="CL77" s="104" t="str">
        <f t="shared" si="74"/>
        <v/>
      </c>
      <c r="CM77" s="104" t="str">
        <f t="shared" si="74"/>
        <v/>
      </c>
      <c r="CN77" s="104" t="str">
        <f t="shared" si="74"/>
        <v/>
      </c>
      <c r="CO77" s="104"/>
      <c r="CP77" s="104" t="str">
        <f t="shared" si="85"/>
        <v/>
      </c>
      <c r="CQ77" s="104" t="str">
        <f t="shared" si="85"/>
        <v/>
      </c>
      <c r="CR77" s="104" t="str">
        <f t="shared" si="85"/>
        <v/>
      </c>
      <c r="CS77" s="104" t="str">
        <f t="shared" si="85"/>
        <v/>
      </c>
      <c r="CT77" s="104" t="str">
        <f t="shared" si="85"/>
        <v/>
      </c>
      <c r="CU77" s="104" t="str">
        <f t="shared" si="75"/>
        <v/>
      </c>
      <c r="CV77" s="104" t="str">
        <f t="shared" si="75"/>
        <v/>
      </c>
      <c r="CW77" s="104" t="str">
        <f t="shared" si="75"/>
        <v/>
      </c>
      <c r="CX77" s="104" t="str">
        <f t="shared" si="75"/>
        <v/>
      </c>
      <c r="CY77" s="104" t="str">
        <f t="shared" si="75"/>
        <v/>
      </c>
      <c r="CZ77" s="104" t="str">
        <f t="shared" si="75"/>
        <v/>
      </c>
      <c r="DA77" s="104" t="str">
        <f t="shared" si="75"/>
        <v/>
      </c>
      <c r="DB77" s="104" t="str">
        <f t="shared" si="75"/>
        <v/>
      </c>
      <c r="DC77" s="104"/>
      <c r="DD77" s="104" t="str">
        <f t="shared" si="86"/>
        <v/>
      </c>
      <c r="DE77" s="104" t="str">
        <f t="shared" si="86"/>
        <v/>
      </c>
      <c r="DF77" s="104" t="str">
        <f t="shared" si="86"/>
        <v/>
      </c>
      <c r="DG77" s="104" t="str">
        <f t="shared" si="86"/>
        <v/>
      </c>
      <c r="DH77" s="104" t="str">
        <f t="shared" si="86"/>
        <v/>
      </c>
      <c r="DI77" s="104" t="str">
        <f t="shared" si="76"/>
        <v/>
      </c>
      <c r="DJ77" s="104" t="str">
        <f t="shared" si="76"/>
        <v/>
      </c>
      <c r="DK77" s="104" t="str">
        <f t="shared" si="76"/>
        <v/>
      </c>
      <c r="DL77" s="104" t="str">
        <f t="shared" si="76"/>
        <v/>
      </c>
      <c r="DM77" s="104" t="str">
        <f t="shared" si="76"/>
        <v/>
      </c>
      <c r="DN77" s="104" t="str">
        <f t="shared" si="76"/>
        <v/>
      </c>
      <c r="DO77" s="104" t="str">
        <f t="shared" si="76"/>
        <v/>
      </c>
      <c r="DP77" s="104" t="str">
        <f t="shared" si="76"/>
        <v/>
      </c>
      <c r="DQ77" s="104"/>
      <c r="DR77" s="104" t="str">
        <f t="shared" si="87"/>
        <v/>
      </c>
      <c r="DS77" s="104" t="str">
        <f t="shared" si="87"/>
        <v/>
      </c>
      <c r="DT77" s="104" t="str">
        <f t="shared" si="87"/>
        <v/>
      </c>
      <c r="DU77" s="104" t="str">
        <f t="shared" si="87"/>
        <v/>
      </c>
      <c r="DV77" s="104" t="str">
        <f t="shared" si="87"/>
        <v/>
      </c>
      <c r="DW77" s="104" t="str">
        <f t="shared" si="77"/>
        <v/>
      </c>
      <c r="DX77" s="104" t="str">
        <f t="shared" si="77"/>
        <v/>
      </c>
      <c r="DY77" s="104" t="str">
        <f t="shared" si="77"/>
        <v/>
      </c>
      <c r="DZ77" s="104" t="str">
        <f t="shared" si="77"/>
        <v/>
      </c>
      <c r="EA77" s="104" t="str">
        <f t="shared" si="77"/>
        <v/>
      </c>
      <c r="EB77" s="104" t="str">
        <f t="shared" si="77"/>
        <v/>
      </c>
      <c r="EC77" s="104" t="str">
        <f t="shared" si="77"/>
        <v/>
      </c>
      <c r="ED77" s="104" t="str">
        <f t="shared" si="77"/>
        <v/>
      </c>
      <c r="EE77" s="104"/>
      <c r="EF77" s="104" t="str">
        <f t="shared" si="88"/>
        <v/>
      </c>
      <c r="EG77" s="104" t="str">
        <f t="shared" si="88"/>
        <v/>
      </c>
      <c r="EH77" s="104" t="str">
        <f t="shared" si="88"/>
        <v/>
      </c>
      <c r="EI77" s="104" t="str">
        <f t="shared" si="88"/>
        <v/>
      </c>
      <c r="EJ77" s="104" t="str">
        <f t="shared" si="88"/>
        <v/>
      </c>
      <c r="EK77" s="104" t="str">
        <f t="shared" si="78"/>
        <v/>
      </c>
      <c r="EL77" s="104" t="str">
        <f t="shared" si="78"/>
        <v/>
      </c>
      <c r="EM77" s="104" t="str">
        <f t="shared" si="78"/>
        <v/>
      </c>
      <c r="EN77" s="104" t="str">
        <f t="shared" si="78"/>
        <v/>
      </c>
      <c r="EO77" s="104" t="str">
        <f t="shared" si="78"/>
        <v/>
      </c>
      <c r="EP77" s="104" t="str">
        <f t="shared" si="78"/>
        <v/>
      </c>
      <c r="EQ77" s="104" t="str">
        <f t="shared" si="78"/>
        <v/>
      </c>
      <c r="ER77" s="104" t="str">
        <f t="shared" si="78"/>
        <v/>
      </c>
      <c r="ES77" s="104"/>
      <c r="ET77" s="104" t="str">
        <f t="shared" si="89"/>
        <v/>
      </c>
      <c r="EU77" s="104" t="str">
        <f t="shared" si="89"/>
        <v/>
      </c>
      <c r="EV77" s="104" t="str">
        <f t="shared" si="89"/>
        <v/>
      </c>
      <c r="EW77" s="104" t="str">
        <f t="shared" si="89"/>
        <v/>
      </c>
      <c r="EX77" s="104" t="str">
        <f t="shared" si="89"/>
        <v/>
      </c>
      <c r="EY77" s="104" t="str">
        <f t="shared" si="79"/>
        <v/>
      </c>
      <c r="EZ77" s="104" t="str">
        <f t="shared" si="79"/>
        <v/>
      </c>
      <c r="FA77" s="104" t="str">
        <f t="shared" si="79"/>
        <v/>
      </c>
      <c r="FB77" s="104" t="str">
        <f t="shared" si="79"/>
        <v/>
      </c>
      <c r="FC77" s="104" t="str">
        <f t="shared" si="79"/>
        <v/>
      </c>
      <c r="FD77" s="104" t="str">
        <f t="shared" si="79"/>
        <v/>
      </c>
      <c r="FE77" s="104" t="str">
        <f t="shared" si="79"/>
        <v/>
      </c>
      <c r="FF77" s="104" t="str">
        <f t="shared" si="79"/>
        <v/>
      </c>
      <c r="FG77" s="104"/>
      <c r="FH77" s="104" t="str">
        <f t="shared" si="90"/>
        <v/>
      </c>
      <c r="FI77" s="104" t="str">
        <f t="shared" si="90"/>
        <v/>
      </c>
      <c r="FJ77" s="104" t="str">
        <f t="shared" si="90"/>
        <v/>
      </c>
      <c r="FK77" s="104" t="str">
        <f t="shared" si="90"/>
        <v/>
      </c>
      <c r="FL77" s="104" t="str">
        <f t="shared" si="90"/>
        <v/>
      </c>
      <c r="FM77" s="104" t="str">
        <f t="shared" si="80"/>
        <v/>
      </c>
      <c r="FN77" s="104" t="str">
        <f t="shared" si="80"/>
        <v/>
      </c>
      <c r="FO77" s="104" t="str">
        <f t="shared" si="80"/>
        <v/>
      </c>
      <c r="FP77" s="104" t="str">
        <f t="shared" si="80"/>
        <v/>
      </c>
      <c r="FQ77" s="104" t="str">
        <f t="shared" si="80"/>
        <v/>
      </c>
      <c r="FR77" s="104" t="str">
        <f t="shared" si="80"/>
        <v/>
      </c>
      <c r="FS77" s="104" t="str">
        <f t="shared" si="80"/>
        <v/>
      </c>
      <c r="FT77" s="104" t="str">
        <f t="shared" si="80"/>
        <v/>
      </c>
      <c r="FU77" s="104"/>
      <c r="FV77" s="104" t="str">
        <f t="shared" si="91"/>
        <v/>
      </c>
      <c r="FW77" s="104" t="str">
        <f t="shared" si="91"/>
        <v/>
      </c>
      <c r="FX77" s="104" t="str">
        <f t="shared" si="91"/>
        <v/>
      </c>
      <c r="FY77" s="104" t="str">
        <f t="shared" si="91"/>
        <v/>
      </c>
      <c r="FZ77" s="104" t="str">
        <f t="shared" si="91"/>
        <v/>
      </c>
      <c r="GA77" s="104" t="str">
        <f t="shared" si="81"/>
        <v/>
      </c>
      <c r="GB77" s="104" t="str">
        <f t="shared" si="81"/>
        <v/>
      </c>
      <c r="GC77" s="104" t="str">
        <f t="shared" si="81"/>
        <v/>
      </c>
      <c r="GD77" s="104" t="str">
        <f t="shared" si="81"/>
        <v/>
      </c>
      <c r="GE77" s="104" t="str">
        <f t="shared" si="81"/>
        <v/>
      </c>
      <c r="GF77" s="104" t="str">
        <f t="shared" si="81"/>
        <v/>
      </c>
      <c r="GG77" s="104" t="str">
        <f t="shared" si="81"/>
        <v/>
      </c>
      <c r="GH77" s="104" t="str">
        <f t="shared" si="81"/>
        <v/>
      </c>
      <c r="GI77" s="104"/>
      <c r="GJ77" s="104" t="str">
        <f t="shared" si="92"/>
        <v/>
      </c>
      <c r="GK77" s="104" t="str">
        <f t="shared" si="92"/>
        <v/>
      </c>
      <c r="GL77" s="104" t="str">
        <f t="shared" si="92"/>
        <v/>
      </c>
      <c r="GM77" s="104" t="str">
        <f t="shared" si="92"/>
        <v/>
      </c>
      <c r="GN77" s="104" t="str">
        <f t="shared" si="92"/>
        <v/>
      </c>
      <c r="GO77" s="104" t="str">
        <f t="shared" si="82"/>
        <v/>
      </c>
      <c r="GP77" s="104" t="str">
        <f t="shared" si="82"/>
        <v/>
      </c>
      <c r="GQ77" s="104" t="str">
        <f t="shared" si="82"/>
        <v/>
      </c>
      <c r="GR77" s="104" t="str">
        <f t="shared" si="82"/>
        <v/>
      </c>
      <c r="GS77" s="104" t="str">
        <f t="shared" si="82"/>
        <v/>
      </c>
      <c r="GT77" s="104" t="str">
        <f t="shared" si="82"/>
        <v/>
      </c>
      <c r="GU77" s="104" t="str">
        <f t="shared" si="82"/>
        <v/>
      </c>
      <c r="GV77" s="104" t="str">
        <f t="shared" si="82"/>
        <v/>
      </c>
      <c r="GW77" s="104"/>
      <c r="GX77" s="104" t="str">
        <f t="shared" si="93"/>
        <v/>
      </c>
      <c r="GY77" s="104" t="str">
        <f t="shared" si="93"/>
        <v/>
      </c>
      <c r="GZ77" s="104" t="str">
        <f t="shared" si="93"/>
        <v/>
      </c>
      <c r="HA77" s="104" t="str">
        <f t="shared" si="93"/>
        <v/>
      </c>
      <c r="HB77" s="104" t="str">
        <f t="shared" si="93"/>
        <v/>
      </c>
      <c r="HC77" s="104" t="str">
        <f t="shared" si="83"/>
        <v/>
      </c>
      <c r="HD77" s="104" t="str">
        <f t="shared" si="83"/>
        <v/>
      </c>
      <c r="HE77" s="104" t="str">
        <f t="shared" si="83"/>
        <v/>
      </c>
      <c r="HF77" s="104" t="str">
        <f t="shared" si="83"/>
        <v/>
      </c>
      <c r="HG77" s="104" t="str">
        <f t="shared" si="83"/>
        <v/>
      </c>
      <c r="HH77" s="104" t="str">
        <f t="shared" si="83"/>
        <v/>
      </c>
      <c r="HI77" s="104" t="str">
        <f t="shared" si="83"/>
        <v/>
      </c>
      <c r="HJ77" s="104" t="str">
        <f t="shared" si="83"/>
        <v/>
      </c>
    </row>
    <row r="78" spans="1:218" x14ac:dyDescent="0.25">
      <c r="A78" s="91">
        <v>40659</v>
      </c>
      <c r="B78" s="113" t="s">
        <v>649</v>
      </c>
      <c r="C78" s="114" t="s">
        <v>571</v>
      </c>
      <c r="D78" s="160" t="s">
        <v>629</v>
      </c>
      <c r="E78" s="112"/>
      <c r="F78" s="114">
        <v>28</v>
      </c>
      <c r="G78" s="161"/>
      <c r="H78" s="162" t="str">
        <f>INDEX('Daily Activity List'!B:B,MATCH(A78,'Daily Activity List'!$A:$A))</f>
        <v>AB - Characterization Sampling2</v>
      </c>
      <c r="I78" s="136"/>
      <c r="J78" s="104" t="str">
        <f t="shared" si="95"/>
        <v/>
      </c>
      <c r="K78" s="104" t="str">
        <f t="shared" si="95"/>
        <v/>
      </c>
      <c r="L78" s="104" t="str">
        <f t="shared" si="100"/>
        <v/>
      </c>
      <c r="M78" s="104" t="str">
        <f t="shared" si="100"/>
        <v/>
      </c>
      <c r="N78" s="104" t="str">
        <f t="shared" si="100"/>
        <v/>
      </c>
      <c r="O78" s="104" t="str">
        <f t="shared" si="100"/>
        <v/>
      </c>
      <c r="P78" s="104" t="str">
        <f t="shared" si="100"/>
        <v/>
      </c>
      <c r="Q78" s="104" t="str">
        <f t="shared" si="100"/>
        <v/>
      </c>
      <c r="R78" s="104" t="str">
        <f t="shared" si="100"/>
        <v/>
      </c>
      <c r="S78" s="104" t="str">
        <f t="shared" si="100"/>
        <v/>
      </c>
      <c r="T78" s="104" t="str">
        <f t="shared" si="100"/>
        <v/>
      </c>
      <c r="U78" s="104" t="str">
        <f t="shared" si="100"/>
        <v/>
      </c>
      <c r="V78" s="104" t="str">
        <f t="shared" si="100"/>
        <v/>
      </c>
      <c r="W78" s="136"/>
      <c r="X78" s="104" t="str">
        <f t="shared" si="70"/>
        <v/>
      </c>
      <c r="Y78" s="104" t="str">
        <f t="shared" si="96"/>
        <v/>
      </c>
      <c r="Z78" s="104" t="str">
        <f t="shared" si="96"/>
        <v/>
      </c>
      <c r="AA78" s="104" t="str">
        <f t="shared" si="96"/>
        <v/>
      </c>
      <c r="AB78" s="104">
        <f t="shared" si="96"/>
        <v>28</v>
      </c>
      <c r="AC78" s="104" t="str">
        <f t="shared" si="96"/>
        <v/>
      </c>
      <c r="AD78" s="104" t="str">
        <f t="shared" si="96"/>
        <v/>
      </c>
      <c r="AE78" s="104" t="str">
        <f t="shared" si="96"/>
        <v/>
      </c>
      <c r="AF78" s="104" t="str">
        <f t="shared" si="96"/>
        <v/>
      </c>
      <c r="AG78" s="104" t="str">
        <f t="shared" si="96"/>
        <v/>
      </c>
      <c r="AH78" s="104" t="str">
        <f t="shared" si="96"/>
        <v/>
      </c>
      <c r="AI78" s="104" t="str">
        <f t="shared" si="96"/>
        <v/>
      </c>
      <c r="AJ78" s="104" t="str">
        <f t="shared" si="96"/>
        <v/>
      </c>
      <c r="AK78" s="104"/>
      <c r="AL78" s="104" t="str">
        <f t="shared" si="71"/>
        <v/>
      </c>
      <c r="AM78" s="104" t="str">
        <f t="shared" si="97"/>
        <v/>
      </c>
      <c r="AN78" s="104" t="str">
        <f t="shared" si="97"/>
        <v/>
      </c>
      <c r="AO78" s="104" t="str">
        <f t="shared" si="97"/>
        <v/>
      </c>
      <c r="AP78" s="104" t="str">
        <f t="shared" si="97"/>
        <v/>
      </c>
      <c r="AQ78" s="104" t="str">
        <f t="shared" si="97"/>
        <v/>
      </c>
      <c r="AR78" s="104" t="str">
        <f t="shared" si="97"/>
        <v/>
      </c>
      <c r="AS78" s="104" t="str">
        <f t="shared" si="97"/>
        <v/>
      </c>
      <c r="AT78" s="104" t="str">
        <f t="shared" si="97"/>
        <v/>
      </c>
      <c r="AU78" s="104" t="str">
        <f t="shared" si="97"/>
        <v/>
      </c>
      <c r="AV78" s="104" t="str">
        <f t="shared" si="97"/>
        <v/>
      </c>
      <c r="AW78" s="104" t="str">
        <f t="shared" si="97"/>
        <v/>
      </c>
      <c r="AX78" s="104" t="str">
        <f t="shared" si="97"/>
        <v/>
      </c>
      <c r="AY78" s="104"/>
      <c r="AZ78" s="104" t="str">
        <f t="shared" si="72"/>
        <v/>
      </c>
      <c r="BA78" s="104" t="str">
        <f t="shared" si="98"/>
        <v/>
      </c>
      <c r="BB78" s="104" t="str">
        <f t="shared" si="98"/>
        <v/>
      </c>
      <c r="BC78" s="104" t="str">
        <f t="shared" si="98"/>
        <v/>
      </c>
      <c r="BD78" s="104" t="str">
        <f t="shared" si="98"/>
        <v/>
      </c>
      <c r="BE78" s="104" t="str">
        <f t="shared" si="98"/>
        <v/>
      </c>
      <c r="BF78" s="104" t="str">
        <f t="shared" si="98"/>
        <v/>
      </c>
      <c r="BG78" s="104" t="str">
        <f t="shared" si="98"/>
        <v/>
      </c>
      <c r="BH78" s="104" t="str">
        <f t="shared" si="98"/>
        <v/>
      </c>
      <c r="BI78" s="104" t="str">
        <f t="shared" si="98"/>
        <v/>
      </c>
      <c r="BJ78" s="104" t="str">
        <f t="shared" si="98"/>
        <v/>
      </c>
      <c r="BK78" s="104" t="str">
        <f t="shared" si="98"/>
        <v/>
      </c>
      <c r="BL78" s="104" t="str">
        <f t="shared" si="98"/>
        <v/>
      </c>
      <c r="BM78" s="104"/>
      <c r="BN78" s="104" t="str">
        <f t="shared" si="73"/>
        <v/>
      </c>
      <c r="BO78" s="104" t="str">
        <f t="shared" si="99"/>
        <v/>
      </c>
      <c r="BP78" s="104" t="str">
        <f t="shared" si="99"/>
        <v/>
      </c>
      <c r="BQ78" s="104" t="str">
        <f t="shared" si="99"/>
        <v/>
      </c>
      <c r="BR78" s="104" t="str">
        <f t="shared" si="99"/>
        <v/>
      </c>
      <c r="BS78" s="104" t="str">
        <f t="shared" si="99"/>
        <v/>
      </c>
      <c r="BT78" s="104" t="str">
        <f t="shared" si="99"/>
        <v/>
      </c>
      <c r="BU78" s="104" t="str">
        <f t="shared" si="99"/>
        <v/>
      </c>
      <c r="BV78" s="104" t="str">
        <f t="shared" si="99"/>
        <v/>
      </c>
      <c r="BW78" s="104" t="str">
        <f t="shared" si="99"/>
        <v/>
      </c>
      <c r="BX78" s="104" t="str">
        <f t="shared" si="99"/>
        <v/>
      </c>
      <c r="BY78" s="104" t="str">
        <f t="shared" si="99"/>
        <v/>
      </c>
      <c r="BZ78" s="104" t="str">
        <f t="shared" si="99"/>
        <v/>
      </c>
      <c r="CA78" s="104"/>
      <c r="CB78" s="104" t="str">
        <f t="shared" si="84"/>
        <v/>
      </c>
      <c r="CC78" s="104" t="str">
        <f t="shared" si="84"/>
        <v/>
      </c>
      <c r="CD78" s="104" t="str">
        <f t="shared" si="84"/>
        <v/>
      </c>
      <c r="CE78" s="104" t="str">
        <f t="shared" si="84"/>
        <v/>
      </c>
      <c r="CF78" s="104" t="str">
        <f t="shared" si="84"/>
        <v/>
      </c>
      <c r="CG78" s="104" t="str">
        <f t="shared" si="74"/>
        <v/>
      </c>
      <c r="CH78" s="104" t="str">
        <f t="shared" si="74"/>
        <v/>
      </c>
      <c r="CI78" s="104" t="str">
        <f t="shared" si="74"/>
        <v/>
      </c>
      <c r="CJ78" s="104" t="str">
        <f t="shared" si="74"/>
        <v/>
      </c>
      <c r="CK78" s="104" t="str">
        <f t="shared" si="74"/>
        <v/>
      </c>
      <c r="CL78" s="104" t="str">
        <f t="shared" si="74"/>
        <v/>
      </c>
      <c r="CM78" s="104" t="str">
        <f t="shared" si="74"/>
        <v/>
      </c>
      <c r="CN78" s="104" t="str">
        <f t="shared" si="74"/>
        <v/>
      </c>
      <c r="CO78" s="104"/>
      <c r="CP78" s="104" t="str">
        <f t="shared" si="85"/>
        <v/>
      </c>
      <c r="CQ78" s="104" t="str">
        <f t="shared" si="85"/>
        <v/>
      </c>
      <c r="CR78" s="104" t="str">
        <f t="shared" si="85"/>
        <v/>
      </c>
      <c r="CS78" s="104" t="str">
        <f t="shared" si="85"/>
        <v/>
      </c>
      <c r="CT78" s="104" t="str">
        <f t="shared" si="85"/>
        <v/>
      </c>
      <c r="CU78" s="104" t="str">
        <f t="shared" si="75"/>
        <v/>
      </c>
      <c r="CV78" s="104" t="str">
        <f t="shared" si="75"/>
        <v/>
      </c>
      <c r="CW78" s="104" t="str">
        <f t="shared" si="75"/>
        <v/>
      </c>
      <c r="CX78" s="104" t="str">
        <f t="shared" si="75"/>
        <v/>
      </c>
      <c r="CY78" s="104" t="str">
        <f t="shared" si="75"/>
        <v/>
      </c>
      <c r="CZ78" s="104" t="str">
        <f t="shared" si="75"/>
        <v/>
      </c>
      <c r="DA78" s="104" t="str">
        <f t="shared" si="75"/>
        <v/>
      </c>
      <c r="DB78" s="104" t="str">
        <f t="shared" si="75"/>
        <v/>
      </c>
      <c r="DC78" s="104"/>
      <c r="DD78" s="104" t="str">
        <f t="shared" si="86"/>
        <v/>
      </c>
      <c r="DE78" s="104" t="str">
        <f t="shared" si="86"/>
        <v/>
      </c>
      <c r="DF78" s="104" t="str">
        <f t="shared" si="86"/>
        <v/>
      </c>
      <c r="DG78" s="104" t="str">
        <f t="shared" si="86"/>
        <v/>
      </c>
      <c r="DH78" s="104" t="str">
        <f t="shared" si="86"/>
        <v/>
      </c>
      <c r="DI78" s="104" t="str">
        <f t="shared" si="76"/>
        <v/>
      </c>
      <c r="DJ78" s="104" t="str">
        <f t="shared" si="76"/>
        <v/>
      </c>
      <c r="DK78" s="104" t="str">
        <f t="shared" si="76"/>
        <v/>
      </c>
      <c r="DL78" s="104" t="str">
        <f t="shared" si="76"/>
        <v/>
      </c>
      <c r="DM78" s="104" t="str">
        <f t="shared" si="76"/>
        <v/>
      </c>
      <c r="DN78" s="104" t="str">
        <f t="shared" si="76"/>
        <v/>
      </c>
      <c r="DO78" s="104" t="str">
        <f t="shared" si="76"/>
        <v/>
      </c>
      <c r="DP78" s="104" t="str">
        <f t="shared" si="76"/>
        <v/>
      </c>
      <c r="DQ78" s="104"/>
      <c r="DR78" s="104" t="str">
        <f t="shared" si="87"/>
        <v/>
      </c>
      <c r="DS78" s="104" t="str">
        <f t="shared" si="87"/>
        <v/>
      </c>
      <c r="DT78" s="104" t="str">
        <f t="shared" si="87"/>
        <v/>
      </c>
      <c r="DU78" s="104" t="str">
        <f t="shared" si="87"/>
        <v/>
      </c>
      <c r="DV78" s="104" t="str">
        <f t="shared" si="87"/>
        <v/>
      </c>
      <c r="DW78" s="104" t="str">
        <f t="shared" si="77"/>
        <v/>
      </c>
      <c r="DX78" s="104" t="str">
        <f t="shared" si="77"/>
        <v/>
      </c>
      <c r="DY78" s="104" t="str">
        <f t="shared" si="77"/>
        <v/>
      </c>
      <c r="DZ78" s="104" t="str">
        <f t="shared" si="77"/>
        <v/>
      </c>
      <c r="EA78" s="104" t="str">
        <f t="shared" si="77"/>
        <v/>
      </c>
      <c r="EB78" s="104" t="str">
        <f t="shared" si="77"/>
        <v/>
      </c>
      <c r="EC78" s="104" t="str">
        <f t="shared" si="77"/>
        <v/>
      </c>
      <c r="ED78" s="104" t="str">
        <f t="shared" si="77"/>
        <v/>
      </c>
      <c r="EE78" s="104"/>
      <c r="EF78" s="104" t="str">
        <f t="shared" si="88"/>
        <v/>
      </c>
      <c r="EG78" s="104" t="str">
        <f t="shared" si="88"/>
        <v/>
      </c>
      <c r="EH78" s="104" t="str">
        <f t="shared" si="88"/>
        <v/>
      </c>
      <c r="EI78" s="104" t="str">
        <f t="shared" si="88"/>
        <v/>
      </c>
      <c r="EJ78" s="104" t="str">
        <f t="shared" si="88"/>
        <v/>
      </c>
      <c r="EK78" s="104" t="str">
        <f t="shared" si="78"/>
        <v/>
      </c>
      <c r="EL78" s="104" t="str">
        <f t="shared" si="78"/>
        <v/>
      </c>
      <c r="EM78" s="104" t="str">
        <f t="shared" si="78"/>
        <v/>
      </c>
      <c r="EN78" s="104" t="str">
        <f t="shared" si="78"/>
        <v/>
      </c>
      <c r="EO78" s="104" t="str">
        <f t="shared" si="78"/>
        <v/>
      </c>
      <c r="EP78" s="104" t="str">
        <f t="shared" si="78"/>
        <v/>
      </c>
      <c r="EQ78" s="104" t="str">
        <f t="shared" si="78"/>
        <v/>
      </c>
      <c r="ER78" s="104" t="str">
        <f t="shared" si="78"/>
        <v/>
      </c>
      <c r="ES78" s="104"/>
      <c r="ET78" s="104" t="str">
        <f t="shared" si="89"/>
        <v/>
      </c>
      <c r="EU78" s="104" t="str">
        <f t="shared" si="89"/>
        <v/>
      </c>
      <c r="EV78" s="104" t="str">
        <f t="shared" si="89"/>
        <v/>
      </c>
      <c r="EW78" s="104" t="str">
        <f t="shared" si="89"/>
        <v/>
      </c>
      <c r="EX78" s="104" t="str">
        <f t="shared" si="89"/>
        <v/>
      </c>
      <c r="EY78" s="104" t="str">
        <f t="shared" si="79"/>
        <v/>
      </c>
      <c r="EZ78" s="104" t="str">
        <f t="shared" si="79"/>
        <v/>
      </c>
      <c r="FA78" s="104" t="str">
        <f t="shared" si="79"/>
        <v/>
      </c>
      <c r="FB78" s="104" t="str">
        <f t="shared" si="79"/>
        <v/>
      </c>
      <c r="FC78" s="104" t="str">
        <f t="shared" si="79"/>
        <v/>
      </c>
      <c r="FD78" s="104" t="str">
        <f t="shared" si="79"/>
        <v/>
      </c>
      <c r="FE78" s="104" t="str">
        <f t="shared" si="79"/>
        <v/>
      </c>
      <c r="FF78" s="104" t="str">
        <f t="shared" si="79"/>
        <v/>
      </c>
      <c r="FG78" s="104"/>
      <c r="FH78" s="104" t="str">
        <f t="shared" si="90"/>
        <v/>
      </c>
      <c r="FI78" s="104" t="str">
        <f t="shared" si="90"/>
        <v/>
      </c>
      <c r="FJ78" s="104" t="str">
        <f t="shared" si="90"/>
        <v/>
      </c>
      <c r="FK78" s="104" t="str">
        <f t="shared" si="90"/>
        <v/>
      </c>
      <c r="FL78" s="104" t="str">
        <f t="shared" si="90"/>
        <v/>
      </c>
      <c r="FM78" s="104" t="str">
        <f t="shared" si="80"/>
        <v/>
      </c>
      <c r="FN78" s="104" t="str">
        <f t="shared" si="80"/>
        <v/>
      </c>
      <c r="FO78" s="104" t="str">
        <f t="shared" si="80"/>
        <v/>
      </c>
      <c r="FP78" s="104" t="str">
        <f t="shared" si="80"/>
        <v/>
      </c>
      <c r="FQ78" s="104" t="str">
        <f t="shared" si="80"/>
        <v/>
      </c>
      <c r="FR78" s="104" t="str">
        <f t="shared" si="80"/>
        <v/>
      </c>
      <c r="FS78" s="104" t="str">
        <f t="shared" si="80"/>
        <v/>
      </c>
      <c r="FT78" s="104" t="str">
        <f t="shared" si="80"/>
        <v/>
      </c>
      <c r="FU78" s="104"/>
      <c r="FV78" s="104" t="str">
        <f t="shared" si="91"/>
        <v/>
      </c>
      <c r="FW78" s="104" t="str">
        <f t="shared" si="91"/>
        <v/>
      </c>
      <c r="FX78" s="104" t="str">
        <f t="shared" si="91"/>
        <v/>
      </c>
      <c r="FY78" s="104" t="str">
        <f t="shared" si="91"/>
        <v/>
      </c>
      <c r="FZ78" s="104" t="str">
        <f t="shared" si="91"/>
        <v/>
      </c>
      <c r="GA78" s="104" t="str">
        <f t="shared" si="81"/>
        <v/>
      </c>
      <c r="GB78" s="104" t="str">
        <f t="shared" si="81"/>
        <v/>
      </c>
      <c r="GC78" s="104" t="str">
        <f t="shared" si="81"/>
        <v/>
      </c>
      <c r="GD78" s="104" t="str">
        <f t="shared" si="81"/>
        <v/>
      </c>
      <c r="GE78" s="104" t="str">
        <f t="shared" si="81"/>
        <v/>
      </c>
      <c r="GF78" s="104" t="str">
        <f t="shared" si="81"/>
        <v/>
      </c>
      <c r="GG78" s="104" t="str">
        <f t="shared" si="81"/>
        <v/>
      </c>
      <c r="GH78" s="104" t="str">
        <f t="shared" si="81"/>
        <v/>
      </c>
      <c r="GI78" s="104"/>
      <c r="GJ78" s="104" t="str">
        <f t="shared" si="92"/>
        <v/>
      </c>
      <c r="GK78" s="104" t="str">
        <f t="shared" si="92"/>
        <v/>
      </c>
      <c r="GL78" s="104" t="str">
        <f t="shared" si="92"/>
        <v/>
      </c>
      <c r="GM78" s="104" t="str">
        <f t="shared" si="92"/>
        <v/>
      </c>
      <c r="GN78" s="104" t="str">
        <f t="shared" si="92"/>
        <v/>
      </c>
      <c r="GO78" s="104" t="str">
        <f t="shared" si="82"/>
        <v/>
      </c>
      <c r="GP78" s="104" t="str">
        <f t="shared" si="82"/>
        <v/>
      </c>
      <c r="GQ78" s="104" t="str">
        <f t="shared" si="82"/>
        <v/>
      </c>
      <c r="GR78" s="104" t="str">
        <f t="shared" si="82"/>
        <v/>
      </c>
      <c r="GS78" s="104" t="str">
        <f t="shared" si="82"/>
        <v/>
      </c>
      <c r="GT78" s="104" t="str">
        <f t="shared" si="82"/>
        <v/>
      </c>
      <c r="GU78" s="104" t="str">
        <f t="shared" si="82"/>
        <v/>
      </c>
      <c r="GV78" s="104" t="str">
        <f t="shared" si="82"/>
        <v/>
      </c>
      <c r="GW78" s="104"/>
      <c r="GX78" s="104" t="str">
        <f t="shared" si="93"/>
        <v/>
      </c>
      <c r="GY78" s="104" t="str">
        <f t="shared" si="93"/>
        <v/>
      </c>
      <c r="GZ78" s="104" t="str">
        <f t="shared" si="93"/>
        <v/>
      </c>
      <c r="HA78" s="104" t="str">
        <f t="shared" si="93"/>
        <v/>
      </c>
      <c r="HB78" s="104" t="str">
        <f t="shared" si="93"/>
        <v/>
      </c>
      <c r="HC78" s="104" t="str">
        <f t="shared" si="83"/>
        <v/>
      </c>
      <c r="HD78" s="104" t="str">
        <f t="shared" si="83"/>
        <v/>
      </c>
      <c r="HE78" s="104" t="str">
        <f t="shared" si="83"/>
        <v/>
      </c>
      <c r="HF78" s="104" t="str">
        <f t="shared" si="83"/>
        <v/>
      </c>
      <c r="HG78" s="104" t="str">
        <f t="shared" si="83"/>
        <v/>
      </c>
      <c r="HH78" s="104" t="str">
        <f t="shared" si="83"/>
        <v/>
      </c>
      <c r="HI78" s="104" t="str">
        <f t="shared" si="83"/>
        <v/>
      </c>
      <c r="HJ78" s="104" t="str">
        <f t="shared" si="83"/>
        <v/>
      </c>
    </row>
    <row r="79" spans="1:218" x14ac:dyDescent="0.25">
      <c r="A79" s="91">
        <v>40659</v>
      </c>
      <c r="B79" s="113" t="s">
        <v>650</v>
      </c>
      <c r="C79" s="114" t="s">
        <v>571</v>
      </c>
      <c r="D79" s="160" t="s">
        <v>647</v>
      </c>
      <c r="E79" s="114">
        <v>50</v>
      </c>
      <c r="F79" s="134"/>
      <c r="G79" s="161"/>
      <c r="H79" s="162" t="str">
        <f>INDEX('Daily Activity List'!B:B,MATCH(A79,'Daily Activity List'!$A:$A))</f>
        <v>AB - Characterization Sampling2</v>
      </c>
      <c r="I79" s="136"/>
      <c r="J79" s="104" t="str">
        <f t="shared" si="95"/>
        <v/>
      </c>
      <c r="K79" s="104" t="str">
        <f t="shared" si="95"/>
        <v/>
      </c>
      <c r="L79" s="104" t="str">
        <f t="shared" si="100"/>
        <v/>
      </c>
      <c r="M79" s="104" t="str">
        <f t="shared" si="100"/>
        <v/>
      </c>
      <c r="N79" s="104">
        <f t="shared" si="100"/>
        <v>50</v>
      </c>
      <c r="O79" s="104" t="str">
        <f t="shared" si="100"/>
        <v/>
      </c>
      <c r="P79" s="104" t="str">
        <f t="shared" si="100"/>
        <v/>
      </c>
      <c r="Q79" s="104" t="str">
        <f t="shared" si="100"/>
        <v/>
      </c>
      <c r="R79" s="104" t="str">
        <f t="shared" si="100"/>
        <v/>
      </c>
      <c r="S79" s="104" t="str">
        <f t="shared" si="100"/>
        <v/>
      </c>
      <c r="T79" s="104" t="str">
        <f t="shared" si="100"/>
        <v/>
      </c>
      <c r="U79" s="104" t="str">
        <f t="shared" si="100"/>
        <v/>
      </c>
      <c r="V79" s="104" t="str">
        <f t="shared" si="100"/>
        <v/>
      </c>
      <c r="W79" s="136"/>
      <c r="X79" s="104" t="str">
        <f t="shared" si="70"/>
        <v/>
      </c>
      <c r="Y79" s="104" t="str">
        <f t="shared" si="96"/>
        <v/>
      </c>
      <c r="Z79" s="104" t="str">
        <f t="shared" si="96"/>
        <v/>
      </c>
      <c r="AA79" s="104" t="str">
        <f t="shared" si="96"/>
        <v/>
      </c>
      <c r="AB79" s="104" t="str">
        <f t="shared" si="96"/>
        <v/>
      </c>
      <c r="AC79" s="104" t="str">
        <f t="shared" si="96"/>
        <v/>
      </c>
      <c r="AD79" s="104" t="str">
        <f t="shared" si="96"/>
        <v/>
      </c>
      <c r="AE79" s="104" t="str">
        <f t="shared" si="96"/>
        <v/>
      </c>
      <c r="AF79" s="104" t="str">
        <f t="shared" si="96"/>
        <v/>
      </c>
      <c r="AG79" s="104" t="str">
        <f t="shared" si="96"/>
        <v/>
      </c>
      <c r="AH79" s="104" t="str">
        <f t="shared" si="96"/>
        <v/>
      </c>
      <c r="AI79" s="104" t="str">
        <f t="shared" si="96"/>
        <v/>
      </c>
      <c r="AJ79" s="104" t="str">
        <f t="shared" si="96"/>
        <v/>
      </c>
      <c r="AK79" s="104"/>
      <c r="AL79" s="104" t="str">
        <f t="shared" si="71"/>
        <v/>
      </c>
      <c r="AM79" s="104" t="str">
        <f t="shared" si="97"/>
        <v/>
      </c>
      <c r="AN79" s="104" t="str">
        <f t="shared" si="97"/>
        <v/>
      </c>
      <c r="AO79" s="104" t="str">
        <f t="shared" si="97"/>
        <v/>
      </c>
      <c r="AP79" s="104" t="str">
        <f t="shared" si="97"/>
        <v/>
      </c>
      <c r="AQ79" s="104" t="str">
        <f t="shared" si="97"/>
        <v/>
      </c>
      <c r="AR79" s="104" t="str">
        <f t="shared" si="97"/>
        <v/>
      </c>
      <c r="AS79" s="104" t="str">
        <f t="shared" si="97"/>
        <v/>
      </c>
      <c r="AT79" s="104" t="str">
        <f t="shared" si="97"/>
        <v/>
      </c>
      <c r="AU79" s="104" t="str">
        <f t="shared" si="97"/>
        <v/>
      </c>
      <c r="AV79" s="104" t="str">
        <f t="shared" si="97"/>
        <v/>
      </c>
      <c r="AW79" s="104" t="str">
        <f t="shared" si="97"/>
        <v/>
      </c>
      <c r="AX79" s="104" t="str">
        <f t="shared" si="97"/>
        <v/>
      </c>
      <c r="AY79" s="104"/>
      <c r="AZ79" s="104" t="str">
        <f t="shared" si="72"/>
        <v/>
      </c>
      <c r="BA79" s="104" t="str">
        <f t="shared" si="98"/>
        <v/>
      </c>
      <c r="BB79" s="104" t="str">
        <f t="shared" si="98"/>
        <v/>
      </c>
      <c r="BC79" s="104" t="str">
        <f t="shared" si="98"/>
        <v/>
      </c>
      <c r="BD79" s="104" t="str">
        <f t="shared" si="98"/>
        <v/>
      </c>
      <c r="BE79" s="104" t="str">
        <f t="shared" si="98"/>
        <v/>
      </c>
      <c r="BF79" s="104" t="str">
        <f t="shared" si="98"/>
        <v/>
      </c>
      <c r="BG79" s="104" t="str">
        <f t="shared" si="98"/>
        <v/>
      </c>
      <c r="BH79" s="104" t="str">
        <f t="shared" si="98"/>
        <v/>
      </c>
      <c r="BI79" s="104" t="str">
        <f t="shared" si="98"/>
        <v/>
      </c>
      <c r="BJ79" s="104" t="str">
        <f t="shared" si="98"/>
        <v/>
      </c>
      <c r="BK79" s="104" t="str">
        <f t="shared" si="98"/>
        <v/>
      </c>
      <c r="BL79" s="104" t="str">
        <f t="shared" si="98"/>
        <v/>
      </c>
      <c r="BM79" s="104"/>
      <c r="BN79" s="104" t="str">
        <f t="shared" si="73"/>
        <v/>
      </c>
      <c r="BO79" s="104" t="str">
        <f t="shared" si="99"/>
        <v/>
      </c>
      <c r="BP79" s="104" t="str">
        <f t="shared" si="99"/>
        <v/>
      </c>
      <c r="BQ79" s="104" t="str">
        <f t="shared" si="99"/>
        <v/>
      </c>
      <c r="BR79" s="104" t="str">
        <f t="shared" si="99"/>
        <v/>
      </c>
      <c r="BS79" s="104" t="str">
        <f t="shared" si="99"/>
        <v/>
      </c>
      <c r="BT79" s="104" t="str">
        <f t="shared" si="99"/>
        <v/>
      </c>
      <c r="BU79" s="104" t="str">
        <f t="shared" si="99"/>
        <v/>
      </c>
      <c r="BV79" s="104" t="str">
        <f t="shared" si="99"/>
        <v/>
      </c>
      <c r="BW79" s="104" t="str">
        <f t="shared" si="99"/>
        <v/>
      </c>
      <c r="BX79" s="104" t="str">
        <f t="shared" si="99"/>
        <v/>
      </c>
      <c r="BY79" s="104" t="str">
        <f t="shared" si="99"/>
        <v/>
      </c>
      <c r="BZ79" s="104" t="str">
        <f t="shared" si="99"/>
        <v/>
      </c>
      <c r="CA79" s="104"/>
      <c r="CB79" s="104" t="str">
        <f t="shared" si="84"/>
        <v/>
      </c>
      <c r="CC79" s="104" t="str">
        <f t="shared" si="84"/>
        <v/>
      </c>
      <c r="CD79" s="104" t="str">
        <f t="shared" si="84"/>
        <v/>
      </c>
      <c r="CE79" s="104" t="str">
        <f t="shared" si="84"/>
        <v/>
      </c>
      <c r="CF79" s="104" t="str">
        <f t="shared" si="84"/>
        <v/>
      </c>
      <c r="CG79" s="104" t="str">
        <f t="shared" si="74"/>
        <v/>
      </c>
      <c r="CH79" s="104" t="str">
        <f t="shared" si="74"/>
        <v/>
      </c>
      <c r="CI79" s="104" t="str">
        <f t="shared" si="74"/>
        <v/>
      </c>
      <c r="CJ79" s="104" t="str">
        <f t="shared" si="74"/>
        <v/>
      </c>
      <c r="CK79" s="104" t="str">
        <f t="shared" si="74"/>
        <v/>
      </c>
      <c r="CL79" s="104" t="str">
        <f t="shared" si="74"/>
        <v/>
      </c>
      <c r="CM79" s="104" t="str">
        <f t="shared" si="74"/>
        <v/>
      </c>
      <c r="CN79" s="104" t="str">
        <f t="shared" si="74"/>
        <v/>
      </c>
      <c r="CO79" s="104"/>
      <c r="CP79" s="104" t="str">
        <f t="shared" si="85"/>
        <v/>
      </c>
      <c r="CQ79" s="104" t="str">
        <f t="shared" si="85"/>
        <v/>
      </c>
      <c r="CR79" s="104" t="str">
        <f t="shared" si="85"/>
        <v/>
      </c>
      <c r="CS79" s="104" t="str">
        <f t="shared" si="85"/>
        <v/>
      </c>
      <c r="CT79" s="104" t="str">
        <f t="shared" si="85"/>
        <v/>
      </c>
      <c r="CU79" s="104" t="str">
        <f t="shared" si="75"/>
        <v/>
      </c>
      <c r="CV79" s="104" t="str">
        <f t="shared" si="75"/>
        <v/>
      </c>
      <c r="CW79" s="104" t="str">
        <f t="shared" si="75"/>
        <v/>
      </c>
      <c r="CX79" s="104" t="str">
        <f t="shared" si="75"/>
        <v/>
      </c>
      <c r="CY79" s="104" t="str">
        <f t="shared" si="75"/>
        <v/>
      </c>
      <c r="CZ79" s="104" t="str">
        <f t="shared" si="75"/>
        <v/>
      </c>
      <c r="DA79" s="104" t="str">
        <f t="shared" si="75"/>
        <v/>
      </c>
      <c r="DB79" s="104" t="str">
        <f t="shared" si="75"/>
        <v/>
      </c>
      <c r="DC79" s="104"/>
      <c r="DD79" s="104" t="str">
        <f t="shared" si="86"/>
        <v/>
      </c>
      <c r="DE79" s="104" t="str">
        <f t="shared" si="86"/>
        <v/>
      </c>
      <c r="DF79" s="104" t="str">
        <f t="shared" si="86"/>
        <v/>
      </c>
      <c r="DG79" s="104" t="str">
        <f t="shared" si="86"/>
        <v/>
      </c>
      <c r="DH79" s="104" t="str">
        <f t="shared" si="86"/>
        <v/>
      </c>
      <c r="DI79" s="104" t="str">
        <f t="shared" si="76"/>
        <v/>
      </c>
      <c r="DJ79" s="104" t="str">
        <f t="shared" si="76"/>
        <v/>
      </c>
      <c r="DK79" s="104" t="str">
        <f t="shared" si="76"/>
        <v/>
      </c>
      <c r="DL79" s="104" t="str">
        <f t="shared" si="76"/>
        <v/>
      </c>
      <c r="DM79" s="104" t="str">
        <f t="shared" si="76"/>
        <v/>
      </c>
      <c r="DN79" s="104" t="str">
        <f t="shared" si="76"/>
        <v/>
      </c>
      <c r="DO79" s="104" t="str">
        <f t="shared" si="76"/>
        <v/>
      </c>
      <c r="DP79" s="104" t="str">
        <f t="shared" si="76"/>
        <v/>
      </c>
      <c r="DQ79" s="104"/>
      <c r="DR79" s="104" t="str">
        <f t="shared" si="87"/>
        <v/>
      </c>
      <c r="DS79" s="104" t="str">
        <f t="shared" si="87"/>
        <v/>
      </c>
      <c r="DT79" s="104" t="str">
        <f t="shared" si="87"/>
        <v/>
      </c>
      <c r="DU79" s="104" t="str">
        <f t="shared" si="87"/>
        <v/>
      </c>
      <c r="DV79" s="104" t="str">
        <f t="shared" si="87"/>
        <v/>
      </c>
      <c r="DW79" s="104" t="str">
        <f t="shared" si="77"/>
        <v/>
      </c>
      <c r="DX79" s="104" t="str">
        <f t="shared" si="77"/>
        <v/>
      </c>
      <c r="DY79" s="104" t="str">
        <f t="shared" si="77"/>
        <v/>
      </c>
      <c r="DZ79" s="104" t="str">
        <f t="shared" si="77"/>
        <v/>
      </c>
      <c r="EA79" s="104" t="str">
        <f t="shared" si="77"/>
        <v/>
      </c>
      <c r="EB79" s="104" t="str">
        <f t="shared" si="77"/>
        <v/>
      </c>
      <c r="EC79" s="104" t="str">
        <f t="shared" si="77"/>
        <v/>
      </c>
      <c r="ED79" s="104" t="str">
        <f t="shared" si="77"/>
        <v/>
      </c>
      <c r="EE79" s="104"/>
      <c r="EF79" s="104" t="str">
        <f t="shared" si="88"/>
        <v/>
      </c>
      <c r="EG79" s="104" t="str">
        <f t="shared" si="88"/>
        <v/>
      </c>
      <c r="EH79" s="104" t="str">
        <f t="shared" si="88"/>
        <v/>
      </c>
      <c r="EI79" s="104" t="str">
        <f t="shared" si="88"/>
        <v/>
      </c>
      <c r="EJ79" s="104" t="str">
        <f t="shared" si="88"/>
        <v/>
      </c>
      <c r="EK79" s="104" t="str">
        <f t="shared" si="78"/>
        <v/>
      </c>
      <c r="EL79" s="104" t="str">
        <f t="shared" si="78"/>
        <v/>
      </c>
      <c r="EM79" s="104" t="str">
        <f t="shared" si="78"/>
        <v/>
      </c>
      <c r="EN79" s="104" t="str">
        <f t="shared" si="78"/>
        <v/>
      </c>
      <c r="EO79" s="104" t="str">
        <f t="shared" si="78"/>
        <v/>
      </c>
      <c r="EP79" s="104" t="str">
        <f t="shared" si="78"/>
        <v/>
      </c>
      <c r="EQ79" s="104" t="str">
        <f t="shared" si="78"/>
        <v/>
      </c>
      <c r="ER79" s="104" t="str">
        <f t="shared" si="78"/>
        <v/>
      </c>
      <c r="ES79" s="104"/>
      <c r="ET79" s="104" t="str">
        <f t="shared" si="89"/>
        <v/>
      </c>
      <c r="EU79" s="104" t="str">
        <f t="shared" si="89"/>
        <v/>
      </c>
      <c r="EV79" s="104" t="str">
        <f t="shared" si="89"/>
        <v/>
      </c>
      <c r="EW79" s="104" t="str">
        <f t="shared" si="89"/>
        <v/>
      </c>
      <c r="EX79" s="104" t="str">
        <f t="shared" si="89"/>
        <v/>
      </c>
      <c r="EY79" s="104" t="str">
        <f t="shared" si="79"/>
        <v/>
      </c>
      <c r="EZ79" s="104" t="str">
        <f t="shared" si="79"/>
        <v/>
      </c>
      <c r="FA79" s="104" t="str">
        <f t="shared" si="79"/>
        <v/>
      </c>
      <c r="FB79" s="104" t="str">
        <f t="shared" si="79"/>
        <v/>
      </c>
      <c r="FC79" s="104" t="str">
        <f t="shared" si="79"/>
        <v/>
      </c>
      <c r="FD79" s="104" t="str">
        <f t="shared" si="79"/>
        <v/>
      </c>
      <c r="FE79" s="104" t="str">
        <f t="shared" si="79"/>
        <v/>
      </c>
      <c r="FF79" s="104" t="str">
        <f t="shared" si="79"/>
        <v/>
      </c>
      <c r="FG79" s="104"/>
      <c r="FH79" s="104" t="str">
        <f t="shared" si="90"/>
        <v/>
      </c>
      <c r="FI79" s="104" t="str">
        <f t="shared" si="90"/>
        <v/>
      </c>
      <c r="FJ79" s="104" t="str">
        <f t="shared" si="90"/>
        <v/>
      </c>
      <c r="FK79" s="104" t="str">
        <f t="shared" si="90"/>
        <v/>
      </c>
      <c r="FL79" s="104" t="str">
        <f t="shared" si="90"/>
        <v/>
      </c>
      <c r="FM79" s="104" t="str">
        <f t="shared" si="80"/>
        <v/>
      </c>
      <c r="FN79" s="104" t="str">
        <f t="shared" si="80"/>
        <v/>
      </c>
      <c r="FO79" s="104" t="str">
        <f t="shared" si="80"/>
        <v/>
      </c>
      <c r="FP79" s="104" t="str">
        <f t="shared" si="80"/>
        <v/>
      </c>
      <c r="FQ79" s="104" t="str">
        <f t="shared" si="80"/>
        <v/>
      </c>
      <c r="FR79" s="104" t="str">
        <f t="shared" si="80"/>
        <v/>
      </c>
      <c r="FS79" s="104" t="str">
        <f t="shared" si="80"/>
        <v/>
      </c>
      <c r="FT79" s="104" t="str">
        <f t="shared" si="80"/>
        <v/>
      </c>
      <c r="FU79" s="104"/>
      <c r="FV79" s="104" t="str">
        <f t="shared" si="91"/>
        <v/>
      </c>
      <c r="FW79" s="104" t="str">
        <f t="shared" si="91"/>
        <v/>
      </c>
      <c r="FX79" s="104" t="str">
        <f t="shared" si="91"/>
        <v/>
      </c>
      <c r="FY79" s="104" t="str">
        <f t="shared" si="91"/>
        <v/>
      </c>
      <c r="FZ79" s="104" t="str">
        <f t="shared" si="91"/>
        <v/>
      </c>
      <c r="GA79" s="104" t="str">
        <f t="shared" si="81"/>
        <v/>
      </c>
      <c r="GB79" s="104" t="str">
        <f t="shared" si="81"/>
        <v/>
      </c>
      <c r="GC79" s="104" t="str">
        <f t="shared" si="81"/>
        <v/>
      </c>
      <c r="GD79" s="104" t="str">
        <f t="shared" si="81"/>
        <v/>
      </c>
      <c r="GE79" s="104" t="str">
        <f t="shared" si="81"/>
        <v/>
      </c>
      <c r="GF79" s="104" t="str">
        <f t="shared" si="81"/>
        <v/>
      </c>
      <c r="GG79" s="104" t="str">
        <f t="shared" si="81"/>
        <v/>
      </c>
      <c r="GH79" s="104" t="str">
        <f t="shared" si="81"/>
        <v/>
      </c>
      <c r="GI79" s="104"/>
      <c r="GJ79" s="104" t="str">
        <f t="shared" si="92"/>
        <v/>
      </c>
      <c r="GK79" s="104" t="str">
        <f t="shared" si="92"/>
        <v/>
      </c>
      <c r="GL79" s="104" t="str">
        <f t="shared" si="92"/>
        <v/>
      </c>
      <c r="GM79" s="104" t="str">
        <f t="shared" si="92"/>
        <v/>
      </c>
      <c r="GN79" s="104" t="str">
        <f t="shared" si="92"/>
        <v/>
      </c>
      <c r="GO79" s="104" t="str">
        <f t="shared" si="82"/>
        <v/>
      </c>
      <c r="GP79" s="104" t="str">
        <f t="shared" si="82"/>
        <v/>
      </c>
      <c r="GQ79" s="104" t="str">
        <f t="shared" si="82"/>
        <v/>
      </c>
      <c r="GR79" s="104" t="str">
        <f t="shared" si="82"/>
        <v/>
      </c>
      <c r="GS79" s="104" t="str">
        <f t="shared" si="82"/>
        <v/>
      </c>
      <c r="GT79" s="104" t="str">
        <f t="shared" si="82"/>
        <v/>
      </c>
      <c r="GU79" s="104" t="str">
        <f t="shared" si="82"/>
        <v/>
      </c>
      <c r="GV79" s="104" t="str">
        <f t="shared" si="82"/>
        <v/>
      </c>
      <c r="GW79" s="104"/>
      <c r="GX79" s="104" t="str">
        <f t="shared" si="93"/>
        <v/>
      </c>
      <c r="GY79" s="104" t="str">
        <f t="shared" si="93"/>
        <v/>
      </c>
      <c r="GZ79" s="104" t="str">
        <f t="shared" si="93"/>
        <v/>
      </c>
      <c r="HA79" s="104" t="str">
        <f t="shared" si="93"/>
        <v/>
      </c>
      <c r="HB79" s="104" t="str">
        <f t="shared" si="93"/>
        <v/>
      </c>
      <c r="HC79" s="104" t="str">
        <f t="shared" si="83"/>
        <v/>
      </c>
      <c r="HD79" s="104" t="str">
        <f t="shared" si="83"/>
        <v/>
      </c>
      <c r="HE79" s="104" t="str">
        <f t="shared" si="83"/>
        <v/>
      </c>
      <c r="HF79" s="104" t="str">
        <f t="shared" si="83"/>
        <v/>
      </c>
      <c r="HG79" s="104" t="str">
        <f t="shared" si="83"/>
        <v/>
      </c>
      <c r="HH79" s="104" t="str">
        <f t="shared" si="83"/>
        <v/>
      </c>
      <c r="HI79" s="104" t="str">
        <f t="shared" si="83"/>
        <v/>
      </c>
      <c r="HJ79" s="104" t="str">
        <f t="shared" si="83"/>
        <v/>
      </c>
    </row>
    <row r="80" spans="1:218" x14ac:dyDescent="0.25">
      <c r="A80" s="91">
        <v>40659</v>
      </c>
      <c r="B80" s="113">
        <v>1600</v>
      </c>
      <c r="C80" s="114" t="s">
        <v>571</v>
      </c>
      <c r="D80" s="160" t="s">
        <v>586</v>
      </c>
      <c r="E80" s="112">
        <v>22</v>
      </c>
      <c r="F80" s="134"/>
      <c r="G80" s="161"/>
      <c r="H80" s="162" t="str">
        <f>INDEX('Daily Activity List'!B:B,MATCH(A80,'Daily Activity List'!$A:$A))</f>
        <v>AB - Characterization Sampling2</v>
      </c>
      <c r="I80" s="136"/>
      <c r="J80" s="104" t="str">
        <f t="shared" si="95"/>
        <v/>
      </c>
      <c r="K80" s="104" t="str">
        <f t="shared" si="95"/>
        <v/>
      </c>
      <c r="L80" s="104" t="str">
        <f t="shared" si="100"/>
        <v/>
      </c>
      <c r="M80" s="104" t="str">
        <f t="shared" si="100"/>
        <v/>
      </c>
      <c r="N80" s="104">
        <f t="shared" si="100"/>
        <v>22</v>
      </c>
      <c r="O80" s="104" t="str">
        <f t="shared" si="100"/>
        <v/>
      </c>
      <c r="P80" s="104" t="str">
        <f t="shared" si="100"/>
        <v/>
      </c>
      <c r="Q80" s="104" t="str">
        <f t="shared" si="100"/>
        <v/>
      </c>
      <c r="R80" s="104" t="str">
        <f t="shared" si="100"/>
        <v/>
      </c>
      <c r="S80" s="104" t="str">
        <f t="shared" si="100"/>
        <v/>
      </c>
      <c r="T80" s="104" t="str">
        <f t="shared" si="100"/>
        <v/>
      </c>
      <c r="U80" s="104" t="str">
        <f t="shared" si="100"/>
        <v/>
      </c>
      <c r="V80" s="104" t="str">
        <f t="shared" si="100"/>
        <v/>
      </c>
      <c r="W80" s="136"/>
      <c r="X80" s="104" t="str">
        <f t="shared" si="70"/>
        <v/>
      </c>
      <c r="Y80" s="104" t="str">
        <f t="shared" si="96"/>
        <v/>
      </c>
      <c r="Z80" s="104" t="str">
        <f t="shared" si="96"/>
        <v/>
      </c>
      <c r="AA80" s="104" t="str">
        <f t="shared" si="96"/>
        <v/>
      </c>
      <c r="AB80" s="104" t="str">
        <f t="shared" si="96"/>
        <v/>
      </c>
      <c r="AC80" s="104" t="str">
        <f t="shared" si="96"/>
        <v/>
      </c>
      <c r="AD80" s="104" t="str">
        <f t="shared" si="96"/>
        <v/>
      </c>
      <c r="AE80" s="104" t="str">
        <f t="shared" si="96"/>
        <v/>
      </c>
      <c r="AF80" s="104" t="str">
        <f t="shared" si="96"/>
        <v/>
      </c>
      <c r="AG80" s="104" t="str">
        <f t="shared" si="96"/>
        <v/>
      </c>
      <c r="AH80" s="104" t="str">
        <f t="shared" si="96"/>
        <v/>
      </c>
      <c r="AI80" s="104" t="str">
        <f t="shared" si="96"/>
        <v/>
      </c>
      <c r="AJ80" s="104" t="str">
        <f t="shared" si="96"/>
        <v/>
      </c>
      <c r="AK80" s="104"/>
      <c r="AL80" s="104" t="str">
        <f t="shared" si="71"/>
        <v/>
      </c>
      <c r="AM80" s="104" t="str">
        <f t="shared" si="97"/>
        <v/>
      </c>
      <c r="AN80" s="104" t="str">
        <f t="shared" si="97"/>
        <v/>
      </c>
      <c r="AO80" s="104" t="str">
        <f t="shared" si="97"/>
        <v/>
      </c>
      <c r="AP80" s="104" t="str">
        <f t="shared" si="97"/>
        <v/>
      </c>
      <c r="AQ80" s="104" t="str">
        <f t="shared" si="97"/>
        <v/>
      </c>
      <c r="AR80" s="104" t="str">
        <f t="shared" si="97"/>
        <v/>
      </c>
      <c r="AS80" s="104" t="str">
        <f t="shared" si="97"/>
        <v/>
      </c>
      <c r="AT80" s="104" t="str">
        <f t="shared" si="97"/>
        <v/>
      </c>
      <c r="AU80" s="104" t="str">
        <f t="shared" si="97"/>
        <v/>
      </c>
      <c r="AV80" s="104" t="str">
        <f t="shared" si="97"/>
        <v/>
      </c>
      <c r="AW80" s="104" t="str">
        <f t="shared" si="97"/>
        <v/>
      </c>
      <c r="AX80" s="104" t="str">
        <f t="shared" si="97"/>
        <v/>
      </c>
      <c r="AY80" s="104"/>
      <c r="AZ80" s="104" t="str">
        <f t="shared" si="72"/>
        <v/>
      </c>
      <c r="BA80" s="104" t="str">
        <f t="shared" si="98"/>
        <v/>
      </c>
      <c r="BB80" s="104" t="str">
        <f t="shared" si="98"/>
        <v/>
      </c>
      <c r="BC80" s="104" t="str">
        <f t="shared" si="98"/>
        <v/>
      </c>
      <c r="BD80" s="104" t="str">
        <f t="shared" si="98"/>
        <v/>
      </c>
      <c r="BE80" s="104" t="str">
        <f t="shared" si="98"/>
        <v/>
      </c>
      <c r="BF80" s="104" t="str">
        <f t="shared" si="98"/>
        <v/>
      </c>
      <c r="BG80" s="104" t="str">
        <f t="shared" si="98"/>
        <v/>
      </c>
      <c r="BH80" s="104" t="str">
        <f t="shared" si="98"/>
        <v/>
      </c>
      <c r="BI80" s="104" t="str">
        <f t="shared" si="98"/>
        <v/>
      </c>
      <c r="BJ80" s="104" t="str">
        <f t="shared" si="98"/>
        <v/>
      </c>
      <c r="BK80" s="104" t="str">
        <f t="shared" si="98"/>
        <v/>
      </c>
      <c r="BL80" s="104" t="str">
        <f t="shared" si="98"/>
        <v/>
      </c>
      <c r="BM80" s="104"/>
      <c r="BN80" s="104" t="str">
        <f t="shared" si="73"/>
        <v/>
      </c>
      <c r="BO80" s="104" t="str">
        <f t="shared" si="99"/>
        <v/>
      </c>
      <c r="BP80" s="104" t="str">
        <f t="shared" si="99"/>
        <v/>
      </c>
      <c r="BQ80" s="104" t="str">
        <f t="shared" si="99"/>
        <v/>
      </c>
      <c r="BR80" s="104" t="str">
        <f t="shared" si="99"/>
        <v/>
      </c>
      <c r="BS80" s="104" t="str">
        <f t="shared" si="99"/>
        <v/>
      </c>
      <c r="BT80" s="104" t="str">
        <f t="shared" si="99"/>
        <v/>
      </c>
      <c r="BU80" s="104" t="str">
        <f t="shared" si="99"/>
        <v/>
      </c>
      <c r="BV80" s="104" t="str">
        <f t="shared" si="99"/>
        <v/>
      </c>
      <c r="BW80" s="104" t="str">
        <f t="shared" si="99"/>
        <v/>
      </c>
      <c r="BX80" s="104" t="str">
        <f t="shared" si="99"/>
        <v/>
      </c>
      <c r="BY80" s="104" t="str">
        <f t="shared" si="99"/>
        <v/>
      </c>
      <c r="BZ80" s="104" t="str">
        <f t="shared" si="99"/>
        <v/>
      </c>
      <c r="CA80" s="104"/>
      <c r="CB80" s="104" t="str">
        <f t="shared" si="84"/>
        <v/>
      </c>
      <c r="CC80" s="104" t="str">
        <f t="shared" si="84"/>
        <v/>
      </c>
      <c r="CD80" s="104" t="str">
        <f t="shared" si="84"/>
        <v/>
      </c>
      <c r="CE80" s="104" t="str">
        <f t="shared" si="84"/>
        <v/>
      </c>
      <c r="CF80" s="104" t="str">
        <f t="shared" si="84"/>
        <v/>
      </c>
      <c r="CG80" s="104" t="str">
        <f t="shared" si="74"/>
        <v/>
      </c>
      <c r="CH80" s="104" t="str">
        <f t="shared" si="74"/>
        <v/>
      </c>
      <c r="CI80" s="104" t="str">
        <f t="shared" ref="CG80:CN112" si="101">IF($C80=$CA$1,IF($E80="","",IF($H80=CI$1,$E80,"")),"")</f>
        <v/>
      </c>
      <c r="CJ80" s="104" t="str">
        <f t="shared" si="101"/>
        <v/>
      </c>
      <c r="CK80" s="104" t="str">
        <f t="shared" si="101"/>
        <v/>
      </c>
      <c r="CL80" s="104" t="str">
        <f t="shared" si="101"/>
        <v/>
      </c>
      <c r="CM80" s="104" t="str">
        <f t="shared" si="101"/>
        <v/>
      </c>
      <c r="CN80" s="104" t="str">
        <f t="shared" si="101"/>
        <v/>
      </c>
      <c r="CO80" s="104"/>
      <c r="CP80" s="104" t="str">
        <f t="shared" si="85"/>
        <v/>
      </c>
      <c r="CQ80" s="104" t="str">
        <f t="shared" si="85"/>
        <v/>
      </c>
      <c r="CR80" s="104" t="str">
        <f t="shared" si="85"/>
        <v/>
      </c>
      <c r="CS80" s="104" t="str">
        <f t="shared" si="85"/>
        <v/>
      </c>
      <c r="CT80" s="104" t="str">
        <f t="shared" si="85"/>
        <v/>
      </c>
      <c r="CU80" s="104" t="str">
        <f t="shared" si="75"/>
        <v/>
      </c>
      <c r="CV80" s="104" t="str">
        <f t="shared" si="75"/>
        <v/>
      </c>
      <c r="CW80" s="104" t="str">
        <f t="shared" ref="CU80:DB112" si="102">IF($C80=$CO$1,IF($E80="","",IF($H80=CW$1,$E80,"")),"")</f>
        <v/>
      </c>
      <c r="CX80" s="104" t="str">
        <f t="shared" si="102"/>
        <v/>
      </c>
      <c r="CY80" s="104" t="str">
        <f t="shared" si="102"/>
        <v/>
      </c>
      <c r="CZ80" s="104" t="str">
        <f t="shared" si="102"/>
        <v/>
      </c>
      <c r="DA80" s="104" t="str">
        <f t="shared" si="102"/>
        <v/>
      </c>
      <c r="DB80" s="104" t="str">
        <f t="shared" si="102"/>
        <v/>
      </c>
      <c r="DC80" s="104"/>
      <c r="DD80" s="104" t="str">
        <f t="shared" si="86"/>
        <v/>
      </c>
      <c r="DE80" s="104" t="str">
        <f t="shared" si="86"/>
        <v/>
      </c>
      <c r="DF80" s="104" t="str">
        <f t="shared" si="86"/>
        <v/>
      </c>
      <c r="DG80" s="104" t="str">
        <f t="shared" si="86"/>
        <v/>
      </c>
      <c r="DH80" s="104" t="str">
        <f t="shared" si="86"/>
        <v/>
      </c>
      <c r="DI80" s="104" t="str">
        <f t="shared" si="76"/>
        <v/>
      </c>
      <c r="DJ80" s="104" t="str">
        <f t="shared" si="76"/>
        <v/>
      </c>
      <c r="DK80" s="104" t="str">
        <f t="shared" ref="DI80:DP112" si="103">IF($C80=$DC$1,IF($E80="","",IF($H80=DK$1,$E80,"")),"")</f>
        <v/>
      </c>
      <c r="DL80" s="104" t="str">
        <f t="shared" si="103"/>
        <v/>
      </c>
      <c r="DM80" s="104" t="str">
        <f t="shared" si="103"/>
        <v/>
      </c>
      <c r="DN80" s="104" t="str">
        <f t="shared" si="103"/>
        <v/>
      </c>
      <c r="DO80" s="104" t="str">
        <f t="shared" si="103"/>
        <v/>
      </c>
      <c r="DP80" s="104" t="str">
        <f t="shared" si="103"/>
        <v/>
      </c>
      <c r="DQ80" s="104"/>
      <c r="DR80" s="104" t="str">
        <f t="shared" si="87"/>
        <v/>
      </c>
      <c r="DS80" s="104" t="str">
        <f t="shared" si="87"/>
        <v/>
      </c>
      <c r="DT80" s="104" t="str">
        <f t="shared" si="87"/>
        <v/>
      </c>
      <c r="DU80" s="104" t="str">
        <f t="shared" si="87"/>
        <v/>
      </c>
      <c r="DV80" s="104" t="str">
        <f t="shared" si="87"/>
        <v/>
      </c>
      <c r="DW80" s="104" t="str">
        <f t="shared" si="77"/>
        <v/>
      </c>
      <c r="DX80" s="104" t="str">
        <f t="shared" si="77"/>
        <v/>
      </c>
      <c r="DY80" s="104" t="str">
        <f t="shared" ref="DW80:ED112" si="104">IF($C80=$DQ$1,IF($E80="","",IF($H80=DY$1,$E80,"")),"")</f>
        <v/>
      </c>
      <c r="DZ80" s="104" t="str">
        <f t="shared" si="104"/>
        <v/>
      </c>
      <c r="EA80" s="104" t="str">
        <f t="shared" si="104"/>
        <v/>
      </c>
      <c r="EB80" s="104" t="str">
        <f t="shared" si="104"/>
        <v/>
      </c>
      <c r="EC80" s="104" t="str">
        <f t="shared" si="104"/>
        <v/>
      </c>
      <c r="ED80" s="104" t="str">
        <f t="shared" si="104"/>
        <v/>
      </c>
      <c r="EE80" s="104"/>
      <c r="EF80" s="104" t="str">
        <f t="shared" si="88"/>
        <v/>
      </c>
      <c r="EG80" s="104" t="str">
        <f t="shared" si="88"/>
        <v/>
      </c>
      <c r="EH80" s="104" t="str">
        <f t="shared" si="88"/>
        <v/>
      </c>
      <c r="EI80" s="104" t="str">
        <f t="shared" si="88"/>
        <v/>
      </c>
      <c r="EJ80" s="104" t="str">
        <f t="shared" si="88"/>
        <v/>
      </c>
      <c r="EK80" s="104" t="str">
        <f t="shared" si="78"/>
        <v/>
      </c>
      <c r="EL80" s="104" t="str">
        <f t="shared" si="78"/>
        <v/>
      </c>
      <c r="EM80" s="104" t="str">
        <f t="shared" ref="EK80:ER112" si="105">IF($C80=$EE$1,IF($E80="","",IF($H80=EM$1,$E80,"")),"")</f>
        <v/>
      </c>
      <c r="EN80" s="104" t="str">
        <f t="shared" si="105"/>
        <v/>
      </c>
      <c r="EO80" s="104" t="str">
        <f t="shared" si="105"/>
        <v/>
      </c>
      <c r="EP80" s="104" t="str">
        <f t="shared" si="105"/>
        <v/>
      </c>
      <c r="EQ80" s="104" t="str">
        <f t="shared" si="105"/>
        <v/>
      </c>
      <c r="ER80" s="104" t="str">
        <f t="shared" si="105"/>
        <v/>
      </c>
      <c r="ES80" s="104"/>
      <c r="ET80" s="104" t="str">
        <f t="shared" si="89"/>
        <v/>
      </c>
      <c r="EU80" s="104" t="str">
        <f t="shared" si="89"/>
        <v/>
      </c>
      <c r="EV80" s="104" t="str">
        <f t="shared" si="89"/>
        <v/>
      </c>
      <c r="EW80" s="104" t="str">
        <f t="shared" si="89"/>
        <v/>
      </c>
      <c r="EX80" s="104" t="str">
        <f t="shared" si="89"/>
        <v/>
      </c>
      <c r="EY80" s="104" t="str">
        <f t="shared" si="79"/>
        <v/>
      </c>
      <c r="EZ80" s="104" t="str">
        <f t="shared" si="79"/>
        <v/>
      </c>
      <c r="FA80" s="104" t="str">
        <f t="shared" ref="EY80:FF112" si="106">IF($C80=$ES$1,IF($E80="","",IF($H80=FA$1,$E80,"")),"")</f>
        <v/>
      </c>
      <c r="FB80" s="104" t="str">
        <f t="shared" si="106"/>
        <v/>
      </c>
      <c r="FC80" s="104" t="str">
        <f t="shared" si="106"/>
        <v/>
      </c>
      <c r="FD80" s="104" t="str">
        <f t="shared" si="106"/>
        <v/>
      </c>
      <c r="FE80" s="104" t="str">
        <f t="shared" si="106"/>
        <v/>
      </c>
      <c r="FF80" s="104" t="str">
        <f t="shared" si="106"/>
        <v/>
      </c>
      <c r="FG80" s="104"/>
      <c r="FH80" s="104" t="str">
        <f t="shared" si="90"/>
        <v/>
      </c>
      <c r="FI80" s="104" t="str">
        <f t="shared" si="90"/>
        <v/>
      </c>
      <c r="FJ80" s="104" t="str">
        <f t="shared" si="90"/>
        <v/>
      </c>
      <c r="FK80" s="104" t="str">
        <f t="shared" si="90"/>
        <v/>
      </c>
      <c r="FL80" s="104" t="str">
        <f t="shared" si="90"/>
        <v/>
      </c>
      <c r="FM80" s="104" t="str">
        <f t="shared" si="80"/>
        <v/>
      </c>
      <c r="FN80" s="104" t="str">
        <f t="shared" si="80"/>
        <v/>
      </c>
      <c r="FO80" s="104" t="str">
        <f t="shared" ref="FM80:FT112" si="107">IF($C80=$FG$1,IF($E80="","",IF($H80=FO$1,$E80,"")),"")</f>
        <v/>
      </c>
      <c r="FP80" s="104" t="str">
        <f t="shared" si="107"/>
        <v/>
      </c>
      <c r="FQ80" s="104" t="str">
        <f t="shared" si="107"/>
        <v/>
      </c>
      <c r="FR80" s="104" t="str">
        <f t="shared" si="107"/>
        <v/>
      </c>
      <c r="FS80" s="104" t="str">
        <f t="shared" si="107"/>
        <v/>
      </c>
      <c r="FT80" s="104" t="str">
        <f t="shared" si="107"/>
        <v/>
      </c>
      <c r="FU80" s="104"/>
      <c r="FV80" s="104" t="str">
        <f t="shared" si="91"/>
        <v/>
      </c>
      <c r="FW80" s="104" t="str">
        <f t="shared" si="91"/>
        <v/>
      </c>
      <c r="FX80" s="104" t="str">
        <f t="shared" si="91"/>
        <v/>
      </c>
      <c r="FY80" s="104" t="str">
        <f t="shared" si="91"/>
        <v/>
      </c>
      <c r="FZ80" s="104" t="str">
        <f t="shared" si="91"/>
        <v/>
      </c>
      <c r="GA80" s="104" t="str">
        <f t="shared" si="81"/>
        <v/>
      </c>
      <c r="GB80" s="104" t="str">
        <f t="shared" si="81"/>
        <v/>
      </c>
      <c r="GC80" s="104" t="str">
        <f t="shared" ref="GA80:GH112" si="108">IF($C80=$FU$1,IF($E80="","",IF($H80=GC$1,$E80,"")),"")</f>
        <v/>
      </c>
      <c r="GD80" s="104" t="str">
        <f t="shared" si="108"/>
        <v/>
      </c>
      <c r="GE80" s="104" t="str">
        <f t="shared" si="108"/>
        <v/>
      </c>
      <c r="GF80" s="104" t="str">
        <f t="shared" si="108"/>
        <v/>
      </c>
      <c r="GG80" s="104" t="str">
        <f t="shared" si="108"/>
        <v/>
      </c>
      <c r="GH80" s="104" t="str">
        <f t="shared" si="108"/>
        <v/>
      </c>
      <c r="GI80" s="104"/>
      <c r="GJ80" s="104" t="str">
        <f t="shared" si="92"/>
        <v/>
      </c>
      <c r="GK80" s="104" t="str">
        <f t="shared" si="92"/>
        <v/>
      </c>
      <c r="GL80" s="104" t="str">
        <f t="shared" si="92"/>
        <v/>
      </c>
      <c r="GM80" s="104" t="str">
        <f t="shared" si="92"/>
        <v/>
      </c>
      <c r="GN80" s="104" t="str">
        <f t="shared" si="92"/>
        <v/>
      </c>
      <c r="GO80" s="104" t="str">
        <f t="shared" si="82"/>
        <v/>
      </c>
      <c r="GP80" s="104" t="str">
        <f t="shared" si="82"/>
        <v/>
      </c>
      <c r="GQ80" s="104" t="str">
        <f t="shared" ref="GO80:GV112" si="109">IF($C80=$GI$1,IF($E80="","",IF($H80=GQ$1,$E80,"")),"")</f>
        <v/>
      </c>
      <c r="GR80" s="104" t="str">
        <f t="shared" si="109"/>
        <v/>
      </c>
      <c r="GS80" s="104" t="str">
        <f t="shared" si="109"/>
        <v/>
      </c>
      <c r="GT80" s="104" t="str">
        <f t="shared" si="109"/>
        <v/>
      </c>
      <c r="GU80" s="104" t="str">
        <f t="shared" si="109"/>
        <v/>
      </c>
      <c r="GV80" s="104" t="str">
        <f t="shared" si="109"/>
        <v/>
      </c>
      <c r="GW80" s="104"/>
      <c r="GX80" s="104" t="str">
        <f t="shared" si="93"/>
        <v/>
      </c>
      <c r="GY80" s="104" t="str">
        <f t="shared" si="93"/>
        <v/>
      </c>
      <c r="GZ80" s="104" t="str">
        <f t="shared" si="93"/>
        <v/>
      </c>
      <c r="HA80" s="104" t="str">
        <f t="shared" si="93"/>
        <v/>
      </c>
      <c r="HB80" s="104" t="str">
        <f t="shared" si="93"/>
        <v/>
      </c>
      <c r="HC80" s="104" t="str">
        <f t="shared" si="83"/>
        <v/>
      </c>
      <c r="HD80" s="104" t="str">
        <f t="shared" si="83"/>
        <v/>
      </c>
      <c r="HE80" s="104" t="str">
        <f t="shared" ref="HC80:HJ112" si="110">IF($C80=$GW$1,IF($E80="","",IF($H80=HE$1,$E80,"")),"")</f>
        <v/>
      </c>
      <c r="HF80" s="104" t="str">
        <f t="shared" si="110"/>
        <v/>
      </c>
      <c r="HG80" s="104" t="str">
        <f t="shared" si="110"/>
        <v/>
      </c>
      <c r="HH80" s="104" t="str">
        <f t="shared" si="110"/>
        <v/>
      </c>
      <c r="HI80" s="104" t="str">
        <f t="shared" si="110"/>
        <v/>
      </c>
      <c r="HJ80" s="104" t="str">
        <f t="shared" si="110"/>
        <v/>
      </c>
    </row>
    <row r="81" spans="1:218" x14ac:dyDescent="0.25">
      <c r="A81" s="91">
        <v>40659</v>
      </c>
      <c r="B81" s="113" t="s">
        <v>651</v>
      </c>
      <c r="C81" s="114" t="s">
        <v>571</v>
      </c>
      <c r="D81" s="160" t="s">
        <v>586</v>
      </c>
      <c r="E81" s="112">
        <v>11</v>
      </c>
      <c r="F81" s="134"/>
      <c r="G81" s="161"/>
      <c r="H81" s="162" t="str">
        <f>INDEX('Daily Activity List'!B:B,MATCH(A81,'Daily Activity List'!$A:$A))</f>
        <v>AB - Characterization Sampling2</v>
      </c>
      <c r="I81" s="136"/>
      <c r="J81" s="104" t="str">
        <f t="shared" si="95"/>
        <v/>
      </c>
      <c r="K81" s="104" t="str">
        <f t="shared" si="95"/>
        <v/>
      </c>
      <c r="L81" s="104" t="str">
        <f t="shared" si="100"/>
        <v/>
      </c>
      <c r="M81" s="104" t="str">
        <f t="shared" si="100"/>
        <v/>
      </c>
      <c r="N81" s="104">
        <f t="shared" si="100"/>
        <v>11</v>
      </c>
      <c r="O81" s="104" t="str">
        <f t="shared" si="100"/>
        <v/>
      </c>
      <c r="P81" s="104" t="str">
        <f t="shared" si="100"/>
        <v/>
      </c>
      <c r="Q81" s="104" t="str">
        <f t="shared" si="100"/>
        <v/>
      </c>
      <c r="R81" s="104" t="str">
        <f t="shared" si="100"/>
        <v/>
      </c>
      <c r="S81" s="104" t="str">
        <f t="shared" si="100"/>
        <v/>
      </c>
      <c r="T81" s="104" t="str">
        <f t="shared" si="100"/>
        <v/>
      </c>
      <c r="U81" s="104" t="str">
        <f t="shared" si="100"/>
        <v/>
      </c>
      <c r="V81" s="104" t="str">
        <f t="shared" si="100"/>
        <v/>
      </c>
      <c r="W81" s="136"/>
      <c r="X81" s="104" t="str">
        <f t="shared" si="70"/>
        <v/>
      </c>
      <c r="Y81" s="104" t="str">
        <f t="shared" si="96"/>
        <v/>
      </c>
      <c r="Z81" s="104" t="str">
        <f t="shared" si="96"/>
        <v/>
      </c>
      <c r="AA81" s="104" t="str">
        <f t="shared" si="96"/>
        <v/>
      </c>
      <c r="AB81" s="104" t="str">
        <f t="shared" si="96"/>
        <v/>
      </c>
      <c r="AC81" s="104" t="str">
        <f t="shared" si="96"/>
        <v/>
      </c>
      <c r="AD81" s="104" t="str">
        <f t="shared" si="96"/>
        <v/>
      </c>
      <c r="AE81" s="104" t="str">
        <f t="shared" si="96"/>
        <v/>
      </c>
      <c r="AF81" s="104" t="str">
        <f t="shared" si="96"/>
        <v/>
      </c>
      <c r="AG81" s="104" t="str">
        <f t="shared" si="96"/>
        <v/>
      </c>
      <c r="AH81" s="104" t="str">
        <f t="shared" si="96"/>
        <v/>
      </c>
      <c r="AI81" s="104" t="str">
        <f t="shared" si="96"/>
        <v/>
      </c>
      <c r="AJ81" s="104" t="str">
        <f t="shared" si="96"/>
        <v/>
      </c>
      <c r="AK81" s="104"/>
      <c r="AL81" s="104" t="str">
        <f t="shared" si="71"/>
        <v/>
      </c>
      <c r="AM81" s="104" t="str">
        <f t="shared" si="97"/>
        <v/>
      </c>
      <c r="AN81" s="104" t="str">
        <f t="shared" si="97"/>
        <v/>
      </c>
      <c r="AO81" s="104" t="str">
        <f t="shared" si="97"/>
        <v/>
      </c>
      <c r="AP81" s="104" t="str">
        <f t="shared" si="97"/>
        <v/>
      </c>
      <c r="AQ81" s="104" t="str">
        <f t="shared" si="97"/>
        <v/>
      </c>
      <c r="AR81" s="104" t="str">
        <f t="shared" si="97"/>
        <v/>
      </c>
      <c r="AS81" s="104" t="str">
        <f t="shared" si="97"/>
        <v/>
      </c>
      <c r="AT81" s="104" t="str">
        <f t="shared" si="97"/>
        <v/>
      </c>
      <c r="AU81" s="104" t="str">
        <f t="shared" si="97"/>
        <v/>
      </c>
      <c r="AV81" s="104" t="str">
        <f t="shared" si="97"/>
        <v/>
      </c>
      <c r="AW81" s="104" t="str">
        <f t="shared" si="97"/>
        <v/>
      </c>
      <c r="AX81" s="104" t="str">
        <f t="shared" si="97"/>
        <v/>
      </c>
      <c r="AY81" s="104"/>
      <c r="AZ81" s="104" t="str">
        <f t="shared" si="72"/>
        <v/>
      </c>
      <c r="BA81" s="104" t="str">
        <f t="shared" si="98"/>
        <v/>
      </c>
      <c r="BB81" s="104" t="str">
        <f t="shared" si="98"/>
        <v/>
      </c>
      <c r="BC81" s="104" t="str">
        <f t="shared" si="98"/>
        <v/>
      </c>
      <c r="BD81" s="104" t="str">
        <f t="shared" si="98"/>
        <v/>
      </c>
      <c r="BE81" s="104" t="str">
        <f t="shared" si="98"/>
        <v/>
      </c>
      <c r="BF81" s="104" t="str">
        <f t="shared" si="98"/>
        <v/>
      </c>
      <c r="BG81" s="104" t="str">
        <f t="shared" si="98"/>
        <v/>
      </c>
      <c r="BH81" s="104" t="str">
        <f t="shared" si="98"/>
        <v/>
      </c>
      <c r="BI81" s="104" t="str">
        <f t="shared" si="98"/>
        <v/>
      </c>
      <c r="BJ81" s="104" t="str">
        <f t="shared" si="98"/>
        <v/>
      </c>
      <c r="BK81" s="104" t="str">
        <f t="shared" si="98"/>
        <v/>
      </c>
      <c r="BL81" s="104" t="str">
        <f t="shared" si="98"/>
        <v/>
      </c>
      <c r="BM81" s="104"/>
      <c r="BN81" s="104" t="str">
        <f t="shared" si="73"/>
        <v/>
      </c>
      <c r="BO81" s="104" t="str">
        <f t="shared" si="99"/>
        <v/>
      </c>
      <c r="BP81" s="104" t="str">
        <f t="shared" si="99"/>
        <v/>
      </c>
      <c r="BQ81" s="104" t="str">
        <f t="shared" si="99"/>
        <v/>
      </c>
      <c r="BR81" s="104" t="str">
        <f t="shared" si="99"/>
        <v/>
      </c>
      <c r="BS81" s="104" t="str">
        <f t="shared" si="99"/>
        <v/>
      </c>
      <c r="BT81" s="104" t="str">
        <f t="shared" si="99"/>
        <v/>
      </c>
      <c r="BU81" s="104" t="str">
        <f t="shared" si="99"/>
        <v/>
      </c>
      <c r="BV81" s="104" t="str">
        <f t="shared" si="99"/>
        <v/>
      </c>
      <c r="BW81" s="104" t="str">
        <f t="shared" si="99"/>
        <v/>
      </c>
      <c r="BX81" s="104" t="str">
        <f t="shared" si="99"/>
        <v/>
      </c>
      <c r="BY81" s="104" t="str">
        <f t="shared" si="99"/>
        <v/>
      </c>
      <c r="BZ81" s="104" t="str">
        <f t="shared" si="99"/>
        <v/>
      </c>
      <c r="CA81" s="104"/>
      <c r="CB81" s="104" t="str">
        <f t="shared" si="84"/>
        <v/>
      </c>
      <c r="CC81" s="104" t="str">
        <f t="shared" si="84"/>
        <v/>
      </c>
      <c r="CD81" s="104" t="str">
        <f t="shared" si="84"/>
        <v/>
      </c>
      <c r="CE81" s="104" t="str">
        <f t="shared" si="84"/>
        <v/>
      </c>
      <c r="CF81" s="104" t="str">
        <f t="shared" si="84"/>
        <v/>
      </c>
      <c r="CG81" s="104" t="str">
        <f t="shared" si="101"/>
        <v/>
      </c>
      <c r="CH81" s="104" t="str">
        <f t="shared" si="101"/>
        <v/>
      </c>
      <c r="CI81" s="104" t="str">
        <f t="shared" si="101"/>
        <v/>
      </c>
      <c r="CJ81" s="104" t="str">
        <f t="shared" si="101"/>
        <v/>
      </c>
      <c r="CK81" s="104" t="str">
        <f t="shared" si="101"/>
        <v/>
      </c>
      <c r="CL81" s="104" t="str">
        <f t="shared" si="101"/>
        <v/>
      </c>
      <c r="CM81" s="104" t="str">
        <f t="shared" si="101"/>
        <v/>
      </c>
      <c r="CN81" s="104" t="str">
        <f t="shared" si="101"/>
        <v/>
      </c>
      <c r="CO81" s="104"/>
      <c r="CP81" s="104" t="str">
        <f t="shared" si="85"/>
        <v/>
      </c>
      <c r="CQ81" s="104" t="str">
        <f t="shared" si="85"/>
        <v/>
      </c>
      <c r="CR81" s="104" t="str">
        <f t="shared" si="85"/>
        <v/>
      </c>
      <c r="CS81" s="104" t="str">
        <f t="shared" si="85"/>
        <v/>
      </c>
      <c r="CT81" s="104" t="str">
        <f t="shared" si="85"/>
        <v/>
      </c>
      <c r="CU81" s="104" t="str">
        <f t="shared" si="102"/>
        <v/>
      </c>
      <c r="CV81" s="104" t="str">
        <f t="shared" si="102"/>
        <v/>
      </c>
      <c r="CW81" s="104" t="str">
        <f t="shared" si="102"/>
        <v/>
      </c>
      <c r="CX81" s="104" t="str">
        <f t="shared" si="102"/>
        <v/>
      </c>
      <c r="CY81" s="104" t="str">
        <f t="shared" si="102"/>
        <v/>
      </c>
      <c r="CZ81" s="104" t="str">
        <f t="shared" si="102"/>
        <v/>
      </c>
      <c r="DA81" s="104" t="str">
        <f t="shared" si="102"/>
        <v/>
      </c>
      <c r="DB81" s="104" t="str">
        <f t="shared" si="102"/>
        <v/>
      </c>
      <c r="DC81" s="104"/>
      <c r="DD81" s="104" t="str">
        <f t="shared" si="86"/>
        <v/>
      </c>
      <c r="DE81" s="104" t="str">
        <f t="shared" si="86"/>
        <v/>
      </c>
      <c r="DF81" s="104" t="str">
        <f t="shared" si="86"/>
        <v/>
      </c>
      <c r="DG81" s="104" t="str">
        <f t="shared" si="86"/>
        <v/>
      </c>
      <c r="DH81" s="104" t="str">
        <f t="shared" si="86"/>
        <v/>
      </c>
      <c r="DI81" s="104" t="str">
        <f t="shared" si="103"/>
        <v/>
      </c>
      <c r="DJ81" s="104" t="str">
        <f t="shared" si="103"/>
        <v/>
      </c>
      <c r="DK81" s="104" t="str">
        <f t="shared" si="103"/>
        <v/>
      </c>
      <c r="DL81" s="104" t="str">
        <f t="shared" si="103"/>
        <v/>
      </c>
      <c r="DM81" s="104" t="str">
        <f t="shared" si="103"/>
        <v/>
      </c>
      <c r="DN81" s="104" t="str">
        <f t="shared" si="103"/>
        <v/>
      </c>
      <c r="DO81" s="104" t="str">
        <f t="shared" si="103"/>
        <v/>
      </c>
      <c r="DP81" s="104" t="str">
        <f t="shared" si="103"/>
        <v/>
      </c>
      <c r="DQ81" s="104"/>
      <c r="DR81" s="104" t="str">
        <f t="shared" si="87"/>
        <v/>
      </c>
      <c r="DS81" s="104" t="str">
        <f t="shared" si="87"/>
        <v/>
      </c>
      <c r="DT81" s="104" t="str">
        <f t="shared" si="87"/>
        <v/>
      </c>
      <c r="DU81" s="104" t="str">
        <f t="shared" si="87"/>
        <v/>
      </c>
      <c r="DV81" s="104" t="str">
        <f t="shared" si="87"/>
        <v/>
      </c>
      <c r="DW81" s="104" t="str">
        <f t="shared" si="104"/>
        <v/>
      </c>
      <c r="DX81" s="104" t="str">
        <f t="shared" si="104"/>
        <v/>
      </c>
      <c r="DY81" s="104" t="str">
        <f t="shared" si="104"/>
        <v/>
      </c>
      <c r="DZ81" s="104" t="str">
        <f t="shared" si="104"/>
        <v/>
      </c>
      <c r="EA81" s="104" t="str">
        <f t="shared" si="104"/>
        <v/>
      </c>
      <c r="EB81" s="104" t="str">
        <f t="shared" si="104"/>
        <v/>
      </c>
      <c r="EC81" s="104" t="str">
        <f t="shared" si="104"/>
        <v/>
      </c>
      <c r="ED81" s="104" t="str">
        <f t="shared" si="104"/>
        <v/>
      </c>
      <c r="EE81" s="104"/>
      <c r="EF81" s="104" t="str">
        <f t="shared" si="88"/>
        <v/>
      </c>
      <c r="EG81" s="104" t="str">
        <f t="shared" si="88"/>
        <v/>
      </c>
      <c r="EH81" s="104" t="str">
        <f t="shared" si="88"/>
        <v/>
      </c>
      <c r="EI81" s="104" t="str">
        <f t="shared" si="88"/>
        <v/>
      </c>
      <c r="EJ81" s="104" t="str">
        <f t="shared" si="88"/>
        <v/>
      </c>
      <c r="EK81" s="104" t="str">
        <f t="shared" si="105"/>
        <v/>
      </c>
      <c r="EL81" s="104" t="str">
        <f t="shared" si="105"/>
        <v/>
      </c>
      <c r="EM81" s="104" t="str">
        <f t="shared" si="105"/>
        <v/>
      </c>
      <c r="EN81" s="104" t="str">
        <f t="shared" si="105"/>
        <v/>
      </c>
      <c r="EO81" s="104" t="str">
        <f t="shared" si="105"/>
        <v/>
      </c>
      <c r="EP81" s="104" t="str">
        <f t="shared" si="105"/>
        <v/>
      </c>
      <c r="EQ81" s="104" t="str">
        <f t="shared" si="105"/>
        <v/>
      </c>
      <c r="ER81" s="104" t="str">
        <f t="shared" si="105"/>
        <v/>
      </c>
      <c r="ES81" s="104"/>
      <c r="ET81" s="104" t="str">
        <f t="shared" si="89"/>
        <v/>
      </c>
      <c r="EU81" s="104" t="str">
        <f t="shared" si="89"/>
        <v/>
      </c>
      <c r="EV81" s="104" t="str">
        <f t="shared" si="89"/>
        <v/>
      </c>
      <c r="EW81" s="104" t="str">
        <f t="shared" si="89"/>
        <v/>
      </c>
      <c r="EX81" s="104" t="str">
        <f t="shared" si="89"/>
        <v/>
      </c>
      <c r="EY81" s="104" t="str">
        <f t="shared" si="106"/>
        <v/>
      </c>
      <c r="EZ81" s="104" t="str">
        <f t="shared" si="106"/>
        <v/>
      </c>
      <c r="FA81" s="104" t="str">
        <f t="shared" si="106"/>
        <v/>
      </c>
      <c r="FB81" s="104" t="str">
        <f t="shared" si="106"/>
        <v/>
      </c>
      <c r="FC81" s="104" t="str">
        <f t="shared" si="106"/>
        <v/>
      </c>
      <c r="FD81" s="104" t="str">
        <f t="shared" si="106"/>
        <v/>
      </c>
      <c r="FE81" s="104" t="str">
        <f t="shared" si="106"/>
        <v/>
      </c>
      <c r="FF81" s="104" t="str">
        <f t="shared" si="106"/>
        <v/>
      </c>
      <c r="FG81" s="104"/>
      <c r="FH81" s="104" t="str">
        <f t="shared" si="90"/>
        <v/>
      </c>
      <c r="FI81" s="104" t="str">
        <f t="shared" si="90"/>
        <v/>
      </c>
      <c r="FJ81" s="104" t="str">
        <f t="shared" si="90"/>
        <v/>
      </c>
      <c r="FK81" s="104" t="str">
        <f t="shared" si="90"/>
        <v/>
      </c>
      <c r="FL81" s="104" t="str">
        <f t="shared" si="90"/>
        <v/>
      </c>
      <c r="FM81" s="104" t="str">
        <f t="shared" si="107"/>
        <v/>
      </c>
      <c r="FN81" s="104" t="str">
        <f t="shared" si="107"/>
        <v/>
      </c>
      <c r="FO81" s="104" t="str">
        <f t="shared" si="107"/>
        <v/>
      </c>
      <c r="FP81" s="104" t="str">
        <f t="shared" si="107"/>
        <v/>
      </c>
      <c r="FQ81" s="104" t="str">
        <f t="shared" si="107"/>
        <v/>
      </c>
      <c r="FR81" s="104" t="str">
        <f t="shared" si="107"/>
        <v/>
      </c>
      <c r="FS81" s="104" t="str">
        <f t="shared" si="107"/>
        <v/>
      </c>
      <c r="FT81" s="104" t="str">
        <f t="shared" si="107"/>
        <v/>
      </c>
      <c r="FU81" s="104"/>
      <c r="FV81" s="104" t="str">
        <f t="shared" si="91"/>
        <v/>
      </c>
      <c r="FW81" s="104" t="str">
        <f t="shared" si="91"/>
        <v/>
      </c>
      <c r="FX81" s="104" t="str">
        <f t="shared" si="91"/>
        <v/>
      </c>
      <c r="FY81" s="104" t="str">
        <f t="shared" si="91"/>
        <v/>
      </c>
      <c r="FZ81" s="104" t="str">
        <f t="shared" si="91"/>
        <v/>
      </c>
      <c r="GA81" s="104" t="str">
        <f t="shared" si="108"/>
        <v/>
      </c>
      <c r="GB81" s="104" t="str">
        <f t="shared" si="108"/>
        <v/>
      </c>
      <c r="GC81" s="104" t="str">
        <f t="shared" si="108"/>
        <v/>
      </c>
      <c r="GD81" s="104" t="str">
        <f t="shared" si="108"/>
        <v/>
      </c>
      <c r="GE81" s="104" t="str">
        <f t="shared" si="108"/>
        <v/>
      </c>
      <c r="GF81" s="104" t="str">
        <f t="shared" si="108"/>
        <v/>
      </c>
      <c r="GG81" s="104" t="str">
        <f t="shared" si="108"/>
        <v/>
      </c>
      <c r="GH81" s="104" t="str">
        <f t="shared" si="108"/>
        <v/>
      </c>
      <c r="GI81" s="104"/>
      <c r="GJ81" s="104" t="str">
        <f t="shared" si="92"/>
        <v/>
      </c>
      <c r="GK81" s="104" t="str">
        <f t="shared" si="92"/>
        <v/>
      </c>
      <c r="GL81" s="104" t="str">
        <f t="shared" si="92"/>
        <v/>
      </c>
      <c r="GM81" s="104" t="str">
        <f t="shared" si="92"/>
        <v/>
      </c>
      <c r="GN81" s="104" t="str">
        <f t="shared" si="92"/>
        <v/>
      </c>
      <c r="GO81" s="104" t="str">
        <f t="shared" si="109"/>
        <v/>
      </c>
      <c r="GP81" s="104" t="str">
        <f t="shared" si="109"/>
        <v/>
      </c>
      <c r="GQ81" s="104" t="str">
        <f t="shared" si="109"/>
        <v/>
      </c>
      <c r="GR81" s="104" t="str">
        <f t="shared" si="109"/>
        <v/>
      </c>
      <c r="GS81" s="104" t="str">
        <f t="shared" si="109"/>
        <v/>
      </c>
      <c r="GT81" s="104" t="str">
        <f t="shared" si="109"/>
        <v/>
      </c>
      <c r="GU81" s="104" t="str">
        <f t="shared" si="109"/>
        <v/>
      </c>
      <c r="GV81" s="104" t="str">
        <f t="shared" si="109"/>
        <v/>
      </c>
      <c r="GW81" s="104"/>
      <c r="GX81" s="104" t="str">
        <f t="shared" si="93"/>
        <v/>
      </c>
      <c r="GY81" s="104" t="str">
        <f t="shared" si="93"/>
        <v/>
      </c>
      <c r="GZ81" s="104" t="str">
        <f t="shared" si="93"/>
        <v/>
      </c>
      <c r="HA81" s="104" t="str">
        <f t="shared" si="93"/>
        <v/>
      </c>
      <c r="HB81" s="104" t="str">
        <f t="shared" si="93"/>
        <v/>
      </c>
      <c r="HC81" s="104" t="str">
        <f t="shared" si="110"/>
        <v/>
      </c>
      <c r="HD81" s="104" t="str">
        <f t="shared" si="110"/>
        <v/>
      </c>
      <c r="HE81" s="104" t="str">
        <f t="shared" si="110"/>
        <v/>
      </c>
      <c r="HF81" s="104" t="str">
        <f t="shared" si="110"/>
        <v/>
      </c>
      <c r="HG81" s="104" t="str">
        <f t="shared" si="110"/>
        <v/>
      </c>
      <c r="HH81" s="104" t="str">
        <f t="shared" si="110"/>
        <v/>
      </c>
      <c r="HI81" s="104" t="str">
        <f t="shared" si="110"/>
        <v/>
      </c>
      <c r="HJ81" s="104" t="str">
        <f t="shared" si="110"/>
        <v/>
      </c>
    </row>
    <row r="82" spans="1:218" x14ac:dyDescent="0.25">
      <c r="A82" s="91">
        <v>40659</v>
      </c>
      <c r="B82" s="113" t="s">
        <v>651</v>
      </c>
      <c r="C82" s="114" t="s">
        <v>571</v>
      </c>
      <c r="D82" s="160" t="s">
        <v>586</v>
      </c>
      <c r="E82" s="112">
        <v>29</v>
      </c>
      <c r="F82" s="134"/>
      <c r="G82" s="161"/>
      <c r="H82" s="162" t="str">
        <f>INDEX('Daily Activity List'!B:B,MATCH(A82,'Daily Activity List'!$A:$A))</f>
        <v>AB - Characterization Sampling2</v>
      </c>
      <c r="I82" s="136"/>
      <c r="J82" s="104" t="str">
        <f t="shared" si="95"/>
        <v/>
      </c>
      <c r="K82" s="104" t="str">
        <f t="shared" si="95"/>
        <v/>
      </c>
      <c r="L82" s="104" t="str">
        <f t="shared" si="100"/>
        <v/>
      </c>
      <c r="M82" s="104" t="str">
        <f t="shared" si="100"/>
        <v/>
      </c>
      <c r="N82" s="104">
        <f t="shared" si="100"/>
        <v>29</v>
      </c>
      <c r="O82" s="104" t="str">
        <f t="shared" si="100"/>
        <v/>
      </c>
      <c r="P82" s="104" t="str">
        <f t="shared" si="100"/>
        <v/>
      </c>
      <c r="Q82" s="104" t="str">
        <f t="shared" si="100"/>
        <v/>
      </c>
      <c r="R82" s="104" t="str">
        <f t="shared" si="100"/>
        <v/>
      </c>
      <c r="S82" s="104" t="str">
        <f t="shared" si="100"/>
        <v/>
      </c>
      <c r="T82" s="104" t="str">
        <f t="shared" si="100"/>
        <v/>
      </c>
      <c r="U82" s="104" t="str">
        <f t="shared" si="100"/>
        <v/>
      </c>
      <c r="V82" s="104" t="str">
        <f t="shared" si="100"/>
        <v/>
      </c>
      <c r="W82" s="136"/>
      <c r="X82" s="104" t="str">
        <f t="shared" si="70"/>
        <v/>
      </c>
      <c r="Y82" s="104" t="str">
        <f t="shared" si="96"/>
        <v/>
      </c>
      <c r="Z82" s="104" t="str">
        <f t="shared" si="96"/>
        <v/>
      </c>
      <c r="AA82" s="104" t="str">
        <f t="shared" si="96"/>
        <v/>
      </c>
      <c r="AB82" s="104" t="str">
        <f t="shared" si="96"/>
        <v/>
      </c>
      <c r="AC82" s="104" t="str">
        <f t="shared" si="96"/>
        <v/>
      </c>
      <c r="AD82" s="104" t="str">
        <f t="shared" si="96"/>
        <v/>
      </c>
      <c r="AE82" s="104" t="str">
        <f t="shared" si="96"/>
        <v/>
      </c>
      <c r="AF82" s="104" t="str">
        <f t="shared" si="96"/>
        <v/>
      </c>
      <c r="AG82" s="104" t="str">
        <f t="shared" si="96"/>
        <v/>
      </c>
      <c r="AH82" s="104" t="str">
        <f t="shared" si="96"/>
        <v/>
      </c>
      <c r="AI82" s="104" t="str">
        <f t="shared" si="96"/>
        <v/>
      </c>
      <c r="AJ82" s="104" t="str">
        <f t="shared" si="96"/>
        <v/>
      </c>
      <c r="AK82" s="104"/>
      <c r="AL82" s="104" t="str">
        <f t="shared" si="71"/>
        <v/>
      </c>
      <c r="AM82" s="104" t="str">
        <f t="shared" si="97"/>
        <v/>
      </c>
      <c r="AN82" s="104" t="str">
        <f t="shared" si="97"/>
        <v/>
      </c>
      <c r="AO82" s="104" t="str">
        <f t="shared" si="97"/>
        <v/>
      </c>
      <c r="AP82" s="104" t="str">
        <f t="shared" si="97"/>
        <v/>
      </c>
      <c r="AQ82" s="104" t="str">
        <f t="shared" si="97"/>
        <v/>
      </c>
      <c r="AR82" s="104" t="str">
        <f t="shared" si="97"/>
        <v/>
      </c>
      <c r="AS82" s="104" t="str">
        <f t="shared" si="97"/>
        <v/>
      </c>
      <c r="AT82" s="104" t="str">
        <f t="shared" si="97"/>
        <v/>
      </c>
      <c r="AU82" s="104" t="str">
        <f t="shared" si="97"/>
        <v/>
      </c>
      <c r="AV82" s="104" t="str">
        <f t="shared" si="97"/>
        <v/>
      </c>
      <c r="AW82" s="104" t="str">
        <f t="shared" si="97"/>
        <v/>
      </c>
      <c r="AX82" s="104" t="str">
        <f t="shared" si="97"/>
        <v/>
      </c>
      <c r="AY82" s="104"/>
      <c r="AZ82" s="104" t="str">
        <f t="shared" si="72"/>
        <v/>
      </c>
      <c r="BA82" s="104" t="str">
        <f t="shared" si="98"/>
        <v/>
      </c>
      <c r="BB82" s="104" t="str">
        <f t="shared" si="98"/>
        <v/>
      </c>
      <c r="BC82" s="104" t="str">
        <f t="shared" si="98"/>
        <v/>
      </c>
      <c r="BD82" s="104" t="str">
        <f t="shared" si="98"/>
        <v/>
      </c>
      <c r="BE82" s="104" t="str">
        <f t="shared" si="98"/>
        <v/>
      </c>
      <c r="BF82" s="104" t="str">
        <f t="shared" si="98"/>
        <v/>
      </c>
      <c r="BG82" s="104" t="str">
        <f t="shared" si="98"/>
        <v/>
      </c>
      <c r="BH82" s="104" t="str">
        <f t="shared" si="98"/>
        <v/>
      </c>
      <c r="BI82" s="104" t="str">
        <f t="shared" si="98"/>
        <v/>
      </c>
      <c r="BJ82" s="104" t="str">
        <f t="shared" si="98"/>
        <v/>
      </c>
      <c r="BK82" s="104" t="str">
        <f t="shared" si="98"/>
        <v/>
      </c>
      <c r="BL82" s="104" t="str">
        <f t="shared" si="98"/>
        <v/>
      </c>
      <c r="BM82" s="104"/>
      <c r="BN82" s="104" t="str">
        <f t="shared" si="73"/>
        <v/>
      </c>
      <c r="BO82" s="104" t="str">
        <f t="shared" si="99"/>
        <v/>
      </c>
      <c r="BP82" s="104" t="str">
        <f t="shared" si="99"/>
        <v/>
      </c>
      <c r="BQ82" s="104" t="str">
        <f t="shared" si="99"/>
        <v/>
      </c>
      <c r="BR82" s="104" t="str">
        <f t="shared" si="99"/>
        <v/>
      </c>
      <c r="BS82" s="104" t="str">
        <f t="shared" si="99"/>
        <v/>
      </c>
      <c r="BT82" s="104" t="str">
        <f t="shared" si="99"/>
        <v/>
      </c>
      <c r="BU82" s="104" t="str">
        <f t="shared" si="99"/>
        <v/>
      </c>
      <c r="BV82" s="104" t="str">
        <f t="shared" si="99"/>
        <v/>
      </c>
      <c r="BW82" s="104" t="str">
        <f t="shared" si="99"/>
        <v/>
      </c>
      <c r="BX82" s="104" t="str">
        <f t="shared" si="99"/>
        <v/>
      </c>
      <c r="BY82" s="104" t="str">
        <f t="shared" si="99"/>
        <v/>
      </c>
      <c r="BZ82" s="104" t="str">
        <f t="shared" si="99"/>
        <v/>
      </c>
      <c r="CA82" s="104"/>
      <c r="CB82" s="104" t="str">
        <f t="shared" si="84"/>
        <v/>
      </c>
      <c r="CC82" s="104" t="str">
        <f t="shared" si="84"/>
        <v/>
      </c>
      <c r="CD82" s="104" t="str">
        <f t="shared" si="84"/>
        <v/>
      </c>
      <c r="CE82" s="104" t="str">
        <f t="shared" si="84"/>
        <v/>
      </c>
      <c r="CF82" s="104" t="str">
        <f t="shared" si="84"/>
        <v/>
      </c>
      <c r="CG82" s="104" t="str">
        <f t="shared" si="101"/>
        <v/>
      </c>
      <c r="CH82" s="104" t="str">
        <f t="shared" si="101"/>
        <v/>
      </c>
      <c r="CI82" s="104" t="str">
        <f t="shared" si="101"/>
        <v/>
      </c>
      <c r="CJ82" s="104" t="str">
        <f t="shared" si="101"/>
        <v/>
      </c>
      <c r="CK82" s="104" t="str">
        <f t="shared" si="101"/>
        <v/>
      </c>
      <c r="CL82" s="104" t="str">
        <f t="shared" si="101"/>
        <v/>
      </c>
      <c r="CM82" s="104" t="str">
        <f t="shared" si="101"/>
        <v/>
      </c>
      <c r="CN82" s="104" t="str">
        <f t="shared" si="101"/>
        <v/>
      </c>
      <c r="CO82" s="104"/>
      <c r="CP82" s="104" t="str">
        <f t="shared" si="85"/>
        <v/>
      </c>
      <c r="CQ82" s="104" t="str">
        <f t="shared" si="85"/>
        <v/>
      </c>
      <c r="CR82" s="104" t="str">
        <f t="shared" si="85"/>
        <v/>
      </c>
      <c r="CS82" s="104" t="str">
        <f t="shared" si="85"/>
        <v/>
      </c>
      <c r="CT82" s="104" t="str">
        <f t="shared" si="85"/>
        <v/>
      </c>
      <c r="CU82" s="104" t="str">
        <f t="shared" si="102"/>
        <v/>
      </c>
      <c r="CV82" s="104" t="str">
        <f t="shared" si="102"/>
        <v/>
      </c>
      <c r="CW82" s="104" t="str">
        <f t="shared" si="102"/>
        <v/>
      </c>
      <c r="CX82" s="104" t="str">
        <f t="shared" si="102"/>
        <v/>
      </c>
      <c r="CY82" s="104" t="str">
        <f t="shared" si="102"/>
        <v/>
      </c>
      <c r="CZ82" s="104" t="str">
        <f t="shared" si="102"/>
        <v/>
      </c>
      <c r="DA82" s="104" t="str">
        <f t="shared" si="102"/>
        <v/>
      </c>
      <c r="DB82" s="104" t="str">
        <f t="shared" si="102"/>
        <v/>
      </c>
      <c r="DC82" s="104"/>
      <c r="DD82" s="104" t="str">
        <f t="shared" si="86"/>
        <v/>
      </c>
      <c r="DE82" s="104" t="str">
        <f t="shared" si="86"/>
        <v/>
      </c>
      <c r="DF82" s="104" t="str">
        <f t="shared" si="86"/>
        <v/>
      </c>
      <c r="DG82" s="104" t="str">
        <f t="shared" si="86"/>
        <v/>
      </c>
      <c r="DH82" s="104" t="str">
        <f t="shared" si="86"/>
        <v/>
      </c>
      <c r="DI82" s="104" t="str">
        <f t="shared" si="103"/>
        <v/>
      </c>
      <c r="DJ82" s="104" t="str">
        <f t="shared" si="103"/>
        <v/>
      </c>
      <c r="DK82" s="104" t="str">
        <f t="shared" si="103"/>
        <v/>
      </c>
      <c r="DL82" s="104" t="str">
        <f t="shared" si="103"/>
        <v/>
      </c>
      <c r="DM82" s="104" t="str">
        <f t="shared" si="103"/>
        <v/>
      </c>
      <c r="DN82" s="104" t="str">
        <f t="shared" si="103"/>
        <v/>
      </c>
      <c r="DO82" s="104" t="str">
        <f t="shared" si="103"/>
        <v/>
      </c>
      <c r="DP82" s="104" t="str">
        <f t="shared" si="103"/>
        <v/>
      </c>
      <c r="DQ82" s="104"/>
      <c r="DR82" s="104" t="str">
        <f t="shared" si="87"/>
        <v/>
      </c>
      <c r="DS82" s="104" t="str">
        <f t="shared" si="87"/>
        <v/>
      </c>
      <c r="DT82" s="104" t="str">
        <f t="shared" si="87"/>
        <v/>
      </c>
      <c r="DU82" s="104" t="str">
        <f t="shared" si="87"/>
        <v/>
      </c>
      <c r="DV82" s="104" t="str">
        <f t="shared" si="87"/>
        <v/>
      </c>
      <c r="DW82" s="104" t="str">
        <f t="shared" si="104"/>
        <v/>
      </c>
      <c r="DX82" s="104" t="str">
        <f t="shared" si="104"/>
        <v/>
      </c>
      <c r="DY82" s="104" t="str">
        <f t="shared" si="104"/>
        <v/>
      </c>
      <c r="DZ82" s="104" t="str">
        <f t="shared" si="104"/>
        <v/>
      </c>
      <c r="EA82" s="104" t="str">
        <f t="shared" si="104"/>
        <v/>
      </c>
      <c r="EB82" s="104" t="str">
        <f t="shared" si="104"/>
        <v/>
      </c>
      <c r="EC82" s="104" t="str">
        <f t="shared" si="104"/>
        <v/>
      </c>
      <c r="ED82" s="104" t="str">
        <f t="shared" si="104"/>
        <v/>
      </c>
      <c r="EE82" s="104"/>
      <c r="EF82" s="104" t="str">
        <f t="shared" si="88"/>
        <v/>
      </c>
      <c r="EG82" s="104" t="str">
        <f t="shared" si="88"/>
        <v/>
      </c>
      <c r="EH82" s="104" t="str">
        <f t="shared" si="88"/>
        <v/>
      </c>
      <c r="EI82" s="104" t="str">
        <f t="shared" si="88"/>
        <v/>
      </c>
      <c r="EJ82" s="104" t="str">
        <f t="shared" si="88"/>
        <v/>
      </c>
      <c r="EK82" s="104" t="str">
        <f t="shared" si="105"/>
        <v/>
      </c>
      <c r="EL82" s="104" t="str">
        <f t="shared" si="105"/>
        <v/>
      </c>
      <c r="EM82" s="104" t="str">
        <f t="shared" si="105"/>
        <v/>
      </c>
      <c r="EN82" s="104" t="str">
        <f t="shared" si="105"/>
        <v/>
      </c>
      <c r="EO82" s="104" t="str">
        <f t="shared" si="105"/>
        <v/>
      </c>
      <c r="EP82" s="104" t="str">
        <f t="shared" si="105"/>
        <v/>
      </c>
      <c r="EQ82" s="104" t="str">
        <f t="shared" si="105"/>
        <v/>
      </c>
      <c r="ER82" s="104" t="str">
        <f t="shared" si="105"/>
        <v/>
      </c>
      <c r="ES82" s="104"/>
      <c r="ET82" s="104" t="str">
        <f t="shared" si="89"/>
        <v/>
      </c>
      <c r="EU82" s="104" t="str">
        <f t="shared" si="89"/>
        <v/>
      </c>
      <c r="EV82" s="104" t="str">
        <f t="shared" si="89"/>
        <v/>
      </c>
      <c r="EW82" s="104" t="str">
        <f t="shared" si="89"/>
        <v/>
      </c>
      <c r="EX82" s="104" t="str">
        <f t="shared" si="89"/>
        <v/>
      </c>
      <c r="EY82" s="104" t="str">
        <f t="shared" si="106"/>
        <v/>
      </c>
      <c r="EZ82" s="104" t="str">
        <f t="shared" si="106"/>
        <v/>
      </c>
      <c r="FA82" s="104" t="str">
        <f t="shared" si="106"/>
        <v/>
      </c>
      <c r="FB82" s="104" t="str">
        <f t="shared" si="106"/>
        <v/>
      </c>
      <c r="FC82" s="104" t="str">
        <f t="shared" si="106"/>
        <v/>
      </c>
      <c r="FD82" s="104" t="str">
        <f t="shared" si="106"/>
        <v/>
      </c>
      <c r="FE82" s="104" t="str">
        <f t="shared" si="106"/>
        <v/>
      </c>
      <c r="FF82" s="104" t="str">
        <f t="shared" si="106"/>
        <v/>
      </c>
      <c r="FG82" s="104"/>
      <c r="FH82" s="104" t="str">
        <f t="shared" si="90"/>
        <v/>
      </c>
      <c r="FI82" s="104" t="str">
        <f t="shared" si="90"/>
        <v/>
      </c>
      <c r="FJ82" s="104" t="str">
        <f t="shared" si="90"/>
        <v/>
      </c>
      <c r="FK82" s="104" t="str">
        <f t="shared" si="90"/>
        <v/>
      </c>
      <c r="FL82" s="104" t="str">
        <f t="shared" si="90"/>
        <v/>
      </c>
      <c r="FM82" s="104" t="str">
        <f t="shared" si="107"/>
        <v/>
      </c>
      <c r="FN82" s="104" t="str">
        <f t="shared" si="107"/>
        <v/>
      </c>
      <c r="FO82" s="104" t="str">
        <f t="shared" si="107"/>
        <v/>
      </c>
      <c r="FP82" s="104" t="str">
        <f t="shared" si="107"/>
        <v/>
      </c>
      <c r="FQ82" s="104" t="str">
        <f t="shared" si="107"/>
        <v/>
      </c>
      <c r="FR82" s="104" t="str">
        <f t="shared" si="107"/>
        <v/>
      </c>
      <c r="FS82" s="104" t="str">
        <f t="shared" si="107"/>
        <v/>
      </c>
      <c r="FT82" s="104" t="str">
        <f t="shared" si="107"/>
        <v/>
      </c>
      <c r="FU82" s="104"/>
      <c r="FV82" s="104" t="str">
        <f t="shared" si="91"/>
        <v/>
      </c>
      <c r="FW82" s="104" t="str">
        <f t="shared" si="91"/>
        <v/>
      </c>
      <c r="FX82" s="104" t="str">
        <f t="shared" si="91"/>
        <v/>
      </c>
      <c r="FY82" s="104" t="str">
        <f t="shared" si="91"/>
        <v/>
      </c>
      <c r="FZ82" s="104" t="str">
        <f t="shared" si="91"/>
        <v/>
      </c>
      <c r="GA82" s="104" t="str">
        <f t="shared" si="108"/>
        <v/>
      </c>
      <c r="GB82" s="104" t="str">
        <f t="shared" si="108"/>
        <v/>
      </c>
      <c r="GC82" s="104" t="str">
        <f t="shared" si="108"/>
        <v/>
      </c>
      <c r="GD82" s="104" t="str">
        <f t="shared" si="108"/>
        <v/>
      </c>
      <c r="GE82" s="104" t="str">
        <f t="shared" si="108"/>
        <v/>
      </c>
      <c r="GF82" s="104" t="str">
        <f t="shared" si="108"/>
        <v/>
      </c>
      <c r="GG82" s="104" t="str">
        <f t="shared" si="108"/>
        <v/>
      </c>
      <c r="GH82" s="104" t="str">
        <f t="shared" si="108"/>
        <v/>
      </c>
      <c r="GI82" s="104"/>
      <c r="GJ82" s="104" t="str">
        <f t="shared" si="92"/>
        <v/>
      </c>
      <c r="GK82" s="104" t="str">
        <f t="shared" si="92"/>
        <v/>
      </c>
      <c r="GL82" s="104" t="str">
        <f t="shared" si="92"/>
        <v/>
      </c>
      <c r="GM82" s="104" t="str">
        <f t="shared" si="92"/>
        <v/>
      </c>
      <c r="GN82" s="104" t="str">
        <f t="shared" si="92"/>
        <v/>
      </c>
      <c r="GO82" s="104" t="str">
        <f t="shared" si="109"/>
        <v/>
      </c>
      <c r="GP82" s="104" t="str">
        <f t="shared" si="109"/>
        <v/>
      </c>
      <c r="GQ82" s="104" t="str">
        <f t="shared" si="109"/>
        <v/>
      </c>
      <c r="GR82" s="104" t="str">
        <f t="shared" si="109"/>
        <v/>
      </c>
      <c r="GS82" s="104" t="str">
        <f t="shared" si="109"/>
        <v/>
      </c>
      <c r="GT82" s="104" t="str">
        <f t="shared" si="109"/>
        <v/>
      </c>
      <c r="GU82" s="104" t="str">
        <f t="shared" si="109"/>
        <v/>
      </c>
      <c r="GV82" s="104" t="str">
        <f t="shared" si="109"/>
        <v/>
      </c>
      <c r="GW82" s="104"/>
      <c r="GX82" s="104" t="str">
        <f t="shared" si="93"/>
        <v/>
      </c>
      <c r="GY82" s="104" t="str">
        <f t="shared" si="93"/>
        <v/>
      </c>
      <c r="GZ82" s="104" t="str">
        <f t="shared" si="93"/>
        <v/>
      </c>
      <c r="HA82" s="104" t="str">
        <f t="shared" si="93"/>
        <v/>
      </c>
      <c r="HB82" s="104" t="str">
        <f t="shared" si="93"/>
        <v/>
      </c>
      <c r="HC82" s="104" t="str">
        <f t="shared" si="110"/>
        <v/>
      </c>
      <c r="HD82" s="104" t="str">
        <f t="shared" si="110"/>
        <v/>
      </c>
      <c r="HE82" s="104" t="str">
        <f t="shared" si="110"/>
        <v/>
      </c>
      <c r="HF82" s="104" t="str">
        <f t="shared" si="110"/>
        <v/>
      </c>
      <c r="HG82" s="104" t="str">
        <f t="shared" si="110"/>
        <v/>
      </c>
      <c r="HH82" s="104" t="str">
        <f t="shared" si="110"/>
        <v/>
      </c>
      <c r="HI82" s="104" t="str">
        <f t="shared" si="110"/>
        <v/>
      </c>
      <c r="HJ82" s="104" t="str">
        <f t="shared" si="110"/>
        <v/>
      </c>
    </row>
    <row r="83" spans="1:218" x14ac:dyDescent="0.25">
      <c r="A83" s="91">
        <v>40660</v>
      </c>
      <c r="B83" s="113">
        <v>0.4201388888888889</v>
      </c>
      <c r="C83" s="114" t="s">
        <v>571</v>
      </c>
      <c r="D83" s="160" t="s">
        <v>629</v>
      </c>
      <c r="E83" s="112"/>
      <c r="F83" s="134">
        <v>93</v>
      </c>
      <c r="G83" s="161"/>
      <c r="H83" s="162" t="str">
        <f>INDEX('Daily Activity List'!B:B,MATCH(A83,'Daily Activity List'!$A:$A))</f>
        <v>AB - Characterization Sampling2</v>
      </c>
      <c r="I83" s="136"/>
      <c r="J83" s="104" t="str">
        <f t="shared" si="95"/>
        <v/>
      </c>
      <c r="K83" s="104" t="str">
        <f t="shared" si="95"/>
        <v/>
      </c>
      <c r="L83" s="104" t="str">
        <f t="shared" si="100"/>
        <v/>
      </c>
      <c r="M83" s="104" t="str">
        <f t="shared" si="100"/>
        <v/>
      </c>
      <c r="N83" s="104" t="str">
        <f t="shared" si="100"/>
        <v/>
      </c>
      <c r="O83" s="104" t="str">
        <f t="shared" si="100"/>
        <v/>
      </c>
      <c r="P83" s="104" t="str">
        <f t="shared" si="100"/>
        <v/>
      </c>
      <c r="Q83" s="104" t="str">
        <f t="shared" si="100"/>
        <v/>
      </c>
      <c r="R83" s="104" t="str">
        <f t="shared" si="100"/>
        <v/>
      </c>
      <c r="S83" s="104" t="str">
        <f t="shared" si="100"/>
        <v/>
      </c>
      <c r="T83" s="104" t="str">
        <f t="shared" si="100"/>
        <v/>
      </c>
      <c r="U83" s="104" t="str">
        <f t="shared" si="100"/>
        <v/>
      </c>
      <c r="V83" s="104" t="str">
        <f t="shared" si="100"/>
        <v/>
      </c>
      <c r="W83" s="136"/>
      <c r="X83" s="104" t="str">
        <f t="shared" si="70"/>
        <v/>
      </c>
      <c r="Y83" s="104" t="str">
        <f t="shared" si="96"/>
        <v/>
      </c>
      <c r="Z83" s="104" t="str">
        <f t="shared" si="96"/>
        <v/>
      </c>
      <c r="AA83" s="104" t="str">
        <f t="shared" si="96"/>
        <v/>
      </c>
      <c r="AB83" s="104">
        <f t="shared" si="96"/>
        <v>93</v>
      </c>
      <c r="AC83" s="104" t="str">
        <f t="shared" si="96"/>
        <v/>
      </c>
      <c r="AD83" s="104" t="str">
        <f t="shared" si="96"/>
        <v/>
      </c>
      <c r="AE83" s="104" t="str">
        <f t="shared" si="96"/>
        <v/>
      </c>
      <c r="AF83" s="104" t="str">
        <f t="shared" si="96"/>
        <v/>
      </c>
      <c r="AG83" s="104" t="str">
        <f t="shared" si="96"/>
        <v/>
      </c>
      <c r="AH83" s="104" t="str">
        <f t="shared" si="96"/>
        <v/>
      </c>
      <c r="AI83" s="104" t="str">
        <f t="shared" si="96"/>
        <v/>
      </c>
      <c r="AJ83" s="104" t="str">
        <f t="shared" si="96"/>
        <v/>
      </c>
      <c r="AK83" s="104"/>
      <c r="AL83" s="104" t="str">
        <f t="shared" si="71"/>
        <v/>
      </c>
      <c r="AM83" s="104" t="str">
        <f t="shared" si="97"/>
        <v/>
      </c>
      <c r="AN83" s="104" t="str">
        <f t="shared" si="97"/>
        <v/>
      </c>
      <c r="AO83" s="104" t="str">
        <f t="shared" si="97"/>
        <v/>
      </c>
      <c r="AP83" s="104" t="str">
        <f t="shared" si="97"/>
        <v/>
      </c>
      <c r="AQ83" s="104" t="str">
        <f t="shared" si="97"/>
        <v/>
      </c>
      <c r="AR83" s="104" t="str">
        <f t="shared" si="97"/>
        <v/>
      </c>
      <c r="AS83" s="104" t="str">
        <f t="shared" si="97"/>
        <v/>
      </c>
      <c r="AT83" s="104" t="str">
        <f t="shared" si="97"/>
        <v/>
      </c>
      <c r="AU83" s="104" t="str">
        <f t="shared" si="97"/>
        <v/>
      </c>
      <c r="AV83" s="104" t="str">
        <f t="shared" si="97"/>
        <v/>
      </c>
      <c r="AW83" s="104" t="str">
        <f t="shared" si="97"/>
        <v/>
      </c>
      <c r="AX83" s="104" t="str">
        <f t="shared" si="97"/>
        <v/>
      </c>
      <c r="AY83" s="104"/>
      <c r="AZ83" s="104" t="str">
        <f t="shared" si="72"/>
        <v/>
      </c>
      <c r="BA83" s="104" t="str">
        <f t="shared" si="98"/>
        <v/>
      </c>
      <c r="BB83" s="104" t="str">
        <f t="shared" si="98"/>
        <v/>
      </c>
      <c r="BC83" s="104" t="str">
        <f t="shared" si="98"/>
        <v/>
      </c>
      <c r="BD83" s="104" t="str">
        <f t="shared" si="98"/>
        <v/>
      </c>
      <c r="BE83" s="104" t="str">
        <f t="shared" si="98"/>
        <v/>
      </c>
      <c r="BF83" s="104" t="str">
        <f t="shared" si="98"/>
        <v/>
      </c>
      <c r="BG83" s="104" t="str">
        <f t="shared" si="98"/>
        <v/>
      </c>
      <c r="BH83" s="104" t="str">
        <f t="shared" si="98"/>
        <v/>
      </c>
      <c r="BI83" s="104" t="str">
        <f t="shared" si="98"/>
        <v/>
      </c>
      <c r="BJ83" s="104" t="str">
        <f t="shared" si="98"/>
        <v/>
      </c>
      <c r="BK83" s="104" t="str">
        <f t="shared" si="98"/>
        <v/>
      </c>
      <c r="BL83" s="104" t="str">
        <f t="shared" si="98"/>
        <v/>
      </c>
      <c r="BM83" s="104"/>
      <c r="BN83" s="104" t="str">
        <f t="shared" si="73"/>
        <v/>
      </c>
      <c r="BO83" s="104" t="str">
        <f t="shared" si="99"/>
        <v/>
      </c>
      <c r="BP83" s="104" t="str">
        <f t="shared" si="99"/>
        <v/>
      </c>
      <c r="BQ83" s="104" t="str">
        <f t="shared" si="99"/>
        <v/>
      </c>
      <c r="BR83" s="104" t="str">
        <f t="shared" si="99"/>
        <v/>
      </c>
      <c r="BS83" s="104" t="str">
        <f t="shared" si="99"/>
        <v/>
      </c>
      <c r="BT83" s="104" t="str">
        <f t="shared" si="99"/>
        <v/>
      </c>
      <c r="BU83" s="104" t="str">
        <f t="shared" si="99"/>
        <v/>
      </c>
      <c r="BV83" s="104" t="str">
        <f t="shared" si="99"/>
        <v/>
      </c>
      <c r="BW83" s="104" t="str">
        <f t="shared" si="99"/>
        <v/>
      </c>
      <c r="BX83" s="104" t="str">
        <f t="shared" si="99"/>
        <v/>
      </c>
      <c r="BY83" s="104" t="str">
        <f t="shared" si="99"/>
        <v/>
      </c>
      <c r="BZ83" s="104" t="str">
        <f t="shared" si="99"/>
        <v/>
      </c>
      <c r="CA83" s="104"/>
      <c r="CB83" s="104" t="str">
        <f t="shared" si="84"/>
        <v/>
      </c>
      <c r="CC83" s="104" t="str">
        <f t="shared" si="84"/>
        <v/>
      </c>
      <c r="CD83" s="104" t="str">
        <f t="shared" si="84"/>
        <v/>
      </c>
      <c r="CE83" s="104" t="str">
        <f t="shared" si="84"/>
        <v/>
      </c>
      <c r="CF83" s="104" t="str">
        <f t="shared" si="84"/>
        <v/>
      </c>
      <c r="CG83" s="104" t="str">
        <f t="shared" si="101"/>
        <v/>
      </c>
      <c r="CH83" s="104" t="str">
        <f t="shared" si="101"/>
        <v/>
      </c>
      <c r="CI83" s="104" t="str">
        <f t="shared" si="101"/>
        <v/>
      </c>
      <c r="CJ83" s="104" t="str">
        <f t="shared" si="101"/>
        <v/>
      </c>
      <c r="CK83" s="104" t="str">
        <f t="shared" si="101"/>
        <v/>
      </c>
      <c r="CL83" s="104" t="str">
        <f t="shared" si="101"/>
        <v/>
      </c>
      <c r="CM83" s="104" t="str">
        <f t="shared" si="101"/>
        <v/>
      </c>
      <c r="CN83" s="104" t="str">
        <f t="shared" si="101"/>
        <v/>
      </c>
      <c r="CO83" s="104"/>
      <c r="CP83" s="104" t="str">
        <f t="shared" si="85"/>
        <v/>
      </c>
      <c r="CQ83" s="104" t="str">
        <f t="shared" si="85"/>
        <v/>
      </c>
      <c r="CR83" s="104" t="str">
        <f t="shared" si="85"/>
        <v/>
      </c>
      <c r="CS83" s="104" t="str">
        <f t="shared" si="85"/>
        <v/>
      </c>
      <c r="CT83" s="104" t="str">
        <f t="shared" si="85"/>
        <v/>
      </c>
      <c r="CU83" s="104" t="str">
        <f t="shared" si="102"/>
        <v/>
      </c>
      <c r="CV83" s="104" t="str">
        <f t="shared" si="102"/>
        <v/>
      </c>
      <c r="CW83" s="104" t="str">
        <f t="shared" si="102"/>
        <v/>
      </c>
      <c r="CX83" s="104" t="str">
        <f t="shared" si="102"/>
        <v/>
      </c>
      <c r="CY83" s="104" t="str">
        <f t="shared" si="102"/>
        <v/>
      </c>
      <c r="CZ83" s="104" t="str">
        <f t="shared" si="102"/>
        <v/>
      </c>
      <c r="DA83" s="104" t="str">
        <f t="shared" si="102"/>
        <v/>
      </c>
      <c r="DB83" s="104" t="str">
        <f t="shared" si="102"/>
        <v/>
      </c>
      <c r="DC83" s="104"/>
      <c r="DD83" s="104" t="str">
        <f t="shared" si="86"/>
        <v/>
      </c>
      <c r="DE83" s="104" t="str">
        <f t="shared" si="86"/>
        <v/>
      </c>
      <c r="DF83" s="104" t="str">
        <f t="shared" si="86"/>
        <v/>
      </c>
      <c r="DG83" s="104" t="str">
        <f t="shared" si="86"/>
        <v/>
      </c>
      <c r="DH83" s="104" t="str">
        <f t="shared" si="86"/>
        <v/>
      </c>
      <c r="DI83" s="104" t="str">
        <f t="shared" si="103"/>
        <v/>
      </c>
      <c r="DJ83" s="104" t="str">
        <f t="shared" si="103"/>
        <v/>
      </c>
      <c r="DK83" s="104" t="str">
        <f t="shared" si="103"/>
        <v/>
      </c>
      <c r="DL83" s="104" t="str">
        <f t="shared" si="103"/>
        <v/>
      </c>
      <c r="DM83" s="104" t="str">
        <f t="shared" si="103"/>
        <v/>
      </c>
      <c r="DN83" s="104" t="str">
        <f t="shared" si="103"/>
        <v/>
      </c>
      <c r="DO83" s="104" t="str">
        <f t="shared" si="103"/>
        <v/>
      </c>
      <c r="DP83" s="104" t="str">
        <f t="shared" si="103"/>
        <v/>
      </c>
      <c r="DQ83" s="104"/>
      <c r="DR83" s="104" t="str">
        <f t="shared" si="87"/>
        <v/>
      </c>
      <c r="DS83" s="104" t="str">
        <f t="shared" si="87"/>
        <v/>
      </c>
      <c r="DT83" s="104" t="str">
        <f t="shared" si="87"/>
        <v/>
      </c>
      <c r="DU83" s="104" t="str">
        <f t="shared" si="87"/>
        <v/>
      </c>
      <c r="DV83" s="104" t="str">
        <f t="shared" si="87"/>
        <v/>
      </c>
      <c r="DW83" s="104" t="str">
        <f t="shared" si="104"/>
        <v/>
      </c>
      <c r="DX83" s="104" t="str">
        <f t="shared" si="104"/>
        <v/>
      </c>
      <c r="DY83" s="104" t="str">
        <f t="shared" si="104"/>
        <v/>
      </c>
      <c r="DZ83" s="104" t="str">
        <f t="shared" si="104"/>
        <v/>
      </c>
      <c r="EA83" s="104" t="str">
        <f t="shared" si="104"/>
        <v/>
      </c>
      <c r="EB83" s="104" t="str">
        <f t="shared" si="104"/>
        <v/>
      </c>
      <c r="EC83" s="104" t="str">
        <f t="shared" si="104"/>
        <v/>
      </c>
      <c r="ED83" s="104" t="str">
        <f t="shared" si="104"/>
        <v/>
      </c>
      <c r="EE83" s="104"/>
      <c r="EF83" s="104" t="str">
        <f t="shared" si="88"/>
        <v/>
      </c>
      <c r="EG83" s="104" t="str">
        <f t="shared" si="88"/>
        <v/>
      </c>
      <c r="EH83" s="104" t="str">
        <f t="shared" si="88"/>
        <v/>
      </c>
      <c r="EI83" s="104" t="str">
        <f t="shared" si="88"/>
        <v/>
      </c>
      <c r="EJ83" s="104" t="str">
        <f t="shared" si="88"/>
        <v/>
      </c>
      <c r="EK83" s="104" t="str">
        <f t="shared" si="105"/>
        <v/>
      </c>
      <c r="EL83" s="104" t="str">
        <f t="shared" si="105"/>
        <v/>
      </c>
      <c r="EM83" s="104" t="str">
        <f t="shared" si="105"/>
        <v/>
      </c>
      <c r="EN83" s="104" t="str">
        <f t="shared" si="105"/>
        <v/>
      </c>
      <c r="EO83" s="104" t="str">
        <f t="shared" si="105"/>
        <v/>
      </c>
      <c r="EP83" s="104" t="str">
        <f t="shared" si="105"/>
        <v/>
      </c>
      <c r="EQ83" s="104" t="str">
        <f t="shared" si="105"/>
        <v/>
      </c>
      <c r="ER83" s="104" t="str">
        <f t="shared" si="105"/>
        <v/>
      </c>
      <c r="ES83" s="104"/>
      <c r="ET83" s="104" t="str">
        <f t="shared" si="89"/>
        <v/>
      </c>
      <c r="EU83" s="104" t="str">
        <f t="shared" si="89"/>
        <v/>
      </c>
      <c r="EV83" s="104" t="str">
        <f t="shared" si="89"/>
        <v/>
      </c>
      <c r="EW83" s="104" t="str">
        <f t="shared" si="89"/>
        <v/>
      </c>
      <c r="EX83" s="104" t="str">
        <f t="shared" si="89"/>
        <v/>
      </c>
      <c r="EY83" s="104" t="str">
        <f t="shared" si="106"/>
        <v/>
      </c>
      <c r="EZ83" s="104" t="str">
        <f t="shared" si="106"/>
        <v/>
      </c>
      <c r="FA83" s="104" t="str">
        <f t="shared" si="106"/>
        <v/>
      </c>
      <c r="FB83" s="104" t="str">
        <f t="shared" si="106"/>
        <v/>
      </c>
      <c r="FC83" s="104" t="str">
        <f t="shared" si="106"/>
        <v/>
      </c>
      <c r="FD83" s="104" t="str">
        <f t="shared" si="106"/>
        <v/>
      </c>
      <c r="FE83" s="104" t="str">
        <f t="shared" si="106"/>
        <v/>
      </c>
      <c r="FF83" s="104" t="str">
        <f t="shared" si="106"/>
        <v/>
      </c>
      <c r="FG83" s="104"/>
      <c r="FH83" s="104" t="str">
        <f t="shared" si="90"/>
        <v/>
      </c>
      <c r="FI83" s="104" t="str">
        <f t="shared" si="90"/>
        <v/>
      </c>
      <c r="FJ83" s="104" t="str">
        <f t="shared" si="90"/>
        <v/>
      </c>
      <c r="FK83" s="104" t="str">
        <f t="shared" si="90"/>
        <v/>
      </c>
      <c r="FL83" s="104" t="str">
        <f t="shared" si="90"/>
        <v/>
      </c>
      <c r="FM83" s="104" t="str">
        <f t="shared" si="107"/>
        <v/>
      </c>
      <c r="FN83" s="104" t="str">
        <f t="shared" si="107"/>
        <v/>
      </c>
      <c r="FO83" s="104" t="str">
        <f t="shared" si="107"/>
        <v/>
      </c>
      <c r="FP83" s="104" t="str">
        <f t="shared" si="107"/>
        <v/>
      </c>
      <c r="FQ83" s="104" t="str">
        <f t="shared" si="107"/>
        <v/>
      </c>
      <c r="FR83" s="104" t="str">
        <f t="shared" si="107"/>
        <v/>
      </c>
      <c r="FS83" s="104" t="str">
        <f t="shared" si="107"/>
        <v/>
      </c>
      <c r="FT83" s="104" t="str">
        <f t="shared" si="107"/>
        <v/>
      </c>
      <c r="FU83" s="104"/>
      <c r="FV83" s="104" t="str">
        <f t="shared" si="91"/>
        <v/>
      </c>
      <c r="FW83" s="104" t="str">
        <f t="shared" si="91"/>
        <v/>
      </c>
      <c r="FX83" s="104" t="str">
        <f t="shared" si="91"/>
        <v/>
      </c>
      <c r="FY83" s="104" t="str">
        <f t="shared" si="91"/>
        <v/>
      </c>
      <c r="FZ83" s="104" t="str">
        <f t="shared" si="91"/>
        <v/>
      </c>
      <c r="GA83" s="104" t="str">
        <f t="shared" si="108"/>
        <v/>
      </c>
      <c r="GB83" s="104" t="str">
        <f t="shared" si="108"/>
        <v/>
      </c>
      <c r="GC83" s="104" t="str">
        <f t="shared" si="108"/>
        <v/>
      </c>
      <c r="GD83" s="104" t="str">
        <f t="shared" si="108"/>
        <v/>
      </c>
      <c r="GE83" s="104" t="str">
        <f t="shared" si="108"/>
        <v/>
      </c>
      <c r="GF83" s="104" t="str">
        <f t="shared" si="108"/>
        <v/>
      </c>
      <c r="GG83" s="104" t="str">
        <f t="shared" si="108"/>
        <v/>
      </c>
      <c r="GH83" s="104" t="str">
        <f t="shared" si="108"/>
        <v/>
      </c>
      <c r="GI83" s="104"/>
      <c r="GJ83" s="104" t="str">
        <f t="shared" si="92"/>
        <v/>
      </c>
      <c r="GK83" s="104" t="str">
        <f t="shared" si="92"/>
        <v/>
      </c>
      <c r="GL83" s="104" t="str">
        <f t="shared" si="92"/>
        <v/>
      </c>
      <c r="GM83" s="104" t="str">
        <f t="shared" si="92"/>
        <v/>
      </c>
      <c r="GN83" s="104" t="str">
        <f t="shared" si="92"/>
        <v/>
      </c>
      <c r="GO83" s="104" t="str">
        <f t="shared" si="109"/>
        <v/>
      </c>
      <c r="GP83" s="104" t="str">
        <f t="shared" si="109"/>
        <v/>
      </c>
      <c r="GQ83" s="104" t="str">
        <f t="shared" si="109"/>
        <v/>
      </c>
      <c r="GR83" s="104" t="str">
        <f t="shared" si="109"/>
        <v/>
      </c>
      <c r="GS83" s="104" t="str">
        <f t="shared" si="109"/>
        <v/>
      </c>
      <c r="GT83" s="104" t="str">
        <f t="shared" si="109"/>
        <v/>
      </c>
      <c r="GU83" s="104" t="str">
        <f t="shared" si="109"/>
        <v/>
      </c>
      <c r="GV83" s="104" t="str">
        <f t="shared" si="109"/>
        <v/>
      </c>
      <c r="GW83" s="104"/>
      <c r="GX83" s="104" t="str">
        <f t="shared" si="93"/>
        <v/>
      </c>
      <c r="GY83" s="104" t="str">
        <f t="shared" si="93"/>
        <v/>
      </c>
      <c r="GZ83" s="104" t="str">
        <f t="shared" si="93"/>
        <v/>
      </c>
      <c r="HA83" s="104" t="str">
        <f t="shared" si="93"/>
        <v/>
      </c>
      <c r="HB83" s="104" t="str">
        <f t="shared" si="93"/>
        <v/>
      </c>
      <c r="HC83" s="104" t="str">
        <f t="shared" si="110"/>
        <v/>
      </c>
      <c r="HD83" s="104" t="str">
        <f t="shared" si="110"/>
        <v/>
      </c>
      <c r="HE83" s="104" t="str">
        <f t="shared" si="110"/>
        <v/>
      </c>
      <c r="HF83" s="104" t="str">
        <f t="shared" si="110"/>
        <v/>
      </c>
      <c r="HG83" s="104" t="str">
        <f t="shared" si="110"/>
        <v/>
      </c>
      <c r="HH83" s="104" t="str">
        <f t="shared" si="110"/>
        <v/>
      </c>
      <c r="HI83" s="104" t="str">
        <f t="shared" si="110"/>
        <v/>
      </c>
      <c r="HJ83" s="104" t="str">
        <f t="shared" si="110"/>
        <v/>
      </c>
    </row>
    <row r="84" spans="1:218" x14ac:dyDescent="0.25">
      <c r="A84" s="91">
        <v>40660</v>
      </c>
      <c r="B84" s="113">
        <v>0.51388888888888895</v>
      </c>
      <c r="C84" s="114" t="s">
        <v>599</v>
      </c>
      <c r="D84" s="160" t="s">
        <v>652</v>
      </c>
      <c r="E84" s="112">
        <v>6.2</v>
      </c>
      <c r="F84" s="134"/>
      <c r="G84" s="161"/>
      <c r="H84" s="162" t="str">
        <f>INDEX('Daily Activity List'!B:B,MATCH(A84,'Daily Activity List'!$A:$A))</f>
        <v>AB - Characterization Sampling2</v>
      </c>
      <c r="I84" s="136"/>
      <c r="J84" s="104" t="str">
        <f t="shared" si="95"/>
        <v/>
      </c>
      <c r="K84" s="104" t="str">
        <f t="shared" si="95"/>
        <v/>
      </c>
      <c r="L84" s="104" t="str">
        <f t="shared" si="100"/>
        <v/>
      </c>
      <c r="M84" s="104" t="str">
        <f t="shared" si="100"/>
        <v/>
      </c>
      <c r="N84" s="104" t="str">
        <f t="shared" si="100"/>
        <v/>
      </c>
      <c r="O84" s="104" t="str">
        <f t="shared" si="100"/>
        <v/>
      </c>
      <c r="P84" s="104" t="str">
        <f t="shared" si="100"/>
        <v/>
      </c>
      <c r="Q84" s="104" t="str">
        <f t="shared" si="100"/>
        <v/>
      </c>
      <c r="R84" s="104" t="str">
        <f t="shared" si="100"/>
        <v/>
      </c>
      <c r="S84" s="104" t="str">
        <f t="shared" si="100"/>
        <v/>
      </c>
      <c r="T84" s="104" t="str">
        <f t="shared" si="100"/>
        <v/>
      </c>
      <c r="U84" s="104" t="str">
        <f t="shared" si="100"/>
        <v/>
      </c>
      <c r="V84" s="104" t="str">
        <f t="shared" si="100"/>
        <v/>
      </c>
      <c r="W84" s="136"/>
      <c r="X84" s="104" t="str">
        <f t="shared" si="70"/>
        <v/>
      </c>
      <c r="Y84" s="104" t="str">
        <f t="shared" si="96"/>
        <v/>
      </c>
      <c r="Z84" s="104" t="str">
        <f t="shared" si="96"/>
        <v/>
      </c>
      <c r="AA84" s="104" t="str">
        <f t="shared" si="96"/>
        <v/>
      </c>
      <c r="AB84" s="104" t="str">
        <f t="shared" si="96"/>
        <v/>
      </c>
      <c r="AC84" s="104" t="str">
        <f t="shared" si="96"/>
        <v/>
      </c>
      <c r="AD84" s="104" t="str">
        <f t="shared" si="96"/>
        <v/>
      </c>
      <c r="AE84" s="104" t="str">
        <f t="shared" si="96"/>
        <v/>
      </c>
      <c r="AF84" s="104" t="str">
        <f t="shared" si="96"/>
        <v/>
      </c>
      <c r="AG84" s="104" t="str">
        <f t="shared" si="96"/>
        <v/>
      </c>
      <c r="AH84" s="104" t="str">
        <f t="shared" si="96"/>
        <v/>
      </c>
      <c r="AI84" s="104" t="str">
        <f t="shared" si="96"/>
        <v/>
      </c>
      <c r="AJ84" s="104" t="str">
        <f t="shared" si="96"/>
        <v/>
      </c>
      <c r="AK84" s="104"/>
      <c r="AL84" s="104" t="str">
        <f t="shared" si="71"/>
        <v/>
      </c>
      <c r="AM84" s="104" t="str">
        <f t="shared" si="97"/>
        <v/>
      </c>
      <c r="AN84" s="104" t="str">
        <f t="shared" si="97"/>
        <v/>
      </c>
      <c r="AO84" s="104" t="str">
        <f t="shared" si="97"/>
        <v/>
      </c>
      <c r="AP84" s="104">
        <f t="shared" si="97"/>
        <v>6.2</v>
      </c>
      <c r="AQ84" s="104" t="str">
        <f t="shared" si="97"/>
        <v/>
      </c>
      <c r="AR84" s="104" t="str">
        <f t="shared" si="97"/>
        <v/>
      </c>
      <c r="AS84" s="104" t="str">
        <f t="shared" si="97"/>
        <v/>
      </c>
      <c r="AT84" s="104" t="str">
        <f t="shared" si="97"/>
        <v/>
      </c>
      <c r="AU84" s="104" t="str">
        <f t="shared" si="97"/>
        <v/>
      </c>
      <c r="AV84" s="104" t="str">
        <f t="shared" si="97"/>
        <v/>
      </c>
      <c r="AW84" s="104" t="str">
        <f t="shared" si="97"/>
        <v/>
      </c>
      <c r="AX84" s="104" t="str">
        <f t="shared" si="97"/>
        <v/>
      </c>
      <c r="AY84" s="104"/>
      <c r="AZ84" s="104" t="str">
        <f t="shared" si="72"/>
        <v/>
      </c>
      <c r="BA84" s="104" t="str">
        <f t="shared" si="98"/>
        <v/>
      </c>
      <c r="BB84" s="104" t="str">
        <f t="shared" si="98"/>
        <v/>
      </c>
      <c r="BC84" s="104" t="str">
        <f t="shared" si="98"/>
        <v/>
      </c>
      <c r="BD84" s="104" t="str">
        <f t="shared" si="98"/>
        <v/>
      </c>
      <c r="BE84" s="104" t="str">
        <f t="shared" si="98"/>
        <v/>
      </c>
      <c r="BF84" s="104" t="str">
        <f t="shared" si="98"/>
        <v/>
      </c>
      <c r="BG84" s="104" t="str">
        <f t="shared" si="98"/>
        <v/>
      </c>
      <c r="BH84" s="104" t="str">
        <f t="shared" si="98"/>
        <v/>
      </c>
      <c r="BI84" s="104" t="str">
        <f t="shared" si="98"/>
        <v/>
      </c>
      <c r="BJ84" s="104" t="str">
        <f t="shared" si="98"/>
        <v/>
      </c>
      <c r="BK84" s="104" t="str">
        <f t="shared" si="98"/>
        <v/>
      </c>
      <c r="BL84" s="104" t="str">
        <f t="shared" si="98"/>
        <v/>
      </c>
      <c r="BM84" s="104"/>
      <c r="BN84" s="104" t="str">
        <f t="shared" si="73"/>
        <v/>
      </c>
      <c r="BO84" s="104" t="str">
        <f t="shared" si="99"/>
        <v/>
      </c>
      <c r="BP84" s="104" t="str">
        <f t="shared" si="99"/>
        <v/>
      </c>
      <c r="BQ84" s="104" t="str">
        <f t="shared" si="99"/>
        <v/>
      </c>
      <c r="BR84" s="104" t="str">
        <f t="shared" si="99"/>
        <v/>
      </c>
      <c r="BS84" s="104" t="str">
        <f t="shared" si="99"/>
        <v/>
      </c>
      <c r="BT84" s="104" t="str">
        <f t="shared" si="99"/>
        <v/>
      </c>
      <c r="BU84" s="104" t="str">
        <f t="shared" si="99"/>
        <v/>
      </c>
      <c r="BV84" s="104" t="str">
        <f t="shared" si="99"/>
        <v/>
      </c>
      <c r="BW84" s="104" t="str">
        <f t="shared" si="99"/>
        <v/>
      </c>
      <c r="BX84" s="104" t="str">
        <f t="shared" si="99"/>
        <v/>
      </c>
      <c r="BY84" s="104" t="str">
        <f t="shared" si="99"/>
        <v/>
      </c>
      <c r="BZ84" s="104" t="str">
        <f t="shared" si="99"/>
        <v/>
      </c>
      <c r="CA84" s="104"/>
      <c r="CB84" s="104" t="str">
        <f t="shared" si="84"/>
        <v/>
      </c>
      <c r="CC84" s="104" t="str">
        <f t="shared" si="84"/>
        <v/>
      </c>
      <c r="CD84" s="104" t="str">
        <f t="shared" si="84"/>
        <v/>
      </c>
      <c r="CE84" s="104" t="str">
        <f t="shared" si="84"/>
        <v/>
      </c>
      <c r="CF84" s="104" t="str">
        <f t="shared" si="84"/>
        <v/>
      </c>
      <c r="CG84" s="104" t="str">
        <f t="shared" si="101"/>
        <v/>
      </c>
      <c r="CH84" s="104" t="str">
        <f t="shared" si="101"/>
        <v/>
      </c>
      <c r="CI84" s="104" t="str">
        <f t="shared" si="101"/>
        <v/>
      </c>
      <c r="CJ84" s="104" t="str">
        <f t="shared" si="101"/>
        <v/>
      </c>
      <c r="CK84" s="104" t="str">
        <f t="shared" si="101"/>
        <v/>
      </c>
      <c r="CL84" s="104" t="str">
        <f t="shared" si="101"/>
        <v/>
      </c>
      <c r="CM84" s="104" t="str">
        <f t="shared" si="101"/>
        <v/>
      </c>
      <c r="CN84" s="104" t="str">
        <f t="shared" si="101"/>
        <v/>
      </c>
      <c r="CO84" s="104"/>
      <c r="CP84" s="104" t="str">
        <f t="shared" si="85"/>
        <v/>
      </c>
      <c r="CQ84" s="104" t="str">
        <f t="shared" si="85"/>
        <v/>
      </c>
      <c r="CR84" s="104" t="str">
        <f t="shared" si="85"/>
        <v/>
      </c>
      <c r="CS84" s="104" t="str">
        <f t="shared" si="85"/>
        <v/>
      </c>
      <c r="CT84" s="104" t="str">
        <f t="shared" si="85"/>
        <v/>
      </c>
      <c r="CU84" s="104" t="str">
        <f t="shared" si="102"/>
        <v/>
      </c>
      <c r="CV84" s="104" t="str">
        <f t="shared" si="102"/>
        <v/>
      </c>
      <c r="CW84" s="104" t="str">
        <f t="shared" si="102"/>
        <v/>
      </c>
      <c r="CX84" s="104" t="str">
        <f t="shared" si="102"/>
        <v/>
      </c>
      <c r="CY84" s="104" t="str">
        <f t="shared" si="102"/>
        <v/>
      </c>
      <c r="CZ84" s="104" t="str">
        <f t="shared" si="102"/>
        <v/>
      </c>
      <c r="DA84" s="104" t="str">
        <f t="shared" si="102"/>
        <v/>
      </c>
      <c r="DB84" s="104" t="str">
        <f t="shared" si="102"/>
        <v/>
      </c>
      <c r="DC84" s="104"/>
      <c r="DD84" s="104" t="str">
        <f t="shared" si="86"/>
        <v/>
      </c>
      <c r="DE84" s="104" t="str">
        <f t="shared" si="86"/>
        <v/>
      </c>
      <c r="DF84" s="104" t="str">
        <f t="shared" si="86"/>
        <v/>
      </c>
      <c r="DG84" s="104" t="str">
        <f t="shared" si="86"/>
        <v/>
      </c>
      <c r="DH84" s="104" t="str">
        <f t="shared" si="86"/>
        <v/>
      </c>
      <c r="DI84" s="104" t="str">
        <f t="shared" si="103"/>
        <v/>
      </c>
      <c r="DJ84" s="104" t="str">
        <f t="shared" si="103"/>
        <v/>
      </c>
      <c r="DK84" s="104" t="str">
        <f t="shared" si="103"/>
        <v/>
      </c>
      <c r="DL84" s="104" t="str">
        <f t="shared" si="103"/>
        <v/>
      </c>
      <c r="DM84" s="104" t="str">
        <f t="shared" si="103"/>
        <v/>
      </c>
      <c r="DN84" s="104" t="str">
        <f t="shared" si="103"/>
        <v/>
      </c>
      <c r="DO84" s="104" t="str">
        <f t="shared" si="103"/>
        <v/>
      </c>
      <c r="DP84" s="104" t="str">
        <f t="shared" si="103"/>
        <v/>
      </c>
      <c r="DQ84" s="104"/>
      <c r="DR84" s="104" t="str">
        <f t="shared" si="87"/>
        <v/>
      </c>
      <c r="DS84" s="104" t="str">
        <f t="shared" si="87"/>
        <v/>
      </c>
      <c r="DT84" s="104" t="str">
        <f t="shared" si="87"/>
        <v/>
      </c>
      <c r="DU84" s="104" t="str">
        <f t="shared" si="87"/>
        <v/>
      </c>
      <c r="DV84" s="104" t="str">
        <f t="shared" si="87"/>
        <v/>
      </c>
      <c r="DW84" s="104" t="str">
        <f t="shared" si="104"/>
        <v/>
      </c>
      <c r="DX84" s="104" t="str">
        <f t="shared" si="104"/>
        <v/>
      </c>
      <c r="DY84" s="104" t="str">
        <f t="shared" si="104"/>
        <v/>
      </c>
      <c r="DZ84" s="104" t="str">
        <f t="shared" si="104"/>
        <v/>
      </c>
      <c r="EA84" s="104" t="str">
        <f t="shared" si="104"/>
        <v/>
      </c>
      <c r="EB84" s="104" t="str">
        <f t="shared" si="104"/>
        <v/>
      </c>
      <c r="EC84" s="104" t="str">
        <f t="shared" si="104"/>
        <v/>
      </c>
      <c r="ED84" s="104" t="str">
        <f t="shared" si="104"/>
        <v/>
      </c>
      <c r="EE84" s="104"/>
      <c r="EF84" s="104" t="str">
        <f t="shared" si="88"/>
        <v/>
      </c>
      <c r="EG84" s="104" t="str">
        <f t="shared" si="88"/>
        <v/>
      </c>
      <c r="EH84" s="104" t="str">
        <f t="shared" si="88"/>
        <v/>
      </c>
      <c r="EI84" s="104" t="str">
        <f t="shared" si="88"/>
        <v/>
      </c>
      <c r="EJ84" s="104" t="str">
        <f t="shared" si="88"/>
        <v/>
      </c>
      <c r="EK84" s="104" t="str">
        <f t="shared" si="105"/>
        <v/>
      </c>
      <c r="EL84" s="104" t="str">
        <f t="shared" si="105"/>
        <v/>
      </c>
      <c r="EM84" s="104" t="str">
        <f t="shared" si="105"/>
        <v/>
      </c>
      <c r="EN84" s="104" t="str">
        <f t="shared" si="105"/>
        <v/>
      </c>
      <c r="EO84" s="104" t="str">
        <f t="shared" si="105"/>
        <v/>
      </c>
      <c r="EP84" s="104" t="str">
        <f t="shared" si="105"/>
        <v/>
      </c>
      <c r="EQ84" s="104" t="str">
        <f t="shared" si="105"/>
        <v/>
      </c>
      <c r="ER84" s="104" t="str">
        <f t="shared" si="105"/>
        <v/>
      </c>
      <c r="ES84" s="104"/>
      <c r="ET84" s="104" t="str">
        <f t="shared" si="89"/>
        <v/>
      </c>
      <c r="EU84" s="104" t="str">
        <f t="shared" si="89"/>
        <v/>
      </c>
      <c r="EV84" s="104" t="str">
        <f t="shared" si="89"/>
        <v/>
      </c>
      <c r="EW84" s="104" t="str">
        <f t="shared" si="89"/>
        <v/>
      </c>
      <c r="EX84" s="104" t="str">
        <f t="shared" si="89"/>
        <v/>
      </c>
      <c r="EY84" s="104" t="str">
        <f t="shared" si="106"/>
        <v/>
      </c>
      <c r="EZ84" s="104" t="str">
        <f t="shared" si="106"/>
        <v/>
      </c>
      <c r="FA84" s="104" t="str">
        <f t="shared" si="106"/>
        <v/>
      </c>
      <c r="FB84" s="104" t="str">
        <f t="shared" si="106"/>
        <v/>
      </c>
      <c r="FC84" s="104" t="str">
        <f t="shared" si="106"/>
        <v/>
      </c>
      <c r="FD84" s="104" t="str">
        <f t="shared" si="106"/>
        <v/>
      </c>
      <c r="FE84" s="104" t="str">
        <f t="shared" si="106"/>
        <v/>
      </c>
      <c r="FF84" s="104" t="str">
        <f t="shared" si="106"/>
        <v/>
      </c>
      <c r="FG84" s="104"/>
      <c r="FH84" s="104" t="str">
        <f t="shared" si="90"/>
        <v/>
      </c>
      <c r="FI84" s="104" t="str">
        <f t="shared" si="90"/>
        <v/>
      </c>
      <c r="FJ84" s="104" t="str">
        <f t="shared" si="90"/>
        <v/>
      </c>
      <c r="FK84" s="104" t="str">
        <f t="shared" si="90"/>
        <v/>
      </c>
      <c r="FL84" s="104" t="str">
        <f t="shared" si="90"/>
        <v/>
      </c>
      <c r="FM84" s="104" t="str">
        <f t="shared" si="107"/>
        <v/>
      </c>
      <c r="FN84" s="104" t="str">
        <f t="shared" si="107"/>
        <v/>
      </c>
      <c r="FO84" s="104" t="str">
        <f t="shared" si="107"/>
        <v/>
      </c>
      <c r="FP84" s="104" t="str">
        <f t="shared" si="107"/>
        <v/>
      </c>
      <c r="FQ84" s="104" t="str">
        <f t="shared" si="107"/>
        <v/>
      </c>
      <c r="FR84" s="104" t="str">
        <f t="shared" si="107"/>
        <v/>
      </c>
      <c r="FS84" s="104" t="str">
        <f t="shared" si="107"/>
        <v/>
      </c>
      <c r="FT84" s="104" t="str">
        <f t="shared" si="107"/>
        <v/>
      </c>
      <c r="FU84" s="104"/>
      <c r="FV84" s="104" t="str">
        <f t="shared" si="91"/>
        <v/>
      </c>
      <c r="FW84" s="104" t="str">
        <f t="shared" si="91"/>
        <v/>
      </c>
      <c r="FX84" s="104" t="str">
        <f t="shared" si="91"/>
        <v/>
      </c>
      <c r="FY84" s="104" t="str">
        <f t="shared" si="91"/>
        <v/>
      </c>
      <c r="FZ84" s="104" t="str">
        <f t="shared" si="91"/>
        <v/>
      </c>
      <c r="GA84" s="104" t="str">
        <f t="shared" si="108"/>
        <v/>
      </c>
      <c r="GB84" s="104" t="str">
        <f t="shared" si="108"/>
        <v/>
      </c>
      <c r="GC84" s="104" t="str">
        <f t="shared" si="108"/>
        <v/>
      </c>
      <c r="GD84" s="104" t="str">
        <f t="shared" si="108"/>
        <v/>
      </c>
      <c r="GE84" s="104" t="str">
        <f t="shared" si="108"/>
        <v/>
      </c>
      <c r="GF84" s="104" t="str">
        <f t="shared" si="108"/>
        <v/>
      </c>
      <c r="GG84" s="104" t="str">
        <f t="shared" si="108"/>
        <v/>
      </c>
      <c r="GH84" s="104" t="str">
        <f t="shared" si="108"/>
        <v/>
      </c>
      <c r="GI84" s="104"/>
      <c r="GJ84" s="104" t="str">
        <f t="shared" si="92"/>
        <v/>
      </c>
      <c r="GK84" s="104" t="str">
        <f t="shared" si="92"/>
        <v/>
      </c>
      <c r="GL84" s="104" t="str">
        <f t="shared" si="92"/>
        <v/>
      </c>
      <c r="GM84" s="104" t="str">
        <f t="shared" si="92"/>
        <v/>
      </c>
      <c r="GN84" s="104" t="str">
        <f t="shared" si="92"/>
        <v/>
      </c>
      <c r="GO84" s="104" t="str">
        <f t="shared" si="109"/>
        <v/>
      </c>
      <c r="GP84" s="104" t="str">
        <f t="shared" si="109"/>
        <v/>
      </c>
      <c r="GQ84" s="104" t="str">
        <f t="shared" si="109"/>
        <v/>
      </c>
      <c r="GR84" s="104" t="str">
        <f t="shared" si="109"/>
        <v/>
      </c>
      <c r="GS84" s="104" t="str">
        <f t="shared" si="109"/>
        <v/>
      </c>
      <c r="GT84" s="104" t="str">
        <f t="shared" si="109"/>
        <v/>
      </c>
      <c r="GU84" s="104" t="str">
        <f t="shared" si="109"/>
        <v/>
      </c>
      <c r="GV84" s="104" t="str">
        <f t="shared" si="109"/>
        <v/>
      </c>
      <c r="GW84" s="104"/>
      <c r="GX84" s="104" t="str">
        <f t="shared" si="93"/>
        <v/>
      </c>
      <c r="GY84" s="104" t="str">
        <f t="shared" si="93"/>
        <v/>
      </c>
      <c r="GZ84" s="104" t="str">
        <f t="shared" si="93"/>
        <v/>
      </c>
      <c r="HA84" s="104" t="str">
        <f t="shared" si="93"/>
        <v/>
      </c>
      <c r="HB84" s="104" t="str">
        <f t="shared" si="93"/>
        <v/>
      </c>
      <c r="HC84" s="104" t="str">
        <f t="shared" si="110"/>
        <v/>
      </c>
      <c r="HD84" s="104" t="str">
        <f t="shared" si="110"/>
        <v/>
      </c>
      <c r="HE84" s="104" t="str">
        <f t="shared" si="110"/>
        <v/>
      </c>
      <c r="HF84" s="104" t="str">
        <f t="shared" si="110"/>
        <v/>
      </c>
      <c r="HG84" s="104" t="str">
        <f t="shared" si="110"/>
        <v/>
      </c>
      <c r="HH84" s="104" t="str">
        <f t="shared" si="110"/>
        <v/>
      </c>
      <c r="HI84" s="104" t="str">
        <f t="shared" si="110"/>
        <v/>
      </c>
      <c r="HJ84" s="104" t="str">
        <f t="shared" si="110"/>
        <v/>
      </c>
    </row>
    <row r="85" spans="1:218" x14ac:dyDescent="0.25">
      <c r="A85" s="91">
        <v>40661</v>
      </c>
      <c r="B85" s="113">
        <v>0.375</v>
      </c>
      <c r="C85" s="114" t="s">
        <v>571</v>
      </c>
      <c r="D85" s="160" t="s">
        <v>629</v>
      </c>
      <c r="E85" s="112"/>
      <c r="F85" s="134">
        <v>5</v>
      </c>
      <c r="G85" s="161"/>
      <c r="H85" s="162" t="str">
        <f>INDEX('Daily Activity List'!B:B,MATCH(A85,'Daily Activity List'!$A:$A))</f>
        <v>AB Decon - Removal</v>
      </c>
      <c r="I85" s="136"/>
      <c r="J85" s="104" t="str">
        <f t="shared" si="95"/>
        <v/>
      </c>
      <c r="K85" s="104" t="str">
        <f t="shared" si="95"/>
        <v/>
      </c>
      <c r="L85" s="104" t="str">
        <f t="shared" si="100"/>
        <v/>
      </c>
      <c r="M85" s="104" t="str">
        <f t="shared" si="100"/>
        <v/>
      </c>
      <c r="N85" s="104" t="str">
        <f t="shared" si="100"/>
        <v/>
      </c>
      <c r="O85" s="104" t="str">
        <f t="shared" si="100"/>
        <v/>
      </c>
      <c r="P85" s="104" t="str">
        <f t="shared" si="100"/>
        <v/>
      </c>
      <c r="Q85" s="104" t="str">
        <f t="shared" si="100"/>
        <v/>
      </c>
      <c r="R85" s="104" t="str">
        <f t="shared" si="100"/>
        <v/>
      </c>
      <c r="S85" s="104" t="str">
        <f t="shared" si="100"/>
        <v/>
      </c>
      <c r="T85" s="104" t="str">
        <f t="shared" si="100"/>
        <v/>
      </c>
      <c r="U85" s="104" t="str">
        <f t="shared" si="100"/>
        <v/>
      </c>
      <c r="V85" s="104" t="str">
        <f t="shared" si="100"/>
        <v/>
      </c>
      <c r="W85" s="136"/>
      <c r="X85" s="104" t="str">
        <f t="shared" si="70"/>
        <v/>
      </c>
      <c r="Y85" s="104" t="str">
        <f t="shared" si="96"/>
        <v/>
      </c>
      <c r="Z85" s="104" t="str">
        <f t="shared" si="96"/>
        <v/>
      </c>
      <c r="AA85" s="104" t="str">
        <f t="shared" si="96"/>
        <v/>
      </c>
      <c r="AB85" s="104" t="str">
        <f t="shared" si="96"/>
        <v/>
      </c>
      <c r="AC85" s="104">
        <f t="shared" si="96"/>
        <v>5</v>
      </c>
      <c r="AD85" s="104" t="str">
        <f t="shared" si="96"/>
        <v/>
      </c>
      <c r="AE85" s="104" t="str">
        <f t="shared" si="96"/>
        <v/>
      </c>
      <c r="AF85" s="104" t="str">
        <f t="shared" si="96"/>
        <v/>
      </c>
      <c r="AG85" s="104" t="str">
        <f t="shared" si="96"/>
        <v/>
      </c>
      <c r="AH85" s="104" t="str">
        <f t="shared" si="96"/>
        <v/>
      </c>
      <c r="AI85" s="104" t="str">
        <f t="shared" si="96"/>
        <v/>
      </c>
      <c r="AJ85" s="104" t="str">
        <f t="shared" ref="Y85:AJ107" si="111">IF($C85="Decontamination Line",IF($F85="","",IF($H85=AJ$1,$F85,"")),"")</f>
        <v/>
      </c>
      <c r="AK85" s="104"/>
      <c r="AL85" s="104" t="str">
        <f t="shared" si="71"/>
        <v/>
      </c>
      <c r="AM85" s="104" t="str">
        <f t="shared" si="97"/>
        <v/>
      </c>
      <c r="AN85" s="104" t="str">
        <f t="shared" si="97"/>
        <v/>
      </c>
      <c r="AO85" s="104" t="str">
        <f t="shared" si="97"/>
        <v/>
      </c>
      <c r="AP85" s="104" t="str">
        <f t="shared" si="97"/>
        <v/>
      </c>
      <c r="AQ85" s="104" t="str">
        <f t="shared" si="97"/>
        <v/>
      </c>
      <c r="AR85" s="104" t="str">
        <f t="shared" si="97"/>
        <v/>
      </c>
      <c r="AS85" s="104" t="str">
        <f t="shared" si="97"/>
        <v/>
      </c>
      <c r="AT85" s="104" t="str">
        <f t="shared" si="97"/>
        <v/>
      </c>
      <c r="AU85" s="104" t="str">
        <f t="shared" si="97"/>
        <v/>
      </c>
      <c r="AV85" s="104" t="str">
        <f t="shared" si="97"/>
        <v/>
      </c>
      <c r="AW85" s="104" t="str">
        <f t="shared" si="97"/>
        <v/>
      </c>
      <c r="AX85" s="104" t="str">
        <f t="shared" ref="AM85:AX107" si="112">IF($C85="Donning Trailer",IF($E85="","",IF($H85=AX$1,$E85,"")),"")</f>
        <v/>
      </c>
      <c r="AY85" s="104"/>
      <c r="AZ85" s="104" t="str">
        <f t="shared" si="72"/>
        <v/>
      </c>
      <c r="BA85" s="104" t="str">
        <f t="shared" si="98"/>
        <v/>
      </c>
      <c r="BB85" s="104" t="str">
        <f t="shared" si="98"/>
        <v/>
      </c>
      <c r="BC85" s="104" t="str">
        <f t="shared" si="98"/>
        <v/>
      </c>
      <c r="BD85" s="104" t="str">
        <f t="shared" si="98"/>
        <v/>
      </c>
      <c r="BE85" s="104" t="str">
        <f t="shared" si="98"/>
        <v/>
      </c>
      <c r="BF85" s="104" t="str">
        <f t="shared" si="98"/>
        <v/>
      </c>
      <c r="BG85" s="104" t="str">
        <f t="shared" si="98"/>
        <v/>
      </c>
      <c r="BH85" s="104" t="str">
        <f t="shared" si="98"/>
        <v/>
      </c>
      <c r="BI85" s="104" t="str">
        <f t="shared" si="98"/>
        <v/>
      </c>
      <c r="BJ85" s="104" t="str">
        <f t="shared" si="98"/>
        <v/>
      </c>
      <c r="BK85" s="104" t="str">
        <f t="shared" si="98"/>
        <v/>
      </c>
      <c r="BL85" s="104" t="str">
        <f t="shared" ref="BA85:BL107" si="113">IF($C85="Building",IF($E85="","",IF($H85=BL$1,$E85,"")),"")</f>
        <v/>
      </c>
      <c r="BM85" s="104"/>
      <c r="BN85" s="104" t="str">
        <f t="shared" si="73"/>
        <v/>
      </c>
      <c r="BO85" s="104" t="str">
        <f t="shared" si="99"/>
        <v/>
      </c>
      <c r="BP85" s="104" t="str">
        <f t="shared" si="99"/>
        <v/>
      </c>
      <c r="BQ85" s="104" t="str">
        <f t="shared" si="99"/>
        <v/>
      </c>
      <c r="BR85" s="104" t="str">
        <f t="shared" si="99"/>
        <v/>
      </c>
      <c r="BS85" s="104" t="str">
        <f t="shared" si="99"/>
        <v/>
      </c>
      <c r="BT85" s="104" t="str">
        <f t="shared" si="99"/>
        <v/>
      </c>
      <c r="BU85" s="104" t="str">
        <f t="shared" si="99"/>
        <v/>
      </c>
      <c r="BV85" s="104" t="str">
        <f t="shared" si="99"/>
        <v/>
      </c>
      <c r="BW85" s="104" t="str">
        <f t="shared" si="99"/>
        <v/>
      </c>
      <c r="BX85" s="104" t="str">
        <f t="shared" si="99"/>
        <v/>
      </c>
      <c r="BY85" s="104" t="str">
        <f t="shared" si="99"/>
        <v/>
      </c>
      <c r="BZ85" s="104" t="str">
        <f t="shared" ref="BO85:BZ107" si="114">IF($C85="Building",IF($F85="","",IF($H85=BZ$1,$F85,"")),"")</f>
        <v/>
      </c>
      <c r="CA85" s="104"/>
      <c r="CB85" s="104" t="str">
        <f t="shared" si="84"/>
        <v/>
      </c>
      <c r="CC85" s="104" t="str">
        <f t="shared" si="84"/>
        <v/>
      </c>
      <c r="CD85" s="104" t="str">
        <f t="shared" si="84"/>
        <v/>
      </c>
      <c r="CE85" s="104" t="str">
        <f t="shared" si="84"/>
        <v/>
      </c>
      <c r="CF85" s="104" t="str">
        <f t="shared" si="84"/>
        <v/>
      </c>
      <c r="CG85" s="104" t="str">
        <f t="shared" si="101"/>
        <v/>
      </c>
      <c r="CH85" s="104" t="str">
        <f t="shared" si="101"/>
        <v/>
      </c>
      <c r="CI85" s="104" t="str">
        <f t="shared" si="101"/>
        <v/>
      </c>
      <c r="CJ85" s="104" t="str">
        <f t="shared" si="101"/>
        <v/>
      </c>
      <c r="CK85" s="104" t="str">
        <f t="shared" si="101"/>
        <v/>
      </c>
      <c r="CL85" s="104" t="str">
        <f t="shared" si="101"/>
        <v/>
      </c>
      <c r="CM85" s="104" t="str">
        <f t="shared" si="101"/>
        <v/>
      </c>
      <c r="CN85" s="104" t="str">
        <f t="shared" si="101"/>
        <v/>
      </c>
      <c r="CO85" s="104"/>
      <c r="CP85" s="104" t="str">
        <f t="shared" si="85"/>
        <v/>
      </c>
      <c r="CQ85" s="104" t="str">
        <f t="shared" si="85"/>
        <v/>
      </c>
      <c r="CR85" s="104" t="str">
        <f t="shared" si="85"/>
        <v/>
      </c>
      <c r="CS85" s="104" t="str">
        <f t="shared" si="85"/>
        <v/>
      </c>
      <c r="CT85" s="104" t="str">
        <f t="shared" si="85"/>
        <v/>
      </c>
      <c r="CU85" s="104" t="str">
        <f t="shared" si="102"/>
        <v/>
      </c>
      <c r="CV85" s="104" t="str">
        <f t="shared" si="102"/>
        <v/>
      </c>
      <c r="CW85" s="104" t="str">
        <f t="shared" si="102"/>
        <v/>
      </c>
      <c r="CX85" s="104" t="str">
        <f t="shared" si="102"/>
        <v/>
      </c>
      <c r="CY85" s="104" t="str">
        <f t="shared" si="102"/>
        <v/>
      </c>
      <c r="CZ85" s="104" t="str">
        <f t="shared" si="102"/>
        <v/>
      </c>
      <c r="DA85" s="104" t="str">
        <f t="shared" si="102"/>
        <v/>
      </c>
      <c r="DB85" s="104" t="str">
        <f t="shared" si="102"/>
        <v/>
      </c>
      <c r="DC85" s="104"/>
      <c r="DD85" s="104" t="str">
        <f t="shared" si="86"/>
        <v/>
      </c>
      <c r="DE85" s="104" t="str">
        <f t="shared" si="86"/>
        <v/>
      </c>
      <c r="DF85" s="104" t="str">
        <f t="shared" si="86"/>
        <v/>
      </c>
      <c r="DG85" s="104" t="str">
        <f t="shared" si="86"/>
        <v/>
      </c>
      <c r="DH85" s="104" t="str">
        <f t="shared" si="86"/>
        <v/>
      </c>
      <c r="DI85" s="104" t="str">
        <f t="shared" si="103"/>
        <v/>
      </c>
      <c r="DJ85" s="104" t="str">
        <f t="shared" si="103"/>
        <v/>
      </c>
      <c r="DK85" s="104" t="str">
        <f t="shared" si="103"/>
        <v/>
      </c>
      <c r="DL85" s="104" t="str">
        <f t="shared" si="103"/>
        <v/>
      </c>
      <c r="DM85" s="104" t="str">
        <f t="shared" si="103"/>
        <v/>
      </c>
      <c r="DN85" s="104" t="str">
        <f t="shared" si="103"/>
        <v/>
      </c>
      <c r="DO85" s="104" t="str">
        <f t="shared" si="103"/>
        <v/>
      </c>
      <c r="DP85" s="104" t="str">
        <f t="shared" si="103"/>
        <v/>
      </c>
      <c r="DQ85" s="104"/>
      <c r="DR85" s="104" t="str">
        <f t="shared" si="87"/>
        <v/>
      </c>
      <c r="DS85" s="104" t="str">
        <f t="shared" si="87"/>
        <v/>
      </c>
      <c r="DT85" s="104" t="str">
        <f t="shared" si="87"/>
        <v/>
      </c>
      <c r="DU85" s="104" t="str">
        <f t="shared" si="87"/>
        <v/>
      </c>
      <c r="DV85" s="104" t="str">
        <f t="shared" si="87"/>
        <v/>
      </c>
      <c r="DW85" s="104" t="str">
        <f t="shared" si="104"/>
        <v/>
      </c>
      <c r="DX85" s="104" t="str">
        <f t="shared" si="104"/>
        <v/>
      </c>
      <c r="DY85" s="104" t="str">
        <f t="shared" si="104"/>
        <v/>
      </c>
      <c r="DZ85" s="104" t="str">
        <f t="shared" si="104"/>
        <v/>
      </c>
      <c r="EA85" s="104" t="str">
        <f t="shared" si="104"/>
        <v/>
      </c>
      <c r="EB85" s="104" t="str">
        <f t="shared" si="104"/>
        <v/>
      </c>
      <c r="EC85" s="104" t="str">
        <f t="shared" si="104"/>
        <v/>
      </c>
      <c r="ED85" s="104" t="str">
        <f t="shared" si="104"/>
        <v/>
      </c>
      <c r="EE85" s="104"/>
      <c r="EF85" s="104" t="str">
        <f t="shared" si="88"/>
        <v/>
      </c>
      <c r="EG85" s="104" t="str">
        <f t="shared" si="88"/>
        <v/>
      </c>
      <c r="EH85" s="104" t="str">
        <f t="shared" si="88"/>
        <v/>
      </c>
      <c r="EI85" s="104" t="str">
        <f t="shared" si="88"/>
        <v/>
      </c>
      <c r="EJ85" s="104" t="str">
        <f t="shared" si="88"/>
        <v/>
      </c>
      <c r="EK85" s="104" t="str">
        <f t="shared" si="105"/>
        <v/>
      </c>
      <c r="EL85" s="104" t="str">
        <f t="shared" si="105"/>
        <v/>
      </c>
      <c r="EM85" s="104" t="str">
        <f t="shared" si="105"/>
        <v/>
      </c>
      <c r="EN85" s="104" t="str">
        <f t="shared" si="105"/>
        <v/>
      </c>
      <c r="EO85" s="104" t="str">
        <f t="shared" si="105"/>
        <v/>
      </c>
      <c r="EP85" s="104" t="str">
        <f t="shared" si="105"/>
        <v/>
      </c>
      <c r="EQ85" s="104" t="str">
        <f t="shared" si="105"/>
        <v/>
      </c>
      <c r="ER85" s="104" t="str">
        <f t="shared" si="105"/>
        <v/>
      </c>
      <c r="ES85" s="104"/>
      <c r="ET85" s="104" t="str">
        <f t="shared" si="89"/>
        <v/>
      </c>
      <c r="EU85" s="104" t="str">
        <f t="shared" si="89"/>
        <v/>
      </c>
      <c r="EV85" s="104" t="str">
        <f t="shared" si="89"/>
        <v/>
      </c>
      <c r="EW85" s="104" t="str">
        <f t="shared" si="89"/>
        <v/>
      </c>
      <c r="EX85" s="104" t="str">
        <f t="shared" si="89"/>
        <v/>
      </c>
      <c r="EY85" s="104" t="str">
        <f t="shared" si="106"/>
        <v/>
      </c>
      <c r="EZ85" s="104" t="str">
        <f t="shared" si="106"/>
        <v/>
      </c>
      <c r="FA85" s="104" t="str">
        <f t="shared" si="106"/>
        <v/>
      </c>
      <c r="FB85" s="104" t="str">
        <f t="shared" si="106"/>
        <v/>
      </c>
      <c r="FC85" s="104" t="str">
        <f t="shared" si="106"/>
        <v/>
      </c>
      <c r="FD85" s="104" t="str">
        <f t="shared" si="106"/>
        <v/>
      </c>
      <c r="FE85" s="104" t="str">
        <f t="shared" si="106"/>
        <v/>
      </c>
      <c r="FF85" s="104" t="str">
        <f t="shared" si="106"/>
        <v/>
      </c>
      <c r="FG85" s="104"/>
      <c r="FH85" s="104" t="str">
        <f t="shared" si="90"/>
        <v/>
      </c>
      <c r="FI85" s="104" t="str">
        <f t="shared" si="90"/>
        <v/>
      </c>
      <c r="FJ85" s="104" t="str">
        <f t="shared" si="90"/>
        <v/>
      </c>
      <c r="FK85" s="104" t="str">
        <f t="shared" si="90"/>
        <v/>
      </c>
      <c r="FL85" s="104" t="str">
        <f t="shared" si="90"/>
        <v/>
      </c>
      <c r="FM85" s="104" t="str">
        <f t="shared" si="107"/>
        <v/>
      </c>
      <c r="FN85" s="104" t="str">
        <f t="shared" si="107"/>
        <v/>
      </c>
      <c r="FO85" s="104" t="str">
        <f t="shared" si="107"/>
        <v/>
      </c>
      <c r="FP85" s="104" t="str">
        <f t="shared" si="107"/>
        <v/>
      </c>
      <c r="FQ85" s="104" t="str">
        <f t="shared" si="107"/>
        <v/>
      </c>
      <c r="FR85" s="104" t="str">
        <f t="shared" si="107"/>
        <v/>
      </c>
      <c r="FS85" s="104" t="str">
        <f t="shared" si="107"/>
        <v/>
      </c>
      <c r="FT85" s="104" t="str">
        <f t="shared" si="107"/>
        <v/>
      </c>
      <c r="FU85" s="104"/>
      <c r="FV85" s="104" t="str">
        <f t="shared" si="91"/>
        <v/>
      </c>
      <c r="FW85" s="104" t="str">
        <f t="shared" si="91"/>
        <v/>
      </c>
      <c r="FX85" s="104" t="str">
        <f t="shared" si="91"/>
        <v/>
      </c>
      <c r="FY85" s="104" t="str">
        <f t="shared" si="91"/>
        <v/>
      </c>
      <c r="FZ85" s="104" t="str">
        <f t="shared" si="91"/>
        <v/>
      </c>
      <c r="GA85" s="104" t="str">
        <f t="shared" si="108"/>
        <v/>
      </c>
      <c r="GB85" s="104" t="str">
        <f t="shared" si="108"/>
        <v/>
      </c>
      <c r="GC85" s="104" t="str">
        <f t="shared" si="108"/>
        <v/>
      </c>
      <c r="GD85" s="104" t="str">
        <f t="shared" si="108"/>
        <v/>
      </c>
      <c r="GE85" s="104" t="str">
        <f t="shared" si="108"/>
        <v/>
      </c>
      <c r="GF85" s="104" t="str">
        <f t="shared" si="108"/>
        <v/>
      </c>
      <c r="GG85" s="104" t="str">
        <f t="shared" si="108"/>
        <v/>
      </c>
      <c r="GH85" s="104" t="str">
        <f t="shared" si="108"/>
        <v/>
      </c>
      <c r="GI85" s="104"/>
      <c r="GJ85" s="104" t="str">
        <f t="shared" si="92"/>
        <v/>
      </c>
      <c r="GK85" s="104" t="str">
        <f t="shared" si="92"/>
        <v/>
      </c>
      <c r="GL85" s="104" t="str">
        <f t="shared" si="92"/>
        <v/>
      </c>
      <c r="GM85" s="104" t="str">
        <f t="shared" si="92"/>
        <v/>
      </c>
      <c r="GN85" s="104" t="str">
        <f t="shared" si="92"/>
        <v/>
      </c>
      <c r="GO85" s="104" t="str">
        <f t="shared" si="109"/>
        <v/>
      </c>
      <c r="GP85" s="104" t="str">
        <f t="shared" si="109"/>
        <v/>
      </c>
      <c r="GQ85" s="104" t="str">
        <f t="shared" si="109"/>
        <v/>
      </c>
      <c r="GR85" s="104" t="str">
        <f t="shared" si="109"/>
        <v/>
      </c>
      <c r="GS85" s="104" t="str">
        <f t="shared" si="109"/>
        <v/>
      </c>
      <c r="GT85" s="104" t="str">
        <f t="shared" si="109"/>
        <v/>
      </c>
      <c r="GU85" s="104" t="str">
        <f t="shared" si="109"/>
        <v/>
      </c>
      <c r="GV85" s="104" t="str">
        <f t="shared" si="109"/>
        <v/>
      </c>
      <c r="GW85" s="104"/>
      <c r="GX85" s="104" t="str">
        <f t="shared" si="93"/>
        <v/>
      </c>
      <c r="GY85" s="104" t="str">
        <f t="shared" si="93"/>
        <v/>
      </c>
      <c r="GZ85" s="104" t="str">
        <f t="shared" si="93"/>
        <v/>
      </c>
      <c r="HA85" s="104" t="str">
        <f t="shared" si="93"/>
        <v/>
      </c>
      <c r="HB85" s="104" t="str">
        <f t="shared" si="93"/>
        <v/>
      </c>
      <c r="HC85" s="104" t="str">
        <f t="shared" si="110"/>
        <v/>
      </c>
      <c r="HD85" s="104" t="str">
        <f t="shared" si="110"/>
        <v/>
      </c>
      <c r="HE85" s="104" t="str">
        <f t="shared" si="110"/>
        <v/>
      </c>
      <c r="HF85" s="104" t="str">
        <f t="shared" si="110"/>
        <v/>
      </c>
      <c r="HG85" s="104" t="str">
        <f t="shared" si="110"/>
        <v/>
      </c>
      <c r="HH85" s="104" t="str">
        <f t="shared" si="110"/>
        <v/>
      </c>
      <c r="HI85" s="104" t="str">
        <f t="shared" si="110"/>
        <v/>
      </c>
      <c r="HJ85" s="104" t="str">
        <f t="shared" si="110"/>
        <v/>
      </c>
    </row>
    <row r="86" spans="1:218" x14ac:dyDescent="0.25">
      <c r="A86" s="91">
        <v>40661</v>
      </c>
      <c r="B86" s="113">
        <v>0.41666666666666669</v>
      </c>
      <c r="C86" s="114" t="s">
        <v>571</v>
      </c>
      <c r="D86" s="160" t="s">
        <v>653</v>
      </c>
      <c r="E86" s="112">
        <v>6.4</v>
      </c>
      <c r="F86" s="134"/>
      <c r="G86" s="161"/>
      <c r="H86" s="162" t="str">
        <f>INDEX('Daily Activity List'!B:B,MATCH(A86,'Daily Activity List'!$A:$A))</f>
        <v>AB Decon - Removal</v>
      </c>
      <c r="I86" s="136"/>
      <c r="J86" s="104" t="str">
        <f t="shared" si="95"/>
        <v/>
      </c>
      <c r="K86" s="104" t="str">
        <f t="shared" si="95"/>
        <v/>
      </c>
      <c r="L86" s="104" t="str">
        <f t="shared" si="100"/>
        <v/>
      </c>
      <c r="M86" s="104" t="str">
        <f t="shared" si="100"/>
        <v/>
      </c>
      <c r="N86" s="104" t="str">
        <f t="shared" si="100"/>
        <v/>
      </c>
      <c r="O86" s="104">
        <f t="shared" si="100"/>
        <v>6.4</v>
      </c>
      <c r="P86" s="104" t="str">
        <f t="shared" si="100"/>
        <v/>
      </c>
      <c r="Q86" s="104" t="str">
        <f t="shared" si="100"/>
        <v/>
      </c>
      <c r="R86" s="104" t="str">
        <f t="shared" si="100"/>
        <v/>
      </c>
      <c r="S86" s="104" t="str">
        <f t="shared" si="100"/>
        <v/>
      </c>
      <c r="T86" s="104" t="str">
        <f t="shared" si="100"/>
        <v/>
      </c>
      <c r="U86" s="104" t="str">
        <f t="shared" si="100"/>
        <v/>
      </c>
      <c r="V86" s="104" t="str">
        <f t="shared" si="100"/>
        <v/>
      </c>
      <c r="W86" s="136"/>
      <c r="X86" s="104" t="str">
        <f t="shared" si="70"/>
        <v/>
      </c>
      <c r="Y86" s="104" t="str">
        <f t="shared" si="111"/>
        <v/>
      </c>
      <c r="Z86" s="104" t="str">
        <f t="shared" si="111"/>
        <v/>
      </c>
      <c r="AA86" s="104" t="str">
        <f t="shared" si="111"/>
        <v/>
      </c>
      <c r="AB86" s="104" t="str">
        <f t="shared" si="111"/>
        <v/>
      </c>
      <c r="AC86" s="104" t="str">
        <f t="shared" si="111"/>
        <v/>
      </c>
      <c r="AD86" s="104" t="str">
        <f t="shared" si="111"/>
        <v/>
      </c>
      <c r="AE86" s="104" t="str">
        <f t="shared" si="111"/>
        <v/>
      </c>
      <c r="AF86" s="104" t="str">
        <f t="shared" si="111"/>
        <v/>
      </c>
      <c r="AG86" s="104" t="str">
        <f t="shared" si="111"/>
        <v/>
      </c>
      <c r="AH86" s="104" t="str">
        <f t="shared" si="111"/>
        <v/>
      </c>
      <c r="AI86" s="104" t="str">
        <f t="shared" si="111"/>
        <v/>
      </c>
      <c r="AJ86" s="104" t="str">
        <f t="shared" si="111"/>
        <v/>
      </c>
      <c r="AK86" s="104"/>
      <c r="AL86" s="104" t="str">
        <f t="shared" si="71"/>
        <v/>
      </c>
      <c r="AM86" s="104" t="str">
        <f t="shared" si="112"/>
        <v/>
      </c>
      <c r="AN86" s="104" t="str">
        <f t="shared" si="112"/>
        <v/>
      </c>
      <c r="AO86" s="104" t="str">
        <f t="shared" si="112"/>
        <v/>
      </c>
      <c r="AP86" s="104" t="str">
        <f t="shared" si="112"/>
        <v/>
      </c>
      <c r="AQ86" s="104" t="str">
        <f t="shared" si="112"/>
        <v/>
      </c>
      <c r="AR86" s="104" t="str">
        <f t="shared" si="112"/>
        <v/>
      </c>
      <c r="AS86" s="104" t="str">
        <f t="shared" si="112"/>
        <v/>
      </c>
      <c r="AT86" s="104" t="str">
        <f t="shared" si="112"/>
        <v/>
      </c>
      <c r="AU86" s="104" t="str">
        <f t="shared" si="112"/>
        <v/>
      </c>
      <c r="AV86" s="104" t="str">
        <f t="shared" si="112"/>
        <v/>
      </c>
      <c r="AW86" s="104" t="str">
        <f t="shared" si="112"/>
        <v/>
      </c>
      <c r="AX86" s="104" t="str">
        <f t="shared" si="112"/>
        <v/>
      </c>
      <c r="AY86" s="104"/>
      <c r="AZ86" s="104" t="str">
        <f t="shared" si="72"/>
        <v/>
      </c>
      <c r="BA86" s="104" t="str">
        <f t="shared" si="113"/>
        <v/>
      </c>
      <c r="BB86" s="104" t="str">
        <f t="shared" si="113"/>
        <v/>
      </c>
      <c r="BC86" s="104" t="str">
        <f t="shared" si="113"/>
        <v/>
      </c>
      <c r="BD86" s="104" t="str">
        <f t="shared" si="113"/>
        <v/>
      </c>
      <c r="BE86" s="104" t="str">
        <f t="shared" si="113"/>
        <v/>
      </c>
      <c r="BF86" s="104" t="str">
        <f t="shared" si="113"/>
        <v/>
      </c>
      <c r="BG86" s="104" t="str">
        <f t="shared" si="113"/>
        <v/>
      </c>
      <c r="BH86" s="104" t="str">
        <f t="shared" si="113"/>
        <v/>
      </c>
      <c r="BI86" s="104" t="str">
        <f t="shared" si="113"/>
        <v/>
      </c>
      <c r="BJ86" s="104" t="str">
        <f t="shared" si="113"/>
        <v/>
      </c>
      <c r="BK86" s="104" t="str">
        <f t="shared" si="113"/>
        <v/>
      </c>
      <c r="BL86" s="104" t="str">
        <f t="shared" si="113"/>
        <v/>
      </c>
      <c r="BM86" s="104"/>
      <c r="BN86" s="104" t="str">
        <f t="shared" si="73"/>
        <v/>
      </c>
      <c r="BO86" s="104" t="str">
        <f t="shared" si="114"/>
        <v/>
      </c>
      <c r="BP86" s="104" t="str">
        <f t="shared" si="114"/>
        <v/>
      </c>
      <c r="BQ86" s="104" t="str">
        <f t="shared" si="114"/>
        <v/>
      </c>
      <c r="BR86" s="104" t="str">
        <f t="shared" si="114"/>
        <v/>
      </c>
      <c r="BS86" s="104" t="str">
        <f t="shared" si="114"/>
        <v/>
      </c>
      <c r="BT86" s="104" t="str">
        <f t="shared" si="114"/>
        <v/>
      </c>
      <c r="BU86" s="104" t="str">
        <f t="shared" si="114"/>
        <v/>
      </c>
      <c r="BV86" s="104" t="str">
        <f t="shared" si="114"/>
        <v/>
      </c>
      <c r="BW86" s="104" t="str">
        <f t="shared" si="114"/>
        <v/>
      </c>
      <c r="BX86" s="104" t="str">
        <f t="shared" si="114"/>
        <v/>
      </c>
      <c r="BY86" s="104" t="str">
        <f t="shared" si="114"/>
        <v/>
      </c>
      <c r="BZ86" s="104" t="str">
        <f t="shared" si="114"/>
        <v/>
      </c>
      <c r="CA86" s="104"/>
      <c r="CB86" s="104" t="str">
        <f t="shared" si="84"/>
        <v/>
      </c>
      <c r="CC86" s="104" t="str">
        <f t="shared" si="84"/>
        <v/>
      </c>
      <c r="CD86" s="104" t="str">
        <f t="shared" si="84"/>
        <v/>
      </c>
      <c r="CE86" s="104" t="str">
        <f t="shared" si="84"/>
        <v/>
      </c>
      <c r="CF86" s="104" t="str">
        <f t="shared" si="84"/>
        <v/>
      </c>
      <c r="CG86" s="104" t="str">
        <f t="shared" si="101"/>
        <v/>
      </c>
      <c r="CH86" s="104" t="str">
        <f t="shared" si="101"/>
        <v/>
      </c>
      <c r="CI86" s="104" t="str">
        <f t="shared" si="101"/>
        <v/>
      </c>
      <c r="CJ86" s="104" t="str">
        <f t="shared" si="101"/>
        <v/>
      </c>
      <c r="CK86" s="104" t="str">
        <f t="shared" si="101"/>
        <v/>
      </c>
      <c r="CL86" s="104" t="str">
        <f t="shared" si="101"/>
        <v/>
      </c>
      <c r="CM86" s="104" t="str">
        <f t="shared" si="101"/>
        <v/>
      </c>
      <c r="CN86" s="104" t="str">
        <f t="shared" si="101"/>
        <v/>
      </c>
      <c r="CO86" s="104"/>
      <c r="CP86" s="104" t="str">
        <f t="shared" si="85"/>
        <v/>
      </c>
      <c r="CQ86" s="104" t="str">
        <f t="shared" si="85"/>
        <v/>
      </c>
      <c r="CR86" s="104" t="str">
        <f t="shared" si="85"/>
        <v/>
      </c>
      <c r="CS86" s="104" t="str">
        <f t="shared" si="85"/>
        <v/>
      </c>
      <c r="CT86" s="104" t="str">
        <f t="shared" si="85"/>
        <v/>
      </c>
      <c r="CU86" s="104" t="str">
        <f t="shared" si="102"/>
        <v/>
      </c>
      <c r="CV86" s="104" t="str">
        <f t="shared" si="102"/>
        <v/>
      </c>
      <c r="CW86" s="104" t="str">
        <f t="shared" si="102"/>
        <v/>
      </c>
      <c r="CX86" s="104" t="str">
        <f t="shared" si="102"/>
        <v/>
      </c>
      <c r="CY86" s="104" t="str">
        <f t="shared" si="102"/>
        <v/>
      </c>
      <c r="CZ86" s="104" t="str">
        <f t="shared" si="102"/>
        <v/>
      </c>
      <c r="DA86" s="104" t="str">
        <f t="shared" si="102"/>
        <v/>
      </c>
      <c r="DB86" s="104" t="str">
        <f t="shared" si="102"/>
        <v/>
      </c>
      <c r="DC86" s="104"/>
      <c r="DD86" s="104" t="str">
        <f t="shared" si="86"/>
        <v/>
      </c>
      <c r="DE86" s="104" t="str">
        <f t="shared" si="86"/>
        <v/>
      </c>
      <c r="DF86" s="104" t="str">
        <f t="shared" si="86"/>
        <v/>
      </c>
      <c r="DG86" s="104" t="str">
        <f t="shared" si="86"/>
        <v/>
      </c>
      <c r="DH86" s="104" t="str">
        <f t="shared" si="86"/>
        <v/>
      </c>
      <c r="DI86" s="104" t="str">
        <f t="shared" si="103"/>
        <v/>
      </c>
      <c r="DJ86" s="104" t="str">
        <f t="shared" si="103"/>
        <v/>
      </c>
      <c r="DK86" s="104" t="str">
        <f t="shared" si="103"/>
        <v/>
      </c>
      <c r="DL86" s="104" t="str">
        <f t="shared" si="103"/>
        <v/>
      </c>
      <c r="DM86" s="104" t="str">
        <f t="shared" si="103"/>
        <v/>
      </c>
      <c r="DN86" s="104" t="str">
        <f t="shared" si="103"/>
        <v/>
      </c>
      <c r="DO86" s="104" t="str">
        <f t="shared" si="103"/>
        <v/>
      </c>
      <c r="DP86" s="104" t="str">
        <f t="shared" si="103"/>
        <v/>
      </c>
      <c r="DQ86" s="104"/>
      <c r="DR86" s="104" t="str">
        <f t="shared" si="87"/>
        <v/>
      </c>
      <c r="DS86" s="104" t="str">
        <f t="shared" si="87"/>
        <v/>
      </c>
      <c r="DT86" s="104" t="str">
        <f t="shared" si="87"/>
        <v/>
      </c>
      <c r="DU86" s="104" t="str">
        <f t="shared" si="87"/>
        <v/>
      </c>
      <c r="DV86" s="104" t="str">
        <f t="shared" si="87"/>
        <v/>
      </c>
      <c r="DW86" s="104" t="str">
        <f t="shared" si="104"/>
        <v/>
      </c>
      <c r="DX86" s="104" t="str">
        <f t="shared" si="104"/>
        <v/>
      </c>
      <c r="DY86" s="104" t="str">
        <f t="shared" si="104"/>
        <v/>
      </c>
      <c r="DZ86" s="104" t="str">
        <f t="shared" si="104"/>
        <v/>
      </c>
      <c r="EA86" s="104" t="str">
        <f t="shared" si="104"/>
        <v/>
      </c>
      <c r="EB86" s="104" t="str">
        <f t="shared" si="104"/>
        <v/>
      </c>
      <c r="EC86" s="104" t="str">
        <f t="shared" si="104"/>
        <v/>
      </c>
      <c r="ED86" s="104" t="str">
        <f t="shared" si="104"/>
        <v/>
      </c>
      <c r="EE86" s="104"/>
      <c r="EF86" s="104" t="str">
        <f t="shared" si="88"/>
        <v/>
      </c>
      <c r="EG86" s="104" t="str">
        <f t="shared" si="88"/>
        <v/>
      </c>
      <c r="EH86" s="104" t="str">
        <f t="shared" si="88"/>
        <v/>
      </c>
      <c r="EI86" s="104" t="str">
        <f t="shared" si="88"/>
        <v/>
      </c>
      <c r="EJ86" s="104" t="str">
        <f t="shared" si="88"/>
        <v/>
      </c>
      <c r="EK86" s="104" t="str">
        <f t="shared" si="105"/>
        <v/>
      </c>
      <c r="EL86" s="104" t="str">
        <f t="shared" si="105"/>
        <v/>
      </c>
      <c r="EM86" s="104" t="str">
        <f t="shared" si="105"/>
        <v/>
      </c>
      <c r="EN86" s="104" t="str">
        <f t="shared" si="105"/>
        <v/>
      </c>
      <c r="EO86" s="104" t="str">
        <f t="shared" si="105"/>
        <v/>
      </c>
      <c r="EP86" s="104" t="str">
        <f t="shared" si="105"/>
        <v/>
      </c>
      <c r="EQ86" s="104" t="str">
        <f t="shared" si="105"/>
        <v/>
      </c>
      <c r="ER86" s="104" t="str">
        <f t="shared" si="105"/>
        <v/>
      </c>
      <c r="ES86" s="104"/>
      <c r="ET86" s="104" t="str">
        <f t="shared" si="89"/>
        <v/>
      </c>
      <c r="EU86" s="104" t="str">
        <f t="shared" si="89"/>
        <v/>
      </c>
      <c r="EV86" s="104" t="str">
        <f t="shared" si="89"/>
        <v/>
      </c>
      <c r="EW86" s="104" t="str">
        <f t="shared" si="89"/>
        <v/>
      </c>
      <c r="EX86" s="104" t="str">
        <f t="shared" si="89"/>
        <v/>
      </c>
      <c r="EY86" s="104" t="str">
        <f t="shared" si="106"/>
        <v/>
      </c>
      <c r="EZ86" s="104" t="str">
        <f t="shared" si="106"/>
        <v/>
      </c>
      <c r="FA86" s="104" t="str">
        <f t="shared" si="106"/>
        <v/>
      </c>
      <c r="FB86" s="104" t="str">
        <f t="shared" si="106"/>
        <v/>
      </c>
      <c r="FC86" s="104" t="str">
        <f t="shared" si="106"/>
        <v/>
      </c>
      <c r="FD86" s="104" t="str">
        <f t="shared" si="106"/>
        <v/>
      </c>
      <c r="FE86" s="104" t="str">
        <f t="shared" si="106"/>
        <v/>
      </c>
      <c r="FF86" s="104" t="str">
        <f t="shared" si="106"/>
        <v/>
      </c>
      <c r="FG86" s="104"/>
      <c r="FH86" s="104" t="str">
        <f t="shared" si="90"/>
        <v/>
      </c>
      <c r="FI86" s="104" t="str">
        <f t="shared" si="90"/>
        <v/>
      </c>
      <c r="FJ86" s="104" t="str">
        <f t="shared" si="90"/>
        <v/>
      </c>
      <c r="FK86" s="104" t="str">
        <f t="shared" si="90"/>
        <v/>
      </c>
      <c r="FL86" s="104" t="str">
        <f t="shared" si="90"/>
        <v/>
      </c>
      <c r="FM86" s="104" t="str">
        <f t="shared" si="107"/>
        <v/>
      </c>
      <c r="FN86" s="104" t="str">
        <f t="shared" si="107"/>
        <v/>
      </c>
      <c r="FO86" s="104" t="str">
        <f t="shared" si="107"/>
        <v/>
      </c>
      <c r="FP86" s="104" t="str">
        <f t="shared" si="107"/>
        <v/>
      </c>
      <c r="FQ86" s="104" t="str">
        <f t="shared" si="107"/>
        <v/>
      </c>
      <c r="FR86" s="104" t="str">
        <f t="shared" si="107"/>
        <v/>
      </c>
      <c r="FS86" s="104" t="str">
        <f t="shared" si="107"/>
        <v/>
      </c>
      <c r="FT86" s="104" t="str">
        <f t="shared" si="107"/>
        <v/>
      </c>
      <c r="FU86" s="104"/>
      <c r="FV86" s="104" t="str">
        <f t="shared" si="91"/>
        <v/>
      </c>
      <c r="FW86" s="104" t="str">
        <f t="shared" si="91"/>
        <v/>
      </c>
      <c r="FX86" s="104" t="str">
        <f t="shared" si="91"/>
        <v/>
      </c>
      <c r="FY86" s="104" t="str">
        <f t="shared" si="91"/>
        <v/>
      </c>
      <c r="FZ86" s="104" t="str">
        <f t="shared" si="91"/>
        <v/>
      </c>
      <c r="GA86" s="104" t="str">
        <f t="shared" si="108"/>
        <v/>
      </c>
      <c r="GB86" s="104" t="str">
        <f t="shared" si="108"/>
        <v/>
      </c>
      <c r="GC86" s="104" t="str">
        <f t="shared" si="108"/>
        <v/>
      </c>
      <c r="GD86" s="104" t="str">
        <f t="shared" si="108"/>
        <v/>
      </c>
      <c r="GE86" s="104" t="str">
        <f t="shared" si="108"/>
        <v/>
      </c>
      <c r="GF86" s="104" t="str">
        <f t="shared" si="108"/>
        <v/>
      </c>
      <c r="GG86" s="104" t="str">
        <f t="shared" si="108"/>
        <v/>
      </c>
      <c r="GH86" s="104" t="str">
        <f t="shared" si="108"/>
        <v/>
      </c>
      <c r="GI86" s="104"/>
      <c r="GJ86" s="104" t="str">
        <f t="shared" si="92"/>
        <v/>
      </c>
      <c r="GK86" s="104" t="str">
        <f t="shared" si="92"/>
        <v/>
      </c>
      <c r="GL86" s="104" t="str">
        <f t="shared" si="92"/>
        <v/>
      </c>
      <c r="GM86" s="104" t="str">
        <f t="shared" si="92"/>
        <v/>
      </c>
      <c r="GN86" s="104" t="str">
        <f t="shared" si="92"/>
        <v/>
      </c>
      <c r="GO86" s="104" t="str">
        <f t="shared" si="109"/>
        <v/>
      </c>
      <c r="GP86" s="104" t="str">
        <f t="shared" si="109"/>
        <v/>
      </c>
      <c r="GQ86" s="104" t="str">
        <f t="shared" si="109"/>
        <v/>
      </c>
      <c r="GR86" s="104" t="str">
        <f t="shared" si="109"/>
        <v/>
      </c>
      <c r="GS86" s="104" t="str">
        <f t="shared" si="109"/>
        <v/>
      </c>
      <c r="GT86" s="104" t="str">
        <f t="shared" si="109"/>
        <v/>
      </c>
      <c r="GU86" s="104" t="str">
        <f t="shared" si="109"/>
        <v/>
      </c>
      <c r="GV86" s="104" t="str">
        <f t="shared" si="109"/>
        <v/>
      </c>
      <c r="GW86" s="104"/>
      <c r="GX86" s="104" t="str">
        <f t="shared" si="93"/>
        <v/>
      </c>
      <c r="GY86" s="104" t="str">
        <f t="shared" si="93"/>
        <v/>
      </c>
      <c r="GZ86" s="104" t="str">
        <f t="shared" si="93"/>
        <v/>
      </c>
      <c r="HA86" s="104" t="str">
        <f t="shared" si="93"/>
        <v/>
      </c>
      <c r="HB86" s="104" t="str">
        <f t="shared" si="93"/>
        <v/>
      </c>
      <c r="HC86" s="104" t="str">
        <f t="shared" si="110"/>
        <v/>
      </c>
      <c r="HD86" s="104" t="str">
        <f t="shared" si="110"/>
        <v/>
      </c>
      <c r="HE86" s="104" t="str">
        <f t="shared" si="110"/>
        <v/>
      </c>
      <c r="HF86" s="104" t="str">
        <f t="shared" si="110"/>
        <v/>
      </c>
      <c r="HG86" s="104" t="str">
        <f t="shared" si="110"/>
        <v/>
      </c>
      <c r="HH86" s="104" t="str">
        <f t="shared" si="110"/>
        <v/>
      </c>
      <c r="HI86" s="104" t="str">
        <f t="shared" si="110"/>
        <v/>
      </c>
      <c r="HJ86" s="104" t="str">
        <f t="shared" si="110"/>
        <v/>
      </c>
    </row>
    <row r="87" spans="1:218" x14ac:dyDescent="0.25">
      <c r="A87" s="91">
        <v>40661</v>
      </c>
      <c r="B87" s="113">
        <v>0.53472222222222221</v>
      </c>
      <c r="C87" s="114" t="s">
        <v>571</v>
      </c>
      <c r="D87" s="160" t="s">
        <v>653</v>
      </c>
      <c r="E87" s="112">
        <v>18.399999999999999</v>
      </c>
      <c r="F87" s="134"/>
      <c r="G87" s="161"/>
      <c r="H87" s="162" t="str">
        <f>INDEX('Daily Activity List'!B:B,MATCH(A87,'Daily Activity List'!$A:$A))</f>
        <v>AB Decon - Removal</v>
      </c>
      <c r="I87" s="136"/>
      <c r="J87" s="104" t="str">
        <f t="shared" si="95"/>
        <v/>
      </c>
      <c r="K87" s="104" t="str">
        <f t="shared" si="95"/>
        <v/>
      </c>
      <c r="L87" s="104" t="str">
        <f t="shared" si="100"/>
        <v/>
      </c>
      <c r="M87" s="104" t="str">
        <f t="shared" si="100"/>
        <v/>
      </c>
      <c r="N87" s="104" t="str">
        <f t="shared" si="100"/>
        <v/>
      </c>
      <c r="O87" s="104">
        <f t="shared" si="100"/>
        <v>18.399999999999999</v>
      </c>
      <c r="P87" s="104" t="str">
        <f t="shared" si="100"/>
        <v/>
      </c>
      <c r="Q87" s="104" t="str">
        <f t="shared" si="100"/>
        <v/>
      </c>
      <c r="R87" s="104" t="str">
        <f t="shared" si="100"/>
        <v/>
      </c>
      <c r="S87" s="104" t="str">
        <f t="shared" si="100"/>
        <v/>
      </c>
      <c r="T87" s="104" t="str">
        <f t="shared" si="100"/>
        <v/>
      </c>
      <c r="U87" s="104" t="str">
        <f t="shared" si="100"/>
        <v/>
      </c>
      <c r="V87" s="104" t="str">
        <f t="shared" si="100"/>
        <v/>
      </c>
      <c r="W87" s="136"/>
      <c r="X87" s="104" t="str">
        <f t="shared" si="70"/>
        <v/>
      </c>
      <c r="Y87" s="104" t="str">
        <f t="shared" si="111"/>
        <v/>
      </c>
      <c r="Z87" s="104" t="str">
        <f t="shared" si="111"/>
        <v/>
      </c>
      <c r="AA87" s="104" t="str">
        <f t="shared" si="111"/>
        <v/>
      </c>
      <c r="AB87" s="104" t="str">
        <f t="shared" si="111"/>
        <v/>
      </c>
      <c r="AC87" s="104" t="str">
        <f t="shared" si="111"/>
        <v/>
      </c>
      <c r="AD87" s="104" t="str">
        <f t="shared" si="111"/>
        <v/>
      </c>
      <c r="AE87" s="104" t="str">
        <f t="shared" si="111"/>
        <v/>
      </c>
      <c r="AF87" s="104" t="str">
        <f t="shared" si="111"/>
        <v/>
      </c>
      <c r="AG87" s="104" t="str">
        <f t="shared" si="111"/>
        <v/>
      </c>
      <c r="AH87" s="104" t="str">
        <f t="shared" si="111"/>
        <v/>
      </c>
      <c r="AI87" s="104" t="str">
        <f t="shared" si="111"/>
        <v/>
      </c>
      <c r="AJ87" s="104" t="str">
        <f t="shared" si="111"/>
        <v/>
      </c>
      <c r="AK87" s="104"/>
      <c r="AL87" s="104" t="str">
        <f t="shared" si="71"/>
        <v/>
      </c>
      <c r="AM87" s="104" t="str">
        <f t="shared" si="112"/>
        <v/>
      </c>
      <c r="AN87" s="104" t="str">
        <f t="shared" si="112"/>
        <v/>
      </c>
      <c r="AO87" s="104" t="str">
        <f t="shared" si="112"/>
        <v/>
      </c>
      <c r="AP87" s="104" t="str">
        <f t="shared" si="112"/>
        <v/>
      </c>
      <c r="AQ87" s="104" t="str">
        <f t="shared" si="112"/>
        <v/>
      </c>
      <c r="AR87" s="104" t="str">
        <f t="shared" si="112"/>
        <v/>
      </c>
      <c r="AS87" s="104" t="str">
        <f t="shared" si="112"/>
        <v/>
      </c>
      <c r="AT87" s="104" t="str">
        <f t="shared" si="112"/>
        <v/>
      </c>
      <c r="AU87" s="104" t="str">
        <f t="shared" si="112"/>
        <v/>
      </c>
      <c r="AV87" s="104" t="str">
        <f t="shared" si="112"/>
        <v/>
      </c>
      <c r="AW87" s="104" t="str">
        <f t="shared" si="112"/>
        <v/>
      </c>
      <c r="AX87" s="104" t="str">
        <f t="shared" si="112"/>
        <v/>
      </c>
      <c r="AY87" s="104"/>
      <c r="AZ87" s="104" t="str">
        <f t="shared" si="72"/>
        <v/>
      </c>
      <c r="BA87" s="104" t="str">
        <f t="shared" si="113"/>
        <v/>
      </c>
      <c r="BB87" s="104" t="str">
        <f t="shared" si="113"/>
        <v/>
      </c>
      <c r="BC87" s="104" t="str">
        <f t="shared" si="113"/>
        <v/>
      </c>
      <c r="BD87" s="104" t="str">
        <f t="shared" si="113"/>
        <v/>
      </c>
      <c r="BE87" s="104" t="str">
        <f t="shared" si="113"/>
        <v/>
      </c>
      <c r="BF87" s="104" t="str">
        <f t="shared" si="113"/>
        <v/>
      </c>
      <c r="BG87" s="104" t="str">
        <f t="shared" si="113"/>
        <v/>
      </c>
      <c r="BH87" s="104" t="str">
        <f t="shared" si="113"/>
        <v/>
      </c>
      <c r="BI87" s="104" t="str">
        <f t="shared" si="113"/>
        <v/>
      </c>
      <c r="BJ87" s="104" t="str">
        <f t="shared" si="113"/>
        <v/>
      </c>
      <c r="BK87" s="104" t="str">
        <f t="shared" si="113"/>
        <v/>
      </c>
      <c r="BL87" s="104" t="str">
        <f t="shared" si="113"/>
        <v/>
      </c>
      <c r="BM87" s="104"/>
      <c r="BN87" s="104" t="str">
        <f t="shared" si="73"/>
        <v/>
      </c>
      <c r="BO87" s="104" t="str">
        <f t="shared" si="114"/>
        <v/>
      </c>
      <c r="BP87" s="104" t="str">
        <f t="shared" si="114"/>
        <v/>
      </c>
      <c r="BQ87" s="104" t="str">
        <f t="shared" si="114"/>
        <v/>
      </c>
      <c r="BR87" s="104" t="str">
        <f t="shared" si="114"/>
        <v/>
      </c>
      <c r="BS87" s="104" t="str">
        <f t="shared" si="114"/>
        <v/>
      </c>
      <c r="BT87" s="104" t="str">
        <f t="shared" si="114"/>
        <v/>
      </c>
      <c r="BU87" s="104" t="str">
        <f t="shared" si="114"/>
        <v/>
      </c>
      <c r="BV87" s="104" t="str">
        <f t="shared" si="114"/>
        <v/>
      </c>
      <c r="BW87" s="104" t="str">
        <f t="shared" si="114"/>
        <v/>
      </c>
      <c r="BX87" s="104" t="str">
        <f t="shared" si="114"/>
        <v/>
      </c>
      <c r="BY87" s="104" t="str">
        <f t="shared" si="114"/>
        <v/>
      </c>
      <c r="BZ87" s="104" t="str">
        <f t="shared" si="114"/>
        <v/>
      </c>
      <c r="CA87" s="104"/>
      <c r="CB87" s="104" t="str">
        <f t="shared" si="84"/>
        <v/>
      </c>
      <c r="CC87" s="104" t="str">
        <f t="shared" si="84"/>
        <v/>
      </c>
      <c r="CD87" s="104" t="str">
        <f t="shared" si="84"/>
        <v/>
      </c>
      <c r="CE87" s="104" t="str">
        <f t="shared" si="84"/>
        <v/>
      </c>
      <c r="CF87" s="104" t="str">
        <f t="shared" si="84"/>
        <v/>
      </c>
      <c r="CG87" s="104" t="str">
        <f t="shared" si="101"/>
        <v/>
      </c>
      <c r="CH87" s="104" t="str">
        <f t="shared" si="101"/>
        <v/>
      </c>
      <c r="CI87" s="104" t="str">
        <f t="shared" si="101"/>
        <v/>
      </c>
      <c r="CJ87" s="104" t="str">
        <f t="shared" si="101"/>
        <v/>
      </c>
      <c r="CK87" s="104" t="str">
        <f t="shared" si="101"/>
        <v/>
      </c>
      <c r="CL87" s="104" t="str">
        <f t="shared" si="101"/>
        <v/>
      </c>
      <c r="CM87" s="104" t="str">
        <f t="shared" si="101"/>
        <v/>
      </c>
      <c r="CN87" s="104" t="str">
        <f t="shared" si="101"/>
        <v/>
      </c>
      <c r="CO87" s="104"/>
      <c r="CP87" s="104" t="str">
        <f t="shared" si="85"/>
        <v/>
      </c>
      <c r="CQ87" s="104" t="str">
        <f t="shared" si="85"/>
        <v/>
      </c>
      <c r="CR87" s="104" t="str">
        <f t="shared" si="85"/>
        <v/>
      </c>
      <c r="CS87" s="104" t="str">
        <f t="shared" si="85"/>
        <v/>
      </c>
      <c r="CT87" s="104" t="str">
        <f t="shared" si="85"/>
        <v/>
      </c>
      <c r="CU87" s="104" t="str">
        <f t="shared" si="102"/>
        <v/>
      </c>
      <c r="CV87" s="104" t="str">
        <f t="shared" si="102"/>
        <v/>
      </c>
      <c r="CW87" s="104" t="str">
        <f t="shared" si="102"/>
        <v/>
      </c>
      <c r="CX87" s="104" t="str">
        <f t="shared" si="102"/>
        <v/>
      </c>
      <c r="CY87" s="104" t="str">
        <f t="shared" si="102"/>
        <v/>
      </c>
      <c r="CZ87" s="104" t="str">
        <f t="shared" si="102"/>
        <v/>
      </c>
      <c r="DA87" s="104" t="str">
        <f t="shared" si="102"/>
        <v/>
      </c>
      <c r="DB87" s="104" t="str">
        <f t="shared" si="102"/>
        <v/>
      </c>
      <c r="DC87" s="104"/>
      <c r="DD87" s="104" t="str">
        <f t="shared" si="86"/>
        <v/>
      </c>
      <c r="DE87" s="104" t="str">
        <f t="shared" si="86"/>
        <v/>
      </c>
      <c r="DF87" s="104" t="str">
        <f t="shared" si="86"/>
        <v/>
      </c>
      <c r="DG87" s="104" t="str">
        <f t="shared" si="86"/>
        <v/>
      </c>
      <c r="DH87" s="104" t="str">
        <f t="shared" si="86"/>
        <v/>
      </c>
      <c r="DI87" s="104" t="str">
        <f t="shared" si="103"/>
        <v/>
      </c>
      <c r="DJ87" s="104" t="str">
        <f t="shared" si="103"/>
        <v/>
      </c>
      <c r="DK87" s="104" t="str">
        <f t="shared" si="103"/>
        <v/>
      </c>
      <c r="DL87" s="104" t="str">
        <f t="shared" si="103"/>
        <v/>
      </c>
      <c r="DM87" s="104" t="str">
        <f t="shared" si="103"/>
        <v/>
      </c>
      <c r="DN87" s="104" t="str">
        <f t="shared" si="103"/>
        <v/>
      </c>
      <c r="DO87" s="104" t="str">
        <f t="shared" si="103"/>
        <v/>
      </c>
      <c r="DP87" s="104" t="str">
        <f t="shared" si="103"/>
        <v/>
      </c>
      <c r="DQ87" s="104"/>
      <c r="DR87" s="104" t="str">
        <f t="shared" si="87"/>
        <v/>
      </c>
      <c r="DS87" s="104" t="str">
        <f t="shared" si="87"/>
        <v/>
      </c>
      <c r="DT87" s="104" t="str">
        <f t="shared" si="87"/>
        <v/>
      </c>
      <c r="DU87" s="104" t="str">
        <f t="shared" si="87"/>
        <v/>
      </c>
      <c r="DV87" s="104" t="str">
        <f t="shared" si="87"/>
        <v/>
      </c>
      <c r="DW87" s="104" t="str">
        <f t="shared" si="104"/>
        <v/>
      </c>
      <c r="DX87" s="104" t="str">
        <f t="shared" si="104"/>
        <v/>
      </c>
      <c r="DY87" s="104" t="str">
        <f t="shared" si="104"/>
        <v/>
      </c>
      <c r="DZ87" s="104" t="str">
        <f t="shared" si="104"/>
        <v/>
      </c>
      <c r="EA87" s="104" t="str">
        <f t="shared" si="104"/>
        <v/>
      </c>
      <c r="EB87" s="104" t="str">
        <f t="shared" si="104"/>
        <v/>
      </c>
      <c r="EC87" s="104" t="str">
        <f t="shared" si="104"/>
        <v/>
      </c>
      <c r="ED87" s="104" t="str">
        <f t="shared" si="104"/>
        <v/>
      </c>
      <c r="EE87" s="104"/>
      <c r="EF87" s="104" t="str">
        <f t="shared" si="88"/>
        <v/>
      </c>
      <c r="EG87" s="104" t="str">
        <f t="shared" si="88"/>
        <v/>
      </c>
      <c r="EH87" s="104" t="str">
        <f t="shared" si="88"/>
        <v/>
      </c>
      <c r="EI87" s="104" t="str">
        <f t="shared" si="88"/>
        <v/>
      </c>
      <c r="EJ87" s="104" t="str">
        <f t="shared" si="88"/>
        <v/>
      </c>
      <c r="EK87" s="104" t="str">
        <f t="shared" si="105"/>
        <v/>
      </c>
      <c r="EL87" s="104" t="str">
        <f t="shared" si="105"/>
        <v/>
      </c>
      <c r="EM87" s="104" t="str">
        <f t="shared" si="105"/>
        <v/>
      </c>
      <c r="EN87" s="104" t="str">
        <f t="shared" si="105"/>
        <v/>
      </c>
      <c r="EO87" s="104" t="str">
        <f t="shared" si="105"/>
        <v/>
      </c>
      <c r="EP87" s="104" t="str">
        <f t="shared" si="105"/>
        <v/>
      </c>
      <c r="EQ87" s="104" t="str">
        <f t="shared" si="105"/>
        <v/>
      </c>
      <c r="ER87" s="104" t="str">
        <f t="shared" si="105"/>
        <v/>
      </c>
      <c r="ES87" s="104"/>
      <c r="ET87" s="104" t="str">
        <f t="shared" si="89"/>
        <v/>
      </c>
      <c r="EU87" s="104" t="str">
        <f t="shared" si="89"/>
        <v/>
      </c>
      <c r="EV87" s="104" t="str">
        <f t="shared" si="89"/>
        <v/>
      </c>
      <c r="EW87" s="104" t="str">
        <f t="shared" si="89"/>
        <v/>
      </c>
      <c r="EX87" s="104" t="str">
        <f t="shared" si="89"/>
        <v/>
      </c>
      <c r="EY87" s="104" t="str">
        <f t="shared" si="106"/>
        <v/>
      </c>
      <c r="EZ87" s="104" t="str">
        <f t="shared" si="106"/>
        <v/>
      </c>
      <c r="FA87" s="104" t="str">
        <f t="shared" si="106"/>
        <v/>
      </c>
      <c r="FB87" s="104" t="str">
        <f t="shared" si="106"/>
        <v/>
      </c>
      <c r="FC87" s="104" t="str">
        <f t="shared" si="106"/>
        <v/>
      </c>
      <c r="FD87" s="104" t="str">
        <f t="shared" si="106"/>
        <v/>
      </c>
      <c r="FE87" s="104" t="str">
        <f t="shared" si="106"/>
        <v/>
      </c>
      <c r="FF87" s="104" t="str">
        <f t="shared" si="106"/>
        <v/>
      </c>
      <c r="FG87" s="104"/>
      <c r="FH87" s="104" t="str">
        <f t="shared" si="90"/>
        <v/>
      </c>
      <c r="FI87" s="104" t="str">
        <f t="shared" si="90"/>
        <v/>
      </c>
      <c r="FJ87" s="104" t="str">
        <f t="shared" si="90"/>
        <v/>
      </c>
      <c r="FK87" s="104" t="str">
        <f t="shared" si="90"/>
        <v/>
      </c>
      <c r="FL87" s="104" t="str">
        <f t="shared" si="90"/>
        <v/>
      </c>
      <c r="FM87" s="104" t="str">
        <f t="shared" si="107"/>
        <v/>
      </c>
      <c r="FN87" s="104" t="str">
        <f t="shared" si="107"/>
        <v/>
      </c>
      <c r="FO87" s="104" t="str">
        <f t="shared" si="107"/>
        <v/>
      </c>
      <c r="FP87" s="104" t="str">
        <f t="shared" si="107"/>
        <v/>
      </c>
      <c r="FQ87" s="104" t="str">
        <f t="shared" si="107"/>
        <v/>
      </c>
      <c r="FR87" s="104" t="str">
        <f t="shared" si="107"/>
        <v/>
      </c>
      <c r="FS87" s="104" t="str">
        <f t="shared" si="107"/>
        <v/>
      </c>
      <c r="FT87" s="104" t="str">
        <f t="shared" si="107"/>
        <v/>
      </c>
      <c r="FU87" s="104"/>
      <c r="FV87" s="104" t="str">
        <f t="shared" si="91"/>
        <v/>
      </c>
      <c r="FW87" s="104" t="str">
        <f t="shared" si="91"/>
        <v/>
      </c>
      <c r="FX87" s="104" t="str">
        <f t="shared" si="91"/>
        <v/>
      </c>
      <c r="FY87" s="104" t="str">
        <f t="shared" si="91"/>
        <v/>
      </c>
      <c r="FZ87" s="104" t="str">
        <f t="shared" si="91"/>
        <v/>
      </c>
      <c r="GA87" s="104" t="str">
        <f t="shared" si="108"/>
        <v/>
      </c>
      <c r="GB87" s="104" t="str">
        <f t="shared" si="108"/>
        <v/>
      </c>
      <c r="GC87" s="104" t="str">
        <f t="shared" si="108"/>
        <v/>
      </c>
      <c r="GD87" s="104" t="str">
        <f t="shared" si="108"/>
        <v/>
      </c>
      <c r="GE87" s="104" t="str">
        <f t="shared" si="108"/>
        <v/>
      </c>
      <c r="GF87" s="104" t="str">
        <f t="shared" si="108"/>
        <v/>
      </c>
      <c r="GG87" s="104" t="str">
        <f t="shared" si="108"/>
        <v/>
      </c>
      <c r="GH87" s="104" t="str">
        <f t="shared" si="108"/>
        <v/>
      </c>
      <c r="GI87" s="104"/>
      <c r="GJ87" s="104" t="str">
        <f t="shared" si="92"/>
        <v/>
      </c>
      <c r="GK87" s="104" t="str">
        <f t="shared" si="92"/>
        <v/>
      </c>
      <c r="GL87" s="104" t="str">
        <f t="shared" si="92"/>
        <v/>
      </c>
      <c r="GM87" s="104" t="str">
        <f t="shared" si="92"/>
        <v/>
      </c>
      <c r="GN87" s="104" t="str">
        <f t="shared" si="92"/>
        <v/>
      </c>
      <c r="GO87" s="104" t="str">
        <f t="shared" si="109"/>
        <v/>
      </c>
      <c r="GP87" s="104" t="str">
        <f t="shared" si="109"/>
        <v/>
      </c>
      <c r="GQ87" s="104" t="str">
        <f t="shared" si="109"/>
        <v/>
      </c>
      <c r="GR87" s="104" t="str">
        <f t="shared" si="109"/>
        <v/>
      </c>
      <c r="GS87" s="104" t="str">
        <f t="shared" si="109"/>
        <v/>
      </c>
      <c r="GT87" s="104" t="str">
        <f t="shared" si="109"/>
        <v/>
      </c>
      <c r="GU87" s="104" t="str">
        <f t="shared" si="109"/>
        <v/>
      </c>
      <c r="GV87" s="104" t="str">
        <f t="shared" si="109"/>
        <v/>
      </c>
      <c r="GW87" s="104"/>
      <c r="GX87" s="104" t="str">
        <f t="shared" si="93"/>
        <v/>
      </c>
      <c r="GY87" s="104" t="str">
        <f t="shared" si="93"/>
        <v/>
      </c>
      <c r="GZ87" s="104" t="str">
        <f t="shared" si="93"/>
        <v/>
      </c>
      <c r="HA87" s="104" t="str">
        <f t="shared" si="93"/>
        <v/>
      </c>
      <c r="HB87" s="104" t="str">
        <f t="shared" si="93"/>
        <v/>
      </c>
      <c r="HC87" s="104" t="str">
        <f t="shared" si="110"/>
        <v/>
      </c>
      <c r="HD87" s="104" t="str">
        <f t="shared" si="110"/>
        <v/>
      </c>
      <c r="HE87" s="104" t="str">
        <f t="shared" si="110"/>
        <v/>
      </c>
      <c r="HF87" s="104" t="str">
        <f t="shared" si="110"/>
        <v/>
      </c>
      <c r="HG87" s="104" t="str">
        <f t="shared" si="110"/>
        <v/>
      </c>
      <c r="HH87" s="104" t="str">
        <f t="shared" si="110"/>
        <v/>
      </c>
      <c r="HI87" s="104" t="str">
        <f t="shared" si="110"/>
        <v/>
      </c>
      <c r="HJ87" s="104" t="str">
        <f t="shared" si="110"/>
        <v/>
      </c>
    </row>
    <row r="88" spans="1:218" x14ac:dyDescent="0.25">
      <c r="A88" s="91">
        <v>40661</v>
      </c>
      <c r="B88" s="113">
        <v>0.19097222222222221</v>
      </c>
      <c r="C88" s="114" t="s">
        <v>571</v>
      </c>
      <c r="D88" s="160" t="s">
        <v>653</v>
      </c>
      <c r="E88" s="112">
        <v>20.2</v>
      </c>
      <c r="F88" s="134"/>
      <c r="G88" s="161"/>
      <c r="H88" s="162" t="str">
        <f>INDEX('Daily Activity List'!B:B,MATCH(A88,'Daily Activity List'!$A:$A))</f>
        <v>AB Decon - Removal</v>
      </c>
      <c r="I88" s="136"/>
      <c r="J88" s="104" t="str">
        <f t="shared" si="95"/>
        <v/>
      </c>
      <c r="K88" s="104" t="str">
        <f t="shared" si="95"/>
        <v/>
      </c>
      <c r="L88" s="104" t="str">
        <f t="shared" si="100"/>
        <v/>
      </c>
      <c r="M88" s="104" t="str">
        <f t="shared" si="100"/>
        <v/>
      </c>
      <c r="N88" s="104" t="str">
        <f t="shared" si="100"/>
        <v/>
      </c>
      <c r="O88" s="104">
        <f t="shared" si="100"/>
        <v>20.2</v>
      </c>
      <c r="P88" s="104" t="str">
        <f t="shared" si="100"/>
        <v/>
      </c>
      <c r="Q88" s="104" t="str">
        <f t="shared" si="100"/>
        <v/>
      </c>
      <c r="R88" s="104" t="str">
        <f t="shared" si="100"/>
        <v/>
      </c>
      <c r="S88" s="104" t="str">
        <f t="shared" si="100"/>
        <v/>
      </c>
      <c r="T88" s="104" t="str">
        <f t="shared" si="100"/>
        <v/>
      </c>
      <c r="U88" s="104" t="str">
        <f t="shared" si="100"/>
        <v/>
      </c>
      <c r="V88" s="104" t="str">
        <f t="shared" si="100"/>
        <v/>
      </c>
      <c r="W88" s="136"/>
      <c r="X88" s="104" t="str">
        <f t="shared" si="70"/>
        <v/>
      </c>
      <c r="Y88" s="104" t="str">
        <f t="shared" si="111"/>
        <v/>
      </c>
      <c r="Z88" s="104" t="str">
        <f t="shared" si="111"/>
        <v/>
      </c>
      <c r="AA88" s="104" t="str">
        <f t="shared" si="111"/>
        <v/>
      </c>
      <c r="AB88" s="104" t="str">
        <f t="shared" si="111"/>
        <v/>
      </c>
      <c r="AC88" s="104" t="str">
        <f t="shared" si="111"/>
        <v/>
      </c>
      <c r="AD88" s="104" t="str">
        <f t="shared" si="111"/>
        <v/>
      </c>
      <c r="AE88" s="104" t="str">
        <f t="shared" si="111"/>
        <v/>
      </c>
      <c r="AF88" s="104" t="str">
        <f t="shared" si="111"/>
        <v/>
      </c>
      <c r="AG88" s="104" t="str">
        <f t="shared" si="111"/>
        <v/>
      </c>
      <c r="AH88" s="104" t="str">
        <f t="shared" si="111"/>
        <v/>
      </c>
      <c r="AI88" s="104" t="str">
        <f t="shared" si="111"/>
        <v/>
      </c>
      <c r="AJ88" s="104" t="str">
        <f t="shared" si="111"/>
        <v/>
      </c>
      <c r="AK88" s="104"/>
      <c r="AL88" s="104" t="str">
        <f t="shared" si="71"/>
        <v/>
      </c>
      <c r="AM88" s="104" t="str">
        <f t="shared" si="112"/>
        <v/>
      </c>
      <c r="AN88" s="104" t="str">
        <f t="shared" si="112"/>
        <v/>
      </c>
      <c r="AO88" s="104" t="str">
        <f t="shared" si="112"/>
        <v/>
      </c>
      <c r="AP88" s="104" t="str">
        <f t="shared" si="112"/>
        <v/>
      </c>
      <c r="AQ88" s="104" t="str">
        <f t="shared" si="112"/>
        <v/>
      </c>
      <c r="AR88" s="104" t="str">
        <f t="shared" si="112"/>
        <v/>
      </c>
      <c r="AS88" s="104" t="str">
        <f t="shared" si="112"/>
        <v/>
      </c>
      <c r="AT88" s="104" t="str">
        <f t="shared" si="112"/>
        <v/>
      </c>
      <c r="AU88" s="104" t="str">
        <f t="shared" si="112"/>
        <v/>
      </c>
      <c r="AV88" s="104" t="str">
        <f t="shared" si="112"/>
        <v/>
      </c>
      <c r="AW88" s="104" t="str">
        <f t="shared" si="112"/>
        <v/>
      </c>
      <c r="AX88" s="104" t="str">
        <f t="shared" si="112"/>
        <v/>
      </c>
      <c r="AY88" s="104"/>
      <c r="AZ88" s="104" t="str">
        <f t="shared" si="72"/>
        <v/>
      </c>
      <c r="BA88" s="104" t="str">
        <f t="shared" si="113"/>
        <v/>
      </c>
      <c r="BB88" s="104" t="str">
        <f t="shared" si="113"/>
        <v/>
      </c>
      <c r="BC88" s="104" t="str">
        <f t="shared" si="113"/>
        <v/>
      </c>
      <c r="BD88" s="104" t="str">
        <f t="shared" si="113"/>
        <v/>
      </c>
      <c r="BE88" s="104" t="str">
        <f t="shared" si="113"/>
        <v/>
      </c>
      <c r="BF88" s="104" t="str">
        <f t="shared" si="113"/>
        <v/>
      </c>
      <c r="BG88" s="104" t="str">
        <f t="shared" si="113"/>
        <v/>
      </c>
      <c r="BH88" s="104" t="str">
        <f t="shared" si="113"/>
        <v/>
      </c>
      <c r="BI88" s="104" t="str">
        <f t="shared" si="113"/>
        <v/>
      </c>
      <c r="BJ88" s="104" t="str">
        <f t="shared" si="113"/>
        <v/>
      </c>
      <c r="BK88" s="104" t="str">
        <f t="shared" si="113"/>
        <v/>
      </c>
      <c r="BL88" s="104" t="str">
        <f t="shared" si="113"/>
        <v/>
      </c>
      <c r="BM88" s="104"/>
      <c r="BN88" s="104" t="str">
        <f t="shared" si="73"/>
        <v/>
      </c>
      <c r="BO88" s="104" t="str">
        <f t="shared" si="114"/>
        <v/>
      </c>
      <c r="BP88" s="104" t="str">
        <f t="shared" si="114"/>
        <v/>
      </c>
      <c r="BQ88" s="104" t="str">
        <f t="shared" si="114"/>
        <v/>
      </c>
      <c r="BR88" s="104" t="str">
        <f t="shared" si="114"/>
        <v/>
      </c>
      <c r="BS88" s="104" t="str">
        <f t="shared" si="114"/>
        <v/>
      </c>
      <c r="BT88" s="104" t="str">
        <f t="shared" si="114"/>
        <v/>
      </c>
      <c r="BU88" s="104" t="str">
        <f t="shared" si="114"/>
        <v/>
      </c>
      <c r="BV88" s="104" t="str">
        <f t="shared" si="114"/>
        <v/>
      </c>
      <c r="BW88" s="104" t="str">
        <f t="shared" si="114"/>
        <v/>
      </c>
      <c r="BX88" s="104" t="str">
        <f t="shared" si="114"/>
        <v/>
      </c>
      <c r="BY88" s="104" t="str">
        <f t="shared" si="114"/>
        <v/>
      </c>
      <c r="BZ88" s="104" t="str">
        <f t="shared" si="114"/>
        <v/>
      </c>
      <c r="CA88" s="104"/>
      <c r="CB88" s="104" t="str">
        <f t="shared" si="84"/>
        <v/>
      </c>
      <c r="CC88" s="104" t="str">
        <f t="shared" si="84"/>
        <v/>
      </c>
      <c r="CD88" s="104" t="str">
        <f t="shared" si="84"/>
        <v/>
      </c>
      <c r="CE88" s="104" t="str">
        <f t="shared" si="84"/>
        <v/>
      </c>
      <c r="CF88" s="104" t="str">
        <f t="shared" si="84"/>
        <v/>
      </c>
      <c r="CG88" s="104" t="str">
        <f t="shared" si="101"/>
        <v/>
      </c>
      <c r="CH88" s="104" t="str">
        <f t="shared" si="101"/>
        <v/>
      </c>
      <c r="CI88" s="104" t="str">
        <f t="shared" si="101"/>
        <v/>
      </c>
      <c r="CJ88" s="104" t="str">
        <f t="shared" si="101"/>
        <v/>
      </c>
      <c r="CK88" s="104" t="str">
        <f t="shared" si="101"/>
        <v/>
      </c>
      <c r="CL88" s="104" t="str">
        <f t="shared" si="101"/>
        <v/>
      </c>
      <c r="CM88" s="104" t="str">
        <f t="shared" si="101"/>
        <v/>
      </c>
      <c r="CN88" s="104" t="str">
        <f t="shared" si="101"/>
        <v/>
      </c>
      <c r="CO88" s="104"/>
      <c r="CP88" s="104" t="str">
        <f t="shared" si="85"/>
        <v/>
      </c>
      <c r="CQ88" s="104" t="str">
        <f t="shared" si="85"/>
        <v/>
      </c>
      <c r="CR88" s="104" t="str">
        <f t="shared" si="85"/>
        <v/>
      </c>
      <c r="CS88" s="104" t="str">
        <f t="shared" si="85"/>
        <v/>
      </c>
      <c r="CT88" s="104" t="str">
        <f t="shared" si="85"/>
        <v/>
      </c>
      <c r="CU88" s="104" t="str">
        <f t="shared" si="102"/>
        <v/>
      </c>
      <c r="CV88" s="104" t="str">
        <f t="shared" si="102"/>
        <v/>
      </c>
      <c r="CW88" s="104" t="str">
        <f t="shared" si="102"/>
        <v/>
      </c>
      <c r="CX88" s="104" t="str">
        <f t="shared" si="102"/>
        <v/>
      </c>
      <c r="CY88" s="104" t="str">
        <f t="shared" si="102"/>
        <v/>
      </c>
      <c r="CZ88" s="104" t="str">
        <f t="shared" si="102"/>
        <v/>
      </c>
      <c r="DA88" s="104" t="str">
        <f t="shared" si="102"/>
        <v/>
      </c>
      <c r="DB88" s="104" t="str">
        <f t="shared" si="102"/>
        <v/>
      </c>
      <c r="DC88" s="104"/>
      <c r="DD88" s="104" t="str">
        <f t="shared" si="86"/>
        <v/>
      </c>
      <c r="DE88" s="104" t="str">
        <f t="shared" si="86"/>
        <v/>
      </c>
      <c r="DF88" s="104" t="str">
        <f t="shared" si="86"/>
        <v/>
      </c>
      <c r="DG88" s="104" t="str">
        <f t="shared" si="86"/>
        <v/>
      </c>
      <c r="DH88" s="104" t="str">
        <f t="shared" si="86"/>
        <v/>
      </c>
      <c r="DI88" s="104" t="str">
        <f t="shared" si="103"/>
        <v/>
      </c>
      <c r="DJ88" s="104" t="str">
        <f t="shared" si="103"/>
        <v/>
      </c>
      <c r="DK88" s="104" t="str">
        <f t="shared" si="103"/>
        <v/>
      </c>
      <c r="DL88" s="104" t="str">
        <f t="shared" si="103"/>
        <v/>
      </c>
      <c r="DM88" s="104" t="str">
        <f t="shared" si="103"/>
        <v/>
      </c>
      <c r="DN88" s="104" t="str">
        <f t="shared" si="103"/>
        <v/>
      </c>
      <c r="DO88" s="104" t="str">
        <f t="shared" si="103"/>
        <v/>
      </c>
      <c r="DP88" s="104" t="str">
        <f t="shared" si="103"/>
        <v/>
      </c>
      <c r="DQ88" s="104"/>
      <c r="DR88" s="104" t="str">
        <f t="shared" si="87"/>
        <v/>
      </c>
      <c r="DS88" s="104" t="str">
        <f t="shared" si="87"/>
        <v/>
      </c>
      <c r="DT88" s="104" t="str">
        <f t="shared" si="87"/>
        <v/>
      </c>
      <c r="DU88" s="104" t="str">
        <f t="shared" si="87"/>
        <v/>
      </c>
      <c r="DV88" s="104" t="str">
        <f t="shared" si="87"/>
        <v/>
      </c>
      <c r="DW88" s="104" t="str">
        <f t="shared" si="104"/>
        <v/>
      </c>
      <c r="DX88" s="104" t="str">
        <f t="shared" si="104"/>
        <v/>
      </c>
      <c r="DY88" s="104" t="str">
        <f t="shared" si="104"/>
        <v/>
      </c>
      <c r="DZ88" s="104" t="str">
        <f t="shared" si="104"/>
        <v/>
      </c>
      <c r="EA88" s="104" t="str">
        <f t="shared" si="104"/>
        <v/>
      </c>
      <c r="EB88" s="104" t="str">
        <f t="shared" si="104"/>
        <v/>
      </c>
      <c r="EC88" s="104" t="str">
        <f t="shared" si="104"/>
        <v/>
      </c>
      <c r="ED88" s="104" t="str">
        <f t="shared" si="104"/>
        <v/>
      </c>
      <c r="EE88" s="104"/>
      <c r="EF88" s="104" t="str">
        <f t="shared" si="88"/>
        <v/>
      </c>
      <c r="EG88" s="104" t="str">
        <f t="shared" si="88"/>
        <v/>
      </c>
      <c r="EH88" s="104" t="str">
        <f t="shared" si="88"/>
        <v/>
      </c>
      <c r="EI88" s="104" t="str">
        <f t="shared" si="88"/>
        <v/>
      </c>
      <c r="EJ88" s="104" t="str">
        <f t="shared" si="88"/>
        <v/>
      </c>
      <c r="EK88" s="104" t="str">
        <f t="shared" si="105"/>
        <v/>
      </c>
      <c r="EL88" s="104" t="str">
        <f t="shared" si="105"/>
        <v/>
      </c>
      <c r="EM88" s="104" t="str">
        <f t="shared" si="105"/>
        <v/>
      </c>
      <c r="EN88" s="104" t="str">
        <f t="shared" si="105"/>
        <v/>
      </c>
      <c r="EO88" s="104" t="str">
        <f t="shared" si="105"/>
        <v/>
      </c>
      <c r="EP88" s="104" t="str">
        <f t="shared" si="105"/>
        <v/>
      </c>
      <c r="EQ88" s="104" t="str">
        <f t="shared" si="105"/>
        <v/>
      </c>
      <c r="ER88" s="104" t="str">
        <f t="shared" si="105"/>
        <v/>
      </c>
      <c r="ES88" s="104"/>
      <c r="ET88" s="104" t="str">
        <f t="shared" si="89"/>
        <v/>
      </c>
      <c r="EU88" s="104" t="str">
        <f t="shared" si="89"/>
        <v/>
      </c>
      <c r="EV88" s="104" t="str">
        <f t="shared" si="89"/>
        <v/>
      </c>
      <c r="EW88" s="104" t="str">
        <f t="shared" si="89"/>
        <v/>
      </c>
      <c r="EX88" s="104" t="str">
        <f t="shared" si="89"/>
        <v/>
      </c>
      <c r="EY88" s="104" t="str">
        <f t="shared" si="106"/>
        <v/>
      </c>
      <c r="EZ88" s="104" t="str">
        <f t="shared" si="106"/>
        <v/>
      </c>
      <c r="FA88" s="104" t="str">
        <f t="shared" si="106"/>
        <v/>
      </c>
      <c r="FB88" s="104" t="str">
        <f t="shared" si="106"/>
        <v/>
      </c>
      <c r="FC88" s="104" t="str">
        <f t="shared" si="106"/>
        <v/>
      </c>
      <c r="FD88" s="104" t="str">
        <f t="shared" si="106"/>
        <v/>
      </c>
      <c r="FE88" s="104" t="str">
        <f t="shared" si="106"/>
        <v/>
      </c>
      <c r="FF88" s="104" t="str">
        <f t="shared" si="106"/>
        <v/>
      </c>
      <c r="FG88" s="104"/>
      <c r="FH88" s="104" t="str">
        <f t="shared" si="90"/>
        <v/>
      </c>
      <c r="FI88" s="104" t="str">
        <f t="shared" si="90"/>
        <v/>
      </c>
      <c r="FJ88" s="104" t="str">
        <f t="shared" si="90"/>
        <v/>
      </c>
      <c r="FK88" s="104" t="str">
        <f t="shared" si="90"/>
        <v/>
      </c>
      <c r="FL88" s="104" t="str">
        <f t="shared" si="90"/>
        <v/>
      </c>
      <c r="FM88" s="104" t="str">
        <f t="shared" si="107"/>
        <v/>
      </c>
      <c r="FN88" s="104" t="str">
        <f t="shared" si="107"/>
        <v/>
      </c>
      <c r="FO88" s="104" t="str">
        <f t="shared" si="107"/>
        <v/>
      </c>
      <c r="FP88" s="104" t="str">
        <f t="shared" si="107"/>
        <v/>
      </c>
      <c r="FQ88" s="104" t="str">
        <f t="shared" si="107"/>
        <v/>
      </c>
      <c r="FR88" s="104" t="str">
        <f t="shared" si="107"/>
        <v/>
      </c>
      <c r="FS88" s="104" t="str">
        <f t="shared" si="107"/>
        <v/>
      </c>
      <c r="FT88" s="104" t="str">
        <f t="shared" si="107"/>
        <v/>
      </c>
      <c r="FU88" s="104"/>
      <c r="FV88" s="104" t="str">
        <f t="shared" si="91"/>
        <v/>
      </c>
      <c r="FW88" s="104" t="str">
        <f t="shared" si="91"/>
        <v/>
      </c>
      <c r="FX88" s="104" t="str">
        <f t="shared" si="91"/>
        <v/>
      </c>
      <c r="FY88" s="104" t="str">
        <f t="shared" si="91"/>
        <v/>
      </c>
      <c r="FZ88" s="104" t="str">
        <f t="shared" si="91"/>
        <v/>
      </c>
      <c r="GA88" s="104" t="str">
        <f t="shared" si="108"/>
        <v/>
      </c>
      <c r="GB88" s="104" t="str">
        <f t="shared" si="108"/>
        <v/>
      </c>
      <c r="GC88" s="104" t="str">
        <f t="shared" si="108"/>
        <v/>
      </c>
      <c r="GD88" s="104" t="str">
        <f t="shared" si="108"/>
        <v/>
      </c>
      <c r="GE88" s="104" t="str">
        <f t="shared" si="108"/>
        <v/>
      </c>
      <c r="GF88" s="104" t="str">
        <f t="shared" si="108"/>
        <v/>
      </c>
      <c r="GG88" s="104" t="str">
        <f t="shared" si="108"/>
        <v/>
      </c>
      <c r="GH88" s="104" t="str">
        <f t="shared" si="108"/>
        <v/>
      </c>
      <c r="GI88" s="104"/>
      <c r="GJ88" s="104" t="str">
        <f t="shared" si="92"/>
        <v/>
      </c>
      <c r="GK88" s="104" t="str">
        <f t="shared" si="92"/>
        <v/>
      </c>
      <c r="GL88" s="104" t="str">
        <f t="shared" si="92"/>
        <v/>
      </c>
      <c r="GM88" s="104" t="str">
        <f t="shared" si="92"/>
        <v/>
      </c>
      <c r="GN88" s="104" t="str">
        <f t="shared" si="92"/>
        <v/>
      </c>
      <c r="GO88" s="104" t="str">
        <f t="shared" si="109"/>
        <v/>
      </c>
      <c r="GP88" s="104" t="str">
        <f t="shared" si="109"/>
        <v/>
      </c>
      <c r="GQ88" s="104" t="str">
        <f t="shared" si="109"/>
        <v/>
      </c>
      <c r="GR88" s="104" t="str">
        <f t="shared" si="109"/>
        <v/>
      </c>
      <c r="GS88" s="104" t="str">
        <f t="shared" si="109"/>
        <v/>
      </c>
      <c r="GT88" s="104" t="str">
        <f t="shared" si="109"/>
        <v/>
      </c>
      <c r="GU88" s="104" t="str">
        <f t="shared" si="109"/>
        <v/>
      </c>
      <c r="GV88" s="104" t="str">
        <f t="shared" si="109"/>
        <v/>
      </c>
      <c r="GW88" s="104"/>
      <c r="GX88" s="104" t="str">
        <f t="shared" si="93"/>
        <v/>
      </c>
      <c r="GY88" s="104" t="str">
        <f t="shared" si="93"/>
        <v/>
      </c>
      <c r="GZ88" s="104" t="str">
        <f t="shared" si="93"/>
        <v/>
      </c>
      <c r="HA88" s="104" t="str">
        <f t="shared" si="93"/>
        <v/>
      </c>
      <c r="HB88" s="104" t="str">
        <f t="shared" si="93"/>
        <v/>
      </c>
      <c r="HC88" s="104" t="str">
        <f t="shared" si="110"/>
        <v/>
      </c>
      <c r="HD88" s="104" t="str">
        <f t="shared" si="110"/>
        <v/>
      </c>
      <c r="HE88" s="104" t="str">
        <f t="shared" si="110"/>
        <v/>
      </c>
      <c r="HF88" s="104" t="str">
        <f t="shared" si="110"/>
        <v/>
      </c>
      <c r="HG88" s="104" t="str">
        <f t="shared" si="110"/>
        <v/>
      </c>
      <c r="HH88" s="104" t="str">
        <f t="shared" si="110"/>
        <v/>
      </c>
      <c r="HI88" s="104" t="str">
        <f t="shared" si="110"/>
        <v/>
      </c>
      <c r="HJ88" s="104" t="str">
        <f t="shared" si="110"/>
        <v/>
      </c>
    </row>
    <row r="89" spans="1:218" x14ac:dyDescent="0.25">
      <c r="A89" s="91">
        <v>40661</v>
      </c>
      <c r="B89" s="113">
        <v>0.75</v>
      </c>
      <c r="C89" s="114" t="s">
        <v>571</v>
      </c>
      <c r="D89" s="160" t="s">
        <v>629</v>
      </c>
      <c r="E89" s="112"/>
      <c r="F89" s="134">
        <v>21</v>
      </c>
      <c r="G89" s="161"/>
      <c r="H89" s="162" t="str">
        <f>INDEX('Daily Activity List'!B:B,MATCH(A89,'Daily Activity List'!$A:$A))</f>
        <v>AB Decon - Removal</v>
      </c>
      <c r="I89" s="136"/>
      <c r="J89" s="104" t="str">
        <f t="shared" si="95"/>
        <v/>
      </c>
      <c r="K89" s="104" t="str">
        <f t="shared" si="95"/>
        <v/>
      </c>
      <c r="L89" s="104" t="str">
        <f t="shared" si="100"/>
        <v/>
      </c>
      <c r="M89" s="104" t="str">
        <f t="shared" si="100"/>
        <v/>
      </c>
      <c r="N89" s="104" t="str">
        <f t="shared" si="100"/>
        <v/>
      </c>
      <c r="O89" s="104" t="str">
        <f t="shared" si="100"/>
        <v/>
      </c>
      <c r="P89" s="104" t="str">
        <f t="shared" si="100"/>
        <v/>
      </c>
      <c r="Q89" s="104" t="str">
        <f t="shared" si="100"/>
        <v/>
      </c>
      <c r="R89" s="104" t="str">
        <f t="shared" si="100"/>
        <v/>
      </c>
      <c r="S89" s="104" t="str">
        <f t="shared" si="100"/>
        <v/>
      </c>
      <c r="T89" s="104" t="str">
        <f t="shared" si="100"/>
        <v/>
      </c>
      <c r="U89" s="104" t="str">
        <f t="shared" si="100"/>
        <v/>
      </c>
      <c r="V89" s="104" t="str">
        <f t="shared" si="100"/>
        <v/>
      </c>
      <c r="W89" s="136"/>
      <c r="X89" s="104" t="str">
        <f t="shared" si="70"/>
        <v/>
      </c>
      <c r="Y89" s="104" t="str">
        <f t="shared" si="111"/>
        <v/>
      </c>
      <c r="Z89" s="104" t="str">
        <f t="shared" si="111"/>
        <v/>
      </c>
      <c r="AA89" s="104" t="str">
        <f t="shared" si="111"/>
        <v/>
      </c>
      <c r="AB89" s="104" t="str">
        <f t="shared" si="111"/>
        <v/>
      </c>
      <c r="AC89" s="104">
        <f t="shared" si="111"/>
        <v>21</v>
      </c>
      <c r="AD89" s="104" t="str">
        <f t="shared" si="111"/>
        <v/>
      </c>
      <c r="AE89" s="104" t="str">
        <f t="shared" si="111"/>
        <v/>
      </c>
      <c r="AF89" s="104" t="str">
        <f t="shared" si="111"/>
        <v/>
      </c>
      <c r="AG89" s="104" t="str">
        <f t="shared" si="111"/>
        <v/>
      </c>
      <c r="AH89" s="104" t="str">
        <f t="shared" si="111"/>
        <v/>
      </c>
      <c r="AI89" s="104" t="str">
        <f t="shared" si="111"/>
        <v/>
      </c>
      <c r="AJ89" s="104" t="str">
        <f t="shared" si="111"/>
        <v/>
      </c>
      <c r="AK89" s="104"/>
      <c r="AL89" s="104" t="str">
        <f t="shared" si="71"/>
        <v/>
      </c>
      <c r="AM89" s="104" t="str">
        <f t="shared" si="112"/>
        <v/>
      </c>
      <c r="AN89" s="104" t="str">
        <f t="shared" si="112"/>
        <v/>
      </c>
      <c r="AO89" s="104" t="str">
        <f t="shared" si="112"/>
        <v/>
      </c>
      <c r="AP89" s="104" t="str">
        <f t="shared" si="112"/>
        <v/>
      </c>
      <c r="AQ89" s="104" t="str">
        <f t="shared" si="112"/>
        <v/>
      </c>
      <c r="AR89" s="104" t="str">
        <f t="shared" si="112"/>
        <v/>
      </c>
      <c r="AS89" s="104" t="str">
        <f t="shared" si="112"/>
        <v/>
      </c>
      <c r="AT89" s="104" t="str">
        <f t="shared" si="112"/>
        <v/>
      </c>
      <c r="AU89" s="104" t="str">
        <f t="shared" si="112"/>
        <v/>
      </c>
      <c r="AV89" s="104" t="str">
        <f t="shared" si="112"/>
        <v/>
      </c>
      <c r="AW89" s="104" t="str">
        <f t="shared" si="112"/>
        <v/>
      </c>
      <c r="AX89" s="104" t="str">
        <f t="shared" si="112"/>
        <v/>
      </c>
      <c r="AY89" s="104"/>
      <c r="AZ89" s="104" t="str">
        <f t="shared" si="72"/>
        <v/>
      </c>
      <c r="BA89" s="104" t="str">
        <f t="shared" si="113"/>
        <v/>
      </c>
      <c r="BB89" s="104" t="str">
        <f t="shared" si="113"/>
        <v/>
      </c>
      <c r="BC89" s="104" t="str">
        <f t="shared" si="113"/>
        <v/>
      </c>
      <c r="BD89" s="104" t="str">
        <f t="shared" si="113"/>
        <v/>
      </c>
      <c r="BE89" s="104" t="str">
        <f t="shared" si="113"/>
        <v/>
      </c>
      <c r="BF89" s="104" t="str">
        <f t="shared" si="113"/>
        <v/>
      </c>
      <c r="BG89" s="104" t="str">
        <f t="shared" si="113"/>
        <v/>
      </c>
      <c r="BH89" s="104" t="str">
        <f t="shared" si="113"/>
        <v/>
      </c>
      <c r="BI89" s="104" t="str">
        <f t="shared" si="113"/>
        <v/>
      </c>
      <c r="BJ89" s="104" t="str">
        <f t="shared" si="113"/>
        <v/>
      </c>
      <c r="BK89" s="104" t="str">
        <f t="shared" si="113"/>
        <v/>
      </c>
      <c r="BL89" s="104" t="str">
        <f t="shared" si="113"/>
        <v/>
      </c>
      <c r="BM89" s="104"/>
      <c r="BN89" s="104" t="str">
        <f t="shared" si="73"/>
        <v/>
      </c>
      <c r="BO89" s="104" t="str">
        <f t="shared" si="114"/>
        <v/>
      </c>
      <c r="BP89" s="104" t="str">
        <f t="shared" si="114"/>
        <v/>
      </c>
      <c r="BQ89" s="104" t="str">
        <f t="shared" si="114"/>
        <v/>
      </c>
      <c r="BR89" s="104" t="str">
        <f t="shared" si="114"/>
        <v/>
      </c>
      <c r="BS89" s="104" t="str">
        <f t="shared" si="114"/>
        <v/>
      </c>
      <c r="BT89" s="104" t="str">
        <f t="shared" si="114"/>
        <v/>
      </c>
      <c r="BU89" s="104" t="str">
        <f t="shared" si="114"/>
        <v/>
      </c>
      <c r="BV89" s="104" t="str">
        <f t="shared" si="114"/>
        <v/>
      </c>
      <c r="BW89" s="104" t="str">
        <f t="shared" si="114"/>
        <v/>
      </c>
      <c r="BX89" s="104" t="str">
        <f t="shared" si="114"/>
        <v/>
      </c>
      <c r="BY89" s="104" t="str">
        <f t="shared" si="114"/>
        <v/>
      </c>
      <c r="BZ89" s="104" t="str">
        <f t="shared" si="114"/>
        <v/>
      </c>
      <c r="CA89" s="104"/>
      <c r="CB89" s="104" t="str">
        <f t="shared" si="84"/>
        <v/>
      </c>
      <c r="CC89" s="104" t="str">
        <f t="shared" si="84"/>
        <v/>
      </c>
      <c r="CD89" s="104" t="str">
        <f t="shared" si="84"/>
        <v/>
      </c>
      <c r="CE89" s="104" t="str">
        <f t="shared" si="84"/>
        <v/>
      </c>
      <c r="CF89" s="104" t="str">
        <f t="shared" si="84"/>
        <v/>
      </c>
      <c r="CG89" s="104" t="str">
        <f t="shared" si="101"/>
        <v/>
      </c>
      <c r="CH89" s="104" t="str">
        <f t="shared" si="101"/>
        <v/>
      </c>
      <c r="CI89" s="104" t="str">
        <f t="shared" si="101"/>
        <v/>
      </c>
      <c r="CJ89" s="104" t="str">
        <f t="shared" si="101"/>
        <v/>
      </c>
      <c r="CK89" s="104" t="str">
        <f t="shared" si="101"/>
        <v/>
      </c>
      <c r="CL89" s="104" t="str">
        <f t="shared" si="101"/>
        <v/>
      </c>
      <c r="CM89" s="104" t="str">
        <f t="shared" si="101"/>
        <v/>
      </c>
      <c r="CN89" s="104" t="str">
        <f t="shared" si="101"/>
        <v/>
      </c>
      <c r="CO89" s="104"/>
      <c r="CP89" s="104" t="str">
        <f t="shared" si="85"/>
        <v/>
      </c>
      <c r="CQ89" s="104" t="str">
        <f t="shared" si="85"/>
        <v/>
      </c>
      <c r="CR89" s="104" t="str">
        <f t="shared" si="85"/>
        <v/>
      </c>
      <c r="CS89" s="104" t="str">
        <f t="shared" si="85"/>
        <v/>
      </c>
      <c r="CT89" s="104" t="str">
        <f t="shared" si="85"/>
        <v/>
      </c>
      <c r="CU89" s="104" t="str">
        <f t="shared" si="102"/>
        <v/>
      </c>
      <c r="CV89" s="104" t="str">
        <f t="shared" si="102"/>
        <v/>
      </c>
      <c r="CW89" s="104" t="str">
        <f t="shared" si="102"/>
        <v/>
      </c>
      <c r="CX89" s="104" t="str">
        <f t="shared" si="102"/>
        <v/>
      </c>
      <c r="CY89" s="104" t="str">
        <f t="shared" si="102"/>
        <v/>
      </c>
      <c r="CZ89" s="104" t="str">
        <f t="shared" si="102"/>
        <v/>
      </c>
      <c r="DA89" s="104" t="str">
        <f t="shared" si="102"/>
        <v/>
      </c>
      <c r="DB89" s="104" t="str">
        <f t="shared" si="102"/>
        <v/>
      </c>
      <c r="DC89" s="104"/>
      <c r="DD89" s="104" t="str">
        <f t="shared" si="86"/>
        <v/>
      </c>
      <c r="DE89" s="104" t="str">
        <f t="shared" si="86"/>
        <v/>
      </c>
      <c r="DF89" s="104" t="str">
        <f t="shared" si="86"/>
        <v/>
      </c>
      <c r="DG89" s="104" t="str">
        <f t="shared" si="86"/>
        <v/>
      </c>
      <c r="DH89" s="104" t="str">
        <f t="shared" si="86"/>
        <v/>
      </c>
      <c r="DI89" s="104" t="str">
        <f t="shared" si="103"/>
        <v/>
      </c>
      <c r="DJ89" s="104" t="str">
        <f t="shared" si="103"/>
        <v/>
      </c>
      <c r="DK89" s="104" t="str">
        <f t="shared" si="103"/>
        <v/>
      </c>
      <c r="DL89" s="104" t="str">
        <f t="shared" si="103"/>
        <v/>
      </c>
      <c r="DM89" s="104" t="str">
        <f t="shared" si="103"/>
        <v/>
      </c>
      <c r="DN89" s="104" t="str">
        <f t="shared" si="103"/>
        <v/>
      </c>
      <c r="DO89" s="104" t="str">
        <f t="shared" si="103"/>
        <v/>
      </c>
      <c r="DP89" s="104" t="str">
        <f t="shared" si="103"/>
        <v/>
      </c>
      <c r="DQ89" s="104"/>
      <c r="DR89" s="104" t="str">
        <f t="shared" si="87"/>
        <v/>
      </c>
      <c r="DS89" s="104" t="str">
        <f t="shared" si="87"/>
        <v/>
      </c>
      <c r="DT89" s="104" t="str">
        <f t="shared" si="87"/>
        <v/>
      </c>
      <c r="DU89" s="104" t="str">
        <f t="shared" si="87"/>
        <v/>
      </c>
      <c r="DV89" s="104" t="str">
        <f t="shared" si="87"/>
        <v/>
      </c>
      <c r="DW89" s="104" t="str">
        <f t="shared" si="104"/>
        <v/>
      </c>
      <c r="DX89" s="104" t="str">
        <f t="shared" si="104"/>
        <v/>
      </c>
      <c r="DY89" s="104" t="str">
        <f t="shared" si="104"/>
        <v/>
      </c>
      <c r="DZ89" s="104" t="str">
        <f t="shared" si="104"/>
        <v/>
      </c>
      <c r="EA89" s="104" t="str">
        <f t="shared" si="104"/>
        <v/>
      </c>
      <c r="EB89" s="104" t="str">
        <f t="shared" si="104"/>
        <v/>
      </c>
      <c r="EC89" s="104" t="str">
        <f t="shared" si="104"/>
        <v/>
      </c>
      <c r="ED89" s="104" t="str">
        <f t="shared" si="104"/>
        <v/>
      </c>
      <c r="EE89" s="104"/>
      <c r="EF89" s="104" t="str">
        <f t="shared" si="88"/>
        <v/>
      </c>
      <c r="EG89" s="104" t="str">
        <f t="shared" si="88"/>
        <v/>
      </c>
      <c r="EH89" s="104" t="str">
        <f t="shared" si="88"/>
        <v/>
      </c>
      <c r="EI89" s="104" t="str">
        <f t="shared" si="88"/>
        <v/>
      </c>
      <c r="EJ89" s="104" t="str">
        <f t="shared" si="88"/>
        <v/>
      </c>
      <c r="EK89" s="104" t="str">
        <f t="shared" si="105"/>
        <v/>
      </c>
      <c r="EL89" s="104" t="str">
        <f t="shared" si="105"/>
        <v/>
      </c>
      <c r="EM89" s="104" t="str">
        <f t="shared" si="105"/>
        <v/>
      </c>
      <c r="EN89" s="104" t="str">
        <f t="shared" si="105"/>
        <v/>
      </c>
      <c r="EO89" s="104" t="str">
        <f t="shared" si="105"/>
        <v/>
      </c>
      <c r="EP89" s="104" t="str">
        <f t="shared" si="105"/>
        <v/>
      </c>
      <c r="EQ89" s="104" t="str">
        <f t="shared" si="105"/>
        <v/>
      </c>
      <c r="ER89" s="104" t="str">
        <f t="shared" si="105"/>
        <v/>
      </c>
      <c r="ES89" s="104"/>
      <c r="ET89" s="104" t="str">
        <f t="shared" si="89"/>
        <v/>
      </c>
      <c r="EU89" s="104" t="str">
        <f t="shared" si="89"/>
        <v/>
      </c>
      <c r="EV89" s="104" t="str">
        <f t="shared" si="89"/>
        <v/>
      </c>
      <c r="EW89" s="104" t="str">
        <f t="shared" si="89"/>
        <v/>
      </c>
      <c r="EX89" s="104" t="str">
        <f t="shared" si="89"/>
        <v/>
      </c>
      <c r="EY89" s="104" t="str">
        <f t="shared" si="106"/>
        <v/>
      </c>
      <c r="EZ89" s="104" t="str">
        <f t="shared" si="106"/>
        <v/>
      </c>
      <c r="FA89" s="104" t="str">
        <f t="shared" si="106"/>
        <v/>
      </c>
      <c r="FB89" s="104" t="str">
        <f t="shared" si="106"/>
        <v/>
      </c>
      <c r="FC89" s="104" t="str">
        <f t="shared" si="106"/>
        <v/>
      </c>
      <c r="FD89" s="104" t="str">
        <f t="shared" si="106"/>
        <v/>
      </c>
      <c r="FE89" s="104" t="str">
        <f t="shared" si="106"/>
        <v/>
      </c>
      <c r="FF89" s="104" t="str">
        <f t="shared" si="106"/>
        <v/>
      </c>
      <c r="FG89" s="104"/>
      <c r="FH89" s="104" t="str">
        <f t="shared" si="90"/>
        <v/>
      </c>
      <c r="FI89" s="104" t="str">
        <f t="shared" si="90"/>
        <v/>
      </c>
      <c r="FJ89" s="104" t="str">
        <f t="shared" si="90"/>
        <v/>
      </c>
      <c r="FK89" s="104" t="str">
        <f t="shared" si="90"/>
        <v/>
      </c>
      <c r="FL89" s="104" t="str">
        <f t="shared" si="90"/>
        <v/>
      </c>
      <c r="FM89" s="104" t="str">
        <f t="shared" si="107"/>
        <v/>
      </c>
      <c r="FN89" s="104" t="str">
        <f t="shared" si="107"/>
        <v/>
      </c>
      <c r="FO89" s="104" t="str">
        <f t="shared" si="107"/>
        <v/>
      </c>
      <c r="FP89" s="104" t="str">
        <f t="shared" si="107"/>
        <v/>
      </c>
      <c r="FQ89" s="104" t="str">
        <f t="shared" si="107"/>
        <v/>
      </c>
      <c r="FR89" s="104" t="str">
        <f t="shared" si="107"/>
        <v/>
      </c>
      <c r="FS89" s="104" t="str">
        <f t="shared" si="107"/>
        <v/>
      </c>
      <c r="FT89" s="104" t="str">
        <f t="shared" si="107"/>
        <v/>
      </c>
      <c r="FU89" s="104"/>
      <c r="FV89" s="104" t="str">
        <f t="shared" si="91"/>
        <v/>
      </c>
      <c r="FW89" s="104" t="str">
        <f t="shared" si="91"/>
        <v/>
      </c>
      <c r="FX89" s="104" t="str">
        <f t="shared" si="91"/>
        <v/>
      </c>
      <c r="FY89" s="104" t="str">
        <f t="shared" si="91"/>
        <v/>
      </c>
      <c r="FZ89" s="104" t="str">
        <f t="shared" si="91"/>
        <v/>
      </c>
      <c r="GA89" s="104" t="str">
        <f t="shared" si="108"/>
        <v/>
      </c>
      <c r="GB89" s="104" t="str">
        <f t="shared" si="108"/>
        <v/>
      </c>
      <c r="GC89" s="104" t="str">
        <f t="shared" si="108"/>
        <v/>
      </c>
      <c r="GD89" s="104" t="str">
        <f t="shared" si="108"/>
        <v/>
      </c>
      <c r="GE89" s="104" t="str">
        <f t="shared" si="108"/>
        <v/>
      </c>
      <c r="GF89" s="104" t="str">
        <f t="shared" si="108"/>
        <v/>
      </c>
      <c r="GG89" s="104" t="str">
        <f t="shared" si="108"/>
        <v/>
      </c>
      <c r="GH89" s="104" t="str">
        <f t="shared" si="108"/>
        <v/>
      </c>
      <c r="GI89" s="104"/>
      <c r="GJ89" s="104" t="str">
        <f t="shared" si="92"/>
        <v/>
      </c>
      <c r="GK89" s="104" t="str">
        <f t="shared" si="92"/>
        <v/>
      </c>
      <c r="GL89" s="104" t="str">
        <f t="shared" si="92"/>
        <v/>
      </c>
      <c r="GM89" s="104" t="str">
        <f t="shared" si="92"/>
        <v/>
      </c>
      <c r="GN89" s="104" t="str">
        <f t="shared" si="92"/>
        <v/>
      </c>
      <c r="GO89" s="104" t="str">
        <f t="shared" si="109"/>
        <v/>
      </c>
      <c r="GP89" s="104" t="str">
        <f t="shared" si="109"/>
        <v/>
      </c>
      <c r="GQ89" s="104" t="str">
        <f t="shared" si="109"/>
        <v/>
      </c>
      <c r="GR89" s="104" t="str">
        <f t="shared" si="109"/>
        <v/>
      </c>
      <c r="GS89" s="104" t="str">
        <f t="shared" si="109"/>
        <v/>
      </c>
      <c r="GT89" s="104" t="str">
        <f t="shared" si="109"/>
        <v/>
      </c>
      <c r="GU89" s="104" t="str">
        <f t="shared" si="109"/>
        <v/>
      </c>
      <c r="GV89" s="104" t="str">
        <f t="shared" si="109"/>
        <v/>
      </c>
      <c r="GW89" s="104"/>
      <c r="GX89" s="104" t="str">
        <f t="shared" si="93"/>
        <v/>
      </c>
      <c r="GY89" s="104" t="str">
        <f t="shared" si="93"/>
        <v/>
      </c>
      <c r="GZ89" s="104" t="str">
        <f t="shared" si="93"/>
        <v/>
      </c>
      <c r="HA89" s="104" t="str">
        <f t="shared" si="93"/>
        <v/>
      </c>
      <c r="HB89" s="104" t="str">
        <f t="shared" si="93"/>
        <v/>
      </c>
      <c r="HC89" s="104" t="str">
        <f t="shared" si="110"/>
        <v/>
      </c>
      <c r="HD89" s="104" t="str">
        <f t="shared" si="110"/>
        <v/>
      </c>
      <c r="HE89" s="104" t="str">
        <f t="shared" si="110"/>
        <v/>
      </c>
      <c r="HF89" s="104" t="str">
        <f t="shared" si="110"/>
        <v/>
      </c>
      <c r="HG89" s="104" t="str">
        <f t="shared" si="110"/>
        <v/>
      </c>
      <c r="HH89" s="104" t="str">
        <f t="shared" si="110"/>
        <v/>
      </c>
      <c r="HI89" s="104" t="str">
        <f t="shared" si="110"/>
        <v/>
      </c>
      <c r="HJ89" s="104" t="str">
        <f t="shared" si="110"/>
        <v/>
      </c>
    </row>
    <row r="90" spans="1:218" x14ac:dyDescent="0.25">
      <c r="A90" s="91">
        <v>40661</v>
      </c>
      <c r="B90" s="113">
        <v>0.77083333333333337</v>
      </c>
      <c r="C90" s="114" t="s">
        <v>571</v>
      </c>
      <c r="D90" s="160" t="s">
        <v>654</v>
      </c>
      <c r="E90" s="112">
        <v>20</v>
      </c>
      <c r="F90" s="134"/>
      <c r="G90" s="161"/>
      <c r="H90" s="162" t="str">
        <f>INDEX('Daily Activity List'!B:B,MATCH(A90,'Daily Activity List'!$A:$A))</f>
        <v>AB Decon - Removal</v>
      </c>
      <c r="I90" s="136"/>
      <c r="J90" s="104" t="str">
        <f t="shared" si="95"/>
        <v/>
      </c>
      <c r="K90" s="104" t="str">
        <f t="shared" si="95"/>
        <v/>
      </c>
      <c r="L90" s="104" t="str">
        <f t="shared" si="100"/>
        <v/>
      </c>
      <c r="M90" s="104" t="str">
        <f t="shared" si="100"/>
        <v/>
      </c>
      <c r="N90" s="104" t="str">
        <f t="shared" si="100"/>
        <v/>
      </c>
      <c r="O90" s="104">
        <f t="shared" si="100"/>
        <v>20</v>
      </c>
      <c r="P90" s="104" t="str">
        <f t="shared" si="100"/>
        <v/>
      </c>
      <c r="Q90" s="104" t="str">
        <f t="shared" si="100"/>
        <v/>
      </c>
      <c r="R90" s="104" t="str">
        <f t="shared" si="100"/>
        <v/>
      </c>
      <c r="S90" s="104" t="str">
        <f t="shared" si="100"/>
        <v/>
      </c>
      <c r="T90" s="104" t="str">
        <f t="shared" si="100"/>
        <v/>
      </c>
      <c r="U90" s="104" t="str">
        <f t="shared" si="100"/>
        <v/>
      </c>
      <c r="V90" s="104" t="str">
        <f t="shared" si="100"/>
        <v/>
      </c>
      <c r="W90" s="136"/>
      <c r="X90" s="104" t="str">
        <f t="shared" si="70"/>
        <v/>
      </c>
      <c r="Y90" s="104" t="str">
        <f t="shared" si="111"/>
        <v/>
      </c>
      <c r="Z90" s="104" t="str">
        <f t="shared" si="111"/>
        <v/>
      </c>
      <c r="AA90" s="104" t="str">
        <f t="shared" si="111"/>
        <v/>
      </c>
      <c r="AB90" s="104" t="str">
        <f t="shared" si="111"/>
        <v/>
      </c>
      <c r="AC90" s="104" t="str">
        <f t="shared" si="111"/>
        <v/>
      </c>
      <c r="AD90" s="104" t="str">
        <f t="shared" si="111"/>
        <v/>
      </c>
      <c r="AE90" s="104" t="str">
        <f t="shared" si="111"/>
        <v/>
      </c>
      <c r="AF90" s="104" t="str">
        <f t="shared" si="111"/>
        <v/>
      </c>
      <c r="AG90" s="104" t="str">
        <f t="shared" si="111"/>
        <v/>
      </c>
      <c r="AH90" s="104" t="str">
        <f t="shared" si="111"/>
        <v/>
      </c>
      <c r="AI90" s="104" t="str">
        <f t="shared" si="111"/>
        <v/>
      </c>
      <c r="AJ90" s="104" t="str">
        <f t="shared" si="111"/>
        <v/>
      </c>
      <c r="AK90" s="104"/>
      <c r="AL90" s="104" t="str">
        <f t="shared" si="71"/>
        <v/>
      </c>
      <c r="AM90" s="104" t="str">
        <f t="shared" si="112"/>
        <v/>
      </c>
      <c r="AN90" s="104" t="str">
        <f t="shared" si="112"/>
        <v/>
      </c>
      <c r="AO90" s="104" t="str">
        <f t="shared" si="112"/>
        <v/>
      </c>
      <c r="AP90" s="104" t="str">
        <f t="shared" si="112"/>
        <v/>
      </c>
      <c r="AQ90" s="104" t="str">
        <f t="shared" si="112"/>
        <v/>
      </c>
      <c r="AR90" s="104" t="str">
        <f t="shared" si="112"/>
        <v/>
      </c>
      <c r="AS90" s="104" t="str">
        <f t="shared" si="112"/>
        <v/>
      </c>
      <c r="AT90" s="104" t="str">
        <f t="shared" si="112"/>
        <v/>
      </c>
      <c r="AU90" s="104" t="str">
        <f t="shared" si="112"/>
        <v/>
      </c>
      <c r="AV90" s="104" t="str">
        <f t="shared" si="112"/>
        <v/>
      </c>
      <c r="AW90" s="104" t="str">
        <f t="shared" si="112"/>
        <v/>
      </c>
      <c r="AX90" s="104" t="str">
        <f t="shared" si="112"/>
        <v/>
      </c>
      <c r="AY90" s="104"/>
      <c r="AZ90" s="104" t="str">
        <f t="shared" si="72"/>
        <v/>
      </c>
      <c r="BA90" s="104" t="str">
        <f t="shared" si="113"/>
        <v/>
      </c>
      <c r="BB90" s="104" t="str">
        <f t="shared" si="113"/>
        <v/>
      </c>
      <c r="BC90" s="104" t="str">
        <f t="shared" si="113"/>
        <v/>
      </c>
      <c r="BD90" s="104" t="str">
        <f t="shared" si="113"/>
        <v/>
      </c>
      <c r="BE90" s="104" t="str">
        <f t="shared" si="113"/>
        <v/>
      </c>
      <c r="BF90" s="104" t="str">
        <f t="shared" si="113"/>
        <v/>
      </c>
      <c r="BG90" s="104" t="str">
        <f t="shared" si="113"/>
        <v/>
      </c>
      <c r="BH90" s="104" t="str">
        <f t="shared" si="113"/>
        <v/>
      </c>
      <c r="BI90" s="104" t="str">
        <f t="shared" si="113"/>
        <v/>
      </c>
      <c r="BJ90" s="104" t="str">
        <f t="shared" si="113"/>
        <v/>
      </c>
      <c r="BK90" s="104" t="str">
        <f t="shared" si="113"/>
        <v/>
      </c>
      <c r="BL90" s="104" t="str">
        <f t="shared" si="113"/>
        <v/>
      </c>
      <c r="BM90" s="104"/>
      <c r="BN90" s="104" t="str">
        <f t="shared" si="73"/>
        <v/>
      </c>
      <c r="BO90" s="104" t="str">
        <f t="shared" si="114"/>
        <v/>
      </c>
      <c r="BP90" s="104" t="str">
        <f t="shared" si="114"/>
        <v/>
      </c>
      <c r="BQ90" s="104" t="str">
        <f t="shared" si="114"/>
        <v/>
      </c>
      <c r="BR90" s="104" t="str">
        <f t="shared" si="114"/>
        <v/>
      </c>
      <c r="BS90" s="104" t="str">
        <f t="shared" si="114"/>
        <v/>
      </c>
      <c r="BT90" s="104" t="str">
        <f t="shared" si="114"/>
        <v/>
      </c>
      <c r="BU90" s="104" t="str">
        <f t="shared" si="114"/>
        <v/>
      </c>
      <c r="BV90" s="104" t="str">
        <f t="shared" si="114"/>
        <v/>
      </c>
      <c r="BW90" s="104" t="str">
        <f t="shared" si="114"/>
        <v/>
      </c>
      <c r="BX90" s="104" t="str">
        <f t="shared" si="114"/>
        <v/>
      </c>
      <c r="BY90" s="104" t="str">
        <f t="shared" si="114"/>
        <v/>
      </c>
      <c r="BZ90" s="104" t="str">
        <f t="shared" si="114"/>
        <v/>
      </c>
      <c r="CA90" s="104"/>
      <c r="CB90" s="104" t="str">
        <f t="shared" si="84"/>
        <v/>
      </c>
      <c r="CC90" s="104" t="str">
        <f t="shared" si="84"/>
        <v/>
      </c>
      <c r="CD90" s="104" t="str">
        <f t="shared" si="84"/>
        <v/>
      </c>
      <c r="CE90" s="104" t="str">
        <f t="shared" si="84"/>
        <v/>
      </c>
      <c r="CF90" s="104" t="str">
        <f t="shared" si="84"/>
        <v/>
      </c>
      <c r="CG90" s="104" t="str">
        <f t="shared" si="101"/>
        <v/>
      </c>
      <c r="CH90" s="104" t="str">
        <f t="shared" si="101"/>
        <v/>
      </c>
      <c r="CI90" s="104" t="str">
        <f t="shared" si="101"/>
        <v/>
      </c>
      <c r="CJ90" s="104" t="str">
        <f t="shared" si="101"/>
        <v/>
      </c>
      <c r="CK90" s="104" t="str">
        <f t="shared" si="101"/>
        <v/>
      </c>
      <c r="CL90" s="104" t="str">
        <f t="shared" si="101"/>
        <v/>
      </c>
      <c r="CM90" s="104" t="str">
        <f t="shared" si="101"/>
        <v/>
      </c>
      <c r="CN90" s="104" t="str">
        <f t="shared" si="101"/>
        <v/>
      </c>
      <c r="CO90" s="104"/>
      <c r="CP90" s="104" t="str">
        <f t="shared" si="85"/>
        <v/>
      </c>
      <c r="CQ90" s="104" t="str">
        <f t="shared" si="85"/>
        <v/>
      </c>
      <c r="CR90" s="104" t="str">
        <f t="shared" si="85"/>
        <v/>
      </c>
      <c r="CS90" s="104" t="str">
        <f t="shared" si="85"/>
        <v/>
      </c>
      <c r="CT90" s="104" t="str">
        <f t="shared" si="85"/>
        <v/>
      </c>
      <c r="CU90" s="104" t="str">
        <f t="shared" si="102"/>
        <v/>
      </c>
      <c r="CV90" s="104" t="str">
        <f t="shared" si="102"/>
        <v/>
      </c>
      <c r="CW90" s="104" t="str">
        <f t="shared" si="102"/>
        <v/>
      </c>
      <c r="CX90" s="104" t="str">
        <f t="shared" si="102"/>
        <v/>
      </c>
      <c r="CY90" s="104" t="str">
        <f t="shared" si="102"/>
        <v/>
      </c>
      <c r="CZ90" s="104" t="str">
        <f t="shared" si="102"/>
        <v/>
      </c>
      <c r="DA90" s="104" t="str">
        <f t="shared" si="102"/>
        <v/>
      </c>
      <c r="DB90" s="104" t="str">
        <f t="shared" si="102"/>
        <v/>
      </c>
      <c r="DC90" s="104"/>
      <c r="DD90" s="104" t="str">
        <f t="shared" si="86"/>
        <v/>
      </c>
      <c r="DE90" s="104" t="str">
        <f t="shared" si="86"/>
        <v/>
      </c>
      <c r="DF90" s="104" t="str">
        <f t="shared" si="86"/>
        <v/>
      </c>
      <c r="DG90" s="104" t="str">
        <f t="shared" si="86"/>
        <v/>
      </c>
      <c r="DH90" s="104" t="str">
        <f t="shared" si="86"/>
        <v/>
      </c>
      <c r="DI90" s="104" t="str">
        <f t="shared" si="103"/>
        <v/>
      </c>
      <c r="DJ90" s="104" t="str">
        <f t="shared" si="103"/>
        <v/>
      </c>
      <c r="DK90" s="104" t="str">
        <f t="shared" si="103"/>
        <v/>
      </c>
      <c r="DL90" s="104" t="str">
        <f t="shared" si="103"/>
        <v/>
      </c>
      <c r="DM90" s="104" t="str">
        <f t="shared" si="103"/>
        <v/>
      </c>
      <c r="DN90" s="104" t="str">
        <f t="shared" si="103"/>
        <v/>
      </c>
      <c r="DO90" s="104" t="str">
        <f t="shared" si="103"/>
        <v/>
      </c>
      <c r="DP90" s="104" t="str">
        <f t="shared" si="103"/>
        <v/>
      </c>
      <c r="DQ90" s="104"/>
      <c r="DR90" s="104" t="str">
        <f t="shared" si="87"/>
        <v/>
      </c>
      <c r="DS90" s="104" t="str">
        <f t="shared" si="87"/>
        <v/>
      </c>
      <c r="DT90" s="104" t="str">
        <f t="shared" si="87"/>
        <v/>
      </c>
      <c r="DU90" s="104" t="str">
        <f t="shared" si="87"/>
        <v/>
      </c>
      <c r="DV90" s="104" t="str">
        <f t="shared" si="87"/>
        <v/>
      </c>
      <c r="DW90" s="104" t="str">
        <f t="shared" si="104"/>
        <v/>
      </c>
      <c r="DX90" s="104" t="str">
        <f t="shared" si="104"/>
        <v/>
      </c>
      <c r="DY90" s="104" t="str">
        <f t="shared" si="104"/>
        <v/>
      </c>
      <c r="DZ90" s="104" t="str">
        <f t="shared" si="104"/>
        <v/>
      </c>
      <c r="EA90" s="104" t="str">
        <f t="shared" si="104"/>
        <v/>
      </c>
      <c r="EB90" s="104" t="str">
        <f t="shared" si="104"/>
        <v/>
      </c>
      <c r="EC90" s="104" t="str">
        <f t="shared" si="104"/>
        <v/>
      </c>
      <c r="ED90" s="104" t="str">
        <f t="shared" si="104"/>
        <v/>
      </c>
      <c r="EE90" s="104"/>
      <c r="EF90" s="104" t="str">
        <f t="shared" si="88"/>
        <v/>
      </c>
      <c r="EG90" s="104" t="str">
        <f t="shared" si="88"/>
        <v/>
      </c>
      <c r="EH90" s="104" t="str">
        <f t="shared" si="88"/>
        <v/>
      </c>
      <c r="EI90" s="104" t="str">
        <f t="shared" si="88"/>
        <v/>
      </c>
      <c r="EJ90" s="104" t="str">
        <f t="shared" si="88"/>
        <v/>
      </c>
      <c r="EK90" s="104" t="str">
        <f t="shared" si="105"/>
        <v/>
      </c>
      <c r="EL90" s="104" t="str">
        <f t="shared" si="105"/>
        <v/>
      </c>
      <c r="EM90" s="104" t="str">
        <f t="shared" si="105"/>
        <v/>
      </c>
      <c r="EN90" s="104" t="str">
        <f t="shared" si="105"/>
        <v/>
      </c>
      <c r="EO90" s="104" t="str">
        <f t="shared" si="105"/>
        <v/>
      </c>
      <c r="EP90" s="104" t="str">
        <f t="shared" si="105"/>
        <v/>
      </c>
      <c r="EQ90" s="104" t="str">
        <f t="shared" si="105"/>
        <v/>
      </c>
      <c r="ER90" s="104" t="str">
        <f t="shared" si="105"/>
        <v/>
      </c>
      <c r="ES90" s="104"/>
      <c r="ET90" s="104" t="str">
        <f t="shared" si="89"/>
        <v/>
      </c>
      <c r="EU90" s="104" t="str">
        <f t="shared" si="89"/>
        <v/>
      </c>
      <c r="EV90" s="104" t="str">
        <f t="shared" si="89"/>
        <v/>
      </c>
      <c r="EW90" s="104" t="str">
        <f t="shared" si="89"/>
        <v/>
      </c>
      <c r="EX90" s="104" t="str">
        <f t="shared" si="89"/>
        <v/>
      </c>
      <c r="EY90" s="104" t="str">
        <f t="shared" si="106"/>
        <v/>
      </c>
      <c r="EZ90" s="104" t="str">
        <f t="shared" si="106"/>
        <v/>
      </c>
      <c r="FA90" s="104" t="str">
        <f t="shared" si="106"/>
        <v/>
      </c>
      <c r="FB90" s="104" t="str">
        <f t="shared" si="106"/>
        <v/>
      </c>
      <c r="FC90" s="104" t="str">
        <f t="shared" si="106"/>
        <v/>
      </c>
      <c r="FD90" s="104" t="str">
        <f t="shared" si="106"/>
        <v/>
      </c>
      <c r="FE90" s="104" t="str">
        <f t="shared" si="106"/>
        <v/>
      </c>
      <c r="FF90" s="104" t="str">
        <f t="shared" si="106"/>
        <v/>
      </c>
      <c r="FG90" s="104"/>
      <c r="FH90" s="104" t="str">
        <f t="shared" si="90"/>
        <v/>
      </c>
      <c r="FI90" s="104" t="str">
        <f t="shared" si="90"/>
        <v/>
      </c>
      <c r="FJ90" s="104" t="str">
        <f t="shared" si="90"/>
        <v/>
      </c>
      <c r="FK90" s="104" t="str">
        <f t="shared" si="90"/>
        <v/>
      </c>
      <c r="FL90" s="104" t="str">
        <f t="shared" si="90"/>
        <v/>
      </c>
      <c r="FM90" s="104" t="str">
        <f t="shared" si="107"/>
        <v/>
      </c>
      <c r="FN90" s="104" t="str">
        <f t="shared" si="107"/>
        <v/>
      </c>
      <c r="FO90" s="104" t="str">
        <f t="shared" si="107"/>
        <v/>
      </c>
      <c r="FP90" s="104" t="str">
        <f t="shared" si="107"/>
        <v/>
      </c>
      <c r="FQ90" s="104" t="str">
        <f t="shared" si="107"/>
        <v/>
      </c>
      <c r="FR90" s="104" t="str">
        <f t="shared" si="107"/>
        <v/>
      </c>
      <c r="FS90" s="104" t="str">
        <f t="shared" si="107"/>
        <v/>
      </c>
      <c r="FT90" s="104" t="str">
        <f t="shared" si="107"/>
        <v/>
      </c>
      <c r="FU90" s="104"/>
      <c r="FV90" s="104" t="str">
        <f t="shared" si="91"/>
        <v/>
      </c>
      <c r="FW90" s="104" t="str">
        <f t="shared" si="91"/>
        <v/>
      </c>
      <c r="FX90" s="104" t="str">
        <f t="shared" si="91"/>
        <v/>
      </c>
      <c r="FY90" s="104" t="str">
        <f t="shared" si="91"/>
        <v/>
      </c>
      <c r="FZ90" s="104" t="str">
        <f t="shared" si="91"/>
        <v/>
      </c>
      <c r="GA90" s="104" t="str">
        <f t="shared" si="108"/>
        <v/>
      </c>
      <c r="GB90" s="104" t="str">
        <f t="shared" si="108"/>
        <v/>
      </c>
      <c r="GC90" s="104" t="str">
        <f t="shared" si="108"/>
        <v/>
      </c>
      <c r="GD90" s="104" t="str">
        <f t="shared" si="108"/>
        <v/>
      </c>
      <c r="GE90" s="104" t="str">
        <f t="shared" si="108"/>
        <v/>
      </c>
      <c r="GF90" s="104" t="str">
        <f t="shared" si="108"/>
        <v/>
      </c>
      <c r="GG90" s="104" t="str">
        <f t="shared" si="108"/>
        <v/>
      </c>
      <c r="GH90" s="104" t="str">
        <f t="shared" si="108"/>
        <v/>
      </c>
      <c r="GI90" s="104"/>
      <c r="GJ90" s="104" t="str">
        <f t="shared" si="92"/>
        <v/>
      </c>
      <c r="GK90" s="104" t="str">
        <f t="shared" si="92"/>
        <v/>
      </c>
      <c r="GL90" s="104" t="str">
        <f t="shared" si="92"/>
        <v/>
      </c>
      <c r="GM90" s="104" t="str">
        <f t="shared" si="92"/>
        <v/>
      </c>
      <c r="GN90" s="104" t="str">
        <f t="shared" si="92"/>
        <v/>
      </c>
      <c r="GO90" s="104" t="str">
        <f t="shared" si="109"/>
        <v/>
      </c>
      <c r="GP90" s="104" t="str">
        <f t="shared" si="109"/>
        <v/>
      </c>
      <c r="GQ90" s="104" t="str">
        <f t="shared" si="109"/>
        <v/>
      </c>
      <c r="GR90" s="104" t="str">
        <f t="shared" si="109"/>
        <v/>
      </c>
      <c r="GS90" s="104" t="str">
        <f t="shared" si="109"/>
        <v/>
      </c>
      <c r="GT90" s="104" t="str">
        <f t="shared" si="109"/>
        <v/>
      </c>
      <c r="GU90" s="104" t="str">
        <f t="shared" si="109"/>
        <v/>
      </c>
      <c r="GV90" s="104" t="str">
        <f t="shared" si="109"/>
        <v/>
      </c>
      <c r="GW90" s="104"/>
      <c r="GX90" s="104" t="str">
        <f t="shared" si="93"/>
        <v/>
      </c>
      <c r="GY90" s="104" t="str">
        <f t="shared" si="93"/>
        <v/>
      </c>
      <c r="GZ90" s="104" t="str">
        <f t="shared" si="93"/>
        <v/>
      </c>
      <c r="HA90" s="104" t="str">
        <f t="shared" si="93"/>
        <v/>
      </c>
      <c r="HB90" s="104" t="str">
        <f t="shared" si="93"/>
        <v/>
      </c>
      <c r="HC90" s="104" t="str">
        <f t="shared" si="110"/>
        <v/>
      </c>
      <c r="HD90" s="104" t="str">
        <f t="shared" si="110"/>
        <v/>
      </c>
      <c r="HE90" s="104" t="str">
        <f t="shared" si="110"/>
        <v/>
      </c>
      <c r="HF90" s="104" t="str">
        <f t="shared" si="110"/>
        <v/>
      </c>
      <c r="HG90" s="104" t="str">
        <f t="shared" si="110"/>
        <v/>
      </c>
      <c r="HH90" s="104" t="str">
        <f t="shared" si="110"/>
        <v/>
      </c>
      <c r="HI90" s="104" t="str">
        <f t="shared" si="110"/>
        <v/>
      </c>
      <c r="HJ90" s="104" t="str">
        <f t="shared" si="110"/>
        <v/>
      </c>
    </row>
    <row r="91" spans="1:218" x14ac:dyDescent="0.25">
      <c r="A91" s="91">
        <v>40662</v>
      </c>
      <c r="B91" s="113">
        <v>0.3888888888888889</v>
      </c>
      <c r="C91" s="114" t="s">
        <v>553</v>
      </c>
      <c r="D91" s="160" t="s">
        <v>639</v>
      </c>
      <c r="E91" s="112">
        <v>5.6</v>
      </c>
      <c r="F91" s="134"/>
      <c r="G91" s="161"/>
      <c r="H91" s="162" t="str">
        <f>INDEX('Daily Activity List'!B:B,MATCH(A91,'Daily Activity List'!$A:$A))</f>
        <v>AB Decon - Removal</v>
      </c>
      <c r="I91" s="136"/>
      <c r="J91" s="104" t="str">
        <f t="shared" si="95"/>
        <v/>
      </c>
      <c r="K91" s="104" t="str">
        <f t="shared" si="95"/>
        <v/>
      </c>
      <c r="L91" s="104" t="str">
        <f t="shared" si="100"/>
        <v/>
      </c>
      <c r="M91" s="104" t="str">
        <f t="shared" si="100"/>
        <v/>
      </c>
      <c r="N91" s="104" t="str">
        <f t="shared" si="100"/>
        <v/>
      </c>
      <c r="O91" s="104" t="str">
        <f t="shared" si="100"/>
        <v/>
      </c>
      <c r="P91" s="104" t="str">
        <f t="shared" si="100"/>
        <v/>
      </c>
      <c r="Q91" s="104" t="str">
        <f t="shared" si="100"/>
        <v/>
      </c>
      <c r="R91" s="104" t="str">
        <f t="shared" si="100"/>
        <v/>
      </c>
      <c r="S91" s="104" t="str">
        <f t="shared" si="100"/>
        <v/>
      </c>
      <c r="T91" s="104" t="str">
        <f t="shared" si="100"/>
        <v/>
      </c>
      <c r="U91" s="104" t="str">
        <f t="shared" si="100"/>
        <v/>
      </c>
      <c r="V91" s="104" t="str">
        <f t="shared" si="100"/>
        <v/>
      </c>
      <c r="W91" s="136"/>
      <c r="X91" s="104" t="str">
        <f t="shared" si="70"/>
        <v/>
      </c>
      <c r="Y91" s="104" t="str">
        <f t="shared" si="111"/>
        <v/>
      </c>
      <c r="Z91" s="104" t="str">
        <f t="shared" si="111"/>
        <v/>
      </c>
      <c r="AA91" s="104" t="str">
        <f t="shared" si="111"/>
        <v/>
      </c>
      <c r="AB91" s="104" t="str">
        <f t="shared" si="111"/>
        <v/>
      </c>
      <c r="AC91" s="104" t="str">
        <f t="shared" si="111"/>
        <v/>
      </c>
      <c r="AD91" s="104" t="str">
        <f t="shared" si="111"/>
        <v/>
      </c>
      <c r="AE91" s="104" t="str">
        <f t="shared" si="111"/>
        <v/>
      </c>
      <c r="AF91" s="104" t="str">
        <f t="shared" si="111"/>
        <v/>
      </c>
      <c r="AG91" s="104" t="str">
        <f t="shared" si="111"/>
        <v/>
      </c>
      <c r="AH91" s="104" t="str">
        <f t="shared" si="111"/>
        <v/>
      </c>
      <c r="AI91" s="104" t="str">
        <f t="shared" si="111"/>
        <v/>
      </c>
      <c r="AJ91" s="104" t="str">
        <f t="shared" si="111"/>
        <v/>
      </c>
      <c r="AK91" s="104"/>
      <c r="AL91" s="104" t="str">
        <f t="shared" si="71"/>
        <v/>
      </c>
      <c r="AM91" s="104" t="str">
        <f t="shared" si="112"/>
        <v/>
      </c>
      <c r="AN91" s="104" t="str">
        <f t="shared" si="112"/>
        <v/>
      </c>
      <c r="AO91" s="104" t="str">
        <f t="shared" si="112"/>
        <v/>
      </c>
      <c r="AP91" s="104" t="str">
        <f t="shared" si="112"/>
        <v/>
      </c>
      <c r="AQ91" s="104">
        <f t="shared" si="112"/>
        <v>5.6</v>
      </c>
      <c r="AR91" s="104" t="str">
        <f t="shared" si="112"/>
        <v/>
      </c>
      <c r="AS91" s="104" t="str">
        <f t="shared" si="112"/>
        <v/>
      </c>
      <c r="AT91" s="104" t="str">
        <f t="shared" si="112"/>
        <v/>
      </c>
      <c r="AU91" s="104" t="str">
        <f t="shared" si="112"/>
        <v/>
      </c>
      <c r="AV91" s="104" t="str">
        <f t="shared" si="112"/>
        <v/>
      </c>
      <c r="AW91" s="104" t="str">
        <f t="shared" si="112"/>
        <v/>
      </c>
      <c r="AX91" s="104" t="str">
        <f t="shared" si="112"/>
        <v/>
      </c>
      <c r="AY91" s="104"/>
      <c r="AZ91" s="104" t="str">
        <f t="shared" si="72"/>
        <v/>
      </c>
      <c r="BA91" s="104" t="str">
        <f t="shared" si="113"/>
        <v/>
      </c>
      <c r="BB91" s="104" t="str">
        <f t="shared" si="113"/>
        <v/>
      </c>
      <c r="BC91" s="104" t="str">
        <f t="shared" si="113"/>
        <v/>
      </c>
      <c r="BD91" s="104" t="str">
        <f t="shared" si="113"/>
        <v/>
      </c>
      <c r="BE91" s="104" t="str">
        <f t="shared" si="113"/>
        <v/>
      </c>
      <c r="BF91" s="104" t="str">
        <f t="shared" si="113"/>
        <v/>
      </c>
      <c r="BG91" s="104" t="str">
        <f t="shared" si="113"/>
        <v/>
      </c>
      <c r="BH91" s="104" t="str">
        <f t="shared" si="113"/>
        <v/>
      </c>
      <c r="BI91" s="104" t="str">
        <f t="shared" si="113"/>
        <v/>
      </c>
      <c r="BJ91" s="104" t="str">
        <f t="shared" si="113"/>
        <v/>
      </c>
      <c r="BK91" s="104" t="str">
        <f t="shared" si="113"/>
        <v/>
      </c>
      <c r="BL91" s="104" t="str">
        <f t="shared" si="113"/>
        <v/>
      </c>
      <c r="BM91" s="104"/>
      <c r="BN91" s="104" t="str">
        <f t="shared" si="73"/>
        <v/>
      </c>
      <c r="BO91" s="104" t="str">
        <f t="shared" si="114"/>
        <v/>
      </c>
      <c r="BP91" s="104" t="str">
        <f t="shared" si="114"/>
        <v/>
      </c>
      <c r="BQ91" s="104" t="str">
        <f t="shared" si="114"/>
        <v/>
      </c>
      <c r="BR91" s="104" t="str">
        <f t="shared" si="114"/>
        <v/>
      </c>
      <c r="BS91" s="104" t="str">
        <f t="shared" si="114"/>
        <v/>
      </c>
      <c r="BT91" s="104" t="str">
        <f t="shared" si="114"/>
        <v/>
      </c>
      <c r="BU91" s="104" t="str">
        <f t="shared" si="114"/>
        <v/>
      </c>
      <c r="BV91" s="104" t="str">
        <f t="shared" si="114"/>
        <v/>
      </c>
      <c r="BW91" s="104" t="str">
        <f t="shared" si="114"/>
        <v/>
      </c>
      <c r="BX91" s="104" t="str">
        <f t="shared" si="114"/>
        <v/>
      </c>
      <c r="BY91" s="104" t="str">
        <f t="shared" si="114"/>
        <v/>
      </c>
      <c r="BZ91" s="104" t="str">
        <f t="shared" si="114"/>
        <v/>
      </c>
      <c r="CA91" s="104"/>
      <c r="CB91" s="104" t="str">
        <f t="shared" si="84"/>
        <v/>
      </c>
      <c r="CC91" s="104" t="str">
        <f t="shared" si="84"/>
        <v/>
      </c>
      <c r="CD91" s="104" t="str">
        <f t="shared" si="84"/>
        <v/>
      </c>
      <c r="CE91" s="104" t="str">
        <f t="shared" si="84"/>
        <v/>
      </c>
      <c r="CF91" s="104" t="str">
        <f t="shared" si="84"/>
        <v/>
      </c>
      <c r="CG91" s="104" t="str">
        <f t="shared" si="101"/>
        <v/>
      </c>
      <c r="CH91" s="104" t="str">
        <f t="shared" si="101"/>
        <v/>
      </c>
      <c r="CI91" s="104" t="str">
        <f t="shared" si="101"/>
        <v/>
      </c>
      <c r="CJ91" s="104" t="str">
        <f t="shared" si="101"/>
        <v/>
      </c>
      <c r="CK91" s="104" t="str">
        <f t="shared" si="101"/>
        <v/>
      </c>
      <c r="CL91" s="104" t="str">
        <f t="shared" si="101"/>
        <v/>
      </c>
      <c r="CM91" s="104" t="str">
        <f t="shared" si="101"/>
        <v/>
      </c>
      <c r="CN91" s="104" t="str">
        <f t="shared" si="101"/>
        <v/>
      </c>
      <c r="CO91" s="104"/>
      <c r="CP91" s="104" t="str">
        <f t="shared" si="85"/>
        <v/>
      </c>
      <c r="CQ91" s="104" t="str">
        <f t="shared" si="85"/>
        <v/>
      </c>
      <c r="CR91" s="104" t="str">
        <f t="shared" si="85"/>
        <v/>
      </c>
      <c r="CS91" s="104" t="str">
        <f t="shared" si="85"/>
        <v/>
      </c>
      <c r="CT91" s="104" t="str">
        <f t="shared" si="85"/>
        <v/>
      </c>
      <c r="CU91" s="104" t="str">
        <f t="shared" si="102"/>
        <v/>
      </c>
      <c r="CV91" s="104" t="str">
        <f t="shared" si="102"/>
        <v/>
      </c>
      <c r="CW91" s="104" t="str">
        <f t="shared" si="102"/>
        <v/>
      </c>
      <c r="CX91" s="104" t="str">
        <f t="shared" si="102"/>
        <v/>
      </c>
      <c r="CY91" s="104" t="str">
        <f t="shared" si="102"/>
        <v/>
      </c>
      <c r="CZ91" s="104" t="str">
        <f t="shared" si="102"/>
        <v/>
      </c>
      <c r="DA91" s="104" t="str">
        <f t="shared" si="102"/>
        <v/>
      </c>
      <c r="DB91" s="104" t="str">
        <f t="shared" si="102"/>
        <v/>
      </c>
      <c r="DC91" s="104"/>
      <c r="DD91" s="104" t="str">
        <f t="shared" si="86"/>
        <v/>
      </c>
      <c r="DE91" s="104" t="str">
        <f t="shared" si="86"/>
        <v/>
      </c>
      <c r="DF91" s="104" t="str">
        <f t="shared" si="86"/>
        <v/>
      </c>
      <c r="DG91" s="104" t="str">
        <f t="shared" si="86"/>
        <v/>
      </c>
      <c r="DH91" s="104" t="str">
        <f t="shared" si="86"/>
        <v/>
      </c>
      <c r="DI91" s="104" t="str">
        <f t="shared" si="103"/>
        <v/>
      </c>
      <c r="DJ91" s="104" t="str">
        <f t="shared" si="103"/>
        <v/>
      </c>
      <c r="DK91" s="104" t="str">
        <f t="shared" si="103"/>
        <v/>
      </c>
      <c r="DL91" s="104" t="str">
        <f t="shared" si="103"/>
        <v/>
      </c>
      <c r="DM91" s="104" t="str">
        <f t="shared" si="103"/>
        <v/>
      </c>
      <c r="DN91" s="104" t="str">
        <f t="shared" si="103"/>
        <v/>
      </c>
      <c r="DO91" s="104" t="str">
        <f t="shared" si="103"/>
        <v/>
      </c>
      <c r="DP91" s="104" t="str">
        <f t="shared" si="103"/>
        <v/>
      </c>
      <c r="DQ91" s="104"/>
      <c r="DR91" s="104" t="str">
        <f t="shared" si="87"/>
        <v/>
      </c>
      <c r="DS91" s="104" t="str">
        <f t="shared" si="87"/>
        <v/>
      </c>
      <c r="DT91" s="104" t="str">
        <f t="shared" si="87"/>
        <v/>
      </c>
      <c r="DU91" s="104" t="str">
        <f t="shared" si="87"/>
        <v/>
      </c>
      <c r="DV91" s="104" t="str">
        <f t="shared" si="87"/>
        <v/>
      </c>
      <c r="DW91" s="104" t="str">
        <f t="shared" si="104"/>
        <v/>
      </c>
      <c r="DX91" s="104" t="str">
        <f t="shared" si="104"/>
        <v/>
      </c>
      <c r="DY91" s="104" t="str">
        <f t="shared" si="104"/>
        <v/>
      </c>
      <c r="DZ91" s="104" t="str">
        <f t="shared" si="104"/>
        <v/>
      </c>
      <c r="EA91" s="104" t="str">
        <f t="shared" si="104"/>
        <v/>
      </c>
      <c r="EB91" s="104" t="str">
        <f t="shared" si="104"/>
        <v/>
      </c>
      <c r="EC91" s="104" t="str">
        <f t="shared" si="104"/>
        <v/>
      </c>
      <c r="ED91" s="104" t="str">
        <f t="shared" si="104"/>
        <v/>
      </c>
      <c r="EE91" s="104"/>
      <c r="EF91" s="104" t="str">
        <f t="shared" si="88"/>
        <v/>
      </c>
      <c r="EG91" s="104" t="str">
        <f t="shared" si="88"/>
        <v/>
      </c>
      <c r="EH91" s="104" t="str">
        <f t="shared" si="88"/>
        <v/>
      </c>
      <c r="EI91" s="104" t="str">
        <f t="shared" si="88"/>
        <v/>
      </c>
      <c r="EJ91" s="104" t="str">
        <f t="shared" si="88"/>
        <v/>
      </c>
      <c r="EK91" s="104" t="str">
        <f t="shared" si="105"/>
        <v/>
      </c>
      <c r="EL91" s="104" t="str">
        <f t="shared" si="105"/>
        <v/>
      </c>
      <c r="EM91" s="104" t="str">
        <f t="shared" si="105"/>
        <v/>
      </c>
      <c r="EN91" s="104" t="str">
        <f t="shared" si="105"/>
        <v/>
      </c>
      <c r="EO91" s="104" t="str">
        <f t="shared" si="105"/>
        <v/>
      </c>
      <c r="EP91" s="104" t="str">
        <f t="shared" si="105"/>
        <v/>
      </c>
      <c r="EQ91" s="104" t="str">
        <f t="shared" si="105"/>
        <v/>
      </c>
      <c r="ER91" s="104" t="str">
        <f t="shared" si="105"/>
        <v/>
      </c>
      <c r="ES91" s="104"/>
      <c r="ET91" s="104" t="str">
        <f t="shared" si="89"/>
        <v/>
      </c>
      <c r="EU91" s="104" t="str">
        <f t="shared" si="89"/>
        <v/>
      </c>
      <c r="EV91" s="104" t="str">
        <f t="shared" si="89"/>
        <v/>
      </c>
      <c r="EW91" s="104" t="str">
        <f t="shared" si="89"/>
        <v/>
      </c>
      <c r="EX91" s="104" t="str">
        <f t="shared" si="89"/>
        <v/>
      </c>
      <c r="EY91" s="104" t="str">
        <f t="shared" si="106"/>
        <v/>
      </c>
      <c r="EZ91" s="104" t="str">
        <f t="shared" si="106"/>
        <v/>
      </c>
      <c r="FA91" s="104" t="str">
        <f t="shared" si="106"/>
        <v/>
      </c>
      <c r="FB91" s="104" t="str">
        <f t="shared" si="106"/>
        <v/>
      </c>
      <c r="FC91" s="104" t="str">
        <f t="shared" si="106"/>
        <v/>
      </c>
      <c r="FD91" s="104" t="str">
        <f t="shared" si="106"/>
        <v/>
      </c>
      <c r="FE91" s="104" t="str">
        <f t="shared" si="106"/>
        <v/>
      </c>
      <c r="FF91" s="104" t="str">
        <f t="shared" si="106"/>
        <v/>
      </c>
      <c r="FG91" s="104"/>
      <c r="FH91" s="104" t="str">
        <f t="shared" si="90"/>
        <v/>
      </c>
      <c r="FI91" s="104" t="str">
        <f t="shared" si="90"/>
        <v/>
      </c>
      <c r="FJ91" s="104" t="str">
        <f t="shared" si="90"/>
        <v/>
      </c>
      <c r="FK91" s="104" t="str">
        <f t="shared" si="90"/>
        <v/>
      </c>
      <c r="FL91" s="104" t="str">
        <f t="shared" si="90"/>
        <v/>
      </c>
      <c r="FM91" s="104" t="str">
        <f t="shared" si="107"/>
        <v/>
      </c>
      <c r="FN91" s="104" t="str">
        <f t="shared" si="107"/>
        <v/>
      </c>
      <c r="FO91" s="104" t="str">
        <f t="shared" si="107"/>
        <v/>
      </c>
      <c r="FP91" s="104" t="str">
        <f t="shared" si="107"/>
        <v/>
      </c>
      <c r="FQ91" s="104" t="str">
        <f t="shared" si="107"/>
        <v/>
      </c>
      <c r="FR91" s="104" t="str">
        <f t="shared" si="107"/>
        <v/>
      </c>
      <c r="FS91" s="104" t="str">
        <f t="shared" si="107"/>
        <v/>
      </c>
      <c r="FT91" s="104" t="str">
        <f t="shared" si="107"/>
        <v/>
      </c>
      <c r="FU91" s="104"/>
      <c r="FV91" s="104" t="str">
        <f t="shared" si="91"/>
        <v/>
      </c>
      <c r="FW91" s="104" t="str">
        <f t="shared" si="91"/>
        <v/>
      </c>
      <c r="FX91" s="104" t="str">
        <f t="shared" si="91"/>
        <v/>
      </c>
      <c r="FY91" s="104" t="str">
        <f t="shared" si="91"/>
        <v/>
      </c>
      <c r="FZ91" s="104" t="str">
        <f t="shared" si="91"/>
        <v/>
      </c>
      <c r="GA91" s="104" t="str">
        <f t="shared" si="108"/>
        <v/>
      </c>
      <c r="GB91" s="104" t="str">
        <f t="shared" si="108"/>
        <v/>
      </c>
      <c r="GC91" s="104" t="str">
        <f t="shared" si="108"/>
        <v/>
      </c>
      <c r="GD91" s="104" t="str">
        <f t="shared" si="108"/>
        <v/>
      </c>
      <c r="GE91" s="104" t="str">
        <f t="shared" si="108"/>
        <v/>
      </c>
      <c r="GF91" s="104" t="str">
        <f t="shared" si="108"/>
        <v/>
      </c>
      <c r="GG91" s="104" t="str">
        <f t="shared" si="108"/>
        <v/>
      </c>
      <c r="GH91" s="104" t="str">
        <f t="shared" si="108"/>
        <v/>
      </c>
      <c r="GI91" s="104"/>
      <c r="GJ91" s="104" t="str">
        <f t="shared" si="92"/>
        <v/>
      </c>
      <c r="GK91" s="104" t="str">
        <f t="shared" si="92"/>
        <v/>
      </c>
      <c r="GL91" s="104" t="str">
        <f t="shared" si="92"/>
        <v/>
      </c>
      <c r="GM91" s="104" t="str">
        <f t="shared" si="92"/>
        <v/>
      </c>
      <c r="GN91" s="104" t="str">
        <f t="shared" si="92"/>
        <v/>
      </c>
      <c r="GO91" s="104" t="str">
        <f t="shared" si="109"/>
        <v/>
      </c>
      <c r="GP91" s="104" t="str">
        <f t="shared" si="109"/>
        <v/>
      </c>
      <c r="GQ91" s="104" t="str">
        <f t="shared" si="109"/>
        <v/>
      </c>
      <c r="GR91" s="104" t="str">
        <f t="shared" si="109"/>
        <v/>
      </c>
      <c r="GS91" s="104" t="str">
        <f t="shared" si="109"/>
        <v/>
      </c>
      <c r="GT91" s="104" t="str">
        <f t="shared" si="109"/>
        <v/>
      </c>
      <c r="GU91" s="104" t="str">
        <f t="shared" si="109"/>
        <v/>
      </c>
      <c r="GV91" s="104" t="str">
        <f t="shared" si="109"/>
        <v/>
      </c>
      <c r="GW91" s="104"/>
      <c r="GX91" s="104" t="str">
        <f t="shared" si="93"/>
        <v/>
      </c>
      <c r="GY91" s="104" t="str">
        <f t="shared" si="93"/>
        <v/>
      </c>
      <c r="GZ91" s="104" t="str">
        <f t="shared" si="93"/>
        <v/>
      </c>
      <c r="HA91" s="104" t="str">
        <f t="shared" si="93"/>
        <v/>
      </c>
      <c r="HB91" s="104" t="str">
        <f t="shared" si="93"/>
        <v/>
      </c>
      <c r="HC91" s="104" t="str">
        <f t="shared" si="110"/>
        <v/>
      </c>
      <c r="HD91" s="104" t="str">
        <f t="shared" si="110"/>
        <v/>
      </c>
      <c r="HE91" s="104" t="str">
        <f t="shared" si="110"/>
        <v/>
      </c>
      <c r="HF91" s="104" t="str">
        <f t="shared" si="110"/>
        <v/>
      </c>
      <c r="HG91" s="104" t="str">
        <f t="shared" si="110"/>
        <v/>
      </c>
      <c r="HH91" s="104" t="str">
        <f t="shared" si="110"/>
        <v/>
      </c>
      <c r="HI91" s="104" t="str">
        <f t="shared" si="110"/>
        <v/>
      </c>
      <c r="HJ91" s="104" t="str">
        <f t="shared" si="110"/>
        <v/>
      </c>
    </row>
    <row r="92" spans="1:218" x14ac:dyDescent="0.25">
      <c r="A92" s="91">
        <v>40662</v>
      </c>
      <c r="B92" s="113">
        <v>0.44791666666666669</v>
      </c>
      <c r="C92" s="114" t="s">
        <v>571</v>
      </c>
      <c r="D92" s="160" t="s">
        <v>653</v>
      </c>
      <c r="E92" s="112">
        <v>11</v>
      </c>
      <c r="F92" s="134"/>
      <c r="G92" s="161"/>
      <c r="H92" s="162" t="str">
        <f>INDEX('Daily Activity List'!B:B,MATCH(A92,'Daily Activity List'!$A:$A))</f>
        <v>AB Decon - Removal</v>
      </c>
      <c r="I92" s="136"/>
      <c r="J92" s="104" t="str">
        <f t="shared" si="95"/>
        <v/>
      </c>
      <c r="K92" s="104" t="str">
        <f t="shared" si="95"/>
        <v/>
      </c>
      <c r="L92" s="104" t="str">
        <f t="shared" si="100"/>
        <v/>
      </c>
      <c r="M92" s="104" t="str">
        <f t="shared" si="100"/>
        <v/>
      </c>
      <c r="N92" s="104" t="str">
        <f t="shared" si="100"/>
        <v/>
      </c>
      <c r="O92" s="104">
        <f t="shared" si="100"/>
        <v>11</v>
      </c>
      <c r="P92" s="104" t="str">
        <f t="shared" si="100"/>
        <v/>
      </c>
      <c r="Q92" s="104" t="str">
        <f t="shared" si="100"/>
        <v/>
      </c>
      <c r="R92" s="104" t="str">
        <f t="shared" si="100"/>
        <v/>
      </c>
      <c r="S92" s="104" t="str">
        <f t="shared" si="100"/>
        <v/>
      </c>
      <c r="T92" s="104" t="str">
        <f t="shared" si="100"/>
        <v/>
      </c>
      <c r="U92" s="104" t="str">
        <f t="shared" si="100"/>
        <v/>
      </c>
      <c r="V92" s="104" t="str">
        <f t="shared" si="100"/>
        <v/>
      </c>
      <c r="W92" s="136"/>
      <c r="X92" s="104" t="str">
        <f t="shared" si="70"/>
        <v/>
      </c>
      <c r="Y92" s="104" t="str">
        <f t="shared" si="111"/>
        <v/>
      </c>
      <c r="Z92" s="104" t="str">
        <f t="shared" si="111"/>
        <v/>
      </c>
      <c r="AA92" s="104" t="str">
        <f t="shared" si="111"/>
        <v/>
      </c>
      <c r="AB92" s="104" t="str">
        <f t="shared" si="111"/>
        <v/>
      </c>
      <c r="AC92" s="104" t="str">
        <f t="shared" si="111"/>
        <v/>
      </c>
      <c r="AD92" s="104" t="str">
        <f t="shared" si="111"/>
        <v/>
      </c>
      <c r="AE92" s="104" t="str">
        <f t="shared" si="111"/>
        <v/>
      </c>
      <c r="AF92" s="104" t="str">
        <f t="shared" si="111"/>
        <v/>
      </c>
      <c r="AG92" s="104" t="str">
        <f t="shared" si="111"/>
        <v/>
      </c>
      <c r="AH92" s="104" t="str">
        <f t="shared" si="111"/>
        <v/>
      </c>
      <c r="AI92" s="104" t="str">
        <f t="shared" si="111"/>
        <v/>
      </c>
      <c r="AJ92" s="104" t="str">
        <f t="shared" si="111"/>
        <v/>
      </c>
      <c r="AK92" s="104"/>
      <c r="AL92" s="104" t="str">
        <f t="shared" si="71"/>
        <v/>
      </c>
      <c r="AM92" s="104" t="str">
        <f t="shared" si="112"/>
        <v/>
      </c>
      <c r="AN92" s="104" t="str">
        <f t="shared" si="112"/>
        <v/>
      </c>
      <c r="AO92" s="104" t="str">
        <f t="shared" si="112"/>
        <v/>
      </c>
      <c r="AP92" s="104" t="str">
        <f t="shared" si="112"/>
        <v/>
      </c>
      <c r="AQ92" s="104" t="str">
        <f t="shared" si="112"/>
        <v/>
      </c>
      <c r="AR92" s="104" t="str">
        <f t="shared" si="112"/>
        <v/>
      </c>
      <c r="AS92" s="104" t="str">
        <f t="shared" si="112"/>
        <v/>
      </c>
      <c r="AT92" s="104" t="str">
        <f t="shared" si="112"/>
        <v/>
      </c>
      <c r="AU92" s="104" t="str">
        <f t="shared" si="112"/>
        <v/>
      </c>
      <c r="AV92" s="104" t="str">
        <f t="shared" si="112"/>
        <v/>
      </c>
      <c r="AW92" s="104" t="str">
        <f t="shared" si="112"/>
        <v/>
      </c>
      <c r="AX92" s="104" t="str">
        <f t="shared" si="112"/>
        <v/>
      </c>
      <c r="AY92" s="104"/>
      <c r="AZ92" s="104" t="str">
        <f t="shared" si="72"/>
        <v/>
      </c>
      <c r="BA92" s="104" t="str">
        <f t="shared" si="113"/>
        <v/>
      </c>
      <c r="BB92" s="104" t="str">
        <f t="shared" si="113"/>
        <v/>
      </c>
      <c r="BC92" s="104" t="str">
        <f t="shared" si="113"/>
        <v/>
      </c>
      <c r="BD92" s="104" t="str">
        <f t="shared" si="113"/>
        <v/>
      </c>
      <c r="BE92" s="104" t="str">
        <f t="shared" si="113"/>
        <v/>
      </c>
      <c r="BF92" s="104" t="str">
        <f t="shared" si="113"/>
        <v/>
      </c>
      <c r="BG92" s="104" t="str">
        <f t="shared" si="113"/>
        <v/>
      </c>
      <c r="BH92" s="104" t="str">
        <f t="shared" si="113"/>
        <v/>
      </c>
      <c r="BI92" s="104" t="str">
        <f t="shared" si="113"/>
        <v/>
      </c>
      <c r="BJ92" s="104" t="str">
        <f t="shared" si="113"/>
        <v/>
      </c>
      <c r="BK92" s="104" t="str">
        <f t="shared" si="113"/>
        <v/>
      </c>
      <c r="BL92" s="104" t="str">
        <f t="shared" si="113"/>
        <v/>
      </c>
      <c r="BM92" s="104"/>
      <c r="BN92" s="104" t="str">
        <f t="shared" si="73"/>
        <v/>
      </c>
      <c r="BO92" s="104" t="str">
        <f t="shared" si="114"/>
        <v/>
      </c>
      <c r="BP92" s="104" t="str">
        <f t="shared" si="114"/>
        <v/>
      </c>
      <c r="BQ92" s="104" t="str">
        <f t="shared" si="114"/>
        <v/>
      </c>
      <c r="BR92" s="104" t="str">
        <f t="shared" si="114"/>
        <v/>
      </c>
      <c r="BS92" s="104" t="str">
        <f t="shared" si="114"/>
        <v/>
      </c>
      <c r="BT92" s="104" t="str">
        <f t="shared" si="114"/>
        <v/>
      </c>
      <c r="BU92" s="104" t="str">
        <f t="shared" si="114"/>
        <v/>
      </c>
      <c r="BV92" s="104" t="str">
        <f t="shared" si="114"/>
        <v/>
      </c>
      <c r="BW92" s="104" t="str">
        <f t="shared" si="114"/>
        <v/>
      </c>
      <c r="BX92" s="104" t="str">
        <f t="shared" si="114"/>
        <v/>
      </c>
      <c r="BY92" s="104" t="str">
        <f t="shared" si="114"/>
        <v/>
      </c>
      <c r="BZ92" s="104" t="str">
        <f t="shared" si="114"/>
        <v/>
      </c>
      <c r="CA92" s="104"/>
      <c r="CB92" s="104" t="str">
        <f t="shared" si="84"/>
        <v/>
      </c>
      <c r="CC92" s="104" t="str">
        <f t="shared" si="84"/>
        <v/>
      </c>
      <c r="CD92" s="104" t="str">
        <f t="shared" si="84"/>
        <v/>
      </c>
      <c r="CE92" s="104" t="str">
        <f t="shared" si="84"/>
        <v/>
      </c>
      <c r="CF92" s="104" t="str">
        <f t="shared" si="84"/>
        <v/>
      </c>
      <c r="CG92" s="104" t="str">
        <f t="shared" si="101"/>
        <v/>
      </c>
      <c r="CH92" s="104" t="str">
        <f t="shared" si="101"/>
        <v/>
      </c>
      <c r="CI92" s="104" t="str">
        <f t="shared" si="101"/>
        <v/>
      </c>
      <c r="CJ92" s="104" t="str">
        <f t="shared" si="101"/>
        <v/>
      </c>
      <c r="CK92" s="104" t="str">
        <f t="shared" si="101"/>
        <v/>
      </c>
      <c r="CL92" s="104" t="str">
        <f t="shared" si="101"/>
        <v/>
      </c>
      <c r="CM92" s="104" t="str">
        <f t="shared" si="101"/>
        <v/>
      </c>
      <c r="CN92" s="104" t="str">
        <f t="shared" si="101"/>
        <v/>
      </c>
      <c r="CO92" s="104"/>
      <c r="CP92" s="104" t="str">
        <f t="shared" si="85"/>
        <v/>
      </c>
      <c r="CQ92" s="104" t="str">
        <f t="shared" si="85"/>
        <v/>
      </c>
      <c r="CR92" s="104" t="str">
        <f t="shared" si="85"/>
        <v/>
      </c>
      <c r="CS92" s="104" t="str">
        <f t="shared" si="85"/>
        <v/>
      </c>
      <c r="CT92" s="104" t="str">
        <f t="shared" si="85"/>
        <v/>
      </c>
      <c r="CU92" s="104" t="str">
        <f t="shared" si="102"/>
        <v/>
      </c>
      <c r="CV92" s="104" t="str">
        <f t="shared" si="102"/>
        <v/>
      </c>
      <c r="CW92" s="104" t="str">
        <f t="shared" si="102"/>
        <v/>
      </c>
      <c r="CX92" s="104" t="str">
        <f t="shared" si="102"/>
        <v/>
      </c>
      <c r="CY92" s="104" t="str">
        <f t="shared" si="102"/>
        <v/>
      </c>
      <c r="CZ92" s="104" t="str">
        <f t="shared" si="102"/>
        <v/>
      </c>
      <c r="DA92" s="104" t="str">
        <f t="shared" si="102"/>
        <v/>
      </c>
      <c r="DB92" s="104" t="str">
        <f t="shared" si="102"/>
        <v/>
      </c>
      <c r="DC92" s="104"/>
      <c r="DD92" s="104" t="str">
        <f t="shared" si="86"/>
        <v/>
      </c>
      <c r="DE92" s="104" t="str">
        <f t="shared" si="86"/>
        <v/>
      </c>
      <c r="DF92" s="104" t="str">
        <f t="shared" si="86"/>
        <v/>
      </c>
      <c r="DG92" s="104" t="str">
        <f t="shared" si="86"/>
        <v/>
      </c>
      <c r="DH92" s="104" t="str">
        <f t="shared" si="86"/>
        <v/>
      </c>
      <c r="DI92" s="104" t="str">
        <f t="shared" si="103"/>
        <v/>
      </c>
      <c r="DJ92" s="104" t="str">
        <f t="shared" si="103"/>
        <v/>
      </c>
      <c r="DK92" s="104" t="str">
        <f t="shared" si="103"/>
        <v/>
      </c>
      <c r="DL92" s="104" t="str">
        <f t="shared" si="103"/>
        <v/>
      </c>
      <c r="DM92" s="104" t="str">
        <f t="shared" si="103"/>
        <v/>
      </c>
      <c r="DN92" s="104" t="str">
        <f t="shared" si="103"/>
        <v/>
      </c>
      <c r="DO92" s="104" t="str">
        <f t="shared" si="103"/>
        <v/>
      </c>
      <c r="DP92" s="104" t="str">
        <f t="shared" si="103"/>
        <v/>
      </c>
      <c r="DQ92" s="104"/>
      <c r="DR92" s="104" t="str">
        <f t="shared" si="87"/>
        <v/>
      </c>
      <c r="DS92" s="104" t="str">
        <f t="shared" si="87"/>
        <v/>
      </c>
      <c r="DT92" s="104" t="str">
        <f t="shared" si="87"/>
        <v/>
      </c>
      <c r="DU92" s="104" t="str">
        <f t="shared" si="87"/>
        <v/>
      </c>
      <c r="DV92" s="104" t="str">
        <f t="shared" si="87"/>
        <v/>
      </c>
      <c r="DW92" s="104" t="str">
        <f t="shared" si="104"/>
        <v/>
      </c>
      <c r="DX92" s="104" t="str">
        <f t="shared" si="104"/>
        <v/>
      </c>
      <c r="DY92" s="104" t="str">
        <f t="shared" si="104"/>
        <v/>
      </c>
      <c r="DZ92" s="104" t="str">
        <f t="shared" si="104"/>
        <v/>
      </c>
      <c r="EA92" s="104" t="str">
        <f t="shared" si="104"/>
        <v/>
      </c>
      <c r="EB92" s="104" t="str">
        <f t="shared" si="104"/>
        <v/>
      </c>
      <c r="EC92" s="104" t="str">
        <f t="shared" si="104"/>
        <v/>
      </c>
      <c r="ED92" s="104" t="str">
        <f t="shared" si="104"/>
        <v/>
      </c>
      <c r="EE92" s="104"/>
      <c r="EF92" s="104" t="str">
        <f t="shared" si="88"/>
        <v/>
      </c>
      <c r="EG92" s="104" t="str">
        <f t="shared" si="88"/>
        <v/>
      </c>
      <c r="EH92" s="104" t="str">
        <f t="shared" si="88"/>
        <v/>
      </c>
      <c r="EI92" s="104" t="str">
        <f t="shared" si="88"/>
        <v/>
      </c>
      <c r="EJ92" s="104" t="str">
        <f t="shared" si="88"/>
        <v/>
      </c>
      <c r="EK92" s="104" t="str">
        <f t="shared" si="105"/>
        <v/>
      </c>
      <c r="EL92" s="104" t="str">
        <f t="shared" si="105"/>
        <v/>
      </c>
      <c r="EM92" s="104" t="str">
        <f t="shared" si="105"/>
        <v/>
      </c>
      <c r="EN92" s="104" t="str">
        <f t="shared" si="105"/>
        <v/>
      </c>
      <c r="EO92" s="104" t="str">
        <f t="shared" si="105"/>
        <v/>
      </c>
      <c r="EP92" s="104" t="str">
        <f t="shared" si="105"/>
        <v/>
      </c>
      <c r="EQ92" s="104" t="str">
        <f t="shared" si="105"/>
        <v/>
      </c>
      <c r="ER92" s="104" t="str">
        <f t="shared" si="105"/>
        <v/>
      </c>
      <c r="ES92" s="104"/>
      <c r="ET92" s="104" t="str">
        <f t="shared" si="89"/>
        <v/>
      </c>
      <c r="EU92" s="104" t="str">
        <f t="shared" si="89"/>
        <v/>
      </c>
      <c r="EV92" s="104" t="str">
        <f t="shared" si="89"/>
        <v/>
      </c>
      <c r="EW92" s="104" t="str">
        <f t="shared" si="89"/>
        <v/>
      </c>
      <c r="EX92" s="104" t="str">
        <f t="shared" si="89"/>
        <v/>
      </c>
      <c r="EY92" s="104" t="str">
        <f t="shared" si="106"/>
        <v/>
      </c>
      <c r="EZ92" s="104" t="str">
        <f t="shared" si="106"/>
        <v/>
      </c>
      <c r="FA92" s="104" t="str">
        <f t="shared" si="106"/>
        <v/>
      </c>
      <c r="FB92" s="104" t="str">
        <f t="shared" si="106"/>
        <v/>
      </c>
      <c r="FC92" s="104" t="str">
        <f t="shared" si="106"/>
        <v/>
      </c>
      <c r="FD92" s="104" t="str">
        <f t="shared" si="106"/>
        <v/>
      </c>
      <c r="FE92" s="104" t="str">
        <f t="shared" si="106"/>
        <v/>
      </c>
      <c r="FF92" s="104" t="str">
        <f t="shared" si="106"/>
        <v/>
      </c>
      <c r="FG92" s="104"/>
      <c r="FH92" s="104" t="str">
        <f t="shared" si="90"/>
        <v/>
      </c>
      <c r="FI92" s="104" t="str">
        <f t="shared" si="90"/>
        <v/>
      </c>
      <c r="FJ92" s="104" t="str">
        <f t="shared" si="90"/>
        <v/>
      </c>
      <c r="FK92" s="104" t="str">
        <f t="shared" si="90"/>
        <v/>
      </c>
      <c r="FL92" s="104" t="str">
        <f t="shared" si="90"/>
        <v/>
      </c>
      <c r="FM92" s="104" t="str">
        <f t="shared" si="107"/>
        <v/>
      </c>
      <c r="FN92" s="104" t="str">
        <f t="shared" si="107"/>
        <v/>
      </c>
      <c r="FO92" s="104" t="str">
        <f t="shared" si="107"/>
        <v/>
      </c>
      <c r="FP92" s="104" t="str">
        <f t="shared" si="107"/>
        <v/>
      </c>
      <c r="FQ92" s="104" t="str">
        <f t="shared" si="107"/>
        <v/>
      </c>
      <c r="FR92" s="104" t="str">
        <f t="shared" si="107"/>
        <v/>
      </c>
      <c r="FS92" s="104" t="str">
        <f t="shared" si="107"/>
        <v/>
      </c>
      <c r="FT92" s="104" t="str">
        <f t="shared" si="107"/>
        <v/>
      </c>
      <c r="FU92" s="104"/>
      <c r="FV92" s="104" t="str">
        <f t="shared" si="91"/>
        <v/>
      </c>
      <c r="FW92" s="104" t="str">
        <f t="shared" si="91"/>
        <v/>
      </c>
      <c r="FX92" s="104" t="str">
        <f t="shared" si="91"/>
        <v/>
      </c>
      <c r="FY92" s="104" t="str">
        <f t="shared" si="91"/>
        <v/>
      </c>
      <c r="FZ92" s="104" t="str">
        <f t="shared" si="91"/>
        <v/>
      </c>
      <c r="GA92" s="104" t="str">
        <f t="shared" si="108"/>
        <v/>
      </c>
      <c r="GB92" s="104" t="str">
        <f t="shared" si="108"/>
        <v/>
      </c>
      <c r="GC92" s="104" t="str">
        <f t="shared" si="108"/>
        <v/>
      </c>
      <c r="GD92" s="104" t="str">
        <f t="shared" si="108"/>
        <v/>
      </c>
      <c r="GE92" s="104" t="str">
        <f t="shared" si="108"/>
        <v/>
      </c>
      <c r="GF92" s="104" t="str">
        <f t="shared" si="108"/>
        <v/>
      </c>
      <c r="GG92" s="104" t="str">
        <f t="shared" si="108"/>
        <v/>
      </c>
      <c r="GH92" s="104" t="str">
        <f t="shared" si="108"/>
        <v/>
      </c>
      <c r="GI92" s="104"/>
      <c r="GJ92" s="104" t="str">
        <f t="shared" si="92"/>
        <v/>
      </c>
      <c r="GK92" s="104" t="str">
        <f t="shared" si="92"/>
        <v/>
      </c>
      <c r="GL92" s="104" t="str">
        <f t="shared" si="92"/>
        <v/>
      </c>
      <c r="GM92" s="104" t="str">
        <f t="shared" si="92"/>
        <v/>
      </c>
      <c r="GN92" s="104" t="str">
        <f t="shared" si="92"/>
        <v/>
      </c>
      <c r="GO92" s="104" t="str">
        <f t="shared" si="109"/>
        <v/>
      </c>
      <c r="GP92" s="104" t="str">
        <f t="shared" si="109"/>
        <v/>
      </c>
      <c r="GQ92" s="104" t="str">
        <f t="shared" si="109"/>
        <v/>
      </c>
      <c r="GR92" s="104" t="str">
        <f t="shared" si="109"/>
        <v/>
      </c>
      <c r="GS92" s="104" t="str">
        <f t="shared" si="109"/>
        <v/>
      </c>
      <c r="GT92" s="104" t="str">
        <f t="shared" si="109"/>
        <v/>
      </c>
      <c r="GU92" s="104" t="str">
        <f t="shared" si="109"/>
        <v/>
      </c>
      <c r="GV92" s="104" t="str">
        <f t="shared" si="109"/>
        <v/>
      </c>
      <c r="GW92" s="104"/>
      <c r="GX92" s="104" t="str">
        <f t="shared" si="93"/>
        <v/>
      </c>
      <c r="GY92" s="104" t="str">
        <f t="shared" si="93"/>
        <v/>
      </c>
      <c r="GZ92" s="104" t="str">
        <f t="shared" si="93"/>
        <v/>
      </c>
      <c r="HA92" s="104" t="str">
        <f t="shared" si="93"/>
        <v/>
      </c>
      <c r="HB92" s="104" t="str">
        <f t="shared" si="93"/>
        <v/>
      </c>
      <c r="HC92" s="104" t="str">
        <f t="shared" si="110"/>
        <v/>
      </c>
      <c r="HD92" s="104" t="str">
        <f t="shared" si="110"/>
        <v/>
      </c>
      <c r="HE92" s="104" t="str">
        <f t="shared" si="110"/>
        <v/>
      </c>
      <c r="HF92" s="104" t="str">
        <f t="shared" si="110"/>
        <v/>
      </c>
      <c r="HG92" s="104" t="str">
        <f t="shared" si="110"/>
        <v/>
      </c>
      <c r="HH92" s="104" t="str">
        <f t="shared" si="110"/>
        <v/>
      </c>
      <c r="HI92" s="104" t="str">
        <f t="shared" si="110"/>
        <v/>
      </c>
      <c r="HJ92" s="104" t="str">
        <f t="shared" si="110"/>
        <v/>
      </c>
    </row>
    <row r="93" spans="1:218" x14ac:dyDescent="0.25">
      <c r="A93" s="91">
        <v>40662</v>
      </c>
      <c r="B93" s="113">
        <v>0.72916666666666663</v>
      </c>
      <c r="C93" s="114" t="s">
        <v>571</v>
      </c>
      <c r="D93" s="160" t="s">
        <v>655</v>
      </c>
      <c r="E93" s="112">
        <v>51</v>
      </c>
      <c r="F93" s="134"/>
      <c r="G93" s="161"/>
      <c r="H93" s="162" t="str">
        <f>INDEX('Daily Activity List'!B:B,MATCH(A93,'Daily Activity List'!$A:$A))</f>
        <v>AB Decon - Removal</v>
      </c>
      <c r="I93" s="136"/>
      <c r="J93" s="104" t="str">
        <f t="shared" si="95"/>
        <v/>
      </c>
      <c r="K93" s="104" t="str">
        <f t="shared" si="95"/>
        <v/>
      </c>
      <c r="L93" s="104" t="str">
        <f t="shared" si="100"/>
        <v/>
      </c>
      <c r="M93" s="104" t="str">
        <f t="shared" si="100"/>
        <v/>
      </c>
      <c r="N93" s="104" t="str">
        <f t="shared" si="100"/>
        <v/>
      </c>
      <c r="O93" s="104">
        <f t="shared" si="100"/>
        <v>51</v>
      </c>
      <c r="P93" s="104" t="str">
        <f t="shared" si="100"/>
        <v/>
      </c>
      <c r="Q93" s="104" t="str">
        <f t="shared" si="100"/>
        <v/>
      </c>
      <c r="R93" s="104" t="str">
        <f t="shared" si="100"/>
        <v/>
      </c>
      <c r="S93" s="104" t="str">
        <f t="shared" si="100"/>
        <v/>
      </c>
      <c r="T93" s="104" t="str">
        <f t="shared" si="100"/>
        <v/>
      </c>
      <c r="U93" s="104" t="str">
        <f t="shared" si="100"/>
        <v/>
      </c>
      <c r="V93" s="104" t="str">
        <f t="shared" si="100"/>
        <v/>
      </c>
      <c r="W93" s="136"/>
      <c r="X93" s="104" t="str">
        <f t="shared" si="70"/>
        <v/>
      </c>
      <c r="Y93" s="104" t="str">
        <f t="shared" si="111"/>
        <v/>
      </c>
      <c r="Z93" s="104" t="str">
        <f t="shared" si="111"/>
        <v/>
      </c>
      <c r="AA93" s="104" t="str">
        <f t="shared" si="111"/>
        <v/>
      </c>
      <c r="AB93" s="104" t="str">
        <f t="shared" si="111"/>
        <v/>
      </c>
      <c r="AC93" s="104" t="str">
        <f t="shared" si="111"/>
        <v/>
      </c>
      <c r="AD93" s="104" t="str">
        <f t="shared" si="111"/>
        <v/>
      </c>
      <c r="AE93" s="104" t="str">
        <f t="shared" si="111"/>
        <v/>
      </c>
      <c r="AF93" s="104" t="str">
        <f t="shared" si="111"/>
        <v/>
      </c>
      <c r="AG93" s="104" t="str">
        <f t="shared" si="111"/>
        <v/>
      </c>
      <c r="AH93" s="104" t="str">
        <f t="shared" si="111"/>
        <v/>
      </c>
      <c r="AI93" s="104" t="str">
        <f t="shared" si="111"/>
        <v/>
      </c>
      <c r="AJ93" s="104" t="str">
        <f t="shared" si="111"/>
        <v/>
      </c>
      <c r="AK93" s="104"/>
      <c r="AL93" s="104" t="str">
        <f t="shared" si="71"/>
        <v/>
      </c>
      <c r="AM93" s="104" t="str">
        <f t="shared" si="112"/>
        <v/>
      </c>
      <c r="AN93" s="104" t="str">
        <f t="shared" si="112"/>
        <v/>
      </c>
      <c r="AO93" s="104" t="str">
        <f t="shared" si="112"/>
        <v/>
      </c>
      <c r="AP93" s="104" t="str">
        <f t="shared" si="112"/>
        <v/>
      </c>
      <c r="AQ93" s="104" t="str">
        <f t="shared" si="112"/>
        <v/>
      </c>
      <c r="AR93" s="104" t="str">
        <f t="shared" si="112"/>
        <v/>
      </c>
      <c r="AS93" s="104" t="str">
        <f t="shared" si="112"/>
        <v/>
      </c>
      <c r="AT93" s="104" t="str">
        <f t="shared" si="112"/>
        <v/>
      </c>
      <c r="AU93" s="104" t="str">
        <f t="shared" si="112"/>
        <v/>
      </c>
      <c r="AV93" s="104" t="str">
        <f t="shared" si="112"/>
        <v/>
      </c>
      <c r="AW93" s="104" t="str">
        <f t="shared" si="112"/>
        <v/>
      </c>
      <c r="AX93" s="104" t="str">
        <f t="shared" si="112"/>
        <v/>
      </c>
      <c r="AY93" s="104"/>
      <c r="AZ93" s="104" t="str">
        <f t="shared" si="72"/>
        <v/>
      </c>
      <c r="BA93" s="104" t="str">
        <f t="shared" si="113"/>
        <v/>
      </c>
      <c r="BB93" s="104" t="str">
        <f t="shared" si="113"/>
        <v/>
      </c>
      <c r="BC93" s="104" t="str">
        <f t="shared" si="113"/>
        <v/>
      </c>
      <c r="BD93" s="104" t="str">
        <f t="shared" si="113"/>
        <v/>
      </c>
      <c r="BE93" s="104" t="str">
        <f t="shared" si="113"/>
        <v/>
      </c>
      <c r="BF93" s="104" t="str">
        <f t="shared" si="113"/>
        <v/>
      </c>
      <c r="BG93" s="104" t="str">
        <f t="shared" si="113"/>
        <v/>
      </c>
      <c r="BH93" s="104" t="str">
        <f t="shared" si="113"/>
        <v/>
      </c>
      <c r="BI93" s="104" t="str">
        <f t="shared" si="113"/>
        <v/>
      </c>
      <c r="BJ93" s="104" t="str">
        <f t="shared" si="113"/>
        <v/>
      </c>
      <c r="BK93" s="104" t="str">
        <f t="shared" si="113"/>
        <v/>
      </c>
      <c r="BL93" s="104" t="str">
        <f t="shared" si="113"/>
        <v/>
      </c>
      <c r="BM93" s="104"/>
      <c r="BN93" s="104" t="str">
        <f t="shared" si="73"/>
        <v/>
      </c>
      <c r="BO93" s="104" t="str">
        <f t="shared" si="114"/>
        <v/>
      </c>
      <c r="BP93" s="104" t="str">
        <f t="shared" si="114"/>
        <v/>
      </c>
      <c r="BQ93" s="104" t="str">
        <f t="shared" si="114"/>
        <v/>
      </c>
      <c r="BR93" s="104" t="str">
        <f t="shared" si="114"/>
        <v/>
      </c>
      <c r="BS93" s="104" t="str">
        <f t="shared" si="114"/>
        <v/>
      </c>
      <c r="BT93" s="104" t="str">
        <f t="shared" si="114"/>
        <v/>
      </c>
      <c r="BU93" s="104" t="str">
        <f t="shared" si="114"/>
        <v/>
      </c>
      <c r="BV93" s="104" t="str">
        <f t="shared" si="114"/>
        <v/>
      </c>
      <c r="BW93" s="104" t="str">
        <f t="shared" si="114"/>
        <v/>
      </c>
      <c r="BX93" s="104" t="str">
        <f t="shared" si="114"/>
        <v/>
      </c>
      <c r="BY93" s="104" t="str">
        <f t="shared" si="114"/>
        <v/>
      </c>
      <c r="BZ93" s="104" t="str">
        <f t="shared" si="114"/>
        <v/>
      </c>
      <c r="CA93" s="104"/>
      <c r="CB93" s="104" t="str">
        <f t="shared" si="84"/>
        <v/>
      </c>
      <c r="CC93" s="104" t="str">
        <f t="shared" si="84"/>
        <v/>
      </c>
      <c r="CD93" s="104" t="str">
        <f t="shared" si="84"/>
        <v/>
      </c>
      <c r="CE93" s="104" t="str">
        <f t="shared" si="84"/>
        <v/>
      </c>
      <c r="CF93" s="104" t="str">
        <f t="shared" si="84"/>
        <v/>
      </c>
      <c r="CG93" s="104" t="str">
        <f t="shared" si="101"/>
        <v/>
      </c>
      <c r="CH93" s="104" t="str">
        <f t="shared" si="101"/>
        <v/>
      </c>
      <c r="CI93" s="104" t="str">
        <f t="shared" si="101"/>
        <v/>
      </c>
      <c r="CJ93" s="104" t="str">
        <f t="shared" si="101"/>
        <v/>
      </c>
      <c r="CK93" s="104" t="str">
        <f t="shared" si="101"/>
        <v/>
      </c>
      <c r="CL93" s="104" t="str">
        <f t="shared" si="101"/>
        <v/>
      </c>
      <c r="CM93" s="104" t="str">
        <f t="shared" si="101"/>
        <v/>
      </c>
      <c r="CN93" s="104" t="str">
        <f t="shared" si="101"/>
        <v/>
      </c>
      <c r="CO93" s="104"/>
      <c r="CP93" s="104" t="str">
        <f t="shared" si="85"/>
        <v/>
      </c>
      <c r="CQ93" s="104" t="str">
        <f t="shared" si="85"/>
        <v/>
      </c>
      <c r="CR93" s="104" t="str">
        <f t="shared" si="85"/>
        <v/>
      </c>
      <c r="CS93" s="104" t="str">
        <f t="shared" si="85"/>
        <v/>
      </c>
      <c r="CT93" s="104" t="str">
        <f t="shared" si="85"/>
        <v/>
      </c>
      <c r="CU93" s="104" t="str">
        <f t="shared" si="102"/>
        <v/>
      </c>
      <c r="CV93" s="104" t="str">
        <f t="shared" si="102"/>
        <v/>
      </c>
      <c r="CW93" s="104" t="str">
        <f t="shared" si="102"/>
        <v/>
      </c>
      <c r="CX93" s="104" t="str">
        <f t="shared" si="102"/>
        <v/>
      </c>
      <c r="CY93" s="104" t="str">
        <f t="shared" si="102"/>
        <v/>
      </c>
      <c r="CZ93" s="104" t="str">
        <f t="shared" si="102"/>
        <v/>
      </c>
      <c r="DA93" s="104" t="str">
        <f t="shared" si="102"/>
        <v/>
      </c>
      <c r="DB93" s="104" t="str">
        <f t="shared" si="102"/>
        <v/>
      </c>
      <c r="DC93" s="104"/>
      <c r="DD93" s="104" t="str">
        <f t="shared" si="86"/>
        <v/>
      </c>
      <c r="DE93" s="104" t="str">
        <f t="shared" si="86"/>
        <v/>
      </c>
      <c r="DF93" s="104" t="str">
        <f t="shared" si="86"/>
        <v/>
      </c>
      <c r="DG93" s="104" t="str">
        <f t="shared" si="86"/>
        <v/>
      </c>
      <c r="DH93" s="104" t="str">
        <f t="shared" si="86"/>
        <v/>
      </c>
      <c r="DI93" s="104" t="str">
        <f t="shared" si="103"/>
        <v/>
      </c>
      <c r="DJ93" s="104" t="str">
        <f t="shared" si="103"/>
        <v/>
      </c>
      <c r="DK93" s="104" t="str">
        <f t="shared" si="103"/>
        <v/>
      </c>
      <c r="DL93" s="104" t="str">
        <f t="shared" si="103"/>
        <v/>
      </c>
      <c r="DM93" s="104" t="str">
        <f t="shared" si="103"/>
        <v/>
      </c>
      <c r="DN93" s="104" t="str">
        <f t="shared" si="103"/>
        <v/>
      </c>
      <c r="DO93" s="104" t="str">
        <f t="shared" si="103"/>
        <v/>
      </c>
      <c r="DP93" s="104" t="str">
        <f t="shared" si="103"/>
        <v/>
      </c>
      <c r="DQ93" s="104"/>
      <c r="DR93" s="104" t="str">
        <f t="shared" si="87"/>
        <v/>
      </c>
      <c r="DS93" s="104" t="str">
        <f t="shared" si="87"/>
        <v/>
      </c>
      <c r="DT93" s="104" t="str">
        <f t="shared" si="87"/>
        <v/>
      </c>
      <c r="DU93" s="104" t="str">
        <f t="shared" si="87"/>
        <v/>
      </c>
      <c r="DV93" s="104" t="str">
        <f t="shared" si="87"/>
        <v/>
      </c>
      <c r="DW93" s="104" t="str">
        <f t="shared" si="104"/>
        <v/>
      </c>
      <c r="DX93" s="104" t="str">
        <f t="shared" si="104"/>
        <v/>
      </c>
      <c r="DY93" s="104" t="str">
        <f t="shared" si="104"/>
        <v/>
      </c>
      <c r="DZ93" s="104" t="str">
        <f t="shared" si="104"/>
        <v/>
      </c>
      <c r="EA93" s="104" t="str">
        <f t="shared" si="104"/>
        <v/>
      </c>
      <c r="EB93" s="104" t="str">
        <f t="shared" si="104"/>
        <v/>
      </c>
      <c r="EC93" s="104" t="str">
        <f t="shared" si="104"/>
        <v/>
      </c>
      <c r="ED93" s="104" t="str">
        <f t="shared" si="104"/>
        <v/>
      </c>
      <c r="EE93" s="104"/>
      <c r="EF93" s="104" t="str">
        <f t="shared" si="88"/>
        <v/>
      </c>
      <c r="EG93" s="104" t="str">
        <f t="shared" si="88"/>
        <v/>
      </c>
      <c r="EH93" s="104" t="str">
        <f t="shared" si="88"/>
        <v/>
      </c>
      <c r="EI93" s="104" t="str">
        <f t="shared" si="88"/>
        <v/>
      </c>
      <c r="EJ93" s="104" t="str">
        <f t="shared" si="88"/>
        <v/>
      </c>
      <c r="EK93" s="104" t="str">
        <f t="shared" si="105"/>
        <v/>
      </c>
      <c r="EL93" s="104" t="str">
        <f t="shared" si="105"/>
        <v/>
      </c>
      <c r="EM93" s="104" t="str">
        <f t="shared" si="105"/>
        <v/>
      </c>
      <c r="EN93" s="104" t="str">
        <f t="shared" si="105"/>
        <v/>
      </c>
      <c r="EO93" s="104" t="str">
        <f t="shared" si="105"/>
        <v/>
      </c>
      <c r="EP93" s="104" t="str">
        <f t="shared" si="105"/>
        <v/>
      </c>
      <c r="EQ93" s="104" t="str">
        <f t="shared" si="105"/>
        <v/>
      </c>
      <c r="ER93" s="104" t="str">
        <f t="shared" si="105"/>
        <v/>
      </c>
      <c r="ES93" s="104"/>
      <c r="ET93" s="104" t="str">
        <f t="shared" si="89"/>
        <v/>
      </c>
      <c r="EU93" s="104" t="str">
        <f t="shared" si="89"/>
        <v/>
      </c>
      <c r="EV93" s="104" t="str">
        <f t="shared" si="89"/>
        <v/>
      </c>
      <c r="EW93" s="104" t="str">
        <f t="shared" si="89"/>
        <v/>
      </c>
      <c r="EX93" s="104" t="str">
        <f t="shared" si="89"/>
        <v/>
      </c>
      <c r="EY93" s="104" t="str">
        <f t="shared" si="106"/>
        <v/>
      </c>
      <c r="EZ93" s="104" t="str">
        <f t="shared" si="106"/>
        <v/>
      </c>
      <c r="FA93" s="104" t="str">
        <f t="shared" si="106"/>
        <v/>
      </c>
      <c r="FB93" s="104" t="str">
        <f t="shared" si="106"/>
        <v/>
      </c>
      <c r="FC93" s="104" t="str">
        <f t="shared" si="106"/>
        <v/>
      </c>
      <c r="FD93" s="104" t="str">
        <f t="shared" si="106"/>
        <v/>
      </c>
      <c r="FE93" s="104" t="str">
        <f t="shared" si="106"/>
        <v/>
      </c>
      <c r="FF93" s="104" t="str">
        <f t="shared" si="106"/>
        <v/>
      </c>
      <c r="FG93" s="104"/>
      <c r="FH93" s="104" t="str">
        <f t="shared" si="90"/>
        <v/>
      </c>
      <c r="FI93" s="104" t="str">
        <f t="shared" si="90"/>
        <v/>
      </c>
      <c r="FJ93" s="104" t="str">
        <f t="shared" si="90"/>
        <v/>
      </c>
      <c r="FK93" s="104" t="str">
        <f t="shared" si="90"/>
        <v/>
      </c>
      <c r="FL93" s="104" t="str">
        <f t="shared" si="90"/>
        <v/>
      </c>
      <c r="FM93" s="104" t="str">
        <f t="shared" si="107"/>
        <v/>
      </c>
      <c r="FN93" s="104" t="str">
        <f t="shared" si="107"/>
        <v/>
      </c>
      <c r="FO93" s="104" t="str">
        <f t="shared" si="107"/>
        <v/>
      </c>
      <c r="FP93" s="104" t="str">
        <f t="shared" si="107"/>
        <v/>
      </c>
      <c r="FQ93" s="104" t="str">
        <f t="shared" si="107"/>
        <v/>
      </c>
      <c r="FR93" s="104" t="str">
        <f t="shared" si="107"/>
        <v/>
      </c>
      <c r="FS93" s="104" t="str">
        <f t="shared" si="107"/>
        <v/>
      </c>
      <c r="FT93" s="104" t="str">
        <f t="shared" si="107"/>
        <v/>
      </c>
      <c r="FU93" s="104"/>
      <c r="FV93" s="104" t="str">
        <f t="shared" si="91"/>
        <v/>
      </c>
      <c r="FW93" s="104" t="str">
        <f t="shared" si="91"/>
        <v/>
      </c>
      <c r="FX93" s="104" t="str">
        <f t="shared" si="91"/>
        <v/>
      </c>
      <c r="FY93" s="104" t="str">
        <f t="shared" si="91"/>
        <v/>
      </c>
      <c r="FZ93" s="104" t="str">
        <f t="shared" si="91"/>
        <v/>
      </c>
      <c r="GA93" s="104" t="str">
        <f t="shared" si="108"/>
        <v/>
      </c>
      <c r="GB93" s="104" t="str">
        <f t="shared" si="108"/>
        <v/>
      </c>
      <c r="GC93" s="104" t="str">
        <f t="shared" si="108"/>
        <v/>
      </c>
      <c r="GD93" s="104" t="str">
        <f t="shared" si="108"/>
        <v/>
      </c>
      <c r="GE93" s="104" t="str">
        <f t="shared" si="108"/>
        <v/>
      </c>
      <c r="GF93" s="104" t="str">
        <f t="shared" si="108"/>
        <v/>
      </c>
      <c r="GG93" s="104" t="str">
        <f t="shared" si="108"/>
        <v/>
      </c>
      <c r="GH93" s="104" t="str">
        <f t="shared" si="108"/>
        <v/>
      </c>
      <c r="GI93" s="104"/>
      <c r="GJ93" s="104" t="str">
        <f t="shared" si="92"/>
        <v/>
      </c>
      <c r="GK93" s="104" t="str">
        <f t="shared" si="92"/>
        <v/>
      </c>
      <c r="GL93" s="104" t="str">
        <f t="shared" si="92"/>
        <v/>
      </c>
      <c r="GM93" s="104" t="str">
        <f t="shared" si="92"/>
        <v/>
      </c>
      <c r="GN93" s="104" t="str">
        <f t="shared" si="92"/>
        <v/>
      </c>
      <c r="GO93" s="104" t="str">
        <f t="shared" si="109"/>
        <v/>
      </c>
      <c r="GP93" s="104" t="str">
        <f t="shared" si="109"/>
        <v/>
      </c>
      <c r="GQ93" s="104" t="str">
        <f t="shared" si="109"/>
        <v/>
      </c>
      <c r="GR93" s="104" t="str">
        <f t="shared" si="109"/>
        <v/>
      </c>
      <c r="GS93" s="104" t="str">
        <f t="shared" si="109"/>
        <v/>
      </c>
      <c r="GT93" s="104" t="str">
        <f t="shared" si="109"/>
        <v/>
      </c>
      <c r="GU93" s="104" t="str">
        <f t="shared" si="109"/>
        <v/>
      </c>
      <c r="GV93" s="104" t="str">
        <f t="shared" si="109"/>
        <v/>
      </c>
      <c r="GW93" s="104"/>
      <c r="GX93" s="104" t="str">
        <f t="shared" si="93"/>
        <v/>
      </c>
      <c r="GY93" s="104" t="str">
        <f t="shared" si="93"/>
        <v/>
      </c>
      <c r="GZ93" s="104" t="str">
        <f t="shared" si="93"/>
        <v/>
      </c>
      <c r="HA93" s="104" t="str">
        <f t="shared" si="93"/>
        <v/>
      </c>
      <c r="HB93" s="104" t="str">
        <f t="shared" si="93"/>
        <v/>
      </c>
      <c r="HC93" s="104" t="str">
        <f t="shared" si="110"/>
        <v/>
      </c>
      <c r="HD93" s="104" t="str">
        <f t="shared" si="110"/>
        <v/>
      </c>
      <c r="HE93" s="104" t="str">
        <f t="shared" si="110"/>
        <v/>
      </c>
      <c r="HF93" s="104" t="str">
        <f t="shared" si="110"/>
        <v/>
      </c>
      <c r="HG93" s="104" t="str">
        <f t="shared" si="110"/>
        <v/>
      </c>
      <c r="HH93" s="104" t="str">
        <f t="shared" si="110"/>
        <v/>
      </c>
      <c r="HI93" s="104" t="str">
        <f t="shared" si="110"/>
        <v/>
      </c>
      <c r="HJ93" s="104" t="str">
        <f t="shared" si="110"/>
        <v/>
      </c>
    </row>
    <row r="94" spans="1:218" x14ac:dyDescent="0.25">
      <c r="A94" s="91">
        <v>40662</v>
      </c>
      <c r="B94" s="113">
        <v>0.6875</v>
      </c>
      <c r="C94" s="114" t="s">
        <v>571</v>
      </c>
      <c r="D94" s="160" t="s">
        <v>655</v>
      </c>
      <c r="E94" s="112">
        <v>27.4</v>
      </c>
      <c r="F94" s="134"/>
      <c r="G94" s="161"/>
      <c r="H94" s="162" t="str">
        <f>INDEX('Daily Activity List'!B:B,MATCH(A94,'Daily Activity List'!$A:$A))</f>
        <v>AB Decon - Removal</v>
      </c>
      <c r="I94" s="136"/>
      <c r="J94" s="104" t="str">
        <f t="shared" si="95"/>
        <v/>
      </c>
      <c r="K94" s="104" t="str">
        <f t="shared" si="95"/>
        <v/>
      </c>
      <c r="L94" s="104" t="str">
        <f t="shared" si="100"/>
        <v/>
      </c>
      <c r="M94" s="104" t="str">
        <f t="shared" si="100"/>
        <v/>
      </c>
      <c r="N94" s="104" t="str">
        <f t="shared" si="100"/>
        <v/>
      </c>
      <c r="O94" s="104">
        <f t="shared" si="100"/>
        <v>27.4</v>
      </c>
      <c r="P94" s="104" t="str">
        <f t="shared" si="100"/>
        <v/>
      </c>
      <c r="Q94" s="104" t="str">
        <f t="shared" si="100"/>
        <v/>
      </c>
      <c r="R94" s="104" t="str">
        <f t="shared" si="100"/>
        <v/>
      </c>
      <c r="S94" s="104" t="str">
        <f t="shared" si="100"/>
        <v/>
      </c>
      <c r="T94" s="104" t="str">
        <f t="shared" si="100"/>
        <v/>
      </c>
      <c r="U94" s="104" t="str">
        <f t="shared" si="100"/>
        <v/>
      </c>
      <c r="V94" s="104" t="str">
        <f t="shared" si="100"/>
        <v/>
      </c>
      <c r="W94" s="136"/>
      <c r="X94" s="104" t="str">
        <f t="shared" si="70"/>
        <v/>
      </c>
      <c r="Y94" s="104" t="str">
        <f t="shared" si="111"/>
        <v/>
      </c>
      <c r="Z94" s="104" t="str">
        <f t="shared" si="111"/>
        <v/>
      </c>
      <c r="AA94" s="104" t="str">
        <f t="shared" si="111"/>
        <v/>
      </c>
      <c r="AB94" s="104" t="str">
        <f t="shared" si="111"/>
        <v/>
      </c>
      <c r="AC94" s="104" t="str">
        <f t="shared" si="111"/>
        <v/>
      </c>
      <c r="AD94" s="104" t="str">
        <f t="shared" si="111"/>
        <v/>
      </c>
      <c r="AE94" s="104" t="str">
        <f t="shared" si="111"/>
        <v/>
      </c>
      <c r="AF94" s="104" t="str">
        <f t="shared" si="111"/>
        <v/>
      </c>
      <c r="AG94" s="104" t="str">
        <f t="shared" si="111"/>
        <v/>
      </c>
      <c r="AH94" s="104" t="str">
        <f t="shared" si="111"/>
        <v/>
      </c>
      <c r="AI94" s="104" t="str">
        <f t="shared" si="111"/>
        <v/>
      </c>
      <c r="AJ94" s="104" t="str">
        <f t="shared" si="111"/>
        <v/>
      </c>
      <c r="AK94" s="104"/>
      <c r="AL94" s="104" t="str">
        <f t="shared" si="71"/>
        <v/>
      </c>
      <c r="AM94" s="104" t="str">
        <f t="shared" si="112"/>
        <v/>
      </c>
      <c r="AN94" s="104" t="str">
        <f t="shared" si="112"/>
        <v/>
      </c>
      <c r="AO94" s="104" t="str">
        <f t="shared" si="112"/>
        <v/>
      </c>
      <c r="AP94" s="104" t="str">
        <f t="shared" si="112"/>
        <v/>
      </c>
      <c r="AQ94" s="104" t="str">
        <f t="shared" si="112"/>
        <v/>
      </c>
      <c r="AR94" s="104" t="str">
        <f t="shared" si="112"/>
        <v/>
      </c>
      <c r="AS94" s="104" t="str">
        <f t="shared" si="112"/>
        <v/>
      </c>
      <c r="AT94" s="104" t="str">
        <f t="shared" si="112"/>
        <v/>
      </c>
      <c r="AU94" s="104" t="str">
        <f t="shared" si="112"/>
        <v/>
      </c>
      <c r="AV94" s="104" t="str">
        <f t="shared" si="112"/>
        <v/>
      </c>
      <c r="AW94" s="104" t="str">
        <f t="shared" si="112"/>
        <v/>
      </c>
      <c r="AX94" s="104" t="str">
        <f t="shared" si="112"/>
        <v/>
      </c>
      <c r="AY94" s="104"/>
      <c r="AZ94" s="104" t="str">
        <f t="shared" si="72"/>
        <v/>
      </c>
      <c r="BA94" s="104" t="str">
        <f t="shared" si="113"/>
        <v/>
      </c>
      <c r="BB94" s="104" t="str">
        <f t="shared" si="113"/>
        <v/>
      </c>
      <c r="BC94" s="104" t="str">
        <f t="shared" si="113"/>
        <v/>
      </c>
      <c r="BD94" s="104" t="str">
        <f t="shared" si="113"/>
        <v/>
      </c>
      <c r="BE94" s="104" t="str">
        <f t="shared" si="113"/>
        <v/>
      </c>
      <c r="BF94" s="104" t="str">
        <f t="shared" si="113"/>
        <v/>
      </c>
      <c r="BG94" s="104" t="str">
        <f t="shared" si="113"/>
        <v/>
      </c>
      <c r="BH94" s="104" t="str">
        <f t="shared" si="113"/>
        <v/>
      </c>
      <c r="BI94" s="104" t="str">
        <f t="shared" si="113"/>
        <v/>
      </c>
      <c r="BJ94" s="104" t="str">
        <f t="shared" si="113"/>
        <v/>
      </c>
      <c r="BK94" s="104" t="str">
        <f t="shared" si="113"/>
        <v/>
      </c>
      <c r="BL94" s="104" t="str">
        <f t="shared" si="113"/>
        <v/>
      </c>
      <c r="BM94" s="104"/>
      <c r="BN94" s="104" t="str">
        <f t="shared" si="73"/>
        <v/>
      </c>
      <c r="BO94" s="104" t="str">
        <f t="shared" si="114"/>
        <v/>
      </c>
      <c r="BP94" s="104" t="str">
        <f t="shared" si="114"/>
        <v/>
      </c>
      <c r="BQ94" s="104" t="str">
        <f t="shared" si="114"/>
        <v/>
      </c>
      <c r="BR94" s="104" t="str">
        <f t="shared" si="114"/>
        <v/>
      </c>
      <c r="BS94" s="104" t="str">
        <f t="shared" si="114"/>
        <v/>
      </c>
      <c r="BT94" s="104" t="str">
        <f t="shared" si="114"/>
        <v/>
      </c>
      <c r="BU94" s="104" t="str">
        <f t="shared" si="114"/>
        <v/>
      </c>
      <c r="BV94" s="104" t="str">
        <f t="shared" si="114"/>
        <v/>
      </c>
      <c r="BW94" s="104" t="str">
        <f t="shared" si="114"/>
        <v/>
      </c>
      <c r="BX94" s="104" t="str">
        <f t="shared" si="114"/>
        <v/>
      </c>
      <c r="BY94" s="104" t="str">
        <f t="shared" si="114"/>
        <v/>
      </c>
      <c r="BZ94" s="104" t="str">
        <f t="shared" si="114"/>
        <v/>
      </c>
      <c r="CA94" s="104"/>
      <c r="CB94" s="104" t="str">
        <f t="shared" si="84"/>
        <v/>
      </c>
      <c r="CC94" s="104" t="str">
        <f t="shared" si="84"/>
        <v/>
      </c>
      <c r="CD94" s="104" t="str">
        <f t="shared" si="84"/>
        <v/>
      </c>
      <c r="CE94" s="104" t="str">
        <f t="shared" si="84"/>
        <v/>
      </c>
      <c r="CF94" s="104" t="str">
        <f t="shared" si="84"/>
        <v/>
      </c>
      <c r="CG94" s="104" t="str">
        <f t="shared" si="101"/>
        <v/>
      </c>
      <c r="CH94" s="104" t="str">
        <f t="shared" si="101"/>
        <v/>
      </c>
      <c r="CI94" s="104" t="str">
        <f t="shared" si="101"/>
        <v/>
      </c>
      <c r="CJ94" s="104" t="str">
        <f t="shared" si="101"/>
        <v/>
      </c>
      <c r="CK94" s="104" t="str">
        <f t="shared" si="101"/>
        <v/>
      </c>
      <c r="CL94" s="104" t="str">
        <f t="shared" si="101"/>
        <v/>
      </c>
      <c r="CM94" s="104" t="str">
        <f t="shared" si="101"/>
        <v/>
      </c>
      <c r="CN94" s="104" t="str">
        <f t="shared" si="101"/>
        <v/>
      </c>
      <c r="CO94" s="104"/>
      <c r="CP94" s="104" t="str">
        <f t="shared" si="85"/>
        <v/>
      </c>
      <c r="CQ94" s="104" t="str">
        <f t="shared" si="85"/>
        <v/>
      </c>
      <c r="CR94" s="104" t="str">
        <f t="shared" si="85"/>
        <v/>
      </c>
      <c r="CS94" s="104" t="str">
        <f t="shared" si="85"/>
        <v/>
      </c>
      <c r="CT94" s="104" t="str">
        <f t="shared" si="85"/>
        <v/>
      </c>
      <c r="CU94" s="104" t="str">
        <f t="shared" si="102"/>
        <v/>
      </c>
      <c r="CV94" s="104" t="str">
        <f t="shared" si="102"/>
        <v/>
      </c>
      <c r="CW94" s="104" t="str">
        <f t="shared" si="102"/>
        <v/>
      </c>
      <c r="CX94" s="104" t="str">
        <f t="shared" si="102"/>
        <v/>
      </c>
      <c r="CY94" s="104" t="str">
        <f t="shared" si="102"/>
        <v/>
      </c>
      <c r="CZ94" s="104" t="str">
        <f t="shared" si="102"/>
        <v/>
      </c>
      <c r="DA94" s="104" t="str">
        <f t="shared" si="102"/>
        <v/>
      </c>
      <c r="DB94" s="104" t="str">
        <f t="shared" si="102"/>
        <v/>
      </c>
      <c r="DC94" s="104"/>
      <c r="DD94" s="104" t="str">
        <f t="shared" si="86"/>
        <v/>
      </c>
      <c r="DE94" s="104" t="str">
        <f t="shared" si="86"/>
        <v/>
      </c>
      <c r="DF94" s="104" t="str">
        <f t="shared" si="86"/>
        <v/>
      </c>
      <c r="DG94" s="104" t="str">
        <f t="shared" si="86"/>
        <v/>
      </c>
      <c r="DH94" s="104" t="str">
        <f t="shared" si="86"/>
        <v/>
      </c>
      <c r="DI94" s="104" t="str">
        <f t="shared" si="103"/>
        <v/>
      </c>
      <c r="DJ94" s="104" t="str">
        <f t="shared" si="103"/>
        <v/>
      </c>
      <c r="DK94" s="104" t="str">
        <f t="shared" si="103"/>
        <v/>
      </c>
      <c r="DL94" s="104" t="str">
        <f t="shared" si="103"/>
        <v/>
      </c>
      <c r="DM94" s="104" t="str">
        <f t="shared" si="103"/>
        <v/>
      </c>
      <c r="DN94" s="104" t="str">
        <f t="shared" si="103"/>
        <v/>
      </c>
      <c r="DO94" s="104" t="str">
        <f t="shared" si="103"/>
        <v/>
      </c>
      <c r="DP94" s="104" t="str">
        <f t="shared" si="103"/>
        <v/>
      </c>
      <c r="DQ94" s="104"/>
      <c r="DR94" s="104" t="str">
        <f t="shared" si="87"/>
        <v/>
      </c>
      <c r="DS94" s="104" t="str">
        <f t="shared" si="87"/>
        <v/>
      </c>
      <c r="DT94" s="104" t="str">
        <f t="shared" si="87"/>
        <v/>
      </c>
      <c r="DU94" s="104" t="str">
        <f t="shared" si="87"/>
        <v/>
      </c>
      <c r="DV94" s="104" t="str">
        <f t="shared" si="87"/>
        <v/>
      </c>
      <c r="DW94" s="104" t="str">
        <f t="shared" si="104"/>
        <v/>
      </c>
      <c r="DX94" s="104" t="str">
        <f t="shared" si="104"/>
        <v/>
      </c>
      <c r="DY94" s="104" t="str">
        <f t="shared" si="104"/>
        <v/>
      </c>
      <c r="DZ94" s="104" t="str">
        <f t="shared" si="104"/>
        <v/>
      </c>
      <c r="EA94" s="104" t="str">
        <f t="shared" si="104"/>
        <v/>
      </c>
      <c r="EB94" s="104" t="str">
        <f t="shared" si="104"/>
        <v/>
      </c>
      <c r="EC94" s="104" t="str">
        <f t="shared" si="104"/>
        <v/>
      </c>
      <c r="ED94" s="104" t="str">
        <f t="shared" si="104"/>
        <v/>
      </c>
      <c r="EE94" s="104"/>
      <c r="EF94" s="104" t="str">
        <f t="shared" si="88"/>
        <v/>
      </c>
      <c r="EG94" s="104" t="str">
        <f t="shared" si="88"/>
        <v/>
      </c>
      <c r="EH94" s="104" t="str">
        <f t="shared" si="88"/>
        <v/>
      </c>
      <c r="EI94" s="104" t="str">
        <f t="shared" si="88"/>
        <v/>
      </c>
      <c r="EJ94" s="104" t="str">
        <f t="shared" si="88"/>
        <v/>
      </c>
      <c r="EK94" s="104" t="str">
        <f t="shared" si="105"/>
        <v/>
      </c>
      <c r="EL94" s="104" t="str">
        <f t="shared" si="105"/>
        <v/>
      </c>
      <c r="EM94" s="104" t="str">
        <f t="shared" si="105"/>
        <v/>
      </c>
      <c r="EN94" s="104" t="str">
        <f t="shared" si="105"/>
        <v/>
      </c>
      <c r="EO94" s="104" t="str">
        <f t="shared" si="105"/>
        <v/>
      </c>
      <c r="EP94" s="104" t="str">
        <f t="shared" si="105"/>
        <v/>
      </c>
      <c r="EQ94" s="104" t="str">
        <f t="shared" si="105"/>
        <v/>
      </c>
      <c r="ER94" s="104" t="str">
        <f t="shared" si="105"/>
        <v/>
      </c>
      <c r="ES94" s="104"/>
      <c r="ET94" s="104" t="str">
        <f t="shared" si="89"/>
        <v/>
      </c>
      <c r="EU94" s="104" t="str">
        <f t="shared" si="89"/>
        <v/>
      </c>
      <c r="EV94" s="104" t="str">
        <f t="shared" si="89"/>
        <v/>
      </c>
      <c r="EW94" s="104" t="str">
        <f t="shared" si="89"/>
        <v/>
      </c>
      <c r="EX94" s="104" t="str">
        <f t="shared" si="89"/>
        <v/>
      </c>
      <c r="EY94" s="104" t="str">
        <f t="shared" si="106"/>
        <v/>
      </c>
      <c r="EZ94" s="104" t="str">
        <f t="shared" si="106"/>
        <v/>
      </c>
      <c r="FA94" s="104" t="str">
        <f t="shared" si="106"/>
        <v/>
      </c>
      <c r="FB94" s="104" t="str">
        <f t="shared" si="106"/>
        <v/>
      </c>
      <c r="FC94" s="104" t="str">
        <f t="shared" si="106"/>
        <v/>
      </c>
      <c r="FD94" s="104" t="str">
        <f t="shared" si="106"/>
        <v/>
      </c>
      <c r="FE94" s="104" t="str">
        <f t="shared" si="106"/>
        <v/>
      </c>
      <c r="FF94" s="104" t="str">
        <f t="shared" si="106"/>
        <v/>
      </c>
      <c r="FG94" s="104"/>
      <c r="FH94" s="104" t="str">
        <f t="shared" si="90"/>
        <v/>
      </c>
      <c r="FI94" s="104" t="str">
        <f t="shared" si="90"/>
        <v/>
      </c>
      <c r="FJ94" s="104" t="str">
        <f t="shared" si="90"/>
        <v/>
      </c>
      <c r="FK94" s="104" t="str">
        <f t="shared" si="90"/>
        <v/>
      </c>
      <c r="FL94" s="104" t="str">
        <f t="shared" si="90"/>
        <v/>
      </c>
      <c r="FM94" s="104" t="str">
        <f t="shared" si="107"/>
        <v/>
      </c>
      <c r="FN94" s="104" t="str">
        <f t="shared" si="107"/>
        <v/>
      </c>
      <c r="FO94" s="104" t="str">
        <f t="shared" si="107"/>
        <v/>
      </c>
      <c r="FP94" s="104" t="str">
        <f t="shared" si="107"/>
        <v/>
      </c>
      <c r="FQ94" s="104" t="str">
        <f t="shared" si="107"/>
        <v/>
      </c>
      <c r="FR94" s="104" t="str">
        <f t="shared" si="107"/>
        <v/>
      </c>
      <c r="FS94" s="104" t="str">
        <f t="shared" si="107"/>
        <v/>
      </c>
      <c r="FT94" s="104" t="str">
        <f t="shared" si="107"/>
        <v/>
      </c>
      <c r="FU94" s="104"/>
      <c r="FV94" s="104" t="str">
        <f t="shared" si="91"/>
        <v/>
      </c>
      <c r="FW94" s="104" t="str">
        <f t="shared" si="91"/>
        <v/>
      </c>
      <c r="FX94" s="104" t="str">
        <f t="shared" si="91"/>
        <v/>
      </c>
      <c r="FY94" s="104" t="str">
        <f t="shared" si="91"/>
        <v/>
      </c>
      <c r="FZ94" s="104" t="str">
        <f t="shared" si="91"/>
        <v/>
      </c>
      <c r="GA94" s="104" t="str">
        <f t="shared" si="108"/>
        <v/>
      </c>
      <c r="GB94" s="104" t="str">
        <f t="shared" si="108"/>
        <v/>
      </c>
      <c r="GC94" s="104" t="str">
        <f t="shared" si="108"/>
        <v/>
      </c>
      <c r="GD94" s="104" t="str">
        <f t="shared" si="108"/>
        <v/>
      </c>
      <c r="GE94" s="104" t="str">
        <f t="shared" si="108"/>
        <v/>
      </c>
      <c r="GF94" s="104" t="str">
        <f t="shared" si="108"/>
        <v/>
      </c>
      <c r="GG94" s="104" t="str">
        <f t="shared" si="108"/>
        <v/>
      </c>
      <c r="GH94" s="104" t="str">
        <f t="shared" si="108"/>
        <v/>
      </c>
      <c r="GI94" s="104"/>
      <c r="GJ94" s="104" t="str">
        <f t="shared" si="92"/>
        <v/>
      </c>
      <c r="GK94" s="104" t="str">
        <f t="shared" si="92"/>
        <v/>
      </c>
      <c r="GL94" s="104" t="str">
        <f t="shared" si="92"/>
        <v/>
      </c>
      <c r="GM94" s="104" t="str">
        <f t="shared" si="92"/>
        <v/>
      </c>
      <c r="GN94" s="104" t="str">
        <f t="shared" si="92"/>
        <v/>
      </c>
      <c r="GO94" s="104" t="str">
        <f t="shared" si="109"/>
        <v/>
      </c>
      <c r="GP94" s="104" t="str">
        <f t="shared" si="109"/>
        <v/>
      </c>
      <c r="GQ94" s="104" t="str">
        <f t="shared" si="109"/>
        <v/>
      </c>
      <c r="GR94" s="104" t="str">
        <f t="shared" si="109"/>
        <v/>
      </c>
      <c r="GS94" s="104" t="str">
        <f t="shared" si="109"/>
        <v/>
      </c>
      <c r="GT94" s="104" t="str">
        <f t="shared" si="109"/>
        <v/>
      </c>
      <c r="GU94" s="104" t="str">
        <f t="shared" si="109"/>
        <v/>
      </c>
      <c r="GV94" s="104" t="str">
        <f t="shared" si="109"/>
        <v/>
      </c>
      <c r="GW94" s="104"/>
      <c r="GX94" s="104" t="str">
        <f t="shared" si="93"/>
        <v/>
      </c>
      <c r="GY94" s="104" t="str">
        <f t="shared" si="93"/>
        <v/>
      </c>
      <c r="GZ94" s="104" t="str">
        <f t="shared" si="93"/>
        <v/>
      </c>
      <c r="HA94" s="104" t="str">
        <f t="shared" si="93"/>
        <v/>
      </c>
      <c r="HB94" s="104" t="str">
        <f t="shared" si="93"/>
        <v/>
      </c>
      <c r="HC94" s="104" t="str">
        <f t="shared" si="110"/>
        <v/>
      </c>
      <c r="HD94" s="104" t="str">
        <f t="shared" si="110"/>
        <v/>
      </c>
      <c r="HE94" s="104" t="str">
        <f t="shared" si="110"/>
        <v/>
      </c>
      <c r="HF94" s="104" t="str">
        <f t="shared" si="110"/>
        <v/>
      </c>
      <c r="HG94" s="104" t="str">
        <f t="shared" si="110"/>
        <v/>
      </c>
      <c r="HH94" s="104" t="str">
        <f t="shared" si="110"/>
        <v/>
      </c>
      <c r="HI94" s="104" t="str">
        <f t="shared" si="110"/>
        <v/>
      </c>
      <c r="HJ94" s="104" t="str">
        <f t="shared" si="110"/>
        <v/>
      </c>
    </row>
    <row r="95" spans="1:218" x14ac:dyDescent="0.25">
      <c r="A95" s="91">
        <v>40663</v>
      </c>
      <c r="B95" s="113">
        <v>0.35416666666666669</v>
      </c>
      <c r="C95" s="114" t="s">
        <v>571</v>
      </c>
      <c r="D95" s="160" t="s">
        <v>629</v>
      </c>
      <c r="E95" s="112"/>
      <c r="F95" s="134">
        <v>55</v>
      </c>
      <c r="G95" s="161"/>
      <c r="H95" s="162" t="str">
        <f>INDEX('Daily Activity List'!B:B,MATCH(A95,'Daily Activity List'!$A:$A))</f>
        <v>AB Decon - Spray</v>
      </c>
      <c r="I95" s="136"/>
      <c r="J95" s="104" t="str">
        <f t="shared" si="95"/>
        <v/>
      </c>
      <c r="K95" s="104" t="str">
        <f t="shared" si="95"/>
        <v/>
      </c>
      <c r="L95" s="104" t="str">
        <f t="shared" si="100"/>
        <v/>
      </c>
      <c r="M95" s="104" t="str">
        <f t="shared" si="100"/>
        <v/>
      </c>
      <c r="N95" s="104" t="str">
        <f t="shared" si="100"/>
        <v/>
      </c>
      <c r="O95" s="104" t="str">
        <f t="shared" si="100"/>
        <v/>
      </c>
      <c r="P95" s="104" t="str">
        <f t="shared" si="100"/>
        <v/>
      </c>
      <c r="Q95" s="104" t="str">
        <f t="shared" si="100"/>
        <v/>
      </c>
      <c r="R95" s="104" t="str">
        <f t="shared" si="100"/>
        <v/>
      </c>
      <c r="S95" s="104" t="str">
        <f t="shared" si="100"/>
        <v/>
      </c>
      <c r="T95" s="104" t="str">
        <f t="shared" si="100"/>
        <v/>
      </c>
      <c r="U95" s="104" t="str">
        <f t="shared" si="100"/>
        <v/>
      </c>
      <c r="V95" s="104" t="str">
        <f t="shared" si="100"/>
        <v/>
      </c>
      <c r="W95" s="136"/>
      <c r="X95" s="104" t="str">
        <f t="shared" si="70"/>
        <v/>
      </c>
      <c r="Y95" s="104" t="str">
        <f t="shared" si="111"/>
        <v/>
      </c>
      <c r="Z95" s="104" t="str">
        <f t="shared" si="111"/>
        <v/>
      </c>
      <c r="AA95" s="104" t="str">
        <f t="shared" si="111"/>
        <v/>
      </c>
      <c r="AB95" s="104" t="str">
        <f t="shared" si="111"/>
        <v/>
      </c>
      <c r="AC95" s="104" t="str">
        <f t="shared" si="111"/>
        <v/>
      </c>
      <c r="AD95" s="104">
        <f t="shared" si="111"/>
        <v>55</v>
      </c>
      <c r="AE95" s="104" t="str">
        <f t="shared" si="111"/>
        <v/>
      </c>
      <c r="AF95" s="104" t="str">
        <f t="shared" si="111"/>
        <v/>
      </c>
      <c r="AG95" s="104" t="str">
        <f t="shared" si="111"/>
        <v/>
      </c>
      <c r="AH95" s="104" t="str">
        <f t="shared" si="111"/>
        <v/>
      </c>
      <c r="AI95" s="104" t="str">
        <f t="shared" si="111"/>
        <v/>
      </c>
      <c r="AJ95" s="104" t="str">
        <f t="shared" si="111"/>
        <v/>
      </c>
      <c r="AK95" s="104"/>
      <c r="AL95" s="104" t="str">
        <f t="shared" si="71"/>
        <v/>
      </c>
      <c r="AM95" s="104" t="str">
        <f t="shared" si="112"/>
        <v/>
      </c>
      <c r="AN95" s="104" t="str">
        <f t="shared" si="112"/>
        <v/>
      </c>
      <c r="AO95" s="104" t="str">
        <f t="shared" si="112"/>
        <v/>
      </c>
      <c r="AP95" s="104" t="str">
        <f t="shared" si="112"/>
        <v/>
      </c>
      <c r="AQ95" s="104" t="str">
        <f t="shared" si="112"/>
        <v/>
      </c>
      <c r="AR95" s="104" t="str">
        <f t="shared" si="112"/>
        <v/>
      </c>
      <c r="AS95" s="104" t="str">
        <f t="shared" si="112"/>
        <v/>
      </c>
      <c r="AT95" s="104" t="str">
        <f t="shared" si="112"/>
        <v/>
      </c>
      <c r="AU95" s="104" t="str">
        <f t="shared" si="112"/>
        <v/>
      </c>
      <c r="AV95" s="104" t="str">
        <f t="shared" si="112"/>
        <v/>
      </c>
      <c r="AW95" s="104" t="str">
        <f t="shared" si="112"/>
        <v/>
      </c>
      <c r="AX95" s="104" t="str">
        <f t="shared" si="112"/>
        <v/>
      </c>
      <c r="AY95" s="104"/>
      <c r="AZ95" s="104" t="str">
        <f t="shared" si="72"/>
        <v/>
      </c>
      <c r="BA95" s="104" t="str">
        <f t="shared" si="113"/>
        <v/>
      </c>
      <c r="BB95" s="104" t="str">
        <f t="shared" si="113"/>
        <v/>
      </c>
      <c r="BC95" s="104" t="str">
        <f t="shared" si="113"/>
        <v/>
      </c>
      <c r="BD95" s="104" t="str">
        <f t="shared" si="113"/>
        <v/>
      </c>
      <c r="BE95" s="104" t="str">
        <f t="shared" si="113"/>
        <v/>
      </c>
      <c r="BF95" s="104" t="str">
        <f t="shared" si="113"/>
        <v/>
      </c>
      <c r="BG95" s="104" t="str">
        <f t="shared" si="113"/>
        <v/>
      </c>
      <c r="BH95" s="104" t="str">
        <f t="shared" si="113"/>
        <v/>
      </c>
      <c r="BI95" s="104" t="str">
        <f t="shared" si="113"/>
        <v/>
      </c>
      <c r="BJ95" s="104" t="str">
        <f t="shared" si="113"/>
        <v/>
      </c>
      <c r="BK95" s="104" t="str">
        <f t="shared" si="113"/>
        <v/>
      </c>
      <c r="BL95" s="104" t="str">
        <f t="shared" si="113"/>
        <v/>
      </c>
      <c r="BM95" s="104"/>
      <c r="BN95" s="104" t="str">
        <f t="shared" si="73"/>
        <v/>
      </c>
      <c r="BO95" s="104" t="str">
        <f t="shared" si="114"/>
        <v/>
      </c>
      <c r="BP95" s="104" t="str">
        <f t="shared" si="114"/>
        <v/>
      </c>
      <c r="BQ95" s="104" t="str">
        <f t="shared" si="114"/>
        <v/>
      </c>
      <c r="BR95" s="104" t="str">
        <f t="shared" si="114"/>
        <v/>
      </c>
      <c r="BS95" s="104" t="str">
        <f t="shared" si="114"/>
        <v/>
      </c>
      <c r="BT95" s="104" t="str">
        <f t="shared" si="114"/>
        <v/>
      </c>
      <c r="BU95" s="104" t="str">
        <f t="shared" si="114"/>
        <v/>
      </c>
      <c r="BV95" s="104" t="str">
        <f t="shared" si="114"/>
        <v/>
      </c>
      <c r="BW95" s="104" t="str">
        <f t="shared" si="114"/>
        <v/>
      </c>
      <c r="BX95" s="104" t="str">
        <f t="shared" si="114"/>
        <v/>
      </c>
      <c r="BY95" s="104" t="str">
        <f t="shared" si="114"/>
        <v/>
      </c>
      <c r="BZ95" s="104" t="str">
        <f t="shared" si="114"/>
        <v/>
      </c>
      <c r="CA95" s="104"/>
      <c r="CB95" s="104" t="str">
        <f t="shared" si="84"/>
        <v/>
      </c>
      <c r="CC95" s="104" t="str">
        <f t="shared" si="84"/>
        <v/>
      </c>
      <c r="CD95" s="104" t="str">
        <f t="shared" si="84"/>
        <v/>
      </c>
      <c r="CE95" s="104" t="str">
        <f t="shared" si="84"/>
        <v/>
      </c>
      <c r="CF95" s="104" t="str">
        <f t="shared" si="84"/>
        <v/>
      </c>
      <c r="CG95" s="104" t="str">
        <f t="shared" si="101"/>
        <v/>
      </c>
      <c r="CH95" s="104" t="str">
        <f t="shared" si="101"/>
        <v/>
      </c>
      <c r="CI95" s="104" t="str">
        <f t="shared" si="101"/>
        <v/>
      </c>
      <c r="CJ95" s="104" t="str">
        <f t="shared" si="101"/>
        <v/>
      </c>
      <c r="CK95" s="104" t="str">
        <f t="shared" si="101"/>
        <v/>
      </c>
      <c r="CL95" s="104" t="str">
        <f t="shared" si="101"/>
        <v/>
      </c>
      <c r="CM95" s="104" t="str">
        <f t="shared" si="101"/>
        <v/>
      </c>
      <c r="CN95" s="104" t="str">
        <f t="shared" si="101"/>
        <v/>
      </c>
      <c r="CO95" s="104"/>
      <c r="CP95" s="104" t="str">
        <f t="shared" si="85"/>
        <v/>
      </c>
      <c r="CQ95" s="104" t="str">
        <f t="shared" si="85"/>
        <v/>
      </c>
      <c r="CR95" s="104" t="str">
        <f t="shared" si="85"/>
        <v/>
      </c>
      <c r="CS95" s="104" t="str">
        <f t="shared" si="85"/>
        <v/>
      </c>
      <c r="CT95" s="104" t="str">
        <f t="shared" si="85"/>
        <v/>
      </c>
      <c r="CU95" s="104" t="str">
        <f t="shared" si="102"/>
        <v/>
      </c>
      <c r="CV95" s="104" t="str">
        <f t="shared" si="102"/>
        <v/>
      </c>
      <c r="CW95" s="104" t="str">
        <f t="shared" si="102"/>
        <v/>
      </c>
      <c r="CX95" s="104" t="str">
        <f t="shared" si="102"/>
        <v/>
      </c>
      <c r="CY95" s="104" t="str">
        <f t="shared" si="102"/>
        <v/>
      </c>
      <c r="CZ95" s="104" t="str">
        <f t="shared" si="102"/>
        <v/>
      </c>
      <c r="DA95" s="104" t="str">
        <f t="shared" si="102"/>
        <v/>
      </c>
      <c r="DB95" s="104" t="str">
        <f t="shared" si="102"/>
        <v/>
      </c>
      <c r="DC95" s="104"/>
      <c r="DD95" s="104" t="str">
        <f t="shared" si="86"/>
        <v/>
      </c>
      <c r="DE95" s="104" t="str">
        <f t="shared" si="86"/>
        <v/>
      </c>
      <c r="DF95" s="104" t="str">
        <f t="shared" si="86"/>
        <v/>
      </c>
      <c r="DG95" s="104" t="str">
        <f t="shared" si="86"/>
        <v/>
      </c>
      <c r="DH95" s="104" t="str">
        <f t="shared" si="86"/>
        <v/>
      </c>
      <c r="DI95" s="104" t="str">
        <f t="shared" si="103"/>
        <v/>
      </c>
      <c r="DJ95" s="104" t="str">
        <f t="shared" si="103"/>
        <v/>
      </c>
      <c r="DK95" s="104" t="str">
        <f t="shared" si="103"/>
        <v/>
      </c>
      <c r="DL95" s="104" t="str">
        <f t="shared" si="103"/>
        <v/>
      </c>
      <c r="DM95" s="104" t="str">
        <f t="shared" si="103"/>
        <v/>
      </c>
      <c r="DN95" s="104" t="str">
        <f t="shared" si="103"/>
        <v/>
      </c>
      <c r="DO95" s="104" t="str">
        <f t="shared" si="103"/>
        <v/>
      </c>
      <c r="DP95" s="104" t="str">
        <f t="shared" si="103"/>
        <v/>
      </c>
      <c r="DQ95" s="104"/>
      <c r="DR95" s="104" t="str">
        <f t="shared" si="87"/>
        <v/>
      </c>
      <c r="DS95" s="104" t="str">
        <f t="shared" si="87"/>
        <v/>
      </c>
      <c r="DT95" s="104" t="str">
        <f t="shared" si="87"/>
        <v/>
      </c>
      <c r="DU95" s="104" t="str">
        <f t="shared" si="87"/>
        <v/>
      </c>
      <c r="DV95" s="104" t="str">
        <f t="shared" si="87"/>
        <v/>
      </c>
      <c r="DW95" s="104" t="str">
        <f t="shared" si="104"/>
        <v/>
      </c>
      <c r="DX95" s="104" t="str">
        <f t="shared" si="104"/>
        <v/>
      </c>
      <c r="DY95" s="104" t="str">
        <f t="shared" si="104"/>
        <v/>
      </c>
      <c r="DZ95" s="104" t="str">
        <f t="shared" si="104"/>
        <v/>
      </c>
      <c r="EA95" s="104" t="str">
        <f t="shared" si="104"/>
        <v/>
      </c>
      <c r="EB95" s="104" t="str">
        <f t="shared" si="104"/>
        <v/>
      </c>
      <c r="EC95" s="104" t="str">
        <f t="shared" si="104"/>
        <v/>
      </c>
      <c r="ED95" s="104" t="str">
        <f t="shared" si="104"/>
        <v/>
      </c>
      <c r="EE95" s="104"/>
      <c r="EF95" s="104" t="str">
        <f t="shared" si="88"/>
        <v/>
      </c>
      <c r="EG95" s="104" t="str">
        <f t="shared" si="88"/>
        <v/>
      </c>
      <c r="EH95" s="104" t="str">
        <f t="shared" si="88"/>
        <v/>
      </c>
      <c r="EI95" s="104" t="str">
        <f t="shared" si="88"/>
        <v/>
      </c>
      <c r="EJ95" s="104" t="str">
        <f t="shared" si="88"/>
        <v/>
      </c>
      <c r="EK95" s="104" t="str">
        <f t="shared" si="105"/>
        <v/>
      </c>
      <c r="EL95" s="104" t="str">
        <f t="shared" si="105"/>
        <v/>
      </c>
      <c r="EM95" s="104" t="str">
        <f t="shared" si="105"/>
        <v/>
      </c>
      <c r="EN95" s="104" t="str">
        <f t="shared" si="105"/>
        <v/>
      </c>
      <c r="EO95" s="104" t="str">
        <f t="shared" si="105"/>
        <v/>
      </c>
      <c r="EP95" s="104" t="str">
        <f t="shared" si="105"/>
        <v/>
      </c>
      <c r="EQ95" s="104" t="str">
        <f t="shared" si="105"/>
        <v/>
      </c>
      <c r="ER95" s="104" t="str">
        <f t="shared" si="105"/>
        <v/>
      </c>
      <c r="ES95" s="104"/>
      <c r="ET95" s="104" t="str">
        <f t="shared" si="89"/>
        <v/>
      </c>
      <c r="EU95" s="104" t="str">
        <f t="shared" si="89"/>
        <v/>
      </c>
      <c r="EV95" s="104" t="str">
        <f t="shared" si="89"/>
        <v/>
      </c>
      <c r="EW95" s="104" t="str">
        <f t="shared" si="89"/>
        <v/>
      </c>
      <c r="EX95" s="104" t="str">
        <f t="shared" si="89"/>
        <v/>
      </c>
      <c r="EY95" s="104" t="str">
        <f t="shared" si="106"/>
        <v/>
      </c>
      <c r="EZ95" s="104" t="str">
        <f t="shared" si="106"/>
        <v/>
      </c>
      <c r="FA95" s="104" t="str">
        <f t="shared" si="106"/>
        <v/>
      </c>
      <c r="FB95" s="104" t="str">
        <f t="shared" si="106"/>
        <v/>
      </c>
      <c r="FC95" s="104" t="str">
        <f t="shared" si="106"/>
        <v/>
      </c>
      <c r="FD95" s="104" t="str">
        <f t="shared" si="106"/>
        <v/>
      </c>
      <c r="FE95" s="104" t="str">
        <f t="shared" si="106"/>
        <v/>
      </c>
      <c r="FF95" s="104" t="str">
        <f t="shared" si="106"/>
        <v/>
      </c>
      <c r="FG95" s="104"/>
      <c r="FH95" s="104" t="str">
        <f t="shared" si="90"/>
        <v/>
      </c>
      <c r="FI95" s="104" t="str">
        <f t="shared" si="90"/>
        <v/>
      </c>
      <c r="FJ95" s="104" t="str">
        <f t="shared" si="90"/>
        <v/>
      </c>
      <c r="FK95" s="104" t="str">
        <f t="shared" si="90"/>
        <v/>
      </c>
      <c r="FL95" s="104" t="str">
        <f t="shared" si="90"/>
        <v/>
      </c>
      <c r="FM95" s="104" t="str">
        <f t="shared" si="107"/>
        <v/>
      </c>
      <c r="FN95" s="104" t="str">
        <f t="shared" si="107"/>
        <v/>
      </c>
      <c r="FO95" s="104" t="str">
        <f t="shared" si="107"/>
        <v/>
      </c>
      <c r="FP95" s="104" t="str">
        <f t="shared" si="107"/>
        <v/>
      </c>
      <c r="FQ95" s="104" t="str">
        <f t="shared" si="107"/>
        <v/>
      </c>
      <c r="FR95" s="104" t="str">
        <f t="shared" si="107"/>
        <v/>
      </c>
      <c r="FS95" s="104" t="str">
        <f t="shared" si="107"/>
        <v/>
      </c>
      <c r="FT95" s="104" t="str">
        <f t="shared" si="107"/>
        <v/>
      </c>
      <c r="FU95" s="104"/>
      <c r="FV95" s="104" t="str">
        <f t="shared" si="91"/>
        <v/>
      </c>
      <c r="FW95" s="104" t="str">
        <f t="shared" si="91"/>
        <v/>
      </c>
      <c r="FX95" s="104" t="str">
        <f t="shared" si="91"/>
        <v/>
      </c>
      <c r="FY95" s="104" t="str">
        <f t="shared" si="91"/>
        <v/>
      </c>
      <c r="FZ95" s="104" t="str">
        <f t="shared" si="91"/>
        <v/>
      </c>
      <c r="GA95" s="104" t="str">
        <f t="shared" si="108"/>
        <v/>
      </c>
      <c r="GB95" s="104" t="str">
        <f t="shared" si="108"/>
        <v/>
      </c>
      <c r="GC95" s="104" t="str">
        <f t="shared" si="108"/>
        <v/>
      </c>
      <c r="GD95" s="104" t="str">
        <f t="shared" si="108"/>
        <v/>
      </c>
      <c r="GE95" s="104" t="str">
        <f t="shared" si="108"/>
        <v/>
      </c>
      <c r="GF95" s="104" t="str">
        <f t="shared" si="108"/>
        <v/>
      </c>
      <c r="GG95" s="104" t="str">
        <f t="shared" si="108"/>
        <v/>
      </c>
      <c r="GH95" s="104" t="str">
        <f t="shared" si="108"/>
        <v/>
      </c>
      <c r="GI95" s="104"/>
      <c r="GJ95" s="104" t="str">
        <f t="shared" si="92"/>
        <v/>
      </c>
      <c r="GK95" s="104" t="str">
        <f t="shared" si="92"/>
        <v/>
      </c>
      <c r="GL95" s="104" t="str">
        <f t="shared" si="92"/>
        <v/>
      </c>
      <c r="GM95" s="104" t="str">
        <f t="shared" si="92"/>
        <v/>
      </c>
      <c r="GN95" s="104" t="str">
        <f t="shared" si="92"/>
        <v/>
      </c>
      <c r="GO95" s="104" t="str">
        <f t="shared" si="109"/>
        <v/>
      </c>
      <c r="GP95" s="104" t="str">
        <f t="shared" si="109"/>
        <v/>
      </c>
      <c r="GQ95" s="104" t="str">
        <f t="shared" si="109"/>
        <v/>
      </c>
      <c r="GR95" s="104" t="str">
        <f t="shared" si="109"/>
        <v/>
      </c>
      <c r="GS95" s="104" t="str">
        <f t="shared" si="109"/>
        <v/>
      </c>
      <c r="GT95" s="104" t="str">
        <f t="shared" si="109"/>
        <v/>
      </c>
      <c r="GU95" s="104" t="str">
        <f t="shared" si="109"/>
        <v/>
      </c>
      <c r="GV95" s="104" t="str">
        <f t="shared" si="109"/>
        <v/>
      </c>
      <c r="GW95" s="104"/>
      <c r="GX95" s="104" t="str">
        <f t="shared" si="93"/>
        <v/>
      </c>
      <c r="GY95" s="104" t="str">
        <f t="shared" si="93"/>
        <v/>
      </c>
      <c r="GZ95" s="104" t="str">
        <f t="shared" si="93"/>
        <v/>
      </c>
      <c r="HA95" s="104" t="str">
        <f t="shared" si="93"/>
        <v/>
      </c>
      <c r="HB95" s="104" t="str">
        <f t="shared" si="93"/>
        <v/>
      </c>
      <c r="HC95" s="104" t="str">
        <f t="shared" si="110"/>
        <v/>
      </c>
      <c r="HD95" s="104" t="str">
        <f t="shared" si="110"/>
        <v/>
      </c>
      <c r="HE95" s="104" t="str">
        <f t="shared" si="110"/>
        <v/>
      </c>
      <c r="HF95" s="104" t="str">
        <f t="shared" si="110"/>
        <v/>
      </c>
      <c r="HG95" s="104" t="str">
        <f t="shared" si="110"/>
        <v/>
      </c>
      <c r="HH95" s="104" t="str">
        <f t="shared" si="110"/>
        <v/>
      </c>
      <c r="HI95" s="104" t="str">
        <f t="shared" si="110"/>
        <v/>
      </c>
      <c r="HJ95" s="104" t="str">
        <f t="shared" si="110"/>
        <v/>
      </c>
    </row>
    <row r="96" spans="1:218" x14ac:dyDescent="0.25">
      <c r="A96" s="91">
        <v>40663</v>
      </c>
      <c r="B96" s="113">
        <v>0.44444444444444442</v>
      </c>
      <c r="C96" s="114" t="s">
        <v>571</v>
      </c>
      <c r="D96" s="160" t="s">
        <v>653</v>
      </c>
      <c r="E96" s="112">
        <v>15.6</v>
      </c>
      <c r="F96" s="134"/>
      <c r="G96" s="161"/>
      <c r="H96" s="162" t="str">
        <f>INDEX('Daily Activity List'!B:B,MATCH(A96,'Daily Activity List'!$A:$A))</f>
        <v>AB Decon - Spray</v>
      </c>
      <c r="I96" s="136"/>
      <c r="J96" s="104" t="str">
        <f t="shared" si="95"/>
        <v/>
      </c>
      <c r="K96" s="104" t="str">
        <f t="shared" si="95"/>
        <v/>
      </c>
      <c r="L96" s="104" t="str">
        <f t="shared" si="100"/>
        <v/>
      </c>
      <c r="M96" s="104" t="str">
        <f t="shared" si="100"/>
        <v/>
      </c>
      <c r="N96" s="104" t="str">
        <f t="shared" si="100"/>
        <v/>
      </c>
      <c r="O96" s="104" t="str">
        <f t="shared" si="100"/>
        <v/>
      </c>
      <c r="P96" s="104">
        <f t="shared" si="100"/>
        <v>15.6</v>
      </c>
      <c r="Q96" s="104" t="str">
        <f t="shared" si="100"/>
        <v/>
      </c>
      <c r="R96" s="104" t="str">
        <f t="shared" si="100"/>
        <v/>
      </c>
      <c r="S96" s="104" t="str">
        <f t="shared" si="100"/>
        <v/>
      </c>
      <c r="T96" s="104" t="str">
        <f t="shared" si="100"/>
        <v/>
      </c>
      <c r="U96" s="104" t="str">
        <f t="shared" si="100"/>
        <v/>
      </c>
      <c r="V96" s="104" t="str">
        <f t="shared" si="100"/>
        <v/>
      </c>
      <c r="W96" s="136"/>
      <c r="X96" s="104" t="str">
        <f t="shared" si="70"/>
        <v/>
      </c>
      <c r="Y96" s="104" t="str">
        <f t="shared" si="111"/>
        <v/>
      </c>
      <c r="Z96" s="104" t="str">
        <f t="shared" si="111"/>
        <v/>
      </c>
      <c r="AA96" s="104" t="str">
        <f t="shared" si="111"/>
        <v/>
      </c>
      <c r="AB96" s="104" t="str">
        <f t="shared" si="111"/>
        <v/>
      </c>
      <c r="AC96" s="104" t="str">
        <f t="shared" si="111"/>
        <v/>
      </c>
      <c r="AD96" s="104" t="str">
        <f t="shared" si="111"/>
        <v/>
      </c>
      <c r="AE96" s="104" t="str">
        <f t="shared" si="111"/>
        <v/>
      </c>
      <c r="AF96" s="104" t="str">
        <f t="shared" si="111"/>
        <v/>
      </c>
      <c r="AG96" s="104" t="str">
        <f t="shared" si="111"/>
        <v/>
      </c>
      <c r="AH96" s="104" t="str">
        <f t="shared" si="111"/>
        <v/>
      </c>
      <c r="AI96" s="104" t="str">
        <f t="shared" si="111"/>
        <v/>
      </c>
      <c r="AJ96" s="104" t="str">
        <f t="shared" si="111"/>
        <v/>
      </c>
      <c r="AK96" s="104"/>
      <c r="AL96" s="104" t="str">
        <f t="shared" si="71"/>
        <v/>
      </c>
      <c r="AM96" s="104" t="str">
        <f t="shared" si="112"/>
        <v/>
      </c>
      <c r="AN96" s="104" t="str">
        <f t="shared" si="112"/>
        <v/>
      </c>
      <c r="AO96" s="104" t="str">
        <f t="shared" si="112"/>
        <v/>
      </c>
      <c r="AP96" s="104" t="str">
        <f t="shared" si="112"/>
        <v/>
      </c>
      <c r="AQ96" s="104" t="str">
        <f t="shared" si="112"/>
        <v/>
      </c>
      <c r="AR96" s="104" t="str">
        <f t="shared" si="112"/>
        <v/>
      </c>
      <c r="AS96" s="104" t="str">
        <f t="shared" si="112"/>
        <v/>
      </c>
      <c r="AT96" s="104" t="str">
        <f t="shared" si="112"/>
        <v/>
      </c>
      <c r="AU96" s="104" t="str">
        <f t="shared" si="112"/>
        <v/>
      </c>
      <c r="AV96" s="104" t="str">
        <f t="shared" si="112"/>
        <v/>
      </c>
      <c r="AW96" s="104" t="str">
        <f t="shared" si="112"/>
        <v/>
      </c>
      <c r="AX96" s="104" t="str">
        <f t="shared" si="112"/>
        <v/>
      </c>
      <c r="AY96" s="104"/>
      <c r="AZ96" s="104" t="str">
        <f t="shared" si="72"/>
        <v/>
      </c>
      <c r="BA96" s="104" t="str">
        <f t="shared" si="113"/>
        <v/>
      </c>
      <c r="BB96" s="104" t="str">
        <f t="shared" si="113"/>
        <v/>
      </c>
      <c r="BC96" s="104" t="str">
        <f t="shared" si="113"/>
        <v/>
      </c>
      <c r="BD96" s="104" t="str">
        <f t="shared" si="113"/>
        <v/>
      </c>
      <c r="BE96" s="104" t="str">
        <f t="shared" si="113"/>
        <v/>
      </c>
      <c r="BF96" s="104" t="str">
        <f t="shared" si="113"/>
        <v/>
      </c>
      <c r="BG96" s="104" t="str">
        <f t="shared" si="113"/>
        <v/>
      </c>
      <c r="BH96" s="104" t="str">
        <f t="shared" si="113"/>
        <v/>
      </c>
      <c r="BI96" s="104" t="str">
        <f t="shared" si="113"/>
        <v/>
      </c>
      <c r="BJ96" s="104" t="str">
        <f t="shared" si="113"/>
        <v/>
      </c>
      <c r="BK96" s="104" t="str">
        <f t="shared" si="113"/>
        <v/>
      </c>
      <c r="BL96" s="104" t="str">
        <f t="shared" si="113"/>
        <v/>
      </c>
      <c r="BM96" s="104"/>
      <c r="BN96" s="104" t="str">
        <f t="shared" si="73"/>
        <v/>
      </c>
      <c r="BO96" s="104" t="str">
        <f t="shared" si="114"/>
        <v/>
      </c>
      <c r="BP96" s="104" t="str">
        <f t="shared" si="114"/>
        <v/>
      </c>
      <c r="BQ96" s="104" t="str">
        <f t="shared" si="114"/>
        <v/>
      </c>
      <c r="BR96" s="104" t="str">
        <f t="shared" si="114"/>
        <v/>
      </c>
      <c r="BS96" s="104" t="str">
        <f t="shared" si="114"/>
        <v/>
      </c>
      <c r="BT96" s="104" t="str">
        <f t="shared" si="114"/>
        <v/>
      </c>
      <c r="BU96" s="104" t="str">
        <f t="shared" si="114"/>
        <v/>
      </c>
      <c r="BV96" s="104" t="str">
        <f t="shared" si="114"/>
        <v/>
      </c>
      <c r="BW96" s="104" t="str">
        <f t="shared" si="114"/>
        <v/>
      </c>
      <c r="BX96" s="104" t="str">
        <f t="shared" si="114"/>
        <v/>
      </c>
      <c r="BY96" s="104" t="str">
        <f t="shared" si="114"/>
        <v/>
      </c>
      <c r="BZ96" s="104" t="str">
        <f t="shared" si="114"/>
        <v/>
      </c>
      <c r="CA96" s="104"/>
      <c r="CB96" s="104" t="str">
        <f t="shared" si="84"/>
        <v/>
      </c>
      <c r="CC96" s="104" t="str">
        <f t="shared" si="84"/>
        <v/>
      </c>
      <c r="CD96" s="104" t="str">
        <f t="shared" si="84"/>
        <v/>
      </c>
      <c r="CE96" s="104" t="str">
        <f t="shared" si="84"/>
        <v/>
      </c>
      <c r="CF96" s="104" t="str">
        <f t="shared" si="84"/>
        <v/>
      </c>
      <c r="CG96" s="104" t="str">
        <f t="shared" si="101"/>
        <v/>
      </c>
      <c r="CH96" s="104" t="str">
        <f t="shared" si="101"/>
        <v/>
      </c>
      <c r="CI96" s="104" t="str">
        <f t="shared" si="101"/>
        <v/>
      </c>
      <c r="CJ96" s="104" t="str">
        <f t="shared" si="101"/>
        <v/>
      </c>
      <c r="CK96" s="104" t="str">
        <f t="shared" si="101"/>
        <v/>
      </c>
      <c r="CL96" s="104" t="str">
        <f t="shared" si="101"/>
        <v/>
      </c>
      <c r="CM96" s="104" t="str">
        <f t="shared" si="101"/>
        <v/>
      </c>
      <c r="CN96" s="104" t="str">
        <f t="shared" si="101"/>
        <v/>
      </c>
      <c r="CO96" s="104"/>
      <c r="CP96" s="104" t="str">
        <f t="shared" si="85"/>
        <v/>
      </c>
      <c r="CQ96" s="104" t="str">
        <f t="shared" si="85"/>
        <v/>
      </c>
      <c r="CR96" s="104" t="str">
        <f t="shared" si="85"/>
        <v/>
      </c>
      <c r="CS96" s="104" t="str">
        <f t="shared" si="85"/>
        <v/>
      </c>
      <c r="CT96" s="104" t="str">
        <f t="shared" si="85"/>
        <v/>
      </c>
      <c r="CU96" s="104" t="str">
        <f t="shared" si="102"/>
        <v/>
      </c>
      <c r="CV96" s="104" t="str">
        <f t="shared" si="102"/>
        <v/>
      </c>
      <c r="CW96" s="104" t="str">
        <f t="shared" si="102"/>
        <v/>
      </c>
      <c r="CX96" s="104" t="str">
        <f t="shared" si="102"/>
        <v/>
      </c>
      <c r="CY96" s="104" t="str">
        <f t="shared" si="102"/>
        <v/>
      </c>
      <c r="CZ96" s="104" t="str">
        <f t="shared" si="102"/>
        <v/>
      </c>
      <c r="DA96" s="104" t="str">
        <f t="shared" si="102"/>
        <v/>
      </c>
      <c r="DB96" s="104" t="str">
        <f t="shared" si="102"/>
        <v/>
      </c>
      <c r="DC96" s="104"/>
      <c r="DD96" s="104" t="str">
        <f t="shared" si="86"/>
        <v/>
      </c>
      <c r="DE96" s="104" t="str">
        <f t="shared" si="86"/>
        <v/>
      </c>
      <c r="DF96" s="104" t="str">
        <f t="shared" si="86"/>
        <v/>
      </c>
      <c r="DG96" s="104" t="str">
        <f t="shared" si="86"/>
        <v/>
      </c>
      <c r="DH96" s="104" t="str">
        <f t="shared" si="86"/>
        <v/>
      </c>
      <c r="DI96" s="104" t="str">
        <f t="shared" si="103"/>
        <v/>
      </c>
      <c r="DJ96" s="104" t="str">
        <f t="shared" si="103"/>
        <v/>
      </c>
      <c r="DK96" s="104" t="str">
        <f t="shared" si="103"/>
        <v/>
      </c>
      <c r="DL96" s="104" t="str">
        <f t="shared" si="103"/>
        <v/>
      </c>
      <c r="DM96" s="104" t="str">
        <f t="shared" si="103"/>
        <v/>
      </c>
      <c r="DN96" s="104" t="str">
        <f t="shared" si="103"/>
        <v/>
      </c>
      <c r="DO96" s="104" t="str">
        <f t="shared" si="103"/>
        <v/>
      </c>
      <c r="DP96" s="104" t="str">
        <f t="shared" si="103"/>
        <v/>
      </c>
      <c r="DQ96" s="104"/>
      <c r="DR96" s="104" t="str">
        <f t="shared" si="87"/>
        <v/>
      </c>
      <c r="DS96" s="104" t="str">
        <f t="shared" si="87"/>
        <v/>
      </c>
      <c r="DT96" s="104" t="str">
        <f t="shared" si="87"/>
        <v/>
      </c>
      <c r="DU96" s="104" t="str">
        <f t="shared" si="87"/>
        <v/>
      </c>
      <c r="DV96" s="104" t="str">
        <f t="shared" si="87"/>
        <v/>
      </c>
      <c r="DW96" s="104" t="str">
        <f t="shared" si="104"/>
        <v/>
      </c>
      <c r="DX96" s="104" t="str">
        <f t="shared" si="104"/>
        <v/>
      </c>
      <c r="DY96" s="104" t="str">
        <f t="shared" si="104"/>
        <v/>
      </c>
      <c r="DZ96" s="104" t="str">
        <f t="shared" si="104"/>
        <v/>
      </c>
      <c r="EA96" s="104" t="str">
        <f t="shared" si="104"/>
        <v/>
      </c>
      <c r="EB96" s="104" t="str">
        <f t="shared" si="104"/>
        <v/>
      </c>
      <c r="EC96" s="104" t="str">
        <f t="shared" si="104"/>
        <v/>
      </c>
      <c r="ED96" s="104" t="str">
        <f t="shared" si="104"/>
        <v/>
      </c>
      <c r="EE96" s="104"/>
      <c r="EF96" s="104" t="str">
        <f t="shared" si="88"/>
        <v/>
      </c>
      <c r="EG96" s="104" t="str">
        <f t="shared" si="88"/>
        <v/>
      </c>
      <c r="EH96" s="104" t="str">
        <f t="shared" si="88"/>
        <v/>
      </c>
      <c r="EI96" s="104" t="str">
        <f t="shared" si="88"/>
        <v/>
      </c>
      <c r="EJ96" s="104" t="str">
        <f t="shared" si="88"/>
        <v/>
      </c>
      <c r="EK96" s="104" t="str">
        <f t="shared" si="105"/>
        <v/>
      </c>
      <c r="EL96" s="104" t="str">
        <f t="shared" si="105"/>
        <v/>
      </c>
      <c r="EM96" s="104" t="str">
        <f t="shared" si="105"/>
        <v/>
      </c>
      <c r="EN96" s="104" t="str">
        <f t="shared" si="105"/>
        <v/>
      </c>
      <c r="EO96" s="104" t="str">
        <f t="shared" si="105"/>
        <v/>
      </c>
      <c r="EP96" s="104" t="str">
        <f t="shared" si="105"/>
        <v/>
      </c>
      <c r="EQ96" s="104" t="str">
        <f t="shared" si="105"/>
        <v/>
      </c>
      <c r="ER96" s="104" t="str">
        <f t="shared" si="105"/>
        <v/>
      </c>
      <c r="ES96" s="104"/>
      <c r="ET96" s="104" t="str">
        <f t="shared" si="89"/>
        <v/>
      </c>
      <c r="EU96" s="104" t="str">
        <f t="shared" si="89"/>
        <v/>
      </c>
      <c r="EV96" s="104" t="str">
        <f t="shared" si="89"/>
        <v/>
      </c>
      <c r="EW96" s="104" t="str">
        <f t="shared" si="89"/>
        <v/>
      </c>
      <c r="EX96" s="104" t="str">
        <f t="shared" si="89"/>
        <v/>
      </c>
      <c r="EY96" s="104" t="str">
        <f t="shared" si="106"/>
        <v/>
      </c>
      <c r="EZ96" s="104" t="str">
        <f t="shared" si="106"/>
        <v/>
      </c>
      <c r="FA96" s="104" t="str">
        <f t="shared" si="106"/>
        <v/>
      </c>
      <c r="FB96" s="104" t="str">
        <f t="shared" si="106"/>
        <v/>
      </c>
      <c r="FC96" s="104" t="str">
        <f t="shared" si="106"/>
        <v/>
      </c>
      <c r="FD96" s="104" t="str">
        <f t="shared" si="106"/>
        <v/>
      </c>
      <c r="FE96" s="104" t="str">
        <f t="shared" si="106"/>
        <v/>
      </c>
      <c r="FF96" s="104" t="str">
        <f t="shared" si="106"/>
        <v/>
      </c>
      <c r="FG96" s="104"/>
      <c r="FH96" s="104" t="str">
        <f t="shared" si="90"/>
        <v/>
      </c>
      <c r="FI96" s="104" t="str">
        <f t="shared" si="90"/>
        <v/>
      </c>
      <c r="FJ96" s="104" t="str">
        <f t="shared" si="90"/>
        <v/>
      </c>
      <c r="FK96" s="104" t="str">
        <f t="shared" si="90"/>
        <v/>
      </c>
      <c r="FL96" s="104" t="str">
        <f t="shared" si="90"/>
        <v/>
      </c>
      <c r="FM96" s="104" t="str">
        <f t="shared" si="107"/>
        <v/>
      </c>
      <c r="FN96" s="104" t="str">
        <f t="shared" si="107"/>
        <v/>
      </c>
      <c r="FO96" s="104" t="str">
        <f t="shared" si="107"/>
        <v/>
      </c>
      <c r="FP96" s="104" t="str">
        <f t="shared" si="107"/>
        <v/>
      </c>
      <c r="FQ96" s="104" t="str">
        <f t="shared" si="107"/>
        <v/>
      </c>
      <c r="FR96" s="104" t="str">
        <f t="shared" si="107"/>
        <v/>
      </c>
      <c r="FS96" s="104" t="str">
        <f t="shared" si="107"/>
        <v/>
      </c>
      <c r="FT96" s="104" t="str">
        <f t="shared" si="107"/>
        <v/>
      </c>
      <c r="FU96" s="104"/>
      <c r="FV96" s="104" t="str">
        <f t="shared" si="91"/>
        <v/>
      </c>
      <c r="FW96" s="104" t="str">
        <f t="shared" si="91"/>
        <v/>
      </c>
      <c r="FX96" s="104" t="str">
        <f t="shared" si="91"/>
        <v/>
      </c>
      <c r="FY96" s="104" t="str">
        <f t="shared" si="91"/>
        <v/>
      </c>
      <c r="FZ96" s="104" t="str">
        <f t="shared" si="91"/>
        <v/>
      </c>
      <c r="GA96" s="104" t="str">
        <f t="shared" si="108"/>
        <v/>
      </c>
      <c r="GB96" s="104" t="str">
        <f t="shared" si="108"/>
        <v/>
      </c>
      <c r="GC96" s="104" t="str">
        <f t="shared" si="108"/>
        <v/>
      </c>
      <c r="GD96" s="104" t="str">
        <f t="shared" si="108"/>
        <v/>
      </c>
      <c r="GE96" s="104" t="str">
        <f t="shared" si="108"/>
        <v/>
      </c>
      <c r="GF96" s="104" t="str">
        <f t="shared" si="108"/>
        <v/>
      </c>
      <c r="GG96" s="104" t="str">
        <f t="shared" si="108"/>
        <v/>
      </c>
      <c r="GH96" s="104" t="str">
        <f t="shared" si="108"/>
        <v/>
      </c>
      <c r="GI96" s="104"/>
      <c r="GJ96" s="104" t="str">
        <f t="shared" si="92"/>
        <v/>
      </c>
      <c r="GK96" s="104" t="str">
        <f t="shared" si="92"/>
        <v/>
      </c>
      <c r="GL96" s="104" t="str">
        <f t="shared" si="92"/>
        <v/>
      </c>
      <c r="GM96" s="104" t="str">
        <f t="shared" si="92"/>
        <v/>
      </c>
      <c r="GN96" s="104" t="str">
        <f t="shared" si="92"/>
        <v/>
      </c>
      <c r="GO96" s="104" t="str">
        <f t="shared" si="109"/>
        <v/>
      </c>
      <c r="GP96" s="104" t="str">
        <f t="shared" si="109"/>
        <v/>
      </c>
      <c r="GQ96" s="104" t="str">
        <f t="shared" si="109"/>
        <v/>
      </c>
      <c r="GR96" s="104" t="str">
        <f t="shared" si="109"/>
        <v/>
      </c>
      <c r="GS96" s="104" t="str">
        <f t="shared" si="109"/>
        <v/>
      </c>
      <c r="GT96" s="104" t="str">
        <f t="shared" si="109"/>
        <v/>
      </c>
      <c r="GU96" s="104" t="str">
        <f t="shared" si="109"/>
        <v/>
      </c>
      <c r="GV96" s="104" t="str">
        <f t="shared" si="109"/>
        <v/>
      </c>
      <c r="GW96" s="104"/>
      <c r="GX96" s="104" t="str">
        <f t="shared" si="93"/>
        <v/>
      </c>
      <c r="GY96" s="104" t="str">
        <f t="shared" si="93"/>
        <v/>
      </c>
      <c r="GZ96" s="104" t="str">
        <f t="shared" si="93"/>
        <v/>
      </c>
      <c r="HA96" s="104" t="str">
        <f t="shared" si="93"/>
        <v/>
      </c>
      <c r="HB96" s="104" t="str">
        <f t="shared" si="93"/>
        <v/>
      </c>
      <c r="HC96" s="104" t="str">
        <f t="shared" si="110"/>
        <v/>
      </c>
      <c r="HD96" s="104" t="str">
        <f t="shared" si="110"/>
        <v/>
      </c>
      <c r="HE96" s="104" t="str">
        <f t="shared" si="110"/>
        <v/>
      </c>
      <c r="HF96" s="104" t="str">
        <f t="shared" si="110"/>
        <v/>
      </c>
      <c r="HG96" s="104" t="str">
        <f t="shared" si="110"/>
        <v/>
      </c>
      <c r="HH96" s="104" t="str">
        <f t="shared" si="110"/>
        <v/>
      </c>
      <c r="HI96" s="104" t="str">
        <f t="shared" si="110"/>
        <v/>
      </c>
      <c r="HJ96" s="104" t="str">
        <f t="shared" si="110"/>
        <v/>
      </c>
    </row>
    <row r="97" spans="1:218" x14ac:dyDescent="0.25">
      <c r="A97" s="91">
        <v>40663</v>
      </c>
      <c r="B97" s="113">
        <v>0.48402777777777778</v>
      </c>
      <c r="C97" s="114" t="s">
        <v>571</v>
      </c>
      <c r="D97" s="160" t="s">
        <v>629</v>
      </c>
      <c r="E97" s="112"/>
      <c r="F97" s="134">
        <v>37</v>
      </c>
      <c r="G97" s="161"/>
      <c r="H97" s="162" t="str">
        <f>INDEX('Daily Activity List'!B:B,MATCH(A97,'Daily Activity List'!$A:$A))</f>
        <v>AB Decon - Spray</v>
      </c>
      <c r="I97" s="136"/>
      <c r="J97" s="104" t="str">
        <f t="shared" si="95"/>
        <v/>
      </c>
      <c r="K97" s="104" t="str">
        <f t="shared" si="95"/>
        <v/>
      </c>
      <c r="L97" s="104" t="str">
        <f t="shared" si="100"/>
        <v/>
      </c>
      <c r="M97" s="104" t="str">
        <f t="shared" si="100"/>
        <v/>
      </c>
      <c r="N97" s="104" t="str">
        <f t="shared" si="100"/>
        <v/>
      </c>
      <c r="O97" s="104" t="str">
        <f t="shared" si="100"/>
        <v/>
      </c>
      <c r="P97" s="104" t="str">
        <f t="shared" si="100"/>
        <v/>
      </c>
      <c r="Q97" s="104" t="str">
        <f t="shared" si="100"/>
        <v/>
      </c>
      <c r="R97" s="104" t="str">
        <f t="shared" si="100"/>
        <v/>
      </c>
      <c r="S97" s="104" t="str">
        <f t="shared" si="100"/>
        <v/>
      </c>
      <c r="T97" s="104" t="str">
        <f t="shared" si="100"/>
        <v/>
      </c>
      <c r="U97" s="104" t="str">
        <f t="shared" si="100"/>
        <v/>
      </c>
      <c r="V97" s="104" t="str">
        <f t="shared" si="100"/>
        <v/>
      </c>
      <c r="W97" s="136"/>
      <c r="X97" s="104" t="str">
        <f t="shared" si="70"/>
        <v/>
      </c>
      <c r="Y97" s="104" t="str">
        <f t="shared" si="111"/>
        <v/>
      </c>
      <c r="Z97" s="104" t="str">
        <f t="shared" si="111"/>
        <v/>
      </c>
      <c r="AA97" s="104" t="str">
        <f t="shared" si="111"/>
        <v/>
      </c>
      <c r="AB97" s="104" t="str">
        <f t="shared" si="111"/>
        <v/>
      </c>
      <c r="AC97" s="104" t="str">
        <f t="shared" si="111"/>
        <v/>
      </c>
      <c r="AD97" s="104">
        <f t="shared" si="111"/>
        <v>37</v>
      </c>
      <c r="AE97" s="104" t="str">
        <f t="shared" si="111"/>
        <v/>
      </c>
      <c r="AF97" s="104" t="str">
        <f t="shared" si="111"/>
        <v/>
      </c>
      <c r="AG97" s="104" t="str">
        <f t="shared" si="111"/>
        <v/>
      </c>
      <c r="AH97" s="104" t="str">
        <f t="shared" si="111"/>
        <v/>
      </c>
      <c r="AI97" s="104" t="str">
        <f t="shared" si="111"/>
        <v/>
      </c>
      <c r="AJ97" s="104" t="str">
        <f t="shared" si="111"/>
        <v/>
      </c>
      <c r="AK97" s="104"/>
      <c r="AL97" s="104" t="str">
        <f t="shared" si="71"/>
        <v/>
      </c>
      <c r="AM97" s="104" t="str">
        <f t="shared" si="112"/>
        <v/>
      </c>
      <c r="AN97" s="104" t="str">
        <f t="shared" si="112"/>
        <v/>
      </c>
      <c r="AO97" s="104" t="str">
        <f t="shared" si="112"/>
        <v/>
      </c>
      <c r="AP97" s="104" t="str">
        <f t="shared" si="112"/>
        <v/>
      </c>
      <c r="AQ97" s="104" t="str">
        <f t="shared" si="112"/>
        <v/>
      </c>
      <c r="AR97" s="104" t="str">
        <f t="shared" si="112"/>
        <v/>
      </c>
      <c r="AS97" s="104" t="str">
        <f t="shared" si="112"/>
        <v/>
      </c>
      <c r="AT97" s="104" t="str">
        <f t="shared" si="112"/>
        <v/>
      </c>
      <c r="AU97" s="104" t="str">
        <f t="shared" si="112"/>
        <v/>
      </c>
      <c r="AV97" s="104" t="str">
        <f t="shared" si="112"/>
        <v/>
      </c>
      <c r="AW97" s="104" t="str">
        <f t="shared" si="112"/>
        <v/>
      </c>
      <c r="AX97" s="104" t="str">
        <f t="shared" si="112"/>
        <v/>
      </c>
      <c r="AY97" s="104"/>
      <c r="AZ97" s="104" t="str">
        <f t="shared" si="72"/>
        <v/>
      </c>
      <c r="BA97" s="104" t="str">
        <f t="shared" si="113"/>
        <v/>
      </c>
      <c r="BB97" s="104" t="str">
        <f t="shared" si="113"/>
        <v/>
      </c>
      <c r="BC97" s="104" t="str">
        <f t="shared" si="113"/>
        <v/>
      </c>
      <c r="BD97" s="104" t="str">
        <f t="shared" si="113"/>
        <v/>
      </c>
      <c r="BE97" s="104" t="str">
        <f t="shared" si="113"/>
        <v/>
      </c>
      <c r="BF97" s="104" t="str">
        <f t="shared" si="113"/>
        <v/>
      </c>
      <c r="BG97" s="104" t="str">
        <f t="shared" si="113"/>
        <v/>
      </c>
      <c r="BH97" s="104" t="str">
        <f t="shared" si="113"/>
        <v/>
      </c>
      <c r="BI97" s="104" t="str">
        <f t="shared" si="113"/>
        <v/>
      </c>
      <c r="BJ97" s="104" t="str">
        <f t="shared" si="113"/>
        <v/>
      </c>
      <c r="BK97" s="104" t="str">
        <f t="shared" si="113"/>
        <v/>
      </c>
      <c r="BL97" s="104" t="str">
        <f t="shared" si="113"/>
        <v/>
      </c>
      <c r="BM97" s="104"/>
      <c r="BN97" s="104" t="str">
        <f t="shared" si="73"/>
        <v/>
      </c>
      <c r="BO97" s="104" t="str">
        <f t="shared" si="114"/>
        <v/>
      </c>
      <c r="BP97" s="104" t="str">
        <f t="shared" si="114"/>
        <v/>
      </c>
      <c r="BQ97" s="104" t="str">
        <f t="shared" si="114"/>
        <v/>
      </c>
      <c r="BR97" s="104" t="str">
        <f t="shared" si="114"/>
        <v/>
      </c>
      <c r="BS97" s="104" t="str">
        <f t="shared" si="114"/>
        <v/>
      </c>
      <c r="BT97" s="104" t="str">
        <f t="shared" si="114"/>
        <v/>
      </c>
      <c r="BU97" s="104" t="str">
        <f t="shared" si="114"/>
        <v/>
      </c>
      <c r="BV97" s="104" t="str">
        <f t="shared" si="114"/>
        <v/>
      </c>
      <c r="BW97" s="104" t="str">
        <f t="shared" si="114"/>
        <v/>
      </c>
      <c r="BX97" s="104" t="str">
        <f t="shared" si="114"/>
        <v/>
      </c>
      <c r="BY97" s="104" t="str">
        <f t="shared" si="114"/>
        <v/>
      </c>
      <c r="BZ97" s="104" t="str">
        <f t="shared" si="114"/>
        <v/>
      </c>
      <c r="CA97" s="104"/>
      <c r="CB97" s="104" t="str">
        <f t="shared" si="84"/>
        <v/>
      </c>
      <c r="CC97" s="104" t="str">
        <f t="shared" si="84"/>
        <v/>
      </c>
      <c r="CD97" s="104" t="str">
        <f t="shared" si="84"/>
        <v/>
      </c>
      <c r="CE97" s="104" t="str">
        <f t="shared" si="84"/>
        <v/>
      </c>
      <c r="CF97" s="104" t="str">
        <f t="shared" si="84"/>
        <v/>
      </c>
      <c r="CG97" s="104" t="str">
        <f t="shared" si="101"/>
        <v/>
      </c>
      <c r="CH97" s="104" t="str">
        <f t="shared" si="101"/>
        <v/>
      </c>
      <c r="CI97" s="104" t="str">
        <f t="shared" si="101"/>
        <v/>
      </c>
      <c r="CJ97" s="104" t="str">
        <f t="shared" si="101"/>
        <v/>
      </c>
      <c r="CK97" s="104" t="str">
        <f t="shared" si="101"/>
        <v/>
      </c>
      <c r="CL97" s="104" t="str">
        <f t="shared" si="101"/>
        <v/>
      </c>
      <c r="CM97" s="104" t="str">
        <f t="shared" si="101"/>
        <v/>
      </c>
      <c r="CN97" s="104" t="str">
        <f t="shared" si="101"/>
        <v/>
      </c>
      <c r="CO97" s="104"/>
      <c r="CP97" s="104" t="str">
        <f t="shared" si="85"/>
        <v/>
      </c>
      <c r="CQ97" s="104" t="str">
        <f t="shared" si="85"/>
        <v/>
      </c>
      <c r="CR97" s="104" t="str">
        <f t="shared" si="85"/>
        <v/>
      </c>
      <c r="CS97" s="104" t="str">
        <f t="shared" si="85"/>
        <v/>
      </c>
      <c r="CT97" s="104" t="str">
        <f t="shared" si="85"/>
        <v/>
      </c>
      <c r="CU97" s="104" t="str">
        <f t="shared" si="102"/>
        <v/>
      </c>
      <c r="CV97" s="104" t="str">
        <f t="shared" si="102"/>
        <v/>
      </c>
      <c r="CW97" s="104" t="str">
        <f t="shared" si="102"/>
        <v/>
      </c>
      <c r="CX97" s="104" t="str">
        <f t="shared" si="102"/>
        <v/>
      </c>
      <c r="CY97" s="104" t="str">
        <f t="shared" si="102"/>
        <v/>
      </c>
      <c r="CZ97" s="104" t="str">
        <f t="shared" si="102"/>
        <v/>
      </c>
      <c r="DA97" s="104" t="str">
        <f t="shared" si="102"/>
        <v/>
      </c>
      <c r="DB97" s="104" t="str">
        <f t="shared" si="102"/>
        <v/>
      </c>
      <c r="DC97" s="104"/>
      <c r="DD97" s="104" t="str">
        <f t="shared" si="86"/>
        <v/>
      </c>
      <c r="DE97" s="104" t="str">
        <f t="shared" si="86"/>
        <v/>
      </c>
      <c r="DF97" s="104" t="str">
        <f t="shared" si="86"/>
        <v/>
      </c>
      <c r="DG97" s="104" t="str">
        <f t="shared" si="86"/>
        <v/>
      </c>
      <c r="DH97" s="104" t="str">
        <f t="shared" si="86"/>
        <v/>
      </c>
      <c r="DI97" s="104" t="str">
        <f t="shared" si="103"/>
        <v/>
      </c>
      <c r="DJ97" s="104" t="str">
        <f t="shared" si="103"/>
        <v/>
      </c>
      <c r="DK97" s="104" t="str">
        <f t="shared" si="103"/>
        <v/>
      </c>
      <c r="DL97" s="104" t="str">
        <f t="shared" si="103"/>
        <v/>
      </c>
      <c r="DM97" s="104" t="str">
        <f t="shared" si="103"/>
        <v/>
      </c>
      <c r="DN97" s="104" t="str">
        <f t="shared" si="103"/>
        <v/>
      </c>
      <c r="DO97" s="104" t="str">
        <f t="shared" si="103"/>
        <v/>
      </c>
      <c r="DP97" s="104" t="str">
        <f t="shared" si="103"/>
        <v/>
      </c>
      <c r="DQ97" s="104"/>
      <c r="DR97" s="104" t="str">
        <f t="shared" si="87"/>
        <v/>
      </c>
      <c r="DS97" s="104" t="str">
        <f t="shared" si="87"/>
        <v/>
      </c>
      <c r="DT97" s="104" t="str">
        <f t="shared" si="87"/>
        <v/>
      </c>
      <c r="DU97" s="104" t="str">
        <f t="shared" si="87"/>
        <v/>
      </c>
      <c r="DV97" s="104" t="str">
        <f t="shared" si="87"/>
        <v/>
      </c>
      <c r="DW97" s="104" t="str">
        <f t="shared" si="104"/>
        <v/>
      </c>
      <c r="DX97" s="104" t="str">
        <f t="shared" si="104"/>
        <v/>
      </c>
      <c r="DY97" s="104" t="str">
        <f t="shared" si="104"/>
        <v/>
      </c>
      <c r="DZ97" s="104" t="str">
        <f t="shared" si="104"/>
        <v/>
      </c>
      <c r="EA97" s="104" t="str">
        <f t="shared" si="104"/>
        <v/>
      </c>
      <c r="EB97" s="104" t="str">
        <f t="shared" si="104"/>
        <v/>
      </c>
      <c r="EC97" s="104" t="str">
        <f t="shared" si="104"/>
        <v/>
      </c>
      <c r="ED97" s="104" t="str">
        <f t="shared" si="104"/>
        <v/>
      </c>
      <c r="EE97" s="104"/>
      <c r="EF97" s="104" t="str">
        <f t="shared" si="88"/>
        <v/>
      </c>
      <c r="EG97" s="104" t="str">
        <f t="shared" si="88"/>
        <v/>
      </c>
      <c r="EH97" s="104" t="str">
        <f t="shared" si="88"/>
        <v/>
      </c>
      <c r="EI97" s="104" t="str">
        <f t="shared" si="88"/>
        <v/>
      </c>
      <c r="EJ97" s="104" t="str">
        <f t="shared" si="88"/>
        <v/>
      </c>
      <c r="EK97" s="104" t="str">
        <f t="shared" si="105"/>
        <v/>
      </c>
      <c r="EL97" s="104" t="str">
        <f t="shared" si="105"/>
        <v/>
      </c>
      <c r="EM97" s="104" t="str">
        <f t="shared" si="105"/>
        <v/>
      </c>
      <c r="EN97" s="104" t="str">
        <f t="shared" si="105"/>
        <v/>
      </c>
      <c r="EO97" s="104" t="str">
        <f t="shared" si="105"/>
        <v/>
      </c>
      <c r="EP97" s="104" t="str">
        <f t="shared" si="105"/>
        <v/>
      </c>
      <c r="EQ97" s="104" t="str">
        <f t="shared" si="105"/>
        <v/>
      </c>
      <c r="ER97" s="104" t="str">
        <f t="shared" si="105"/>
        <v/>
      </c>
      <c r="ES97" s="104"/>
      <c r="ET97" s="104" t="str">
        <f t="shared" si="89"/>
        <v/>
      </c>
      <c r="EU97" s="104" t="str">
        <f t="shared" si="89"/>
        <v/>
      </c>
      <c r="EV97" s="104" t="str">
        <f t="shared" si="89"/>
        <v/>
      </c>
      <c r="EW97" s="104" t="str">
        <f t="shared" si="89"/>
        <v/>
      </c>
      <c r="EX97" s="104" t="str">
        <f t="shared" si="89"/>
        <v/>
      </c>
      <c r="EY97" s="104" t="str">
        <f t="shared" si="106"/>
        <v/>
      </c>
      <c r="EZ97" s="104" t="str">
        <f t="shared" si="106"/>
        <v/>
      </c>
      <c r="FA97" s="104" t="str">
        <f t="shared" si="106"/>
        <v/>
      </c>
      <c r="FB97" s="104" t="str">
        <f t="shared" si="106"/>
        <v/>
      </c>
      <c r="FC97" s="104" t="str">
        <f t="shared" si="106"/>
        <v/>
      </c>
      <c r="FD97" s="104" t="str">
        <f t="shared" si="106"/>
        <v/>
      </c>
      <c r="FE97" s="104" t="str">
        <f t="shared" si="106"/>
        <v/>
      </c>
      <c r="FF97" s="104" t="str">
        <f t="shared" si="106"/>
        <v/>
      </c>
      <c r="FG97" s="104"/>
      <c r="FH97" s="104" t="str">
        <f t="shared" si="90"/>
        <v/>
      </c>
      <c r="FI97" s="104" t="str">
        <f t="shared" si="90"/>
        <v/>
      </c>
      <c r="FJ97" s="104" t="str">
        <f t="shared" si="90"/>
        <v/>
      </c>
      <c r="FK97" s="104" t="str">
        <f t="shared" si="90"/>
        <v/>
      </c>
      <c r="FL97" s="104" t="str">
        <f t="shared" si="90"/>
        <v/>
      </c>
      <c r="FM97" s="104" t="str">
        <f t="shared" si="107"/>
        <v/>
      </c>
      <c r="FN97" s="104" t="str">
        <f t="shared" si="107"/>
        <v/>
      </c>
      <c r="FO97" s="104" t="str">
        <f t="shared" si="107"/>
        <v/>
      </c>
      <c r="FP97" s="104" t="str">
        <f t="shared" si="107"/>
        <v/>
      </c>
      <c r="FQ97" s="104" t="str">
        <f t="shared" si="107"/>
        <v/>
      </c>
      <c r="FR97" s="104" t="str">
        <f t="shared" si="107"/>
        <v/>
      </c>
      <c r="FS97" s="104" t="str">
        <f t="shared" si="107"/>
        <v/>
      </c>
      <c r="FT97" s="104" t="str">
        <f t="shared" si="107"/>
        <v/>
      </c>
      <c r="FU97" s="104"/>
      <c r="FV97" s="104" t="str">
        <f t="shared" si="91"/>
        <v/>
      </c>
      <c r="FW97" s="104" t="str">
        <f t="shared" si="91"/>
        <v/>
      </c>
      <c r="FX97" s="104" t="str">
        <f t="shared" si="91"/>
        <v/>
      </c>
      <c r="FY97" s="104" t="str">
        <f t="shared" si="91"/>
        <v/>
      </c>
      <c r="FZ97" s="104" t="str">
        <f t="shared" si="91"/>
        <v/>
      </c>
      <c r="GA97" s="104" t="str">
        <f t="shared" si="108"/>
        <v/>
      </c>
      <c r="GB97" s="104" t="str">
        <f t="shared" si="108"/>
        <v/>
      </c>
      <c r="GC97" s="104" t="str">
        <f t="shared" si="108"/>
        <v/>
      </c>
      <c r="GD97" s="104" t="str">
        <f t="shared" si="108"/>
        <v/>
      </c>
      <c r="GE97" s="104" t="str">
        <f t="shared" si="108"/>
        <v/>
      </c>
      <c r="GF97" s="104" t="str">
        <f t="shared" si="108"/>
        <v/>
      </c>
      <c r="GG97" s="104" t="str">
        <f t="shared" si="108"/>
        <v/>
      </c>
      <c r="GH97" s="104" t="str">
        <f t="shared" si="108"/>
        <v/>
      </c>
      <c r="GI97" s="104"/>
      <c r="GJ97" s="104" t="str">
        <f t="shared" si="92"/>
        <v/>
      </c>
      <c r="GK97" s="104" t="str">
        <f t="shared" si="92"/>
        <v/>
      </c>
      <c r="GL97" s="104" t="str">
        <f t="shared" si="92"/>
        <v/>
      </c>
      <c r="GM97" s="104" t="str">
        <f t="shared" si="92"/>
        <v/>
      </c>
      <c r="GN97" s="104" t="str">
        <f t="shared" si="92"/>
        <v/>
      </c>
      <c r="GO97" s="104" t="str">
        <f t="shared" si="109"/>
        <v/>
      </c>
      <c r="GP97" s="104" t="str">
        <f t="shared" si="109"/>
        <v/>
      </c>
      <c r="GQ97" s="104" t="str">
        <f t="shared" si="109"/>
        <v/>
      </c>
      <c r="GR97" s="104" t="str">
        <f t="shared" si="109"/>
        <v/>
      </c>
      <c r="GS97" s="104" t="str">
        <f t="shared" si="109"/>
        <v/>
      </c>
      <c r="GT97" s="104" t="str">
        <f t="shared" si="109"/>
        <v/>
      </c>
      <c r="GU97" s="104" t="str">
        <f t="shared" si="109"/>
        <v/>
      </c>
      <c r="GV97" s="104" t="str">
        <f t="shared" si="109"/>
        <v/>
      </c>
      <c r="GW97" s="104"/>
      <c r="GX97" s="104" t="str">
        <f t="shared" si="93"/>
        <v/>
      </c>
      <c r="GY97" s="104" t="str">
        <f t="shared" si="93"/>
        <v/>
      </c>
      <c r="GZ97" s="104" t="str">
        <f t="shared" si="93"/>
        <v/>
      </c>
      <c r="HA97" s="104" t="str">
        <f t="shared" si="93"/>
        <v/>
      </c>
      <c r="HB97" s="104" t="str">
        <f t="shared" si="93"/>
        <v/>
      </c>
      <c r="HC97" s="104" t="str">
        <f t="shared" si="110"/>
        <v/>
      </c>
      <c r="HD97" s="104" t="str">
        <f t="shared" si="110"/>
        <v/>
      </c>
      <c r="HE97" s="104" t="str">
        <f t="shared" si="110"/>
        <v/>
      </c>
      <c r="HF97" s="104" t="str">
        <f t="shared" si="110"/>
        <v/>
      </c>
      <c r="HG97" s="104" t="str">
        <f t="shared" si="110"/>
        <v/>
      </c>
      <c r="HH97" s="104" t="str">
        <f t="shared" si="110"/>
        <v/>
      </c>
      <c r="HI97" s="104" t="str">
        <f t="shared" si="110"/>
        <v/>
      </c>
      <c r="HJ97" s="104" t="str">
        <f t="shared" si="110"/>
        <v/>
      </c>
    </row>
    <row r="98" spans="1:218" x14ac:dyDescent="0.25">
      <c r="A98" s="91">
        <v>40663</v>
      </c>
      <c r="B98" s="113">
        <v>0.62152777777777779</v>
      </c>
      <c r="C98" s="114" t="s">
        <v>571</v>
      </c>
      <c r="D98" s="160" t="s">
        <v>629</v>
      </c>
      <c r="E98" s="112"/>
      <c r="F98" s="134">
        <v>28</v>
      </c>
      <c r="G98" s="161"/>
      <c r="H98" s="162" t="str">
        <f>INDEX('Daily Activity List'!B:B,MATCH(A98,'Daily Activity List'!$A:$A))</f>
        <v>AB Decon - Spray</v>
      </c>
      <c r="I98" s="136"/>
      <c r="J98" s="104" t="str">
        <f t="shared" si="95"/>
        <v/>
      </c>
      <c r="K98" s="104" t="str">
        <f t="shared" si="95"/>
        <v/>
      </c>
      <c r="L98" s="104" t="str">
        <f t="shared" si="100"/>
        <v/>
      </c>
      <c r="M98" s="104" t="str">
        <f t="shared" si="100"/>
        <v/>
      </c>
      <c r="N98" s="104" t="str">
        <f t="shared" si="100"/>
        <v/>
      </c>
      <c r="O98" s="104" t="str">
        <f t="shared" si="100"/>
        <v/>
      </c>
      <c r="P98" s="104" t="str">
        <f t="shared" si="100"/>
        <v/>
      </c>
      <c r="Q98" s="104" t="str">
        <f t="shared" si="100"/>
        <v/>
      </c>
      <c r="R98" s="104" t="str">
        <f t="shared" si="100"/>
        <v/>
      </c>
      <c r="S98" s="104" t="str">
        <f t="shared" si="100"/>
        <v/>
      </c>
      <c r="T98" s="104" t="str">
        <f t="shared" si="100"/>
        <v/>
      </c>
      <c r="U98" s="104" t="str">
        <f t="shared" si="100"/>
        <v/>
      </c>
      <c r="V98" s="104" t="str">
        <f t="shared" si="100"/>
        <v/>
      </c>
      <c r="W98" s="136"/>
      <c r="X98" s="104" t="str">
        <f t="shared" si="70"/>
        <v/>
      </c>
      <c r="Y98" s="104" t="str">
        <f t="shared" si="111"/>
        <v/>
      </c>
      <c r="Z98" s="104" t="str">
        <f t="shared" si="111"/>
        <v/>
      </c>
      <c r="AA98" s="104" t="str">
        <f t="shared" si="111"/>
        <v/>
      </c>
      <c r="AB98" s="104" t="str">
        <f t="shared" si="111"/>
        <v/>
      </c>
      <c r="AC98" s="104" t="str">
        <f t="shared" si="111"/>
        <v/>
      </c>
      <c r="AD98" s="104">
        <f t="shared" si="111"/>
        <v>28</v>
      </c>
      <c r="AE98" s="104" t="str">
        <f t="shared" si="111"/>
        <v/>
      </c>
      <c r="AF98" s="104" t="str">
        <f t="shared" si="111"/>
        <v/>
      </c>
      <c r="AG98" s="104" t="str">
        <f t="shared" si="111"/>
        <v/>
      </c>
      <c r="AH98" s="104" t="str">
        <f t="shared" si="111"/>
        <v/>
      </c>
      <c r="AI98" s="104" t="str">
        <f t="shared" si="111"/>
        <v/>
      </c>
      <c r="AJ98" s="104" t="str">
        <f t="shared" si="111"/>
        <v/>
      </c>
      <c r="AK98" s="104"/>
      <c r="AL98" s="104" t="str">
        <f t="shared" si="71"/>
        <v/>
      </c>
      <c r="AM98" s="104" t="str">
        <f t="shared" si="112"/>
        <v/>
      </c>
      <c r="AN98" s="104" t="str">
        <f t="shared" si="112"/>
        <v/>
      </c>
      <c r="AO98" s="104" t="str">
        <f t="shared" si="112"/>
        <v/>
      </c>
      <c r="AP98" s="104" t="str">
        <f t="shared" si="112"/>
        <v/>
      </c>
      <c r="AQ98" s="104" t="str">
        <f t="shared" si="112"/>
        <v/>
      </c>
      <c r="AR98" s="104" t="str">
        <f t="shared" si="112"/>
        <v/>
      </c>
      <c r="AS98" s="104" t="str">
        <f t="shared" si="112"/>
        <v/>
      </c>
      <c r="AT98" s="104" t="str">
        <f t="shared" si="112"/>
        <v/>
      </c>
      <c r="AU98" s="104" t="str">
        <f t="shared" si="112"/>
        <v/>
      </c>
      <c r="AV98" s="104" t="str">
        <f t="shared" si="112"/>
        <v/>
      </c>
      <c r="AW98" s="104" t="str">
        <f t="shared" si="112"/>
        <v/>
      </c>
      <c r="AX98" s="104" t="str">
        <f t="shared" si="112"/>
        <v/>
      </c>
      <c r="AY98" s="104"/>
      <c r="AZ98" s="104" t="str">
        <f t="shared" si="72"/>
        <v/>
      </c>
      <c r="BA98" s="104" t="str">
        <f t="shared" si="113"/>
        <v/>
      </c>
      <c r="BB98" s="104" t="str">
        <f t="shared" si="113"/>
        <v/>
      </c>
      <c r="BC98" s="104" t="str">
        <f t="shared" si="113"/>
        <v/>
      </c>
      <c r="BD98" s="104" t="str">
        <f t="shared" si="113"/>
        <v/>
      </c>
      <c r="BE98" s="104" t="str">
        <f t="shared" si="113"/>
        <v/>
      </c>
      <c r="BF98" s="104" t="str">
        <f t="shared" si="113"/>
        <v/>
      </c>
      <c r="BG98" s="104" t="str">
        <f t="shared" si="113"/>
        <v/>
      </c>
      <c r="BH98" s="104" t="str">
        <f t="shared" si="113"/>
        <v/>
      </c>
      <c r="BI98" s="104" t="str">
        <f t="shared" si="113"/>
        <v/>
      </c>
      <c r="BJ98" s="104" t="str">
        <f t="shared" si="113"/>
        <v/>
      </c>
      <c r="BK98" s="104" t="str">
        <f t="shared" si="113"/>
        <v/>
      </c>
      <c r="BL98" s="104" t="str">
        <f t="shared" si="113"/>
        <v/>
      </c>
      <c r="BM98" s="104"/>
      <c r="BN98" s="104" t="str">
        <f t="shared" si="73"/>
        <v/>
      </c>
      <c r="BO98" s="104" t="str">
        <f t="shared" si="114"/>
        <v/>
      </c>
      <c r="BP98" s="104" t="str">
        <f t="shared" si="114"/>
        <v/>
      </c>
      <c r="BQ98" s="104" t="str">
        <f t="shared" si="114"/>
        <v/>
      </c>
      <c r="BR98" s="104" t="str">
        <f t="shared" si="114"/>
        <v/>
      </c>
      <c r="BS98" s="104" t="str">
        <f t="shared" si="114"/>
        <v/>
      </c>
      <c r="BT98" s="104" t="str">
        <f t="shared" si="114"/>
        <v/>
      </c>
      <c r="BU98" s="104" t="str">
        <f t="shared" si="114"/>
        <v/>
      </c>
      <c r="BV98" s="104" t="str">
        <f t="shared" si="114"/>
        <v/>
      </c>
      <c r="BW98" s="104" t="str">
        <f t="shared" si="114"/>
        <v/>
      </c>
      <c r="BX98" s="104" t="str">
        <f t="shared" si="114"/>
        <v/>
      </c>
      <c r="BY98" s="104" t="str">
        <f t="shared" si="114"/>
        <v/>
      </c>
      <c r="BZ98" s="104" t="str">
        <f t="shared" si="114"/>
        <v/>
      </c>
      <c r="CA98" s="104"/>
      <c r="CB98" s="104" t="str">
        <f t="shared" si="84"/>
        <v/>
      </c>
      <c r="CC98" s="104" t="str">
        <f t="shared" si="84"/>
        <v/>
      </c>
      <c r="CD98" s="104" t="str">
        <f t="shared" si="84"/>
        <v/>
      </c>
      <c r="CE98" s="104" t="str">
        <f t="shared" si="84"/>
        <v/>
      </c>
      <c r="CF98" s="104" t="str">
        <f t="shared" si="84"/>
        <v/>
      </c>
      <c r="CG98" s="104" t="str">
        <f t="shared" si="101"/>
        <v/>
      </c>
      <c r="CH98" s="104" t="str">
        <f t="shared" si="101"/>
        <v/>
      </c>
      <c r="CI98" s="104" t="str">
        <f t="shared" si="101"/>
        <v/>
      </c>
      <c r="CJ98" s="104" t="str">
        <f t="shared" si="101"/>
        <v/>
      </c>
      <c r="CK98" s="104" t="str">
        <f t="shared" si="101"/>
        <v/>
      </c>
      <c r="CL98" s="104" t="str">
        <f t="shared" si="101"/>
        <v/>
      </c>
      <c r="CM98" s="104" t="str">
        <f t="shared" si="101"/>
        <v/>
      </c>
      <c r="CN98" s="104" t="str">
        <f t="shared" si="101"/>
        <v/>
      </c>
      <c r="CO98" s="104"/>
      <c r="CP98" s="104" t="str">
        <f t="shared" si="85"/>
        <v/>
      </c>
      <c r="CQ98" s="104" t="str">
        <f t="shared" si="85"/>
        <v/>
      </c>
      <c r="CR98" s="104" t="str">
        <f t="shared" si="85"/>
        <v/>
      </c>
      <c r="CS98" s="104" t="str">
        <f t="shared" si="85"/>
        <v/>
      </c>
      <c r="CT98" s="104" t="str">
        <f t="shared" si="85"/>
        <v/>
      </c>
      <c r="CU98" s="104" t="str">
        <f t="shared" si="102"/>
        <v/>
      </c>
      <c r="CV98" s="104" t="str">
        <f t="shared" si="102"/>
        <v/>
      </c>
      <c r="CW98" s="104" t="str">
        <f t="shared" si="102"/>
        <v/>
      </c>
      <c r="CX98" s="104" t="str">
        <f t="shared" si="102"/>
        <v/>
      </c>
      <c r="CY98" s="104" t="str">
        <f t="shared" si="102"/>
        <v/>
      </c>
      <c r="CZ98" s="104" t="str">
        <f t="shared" si="102"/>
        <v/>
      </c>
      <c r="DA98" s="104" t="str">
        <f t="shared" si="102"/>
        <v/>
      </c>
      <c r="DB98" s="104" t="str">
        <f t="shared" si="102"/>
        <v/>
      </c>
      <c r="DC98" s="104"/>
      <c r="DD98" s="104" t="str">
        <f t="shared" si="86"/>
        <v/>
      </c>
      <c r="DE98" s="104" t="str">
        <f t="shared" si="86"/>
        <v/>
      </c>
      <c r="DF98" s="104" t="str">
        <f t="shared" si="86"/>
        <v/>
      </c>
      <c r="DG98" s="104" t="str">
        <f t="shared" si="86"/>
        <v/>
      </c>
      <c r="DH98" s="104" t="str">
        <f t="shared" si="86"/>
        <v/>
      </c>
      <c r="DI98" s="104" t="str">
        <f t="shared" si="103"/>
        <v/>
      </c>
      <c r="DJ98" s="104" t="str">
        <f t="shared" si="103"/>
        <v/>
      </c>
      <c r="DK98" s="104" t="str">
        <f t="shared" si="103"/>
        <v/>
      </c>
      <c r="DL98" s="104" t="str">
        <f t="shared" si="103"/>
        <v/>
      </c>
      <c r="DM98" s="104" t="str">
        <f t="shared" si="103"/>
        <v/>
      </c>
      <c r="DN98" s="104" t="str">
        <f t="shared" si="103"/>
        <v/>
      </c>
      <c r="DO98" s="104" t="str">
        <f t="shared" si="103"/>
        <v/>
      </c>
      <c r="DP98" s="104" t="str">
        <f t="shared" si="103"/>
        <v/>
      </c>
      <c r="DQ98" s="104"/>
      <c r="DR98" s="104" t="str">
        <f t="shared" si="87"/>
        <v/>
      </c>
      <c r="DS98" s="104" t="str">
        <f t="shared" si="87"/>
        <v/>
      </c>
      <c r="DT98" s="104" t="str">
        <f t="shared" si="87"/>
        <v/>
      </c>
      <c r="DU98" s="104" t="str">
        <f t="shared" si="87"/>
        <v/>
      </c>
      <c r="DV98" s="104" t="str">
        <f t="shared" si="87"/>
        <v/>
      </c>
      <c r="DW98" s="104" t="str">
        <f t="shared" si="104"/>
        <v/>
      </c>
      <c r="DX98" s="104" t="str">
        <f t="shared" si="104"/>
        <v/>
      </c>
      <c r="DY98" s="104" t="str">
        <f t="shared" si="104"/>
        <v/>
      </c>
      <c r="DZ98" s="104" t="str">
        <f t="shared" si="104"/>
        <v/>
      </c>
      <c r="EA98" s="104" t="str">
        <f t="shared" si="104"/>
        <v/>
      </c>
      <c r="EB98" s="104" t="str">
        <f t="shared" si="104"/>
        <v/>
      </c>
      <c r="EC98" s="104" t="str">
        <f t="shared" si="104"/>
        <v/>
      </c>
      <c r="ED98" s="104" t="str">
        <f t="shared" si="104"/>
        <v/>
      </c>
      <c r="EE98" s="104"/>
      <c r="EF98" s="104" t="str">
        <f t="shared" si="88"/>
        <v/>
      </c>
      <c r="EG98" s="104" t="str">
        <f t="shared" si="88"/>
        <v/>
      </c>
      <c r="EH98" s="104" t="str">
        <f t="shared" si="88"/>
        <v/>
      </c>
      <c r="EI98" s="104" t="str">
        <f t="shared" si="88"/>
        <v/>
      </c>
      <c r="EJ98" s="104" t="str">
        <f t="shared" si="88"/>
        <v/>
      </c>
      <c r="EK98" s="104" t="str">
        <f t="shared" si="105"/>
        <v/>
      </c>
      <c r="EL98" s="104" t="str">
        <f t="shared" si="105"/>
        <v/>
      </c>
      <c r="EM98" s="104" t="str">
        <f t="shared" si="105"/>
        <v/>
      </c>
      <c r="EN98" s="104" t="str">
        <f t="shared" si="105"/>
        <v/>
      </c>
      <c r="EO98" s="104" t="str">
        <f t="shared" si="105"/>
        <v/>
      </c>
      <c r="EP98" s="104" t="str">
        <f t="shared" si="105"/>
        <v/>
      </c>
      <c r="EQ98" s="104" t="str">
        <f t="shared" si="105"/>
        <v/>
      </c>
      <c r="ER98" s="104" t="str">
        <f t="shared" si="105"/>
        <v/>
      </c>
      <c r="ES98" s="104"/>
      <c r="ET98" s="104" t="str">
        <f t="shared" si="89"/>
        <v/>
      </c>
      <c r="EU98" s="104" t="str">
        <f t="shared" si="89"/>
        <v/>
      </c>
      <c r="EV98" s="104" t="str">
        <f t="shared" si="89"/>
        <v/>
      </c>
      <c r="EW98" s="104" t="str">
        <f t="shared" si="89"/>
        <v/>
      </c>
      <c r="EX98" s="104" t="str">
        <f t="shared" si="89"/>
        <v/>
      </c>
      <c r="EY98" s="104" t="str">
        <f t="shared" si="106"/>
        <v/>
      </c>
      <c r="EZ98" s="104" t="str">
        <f t="shared" si="106"/>
        <v/>
      </c>
      <c r="FA98" s="104" t="str">
        <f t="shared" si="106"/>
        <v/>
      </c>
      <c r="FB98" s="104" t="str">
        <f t="shared" si="106"/>
        <v/>
      </c>
      <c r="FC98" s="104" t="str">
        <f t="shared" si="106"/>
        <v/>
      </c>
      <c r="FD98" s="104" t="str">
        <f t="shared" si="106"/>
        <v/>
      </c>
      <c r="FE98" s="104" t="str">
        <f t="shared" si="106"/>
        <v/>
      </c>
      <c r="FF98" s="104" t="str">
        <f t="shared" si="106"/>
        <v/>
      </c>
      <c r="FG98" s="104"/>
      <c r="FH98" s="104" t="str">
        <f t="shared" si="90"/>
        <v/>
      </c>
      <c r="FI98" s="104" t="str">
        <f t="shared" si="90"/>
        <v/>
      </c>
      <c r="FJ98" s="104" t="str">
        <f t="shared" si="90"/>
        <v/>
      </c>
      <c r="FK98" s="104" t="str">
        <f t="shared" si="90"/>
        <v/>
      </c>
      <c r="FL98" s="104" t="str">
        <f t="shared" si="90"/>
        <v/>
      </c>
      <c r="FM98" s="104" t="str">
        <f t="shared" si="107"/>
        <v/>
      </c>
      <c r="FN98" s="104" t="str">
        <f t="shared" si="107"/>
        <v/>
      </c>
      <c r="FO98" s="104" t="str">
        <f t="shared" si="107"/>
        <v/>
      </c>
      <c r="FP98" s="104" t="str">
        <f t="shared" si="107"/>
        <v/>
      </c>
      <c r="FQ98" s="104" t="str">
        <f t="shared" si="107"/>
        <v/>
      </c>
      <c r="FR98" s="104" t="str">
        <f t="shared" si="107"/>
        <v/>
      </c>
      <c r="FS98" s="104" t="str">
        <f t="shared" si="107"/>
        <v/>
      </c>
      <c r="FT98" s="104" t="str">
        <f t="shared" si="107"/>
        <v/>
      </c>
      <c r="FU98" s="104"/>
      <c r="FV98" s="104" t="str">
        <f t="shared" si="91"/>
        <v/>
      </c>
      <c r="FW98" s="104" t="str">
        <f t="shared" si="91"/>
        <v/>
      </c>
      <c r="FX98" s="104" t="str">
        <f t="shared" si="91"/>
        <v/>
      </c>
      <c r="FY98" s="104" t="str">
        <f t="shared" si="91"/>
        <v/>
      </c>
      <c r="FZ98" s="104" t="str">
        <f t="shared" si="91"/>
        <v/>
      </c>
      <c r="GA98" s="104" t="str">
        <f t="shared" si="108"/>
        <v/>
      </c>
      <c r="GB98" s="104" t="str">
        <f t="shared" si="108"/>
        <v/>
      </c>
      <c r="GC98" s="104" t="str">
        <f t="shared" si="108"/>
        <v/>
      </c>
      <c r="GD98" s="104" t="str">
        <f t="shared" si="108"/>
        <v/>
      </c>
      <c r="GE98" s="104" t="str">
        <f t="shared" si="108"/>
        <v/>
      </c>
      <c r="GF98" s="104" t="str">
        <f t="shared" si="108"/>
        <v/>
      </c>
      <c r="GG98" s="104" t="str">
        <f t="shared" si="108"/>
        <v/>
      </c>
      <c r="GH98" s="104" t="str">
        <f t="shared" si="108"/>
        <v/>
      </c>
      <c r="GI98" s="104"/>
      <c r="GJ98" s="104" t="str">
        <f t="shared" si="92"/>
        <v/>
      </c>
      <c r="GK98" s="104" t="str">
        <f t="shared" si="92"/>
        <v/>
      </c>
      <c r="GL98" s="104" t="str">
        <f t="shared" si="92"/>
        <v/>
      </c>
      <c r="GM98" s="104" t="str">
        <f t="shared" si="92"/>
        <v/>
      </c>
      <c r="GN98" s="104" t="str">
        <f t="shared" si="92"/>
        <v/>
      </c>
      <c r="GO98" s="104" t="str">
        <f t="shared" si="109"/>
        <v/>
      </c>
      <c r="GP98" s="104" t="str">
        <f t="shared" si="109"/>
        <v/>
      </c>
      <c r="GQ98" s="104" t="str">
        <f t="shared" si="109"/>
        <v/>
      </c>
      <c r="GR98" s="104" t="str">
        <f t="shared" si="109"/>
        <v/>
      </c>
      <c r="GS98" s="104" t="str">
        <f t="shared" si="109"/>
        <v/>
      </c>
      <c r="GT98" s="104" t="str">
        <f t="shared" si="109"/>
        <v/>
      </c>
      <c r="GU98" s="104" t="str">
        <f t="shared" si="109"/>
        <v/>
      </c>
      <c r="GV98" s="104" t="str">
        <f t="shared" si="109"/>
        <v/>
      </c>
      <c r="GW98" s="104"/>
      <c r="GX98" s="104" t="str">
        <f t="shared" si="93"/>
        <v/>
      </c>
      <c r="GY98" s="104" t="str">
        <f t="shared" si="93"/>
        <v/>
      </c>
      <c r="GZ98" s="104" t="str">
        <f t="shared" si="93"/>
        <v/>
      </c>
      <c r="HA98" s="104" t="str">
        <f t="shared" si="93"/>
        <v/>
      </c>
      <c r="HB98" s="104" t="str">
        <f t="shared" si="93"/>
        <v/>
      </c>
      <c r="HC98" s="104" t="str">
        <f t="shared" si="110"/>
        <v/>
      </c>
      <c r="HD98" s="104" t="str">
        <f t="shared" si="110"/>
        <v/>
      </c>
      <c r="HE98" s="104" t="str">
        <f t="shared" si="110"/>
        <v/>
      </c>
      <c r="HF98" s="104" t="str">
        <f t="shared" si="110"/>
        <v/>
      </c>
      <c r="HG98" s="104" t="str">
        <f t="shared" si="110"/>
        <v/>
      </c>
      <c r="HH98" s="104" t="str">
        <f t="shared" si="110"/>
        <v/>
      </c>
      <c r="HI98" s="104" t="str">
        <f t="shared" si="110"/>
        <v/>
      </c>
      <c r="HJ98" s="104" t="str">
        <f t="shared" si="110"/>
        <v/>
      </c>
    </row>
    <row r="99" spans="1:218" x14ac:dyDescent="0.25">
      <c r="A99" s="91">
        <v>40663</v>
      </c>
      <c r="B99" s="113">
        <v>0.70833333333333337</v>
      </c>
      <c r="C99" s="114" t="s">
        <v>571</v>
      </c>
      <c r="D99" s="160" t="s">
        <v>629</v>
      </c>
      <c r="E99" s="112"/>
      <c r="F99" s="134">
        <v>110</v>
      </c>
      <c r="G99" s="161"/>
      <c r="H99" s="162" t="str">
        <f>INDEX('Daily Activity List'!B:B,MATCH(A99,'Daily Activity List'!$A:$A))</f>
        <v>AB Decon - Spray</v>
      </c>
      <c r="I99" s="136"/>
      <c r="J99" s="104" t="str">
        <f t="shared" si="95"/>
        <v/>
      </c>
      <c r="K99" s="104" t="str">
        <f t="shared" si="95"/>
        <v/>
      </c>
      <c r="L99" s="104" t="str">
        <f t="shared" si="100"/>
        <v/>
      </c>
      <c r="M99" s="104" t="str">
        <f t="shared" si="100"/>
        <v/>
      </c>
      <c r="N99" s="104" t="str">
        <f t="shared" si="100"/>
        <v/>
      </c>
      <c r="O99" s="104" t="str">
        <f t="shared" si="100"/>
        <v/>
      </c>
      <c r="P99" s="104" t="str">
        <f t="shared" si="100"/>
        <v/>
      </c>
      <c r="Q99" s="104" t="str">
        <f t="shared" si="100"/>
        <v/>
      </c>
      <c r="R99" s="104" t="str">
        <f t="shared" si="100"/>
        <v/>
      </c>
      <c r="S99" s="104" t="str">
        <f t="shared" si="100"/>
        <v/>
      </c>
      <c r="T99" s="104" t="str">
        <f t="shared" si="100"/>
        <v/>
      </c>
      <c r="U99" s="104" t="str">
        <f t="shared" si="100"/>
        <v/>
      </c>
      <c r="V99" s="104" t="str">
        <f t="shared" si="100"/>
        <v/>
      </c>
      <c r="W99" s="136"/>
      <c r="X99" s="104" t="str">
        <f t="shared" si="70"/>
        <v/>
      </c>
      <c r="Y99" s="104" t="str">
        <f t="shared" si="111"/>
        <v/>
      </c>
      <c r="Z99" s="104" t="str">
        <f t="shared" si="111"/>
        <v/>
      </c>
      <c r="AA99" s="104" t="str">
        <f t="shared" si="111"/>
        <v/>
      </c>
      <c r="AB99" s="104" t="str">
        <f t="shared" si="111"/>
        <v/>
      </c>
      <c r="AC99" s="104" t="str">
        <f t="shared" si="111"/>
        <v/>
      </c>
      <c r="AD99" s="104">
        <f t="shared" si="111"/>
        <v>110</v>
      </c>
      <c r="AE99" s="104" t="str">
        <f t="shared" si="111"/>
        <v/>
      </c>
      <c r="AF99" s="104" t="str">
        <f t="shared" si="111"/>
        <v/>
      </c>
      <c r="AG99" s="104" t="str">
        <f t="shared" si="111"/>
        <v/>
      </c>
      <c r="AH99" s="104" t="str">
        <f t="shared" si="111"/>
        <v/>
      </c>
      <c r="AI99" s="104" t="str">
        <f t="shared" si="111"/>
        <v/>
      </c>
      <c r="AJ99" s="104" t="str">
        <f t="shared" si="111"/>
        <v/>
      </c>
      <c r="AK99" s="104"/>
      <c r="AL99" s="104" t="str">
        <f t="shared" si="71"/>
        <v/>
      </c>
      <c r="AM99" s="104" t="str">
        <f t="shared" si="112"/>
        <v/>
      </c>
      <c r="AN99" s="104" t="str">
        <f t="shared" si="112"/>
        <v/>
      </c>
      <c r="AO99" s="104" t="str">
        <f t="shared" si="112"/>
        <v/>
      </c>
      <c r="AP99" s="104" t="str">
        <f t="shared" si="112"/>
        <v/>
      </c>
      <c r="AQ99" s="104" t="str">
        <f t="shared" si="112"/>
        <v/>
      </c>
      <c r="AR99" s="104" t="str">
        <f t="shared" si="112"/>
        <v/>
      </c>
      <c r="AS99" s="104" t="str">
        <f t="shared" si="112"/>
        <v/>
      </c>
      <c r="AT99" s="104" t="str">
        <f t="shared" si="112"/>
        <v/>
      </c>
      <c r="AU99" s="104" t="str">
        <f t="shared" si="112"/>
        <v/>
      </c>
      <c r="AV99" s="104" t="str">
        <f t="shared" si="112"/>
        <v/>
      </c>
      <c r="AW99" s="104" t="str">
        <f t="shared" si="112"/>
        <v/>
      </c>
      <c r="AX99" s="104" t="str">
        <f t="shared" si="112"/>
        <v/>
      </c>
      <c r="AY99" s="104"/>
      <c r="AZ99" s="104" t="str">
        <f t="shared" si="72"/>
        <v/>
      </c>
      <c r="BA99" s="104" t="str">
        <f t="shared" si="113"/>
        <v/>
      </c>
      <c r="BB99" s="104" t="str">
        <f t="shared" si="113"/>
        <v/>
      </c>
      <c r="BC99" s="104" t="str">
        <f t="shared" si="113"/>
        <v/>
      </c>
      <c r="BD99" s="104" t="str">
        <f t="shared" si="113"/>
        <v/>
      </c>
      <c r="BE99" s="104" t="str">
        <f t="shared" si="113"/>
        <v/>
      </c>
      <c r="BF99" s="104" t="str">
        <f t="shared" si="113"/>
        <v/>
      </c>
      <c r="BG99" s="104" t="str">
        <f t="shared" si="113"/>
        <v/>
      </c>
      <c r="BH99" s="104" t="str">
        <f t="shared" si="113"/>
        <v/>
      </c>
      <c r="BI99" s="104" t="str">
        <f t="shared" si="113"/>
        <v/>
      </c>
      <c r="BJ99" s="104" t="str">
        <f t="shared" si="113"/>
        <v/>
      </c>
      <c r="BK99" s="104" t="str">
        <f t="shared" si="113"/>
        <v/>
      </c>
      <c r="BL99" s="104" t="str">
        <f t="shared" si="113"/>
        <v/>
      </c>
      <c r="BM99" s="104"/>
      <c r="BN99" s="104" t="str">
        <f t="shared" si="73"/>
        <v/>
      </c>
      <c r="BO99" s="104" t="str">
        <f t="shared" si="114"/>
        <v/>
      </c>
      <c r="BP99" s="104" t="str">
        <f t="shared" si="114"/>
        <v/>
      </c>
      <c r="BQ99" s="104" t="str">
        <f t="shared" si="114"/>
        <v/>
      </c>
      <c r="BR99" s="104" t="str">
        <f t="shared" si="114"/>
        <v/>
      </c>
      <c r="BS99" s="104" t="str">
        <f t="shared" si="114"/>
        <v/>
      </c>
      <c r="BT99" s="104" t="str">
        <f t="shared" si="114"/>
        <v/>
      </c>
      <c r="BU99" s="104" t="str">
        <f t="shared" si="114"/>
        <v/>
      </c>
      <c r="BV99" s="104" t="str">
        <f t="shared" si="114"/>
        <v/>
      </c>
      <c r="BW99" s="104" t="str">
        <f t="shared" si="114"/>
        <v/>
      </c>
      <c r="BX99" s="104" t="str">
        <f t="shared" si="114"/>
        <v/>
      </c>
      <c r="BY99" s="104" t="str">
        <f t="shared" si="114"/>
        <v/>
      </c>
      <c r="BZ99" s="104" t="str">
        <f t="shared" si="114"/>
        <v/>
      </c>
      <c r="CA99" s="104"/>
      <c r="CB99" s="104" t="str">
        <f t="shared" si="84"/>
        <v/>
      </c>
      <c r="CC99" s="104" t="str">
        <f t="shared" si="84"/>
        <v/>
      </c>
      <c r="CD99" s="104" t="str">
        <f t="shared" si="84"/>
        <v/>
      </c>
      <c r="CE99" s="104" t="str">
        <f t="shared" si="84"/>
        <v/>
      </c>
      <c r="CF99" s="104" t="str">
        <f t="shared" si="84"/>
        <v/>
      </c>
      <c r="CG99" s="104" t="str">
        <f t="shared" si="101"/>
        <v/>
      </c>
      <c r="CH99" s="104" t="str">
        <f t="shared" si="101"/>
        <v/>
      </c>
      <c r="CI99" s="104" t="str">
        <f t="shared" si="101"/>
        <v/>
      </c>
      <c r="CJ99" s="104" t="str">
        <f t="shared" si="101"/>
        <v/>
      </c>
      <c r="CK99" s="104" t="str">
        <f t="shared" si="101"/>
        <v/>
      </c>
      <c r="CL99" s="104" t="str">
        <f t="shared" si="101"/>
        <v/>
      </c>
      <c r="CM99" s="104" t="str">
        <f t="shared" si="101"/>
        <v/>
      </c>
      <c r="CN99" s="104" t="str">
        <f t="shared" si="101"/>
        <v/>
      </c>
      <c r="CO99" s="104"/>
      <c r="CP99" s="104" t="str">
        <f t="shared" si="85"/>
        <v/>
      </c>
      <c r="CQ99" s="104" t="str">
        <f t="shared" si="85"/>
        <v/>
      </c>
      <c r="CR99" s="104" t="str">
        <f t="shared" si="85"/>
        <v/>
      </c>
      <c r="CS99" s="104" t="str">
        <f t="shared" si="85"/>
        <v/>
      </c>
      <c r="CT99" s="104" t="str">
        <f t="shared" si="85"/>
        <v/>
      </c>
      <c r="CU99" s="104" t="str">
        <f t="shared" si="102"/>
        <v/>
      </c>
      <c r="CV99" s="104" t="str">
        <f t="shared" si="102"/>
        <v/>
      </c>
      <c r="CW99" s="104" t="str">
        <f t="shared" si="102"/>
        <v/>
      </c>
      <c r="CX99" s="104" t="str">
        <f t="shared" si="102"/>
        <v/>
      </c>
      <c r="CY99" s="104" t="str">
        <f t="shared" si="102"/>
        <v/>
      </c>
      <c r="CZ99" s="104" t="str">
        <f t="shared" si="102"/>
        <v/>
      </c>
      <c r="DA99" s="104" t="str">
        <f t="shared" si="102"/>
        <v/>
      </c>
      <c r="DB99" s="104" t="str">
        <f t="shared" si="102"/>
        <v/>
      </c>
      <c r="DC99" s="104"/>
      <c r="DD99" s="104" t="str">
        <f t="shared" si="86"/>
        <v/>
      </c>
      <c r="DE99" s="104" t="str">
        <f t="shared" si="86"/>
        <v/>
      </c>
      <c r="DF99" s="104" t="str">
        <f t="shared" si="86"/>
        <v/>
      </c>
      <c r="DG99" s="104" t="str">
        <f t="shared" si="86"/>
        <v/>
      </c>
      <c r="DH99" s="104" t="str">
        <f t="shared" si="86"/>
        <v/>
      </c>
      <c r="DI99" s="104" t="str">
        <f t="shared" si="103"/>
        <v/>
      </c>
      <c r="DJ99" s="104" t="str">
        <f t="shared" si="103"/>
        <v/>
      </c>
      <c r="DK99" s="104" t="str">
        <f t="shared" si="103"/>
        <v/>
      </c>
      <c r="DL99" s="104" t="str">
        <f t="shared" si="103"/>
        <v/>
      </c>
      <c r="DM99" s="104" t="str">
        <f t="shared" si="103"/>
        <v/>
      </c>
      <c r="DN99" s="104" t="str">
        <f t="shared" si="103"/>
        <v/>
      </c>
      <c r="DO99" s="104" t="str">
        <f t="shared" si="103"/>
        <v/>
      </c>
      <c r="DP99" s="104" t="str">
        <f t="shared" si="103"/>
        <v/>
      </c>
      <c r="DQ99" s="104"/>
      <c r="DR99" s="104" t="str">
        <f t="shared" si="87"/>
        <v/>
      </c>
      <c r="DS99" s="104" t="str">
        <f t="shared" si="87"/>
        <v/>
      </c>
      <c r="DT99" s="104" t="str">
        <f t="shared" si="87"/>
        <v/>
      </c>
      <c r="DU99" s="104" t="str">
        <f t="shared" si="87"/>
        <v/>
      </c>
      <c r="DV99" s="104" t="str">
        <f t="shared" si="87"/>
        <v/>
      </c>
      <c r="DW99" s="104" t="str">
        <f t="shared" si="104"/>
        <v/>
      </c>
      <c r="DX99" s="104" t="str">
        <f t="shared" si="104"/>
        <v/>
      </c>
      <c r="DY99" s="104" t="str">
        <f t="shared" si="104"/>
        <v/>
      </c>
      <c r="DZ99" s="104" t="str">
        <f t="shared" si="104"/>
        <v/>
      </c>
      <c r="EA99" s="104" t="str">
        <f t="shared" si="104"/>
        <v/>
      </c>
      <c r="EB99" s="104" t="str">
        <f t="shared" si="104"/>
        <v/>
      </c>
      <c r="EC99" s="104" t="str">
        <f t="shared" si="104"/>
        <v/>
      </c>
      <c r="ED99" s="104" t="str">
        <f t="shared" si="104"/>
        <v/>
      </c>
      <c r="EE99" s="104"/>
      <c r="EF99" s="104" t="str">
        <f t="shared" si="88"/>
        <v/>
      </c>
      <c r="EG99" s="104" t="str">
        <f t="shared" si="88"/>
        <v/>
      </c>
      <c r="EH99" s="104" t="str">
        <f t="shared" si="88"/>
        <v/>
      </c>
      <c r="EI99" s="104" t="str">
        <f t="shared" si="88"/>
        <v/>
      </c>
      <c r="EJ99" s="104" t="str">
        <f t="shared" si="88"/>
        <v/>
      </c>
      <c r="EK99" s="104" t="str">
        <f t="shared" si="105"/>
        <v/>
      </c>
      <c r="EL99" s="104" t="str">
        <f t="shared" si="105"/>
        <v/>
      </c>
      <c r="EM99" s="104" t="str">
        <f t="shared" si="105"/>
        <v/>
      </c>
      <c r="EN99" s="104" t="str">
        <f t="shared" si="105"/>
        <v/>
      </c>
      <c r="EO99" s="104" t="str">
        <f t="shared" si="105"/>
        <v/>
      </c>
      <c r="EP99" s="104" t="str">
        <f t="shared" si="105"/>
        <v/>
      </c>
      <c r="EQ99" s="104" t="str">
        <f t="shared" si="105"/>
        <v/>
      </c>
      <c r="ER99" s="104" t="str">
        <f t="shared" si="105"/>
        <v/>
      </c>
      <c r="ES99" s="104"/>
      <c r="ET99" s="104" t="str">
        <f t="shared" si="89"/>
        <v/>
      </c>
      <c r="EU99" s="104" t="str">
        <f t="shared" si="89"/>
        <v/>
      </c>
      <c r="EV99" s="104" t="str">
        <f t="shared" si="89"/>
        <v/>
      </c>
      <c r="EW99" s="104" t="str">
        <f t="shared" si="89"/>
        <v/>
      </c>
      <c r="EX99" s="104" t="str">
        <f t="shared" si="89"/>
        <v/>
      </c>
      <c r="EY99" s="104" t="str">
        <f t="shared" si="106"/>
        <v/>
      </c>
      <c r="EZ99" s="104" t="str">
        <f t="shared" si="106"/>
        <v/>
      </c>
      <c r="FA99" s="104" t="str">
        <f t="shared" si="106"/>
        <v/>
      </c>
      <c r="FB99" s="104" t="str">
        <f t="shared" si="106"/>
        <v/>
      </c>
      <c r="FC99" s="104" t="str">
        <f t="shared" si="106"/>
        <v/>
      </c>
      <c r="FD99" s="104" t="str">
        <f t="shared" si="106"/>
        <v/>
      </c>
      <c r="FE99" s="104" t="str">
        <f t="shared" si="106"/>
        <v/>
      </c>
      <c r="FF99" s="104" t="str">
        <f t="shared" si="106"/>
        <v/>
      </c>
      <c r="FG99" s="104"/>
      <c r="FH99" s="104" t="str">
        <f t="shared" si="90"/>
        <v/>
      </c>
      <c r="FI99" s="104" t="str">
        <f t="shared" si="90"/>
        <v/>
      </c>
      <c r="FJ99" s="104" t="str">
        <f t="shared" si="90"/>
        <v/>
      </c>
      <c r="FK99" s="104" t="str">
        <f t="shared" si="90"/>
        <v/>
      </c>
      <c r="FL99" s="104" t="str">
        <f t="shared" si="90"/>
        <v/>
      </c>
      <c r="FM99" s="104" t="str">
        <f t="shared" si="107"/>
        <v/>
      </c>
      <c r="FN99" s="104" t="str">
        <f t="shared" si="107"/>
        <v/>
      </c>
      <c r="FO99" s="104" t="str">
        <f t="shared" si="107"/>
        <v/>
      </c>
      <c r="FP99" s="104" t="str">
        <f t="shared" si="107"/>
        <v/>
      </c>
      <c r="FQ99" s="104" t="str">
        <f t="shared" si="107"/>
        <v/>
      </c>
      <c r="FR99" s="104" t="str">
        <f t="shared" si="107"/>
        <v/>
      </c>
      <c r="FS99" s="104" t="str">
        <f t="shared" si="107"/>
        <v/>
      </c>
      <c r="FT99" s="104" t="str">
        <f t="shared" si="107"/>
        <v/>
      </c>
      <c r="FU99" s="104"/>
      <c r="FV99" s="104" t="str">
        <f t="shared" si="91"/>
        <v/>
      </c>
      <c r="FW99" s="104" t="str">
        <f t="shared" si="91"/>
        <v/>
      </c>
      <c r="FX99" s="104" t="str">
        <f t="shared" si="91"/>
        <v/>
      </c>
      <c r="FY99" s="104" t="str">
        <f t="shared" si="91"/>
        <v/>
      </c>
      <c r="FZ99" s="104" t="str">
        <f t="shared" si="91"/>
        <v/>
      </c>
      <c r="GA99" s="104" t="str">
        <f t="shared" si="108"/>
        <v/>
      </c>
      <c r="GB99" s="104" t="str">
        <f t="shared" si="108"/>
        <v/>
      </c>
      <c r="GC99" s="104" t="str">
        <f t="shared" si="108"/>
        <v/>
      </c>
      <c r="GD99" s="104" t="str">
        <f t="shared" si="108"/>
        <v/>
      </c>
      <c r="GE99" s="104" t="str">
        <f t="shared" si="108"/>
        <v/>
      </c>
      <c r="GF99" s="104" t="str">
        <f t="shared" si="108"/>
        <v/>
      </c>
      <c r="GG99" s="104" t="str">
        <f t="shared" si="108"/>
        <v/>
      </c>
      <c r="GH99" s="104" t="str">
        <f t="shared" si="108"/>
        <v/>
      </c>
      <c r="GI99" s="104"/>
      <c r="GJ99" s="104" t="str">
        <f t="shared" si="92"/>
        <v/>
      </c>
      <c r="GK99" s="104" t="str">
        <f t="shared" si="92"/>
        <v/>
      </c>
      <c r="GL99" s="104" t="str">
        <f t="shared" si="92"/>
        <v/>
      </c>
      <c r="GM99" s="104" t="str">
        <f t="shared" si="92"/>
        <v/>
      </c>
      <c r="GN99" s="104" t="str">
        <f t="shared" si="92"/>
        <v/>
      </c>
      <c r="GO99" s="104" t="str">
        <f t="shared" si="109"/>
        <v/>
      </c>
      <c r="GP99" s="104" t="str">
        <f t="shared" si="109"/>
        <v/>
      </c>
      <c r="GQ99" s="104" t="str">
        <f t="shared" si="109"/>
        <v/>
      </c>
      <c r="GR99" s="104" t="str">
        <f t="shared" si="109"/>
        <v/>
      </c>
      <c r="GS99" s="104" t="str">
        <f t="shared" si="109"/>
        <v/>
      </c>
      <c r="GT99" s="104" t="str">
        <f t="shared" si="109"/>
        <v/>
      </c>
      <c r="GU99" s="104" t="str">
        <f t="shared" si="109"/>
        <v/>
      </c>
      <c r="GV99" s="104" t="str">
        <f t="shared" si="109"/>
        <v/>
      </c>
      <c r="GW99" s="104"/>
      <c r="GX99" s="104" t="str">
        <f t="shared" si="93"/>
        <v/>
      </c>
      <c r="GY99" s="104" t="str">
        <f t="shared" si="93"/>
        <v/>
      </c>
      <c r="GZ99" s="104" t="str">
        <f t="shared" si="93"/>
        <v/>
      </c>
      <c r="HA99" s="104" t="str">
        <f t="shared" si="93"/>
        <v/>
      </c>
      <c r="HB99" s="104" t="str">
        <f t="shared" si="93"/>
        <v/>
      </c>
      <c r="HC99" s="104" t="str">
        <f t="shared" si="110"/>
        <v/>
      </c>
      <c r="HD99" s="104" t="str">
        <f t="shared" si="110"/>
        <v/>
      </c>
      <c r="HE99" s="104" t="str">
        <f t="shared" si="110"/>
        <v/>
      </c>
      <c r="HF99" s="104" t="str">
        <f t="shared" si="110"/>
        <v/>
      </c>
      <c r="HG99" s="104" t="str">
        <f t="shared" si="110"/>
        <v/>
      </c>
      <c r="HH99" s="104" t="str">
        <f t="shared" si="110"/>
        <v/>
      </c>
      <c r="HI99" s="104" t="str">
        <f t="shared" si="110"/>
        <v/>
      </c>
      <c r="HJ99" s="104" t="str">
        <f t="shared" si="110"/>
        <v/>
      </c>
    </row>
    <row r="100" spans="1:218" x14ac:dyDescent="0.25">
      <c r="A100" s="91">
        <v>40663</v>
      </c>
      <c r="B100" s="113">
        <v>0.73958333333333337</v>
      </c>
      <c r="C100" s="114" t="s">
        <v>571</v>
      </c>
      <c r="D100" s="160" t="s">
        <v>653</v>
      </c>
      <c r="E100" s="112">
        <v>14.2</v>
      </c>
      <c r="F100" s="134"/>
      <c r="G100" s="161"/>
      <c r="H100" s="162" t="str">
        <f>INDEX('Daily Activity List'!B:B,MATCH(A100,'Daily Activity List'!$A:$A))</f>
        <v>AB Decon - Spray</v>
      </c>
      <c r="I100" s="136"/>
      <c r="J100" s="104" t="str">
        <f t="shared" si="95"/>
        <v/>
      </c>
      <c r="K100" s="104" t="str">
        <f t="shared" si="95"/>
        <v/>
      </c>
      <c r="L100" s="104" t="str">
        <f t="shared" si="100"/>
        <v/>
      </c>
      <c r="M100" s="104" t="str">
        <f t="shared" si="100"/>
        <v/>
      </c>
      <c r="N100" s="104" t="str">
        <f t="shared" si="100"/>
        <v/>
      </c>
      <c r="O100" s="104" t="str">
        <f t="shared" si="100"/>
        <v/>
      </c>
      <c r="P100" s="104">
        <f t="shared" si="100"/>
        <v>14.2</v>
      </c>
      <c r="Q100" s="104" t="str">
        <f t="shared" si="100"/>
        <v/>
      </c>
      <c r="R100" s="104" t="str">
        <f t="shared" si="100"/>
        <v/>
      </c>
      <c r="S100" s="104" t="str">
        <f t="shared" si="100"/>
        <v/>
      </c>
      <c r="T100" s="104" t="str">
        <f t="shared" si="100"/>
        <v/>
      </c>
      <c r="U100" s="104" t="str">
        <f t="shared" si="100"/>
        <v/>
      </c>
      <c r="V100" s="104" t="str">
        <f t="shared" ref="L100:V124" si="115">IF($C100="Decontamination Line",IF($E100="","",IF($H100=V$1,$E100,"")),"")</f>
        <v/>
      </c>
      <c r="W100" s="136"/>
      <c r="X100" s="104" t="str">
        <f t="shared" si="70"/>
        <v/>
      </c>
      <c r="Y100" s="104" t="str">
        <f t="shared" si="111"/>
        <v/>
      </c>
      <c r="Z100" s="104" t="str">
        <f t="shared" si="111"/>
        <v/>
      </c>
      <c r="AA100" s="104" t="str">
        <f t="shared" si="111"/>
        <v/>
      </c>
      <c r="AB100" s="104" t="str">
        <f t="shared" si="111"/>
        <v/>
      </c>
      <c r="AC100" s="104" t="str">
        <f t="shared" si="111"/>
        <v/>
      </c>
      <c r="AD100" s="104" t="str">
        <f t="shared" si="111"/>
        <v/>
      </c>
      <c r="AE100" s="104" t="str">
        <f t="shared" si="111"/>
        <v/>
      </c>
      <c r="AF100" s="104" t="str">
        <f t="shared" si="111"/>
        <v/>
      </c>
      <c r="AG100" s="104" t="str">
        <f t="shared" si="111"/>
        <v/>
      </c>
      <c r="AH100" s="104" t="str">
        <f t="shared" si="111"/>
        <v/>
      </c>
      <c r="AI100" s="104" t="str">
        <f t="shared" si="111"/>
        <v/>
      </c>
      <c r="AJ100" s="104" t="str">
        <f t="shared" si="111"/>
        <v/>
      </c>
      <c r="AK100" s="104"/>
      <c r="AL100" s="104" t="str">
        <f t="shared" si="71"/>
        <v/>
      </c>
      <c r="AM100" s="104" t="str">
        <f t="shared" si="112"/>
        <v/>
      </c>
      <c r="AN100" s="104" t="str">
        <f t="shared" si="112"/>
        <v/>
      </c>
      <c r="AO100" s="104" t="str">
        <f t="shared" si="112"/>
        <v/>
      </c>
      <c r="AP100" s="104" t="str">
        <f t="shared" si="112"/>
        <v/>
      </c>
      <c r="AQ100" s="104" t="str">
        <f t="shared" si="112"/>
        <v/>
      </c>
      <c r="AR100" s="104" t="str">
        <f t="shared" si="112"/>
        <v/>
      </c>
      <c r="AS100" s="104" t="str">
        <f t="shared" si="112"/>
        <v/>
      </c>
      <c r="AT100" s="104" t="str">
        <f t="shared" si="112"/>
        <v/>
      </c>
      <c r="AU100" s="104" t="str">
        <f t="shared" si="112"/>
        <v/>
      </c>
      <c r="AV100" s="104" t="str">
        <f t="shared" si="112"/>
        <v/>
      </c>
      <c r="AW100" s="104" t="str">
        <f t="shared" si="112"/>
        <v/>
      </c>
      <c r="AX100" s="104" t="str">
        <f t="shared" si="112"/>
        <v/>
      </c>
      <c r="AY100" s="104"/>
      <c r="AZ100" s="104" t="str">
        <f t="shared" si="72"/>
        <v/>
      </c>
      <c r="BA100" s="104" t="str">
        <f t="shared" si="113"/>
        <v/>
      </c>
      <c r="BB100" s="104" t="str">
        <f t="shared" si="113"/>
        <v/>
      </c>
      <c r="BC100" s="104" t="str">
        <f t="shared" si="113"/>
        <v/>
      </c>
      <c r="BD100" s="104" t="str">
        <f t="shared" si="113"/>
        <v/>
      </c>
      <c r="BE100" s="104" t="str">
        <f t="shared" si="113"/>
        <v/>
      </c>
      <c r="BF100" s="104" t="str">
        <f t="shared" si="113"/>
        <v/>
      </c>
      <c r="BG100" s="104" t="str">
        <f t="shared" si="113"/>
        <v/>
      </c>
      <c r="BH100" s="104" t="str">
        <f t="shared" si="113"/>
        <v/>
      </c>
      <c r="BI100" s="104" t="str">
        <f t="shared" si="113"/>
        <v/>
      </c>
      <c r="BJ100" s="104" t="str">
        <f t="shared" si="113"/>
        <v/>
      </c>
      <c r="BK100" s="104" t="str">
        <f t="shared" si="113"/>
        <v/>
      </c>
      <c r="BL100" s="104" t="str">
        <f t="shared" si="113"/>
        <v/>
      </c>
      <c r="BM100" s="104"/>
      <c r="BN100" s="104" t="str">
        <f t="shared" si="73"/>
        <v/>
      </c>
      <c r="BO100" s="104" t="str">
        <f t="shared" si="114"/>
        <v/>
      </c>
      <c r="BP100" s="104" t="str">
        <f t="shared" si="114"/>
        <v/>
      </c>
      <c r="BQ100" s="104" t="str">
        <f t="shared" si="114"/>
        <v/>
      </c>
      <c r="BR100" s="104" t="str">
        <f t="shared" si="114"/>
        <v/>
      </c>
      <c r="BS100" s="104" t="str">
        <f t="shared" si="114"/>
        <v/>
      </c>
      <c r="BT100" s="104" t="str">
        <f t="shared" si="114"/>
        <v/>
      </c>
      <c r="BU100" s="104" t="str">
        <f t="shared" si="114"/>
        <v/>
      </c>
      <c r="BV100" s="104" t="str">
        <f t="shared" si="114"/>
        <v/>
      </c>
      <c r="BW100" s="104" t="str">
        <f t="shared" si="114"/>
        <v/>
      </c>
      <c r="BX100" s="104" t="str">
        <f t="shared" si="114"/>
        <v/>
      </c>
      <c r="BY100" s="104" t="str">
        <f t="shared" si="114"/>
        <v/>
      </c>
      <c r="BZ100" s="104" t="str">
        <f t="shared" si="114"/>
        <v/>
      </c>
      <c r="CA100" s="104"/>
      <c r="CB100" s="104" t="str">
        <f t="shared" ref="CB100:CN146" si="116">IF($C100=$CA$1,IF($E100="","",IF($H100=CB$1,$E100,"")),"")</f>
        <v/>
      </c>
      <c r="CC100" s="104" t="str">
        <f t="shared" si="116"/>
        <v/>
      </c>
      <c r="CD100" s="104" t="str">
        <f t="shared" si="116"/>
        <v/>
      </c>
      <c r="CE100" s="104" t="str">
        <f t="shared" si="116"/>
        <v/>
      </c>
      <c r="CF100" s="104" t="str">
        <f t="shared" si="116"/>
        <v/>
      </c>
      <c r="CG100" s="104" t="str">
        <f t="shared" si="101"/>
        <v/>
      </c>
      <c r="CH100" s="104" t="str">
        <f t="shared" si="101"/>
        <v/>
      </c>
      <c r="CI100" s="104" t="str">
        <f t="shared" si="101"/>
        <v/>
      </c>
      <c r="CJ100" s="104" t="str">
        <f t="shared" si="101"/>
        <v/>
      </c>
      <c r="CK100" s="104" t="str">
        <f t="shared" si="101"/>
        <v/>
      </c>
      <c r="CL100" s="104" t="str">
        <f t="shared" si="101"/>
        <v/>
      </c>
      <c r="CM100" s="104" t="str">
        <f t="shared" si="101"/>
        <v/>
      </c>
      <c r="CN100" s="104" t="str">
        <f t="shared" si="101"/>
        <v/>
      </c>
      <c r="CO100" s="104"/>
      <c r="CP100" s="104" t="str">
        <f t="shared" ref="CP100:DB146" si="117">IF($C100=$CO$1,IF($E100="","",IF($H100=CP$1,$E100,"")),"")</f>
        <v/>
      </c>
      <c r="CQ100" s="104" t="str">
        <f t="shared" si="117"/>
        <v/>
      </c>
      <c r="CR100" s="104" t="str">
        <f t="shared" si="117"/>
        <v/>
      </c>
      <c r="CS100" s="104" t="str">
        <f t="shared" si="117"/>
        <v/>
      </c>
      <c r="CT100" s="104" t="str">
        <f t="shared" si="117"/>
        <v/>
      </c>
      <c r="CU100" s="104" t="str">
        <f t="shared" si="102"/>
        <v/>
      </c>
      <c r="CV100" s="104" t="str">
        <f t="shared" si="102"/>
        <v/>
      </c>
      <c r="CW100" s="104" t="str">
        <f t="shared" si="102"/>
        <v/>
      </c>
      <c r="CX100" s="104" t="str">
        <f t="shared" si="102"/>
        <v/>
      </c>
      <c r="CY100" s="104" t="str">
        <f t="shared" si="102"/>
        <v/>
      </c>
      <c r="CZ100" s="104" t="str">
        <f t="shared" si="102"/>
        <v/>
      </c>
      <c r="DA100" s="104" t="str">
        <f t="shared" si="102"/>
        <v/>
      </c>
      <c r="DB100" s="104" t="str">
        <f t="shared" si="102"/>
        <v/>
      </c>
      <c r="DC100" s="104"/>
      <c r="DD100" s="104" t="str">
        <f t="shared" ref="DD100:DP146" si="118">IF($C100=$DC$1,IF($E100="","",IF($H100=DD$1,$E100,"")),"")</f>
        <v/>
      </c>
      <c r="DE100" s="104" t="str">
        <f t="shared" si="118"/>
        <v/>
      </c>
      <c r="DF100" s="104" t="str">
        <f t="shared" si="118"/>
        <v/>
      </c>
      <c r="DG100" s="104" t="str">
        <f t="shared" si="118"/>
        <v/>
      </c>
      <c r="DH100" s="104" t="str">
        <f t="shared" si="118"/>
        <v/>
      </c>
      <c r="DI100" s="104" t="str">
        <f t="shared" si="103"/>
        <v/>
      </c>
      <c r="DJ100" s="104" t="str">
        <f t="shared" si="103"/>
        <v/>
      </c>
      <c r="DK100" s="104" t="str">
        <f t="shared" si="103"/>
        <v/>
      </c>
      <c r="DL100" s="104" t="str">
        <f t="shared" si="103"/>
        <v/>
      </c>
      <c r="DM100" s="104" t="str">
        <f t="shared" si="103"/>
        <v/>
      </c>
      <c r="DN100" s="104" t="str">
        <f t="shared" si="103"/>
        <v/>
      </c>
      <c r="DO100" s="104" t="str">
        <f t="shared" si="103"/>
        <v/>
      </c>
      <c r="DP100" s="104" t="str">
        <f t="shared" si="103"/>
        <v/>
      </c>
      <c r="DQ100" s="104"/>
      <c r="DR100" s="104" t="str">
        <f t="shared" ref="DR100:ED146" si="119">IF($C100=$DQ$1,IF($E100="","",IF($H100=DR$1,$E100,"")),"")</f>
        <v/>
      </c>
      <c r="DS100" s="104" t="str">
        <f t="shared" si="119"/>
        <v/>
      </c>
      <c r="DT100" s="104" t="str">
        <f t="shared" si="119"/>
        <v/>
      </c>
      <c r="DU100" s="104" t="str">
        <f t="shared" si="119"/>
        <v/>
      </c>
      <c r="DV100" s="104" t="str">
        <f t="shared" si="119"/>
        <v/>
      </c>
      <c r="DW100" s="104" t="str">
        <f t="shared" si="104"/>
        <v/>
      </c>
      <c r="DX100" s="104" t="str">
        <f t="shared" si="104"/>
        <v/>
      </c>
      <c r="DY100" s="104" t="str">
        <f t="shared" si="104"/>
        <v/>
      </c>
      <c r="DZ100" s="104" t="str">
        <f t="shared" si="104"/>
        <v/>
      </c>
      <c r="EA100" s="104" t="str">
        <f t="shared" si="104"/>
        <v/>
      </c>
      <c r="EB100" s="104" t="str">
        <f t="shared" si="104"/>
        <v/>
      </c>
      <c r="EC100" s="104" t="str">
        <f t="shared" si="104"/>
        <v/>
      </c>
      <c r="ED100" s="104" t="str">
        <f t="shared" si="104"/>
        <v/>
      </c>
      <c r="EE100" s="104"/>
      <c r="EF100" s="104" t="str">
        <f t="shared" ref="EF100:ER146" si="120">IF($C100=$EE$1,IF($E100="","",IF($H100=EF$1,$E100,"")),"")</f>
        <v/>
      </c>
      <c r="EG100" s="104" t="str">
        <f t="shared" si="120"/>
        <v/>
      </c>
      <c r="EH100" s="104" t="str">
        <f t="shared" si="120"/>
        <v/>
      </c>
      <c r="EI100" s="104" t="str">
        <f t="shared" si="120"/>
        <v/>
      </c>
      <c r="EJ100" s="104" t="str">
        <f t="shared" si="120"/>
        <v/>
      </c>
      <c r="EK100" s="104" t="str">
        <f t="shared" si="105"/>
        <v/>
      </c>
      <c r="EL100" s="104" t="str">
        <f t="shared" si="105"/>
        <v/>
      </c>
      <c r="EM100" s="104" t="str">
        <f t="shared" si="105"/>
        <v/>
      </c>
      <c r="EN100" s="104" t="str">
        <f t="shared" si="105"/>
        <v/>
      </c>
      <c r="EO100" s="104" t="str">
        <f t="shared" si="105"/>
        <v/>
      </c>
      <c r="EP100" s="104" t="str">
        <f t="shared" si="105"/>
        <v/>
      </c>
      <c r="EQ100" s="104" t="str">
        <f t="shared" si="105"/>
        <v/>
      </c>
      <c r="ER100" s="104" t="str">
        <f t="shared" si="105"/>
        <v/>
      </c>
      <c r="ES100" s="104"/>
      <c r="ET100" s="104" t="str">
        <f t="shared" ref="ET100:FF146" si="121">IF($C100=$ES$1,IF($E100="","",IF($H100=ET$1,$E100,"")),"")</f>
        <v/>
      </c>
      <c r="EU100" s="104" t="str">
        <f t="shared" si="121"/>
        <v/>
      </c>
      <c r="EV100" s="104" t="str">
        <f t="shared" si="121"/>
        <v/>
      </c>
      <c r="EW100" s="104" t="str">
        <f t="shared" si="121"/>
        <v/>
      </c>
      <c r="EX100" s="104" t="str">
        <f t="shared" si="121"/>
        <v/>
      </c>
      <c r="EY100" s="104" t="str">
        <f t="shared" si="106"/>
        <v/>
      </c>
      <c r="EZ100" s="104" t="str">
        <f t="shared" si="106"/>
        <v/>
      </c>
      <c r="FA100" s="104" t="str">
        <f t="shared" si="106"/>
        <v/>
      </c>
      <c r="FB100" s="104" t="str">
        <f t="shared" si="106"/>
        <v/>
      </c>
      <c r="FC100" s="104" t="str">
        <f t="shared" si="106"/>
        <v/>
      </c>
      <c r="FD100" s="104" t="str">
        <f t="shared" si="106"/>
        <v/>
      </c>
      <c r="FE100" s="104" t="str">
        <f t="shared" si="106"/>
        <v/>
      </c>
      <c r="FF100" s="104" t="str">
        <f t="shared" si="106"/>
        <v/>
      </c>
      <c r="FG100" s="104"/>
      <c r="FH100" s="104" t="str">
        <f t="shared" ref="FH100:FT146" si="122">IF($C100=$FG$1,IF($E100="","",IF($H100=FH$1,$E100,"")),"")</f>
        <v/>
      </c>
      <c r="FI100" s="104" t="str">
        <f t="shared" si="122"/>
        <v/>
      </c>
      <c r="FJ100" s="104" t="str">
        <f t="shared" si="122"/>
        <v/>
      </c>
      <c r="FK100" s="104" t="str">
        <f t="shared" si="122"/>
        <v/>
      </c>
      <c r="FL100" s="104" t="str">
        <f t="shared" si="122"/>
        <v/>
      </c>
      <c r="FM100" s="104" t="str">
        <f t="shared" si="107"/>
        <v/>
      </c>
      <c r="FN100" s="104" t="str">
        <f t="shared" si="107"/>
        <v/>
      </c>
      <c r="FO100" s="104" t="str">
        <f t="shared" si="107"/>
        <v/>
      </c>
      <c r="FP100" s="104" t="str">
        <f t="shared" si="107"/>
        <v/>
      </c>
      <c r="FQ100" s="104" t="str">
        <f t="shared" si="107"/>
        <v/>
      </c>
      <c r="FR100" s="104" t="str">
        <f t="shared" si="107"/>
        <v/>
      </c>
      <c r="FS100" s="104" t="str">
        <f t="shared" si="107"/>
        <v/>
      </c>
      <c r="FT100" s="104" t="str">
        <f t="shared" si="107"/>
        <v/>
      </c>
      <c r="FU100" s="104"/>
      <c r="FV100" s="104" t="str">
        <f t="shared" ref="FV100:GH146" si="123">IF($C100=$FU$1,IF($E100="","",IF($H100=FV$1,$E100,"")),"")</f>
        <v/>
      </c>
      <c r="FW100" s="104" t="str">
        <f t="shared" si="123"/>
        <v/>
      </c>
      <c r="FX100" s="104" t="str">
        <f t="shared" si="123"/>
        <v/>
      </c>
      <c r="FY100" s="104" t="str">
        <f t="shared" si="123"/>
        <v/>
      </c>
      <c r="FZ100" s="104" t="str">
        <f t="shared" si="123"/>
        <v/>
      </c>
      <c r="GA100" s="104" t="str">
        <f t="shared" si="108"/>
        <v/>
      </c>
      <c r="GB100" s="104" t="str">
        <f t="shared" si="108"/>
        <v/>
      </c>
      <c r="GC100" s="104" t="str">
        <f t="shared" si="108"/>
        <v/>
      </c>
      <c r="GD100" s="104" t="str">
        <f t="shared" si="108"/>
        <v/>
      </c>
      <c r="GE100" s="104" t="str">
        <f t="shared" si="108"/>
        <v/>
      </c>
      <c r="GF100" s="104" t="str">
        <f t="shared" si="108"/>
        <v/>
      </c>
      <c r="GG100" s="104" t="str">
        <f t="shared" si="108"/>
        <v/>
      </c>
      <c r="GH100" s="104" t="str">
        <f t="shared" si="108"/>
        <v/>
      </c>
      <c r="GI100" s="104"/>
      <c r="GJ100" s="104" t="str">
        <f t="shared" ref="GJ100:GV146" si="124">IF($C100=$GI$1,IF($E100="","",IF($H100=GJ$1,$E100,"")),"")</f>
        <v/>
      </c>
      <c r="GK100" s="104" t="str">
        <f t="shared" si="124"/>
        <v/>
      </c>
      <c r="GL100" s="104" t="str">
        <f t="shared" si="124"/>
        <v/>
      </c>
      <c r="GM100" s="104" t="str">
        <f t="shared" si="124"/>
        <v/>
      </c>
      <c r="GN100" s="104" t="str">
        <f t="shared" si="124"/>
        <v/>
      </c>
      <c r="GO100" s="104" t="str">
        <f t="shared" si="109"/>
        <v/>
      </c>
      <c r="GP100" s="104" t="str">
        <f t="shared" si="109"/>
        <v/>
      </c>
      <c r="GQ100" s="104" t="str">
        <f t="shared" si="109"/>
        <v/>
      </c>
      <c r="GR100" s="104" t="str">
        <f t="shared" si="109"/>
        <v/>
      </c>
      <c r="GS100" s="104" t="str">
        <f t="shared" si="109"/>
        <v/>
      </c>
      <c r="GT100" s="104" t="str">
        <f t="shared" si="109"/>
        <v/>
      </c>
      <c r="GU100" s="104" t="str">
        <f t="shared" si="109"/>
        <v/>
      </c>
      <c r="GV100" s="104" t="str">
        <f t="shared" si="109"/>
        <v/>
      </c>
      <c r="GW100" s="104"/>
      <c r="GX100" s="104" t="str">
        <f t="shared" ref="GX100:HJ146" si="125">IF($C100=$GW$1,IF($E100="","",IF($H100=GX$1,$E100,"")),"")</f>
        <v/>
      </c>
      <c r="GY100" s="104" t="str">
        <f t="shared" si="125"/>
        <v/>
      </c>
      <c r="GZ100" s="104" t="str">
        <f t="shared" si="125"/>
        <v/>
      </c>
      <c r="HA100" s="104" t="str">
        <f t="shared" si="125"/>
        <v/>
      </c>
      <c r="HB100" s="104" t="str">
        <f t="shared" si="125"/>
        <v/>
      </c>
      <c r="HC100" s="104" t="str">
        <f t="shared" si="110"/>
        <v/>
      </c>
      <c r="HD100" s="104" t="str">
        <f t="shared" si="110"/>
        <v/>
      </c>
      <c r="HE100" s="104" t="str">
        <f t="shared" si="110"/>
        <v/>
      </c>
      <c r="HF100" s="104" t="str">
        <f t="shared" si="110"/>
        <v/>
      </c>
      <c r="HG100" s="104" t="str">
        <f t="shared" si="110"/>
        <v/>
      </c>
      <c r="HH100" s="104" t="str">
        <f t="shared" si="110"/>
        <v/>
      </c>
      <c r="HI100" s="104" t="str">
        <f t="shared" si="110"/>
        <v/>
      </c>
      <c r="HJ100" s="104" t="str">
        <f t="shared" si="110"/>
        <v/>
      </c>
    </row>
    <row r="101" spans="1:218" x14ac:dyDescent="0.25">
      <c r="A101" s="91">
        <v>40664</v>
      </c>
      <c r="B101" s="113">
        <v>0.44791666666666669</v>
      </c>
      <c r="C101" s="114" t="s">
        <v>571</v>
      </c>
      <c r="D101" s="160" t="s">
        <v>653</v>
      </c>
      <c r="E101" s="112">
        <v>12.2</v>
      </c>
      <c r="F101" s="134"/>
      <c r="G101" s="161"/>
      <c r="H101" s="162" t="str">
        <f>INDEX('Daily Activity List'!B:B,MATCH(A101,'Daily Activity List'!$A:$A))</f>
        <v>AB Decon - Dry</v>
      </c>
      <c r="I101" s="136"/>
      <c r="J101" s="104" t="str">
        <f t="shared" si="95"/>
        <v/>
      </c>
      <c r="K101" s="104" t="str">
        <f t="shared" si="95"/>
        <v/>
      </c>
      <c r="L101" s="104" t="str">
        <f t="shared" si="115"/>
        <v/>
      </c>
      <c r="M101" s="104" t="str">
        <f t="shared" si="115"/>
        <v/>
      </c>
      <c r="N101" s="104" t="str">
        <f t="shared" si="115"/>
        <v/>
      </c>
      <c r="O101" s="104" t="str">
        <f t="shared" si="115"/>
        <v/>
      </c>
      <c r="P101" s="104" t="str">
        <f t="shared" si="115"/>
        <v/>
      </c>
      <c r="Q101" s="104">
        <f t="shared" si="115"/>
        <v>12.2</v>
      </c>
      <c r="R101" s="104" t="str">
        <f t="shared" si="115"/>
        <v/>
      </c>
      <c r="S101" s="104" t="str">
        <f t="shared" si="115"/>
        <v/>
      </c>
      <c r="T101" s="104" t="str">
        <f t="shared" si="115"/>
        <v/>
      </c>
      <c r="U101" s="104" t="str">
        <f t="shared" si="115"/>
        <v/>
      </c>
      <c r="V101" s="104" t="str">
        <f t="shared" si="115"/>
        <v/>
      </c>
      <c r="W101" s="136"/>
      <c r="X101" s="104" t="str">
        <f t="shared" si="70"/>
        <v/>
      </c>
      <c r="Y101" s="104" t="str">
        <f t="shared" si="111"/>
        <v/>
      </c>
      <c r="Z101" s="104" t="str">
        <f t="shared" si="111"/>
        <v/>
      </c>
      <c r="AA101" s="104" t="str">
        <f t="shared" si="111"/>
        <v/>
      </c>
      <c r="AB101" s="104" t="str">
        <f t="shared" si="111"/>
        <v/>
      </c>
      <c r="AC101" s="104" t="str">
        <f t="shared" si="111"/>
        <v/>
      </c>
      <c r="AD101" s="104" t="str">
        <f t="shared" si="111"/>
        <v/>
      </c>
      <c r="AE101" s="104" t="str">
        <f t="shared" si="111"/>
        <v/>
      </c>
      <c r="AF101" s="104" t="str">
        <f t="shared" si="111"/>
        <v/>
      </c>
      <c r="AG101" s="104" t="str">
        <f t="shared" si="111"/>
        <v/>
      </c>
      <c r="AH101" s="104" t="str">
        <f t="shared" si="111"/>
        <v/>
      </c>
      <c r="AI101" s="104" t="str">
        <f t="shared" si="111"/>
        <v/>
      </c>
      <c r="AJ101" s="104" t="str">
        <f t="shared" si="111"/>
        <v/>
      </c>
      <c r="AK101" s="104"/>
      <c r="AL101" s="104" t="str">
        <f t="shared" si="71"/>
        <v/>
      </c>
      <c r="AM101" s="104" t="str">
        <f t="shared" si="112"/>
        <v/>
      </c>
      <c r="AN101" s="104" t="str">
        <f t="shared" si="112"/>
        <v/>
      </c>
      <c r="AO101" s="104" t="str">
        <f t="shared" si="112"/>
        <v/>
      </c>
      <c r="AP101" s="104" t="str">
        <f t="shared" si="112"/>
        <v/>
      </c>
      <c r="AQ101" s="104" t="str">
        <f t="shared" si="112"/>
        <v/>
      </c>
      <c r="AR101" s="104" t="str">
        <f t="shared" si="112"/>
        <v/>
      </c>
      <c r="AS101" s="104" t="str">
        <f t="shared" si="112"/>
        <v/>
      </c>
      <c r="AT101" s="104" t="str">
        <f t="shared" si="112"/>
        <v/>
      </c>
      <c r="AU101" s="104" t="str">
        <f t="shared" si="112"/>
        <v/>
      </c>
      <c r="AV101" s="104" t="str">
        <f t="shared" si="112"/>
        <v/>
      </c>
      <c r="AW101" s="104" t="str">
        <f t="shared" si="112"/>
        <v/>
      </c>
      <c r="AX101" s="104" t="str">
        <f t="shared" si="112"/>
        <v/>
      </c>
      <c r="AY101" s="104"/>
      <c r="AZ101" s="104" t="str">
        <f t="shared" si="72"/>
        <v/>
      </c>
      <c r="BA101" s="104" t="str">
        <f t="shared" si="113"/>
        <v/>
      </c>
      <c r="BB101" s="104" t="str">
        <f t="shared" si="113"/>
        <v/>
      </c>
      <c r="BC101" s="104" t="str">
        <f t="shared" si="113"/>
        <v/>
      </c>
      <c r="BD101" s="104" t="str">
        <f t="shared" si="113"/>
        <v/>
      </c>
      <c r="BE101" s="104" t="str">
        <f t="shared" si="113"/>
        <v/>
      </c>
      <c r="BF101" s="104" t="str">
        <f t="shared" si="113"/>
        <v/>
      </c>
      <c r="BG101" s="104" t="str">
        <f t="shared" si="113"/>
        <v/>
      </c>
      <c r="BH101" s="104" t="str">
        <f t="shared" si="113"/>
        <v/>
      </c>
      <c r="BI101" s="104" t="str">
        <f t="shared" si="113"/>
        <v/>
      </c>
      <c r="BJ101" s="104" t="str">
        <f t="shared" si="113"/>
        <v/>
      </c>
      <c r="BK101" s="104" t="str">
        <f t="shared" si="113"/>
        <v/>
      </c>
      <c r="BL101" s="104" t="str">
        <f t="shared" si="113"/>
        <v/>
      </c>
      <c r="BM101" s="104"/>
      <c r="BN101" s="104" t="str">
        <f t="shared" si="73"/>
        <v/>
      </c>
      <c r="BO101" s="104" t="str">
        <f t="shared" si="114"/>
        <v/>
      </c>
      <c r="BP101" s="104" t="str">
        <f t="shared" si="114"/>
        <v/>
      </c>
      <c r="BQ101" s="104" t="str">
        <f t="shared" si="114"/>
        <v/>
      </c>
      <c r="BR101" s="104" t="str">
        <f t="shared" si="114"/>
        <v/>
      </c>
      <c r="BS101" s="104" t="str">
        <f t="shared" si="114"/>
        <v/>
      </c>
      <c r="BT101" s="104" t="str">
        <f t="shared" si="114"/>
        <v/>
      </c>
      <c r="BU101" s="104" t="str">
        <f t="shared" si="114"/>
        <v/>
      </c>
      <c r="BV101" s="104" t="str">
        <f t="shared" si="114"/>
        <v/>
      </c>
      <c r="BW101" s="104" t="str">
        <f t="shared" si="114"/>
        <v/>
      </c>
      <c r="BX101" s="104" t="str">
        <f t="shared" si="114"/>
        <v/>
      </c>
      <c r="BY101" s="104" t="str">
        <f t="shared" si="114"/>
        <v/>
      </c>
      <c r="BZ101" s="104" t="str">
        <f t="shared" si="114"/>
        <v/>
      </c>
      <c r="CA101" s="104"/>
      <c r="CB101" s="104" t="str">
        <f t="shared" si="116"/>
        <v/>
      </c>
      <c r="CC101" s="104" t="str">
        <f t="shared" si="116"/>
        <v/>
      </c>
      <c r="CD101" s="104" t="str">
        <f t="shared" si="116"/>
        <v/>
      </c>
      <c r="CE101" s="104" t="str">
        <f t="shared" si="116"/>
        <v/>
      </c>
      <c r="CF101" s="104" t="str">
        <f t="shared" si="116"/>
        <v/>
      </c>
      <c r="CG101" s="104" t="str">
        <f t="shared" si="101"/>
        <v/>
      </c>
      <c r="CH101" s="104" t="str">
        <f t="shared" si="101"/>
        <v/>
      </c>
      <c r="CI101" s="104" t="str">
        <f t="shared" si="101"/>
        <v/>
      </c>
      <c r="CJ101" s="104" t="str">
        <f t="shared" si="101"/>
        <v/>
      </c>
      <c r="CK101" s="104" t="str">
        <f t="shared" si="101"/>
        <v/>
      </c>
      <c r="CL101" s="104" t="str">
        <f t="shared" si="101"/>
        <v/>
      </c>
      <c r="CM101" s="104" t="str">
        <f t="shared" si="101"/>
        <v/>
      </c>
      <c r="CN101" s="104" t="str">
        <f t="shared" si="101"/>
        <v/>
      </c>
      <c r="CO101" s="104"/>
      <c r="CP101" s="104" t="str">
        <f t="shared" si="117"/>
        <v/>
      </c>
      <c r="CQ101" s="104" t="str">
        <f t="shared" si="117"/>
        <v/>
      </c>
      <c r="CR101" s="104" t="str">
        <f t="shared" si="117"/>
        <v/>
      </c>
      <c r="CS101" s="104" t="str">
        <f t="shared" si="117"/>
        <v/>
      </c>
      <c r="CT101" s="104" t="str">
        <f t="shared" si="117"/>
        <v/>
      </c>
      <c r="CU101" s="104" t="str">
        <f t="shared" si="102"/>
        <v/>
      </c>
      <c r="CV101" s="104" t="str">
        <f t="shared" si="102"/>
        <v/>
      </c>
      <c r="CW101" s="104" t="str">
        <f t="shared" si="102"/>
        <v/>
      </c>
      <c r="CX101" s="104" t="str">
        <f t="shared" si="102"/>
        <v/>
      </c>
      <c r="CY101" s="104" t="str">
        <f t="shared" si="102"/>
        <v/>
      </c>
      <c r="CZ101" s="104" t="str">
        <f t="shared" si="102"/>
        <v/>
      </c>
      <c r="DA101" s="104" t="str">
        <f t="shared" si="102"/>
        <v/>
      </c>
      <c r="DB101" s="104" t="str">
        <f t="shared" si="102"/>
        <v/>
      </c>
      <c r="DC101" s="104"/>
      <c r="DD101" s="104" t="str">
        <f t="shared" si="118"/>
        <v/>
      </c>
      <c r="DE101" s="104" t="str">
        <f t="shared" si="118"/>
        <v/>
      </c>
      <c r="DF101" s="104" t="str">
        <f t="shared" si="118"/>
        <v/>
      </c>
      <c r="DG101" s="104" t="str">
        <f t="shared" si="118"/>
        <v/>
      </c>
      <c r="DH101" s="104" t="str">
        <f t="shared" si="118"/>
        <v/>
      </c>
      <c r="DI101" s="104" t="str">
        <f t="shared" si="103"/>
        <v/>
      </c>
      <c r="DJ101" s="104" t="str">
        <f t="shared" si="103"/>
        <v/>
      </c>
      <c r="DK101" s="104" t="str">
        <f t="shared" si="103"/>
        <v/>
      </c>
      <c r="DL101" s="104" t="str">
        <f t="shared" si="103"/>
        <v/>
      </c>
      <c r="DM101" s="104" t="str">
        <f t="shared" si="103"/>
        <v/>
      </c>
      <c r="DN101" s="104" t="str">
        <f t="shared" si="103"/>
        <v/>
      </c>
      <c r="DO101" s="104" t="str">
        <f t="shared" si="103"/>
        <v/>
      </c>
      <c r="DP101" s="104" t="str">
        <f t="shared" si="103"/>
        <v/>
      </c>
      <c r="DQ101" s="104"/>
      <c r="DR101" s="104" t="str">
        <f t="shared" si="119"/>
        <v/>
      </c>
      <c r="DS101" s="104" t="str">
        <f t="shared" si="119"/>
        <v/>
      </c>
      <c r="DT101" s="104" t="str">
        <f t="shared" si="119"/>
        <v/>
      </c>
      <c r="DU101" s="104" t="str">
        <f t="shared" si="119"/>
        <v/>
      </c>
      <c r="DV101" s="104" t="str">
        <f t="shared" si="119"/>
        <v/>
      </c>
      <c r="DW101" s="104" t="str">
        <f t="shared" si="104"/>
        <v/>
      </c>
      <c r="DX101" s="104" t="str">
        <f t="shared" si="104"/>
        <v/>
      </c>
      <c r="DY101" s="104" t="str">
        <f t="shared" si="104"/>
        <v/>
      </c>
      <c r="DZ101" s="104" t="str">
        <f t="shared" si="104"/>
        <v/>
      </c>
      <c r="EA101" s="104" t="str">
        <f t="shared" si="104"/>
        <v/>
      </c>
      <c r="EB101" s="104" t="str">
        <f t="shared" si="104"/>
        <v/>
      </c>
      <c r="EC101" s="104" t="str">
        <f t="shared" si="104"/>
        <v/>
      </c>
      <c r="ED101" s="104" t="str">
        <f t="shared" si="104"/>
        <v/>
      </c>
      <c r="EE101" s="104"/>
      <c r="EF101" s="104" t="str">
        <f t="shared" si="120"/>
        <v/>
      </c>
      <c r="EG101" s="104" t="str">
        <f t="shared" si="120"/>
        <v/>
      </c>
      <c r="EH101" s="104" t="str">
        <f t="shared" si="120"/>
        <v/>
      </c>
      <c r="EI101" s="104" t="str">
        <f t="shared" si="120"/>
        <v/>
      </c>
      <c r="EJ101" s="104" t="str">
        <f t="shared" si="120"/>
        <v/>
      </c>
      <c r="EK101" s="104" t="str">
        <f t="shared" si="105"/>
        <v/>
      </c>
      <c r="EL101" s="104" t="str">
        <f t="shared" si="105"/>
        <v/>
      </c>
      <c r="EM101" s="104" t="str">
        <f t="shared" si="105"/>
        <v/>
      </c>
      <c r="EN101" s="104" t="str">
        <f t="shared" si="105"/>
        <v/>
      </c>
      <c r="EO101" s="104" t="str">
        <f t="shared" si="105"/>
        <v/>
      </c>
      <c r="EP101" s="104" t="str">
        <f t="shared" si="105"/>
        <v/>
      </c>
      <c r="EQ101" s="104" t="str">
        <f t="shared" si="105"/>
        <v/>
      </c>
      <c r="ER101" s="104" t="str">
        <f t="shared" si="105"/>
        <v/>
      </c>
      <c r="ES101" s="104"/>
      <c r="ET101" s="104" t="str">
        <f t="shared" si="121"/>
        <v/>
      </c>
      <c r="EU101" s="104" t="str">
        <f t="shared" si="121"/>
        <v/>
      </c>
      <c r="EV101" s="104" t="str">
        <f t="shared" si="121"/>
        <v/>
      </c>
      <c r="EW101" s="104" t="str">
        <f t="shared" si="121"/>
        <v/>
      </c>
      <c r="EX101" s="104" t="str">
        <f t="shared" si="121"/>
        <v/>
      </c>
      <c r="EY101" s="104" t="str">
        <f t="shared" si="106"/>
        <v/>
      </c>
      <c r="EZ101" s="104" t="str">
        <f t="shared" si="106"/>
        <v/>
      </c>
      <c r="FA101" s="104" t="str">
        <f t="shared" si="106"/>
        <v/>
      </c>
      <c r="FB101" s="104" t="str">
        <f t="shared" si="106"/>
        <v/>
      </c>
      <c r="FC101" s="104" t="str">
        <f t="shared" si="106"/>
        <v/>
      </c>
      <c r="FD101" s="104" t="str">
        <f t="shared" si="106"/>
        <v/>
      </c>
      <c r="FE101" s="104" t="str">
        <f t="shared" si="106"/>
        <v/>
      </c>
      <c r="FF101" s="104" t="str">
        <f t="shared" si="106"/>
        <v/>
      </c>
      <c r="FG101" s="104"/>
      <c r="FH101" s="104" t="str">
        <f t="shared" si="122"/>
        <v/>
      </c>
      <c r="FI101" s="104" t="str">
        <f t="shared" si="122"/>
        <v/>
      </c>
      <c r="FJ101" s="104" t="str">
        <f t="shared" si="122"/>
        <v/>
      </c>
      <c r="FK101" s="104" t="str">
        <f t="shared" si="122"/>
        <v/>
      </c>
      <c r="FL101" s="104" t="str">
        <f t="shared" si="122"/>
        <v/>
      </c>
      <c r="FM101" s="104" t="str">
        <f t="shared" si="107"/>
        <v/>
      </c>
      <c r="FN101" s="104" t="str">
        <f t="shared" si="107"/>
        <v/>
      </c>
      <c r="FO101" s="104" t="str">
        <f t="shared" si="107"/>
        <v/>
      </c>
      <c r="FP101" s="104" t="str">
        <f t="shared" si="107"/>
        <v/>
      </c>
      <c r="FQ101" s="104" t="str">
        <f t="shared" si="107"/>
        <v/>
      </c>
      <c r="FR101" s="104" t="str">
        <f t="shared" si="107"/>
        <v/>
      </c>
      <c r="FS101" s="104" t="str">
        <f t="shared" si="107"/>
        <v/>
      </c>
      <c r="FT101" s="104" t="str">
        <f t="shared" si="107"/>
        <v/>
      </c>
      <c r="FU101" s="104"/>
      <c r="FV101" s="104" t="str">
        <f t="shared" si="123"/>
        <v/>
      </c>
      <c r="FW101" s="104" t="str">
        <f t="shared" si="123"/>
        <v/>
      </c>
      <c r="FX101" s="104" t="str">
        <f t="shared" si="123"/>
        <v/>
      </c>
      <c r="FY101" s="104" t="str">
        <f t="shared" si="123"/>
        <v/>
      </c>
      <c r="FZ101" s="104" t="str">
        <f t="shared" si="123"/>
        <v/>
      </c>
      <c r="GA101" s="104" t="str">
        <f t="shared" si="108"/>
        <v/>
      </c>
      <c r="GB101" s="104" t="str">
        <f t="shared" si="108"/>
        <v/>
      </c>
      <c r="GC101" s="104" t="str">
        <f t="shared" si="108"/>
        <v/>
      </c>
      <c r="GD101" s="104" t="str">
        <f t="shared" si="108"/>
        <v/>
      </c>
      <c r="GE101" s="104" t="str">
        <f t="shared" si="108"/>
        <v/>
      </c>
      <c r="GF101" s="104" t="str">
        <f t="shared" si="108"/>
        <v/>
      </c>
      <c r="GG101" s="104" t="str">
        <f t="shared" si="108"/>
        <v/>
      </c>
      <c r="GH101" s="104" t="str">
        <f t="shared" si="108"/>
        <v/>
      </c>
      <c r="GI101" s="104"/>
      <c r="GJ101" s="104" t="str">
        <f t="shared" si="124"/>
        <v/>
      </c>
      <c r="GK101" s="104" t="str">
        <f t="shared" si="124"/>
        <v/>
      </c>
      <c r="GL101" s="104" t="str">
        <f t="shared" si="124"/>
        <v/>
      </c>
      <c r="GM101" s="104" t="str">
        <f t="shared" si="124"/>
        <v/>
      </c>
      <c r="GN101" s="104" t="str">
        <f t="shared" si="124"/>
        <v/>
      </c>
      <c r="GO101" s="104" t="str">
        <f t="shared" si="109"/>
        <v/>
      </c>
      <c r="GP101" s="104" t="str">
        <f t="shared" si="109"/>
        <v/>
      </c>
      <c r="GQ101" s="104" t="str">
        <f t="shared" si="109"/>
        <v/>
      </c>
      <c r="GR101" s="104" t="str">
        <f t="shared" si="109"/>
        <v/>
      </c>
      <c r="GS101" s="104" t="str">
        <f t="shared" si="109"/>
        <v/>
      </c>
      <c r="GT101" s="104" t="str">
        <f t="shared" si="109"/>
        <v/>
      </c>
      <c r="GU101" s="104" t="str">
        <f t="shared" si="109"/>
        <v/>
      </c>
      <c r="GV101" s="104" t="str">
        <f t="shared" si="109"/>
        <v/>
      </c>
      <c r="GW101" s="104"/>
      <c r="GX101" s="104" t="str">
        <f t="shared" si="125"/>
        <v/>
      </c>
      <c r="GY101" s="104" t="str">
        <f t="shared" si="125"/>
        <v/>
      </c>
      <c r="GZ101" s="104" t="str">
        <f t="shared" si="125"/>
        <v/>
      </c>
      <c r="HA101" s="104" t="str">
        <f t="shared" si="125"/>
        <v/>
      </c>
      <c r="HB101" s="104" t="str">
        <f t="shared" si="125"/>
        <v/>
      </c>
      <c r="HC101" s="104" t="str">
        <f t="shared" si="110"/>
        <v/>
      </c>
      <c r="HD101" s="104" t="str">
        <f t="shared" si="110"/>
        <v/>
      </c>
      <c r="HE101" s="104" t="str">
        <f t="shared" si="110"/>
        <v/>
      </c>
      <c r="HF101" s="104" t="str">
        <f t="shared" si="110"/>
        <v/>
      </c>
      <c r="HG101" s="104" t="str">
        <f t="shared" si="110"/>
        <v/>
      </c>
      <c r="HH101" s="104" t="str">
        <f t="shared" si="110"/>
        <v/>
      </c>
      <c r="HI101" s="104" t="str">
        <f t="shared" si="110"/>
        <v/>
      </c>
      <c r="HJ101" s="104" t="str">
        <f t="shared" si="110"/>
        <v/>
      </c>
    </row>
    <row r="102" spans="1:218" x14ac:dyDescent="0.25">
      <c r="A102" s="91">
        <v>40664</v>
      </c>
      <c r="B102" s="113">
        <v>0.47916666666666669</v>
      </c>
      <c r="C102" s="114" t="s">
        <v>571</v>
      </c>
      <c r="D102" s="160" t="s">
        <v>653</v>
      </c>
      <c r="E102" s="112">
        <v>10</v>
      </c>
      <c r="F102" s="134"/>
      <c r="G102" s="161"/>
      <c r="H102" s="162" t="str">
        <f>INDEX('Daily Activity List'!B:B,MATCH(A102,'Daily Activity List'!$A:$A))</f>
        <v>AB Decon - Dry</v>
      </c>
      <c r="I102" s="136"/>
      <c r="J102" s="104" t="str">
        <f t="shared" si="95"/>
        <v/>
      </c>
      <c r="K102" s="104" t="str">
        <f t="shared" si="95"/>
        <v/>
      </c>
      <c r="L102" s="104" t="str">
        <f t="shared" si="115"/>
        <v/>
      </c>
      <c r="M102" s="104" t="str">
        <f t="shared" si="115"/>
        <v/>
      </c>
      <c r="N102" s="104" t="str">
        <f t="shared" si="115"/>
        <v/>
      </c>
      <c r="O102" s="104" t="str">
        <f t="shared" si="115"/>
        <v/>
      </c>
      <c r="P102" s="104" t="str">
        <f t="shared" si="115"/>
        <v/>
      </c>
      <c r="Q102" s="104">
        <f t="shared" si="115"/>
        <v>10</v>
      </c>
      <c r="R102" s="104" t="str">
        <f t="shared" si="115"/>
        <v/>
      </c>
      <c r="S102" s="104" t="str">
        <f t="shared" si="115"/>
        <v/>
      </c>
      <c r="T102" s="104" t="str">
        <f t="shared" si="115"/>
        <v/>
      </c>
      <c r="U102" s="104" t="str">
        <f t="shared" si="115"/>
        <v/>
      </c>
      <c r="V102" s="104" t="str">
        <f t="shared" si="115"/>
        <v/>
      </c>
      <c r="W102" s="136"/>
      <c r="X102" s="104" t="str">
        <f t="shared" si="70"/>
        <v/>
      </c>
      <c r="Y102" s="104" t="str">
        <f t="shared" si="111"/>
        <v/>
      </c>
      <c r="Z102" s="104" t="str">
        <f t="shared" si="111"/>
        <v/>
      </c>
      <c r="AA102" s="104" t="str">
        <f t="shared" si="111"/>
        <v/>
      </c>
      <c r="AB102" s="104" t="str">
        <f t="shared" si="111"/>
        <v/>
      </c>
      <c r="AC102" s="104" t="str">
        <f t="shared" si="111"/>
        <v/>
      </c>
      <c r="AD102" s="104" t="str">
        <f t="shared" si="111"/>
        <v/>
      </c>
      <c r="AE102" s="104" t="str">
        <f t="shared" si="111"/>
        <v/>
      </c>
      <c r="AF102" s="104" t="str">
        <f t="shared" si="111"/>
        <v/>
      </c>
      <c r="AG102" s="104" t="str">
        <f t="shared" si="111"/>
        <v/>
      </c>
      <c r="AH102" s="104" t="str">
        <f t="shared" si="111"/>
        <v/>
      </c>
      <c r="AI102" s="104" t="str">
        <f t="shared" si="111"/>
        <v/>
      </c>
      <c r="AJ102" s="104" t="str">
        <f t="shared" si="111"/>
        <v/>
      </c>
      <c r="AK102" s="104"/>
      <c r="AL102" s="104" t="str">
        <f t="shared" si="71"/>
        <v/>
      </c>
      <c r="AM102" s="104" t="str">
        <f t="shared" si="112"/>
        <v/>
      </c>
      <c r="AN102" s="104" t="str">
        <f t="shared" si="112"/>
        <v/>
      </c>
      <c r="AO102" s="104" t="str">
        <f t="shared" si="112"/>
        <v/>
      </c>
      <c r="AP102" s="104" t="str">
        <f t="shared" si="112"/>
        <v/>
      </c>
      <c r="AQ102" s="104" t="str">
        <f t="shared" si="112"/>
        <v/>
      </c>
      <c r="AR102" s="104" t="str">
        <f t="shared" si="112"/>
        <v/>
      </c>
      <c r="AS102" s="104" t="str">
        <f t="shared" si="112"/>
        <v/>
      </c>
      <c r="AT102" s="104" t="str">
        <f t="shared" si="112"/>
        <v/>
      </c>
      <c r="AU102" s="104" t="str">
        <f t="shared" si="112"/>
        <v/>
      </c>
      <c r="AV102" s="104" t="str">
        <f t="shared" si="112"/>
        <v/>
      </c>
      <c r="AW102" s="104" t="str">
        <f t="shared" si="112"/>
        <v/>
      </c>
      <c r="AX102" s="104" t="str">
        <f t="shared" si="112"/>
        <v/>
      </c>
      <c r="AY102" s="104"/>
      <c r="AZ102" s="104" t="str">
        <f t="shared" si="72"/>
        <v/>
      </c>
      <c r="BA102" s="104" t="str">
        <f t="shared" si="113"/>
        <v/>
      </c>
      <c r="BB102" s="104" t="str">
        <f t="shared" si="113"/>
        <v/>
      </c>
      <c r="BC102" s="104" t="str">
        <f t="shared" si="113"/>
        <v/>
      </c>
      <c r="BD102" s="104" t="str">
        <f t="shared" si="113"/>
        <v/>
      </c>
      <c r="BE102" s="104" t="str">
        <f t="shared" si="113"/>
        <v/>
      </c>
      <c r="BF102" s="104" t="str">
        <f t="shared" si="113"/>
        <v/>
      </c>
      <c r="BG102" s="104" t="str">
        <f t="shared" si="113"/>
        <v/>
      </c>
      <c r="BH102" s="104" t="str">
        <f t="shared" si="113"/>
        <v/>
      </c>
      <c r="BI102" s="104" t="str">
        <f t="shared" si="113"/>
        <v/>
      </c>
      <c r="BJ102" s="104" t="str">
        <f t="shared" si="113"/>
        <v/>
      </c>
      <c r="BK102" s="104" t="str">
        <f t="shared" si="113"/>
        <v/>
      </c>
      <c r="BL102" s="104" t="str">
        <f t="shared" si="113"/>
        <v/>
      </c>
      <c r="BM102" s="104"/>
      <c r="BN102" s="104" t="str">
        <f t="shared" si="73"/>
        <v/>
      </c>
      <c r="BO102" s="104" t="str">
        <f t="shared" si="114"/>
        <v/>
      </c>
      <c r="BP102" s="104" t="str">
        <f t="shared" si="114"/>
        <v/>
      </c>
      <c r="BQ102" s="104" t="str">
        <f t="shared" si="114"/>
        <v/>
      </c>
      <c r="BR102" s="104" t="str">
        <f t="shared" si="114"/>
        <v/>
      </c>
      <c r="BS102" s="104" t="str">
        <f t="shared" si="114"/>
        <v/>
      </c>
      <c r="BT102" s="104" t="str">
        <f t="shared" si="114"/>
        <v/>
      </c>
      <c r="BU102" s="104" t="str">
        <f t="shared" si="114"/>
        <v/>
      </c>
      <c r="BV102" s="104" t="str">
        <f t="shared" si="114"/>
        <v/>
      </c>
      <c r="BW102" s="104" t="str">
        <f t="shared" si="114"/>
        <v/>
      </c>
      <c r="BX102" s="104" t="str">
        <f t="shared" si="114"/>
        <v/>
      </c>
      <c r="BY102" s="104" t="str">
        <f t="shared" si="114"/>
        <v/>
      </c>
      <c r="BZ102" s="104" t="str">
        <f t="shared" si="114"/>
        <v/>
      </c>
      <c r="CA102" s="104"/>
      <c r="CB102" s="104" t="str">
        <f t="shared" si="116"/>
        <v/>
      </c>
      <c r="CC102" s="104" t="str">
        <f t="shared" si="116"/>
        <v/>
      </c>
      <c r="CD102" s="104" t="str">
        <f t="shared" si="116"/>
        <v/>
      </c>
      <c r="CE102" s="104" t="str">
        <f t="shared" si="116"/>
        <v/>
      </c>
      <c r="CF102" s="104" t="str">
        <f t="shared" si="116"/>
        <v/>
      </c>
      <c r="CG102" s="104" t="str">
        <f t="shared" si="101"/>
        <v/>
      </c>
      <c r="CH102" s="104" t="str">
        <f t="shared" si="101"/>
        <v/>
      </c>
      <c r="CI102" s="104" t="str">
        <f t="shared" si="101"/>
        <v/>
      </c>
      <c r="CJ102" s="104" t="str">
        <f t="shared" si="101"/>
        <v/>
      </c>
      <c r="CK102" s="104" t="str">
        <f t="shared" si="101"/>
        <v/>
      </c>
      <c r="CL102" s="104" t="str">
        <f t="shared" si="101"/>
        <v/>
      </c>
      <c r="CM102" s="104" t="str">
        <f t="shared" si="101"/>
        <v/>
      </c>
      <c r="CN102" s="104" t="str">
        <f t="shared" si="101"/>
        <v/>
      </c>
      <c r="CO102" s="104"/>
      <c r="CP102" s="104" t="str">
        <f t="shared" si="117"/>
        <v/>
      </c>
      <c r="CQ102" s="104" t="str">
        <f t="shared" si="117"/>
        <v/>
      </c>
      <c r="CR102" s="104" t="str">
        <f t="shared" si="117"/>
        <v/>
      </c>
      <c r="CS102" s="104" t="str">
        <f t="shared" si="117"/>
        <v/>
      </c>
      <c r="CT102" s="104" t="str">
        <f t="shared" si="117"/>
        <v/>
      </c>
      <c r="CU102" s="104" t="str">
        <f t="shared" si="102"/>
        <v/>
      </c>
      <c r="CV102" s="104" t="str">
        <f t="shared" si="102"/>
        <v/>
      </c>
      <c r="CW102" s="104" t="str">
        <f t="shared" si="102"/>
        <v/>
      </c>
      <c r="CX102" s="104" t="str">
        <f t="shared" si="102"/>
        <v/>
      </c>
      <c r="CY102" s="104" t="str">
        <f t="shared" si="102"/>
        <v/>
      </c>
      <c r="CZ102" s="104" t="str">
        <f t="shared" si="102"/>
        <v/>
      </c>
      <c r="DA102" s="104" t="str">
        <f t="shared" si="102"/>
        <v/>
      </c>
      <c r="DB102" s="104" t="str">
        <f t="shared" si="102"/>
        <v/>
      </c>
      <c r="DC102" s="104"/>
      <c r="DD102" s="104" t="str">
        <f t="shared" si="118"/>
        <v/>
      </c>
      <c r="DE102" s="104" t="str">
        <f t="shared" si="118"/>
        <v/>
      </c>
      <c r="DF102" s="104" t="str">
        <f t="shared" si="118"/>
        <v/>
      </c>
      <c r="DG102" s="104" t="str">
        <f t="shared" si="118"/>
        <v/>
      </c>
      <c r="DH102" s="104" t="str">
        <f t="shared" si="118"/>
        <v/>
      </c>
      <c r="DI102" s="104" t="str">
        <f t="shared" si="103"/>
        <v/>
      </c>
      <c r="DJ102" s="104" t="str">
        <f t="shared" si="103"/>
        <v/>
      </c>
      <c r="DK102" s="104" t="str">
        <f t="shared" si="103"/>
        <v/>
      </c>
      <c r="DL102" s="104" t="str">
        <f t="shared" si="103"/>
        <v/>
      </c>
      <c r="DM102" s="104" t="str">
        <f t="shared" si="103"/>
        <v/>
      </c>
      <c r="DN102" s="104" t="str">
        <f t="shared" si="103"/>
        <v/>
      </c>
      <c r="DO102" s="104" t="str">
        <f t="shared" si="103"/>
        <v/>
      </c>
      <c r="DP102" s="104" t="str">
        <f t="shared" si="103"/>
        <v/>
      </c>
      <c r="DQ102" s="104"/>
      <c r="DR102" s="104" t="str">
        <f t="shared" si="119"/>
        <v/>
      </c>
      <c r="DS102" s="104" t="str">
        <f t="shared" si="119"/>
        <v/>
      </c>
      <c r="DT102" s="104" t="str">
        <f t="shared" si="119"/>
        <v/>
      </c>
      <c r="DU102" s="104" t="str">
        <f t="shared" si="119"/>
        <v/>
      </c>
      <c r="DV102" s="104" t="str">
        <f t="shared" si="119"/>
        <v/>
      </c>
      <c r="DW102" s="104" t="str">
        <f t="shared" si="104"/>
        <v/>
      </c>
      <c r="DX102" s="104" t="str">
        <f t="shared" si="104"/>
        <v/>
      </c>
      <c r="DY102" s="104" t="str">
        <f t="shared" si="104"/>
        <v/>
      </c>
      <c r="DZ102" s="104" t="str">
        <f t="shared" si="104"/>
        <v/>
      </c>
      <c r="EA102" s="104" t="str">
        <f t="shared" si="104"/>
        <v/>
      </c>
      <c r="EB102" s="104" t="str">
        <f t="shared" si="104"/>
        <v/>
      </c>
      <c r="EC102" s="104" t="str">
        <f t="shared" si="104"/>
        <v/>
      </c>
      <c r="ED102" s="104" t="str">
        <f t="shared" si="104"/>
        <v/>
      </c>
      <c r="EE102" s="104"/>
      <c r="EF102" s="104" t="str">
        <f t="shared" si="120"/>
        <v/>
      </c>
      <c r="EG102" s="104" t="str">
        <f t="shared" si="120"/>
        <v/>
      </c>
      <c r="EH102" s="104" t="str">
        <f t="shared" si="120"/>
        <v/>
      </c>
      <c r="EI102" s="104" t="str">
        <f t="shared" si="120"/>
        <v/>
      </c>
      <c r="EJ102" s="104" t="str">
        <f t="shared" si="120"/>
        <v/>
      </c>
      <c r="EK102" s="104" t="str">
        <f t="shared" si="105"/>
        <v/>
      </c>
      <c r="EL102" s="104" t="str">
        <f t="shared" si="105"/>
        <v/>
      </c>
      <c r="EM102" s="104" t="str">
        <f t="shared" si="105"/>
        <v/>
      </c>
      <c r="EN102" s="104" t="str">
        <f t="shared" si="105"/>
        <v/>
      </c>
      <c r="EO102" s="104" t="str">
        <f t="shared" si="105"/>
        <v/>
      </c>
      <c r="EP102" s="104" t="str">
        <f t="shared" si="105"/>
        <v/>
      </c>
      <c r="EQ102" s="104" t="str">
        <f t="shared" si="105"/>
        <v/>
      </c>
      <c r="ER102" s="104" t="str">
        <f t="shared" si="105"/>
        <v/>
      </c>
      <c r="ES102" s="104"/>
      <c r="ET102" s="104" t="str">
        <f t="shared" si="121"/>
        <v/>
      </c>
      <c r="EU102" s="104" t="str">
        <f t="shared" si="121"/>
        <v/>
      </c>
      <c r="EV102" s="104" t="str">
        <f t="shared" si="121"/>
        <v/>
      </c>
      <c r="EW102" s="104" t="str">
        <f t="shared" si="121"/>
        <v/>
      </c>
      <c r="EX102" s="104" t="str">
        <f t="shared" si="121"/>
        <v/>
      </c>
      <c r="EY102" s="104" t="str">
        <f t="shared" si="106"/>
        <v/>
      </c>
      <c r="EZ102" s="104" t="str">
        <f t="shared" si="106"/>
        <v/>
      </c>
      <c r="FA102" s="104" t="str">
        <f t="shared" si="106"/>
        <v/>
      </c>
      <c r="FB102" s="104" t="str">
        <f t="shared" si="106"/>
        <v/>
      </c>
      <c r="FC102" s="104" t="str">
        <f t="shared" si="106"/>
        <v/>
      </c>
      <c r="FD102" s="104" t="str">
        <f t="shared" si="106"/>
        <v/>
      </c>
      <c r="FE102" s="104" t="str">
        <f t="shared" si="106"/>
        <v/>
      </c>
      <c r="FF102" s="104" t="str">
        <f t="shared" si="106"/>
        <v/>
      </c>
      <c r="FG102" s="104"/>
      <c r="FH102" s="104" t="str">
        <f t="shared" si="122"/>
        <v/>
      </c>
      <c r="FI102" s="104" t="str">
        <f t="shared" si="122"/>
        <v/>
      </c>
      <c r="FJ102" s="104" t="str">
        <f t="shared" si="122"/>
        <v/>
      </c>
      <c r="FK102" s="104" t="str">
        <f t="shared" si="122"/>
        <v/>
      </c>
      <c r="FL102" s="104" t="str">
        <f t="shared" si="122"/>
        <v/>
      </c>
      <c r="FM102" s="104" t="str">
        <f t="shared" si="107"/>
        <v/>
      </c>
      <c r="FN102" s="104" t="str">
        <f t="shared" si="107"/>
        <v/>
      </c>
      <c r="FO102" s="104" t="str">
        <f t="shared" si="107"/>
        <v/>
      </c>
      <c r="FP102" s="104" t="str">
        <f t="shared" si="107"/>
        <v/>
      </c>
      <c r="FQ102" s="104" t="str">
        <f t="shared" si="107"/>
        <v/>
      </c>
      <c r="FR102" s="104" t="str">
        <f t="shared" si="107"/>
        <v/>
      </c>
      <c r="FS102" s="104" t="str">
        <f t="shared" si="107"/>
        <v/>
      </c>
      <c r="FT102" s="104" t="str">
        <f t="shared" si="107"/>
        <v/>
      </c>
      <c r="FU102" s="104"/>
      <c r="FV102" s="104" t="str">
        <f t="shared" si="123"/>
        <v/>
      </c>
      <c r="FW102" s="104" t="str">
        <f t="shared" si="123"/>
        <v/>
      </c>
      <c r="FX102" s="104" t="str">
        <f t="shared" si="123"/>
        <v/>
      </c>
      <c r="FY102" s="104" t="str">
        <f t="shared" si="123"/>
        <v/>
      </c>
      <c r="FZ102" s="104" t="str">
        <f t="shared" si="123"/>
        <v/>
      </c>
      <c r="GA102" s="104" t="str">
        <f t="shared" si="108"/>
        <v/>
      </c>
      <c r="GB102" s="104" t="str">
        <f t="shared" si="108"/>
        <v/>
      </c>
      <c r="GC102" s="104" t="str">
        <f t="shared" si="108"/>
        <v/>
      </c>
      <c r="GD102" s="104" t="str">
        <f t="shared" si="108"/>
        <v/>
      </c>
      <c r="GE102" s="104" t="str">
        <f t="shared" si="108"/>
        <v/>
      </c>
      <c r="GF102" s="104" t="str">
        <f t="shared" si="108"/>
        <v/>
      </c>
      <c r="GG102" s="104" t="str">
        <f t="shared" si="108"/>
        <v/>
      </c>
      <c r="GH102" s="104" t="str">
        <f t="shared" si="108"/>
        <v/>
      </c>
      <c r="GI102" s="104"/>
      <c r="GJ102" s="104" t="str">
        <f t="shared" si="124"/>
        <v/>
      </c>
      <c r="GK102" s="104" t="str">
        <f t="shared" si="124"/>
        <v/>
      </c>
      <c r="GL102" s="104" t="str">
        <f t="shared" si="124"/>
        <v/>
      </c>
      <c r="GM102" s="104" t="str">
        <f t="shared" si="124"/>
        <v/>
      </c>
      <c r="GN102" s="104" t="str">
        <f t="shared" si="124"/>
        <v/>
      </c>
      <c r="GO102" s="104" t="str">
        <f t="shared" si="109"/>
        <v/>
      </c>
      <c r="GP102" s="104" t="str">
        <f t="shared" si="109"/>
        <v/>
      </c>
      <c r="GQ102" s="104" t="str">
        <f t="shared" si="109"/>
        <v/>
      </c>
      <c r="GR102" s="104" t="str">
        <f t="shared" si="109"/>
        <v/>
      </c>
      <c r="GS102" s="104" t="str">
        <f t="shared" si="109"/>
        <v/>
      </c>
      <c r="GT102" s="104" t="str">
        <f t="shared" si="109"/>
        <v/>
      </c>
      <c r="GU102" s="104" t="str">
        <f t="shared" si="109"/>
        <v/>
      </c>
      <c r="GV102" s="104" t="str">
        <f t="shared" si="109"/>
        <v/>
      </c>
      <c r="GW102" s="104"/>
      <c r="GX102" s="104" t="str">
        <f t="shared" si="125"/>
        <v/>
      </c>
      <c r="GY102" s="104" t="str">
        <f t="shared" si="125"/>
        <v/>
      </c>
      <c r="GZ102" s="104" t="str">
        <f t="shared" si="125"/>
        <v/>
      </c>
      <c r="HA102" s="104" t="str">
        <f t="shared" si="125"/>
        <v/>
      </c>
      <c r="HB102" s="104" t="str">
        <f t="shared" si="125"/>
        <v/>
      </c>
      <c r="HC102" s="104" t="str">
        <f t="shared" si="110"/>
        <v/>
      </c>
      <c r="HD102" s="104" t="str">
        <f t="shared" si="110"/>
        <v/>
      </c>
      <c r="HE102" s="104" t="str">
        <f t="shared" si="110"/>
        <v/>
      </c>
      <c r="HF102" s="104" t="str">
        <f t="shared" si="110"/>
        <v/>
      </c>
      <c r="HG102" s="104" t="str">
        <f t="shared" si="110"/>
        <v/>
      </c>
      <c r="HH102" s="104" t="str">
        <f t="shared" si="110"/>
        <v/>
      </c>
      <c r="HI102" s="104" t="str">
        <f t="shared" si="110"/>
        <v/>
      </c>
      <c r="HJ102" s="104" t="str">
        <f t="shared" si="110"/>
        <v/>
      </c>
    </row>
    <row r="103" spans="1:218" x14ac:dyDescent="0.25">
      <c r="A103" s="91">
        <v>40664</v>
      </c>
      <c r="B103" s="113">
        <v>0.56736111111111109</v>
      </c>
      <c r="C103" s="114" t="s">
        <v>571</v>
      </c>
      <c r="D103" s="160" t="s">
        <v>653</v>
      </c>
      <c r="E103" s="112">
        <v>14</v>
      </c>
      <c r="F103" s="134"/>
      <c r="G103" s="161"/>
      <c r="H103" s="162" t="str">
        <f>INDEX('Daily Activity List'!B:B,MATCH(A103,'Daily Activity List'!$A:$A))</f>
        <v>AB Decon - Dry</v>
      </c>
      <c r="I103" s="136"/>
      <c r="J103" s="104" t="str">
        <f t="shared" si="95"/>
        <v/>
      </c>
      <c r="K103" s="104" t="str">
        <f t="shared" si="95"/>
        <v/>
      </c>
      <c r="L103" s="104" t="str">
        <f t="shared" si="115"/>
        <v/>
      </c>
      <c r="M103" s="104" t="str">
        <f t="shared" si="115"/>
        <v/>
      </c>
      <c r="N103" s="104" t="str">
        <f t="shared" si="115"/>
        <v/>
      </c>
      <c r="O103" s="104" t="str">
        <f t="shared" si="115"/>
        <v/>
      </c>
      <c r="P103" s="104" t="str">
        <f t="shared" si="115"/>
        <v/>
      </c>
      <c r="Q103" s="104">
        <f t="shared" si="115"/>
        <v>14</v>
      </c>
      <c r="R103" s="104" t="str">
        <f t="shared" si="115"/>
        <v/>
      </c>
      <c r="S103" s="104" t="str">
        <f t="shared" si="115"/>
        <v/>
      </c>
      <c r="T103" s="104" t="str">
        <f t="shared" si="115"/>
        <v/>
      </c>
      <c r="U103" s="104" t="str">
        <f t="shared" si="115"/>
        <v/>
      </c>
      <c r="V103" s="104" t="str">
        <f t="shared" si="115"/>
        <v/>
      </c>
      <c r="W103" s="136"/>
      <c r="X103" s="104" t="str">
        <f t="shared" si="70"/>
        <v/>
      </c>
      <c r="Y103" s="104" t="str">
        <f t="shared" si="111"/>
        <v/>
      </c>
      <c r="Z103" s="104" t="str">
        <f t="shared" si="111"/>
        <v/>
      </c>
      <c r="AA103" s="104" t="str">
        <f t="shared" si="111"/>
        <v/>
      </c>
      <c r="AB103" s="104" t="str">
        <f t="shared" si="111"/>
        <v/>
      </c>
      <c r="AC103" s="104" t="str">
        <f t="shared" si="111"/>
        <v/>
      </c>
      <c r="AD103" s="104" t="str">
        <f t="shared" si="111"/>
        <v/>
      </c>
      <c r="AE103" s="104" t="str">
        <f t="shared" si="111"/>
        <v/>
      </c>
      <c r="AF103" s="104" t="str">
        <f t="shared" si="111"/>
        <v/>
      </c>
      <c r="AG103" s="104" t="str">
        <f t="shared" si="111"/>
        <v/>
      </c>
      <c r="AH103" s="104" t="str">
        <f t="shared" si="111"/>
        <v/>
      </c>
      <c r="AI103" s="104" t="str">
        <f t="shared" si="111"/>
        <v/>
      </c>
      <c r="AJ103" s="104" t="str">
        <f t="shared" si="111"/>
        <v/>
      </c>
      <c r="AK103" s="104"/>
      <c r="AL103" s="104" t="str">
        <f t="shared" si="71"/>
        <v/>
      </c>
      <c r="AM103" s="104" t="str">
        <f t="shared" si="112"/>
        <v/>
      </c>
      <c r="AN103" s="104" t="str">
        <f t="shared" si="112"/>
        <v/>
      </c>
      <c r="AO103" s="104" t="str">
        <f t="shared" si="112"/>
        <v/>
      </c>
      <c r="AP103" s="104" t="str">
        <f t="shared" si="112"/>
        <v/>
      </c>
      <c r="AQ103" s="104" t="str">
        <f t="shared" si="112"/>
        <v/>
      </c>
      <c r="AR103" s="104" t="str">
        <f t="shared" si="112"/>
        <v/>
      </c>
      <c r="AS103" s="104" t="str">
        <f t="shared" si="112"/>
        <v/>
      </c>
      <c r="AT103" s="104" t="str">
        <f t="shared" si="112"/>
        <v/>
      </c>
      <c r="AU103" s="104" t="str">
        <f t="shared" si="112"/>
        <v/>
      </c>
      <c r="AV103" s="104" t="str">
        <f t="shared" si="112"/>
        <v/>
      </c>
      <c r="AW103" s="104" t="str">
        <f t="shared" si="112"/>
        <v/>
      </c>
      <c r="AX103" s="104" t="str">
        <f t="shared" si="112"/>
        <v/>
      </c>
      <c r="AY103" s="104"/>
      <c r="AZ103" s="104" t="str">
        <f t="shared" si="72"/>
        <v/>
      </c>
      <c r="BA103" s="104" t="str">
        <f t="shared" si="113"/>
        <v/>
      </c>
      <c r="BB103" s="104" t="str">
        <f t="shared" si="113"/>
        <v/>
      </c>
      <c r="BC103" s="104" t="str">
        <f t="shared" si="113"/>
        <v/>
      </c>
      <c r="BD103" s="104" t="str">
        <f t="shared" si="113"/>
        <v/>
      </c>
      <c r="BE103" s="104" t="str">
        <f t="shared" si="113"/>
        <v/>
      </c>
      <c r="BF103" s="104" t="str">
        <f t="shared" si="113"/>
        <v/>
      </c>
      <c r="BG103" s="104" t="str">
        <f t="shared" si="113"/>
        <v/>
      </c>
      <c r="BH103" s="104" t="str">
        <f t="shared" si="113"/>
        <v/>
      </c>
      <c r="BI103" s="104" t="str">
        <f t="shared" si="113"/>
        <v/>
      </c>
      <c r="BJ103" s="104" t="str">
        <f t="shared" si="113"/>
        <v/>
      </c>
      <c r="BK103" s="104" t="str">
        <f t="shared" si="113"/>
        <v/>
      </c>
      <c r="BL103" s="104" t="str">
        <f t="shared" si="113"/>
        <v/>
      </c>
      <c r="BM103" s="104"/>
      <c r="BN103" s="104" t="str">
        <f t="shared" si="73"/>
        <v/>
      </c>
      <c r="BO103" s="104" t="str">
        <f t="shared" si="114"/>
        <v/>
      </c>
      <c r="BP103" s="104" t="str">
        <f t="shared" si="114"/>
        <v/>
      </c>
      <c r="BQ103" s="104" t="str">
        <f t="shared" si="114"/>
        <v/>
      </c>
      <c r="BR103" s="104" t="str">
        <f t="shared" si="114"/>
        <v/>
      </c>
      <c r="BS103" s="104" t="str">
        <f t="shared" si="114"/>
        <v/>
      </c>
      <c r="BT103" s="104" t="str">
        <f t="shared" si="114"/>
        <v/>
      </c>
      <c r="BU103" s="104" t="str">
        <f t="shared" si="114"/>
        <v/>
      </c>
      <c r="BV103" s="104" t="str">
        <f t="shared" si="114"/>
        <v/>
      </c>
      <c r="BW103" s="104" t="str">
        <f t="shared" si="114"/>
        <v/>
      </c>
      <c r="BX103" s="104" t="str">
        <f t="shared" si="114"/>
        <v/>
      </c>
      <c r="BY103" s="104" t="str">
        <f t="shared" si="114"/>
        <v/>
      </c>
      <c r="BZ103" s="104" t="str">
        <f t="shared" si="114"/>
        <v/>
      </c>
      <c r="CA103" s="104"/>
      <c r="CB103" s="104" t="str">
        <f t="shared" si="116"/>
        <v/>
      </c>
      <c r="CC103" s="104" t="str">
        <f t="shared" si="116"/>
        <v/>
      </c>
      <c r="CD103" s="104" t="str">
        <f t="shared" si="116"/>
        <v/>
      </c>
      <c r="CE103" s="104" t="str">
        <f t="shared" si="116"/>
        <v/>
      </c>
      <c r="CF103" s="104" t="str">
        <f t="shared" si="116"/>
        <v/>
      </c>
      <c r="CG103" s="104" t="str">
        <f t="shared" si="101"/>
        <v/>
      </c>
      <c r="CH103" s="104" t="str">
        <f t="shared" si="101"/>
        <v/>
      </c>
      <c r="CI103" s="104" t="str">
        <f t="shared" si="101"/>
        <v/>
      </c>
      <c r="CJ103" s="104" t="str">
        <f t="shared" si="101"/>
        <v/>
      </c>
      <c r="CK103" s="104" t="str">
        <f t="shared" si="101"/>
        <v/>
      </c>
      <c r="CL103" s="104" t="str">
        <f t="shared" si="101"/>
        <v/>
      </c>
      <c r="CM103" s="104" t="str">
        <f t="shared" si="101"/>
        <v/>
      </c>
      <c r="CN103" s="104" t="str">
        <f t="shared" si="101"/>
        <v/>
      </c>
      <c r="CO103" s="104"/>
      <c r="CP103" s="104" t="str">
        <f t="shared" si="117"/>
        <v/>
      </c>
      <c r="CQ103" s="104" t="str">
        <f t="shared" si="117"/>
        <v/>
      </c>
      <c r="CR103" s="104" t="str">
        <f t="shared" si="117"/>
        <v/>
      </c>
      <c r="CS103" s="104" t="str">
        <f t="shared" si="117"/>
        <v/>
      </c>
      <c r="CT103" s="104" t="str">
        <f t="shared" si="117"/>
        <v/>
      </c>
      <c r="CU103" s="104" t="str">
        <f t="shared" si="102"/>
        <v/>
      </c>
      <c r="CV103" s="104" t="str">
        <f t="shared" si="102"/>
        <v/>
      </c>
      <c r="CW103" s="104" t="str">
        <f t="shared" si="102"/>
        <v/>
      </c>
      <c r="CX103" s="104" t="str">
        <f t="shared" si="102"/>
        <v/>
      </c>
      <c r="CY103" s="104" t="str">
        <f t="shared" si="102"/>
        <v/>
      </c>
      <c r="CZ103" s="104" t="str">
        <f t="shared" si="102"/>
        <v/>
      </c>
      <c r="DA103" s="104" t="str">
        <f t="shared" si="102"/>
        <v/>
      </c>
      <c r="DB103" s="104" t="str">
        <f t="shared" si="102"/>
        <v/>
      </c>
      <c r="DC103" s="104"/>
      <c r="DD103" s="104" t="str">
        <f t="shared" si="118"/>
        <v/>
      </c>
      <c r="DE103" s="104" t="str">
        <f t="shared" si="118"/>
        <v/>
      </c>
      <c r="DF103" s="104" t="str">
        <f t="shared" si="118"/>
        <v/>
      </c>
      <c r="DG103" s="104" t="str">
        <f t="shared" si="118"/>
        <v/>
      </c>
      <c r="DH103" s="104" t="str">
        <f t="shared" si="118"/>
        <v/>
      </c>
      <c r="DI103" s="104" t="str">
        <f t="shared" si="103"/>
        <v/>
      </c>
      <c r="DJ103" s="104" t="str">
        <f t="shared" si="103"/>
        <v/>
      </c>
      <c r="DK103" s="104" t="str">
        <f t="shared" si="103"/>
        <v/>
      </c>
      <c r="DL103" s="104" t="str">
        <f t="shared" si="103"/>
        <v/>
      </c>
      <c r="DM103" s="104" t="str">
        <f t="shared" si="103"/>
        <v/>
      </c>
      <c r="DN103" s="104" t="str">
        <f t="shared" si="103"/>
        <v/>
      </c>
      <c r="DO103" s="104" t="str">
        <f t="shared" si="103"/>
        <v/>
      </c>
      <c r="DP103" s="104" t="str">
        <f t="shared" si="103"/>
        <v/>
      </c>
      <c r="DQ103" s="104"/>
      <c r="DR103" s="104" t="str">
        <f t="shared" si="119"/>
        <v/>
      </c>
      <c r="DS103" s="104" t="str">
        <f t="shared" si="119"/>
        <v/>
      </c>
      <c r="DT103" s="104" t="str">
        <f t="shared" si="119"/>
        <v/>
      </c>
      <c r="DU103" s="104" t="str">
        <f t="shared" si="119"/>
        <v/>
      </c>
      <c r="DV103" s="104" t="str">
        <f t="shared" si="119"/>
        <v/>
      </c>
      <c r="DW103" s="104" t="str">
        <f t="shared" si="104"/>
        <v/>
      </c>
      <c r="DX103" s="104" t="str">
        <f t="shared" si="104"/>
        <v/>
      </c>
      <c r="DY103" s="104" t="str">
        <f t="shared" si="104"/>
        <v/>
      </c>
      <c r="DZ103" s="104" t="str">
        <f t="shared" si="104"/>
        <v/>
      </c>
      <c r="EA103" s="104" t="str">
        <f t="shared" si="104"/>
        <v/>
      </c>
      <c r="EB103" s="104" t="str">
        <f t="shared" si="104"/>
        <v/>
      </c>
      <c r="EC103" s="104" t="str">
        <f t="shared" si="104"/>
        <v/>
      </c>
      <c r="ED103" s="104" t="str">
        <f t="shared" si="104"/>
        <v/>
      </c>
      <c r="EE103" s="104"/>
      <c r="EF103" s="104" t="str">
        <f t="shared" si="120"/>
        <v/>
      </c>
      <c r="EG103" s="104" t="str">
        <f t="shared" si="120"/>
        <v/>
      </c>
      <c r="EH103" s="104" t="str">
        <f t="shared" si="120"/>
        <v/>
      </c>
      <c r="EI103" s="104" t="str">
        <f t="shared" si="120"/>
        <v/>
      </c>
      <c r="EJ103" s="104" t="str">
        <f t="shared" si="120"/>
        <v/>
      </c>
      <c r="EK103" s="104" t="str">
        <f t="shared" si="105"/>
        <v/>
      </c>
      <c r="EL103" s="104" t="str">
        <f t="shared" si="105"/>
        <v/>
      </c>
      <c r="EM103" s="104" t="str">
        <f t="shared" si="105"/>
        <v/>
      </c>
      <c r="EN103" s="104" t="str">
        <f t="shared" si="105"/>
        <v/>
      </c>
      <c r="EO103" s="104" t="str">
        <f t="shared" si="105"/>
        <v/>
      </c>
      <c r="EP103" s="104" t="str">
        <f t="shared" si="105"/>
        <v/>
      </c>
      <c r="EQ103" s="104" t="str">
        <f t="shared" si="105"/>
        <v/>
      </c>
      <c r="ER103" s="104" t="str">
        <f t="shared" si="105"/>
        <v/>
      </c>
      <c r="ES103" s="104"/>
      <c r="ET103" s="104" t="str">
        <f t="shared" si="121"/>
        <v/>
      </c>
      <c r="EU103" s="104" t="str">
        <f t="shared" si="121"/>
        <v/>
      </c>
      <c r="EV103" s="104" t="str">
        <f t="shared" si="121"/>
        <v/>
      </c>
      <c r="EW103" s="104" t="str">
        <f t="shared" si="121"/>
        <v/>
      </c>
      <c r="EX103" s="104" t="str">
        <f t="shared" si="121"/>
        <v/>
      </c>
      <c r="EY103" s="104" t="str">
        <f t="shared" si="106"/>
        <v/>
      </c>
      <c r="EZ103" s="104" t="str">
        <f t="shared" si="106"/>
        <v/>
      </c>
      <c r="FA103" s="104" t="str">
        <f t="shared" si="106"/>
        <v/>
      </c>
      <c r="FB103" s="104" t="str">
        <f t="shared" si="106"/>
        <v/>
      </c>
      <c r="FC103" s="104" t="str">
        <f t="shared" si="106"/>
        <v/>
      </c>
      <c r="FD103" s="104" t="str">
        <f t="shared" si="106"/>
        <v/>
      </c>
      <c r="FE103" s="104" t="str">
        <f t="shared" si="106"/>
        <v/>
      </c>
      <c r="FF103" s="104" t="str">
        <f t="shared" si="106"/>
        <v/>
      </c>
      <c r="FG103" s="104"/>
      <c r="FH103" s="104" t="str">
        <f t="shared" si="122"/>
        <v/>
      </c>
      <c r="FI103" s="104" t="str">
        <f t="shared" si="122"/>
        <v/>
      </c>
      <c r="FJ103" s="104" t="str">
        <f t="shared" si="122"/>
        <v/>
      </c>
      <c r="FK103" s="104" t="str">
        <f t="shared" si="122"/>
        <v/>
      </c>
      <c r="FL103" s="104" t="str">
        <f t="shared" si="122"/>
        <v/>
      </c>
      <c r="FM103" s="104" t="str">
        <f t="shared" si="107"/>
        <v/>
      </c>
      <c r="FN103" s="104" t="str">
        <f t="shared" si="107"/>
        <v/>
      </c>
      <c r="FO103" s="104" t="str">
        <f t="shared" si="107"/>
        <v/>
      </c>
      <c r="FP103" s="104" t="str">
        <f t="shared" si="107"/>
        <v/>
      </c>
      <c r="FQ103" s="104" t="str">
        <f t="shared" si="107"/>
        <v/>
      </c>
      <c r="FR103" s="104" t="str">
        <f t="shared" si="107"/>
        <v/>
      </c>
      <c r="FS103" s="104" t="str">
        <f t="shared" si="107"/>
        <v/>
      </c>
      <c r="FT103" s="104" t="str">
        <f t="shared" si="107"/>
        <v/>
      </c>
      <c r="FU103" s="104"/>
      <c r="FV103" s="104" t="str">
        <f t="shared" si="123"/>
        <v/>
      </c>
      <c r="FW103" s="104" t="str">
        <f t="shared" si="123"/>
        <v/>
      </c>
      <c r="FX103" s="104" t="str">
        <f t="shared" si="123"/>
        <v/>
      </c>
      <c r="FY103" s="104" t="str">
        <f t="shared" si="123"/>
        <v/>
      </c>
      <c r="FZ103" s="104" t="str">
        <f t="shared" si="123"/>
        <v/>
      </c>
      <c r="GA103" s="104" t="str">
        <f t="shared" si="108"/>
        <v/>
      </c>
      <c r="GB103" s="104" t="str">
        <f t="shared" si="108"/>
        <v/>
      </c>
      <c r="GC103" s="104" t="str">
        <f t="shared" si="108"/>
        <v/>
      </c>
      <c r="GD103" s="104" t="str">
        <f t="shared" si="108"/>
        <v/>
      </c>
      <c r="GE103" s="104" t="str">
        <f t="shared" si="108"/>
        <v/>
      </c>
      <c r="GF103" s="104" t="str">
        <f t="shared" si="108"/>
        <v/>
      </c>
      <c r="GG103" s="104" t="str">
        <f t="shared" si="108"/>
        <v/>
      </c>
      <c r="GH103" s="104" t="str">
        <f t="shared" si="108"/>
        <v/>
      </c>
      <c r="GI103" s="104"/>
      <c r="GJ103" s="104" t="str">
        <f t="shared" si="124"/>
        <v/>
      </c>
      <c r="GK103" s="104" t="str">
        <f t="shared" si="124"/>
        <v/>
      </c>
      <c r="GL103" s="104" t="str">
        <f t="shared" si="124"/>
        <v/>
      </c>
      <c r="GM103" s="104" t="str">
        <f t="shared" si="124"/>
        <v/>
      </c>
      <c r="GN103" s="104" t="str">
        <f t="shared" si="124"/>
        <v/>
      </c>
      <c r="GO103" s="104" t="str">
        <f t="shared" si="109"/>
        <v/>
      </c>
      <c r="GP103" s="104" t="str">
        <f t="shared" si="109"/>
        <v/>
      </c>
      <c r="GQ103" s="104" t="str">
        <f t="shared" si="109"/>
        <v/>
      </c>
      <c r="GR103" s="104" t="str">
        <f t="shared" si="109"/>
        <v/>
      </c>
      <c r="GS103" s="104" t="str">
        <f t="shared" si="109"/>
        <v/>
      </c>
      <c r="GT103" s="104" t="str">
        <f t="shared" si="109"/>
        <v/>
      </c>
      <c r="GU103" s="104" t="str">
        <f t="shared" si="109"/>
        <v/>
      </c>
      <c r="GV103" s="104" t="str">
        <f t="shared" si="109"/>
        <v/>
      </c>
      <c r="GW103" s="104"/>
      <c r="GX103" s="104" t="str">
        <f t="shared" si="125"/>
        <v/>
      </c>
      <c r="GY103" s="104" t="str">
        <f t="shared" si="125"/>
        <v/>
      </c>
      <c r="GZ103" s="104" t="str">
        <f t="shared" si="125"/>
        <v/>
      </c>
      <c r="HA103" s="104" t="str">
        <f t="shared" si="125"/>
        <v/>
      </c>
      <c r="HB103" s="104" t="str">
        <f t="shared" si="125"/>
        <v/>
      </c>
      <c r="HC103" s="104" t="str">
        <f t="shared" si="110"/>
        <v/>
      </c>
      <c r="HD103" s="104" t="str">
        <f t="shared" si="110"/>
        <v/>
      </c>
      <c r="HE103" s="104" t="str">
        <f t="shared" si="110"/>
        <v/>
      </c>
      <c r="HF103" s="104" t="str">
        <f t="shared" si="110"/>
        <v/>
      </c>
      <c r="HG103" s="104" t="str">
        <f t="shared" si="110"/>
        <v/>
      </c>
      <c r="HH103" s="104" t="str">
        <f t="shared" si="110"/>
        <v/>
      </c>
      <c r="HI103" s="104" t="str">
        <f t="shared" si="110"/>
        <v/>
      </c>
      <c r="HJ103" s="104" t="str">
        <f t="shared" si="110"/>
        <v/>
      </c>
    </row>
    <row r="104" spans="1:218" x14ac:dyDescent="0.25">
      <c r="A104" s="91">
        <v>40664</v>
      </c>
      <c r="B104" s="113">
        <v>0.65972222222222221</v>
      </c>
      <c r="C104" s="114" t="s">
        <v>571</v>
      </c>
      <c r="D104" s="160" t="s">
        <v>653</v>
      </c>
      <c r="E104" s="112">
        <v>12.6</v>
      </c>
      <c r="F104" s="134"/>
      <c r="G104" s="161"/>
      <c r="H104" s="162" t="str">
        <f>INDEX('Daily Activity List'!B:B,MATCH(A104,'Daily Activity List'!$A:$A))</f>
        <v>AB Decon - Dry</v>
      </c>
      <c r="I104" s="136"/>
      <c r="J104" s="104" t="str">
        <f t="shared" si="95"/>
        <v/>
      </c>
      <c r="K104" s="104" t="str">
        <f t="shared" si="95"/>
        <v/>
      </c>
      <c r="L104" s="104" t="str">
        <f t="shared" si="115"/>
        <v/>
      </c>
      <c r="M104" s="104" t="str">
        <f t="shared" si="115"/>
        <v/>
      </c>
      <c r="N104" s="104" t="str">
        <f t="shared" si="115"/>
        <v/>
      </c>
      <c r="O104" s="104" t="str">
        <f t="shared" si="115"/>
        <v/>
      </c>
      <c r="P104" s="104" t="str">
        <f t="shared" si="115"/>
        <v/>
      </c>
      <c r="Q104" s="104">
        <f t="shared" si="115"/>
        <v>12.6</v>
      </c>
      <c r="R104" s="104" t="str">
        <f t="shared" si="115"/>
        <v/>
      </c>
      <c r="S104" s="104" t="str">
        <f t="shared" si="115"/>
        <v/>
      </c>
      <c r="T104" s="104" t="str">
        <f t="shared" si="115"/>
        <v/>
      </c>
      <c r="U104" s="104" t="str">
        <f t="shared" si="115"/>
        <v/>
      </c>
      <c r="V104" s="104" t="str">
        <f t="shared" si="115"/>
        <v/>
      </c>
      <c r="W104" s="136"/>
      <c r="X104" s="104" t="str">
        <f t="shared" si="70"/>
        <v/>
      </c>
      <c r="Y104" s="104" t="str">
        <f t="shared" si="111"/>
        <v/>
      </c>
      <c r="Z104" s="104" t="str">
        <f t="shared" si="111"/>
        <v/>
      </c>
      <c r="AA104" s="104" t="str">
        <f t="shared" si="111"/>
        <v/>
      </c>
      <c r="AB104" s="104" t="str">
        <f t="shared" si="111"/>
        <v/>
      </c>
      <c r="AC104" s="104" t="str">
        <f t="shared" si="111"/>
        <v/>
      </c>
      <c r="AD104" s="104" t="str">
        <f t="shared" si="111"/>
        <v/>
      </c>
      <c r="AE104" s="104" t="str">
        <f t="shared" si="111"/>
        <v/>
      </c>
      <c r="AF104" s="104" t="str">
        <f t="shared" si="111"/>
        <v/>
      </c>
      <c r="AG104" s="104" t="str">
        <f t="shared" si="111"/>
        <v/>
      </c>
      <c r="AH104" s="104" t="str">
        <f t="shared" si="111"/>
        <v/>
      </c>
      <c r="AI104" s="104" t="str">
        <f t="shared" si="111"/>
        <v/>
      </c>
      <c r="AJ104" s="104" t="str">
        <f t="shared" si="111"/>
        <v/>
      </c>
      <c r="AK104" s="104"/>
      <c r="AL104" s="104" t="str">
        <f t="shared" si="71"/>
        <v/>
      </c>
      <c r="AM104" s="104" t="str">
        <f t="shared" si="112"/>
        <v/>
      </c>
      <c r="AN104" s="104" t="str">
        <f t="shared" si="112"/>
        <v/>
      </c>
      <c r="AO104" s="104" t="str">
        <f t="shared" si="112"/>
        <v/>
      </c>
      <c r="AP104" s="104" t="str">
        <f t="shared" si="112"/>
        <v/>
      </c>
      <c r="AQ104" s="104" t="str">
        <f t="shared" si="112"/>
        <v/>
      </c>
      <c r="AR104" s="104" t="str">
        <f t="shared" si="112"/>
        <v/>
      </c>
      <c r="AS104" s="104" t="str">
        <f t="shared" si="112"/>
        <v/>
      </c>
      <c r="AT104" s="104" t="str">
        <f t="shared" si="112"/>
        <v/>
      </c>
      <c r="AU104" s="104" t="str">
        <f t="shared" si="112"/>
        <v/>
      </c>
      <c r="AV104" s="104" t="str">
        <f t="shared" si="112"/>
        <v/>
      </c>
      <c r="AW104" s="104" t="str">
        <f t="shared" si="112"/>
        <v/>
      </c>
      <c r="AX104" s="104" t="str">
        <f t="shared" si="112"/>
        <v/>
      </c>
      <c r="AY104" s="104"/>
      <c r="AZ104" s="104" t="str">
        <f t="shared" si="72"/>
        <v/>
      </c>
      <c r="BA104" s="104" t="str">
        <f t="shared" si="113"/>
        <v/>
      </c>
      <c r="BB104" s="104" t="str">
        <f t="shared" si="113"/>
        <v/>
      </c>
      <c r="BC104" s="104" t="str">
        <f t="shared" si="113"/>
        <v/>
      </c>
      <c r="BD104" s="104" t="str">
        <f t="shared" si="113"/>
        <v/>
      </c>
      <c r="BE104" s="104" t="str">
        <f t="shared" si="113"/>
        <v/>
      </c>
      <c r="BF104" s="104" t="str">
        <f t="shared" si="113"/>
        <v/>
      </c>
      <c r="BG104" s="104" t="str">
        <f t="shared" si="113"/>
        <v/>
      </c>
      <c r="BH104" s="104" t="str">
        <f t="shared" si="113"/>
        <v/>
      </c>
      <c r="BI104" s="104" t="str">
        <f t="shared" si="113"/>
        <v/>
      </c>
      <c r="BJ104" s="104" t="str">
        <f t="shared" si="113"/>
        <v/>
      </c>
      <c r="BK104" s="104" t="str">
        <f t="shared" si="113"/>
        <v/>
      </c>
      <c r="BL104" s="104" t="str">
        <f t="shared" si="113"/>
        <v/>
      </c>
      <c r="BM104" s="104"/>
      <c r="BN104" s="104" t="str">
        <f t="shared" si="73"/>
        <v/>
      </c>
      <c r="BO104" s="104" t="str">
        <f t="shared" si="114"/>
        <v/>
      </c>
      <c r="BP104" s="104" t="str">
        <f t="shared" si="114"/>
        <v/>
      </c>
      <c r="BQ104" s="104" t="str">
        <f t="shared" si="114"/>
        <v/>
      </c>
      <c r="BR104" s="104" t="str">
        <f t="shared" si="114"/>
        <v/>
      </c>
      <c r="BS104" s="104" t="str">
        <f t="shared" si="114"/>
        <v/>
      </c>
      <c r="BT104" s="104" t="str">
        <f t="shared" si="114"/>
        <v/>
      </c>
      <c r="BU104" s="104" t="str">
        <f t="shared" si="114"/>
        <v/>
      </c>
      <c r="BV104" s="104" t="str">
        <f t="shared" si="114"/>
        <v/>
      </c>
      <c r="BW104" s="104" t="str">
        <f t="shared" si="114"/>
        <v/>
      </c>
      <c r="BX104" s="104" t="str">
        <f t="shared" si="114"/>
        <v/>
      </c>
      <c r="BY104" s="104" t="str">
        <f t="shared" si="114"/>
        <v/>
      </c>
      <c r="BZ104" s="104" t="str">
        <f t="shared" si="114"/>
        <v/>
      </c>
      <c r="CA104" s="104"/>
      <c r="CB104" s="104" t="str">
        <f t="shared" si="116"/>
        <v/>
      </c>
      <c r="CC104" s="104" t="str">
        <f t="shared" si="116"/>
        <v/>
      </c>
      <c r="CD104" s="104" t="str">
        <f t="shared" si="116"/>
        <v/>
      </c>
      <c r="CE104" s="104" t="str">
        <f t="shared" si="116"/>
        <v/>
      </c>
      <c r="CF104" s="104" t="str">
        <f t="shared" si="116"/>
        <v/>
      </c>
      <c r="CG104" s="104" t="str">
        <f t="shared" si="101"/>
        <v/>
      </c>
      <c r="CH104" s="104" t="str">
        <f t="shared" si="101"/>
        <v/>
      </c>
      <c r="CI104" s="104" t="str">
        <f t="shared" si="101"/>
        <v/>
      </c>
      <c r="CJ104" s="104" t="str">
        <f t="shared" si="101"/>
        <v/>
      </c>
      <c r="CK104" s="104" t="str">
        <f t="shared" si="101"/>
        <v/>
      </c>
      <c r="CL104" s="104" t="str">
        <f t="shared" si="101"/>
        <v/>
      </c>
      <c r="CM104" s="104" t="str">
        <f t="shared" si="101"/>
        <v/>
      </c>
      <c r="CN104" s="104" t="str">
        <f t="shared" si="101"/>
        <v/>
      </c>
      <c r="CO104" s="104"/>
      <c r="CP104" s="104" t="str">
        <f t="shared" si="117"/>
        <v/>
      </c>
      <c r="CQ104" s="104" t="str">
        <f t="shared" si="117"/>
        <v/>
      </c>
      <c r="CR104" s="104" t="str">
        <f t="shared" si="117"/>
        <v/>
      </c>
      <c r="CS104" s="104" t="str">
        <f t="shared" si="117"/>
        <v/>
      </c>
      <c r="CT104" s="104" t="str">
        <f t="shared" si="117"/>
        <v/>
      </c>
      <c r="CU104" s="104" t="str">
        <f t="shared" si="102"/>
        <v/>
      </c>
      <c r="CV104" s="104" t="str">
        <f t="shared" si="102"/>
        <v/>
      </c>
      <c r="CW104" s="104" t="str">
        <f t="shared" si="102"/>
        <v/>
      </c>
      <c r="CX104" s="104" t="str">
        <f t="shared" si="102"/>
        <v/>
      </c>
      <c r="CY104" s="104" t="str">
        <f t="shared" si="102"/>
        <v/>
      </c>
      <c r="CZ104" s="104" t="str">
        <f t="shared" si="102"/>
        <v/>
      </c>
      <c r="DA104" s="104" t="str">
        <f t="shared" si="102"/>
        <v/>
      </c>
      <c r="DB104" s="104" t="str">
        <f t="shared" si="102"/>
        <v/>
      </c>
      <c r="DC104" s="104"/>
      <c r="DD104" s="104" t="str">
        <f t="shared" si="118"/>
        <v/>
      </c>
      <c r="DE104" s="104" t="str">
        <f t="shared" si="118"/>
        <v/>
      </c>
      <c r="DF104" s="104" t="str">
        <f t="shared" si="118"/>
        <v/>
      </c>
      <c r="DG104" s="104" t="str">
        <f t="shared" si="118"/>
        <v/>
      </c>
      <c r="DH104" s="104" t="str">
        <f t="shared" si="118"/>
        <v/>
      </c>
      <c r="DI104" s="104" t="str">
        <f t="shared" si="103"/>
        <v/>
      </c>
      <c r="DJ104" s="104" t="str">
        <f t="shared" si="103"/>
        <v/>
      </c>
      <c r="DK104" s="104" t="str">
        <f t="shared" si="103"/>
        <v/>
      </c>
      <c r="DL104" s="104" t="str">
        <f t="shared" si="103"/>
        <v/>
      </c>
      <c r="DM104" s="104" t="str">
        <f t="shared" si="103"/>
        <v/>
      </c>
      <c r="DN104" s="104" t="str">
        <f t="shared" si="103"/>
        <v/>
      </c>
      <c r="DO104" s="104" t="str">
        <f t="shared" si="103"/>
        <v/>
      </c>
      <c r="DP104" s="104" t="str">
        <f t="shared" si="103"/>
        <v/>
      </c>
      <c r="DQ104" s="104"/>
      <c r="DR104" s="104" t="str">
        <f t="shared" si="119"/>
        <v/>
      </c>
      <c r="DS104" s="104" t="str">
        <f t="shared" si="119"/>
        <v/>
      </c>
      <c r="DT104" s="104" t="str">
        <f t="shared" si="119"/>
        <v/>
      </c>
      <c r="DU104" s="104" t="str">
        <f t="shared" si="119"/>
        <v/>
      </c>
      <c r="DV104" s="104" t="str">
        <f t="shared" si="119"/>
        <v/>
      </c>
      <c r="DW104" s="104" t="str">
        <f t="shared" si="104"/>
        <v/>
      </c>
      <c r="DX104" s="104" t="str">
        <f t="shared" si="104"/>
        <v/>
      </c>
      <c r="DY104" s="104" t="str">
        <f t="shared" si="104"/>
        <v/>
      </c>
      <c r="DZ104" s="104" t="str">
        <f t="shared" si="104"/>
        <v/>
      </c>
      <c r="EA104" s="104" t="str">
        <f t="shared" si="104"/>
        <v/>
      </c>
      <c r="EB104" s="104" t="str">
        <f t="shared" si="104"/>
        <v/>
      </c>
      <c r="EC104" s="104" t="str">
        <f t="shared" si="104"/>
        <v/>
      </c>
      <c r="ED104" s="104" t="str">
        <f t="shared" si="104"/>
        <v/>
      </c>
      <c r="EE104" s="104"/>
      <c r="EF104" s="104" t="str">
        <f t="shared" si="120"/>
        <v/>
      </c>
      <c r="EG104" s="104" t="str">
        <f t="shared" si="120"/>
        <v/>
      </c>
      <c r="EH104" s="104" t="str">
        <f t="shared" si="120"/>
        <v/>
      </c>
      <c r="EI104" s="104" t="str">
        <f t="shared" si="120"/>
        <v/>
      </c>
      <c r="EJ104" s="104" t="str">
        <f t="shared" si="120"/>
        <v/>
      </c>
      <c r="EK104" s="104" t="str">
        <f t="shared" si="105"/>
        <v/>
      </c>
      <c r="EL104" s="104" t="str">
        <f t="shared" si="105"/>
        <v/>
      </c>
      <c r="EM104" s="104" t="str">
        <f t="shared" si="105"/>
        <v/>
      </c>
      <c r="EN104" s="104" t="str">
        <f t="shared" si="105"/>
        <v/>
      </c>
      <c r="EO104" s="104" t="str">
        <f t="shared" si="105"/>
        <v/>
      </c>
      <c r="EP104" s="104" t="str">
        <f t="shared" si="105"/>
        <v/>
      </c>
      <c r="EQ104" s="104" t="str">
        <f t="shared" si="105"/>
        <v/>
      </c>
      <c r="ER104" s="104" t="str">
        <f t="shared" si="105"/>
        <v/>
      </c>
      <c r="ES104" s="104"/>
      <c r="ET104" s="104" t="str">
        <f t="shared" si="121"/>
        <v/>
      </c>
      <c r="EU104" s="104" t="str">
        <f t="shared" si="121"/>
        <v/>
      </c>
      <c r="EV104" s="104" t="str">
        <f t="shared" si="121"/>
        <v/>
      </c>
      <c r="EW104" s="104" t="str">
        <f t="shared" si="121"/>
        <v/>
      </c>
      <c r="EX104" s="104" t="str">
        <f t="shared" si="121"/>
        <v/>
      </c>
      <c r="EY104" s="104" t="str">
        <f t="shared" si="106"/>
        <v/>
      </c>
      <c r="EZ104" s="104" t="str">
        <f t="shared" si="106"/>
        <v/>
      </c>
      <c r="FA104" s="104" t="str">
        <f t="shared" si="106"/>
        <v/>
      </c>
      <c r="FB104" s="104" t="str">
        <f t="shared" si="106"/>
        <v/>
      </c>
      <c r="FC104" s="104" t="str">
        <f t="shared" si="106"/>
        <v/>
      </c>
      <c r="FD104" s="104" t="str">
        <f t="shared" si="106"/>
        <v/>
      </c>
      <c r="FE104" s="104" t="str">
        <f t="shared" si="106"/>
        <v/>
      </c>
      <c r="FF104" s="104" t="str">
        <f t="shared" si="106"/>
        <v/>
      </c>
      <c r="FG104" s="104"/>
      <c r="FH104" s="104" t="str">
        <f t="shared" si="122"/>
        <v/>
      </c>
      <c r="FI104" s="104" t="str">
        <f t="shared" si="122"/>
        <v/>
      </c>
      <c r="FJ104" s="104" t="str">
        <f t="shared" si="122"/>
        <v/>
      </c>
      <c r="FK104" s="104" t="str">
        <f t="shared" si="122"/>
        <v/>
      </c>
      <c r="FL104" s="104" t="str">
        <f t="shared" si="122"/>
        <v/>
      </c>
      <c r="FM104" s="104" t="str">
        <f t="shared" si="107"/>
        <v/>
      </c>
      <c r="FN104" s="104" t="str">
        <f t="shared" si="107"/>
        <v/>
      </c>
      <c r="FO104" s="104" t="str">
        <f t="shared" si="107"/>
        <v/>
      </c>
      <c r="FP104" s="104" t="str">
        <f t="shared" si="107"/>
        <v/>
      </c>
      <c r="FQ104" s="104" t="str">
        <f t="shared" si="107"/>
        <v/>
      </c>
      <c r="FR104" s="104" t="str">
        <f t="shared" si="107"/>
        <v/>
      </c>
      <c r="FS104" s="104" t="str">
        <f t="shared" si="107"/>
        <v/>
      </c>
      <c r="FT104" s="104" t="str">
        <f t="shared" si="107"/>
        <v/>
      </c>
      <c r="FU104" s="104"/>
      <c r="FV104" s="104" t="str">
        <f t="shared" si="123"/>
        <v/>
      </c>
      <c r="FW104" s="104" t="str">
        <f t="shared" si="123"/>
        <v/>
      </c>
      <c r="FX104" s="104" t="str">
        <f t="shared" si="123"/>
        <v/>
      </c>
      <c r="FY104" s="104" t="str">
        <f t="shared" si="123"/>
        <v/>
      </c>
      <c r="FZ104" s="104" t="str">
        <f t="shared" si="123"/>
        <v/>
      </c>
      <c r="GA104" s="104" t="str">
        <f t="shared" si="108"/>
        <v/>
      </c>
      <c r="GB104" s="104" t="str">
        <f t="shared" si="108"/>
        <v/>
      </c>
      <c r="GC104" s="104" t="str">
        <f t="shared" si="108"/>
        <v/>
      </c>
      <c r="GD104" s="104" t="str">
        <f t="shared" si="108"/>
        <v/>
      </c>
      <c r="GE104" s="104" t="str">
        <f t="shared" si="108"/>
        <v/>
      </c>
      <c r="GF104" s="104" t="str">
        <f t="shared" si="108"/>
        <v/>
      </c>
      <c r="GG104" s="104" t="str">
        <f t="shared" si="108"/>
        <v/>
      </c>
      <c r="GH104" s="104" t="str">
        <f t="shared" si="108"/>
        <v/>
      </c>
      <c r="GI104" s="104"/>
      <c r="GJ104" s="104" t="str">
        <f t="shared" si="124"/>
        <v/>
      </c>
      <c r="GK104" s="104" t="str">
        <f t="shared" si="124"/>
        <v/>
      </c>
      <c r="GL104" s="104" t="str">
        <f t="shared" si="124"/>
        <v/>
      </c>
      <c r="GM104" s="104" t="str">
        <f t="shared" si="124"/>
        <v/>
      </c>
      <c r="GN104" s="104" t="str">
        <f t="shared" si="124"/>
        <v/>
      </c>
      <c r="GO104" s="104" t="str">
        <f t="shared" si="109"/>
        <v/>
      </c>
      <c r="GP104" s="104" t="str">
        <f t="shared" si="109"/>
        <v/>
      </c>
      <c r="GQ104" s="104" t="str">
        <f t="shared" si="109"/>
        <v/>
      </c>
      <c r="GR104" s="104" t="str">
        <f t="shared" si="109"/>
        <v/>
      </c>
      <c r="GS104" s="104" t="str">
        <f t="shared" si="109"/>
        <v/>
      </c>
      <c r="GT104" s="104" t="str">
        <f t="shared" si="109"/>
        <v/>
      </c>
      <c r="GU104" s="104" t="str">
        <f t="shared" si="109"/>
        <v/>
      </c>
      <c r="GV104" s="104" t="str">
        <f t="shared" si="109"/>
        <v/>
      </c>
      <c r="GW104" s="104"/>
      <c r="GX104" s="104" t="str">
        <f t="shared" si="125"/>
        <v/>
      </c>
      <c r="GY104" s="104" t="str">
        <f t="shared" si="125"/>
        <v/>
      </c>
      <c r="GZ104" s="104" t="str">
        <f t="shared" si="125"/>
        <v/>
      </c>
      <c r="HA104" s="104" t="str">
        <f t="shared" si="125"/>
        <v/>
      </c>
      <c r="HB104" s="104" t="str">
        <f t="shared" si="125"/>
        <v/>
      </c>
      <c r="HC104" s="104" t="str">
        <f t="shared" si="110"/>
        <v/>
      </c>
      <c r="HD104" s="104" t="str">
        <f t="shared" si="110"/>
        <v/>
      </c>
      <c r="HE104" s="104" t="str">
        <f t="shared" si="110"/>
        <v/>
      </c>
      <c r="HF104" s="104" t="str">
        <f t="shared" si="110"/>
        <v/>
      </c>
      <c r="HG104" s="104" t="str">
        <f t="shared" si="110"/>
        <v/>
      </c>
      <c r="HH104" s="104" t="str">
        <f t="shared" si="110"/>
        <v/>
      </c>
      <c r="HI104" s="104" t="str">
        <f t="shared" si="110"/>
        <v/>
      </c>
      <c r="HJ104" s="104" t="str">
        <f t="shared" si="110"/>
        <v/>
      </c>
    </row>
    <row r="105" spans="1:218" x14ac:dyDescent="0.25">
      <c r="A105" s="91">
        <v>40664</v>
      </c>
      <c r="B105" s="113">
        <v>0.71527777777777779</v>
      </c>
      <c r="C105" s="114" t="s">
        <v>571</v>
      </c>
      <c r="D105" s="160" t="s">
        <v>656</v>
      </c>
      <c r="E105" s="112">
        <v>37.200000000000003</v>
      </c>
      <c r="F105" s="134"/>
      <c r="G105" s="161"/>
      <c r="H105" s="162" t="str">
        <f>INDEX('Daily Activity List'!B:B,MATCH(A105,'Daily Activity List'!$A:$A))</f>
        <v>AB Decon - Dry</v>
      </c>
      <c r="I105" s="136"/>
      <c r="J105" s="104" t="str">
        <f t="shared" si="95"/>
        <v/>
      </c>
      <c r="K105" s="104" t="str">
        <f t="shared" si="95"/>
        <v/>
      </c>
      <c r="L105" s="104" t="str">
        <f t="shared" si="115"/>
        <v/>
      </c>
      <c r="M105" s="104" t="str">
        <f t="shared" si="115"/>
        <v/>
      </c>
      <c r="N105" s="104" t="str">
        <f t="shared" si="115"/>
        <v/>
      </c>
      <c r="O105" s="104" t="str">
        <f t="shared" si="115"/>
        <v/>
      </c>
      <c r="P105" s="104" t="str">
        <f t="shared" si="115"/>
        <v/>
      </c>
      <c r="Q105" s="104">
        <f t="shared" si="115"/>
        <v>37.200000000000003</v>
      </c>
      <c r="R105" s="104" t="str">
        <f t="shared" si="115"/>
        <v/>
      </c>
      <c r="S105" s="104" t="str">
        <f t="shared" si="115"/>
        <v/>
      </c>
      <c r="T105" s="104" t="str">
        <f t="shared" si="115"/>
        <v/>
      </c>
      <c r="U105" s="104" t="str">
        <f t="shared" si="115"/>
        <v/>
      </c>
      <c r="V105" s="104" t="str">
        <f t="shared" si="115"/>
        <v/>
      </c>
      <c r="W105" s="136"/>
      <c r="X105" s="104" t="str">
        <f t="shared" si="70"/>
        <v/>
      </c>
      <c r="Y105" s="104" t="str">
        <f t="shared" si="111"/>
        <v/>
      </c>
      <c r="Z105" s="104" t="str">
        <f t="shared" si="111"/>
        <v/>
      </c>
      <c r="AA105" s="104" t="str">
        <f t="shared" si="111"/>
        <v/>
      </c>
      <c r="AB105" s="104" t="str">
        <f t="shared" si="111"/>
        <v/>
      </c>
      <c r="AC105" s="104" t="str">
        <f t="shared" si="111"/>
        <v/>
      </c>
      <c r="AD105" s="104" t="str">
        <f t="shared" si="111"/>
        <v/>
      </c>
      <c r="AE105" s="104" t="str">
        <f t="shared" si="111"/>
        <v/>
      </c>
      <c r="AF105" s="104" t="str">
        <f t="shared" si="111"/>
        <v/>
      </c>
      <c r="AG105" s="104" t="str">
        <f t="shared" si="111"/>
        <v/>
      </c>
      <c r="AH105" s="104" t="str">
        <f t="shared" si="111"/>
        <v/>
      </c>
      <c r="AI105" s="104" t="str">
        <f t="shared" si="111"/>
        <v/>
      </c>
      <c r="AJ105" s="104" t="str">
        <f t="shared" si="111"/>
        <v/>
      </c>
      <c r="AK105" s="104"/>
      <c r="AL105" s="104" t="str">
        <f t="shared" si="71"/>
        <v/>
      </c>
      <c r="AM105" s="104" t="str">
        <f t="shared" si="112"/>
        <v/>
      </c>
      <c r="AN105" s="104" t="str">
        <f t="shared" si="112"/>
        <v/>
      </c>
      <c r="AO105" s="104" t="str">
        <f t="shared" si="112"/>
        <v/>
      </c>
      <c r="AP105" s="104" t="str">
        <f t="shared" si="112"/>
        <v/>
      </c>
      <c r="AQ105" s="104" t="str">
        <f t="shared" si="112"/>
        <v/>
      </c>
      <c r="AR105" s="104" t="str">
        <f t="shared" si="112"/>
        <v/>
      </c>
      <c r="AS105" s="104" t="str">
        <f t="shared" si="112"/>
        <v/>
      </c>
      <c r="AT105" s="104" t="str">
        <f t="shared" si="112"/>
        <v/>
      </c>
      <c r="AU105" s="104" t="str">
        <f t="shared" si="112"/>
        <v/>
      </c>
      <c r="AV105" s="104" t="str">
        <f t="shared" si="112"/>
        <v/>
      </c>
      <c r="AW105" s="104" t="str">
        <f t="shared" si="112"/>
        <v/>
      </c>
      <c r="AX105" s="104" t="str">
        <f t="shared" si="112"/>
        <v/>
      </c>
      <c r="AY105" s="104"/>
      <c r="AZ105" s="104" t="str">
        <f t="shared" si="72"/>
        <v/>
      </c>
      <c r="BA105" s="104" t="str">
        <f t="shared" si="113"/>
        <v/>
      </c>
      <c r="BB105" s="104" t="str">
        <f t="shared" si="113"/>
        <v/>
      </c>
      <c r="BC105" s="104" t="str">
        <f t="shared" si="113"/>
        <v/>
      </c>
      <c r="BD105" s="104" t="str">
        <f t="shared" si="113"/>
        <v/>
      </c>
      <c r="BE105" s="104" t="str">
        <f t="shared" si="113"/>
        <v/>
      </c>
      <c r="BF105" s="104" t="str">
        <f t="shared" si="113"/>
        <v/>
      </c>
      <c r="BG105" s="104" t="str">
        <f t="shared" si="113"/>
        <v/>
      </c>
      <c r="BH105" s="104" t="str">
        <f t="shared" si="113"/>
        <v/>
      </c>
      <c r="BI105" s="104" t="str">
        <f t="shared" si="113"/>
        <v/>
      </c>
      <c r="BJ105" s="104" t="str">
        <f t="shared" si="113"/>
        <v/>
      </c>
      <c r="BK105" s="104" t="str">
        <f t="shared" si="113"/>
        <v/>
      </c>
      <c r="BL105" s="104" t="str">
        <f t="shared" si="113"/>
        <v/>
      </c>
      <c r="BM105" s="104"/>
      <c r="BN105" s="104" t="str">
        <f t="shared" si="73"/>
        <v/>
      </c>
      <c r="BO105" s="104" t="str">
        <f t="shared" si="114"/>
        <v/>
      </c>
      <c r="BP105" s="104" t="str">
        <f t="shared" si="114"/>
        <v/>
      </c>
      <c r="BQ105" s="104" t="str">
        <f t="shared" si="114"/>
        <v/>
      </c>
      <c r="BR105" s="104" t="str">
        <f t="shared" si="114"/>
        <v/>
      </c>
      <c r="BS105" s="104" t="str">
        <f t="shared" si="114"/>
        <v/>
      </c>
      <c r="BT105" s="104" t="str">
        <f t="shared" si="114"/>
        <v/>
      </c>
      <c r="BU105" s="104" t="str">
        <f t="shared" si="114"/>
        <v/>
      </c>
      <c r="BV105" s="104" t="str">
        <f t="shared" si="114"/>
        <v/>
      </c>
      <c r="BW105" s="104" t="str">
        <f t="shared" si="114"/>
        <v/>
      </c>
      <c r="BX105" s="104" t="str">
        <f t="shared" si="114"/>
        <v/>
      </c>
      <c r="BY105" s="104" t="str">
        <f t="shared" si="114"/>
        <v/>
      </c>
      <c r="BZ105" s="104" t="str">
        <f t="shared" si="114"/>
        <v/>
      </c>
      <c r="CA105" s="104"/>
      <c r="CB105" s="104" t="str">
        <f t="shared" si="116"/>
        <v/>
      </c>
      <c r="CC105" s="104" t="str">
        <f t="shared" si="116"/>
        <v/>
      </c>
      <c r="CD105" s="104" t="str">
        <f t="shared" si="116"/>
        <v/>
      </c>
      <c r="CE105" s="104" t="str">
        <f t="shared" si="116"/>
        <v/>
      </c>
      <c r="CF105" s="104" t="str">
        <f t="shared" si="116"/>
        <v/>
      </c>
      <c r="CG105" s="104" t="str">
        <f t="shared" si="101"/>
        <v/>
      </c>
      <c r="CH105" s="104" t="str">
        <f t="shared" si="101"/>
        <v/>
      </c>
      <c r="CI105" s="104" t="str">
        <f t="shared" si="101"/>
        <v/>
      </c>
      <c r="CJ105" s="104" t="str">
        <f t="shared" si="101"/>
        <v/>
      </c>
      <c r="CK105" s="104" t="str">
        <f t="shared" si="101"/>
        <v/>
      </c>
      <c r="CL105" s="104" t="str">
        <f t="shared" si="101"/>
        <v/>
      </c>
      <c r="CM105" s="104" t="str">
        <f t="shared" si="101"/>
        <v/>
      </c>
      <c r="CN105" s="104" t="str">
        <f t="shared" si="101"/>
        <v/>
      </c>
      <c r="CO105" s="104"/>
      <c r="CP105" s="104" t="str">
        <f t="shared" si="117"/>
        <v/>
      </c>
      <c r="CQ105" s="104" t="str">
        <f t="shared" si="117"/>
        <v/>
      </c>
      <c r="CR105" s="104" t="str">
        <f t="shared" si="117"/>
        <v/>
      </c>
      <c r="CS105" s="104" t="str">
        <f t="shared" si="117"/>
        <v/>
      </c>
      <c r="CT105" s="104" t="str">
        <f t="shared" si="117"/>
        <v/>
      </c>
      <c r="CU105" s="104" t="str">
        <f t="shared" si="102"/>
        <v/>
      </c>
      <c r="CV105" s="104" t="str">
        <f t="shared" si="102"/>
        <v/>
      </c>
      <c r="CW105" s="104" t="str">
        <f t="shared" si="102"/>
        <v/>
      </c>
      <c r="CX105" s="104" t="str">
        <f t="shared" si="102"/>
        <v/>
      </c>
      <c r="CY105" s="104" t="str">
        <f t="shared" si="102"/>
        <v/>
      </c>
      <c r="CZ105" s="104" t="str">
        <f t="shared" si="102"/>
        <v/>
      </c>
      <c r="DA105" s="104" t="str">
        <f t="shared" si="102"/>
        <v/>
      </c>
      <c r="DB105" s="104" t="str">
        <f t="shared" si="102"/>
        <v/>
      </c>
      <c r="DC105" s="104"/>
      <c r="DD105" s="104" t="str">
        <f t="shared" si="118"/>
        <v/>
      </c>
      <c r="DE105" s="104" t="str">
        <f t="shared" si="118"/>
        <v/>
      </c>
      <c r="DF105" s="104" t="str">
        <f t="shared" si="118"/>
        <v/>
      </c>
      <c r="DG105" s="104" t="str">
        <f t="shared" si="118"/>
        <v/>
      </c>
      <c r="DH105" s="104" t="str">
        <f t="shared" si="118"/>
        <v/>
      </c>
      <c r="DI105" s="104" t="str">
        <f t="shared" si="103"/>
        <v/>
      </c>
      <c r="DJ105" s="104" t="str">
        <f t="shared" si="103"/>
        <v/>
      </c>
      <c r="DK105" s="104" t="str">
        <f t="shared" si="103"/>
        <v/>
      </c>
      <c r="DL105" s="104" t="str">
        <f t="shared" si="103"/>
        <v/>
      </c>
      <c r="DM105" s="104" t="str">
        <f t="shared" si="103"/>
        <v/>
      </c>
      <c r="DN105" s="104" t="str">
        <f t="shared" si="103"/>
        <v/>
      </c>
      <c r="DO105" s="104" t="str">
        <f t="shared" si="103"/>
        <v/>
      </c>
      <c r="DP105" s="104" t="str">
        <f t="shared" si="103"/>
        <v/>
      </c>
      <c r="DQ105" s="104"/>
      <c r="DR105" s="104" t="str">
        <f t="shared" si="119"/>
        <v/>
      </c>
      <c r="DS105" s="104" t="str">
        <f t="shared" si="119"/>
        <v/>
      </c>
      <c r="DT105" s="104" t="str">
        <f t="shared" si="119"/>
        <v/>
      </c>
      <c r="DU105" s="104" t="str">
        <f t="shared" si="119"/>
        <v/>
      </c>
      <c r="DV105" s="104" t="str">
        <f t="shared" si="119"/>
        <v/>
      </c>
      <c r="DW105" s="104" t="str">
        <f t="shared" si="104"/>
        <v/>
      </c>
      <c r="DX105" s="104" t="str">
        <f t="shared" si="104"/>
        <v/>
      </c>
      <c r="DY105" s="104" t="str">
        <f t="shared" si="104"/>
        <v/>
      </c>
      <c r="DZ105" s="104" t="str">
        <f t="shared" si="104"/>
        <v/>
      </c>
      <c r="EA105" s="104" t="str">
        <f t="shared" si="104"/>
        <v/>
      </c>
      <c r="EB105" s="104" t="str">
        <f t="shared" si="104"/>
        <v/>
      </c>
      <c r="EC105" s="104" t="str">
        <f t="shared" si="104"/>
        <v/>
      </c>
      <c r="ED105" s="104" t="str">
        <f t="shared" si="104"/>
        <v/>
      </c>
      <c r="EE105" s="104"/>
      <c r="EF105" s="104" t="str">
        <f t="shared" si="120"/>
        <v/>
      </c>
      <c r="EG105" s="104" t="str">
        <f t="shared" si="120"/>
        <v/>
      </c>
      <c r="EH105" s="104" t="str">
        <f t="shared" si="120"/>
        <v/>
      </c>
      <c r="EI105" s="104" t="str">
        <f t="shared" si="120"/>
        <v/>
      </c>
      <c r="EJ105" s="104" t="str">
        <f t="shared" si="120"/>
        <v/>
      </c>
      <c r="EK105" s="104" t="str">
        <f t="shared" si="105"/>
        <v/>
      </c>
      <c r="EL105" s="104" t="str">
        <f t="shared" si="105"/>
        <v/>
      </c>
      <c r="EM105" s="104" t="str">
        <f t="shared" si="105"/>
        <v/>
      </c>
      <c r="EN105" s="104" t="str">
        <f t="shared" si="105"/>
        <v/>
      </c>
      <c r="EO105" s="104" t="str">
        <f t="shared" si="105"/>
        <v/>
      </c>
      <c r="EP105" s="104" t="str">
        <f t="shared" si="105"/>
        <v/>
      </c>
      <c r="EQ105" s="104" t="str">
        <f t="shared" si="105"/>
        <v/>
      </c>
      <c r="ER105" s="104" t="str">
        <f t="shared" si="105"/>
        <v/>
      </c>
      <c r="ES105" s="104"/>
      <c r="ET105" s="104" t="str">
        <f t="shared" si="121"/>
        <v/>
      </c>
      <c r="EU105" s="104" t="str">
        <f t="shared" si="121"/>
        <v/>
      </c>
      <c r="EV105" s="104" t="str">
        <f t="shared" si="121"/>
        <v/>
      </c>
      <c r="EW105" s="104" t="str">
        <f t="shared" si="121"/>
        <v/>
      </c>
      <c r="EX105" s="104" t="str">
        <f t="shared" si="121"/>
        <v/>
      </c>
      <c r="EY105" s="104" t="str">
        <f t="shared" si="106"/>
        <v/>
      </c>
      <c r="EZ105" s="104" t="str">
        <f t="shared" si="106"/>
        <v/>
      </c>
      <c r="FA105" s="104" t="str">
        <f t="shared" si="106"/>
        <v/>
      </c>
      <c r="FB105" s="104" t="str">
        <f t="shared" si="106"/>
        <v/>
      </c>
      <c r="FC105" s="104" t="str">
        <f t="shared" si="106"/>
        <v/>
      </c>
      <c r="FD105" s="104" t="str">
        <f t="shared" si="106"/>
        <v/>
      </c>
      <c r="FE105" s="104" t="str">
        <f t="shared" si="106"/>
        <v/>
      </c>
      <c r="FF105" s="104" t="str">
        <f t="shared" si="106"/>
        <v/>
      </c>
      <c r="FG105" s="104"/>
      <c r="FH105" s="104" t="str">
        <f t="shared" si="122"/>
        <v/>
      </c>
      <c r="FI105" s="104" t="str">
        <f t="shared" si="122"/>
        <v/>
      </c>
      <c r="FJ105" s="104" t="str">
        <f t="shared" si="122"/>
        <v/>
      </c>
      <c r="FK105" s="104" t="str">
        <f t="shared" si="122"/>
        <v/>
      </c>
      <c r="FL105" s="104" t="str">
        <f t="shared" si="122"/>
        <v/>
      </c>
      <c r="FM105" s="104" t="str">
        <f t="shared" si="107"/>
        <v/>
      </c>
      <c r="FN105" s="104" t="str">
        <f t="shared" si="107"/>
        <v/>
      </c>
      <c r="FO105" s="104" t="str">
        <f t="shared" si="107"/>
        <v/>
      </c>
      <c r="FP105" s="104" t="str">
        <f t="shared" si="107"/>
        <v/>
      </c>
      <c r="FQ105" s="104" t="str">
        <f t="shared" si="107"/>
        <v/>
      </c>
      <c r="FR105" s="104" t="str">
        <f t="shared" si="107"/>
        <v/>
      </c>
      <c r="FS105" s="104" t="str">
        <f t="shared" si="107"/>
        <v/>
      </c>
      <c r="FT105" s="104" t="str">
        <f t="shared" si="107"/>
        <v/>
      </c>
      <c r="FU105" s="104"/>
      <c r="FV105" s="104" t="str">
        <f t="shared" si="123"/>
        <v/>
      </c>
      <c r="FW105" s="104" t="str">
        <f t="shared" si="123"/>
        <v/>
      </c>
      <c r="FX105" s="104" t="str">
        <f t="shared" si="123"/>
        <v/>
      </c>
      <c r="FY105" s="104" t="str">
        <f t="shared" si="123"/>
        <v/>
      </c>
      <c r="FZ105" s="104" t="str">
        <f t="shared" si="123"/>
        <v/>
      </c>
      <c r="GA105" s="104" t="str">
        <f t="shared" si="108"/>
        <v/>
      </c>
      <c r="GB105" s="104" t="str">
        <f t="shared" si="108"/>
        <v/>
      </c>
      <c r="GC105" s="104" t="str">
        <f t="shared" si="108"/>
        <v/>
      </c>
      <c r="GD105" s="104" t="str">
        <f t="shared" si="108"/>
        <v/>
      </c>
      <c r="GE105" s="104" t="str">
        <f t="shared" si="108"/>
        <v/>
      </c>
      <c r="GF105" s="104" t="str">
        <f t="shared" si="108"/>
        <v/>
      </c>
      <c r="GG105" s="104" t="str">
        <f t="shared" si="108"/>
        <v/>
      </c>
      <c r="GH105" s="104" t="str">
        <f t="shared" si="108"/>
        <v/>
      </c>
      <c r="GI105" s="104"/>
      <c r="GJ105" s="104" t="str">
        <f t="shared" si="124"/>
        <v/>
      </c>
      <c r="GK105" s="104" t="str">
        <f t="shared" si="124"/>
        <v/>
      </c>
      <c r="GL105" s="104" t="str">
        <f t="shared" si="124"/>
        <v/>
      </c>
      <c r="GM105" s="104" t="str">
        <f t="shared" si="124"/>
        <v/>
      </c>
      <c r="GN105" s="104" t="str">
        <f t="shared" si="124"/>
        <v/>
      </c>
      <c r="GO105" s="104" t="str">
        <f t="shared" si="109"/>
        <v/>
      </c>
      <c r="GP105" s="104" t="str">
        <f t="shared" si="109"/>
        <v/>
      </c>
      <c r="GQ105" s="104" t="str">
        <f t="shared" si="109"/>
        <v/>
      </c>
      <c r="GR105" s="104" t="str">
        <f t="shared" si="109"/>
        <v/>
      </c>
      <c r="GS105" s="104" t="str">
        <f t="shared" si="109"/>
        <v/>
      </c>
      <c r="GT105" s="104" t="str">
        <f t="shared" si="109"/>
        <v/>
      </c>
      <c r="GU105" s="104" t="str">
        <f t="shared" si="109"/>
        <v/>
      </c>
      <c r="GV105" s="104" t="str">
        <f t="shared" si="109"/>
        <v/>
      </c>
      <c r="GW105" s="104"/>
      <c r="GX105" s="104" t="str">
        <f t="shared" si="125"/>
        <v/>
      </c>
      <c r="GY105" s="104" t="str">
        <f t="shared" si="125"/>
        <v/>
      </c>
      <c r="GZ105" s="104" t="str">
        <f t="shared" si="125"/>
        <v/>
      </c>
      <c r="HA105" s="104" t="str">
        <f t="shared" si="125"/>
        <v/>
      </c>
      <c r="HB105" s="104" t="str">
        <f t="shared" si="125"/>
        <v/>
      </c>
      <c r="HC105" s="104" t="str">
        <f t="shared" si="110"/>
        <v/>
      </c>
      <c r="HD105" s="104" t="str">
        <f t="shared" si="110"/>
        <v/>
      </c>
      <c r="HE105" s="104" t="str">
        <f t="shared" si="110"/>
        <v/>
      </c>
      <c r="HF105" s="104" t="str">
        <f t="shared" si="110"/>
        <v/>
      </c>
      <c r="HG105" s="104" t="str">
        <f t="shared" si="110"/>
        <v/>
      </c>
      <c r="HH105" s="104" t="str">
        <f t="shared" si="110"/>
        <v/>
      </c>
      <c r="HI105" s="104" t="str">
        <f t="shared" si="110"/>
        <v/>
      </c>
      <c r="HJ105" s="104" t="str">
        <f t="shared" si="110"/>
        <v/>
      </c>
    </row>
    <row r="106" spans="1:218" x14ac:dyDescent="0.25">
      <c r="A106" s="91">
        <v>40664</v>
      </c>
      <c r="B106" s="113">
        <v>0.71666666666666667</v>
      </c>
      <c r="C106" s="114" t="s">
        <v>571</v>
      </c>
      <c r="D106" s="160" t="s">
        <v>653</v>
      </c>
      <c r="E106" s="112">
        <v>4.5999999999999996</v>
      </c>
      <c r="F106" s="134"/>
      <c r="G106" s="161"/>
      <c r="H106" s="162" t="str">
        <f>INDEX('Daily Activity List'!B:B,MATCH(A106,'Daily Activity List'!$A:$A))</f>
        <v>AB Decon - Dry</v>
      </c>
      <c r="I106" s="136"/>
      <c r="J106" s="104" t="str">
        <f t="shared" si="95"/>
        <v/>
      </c>
      <c r="K106" s="104" t="str">
        <f t="shared" si="95"/>
        <v/>
      </c>
      <c r="L106" s="104" t="str">
        <f t="shared" si="115"/>
        <v/>
      </c>
      <c r="M106" s="104" t="str">
        <f t="shared" si="115"/>
        <v/>
      </c>
      <c r="N106" s="104" t="str">
        <f t="shared" si="115"/>
        <v/>
      </c>
      <c r="O106" s="104" t="str">
        <f t="shared" si="115"/>
        <v/>
      </c>
      <c r="P106" s="104" t="str">
        <f t="shared" si="115"/>
        <v/>
      </c>
      <c r="Q106" s="104">
        <f t="shared" si="115"/>
        <v>4.5999999999999996</v>
      </c>
      <c r="R106" s="104" t="str">
        <f t="shared" si="115"/>
        <v/>
      </c>
      <c r="S106" s="104" t="str">
        <f t="shared" si="115"/>
        <v/>
      </c>
      <c r="T106" s="104" t="str">
        <f t="shared" si="115"/>
        <v/>
      </c>
      <c r="U106" s="104" t="str">
        <f t="shared" si="115"/>
        <v/>
      </c>
      <c r="V106" s="104" t="str">
        <f t="shared" si="115"/>
        <v/>
      </c>
      <c r="W106" s="136"/>
      <c r="X106" s="104" t="str">
        <f t="shared" si="70"/>
        <v/>
      </c>
      <c r="Y106" s="104" t="str">
        <f t="shared" si="111"/>
        <v/>
      </c>
      <c r="Z106" s="104" t="str">
        <f t="shared" si="111"/>
        <v/>
      </c>
      <c r="AA106" s="104" t="str">
        <f t="shared" si="111"/>
        <v/>
      </c>
      <c r="AB106" s="104" t="str">
        <f t="shared" si="111"/>
        <v/>
      </c>
      <c r="AC106" s="104" t="str">
        <f t="shared" si="111"/>
        <v/>
      </c>
      <c r="AD106" s="104" t="str">
        <f t="shared" si="111"/>
        <v/>
      </c>
      <c r="AE106" s="104" t="str">
        <f t="shared" si="111"/>
        <v/>
      </c>
      <c r="AF106" s="104" t="str">
        <f t="shared" si="111"/>
        <v/>
      </c>
      <c r="AG106" s="104" t="str">
        <f t="shared" si="111"/>
        <v/>
      </c>
      <c r="AH106" s="104" t="str">
        <f t="shared" si="111"/>
        <v/>
      </c>
      <c r="AI106" s="104" t="str">
        <f t="shared" si="111"/>
        <v/>
      </c>
      <c r="AJ106" s="104" t="str">
        <f t="shared" si="111"/>
        <v/>
      </c>
      <c r="AK106" s="104"/>
      <c r="AL106" s="104" t="str">
        <f t="shared" si="71"/>
        <v/>
      </c>
      <c r="AM106" s="104" t="str">
        <f t="shared" si="112"/>
        <v/>
      </c>
      <c r="AN106" s="104" t="str">
        <f t="shared" si="112"/>
        <v/>
      </c>
      <c r="AO106" s="104" t="str">
        <f t="shared" si="112"/>
        <v/>
      </c>
      <c r="AP106" s="104" t="str">
        <f t="shared" si="112"/>
        <v/>
      </c>
      <c r="AQ106" s="104" t="str">
        <f t="shared" si="112"/>
        <v/>
      </c>
      <c r="AR106" s="104" t="str">
        <f t="shared" si="112"/>
        <v/>
      </c>
      <c r="AS106" s="104" t="str">
        <f t="shared" si="112"/>
        <v/>
      </c>
      <c r="AT106" s="104" t="str">
        <f t="shared" si="112"/>
        <v/>
      </c>
      <c r="AU106" s="104" t="str">
        <f t="shared" si="112"/>
        <v/>
      </c>
      <c r="AV106" s="104" t="str">
        <f t="shared" si="112"/>
        <v/>
      </c>
      <c r="AW106" s="104" t="str">
        <f t="shared" si="112"/>
        <v/>
      </c>
      <c r="AX106" s="104" t="str">
        <f t="shared" si="112"/>
        <v/>
      </c>
      <c r="AY106" s="104"/>
      <c r="AZ106" s="104" t="str">
        <f t="shared" si="72"/>
        <v/>
      </c>
      <c r="BA106" s="104" t="str">
        <f t="shared" si="113"/>
        <v/>
      </c>
      <c r="BB106" s="104" t="str">
        <f t="shared" si="113"/>
        <v/>
      </c>
      <c r="BC106" s="104" t="str">
        <f t="shared" si="113"/>
        <v/>
      </c>
      <c r="BD106" s="104" t="str">
        <f t="shared" si="113"/>
        <v/>
      </c>
      <c r="BE106" s="104" t="str">
        <f t="shared" si="113"/>
        <v/>
      </c>
      <c r="BF106" s="104" t="str">
        <f t="shared" si="113"/>
        <v/>
      </c>
      <c r="BG106" s="104" t="str">
        <f t="shared" si="113"/>
        <v/>
      </c>
      <c r="BH106" s="104" t="str">
        <f t="shared" si="113"/>
        <v/>
      </c>
      <c r="BI106" s="104" t="str">
        <f t="shared" si="113"/>
        <v/>
      </c>
      <c r="BJ106" s="104" t="str">
        <f t="shared" si="113"/>
        <v/>
      </c>
      <c r="BK106" s="104" t="str">
        <f t="shared" si="113"/>
        <v/>
      </c>
      <c r="BL106" s="104" t="str">
        <f t="shared" si="113"/>
        <v/>
      </c>
      <c r="BM106" s="104"/>
      <c r="BN106" s="104" t="str">
        <f t="shared" si="73"/>
        <v/>
      </c>
      <c r="BO106" s="104" t="str">
        <f t="shared" si="114"/>
        <v/>
      </c>
      <c r="BP106" s="104" t="str">
        <f t="shared" si="114"/>
        <v/>
      </c>
      <c r="BQ106" s="104" t="str">
        <f t="shared" si="114"/>
        <v/>
      </c>
      <c r="BR106" s="104" t="str">
        <f t="shared" si="114"/>
        <v/>
      </c>
      <c r="BS106" s="104" t="str">
        <f t="shared" si="114"/>
        <v/>
      </c>
      <c r="BT106" s="104" t="str">
        <f t="shared" si="114"/>
        <v/>
      </c>
      <c r="BU106" s="104" t="str">
        <f t="shared" si="114"/>
        <v/>
      </c>
      <c r="BV106" s="104" t="str">
        <f t="shared" si="114"/>
        <v/>
      </c>
      <c r="BW106" s="104" t="str">
        <f t="shared" si="114"/>
        <v/>
      </c>
      <c r="BX106" s="104" t="str">
        <f t="shared" si="114"/>
        <v/>
      </c>
      <c r="BY106" s="104" t="str">
        <f t="shared" si="114"/>
        <v/>
      </c>
      <c r="BZ106" s="104" t="str">
        <f t="shared" si="114"/>
        <v/>
      </c>
      <c r="CA106" s="104"/>
      <c r="CB106" s="104" t="str">
        <f t="shared" si="116"/>
        <v/>
      </c>
      <c r="CC106" s="104" t="str">
        <f t="shared" si="116"/>
        <v/>
      </c>
      <c r="CD106" s="104" t="str">
        <f t="shared" si="116"/>
        <v/>
      </c>
      <c r="CE106" s="104" t="str">
        <f t="shared" si="116"/>
        <v/>
      </c>
      <c r="CF106" s="104" t="str">
        <f t="shared" si="116"/>
        <v/>
      </c>
      <c r="CG106" s="104" t="str">
        <f t="shared" si="101"/>
        <v/>
      </c>
      <c r="CH106" s="104" t="str">
        <f t="shared" si="101"/>
        <v/>
      </c>
      <c r="CI106" s="104" t="str">
        <f t="shared" si="101"/>
        <v/>
      </c>
      <c r="CJ106" s="104" t="str">
        <f t="shared" si="101"/>
        <v/>
      </c>
      <c r="CK106" s="104" t="str">
        <f t="shared" si="101"/>
        <v/>
      </c>
      <c r="CL106" s="104" t="str">
        <f t="shared" si="101"/>
        <v/>
      </c>
      <c r="CM106" s="104" t="str">
        <f t="shared" si="101"/>
        <v/>
      </c>
      <c r="CN106" s="104" t="str">
        <f t="shared" si="101"/>
        <v/>
      </c>
      <c r="CO106" s="104"/>
      <c r="CP106" s="104" t="str">
        <f t="shared" si="117"/>
        <v/>
      </c>
      <c r="CQ106" s="104" t="str">
        <f t="shared" si="117"/>
        <v/>
      </c>
      <c r="CR106" s="104" t="str">
        <f t="shared" si="117"/>
        <v/>
      </c>
      <c r="CS106" s="104" t="str">
        <f t="shared" si="117"/>
        <v/>
      </c>
      <c r="CT106" s="104" t="str">
        <f t="shared" si="117"/>
        <v/>
      </c>
      <c r="CU106" s="104" t="str">
        <f t="shared" si="102"/>
        <v/>
      </c>
      <c r="CV106" s="104" t="str">
        <f t="shared" si="102"/>
        <v/>
      </c>
      <c r="CW106" s="104" t="str">
        <f t="shared" si="102"/>
        <v/>
      </c>
      <c r="CX106" s="104" t="str">
        <f t="shared" si="102"/>
        <v/>
      </c>
      <c r="CY106" s="104" t="str">
        <f t="shared" si="102"/>
        <v/>
      </c>
      <c r="CZ106" s="104" t="str">
        <f t="shared" si="102"/>
        <v/>
      </c>
      <c r="DA106" s="104" t="str">
        <f t="shared" si="102"/>
        <v/>
      </c>
      <c r="DB106" s="104" t="str">
        <f t="shared" si="102"/>
        <v/>
      </c>
      <c r="DC106" s="104"/>
      <c r="DD106" s="104" t="str">
        <f t="shared" si="118"/>
        <v/>
      </c>
      <c r="DE106" s="104" t="str">
        <f t="shared" si="118"/>
        <v/>
      </c>
      <c r="DF106" s="104" t="str">
        <f t="shared" si="118"/>
        <v/>
      </c>
      <c r="DG106" s="104" t="str">
        <f t="shared" si="118"/>
        <v/>
      </c>
      <c r="DH106" s="104" t="str">
        <f t="shared" si="118"/>
        <v/>
      </c>
      <c r="DI106" s="104" t="str">
        <f t="shared" si="103"/>
        <v/>
      </c>
      <c r="DJ106" s="104" t="str">
        <f t="shared" si="103"/>
        <v/>
      </c>
      <c r="DK106" s="104" t="str">
        <f t="shared" si="103"/>
        <v/>
      </c>
      <c r="DL106" s="104" t="str">
        <f t="shared" si="103"/>
        <v/>
      </c>
      <c r="DM106" s="104" t="str">
        <f t="shared" si="103"/>
        <v/>
      </c>
      <c r="DN106" s="104" t="str">
        <f t="shared" si="103"/>
        <v/>
      </c>
      <c r="DO106" s="104" t="str">
        <f t="shared" si="103"/>
        <v/>
      </c>
      <c r="DP106" s="104" t="str">
        <f t="shared" si="103"/>
        <v/>
      </c>
      <c r="DQ106" s="104"/>
      <c r="DR106" s="104" t="str">
        <f t="shared" si="119"/>
        <v/>
      </c>
      <c r="DS106" s="104" t="str">
        <f t="shared" si="119"/>
        <v/>
      </c>
      <c r="DT106" s="104" t="str">
        <f t="shared" si="119"/>
        <v/>
      </c>
      <c r="DU106" s="104" t="str">
        <f t="shared" si="119"/>
        <v/>
      </c>
      <c r="DV106" s="104" t="str">
        <f t="shared" si="119"/>
        <v/>
      </c>
      <c r="DW106" s="104" t="str">
        <f t="shared" si="104"/>
        <v/>
      </c>
      <c r="DX106" s="104" t="str">
        <f t="shared" si="104"/>
        <v/>
      </c>
      <c r="DY106" s="104" t="str">
        <f t="shared" si="104"/>
        <v/>
      </c>
      <c r="DZ106" s="104" t="str">
        <f t="shared" si="104"/>
        <v/>
      </c>
      <c r="EA106" s="104" t="str">
        <f t="shared" si="104"/>
        <v/>
      </c>
      <c r="EB106" s="104" t="str">
        <f t="shared" si="104"/>
        <v/>
      </c>
      <c r="EC106" s="104" t="str">
        <f t="shared" si="104"/>
        <v/>
      </c>
      <c r="ED106" s="104" t="str">
        <f t="shared" si="104"/>
        <v/>
      </c>
      <c r="EE106" s="104"/>
      <c r="EF106" s="104" t="str">
        <f t="shared" si="120"/>
        <v/>
      </c>
      <c r="EG106" s="104" t="str">
        <f t="shared" si="120"/>
        <v/>
      </c>
      <c r="EH106" s="104" t="str">
        <f t="shared" si="120"/>
        <v/>
      </c>
      <c r="EI106" s="104" t="str">
        <f t="shared" si="120"/>
        <v/>
      </c>
      <c r="EJ106" s="104" t="str">
        <f t="shared" si="120"/>
        <v/>
      </c>
      <c r="EK106" s="104" t="str">
        <f t="shared" si="105"/>
        <v/>
      </c>
      <c r="EL106" s="104" t="str">
        <f t="shared" si="105"/>
        <v/>
      </c>
      <c r="EM106" s="104" t="str">
        <f t="shared" si="105"/>
        <v/>
      </c>
      <c r="EN106" s="104" t="str">
        <f t="shared" si="105"/>
        <v/>
      </c>
      <c r="EO106" s="104" t="str">
        <f t="shared" si="105"/>
        <v/>
      </c>
      <c r="EP106" s="104" t="str">
        <f t="shared" si="105"/>
        <v/>
      </c>
      <c r="EQ106" s="104" t="str">
        <f t="shared" si="105"/>
        <v/>
      </c>
      <c r="ER106" s="104" t="str">
        <f t="shared" si="105"/>
        <v/>
      </c>
      <c r="ES106" s="104"/>
      <c r="ET106" s="104" t="str">
        <f t="shared" si="121"/>
        <v/>
      </c>
      <c r="EU106" s="104" t="str">
        <f t="shared" si="121"/>
        <v/>
      </c>
      <c r="EV106" s="104" t="str">
        <f t="shared" si="121"/>
        <v/>
      </c>
      <c r="EW106" s="104" t="str">
        <f t="shared" si="121"/>
        <v/>
      </c>
      <c r="EX106" s="104" t="str">
        <f t="shared" si="121"/>
        <v/>
      </c>
      <c r="EY106" s="104" t="str">
        <f t="shared" si="106"/>
        <v/>
      </c>
      <c r="EZ106" s="104" t="str">
        <f t="shared" si="106"/>
        <v/>
      </c>
      <c r="FA106" s="104" t="str">
        <f t="shared" si="106"/>
        <v/>
      </c>
      <c r="FB106" s="104" t="str">
        <f t="shared" si="106"/>
        <v/>
      </c>
      <c r="FC106" s="104" t="str">
        <f t="shared" si="106"/>
        <v/>
      </c>
      <c r="FD106" s="104" t="str">
        <f t="shared" si="106"/>
        <v/>
      </c>
      <c r="FE106" s="104" t="str">
        <f t="shared" si="106"/>
        <v/>
      </c>
      <c r="FF106" s="104" t="str">
        <f t="shared" si="106"/>
        <v/>
      </c>
      <c r="FG106" s="104"/>
      <c r="FH106" s="104" t="str">
        <f t="shared" si="122"/>
        <v/>
      </c>
      <c r="FI106" s="104" t="str">
        <f t="shared" si="122"/>
        <v/>
      </c>
      <c r="FJ106" s="104" t="str">
        <f t="shared" si="122"/>
        <v/>
      </c>
      <c r="FK106" s="104" t="str">
        <f t="shared" si="122"/>
        <v/>
      </c>
      <c r="FL106" s="104" t="str">
        <f t="shared" si="122"/>
        <v/>
      </c>
      <c r="FM106" s="104" t="str">
        <f t="shared" si="107"/>
        <v/>
      </c>
      <c r="FN106" s="104" t="str">
        <f t="shared" si="107"/>
        <v/>
      </c>
      <c r="FO106" s="104" t="str">
        <f t="shared" si="107"/>
        <v/>
      </c>
      <c r="FP106" s="104" t="str">
        <f t="shared" si="107"/>
        <v/>
      </c>
      <c r="FQ106" s="104" t="str">
        <f t="shared" si="107"/>
        <v/>
      </c>
      <c r="FR106" s="104" t="str">
        <f t="shared" si="107"/>
        <v/>
      </c>
      <c r="FS106" s="104" t="str">
        <f t="shared" si="107"/>
        <v/>
      </c>
      <c r="FT106" s="104" t="str">
        <f t="shared" si="107"/>
        <v/>
      </c>
      <c r="FU106" s="104"/>
      <c r="FV106" s="104" t="str">
        <f t="shared" si="123"/>
        <v/>
      </c>
      <c r="FW106" s="104" t="str">
        <f t="shared" si="123"/>
        <v/>
      </c>
      <c r="FX106" s="104" t="str">
        <f t="shared" si="123"/>
        <v/>
      </c>
      <c r="FY106" s="104" t="str">
        <f t="shared" si="123"/>
        <v/>
      </c>
      <c r="FZ106" s="104" t="str">
        <f t="shared" si="123"/>
        <v/>
      </c>
      <c r="GA106" s="104" t="str">
        <f t="shared" si="108"/>
        <v/>
      </c>
      <c r="GB106" s="104" t="str">
        <f t="shared" si="108"/>
        <v/>
      </c>
      <c r="GC106" s="104" t="str">
        <f t="shared" si="108"/>
        <v/>
      </c>
      <c r="GD106" s="104" t="str">
        <f t="shared" si="108"/>
        <v/>
      </c>
      <c r="GE106" s="104" t="str">
        <f t="shared" si="108"/>
        <v/>
      </c>
      <c r="GF106" s="104" t="str">
        <f t="shared" si="108"/>
        <v/>
      </c>
      <c r="GG106" s="104" t="str">
        <f t="shared" si="108"/>
        <v/>
      </c>
      <c r="GH106" s="104" t="str">
        <f t="shared" si="108"/>
        <v/>
      </c>
      <c r="GI106" s="104"/>
      <c r="GJ106" s="104" t="str">
        <f t="shared" si="124"/>
        <v/>
      </c>
      <c r="GK106" s="104" t="str">
        <f t="shared" si="124"/>
        <v/>
      </c>
      <c r="GL106" s="104" t="str">
        <f t="shared" si="124"/>
        <v/>
      </c>
      <c r="GM106" s="104" t="str">
        <f t="shared" si="124"/>
        <v/>
      </c>
      <c r="GN106" s="104" t="str">
        <f t="shared" si="124"/>
        <v/>
      </c>
      <c r="GO106" s="104" t="str">
        <f t="shared" si="109"/>
        <v/>
      </c>
      <c r="GP106" s="104" t="str">
        <f t="shared" si="109"/>
        <v/>
      </c>
      <c r="GQ106" s="104" t="str">
        <f t="shared" si="109"/>
        <v/>
      </c>
      <c r="GR106" s="104" t="str">
        <f t="shared" si="109"/>
        <v/>
      </c>
      <c r="GS106" s="104" t="str">
        <f t="shared" si="109"/>
        <v/>
      </c>
      <c r="GT106" s="104" t="str">
        <f t="shared" si="109"/>
        <v/>
      </c>
      <c r="GU106" s="104" t="str">
        <f t="shared" si="109"/>
        <v/>
      </c>
      <c r="GV106" s="104" t="str">
        <f t="shared" si="109"/>
        <v/>
      </c>
      <c r="GW106" s="104"/>
      <c r="GX106" s="104" t="str">
        <f t="shared" si="125"/>
        <v/>
      </c>
      <c r="GY106" s="104" t="str">
        <f t="shared" si="125"/>
        <v/>
      </c>
      <c r="GZ106" s="104" t="str">
        <f t="shared" si="125"/>
        <v/>
      </c>
      <c r="HA106" s="104" t="str">
        <f t="shared" si="125"/>
        <v/>
      </c>
      <c r="HB106" s="104" t="str">
        <f t="shared" si="125"/>
        <v/>
      </c>
      <c r="HC106" s="104" t="str">
        <f t="shared" si="110"/>
        <v/>
      </c>
      <c r="HD106" s="104" t="str">
        <f t="shared" si="110"/>
        <v/>
      </c>
      <c r="HE106" s="104" t="str">
        <f t="shared" si="110"/>
        <v/>
      </c>
      <c r="HF106" s="104" t="str">
        <f t="shared" si="110"/>
        <v/>
      </c>
      <c r="HG106" s="104" t="str">
        <f t="shared" si="110"/>
        <v/>
      </c>
      <c r="HH106" s="104" t="str">
        <f t="shared" si="110"/>
        <v/>
      </c>
      <c r="HI106" s="104" t="str">
        <f t="shared" si="110"/>
        <v/>
      </c>
      <c r="HJ106" s="104" t="str">
        <f t="shared" si="110"/>
        <v/>
      </c>
    </row>
    <row r="107" spans="1:218" x14ac:dyDescent="0.25">
      <c r="A107" s="91">
        <v>40664</v>
      </c>
      <c r="B107" s="113">
        <v>0.75</v>
      </c>
      <c r="C107" s="114" t="s">
        <v>571</v>
      </c>
      <c r="D107" s="160" t="s">
        <v>653</v>
      </c>
      <c r="E107" s="112">
        <v>11.2</v>
      </c>
      <c r="F107" s="134"/>
      <c r="G107" s="161"/>
      <c r="H107" s="162" t="str">
        <f>INDEX('Daily Activity List'!B:B,MATCH(A107,'Daily Activity List'!$A:$A))</f>
        <v>AB Decon - Dry</v>
      </c>
      <c r="I107" s="136"/>
      <c r="J107" s="104" t="str">
        <f t="shared" si="95"/>
        <v/>
      </c>
      <c r="K107" s="104" t="str">
        <f t="shared" si="95"/>
        <v/>
      </c>
      <c r="L107" s="104" t="str">
        <f t="shared" si="115"/>
        <v/>
      </c>
      <c r="M107" s="104" t="str">
        <f t="shared" si="115"/>
        <v/>
      </c>
      <c r="N107" s="104" t="str">
        <f t="shared" si="115"/>
        <v/>
      </c>
      <c r="O107" s="104" t="str">
        <f t="shared" si="115"/>
        <v/>
      </c>
      <c r="P107" s="104" t="str">
        <f t="shared" si="115"/>
        <v/>
      </c>
      <c r="Q107" s="104">
        <f t="shared" si="115"/>
        <v>11.2</v>
      </c>
      <c r="R107" s="104" t="str">
        <f t="shared" si="115"/>
        <v/>
      </c>
      <c r="S107" s="104" t="str">
        <f t="shared" si="115"/>
        <v/>
      </c>
      <c r="T107" s="104" t="str">
        <f t="shared" si="115"/>
        <v/>
      </c>
      <c r="U107" s="104" t="str">
        <f t="shared" si="115"/>
        <v/>
      </c>
      <c r="V107" s="104" t="str">
        <f t="shared" si="115"/>
        <v/>
      </c>
      <c r="W107" s="136"/>
      <c r="X107" s="104" t="str">
        <f t="shared" si="70"/>
        <v/>
      </c>
      <c r="Y107" s="104" t="str">
        <f t="shared" si="111"/>
        <v/>
      </c>
      <c r="Z107" s="104" t="str">
        <f t="shared" si="111"/>
        <v/>
      </c>
      <c r="AA107" s="104" t="str">
        <f t="shared" ref="Y107:AJ128" si="126">IF($C107="Decontamination Line",IF($F107="","",IF($H107=AA$1,$F107,"")),"")</f>
        <v/>
      </c>
      <c r="AB107" s="104" t="str">
        <f t="shared" si="126"/>
        <v/>
      </c>
      <c r="AC107" s="104" t="str">
        <f t="shared" si="126"/>
        <v/>
      </c>
      <c r="AD107" s="104" t="str">
        <f t="shared" si="126"/>
        <v/>
      </c>
      <c r="AE107" s="104" t="str">
        <f t="shared" si="126"/>
        <v/>
      </c>
      <c r="AF107" s="104" t="str">
        <f t="shared" si="126"/>
        <v/>
      </c>
      <c r="AG107" s="104" t="str">
        <f t="shared" si="126"/>
        <v/>
      </c>
      <c r="AH107" s="104" t="str">
        <f t="shared" si="126"/>
        <v/>
      </c>
      <c r="AI107" s="104" t="str">
        <f t="shared" si="126"/>
        <v/>
      </c>
      <c r="AJ107" s="104" t="str">
        <f t="shared" si="126"/>
        <v/>
      </c>
      <c r="AK107" s="104"/>
      <c r="AL107" s="104" t="str">
        <f t="shared" si="71"/>
        <v/>
      </c>
      <c r="AM107" s="104" t="str">
        <f t="shared" si="112"/>
        <v/>
      </c>
      <c r="AN107" s="104" t="str">
        <f t="shared" si="112"/>
        <v/>
      </c>
      <c r="AO107" s="104" t="str">
        <f t="shared" ref="AM107:AX128" si="127">IF($C107="Donning Trailer",IF($E107="","",IF($H107=AO$1,$E107,"")),"")</f>
        <v/>
      </c>
      <c r="AP107" s="104" t="str">
        <f t="shared" si="127"/>
        <v/>
      </c>
      <c r="AQ107" s="104" t="str">
        <f t="shared" si="127"/>
        <v/>
      </c>
      <c r="AR107" s="104" t="str">
        <f t="shared" si="127"/>
        <v/>
      </c>
      <c r="AS107" s="104" t="str">
        <f t="shared" si="127"/>
        <v/>
      </c>
      <c r="AT107" s="104" t="str">
        <f t="shared" si="127"/>
        <v/>
      </c>
      <c r="AU107" s="104" t="str">
        <f t="shared" si="127"/>
        <v/>
      </c>
      <c r="AV107" s="104" t="str">
        <f t="shared" si="127"/>
        <v/>
      </c>
      <c r="AW107" s="104" t="str">
        <f t="shared" si="127"/>
        <v/>
      </c>
      <c r="AX107" s="104" t="str">
        <f t="shared" si="127"/>
        <v/>
      </c>
      <c r="AY107" s="104"/>
      <c r="AZ107" s="104" t="str">
        <f t="shared" si="72"/>
        <v/>
      </c>
      <c r="BA107" s="104" t="str">
        <f t="shared" si="113"/>
        <v/>
      </c>
      <c r="BB107" s="104" t="str">
        <f t="shared" si="113"/>
        <v/>
      </c>
      <c r="BC107" s="104" t="str">
        <f t="shared" ref="BA107:BL128" si="128">IF($C107="Building",IF($E107="","",IF($H107=BC$1,$E107,"")),"")</f>
        <v/>
      </c>
      <c r="BD107" s="104" t="str">
        <f t="shared" si="128"/>
        <v/>
      </c>
      <c r="BE107" s="104" t="str">
        <f t="shared" si="128"/>
        <v/>
      </c>
      <c r="BF107" s="104" t="str">
        <f t="shared" si="128"/>
        <v/>
      </c>
      <c r="BG107" s="104" t="str">
        <f t="shared" si="128"/>
        <v/>
      </c>
      <c r="BH107" s="104" t="str">
        <f t="shared" si="128"/>
        <v/>
      </c>
      <c r="BI107" s="104" t="str">
        <f t="shared" si="128"/>
        <v/>
      </c>
      <c r="BJ107" s="104" t="str">
        <f t="shared" si="128"/>
        <v/>
      </c>
      <c r="BK107" s="104" t="str">
        <f t="shared" si="128"/>
        <v/>
      </c>
      <c r="BL107" s="104" t="str">
        <f t="shared" si="128"/>
        <v/>
      </c>
      <c r="BM107" s="104"/>
      <c r="BN107" s="104" t="str">
        <f t="shared" si="73"/>
        <v/>
      </c>
      <c r="BO107" s="104" t="str">
        <f t="shared" si="114"/>
        <v/>
      </c>
      <c r="BP107" s="104" t="str">
        <f t="shared" si="114"/>
        <v/>
      </c>
      <c r="BQ107" s="104" t="str">
        <f t="shared" ref="BO107:BZ128" si="129">IF($C107="Building",IF($F107="","",IF($H107=BQ$1,$F107,"")),"")</f>
        <v/>
      </c>
      <c r="BR107" s="104" t="str">
        <f t="shared" si="129"/>
        <v/>
      </c>
      <c r="BS107" s="104" t="str">
        <f t="shared" si="129"/>
        <v/>
      </c>
      <c r="BT107" s="104" t="str">
        <f t="shared" si="129"/>
        <v/>
      </c>
      <c r="BU107" s="104" t="str">
        <f t="shared" si="129"/>
        <v/>
      </c>
      <c r="BV107" s="104" t="str">
        <f t="shared" si="129"/>
        <v/>
      </c>
      <c r="BW107" s="104" t="str">
        <f t="shared" si="129"/>
        <v/>
      </c>
      <c r="BX107" s="104" t="str">
        <f t="shared" si="129"/>
        <v/>
      </c>
      <c r="BY107" s="104" t="str">
        <f t="shared" si="129"/>
        <v/>
      </c>
      <c r="BZ107" s="104" t="str">
        <f t="shared" si="129"/>
        <v/>
      </c>
      <c r="CA107" s="104"/>
      <c r="CB107" s="104" t="str">
        <f t="shared" si="116"/>
        <v/>
      </c>
      <c r="CC107" s="104" t="str">
        <f t="shared" si="116"/>
        <v/>
      </c>
      <c r="CD107" s="104" t="str">
        <f t="shared" si="116"/>
        <v/>
      </c>
      <c r="CE107" s="104" t="str">
        <f t="shared" si="116"/>
        <v/>
      </c>
      <c r="CF107" s="104" t="str">
        <f t="shared" si="116"/>
        <v/>
      </c>
      <c r="CG107" s="104" t="str">
        <f t="shared" si="101"/>
        <v/>
      </c>
      <c r="CH107" s="104" t="str">
        <f t="shared" si="101"/>
        <v/>
      </c>
      <c r="CI107" s="104" t="str">
        <f t="shared" si="101"/>
        <v/>
      </c>
      <c r="CJ107" s="104" t="str">
        <f t="shared" si="101"/>
        <v/>
      </c>
      <c r="CK107" s="104" t="str">
        <f t="shared" si="101"/>
        <v/>
      </c>
      <c r="CL107" s="104" t="str">
        <f t="shared" si="101"/>
        <v/>
      </c>
      <c r="CM107" s="104" t="str">
        <f t="shared" si="101"/>
        <v/>
      </c>
      <c r="CN107" s="104" t="str">
        <f t="shared" si="101"/>
        <v/>
      </c>
      <c r="CO107" s="104"/>
      <c r="CP107" s="104" t="str">
        <f t="shared" si="117"/>
        <v/>
      </c>
      <c r="CQ107" s="104" t="str">
        <f t="shared" si="117"/>
        <v/>
      </c>
      <c r="CR107" s="104" t="str">
        <f t="shared" si="117"/>
        <v/>
      </c>
      <c r="CS107" s="104" t="str">
        <f t="shared" si="117"/>
        <v/>
      </c>
      <c r="CT107" s="104" t="str">
        <f t="shared" si="117"/>
        <v/>
      </c>
      <c r="CU107" s="104" t="str">
        <f t="shared" si="102"/>
        <v/>
      </c>
      <c r="CV107" s="104" t="str">
        <f t="shared" si="102"/>
        <v/>
      </c>
      <c r="CW107" s="104" t="str">
        <f t="shared" si="102"/>
        <v/>
      </c>
      <c r="CX107" s="104" t="str">
        <f t="shared" si="102"/>
        <v/>
      </c>
      <c r="CY107" s="104" t="str">
        <f t="shared" si="102"/>
        <v/>
      </c>
      <c r="CZ107" s="104" t="str">
        <f t="shared" si="102"/>
        <v/>
      </c>
      <c r="DA107" s="104" t="str">
        <f t="shared" si="102"/>
        <v/>
      </c>
      <c r="DB107" s="104" t="str">
        <f t="shared" si="102"/>
        <v/>
      </c>
      <c r="DC107" s="104"/>
      <c r="DD107" s="104" t="str">
        <f t="shared" si="118"/>
        <v/>
      </c>
      <c r="DE107" s="104" t="str">
        <f t="shared" si="118"/>
        <v/>
      </c>
      <c r="DF107" s="104" t="str">
        <f t="shared" si="118"/>
        <v/>
      </c>
      <c r="DG107" s="104" t="str">
        <f t="shared" si="118"/>
        <v/>
      </c>
      <c r="DH107" s="104" t="str">
        <f t="shared" si="118"/>
        <v/>
      </c>
      <c r="DI107" s="104" t="str">
        <f t="shared" si="103"/>
        <v/>
      </c>
      <c r="DJ107" s="104" t="str">
        <f t="shared" si="103"/>
        <v/>
      </c>
      <c r="DK107" s="104" t="str">
        <f t="shared" si="103"/>
        <v/>
      </c>
      <c r="DL107" s="104" t="str">
        <f t="shared" si="103"/>
        <v/>
      </c>
      <c r="DM107" s="104" t="str">
        <f t="shared" si="103"/>
        <v/>
      </c>
      <c r="DN107" s="104" t="str">
        <f t="shared" si="103"/>
        <v/>
      </c>
      <c r="DO107" s="104" t="str">
        <f t="shared" si="103"/>
        <v/>
      </c>
      <c r="DP107" s="104" t="str">
        <f t="shared" si="103"/>
        <v/>
      </c>
      <c r="DQ107" s="104"/>
      <c r="DR107" s="104" t="str">
        <f t="shared" si="119"/>
        <v/>
      </c>
      <c r="DS107" s="104" t="str">
        <f t="shared" si="119"/>
        <v/>
      </c>
      <c r="DT107" s="104" t="str">
        <f t="shared" si="119"/>
        <v/>
      </c>
      <c r="DU107" s="104" t="str">
        <f t="shared" si="119"/>
        <v/>
      </c>
      <c r="DV107" s="104" t="str">
        <f t="shared" si="119"/>
        <v/>
      </c>
      <c r="DW107" s="104" t="str">
        <f t="shared" si="104"/>
        <v/>
      </c>
      <c r="DX107" s="104" t="str">
        <f t="shared" si="104"/>
        <v/>
      </c>
      <c r="DY107" s="104" t="str">
        <f t="shared" si="104"/>
        <v/>
      </c>
      <c r="DZ107" s="104" t="str">
        <f t="shared" si="104"/>
        <v/>
      </c>
      <c r="EA107" s="104" t="str">
        <f t="shared" si="104"/>
        <v/>
      </c>
      <c r="EB107" s="104" t="str">
        <f t="shared" si="104"/>
        <v/>
      </c>
      <c r="EC107" s="104" t="str">
        <f t="shared" si="104"/>
        <v/>
      </c>
      <c r="ED107" s="104" t="str">
        <f t="shared" si="104"/>
        <v/>
      </c>
      <c r="EE107" s="104"/>
      <c r="EF107" s="104" t="str">
        <f t="shared" si="120"/>
        <v/>
      </c>
      <c r="EG107" s="104" t="str">
        <f t="shared" si="120"/>
        <v/>
      </c>
      <c r="EH107" s="104" t="str">
        <f t="shared" si="120"/>
        <v/>
      </c>
      <c r="EI107" s="104" t="str">
        <f t="shared" si="120"/>
        <v/>
      </c>
      <c r="EJ107" s="104" t="str">
        <f t="shared" si="120"/>
        <v/>
      </c>
      <c r="EK107" s="104" t="str">
        <f t="shared" si="105"/>
        <v/>
      </c>
      <c r="EL107" s="104" t="str">
        <f t="shared" si="105"/>
        <v/>
      </c>
      <c r="EM107" s="104" t="str">
        <f t="shared" si="105"/>
        <v/>
      </c>
      <c r="EN107" s="104" t="str">
        <f t="shared" si="105"/>
        <v/>
      </c>
      <c r="EO107" s="104" t="str">
        <f t="shared" si="105"/>
        <v/>
      </c>
      <c r="EP107" s="104" t="str">
        <f t="shared" si="105"/>
        <v/>
      </c>
      <c r="EQ107" s="104" t="str">
        <f t="shared" si="105"/>
        <v/>
      </c>
      <c r="ER107" s="104" t="str">
        <f t="shared" si="105"/>
        <v/>
      </c>
      <c r="ES107" s="104"/>
      <c r="ET107" s="104" t="str">
        <f t="shared" si="121"/>
        <v/>
      </c>
      <c r="EU107" s="104" t="str">
        <f t="shared" si="121"/>
        <v/>
      </c>
      <c r="EV107" s="104" t="str">
        <f t="shared" si="121"/>
        <v/>
      </c>
      <c r="EW107" s="104" t="str">
        <f t="shared" si="121"/>
        <v/>
      </c>
      <c r="EX107" s="104" t="str">
        <f t="shared" si="121"/>
        <v/>
      </c>
      <c r="EY107" s="104" t="str">
        <f t="shared" si="106"/>
        <v/>
      </c>
      <c r="EZ107" s="104" t="str">
        <f t="shared" si="106"/>
        <v/>
      </c>
      <c r="FA107" s="104" t="str">
        <f t="shared" si="106"/>
        <v/>
      </c>
      <c r="FB107" s="104" t="str">
        <f t="shared" si="106"/>
        <v/>
      </c>
      <c r="FC107" s="104" t="str">
        <f t="shared" si="106"/>
        <v/>
      </c>
      <c r="FD107" s="104" t="str">
        <f t="shared" si="106"/>
        <v/>
      </c>
      <c r="FE107" s="104" t="str">
        <f t="shared" si="106"/>
        <v/>
      </c>
      <c r="FF107" s="104" t="str">
        <f t="shared" si="106"/>
        <v/>
      </c>
      <c r="FG107" s="104"/>
      <c r="FH107" s="104" t="str">
        <f t="shared" si="122"/>
        <v/>
      </c>
      <c r="FI107" s="104" t="str">
        <f t="shared" si="122"/>
        <v/>
      </c>
      <c r="FJ107" s="104" t="str">
        <f t="shared" si="122"/>
        <v/>
      </c>
      <c r="FK107" s="104" t="str">
        <f t="shared" si="122"/>
        <v/>
      </c>
      <c r="FL107" s="104" t="str">
        <f t="shared" si="122"/>
        <v/>
      </c>
      <c r="FM107" s="104" t="str">
        <f t="shared" si="107"/>
        <v/>
      </c>
      <c r="FN107" s="104" t="str">
        <f t="shared" si="107"/>
        <v/>
      </c>
      <c r="FO107" s="104" t="str">
        <f t="shared" si="107"/>
        <v/>
      </c>
      <c r="FP107" s="104" t="str">
        <f t="shared" si="107"/>
        <v/>
      </c>
      <c r="FQ107" s="104" t="str">
        <f t="shared" si="107"/>
        <v/>
      </c>
      <c r="FR107" s="104" t="str">
        <f t="shared" si="107"/>
        <v/>
      </c>
      <c r="FS107" s="104" t="str">
        <f t="shared" si="107"/>
        <v/>
      </c>
      <c r="FT107" s="104" t="str">
        <f t="shared" si="107"/>
        <v/>
      </c>
      <c r="FU107" s="104"/>
      <c r="FV107" s="104" t="str">
        <f t="shared" si="123"/>
        <v/>
      </c>
      <c r="FW107" s="104" t="str">
        <f t="shared" si="123"/>
        <v/>
      </c>
      <c r="FX107" s="104" t="str">
        <f t="shared" si="123"/>
        <v/>
      </c>
      <c r="FY107" s="104" t="str">
        <f t="shared" si="123"/>
        <v/>
      </c>
      <c r="FZ107" s="104" t="str">
        <f t="shared" si="123"/>
        <v/>
      </c>
      <c r="GA107" s="104" t="str">
        <f t="shared" si="108"/>
        <v/>
      </c>
      <c r="GB107" s="104" t="str">
        <f t="shared" si="108"/>
        <v/>
      </c>
      <c r="GC107" s="104" t="str">
        <f t="shared" si="108"/>
        <v/>
      </c>
      <c r="GD107" s="104" t="str">
        <f t="shared" si="108"/>
        <v/>
      </c>
      <c r="GE107" s="104" t="str">
        <f t="shared" si="108"/>
        <v/>
      </c>
      <c r="GF107" s="104" t="str">
        <f t="shared" si="108"/>
        <v/>
      </c>
      <c r="GG107" s="104" t="str">
        <f t="shared" si="108"/>
        <v/>
      </c>
      <c r="GH107" s="104" t="str">
        <f t="shared" si="108"/>
        <v/>
      </c>
      <c r="GI107" s="104"/>
      <c r="GJ107" s="104" t="str">
        <f t="shared" si="124"/>
        <v/>
      </c>
      <c r="GK107" s="104" t="str">
        <f t="shared" si="124"/>
        <v/>
      </c>
      <c r="GL107" s="104" t="str">
        <f t="shared" si="124"/>
        <v/>
      </c>
      <c r="GM107" s="104" t="str">
        <f t="shared" si="124"/>
        <v/>
      </c>
      <c r="GN107" s="104" t="str">
        <f t="shared" si="124"/>
        <v/>
      </c>
      <c r="GO107" s="104" t="str">
        <f t="shared" si="109"/>
        <v/>
      </c>
      <c r="GP107" s="104" t="str">
        <f t="shared" si="109"/>
        <v/>
      </c>
      <c r="GQ107" s="104" t="str">
        <f t="shared" si="109"/>
        <v/>
      </c>
      <c r="GR107" s="104" t="str">
        <f t="shared" si="109"/>
        <v/>
      </c>
      <c r="GS107" s="104" t="str">
        <f t="shared" si="109"/>
        <v/>
      </c>
      <c r="GT107" s="104" t="str">
        <f t="shared" si="109"/>
        <v/>
      </c>
      <c r="GU107" s="104" t="str">
        <f t="shared" si="109"/>
        <v/>
      </c>
      <c r="GV107" s="104" t="str">
        <f t="shared" si="109"/>
        <v/>
      </c>
      <c r="GW107" s="104"/>
      <c r="GX107" s="104" t="str">
        <f t="shared" si="125"/>
        <v/>
      </c>
      <c r="GY107" s="104" t="str">
        <f t="shared" si="125"/>
        <v/>
      </c>
      <c r="GZ107" s="104" t="str">
        <f t="shared" si="125"/>
        <v/>
      </c>
      <c r="HA107" s="104" t="str">
        <f t="shared" si="125"/>
        <v/>
      </c>
      <c r="HB107" s="104" t="str">
        <f t="shared" si="125"/>
        <v/>
      </c>
      <c r="HC107" s="104" t="str">
        <f t="shared" si="110"/>
        <v/>
      </c>
      <c r="HD107" s="104" t="str">
        <f t="shared" si="110"/>
        <v/>
      </c>
      <c r="HE107" s="104" t="str">
        <f t="shared" si="110"/>
        <v/>
      </c>
      <c r="HF107" s="104" t="str">
        <f t="shared" si="110"/>
        <v/>
      </c>
      <c r="HG107" s="104" t="str">
        <f t="shared" si="110"/>
        <v/>
      </c>
      <c r="HH107" s="104" t="str">
        <f t="shared" si="110"/>
        <v/>
      </c>
      <c r="HI107" s="104" t="str">
        <f t="shared" si="110"/>
        <v/>
      </c>
      <c r="HJ107" s="104" t="str">
        <f t="shared" si="110"/>
        <v/>
      </c>
    </row>
    <row r="108" spans="1:218" x14ac:dyDescent="0.25">
      <c r="A108" s="91">
        <v>40664</v>
      </c>
      <c r="B108" s="113">
        <v>0.75</v>
      </c>
      <c r="C108" s="114" t="s">
        <v>565</v>
      </c>
      <c r="D108" s="160" t="s">
        <v>657</v>
      </c>
      <c r="E108" s="112"/>
      <c r="F108" s="134">
        <v>105</v>
      </c>
      <c r="G108" s="161" t="s">
        <v>658</v>
      </c>
      <c r="H108" s="162" t="str">
        <f>INDEX('Daily Activity List'!B:B,MATCH(A108,'Daily Activity List'!$A:$A))</f>
        <v>AB Decon - Dry</v>
      </c>
      <c r="I108" s="136"/>
      <c r="J108" s="104" t="str">
        <f t="shared" si="95"/>
        <v/>
      </c>
      <c r="K108" s="104" t="str">
        <f t="shared" si="95"/>
        <v/>
      </c>
      <c r="L108" s="104" t="str">
        <f t="shared" si="115"/>
        <v/>
      </c>
      <c r="M108" s="104" t="str">
        <f t="shared" si="115"/>
        <v/>
      </c>
      <c r="N108" s="104" t="str">
        <f t="shared" si="115"/>
        <v/>
      </c>
      <c r="O108" s="104" t="str">
        <f t="shared" si="115"/>
        <v/>
      </c>
      <c r="P108" s="104" t="str">
        <f t="shared" si="115"/>
        <v/>
      </c>
      <c r="Q108" s="104" t="str">
        <f t="shared" si="115"/>
        <v/>
      </c>
      <c r="R108" s="104" t="str">
        <f t="shared" si="115"/>
        <v/>
      </c>
      <c r="S108" s="104" t="str">
        <f t="shared" si="115"/>
        <v/>
      </c>
      <c r="T108" s="104" t="str">
        <f t="shared" si="115"/>
        <v/>
      </c>
      <c r="U108" s="104" t="str">
        <f t="shared" si="115"/>
        <v/>
      </c>
      <c r="V108" s="104" t="str">
        <f t="shared" si="115"/>
        <v/>
      </c>
      <c r="W108" s="136"/>
      <c r="X108" s="104" t="str">
        <f t="shared" ref="X108:X171" si="130">IF($C108="Decontamination Line",IF($F108="","",IF($H108=X$1,$F108,"")),"")</f>
        <v/>
      </c>
      <c r="Y108" s="104" t="str">
        <f t="shared" si="126"/>
        <v/>
      </c>
      <c r="Z108" s="104" t="str">
        <f t="shared" si="126"/>
        <v/>
      </c>
      <c r="AA108" s="104" t="str">
        <f t="shared" si="126"/>
        <v/>
      </c>
      <c r="AB108" s="104" t="str">
        <f t="shared" si="126"/>
        <v/>
      </c>
      <c r="AC108" s="104" t="str">
        <f t="shared" si="126"/>
        <v/>
      </c>
      <c r="AD108" s="104" t="str">
        <f t="shared" si="126"/>
        <v/>
      </c>
      <c r="AE108" s="104" t="str">
        <f t="shared" si="126"/>
        <v/>
      </c>
      <c r="AF108" s="104" t="str">
        <f t="shared" si="126"/>
        <v/>
      </c>
      <c r="AG108" s="104" t="str">
        <f t="shared" si="126"/>
        <v/>
      </c>
      <c r="AH108" s="104" t="str">
        <f t="shared" si="126"/>
        <v/>
      </c>
      <c r="AI108" s="104" t="str">
        <f t="shared" si="126"/>
        <v/>
      </c>
      <c r="AJ108" s="104" t="str">
        <f t="shared" si="126"/>
        <v/>
      </c>
      <c r="AK108" s="104"/>
      <c r="AL108" s="104" t="str">
        <f t="shared" ref="AL108:AL171" si="131">IF($C108="Donning Trailer",IF($E108="","",IF($H108=AL$1,$E108,"")),"")</f>
        <v/>
      </c>
      <c r="AM108" s="104" t="str">
        <f t="shared" si="127"/>
        <v/>
      </c>
      <c r="AN108" s="104" t="str">
        <f t="shared" si="127"/>
        <v/>
      </c>
      <c r="AO108" s="104" t="str">
        <f t="shared" si="127"/>
        <v/>
      </c>
      <c r="AP108" s="104" t="str">
        <f t="shared" si="127"/>
        <v/>
      </c>
      <c r="AQ108" s="104" t="str">
        <f t="shared" si="127"/>
        <v/>
      </c>
      <c r="AR108" s="104" t="str">
        <f t="shared" si="127"/>
        <v/>
      </c>
      <c r="AS108" s="104" t="str">
        <f t="shared" si="127"/>
        <v/>
      </c>
      <c r="AT108" s="104" t="str">
        <f t="shared" si="127"/>
        <v/>
      </c>
      <c r="AU108" s="104" t="str">
        <f t="shared" si="127"/>
        <v/>
      </c>
      <c r="AV108" s="104" t="str">
        <f t="shared" si="127"/>
        <v/>
      </c>
      <c r="AW108" s="104" t="str">
        <f t="shared" si="127"/>
        <v/>
      </c>
      <c r="AX108" s="104" t="str">
        <f t="shared" si="127"/>
        <v/>
      </c>
      <c r="AY108" s="104"/>
      <c r="AZ108" s="104" t="str">
        <f t="shared" ref="AZ108:AZ171" si="132">IF($C108="Building",IF($E108="","",IF($H108=AZ$1,$E108,"")),"")</f>
        <v/>
      </c>
      <c r="BA108" s="104" t="str">
        <f t="shared" si="128"/>
        <v/>
      </c>
      <c r="BB108" s="104" t="str">
        <f t="shared" si="128"/>
        <v/>
      </c>
      <c r="BC108" s="104" t="str">
        <f t="shared" si="128"/>
        <v/>
      </c>
      <c r="BD108" s="104" t="str">
        <f t="shared" si="128"/>
        <v/>
      </c>
      <c r="BE108" s="104" t="str">
        <f t="shared" si="128"/>
        <v/>
      </c>
      <c r="BF108" s="104" t="str">
        <f t="shared" si="128"/>
        <v/>
      </c>
      <c r="BG108" s="104" t="str">
        <f t="shared" si="128"/>
        <v/>
      </c>
      <c r="BH108" s="104" t="str">
        <f t="shared" si="128"/>
        <v/>
      </c>
      <c r="BI108" s="104" t="str">
        <f t="shared" si="128"/>
        <v/>
      </c>
      <c r="BJ108" s="104" t="str">
        <f t="shared" si="128"/>
        <v/>
      </c>
      <c r="BK108" s="104" t="str">
        <f t="shared" si="128"/>
        <v/>
      </c>
      <c r="BL108" s="104" t="str">
        <f t="shared" si="128"/>
        <v/>
      </c>
      <c r="BM108" s="104"/>
      <c r="BN108" s="104" t="str">
        <f t="shared" ref="BN108:BN171" si="133">IF($C108="Building",IF($F108="","",IF($H108=BN$1,$F108,"")),"")</f>
        <v/>
      </c>
      <c r="BO108" s="104" t="str">
        <f t="shared" si="129"/>
        <v/>
      </c>
      <c r="BP108" s="104" t="str">
        <f t="shared" si="129"/>
        <v/>
      </c>
      <c r="BQ108" s="104" t="str">
        <f t="shared" si="129"/>
        <v/>
      </c>
      <c r="BR108" s="104" t="str">
        <f t="shared" si="129"/>
        <v/>
      </c>
      <c r="BS108" s="104" t="str">
        <f t="shared" si="129"/>
        <v/>
      </c>
      <c r="BT108" s="104" t="str">
        <f t="shared" si="129"/>
        <v/>
      </c>
      <c r="BU108" s="104">
        <f t="shared" si="129"/>
        <v>105</v>
      </c>
      <c r="BV108" s="104" t="str">
        <f t="shared" si="129"/>
        <v/>
      </c>
      <c r="BW108" s="104" t="str">
        <f t="shared" si="129"/>
        <v/>
      </c>
      <c r="BX108" s="104" t="str">
        <f t="shared" si="129"/>
        <v/>
      </c>
      <c r="BY108" s="104" t="str">
        <f t="shared" si="129"/>
        <v/>
      </c>
      <c r="BZ108" s="104" t="str">
        <f t="shared" si="129"/>
        <v/>
      </c>
      <c r="CA108" s="104"/>
      <c r="CB108" s="104" t="str">
        <f t="shared" si="116"/>
        <v/>
      </c>
      <c r="CC108" s="104" t="str">
        <f t="shared" si="116"/>
        <v/>
      </c>
      <c r="CD108" s="104" t="str">
        <f t="shared" si="116"/>
        <v/>
      </c>
      <c r="CE108" s="104" t="str">
        <f t="shared" si="116"/>
        <v/>
      </c>
      <c r="CF108" s="104" t="str">
        <f t="shared" si="116"/>
        <v/>
      </c>
      <c r="CG108" s="104" t="str">
        <f t="shared" si="101"/>
        <v/>
      </c>
      <c r="CH108" s="104" t="str">
        <f t="shared" si="101"/>
        <v/>
      </c>
      <c r="CI108" s="104" t="str">
        <f t="shared" si="101"/>
        <v/>
      </c>
      <c r="CJ108" s="104" t="str">
        <f t="shared" si="101"/>
        <v/>
      </c>
      <c r="CK108" s="104" t="str">
        <f t="shared" si="101"/>
        <v/>
      </c>
      <c r="CL108" s="104" t="str">
        <f t="shared" si="101"/>
        <v/>
      </c>
      <c r="CM108" s="104" t="str">
        <f t="shared" si="101"/>
        <v/>
      </c>
      <c r="CN108" s="104" t="str">
        <f t="shared" si="101"/>
        <v/>
      </c>
      <c r="CO108" s="104"/>
      <c r="CP108" s="104" t="str">
        <f t="shared" si="117"/>
        <v/>
      </c>
      <c r="CQ108" s="104" t="str">
        <f t="shared" si="117"/>
        <v/>
      </c>
      <c r="CR108" s="104" t="str">
        <f t="shared" si="117"/>
        <v/>
      </c>
      <c r="CS108" s="104" t="str">
        <f t="shared" si="117"/>
        <v/>
      </c>
      <c r="CT108" s="104" t="str">
        <f t="shared" si="117"/>
        <v/>
      </c>
      <c r="CU108" s="104" t="str">
        <f t="shared" si="102"/>
        <v/>
      </c>
      <c r="CV108" s="104" t="str">
        <f t="shared" si="102"/>
        <v/>
      </c>
      <c r="CW108" s="104" t="str">
        <f t="shared" si="102"/>
        <v/>
      </c>
      <c r="CX108" s="104" t="str">
        <f t="shared" si="102"/>
        <v/>
      </c>
      <c r="CY108" s="104" t="str">
        <f t="shared" si="102"/>
        <v/>
      </c>
      <c r="CZ108" s="104" t="str">
        <f t="shared" si="102"/>
        <v/>
      </c>
      <c r="DA108" s="104" t="str">
        <f t="shared" si="102"/>
        <v/>
      </c>
      <c r="DB108" s="104" t="str">
        <f t="shared" si="102"/>
        <v/>
      </c>
      <c r="DC108" s="104"/>
      <c r="DD108" s="104" t="str">
        <f t="shared" si="118"/>
        <v/>
      </c>
      <c r="DE108" s="104" t="str">
        <f t="shared" si="118"/>
        <v/>
      </c>
      <c r="DF108" s="104" t="str">
        <f t="shared" si="118"/>
        <v/>
      </c>
      <c r="DG108" s="104" t="str">
        <f t="shared" si="118"/>
        <v/>
      </c>
      <c r="DH108" s="104" t="str">
        <f t="shared" si="118"/>
        <v/>
      </c>
      <c r="DI108" s="104" t="str">
        <f t="shared" si="103"/>
        <v/>
      </c>
      <c r="DJ108" s="104" t="str">
        <f t="shared" si="103"/>
        <v/>
      </c>
      <c r="DK108" s="104" t="str">
        <f t="shared" si="103"/>
        <v/>
      </c>
      <c r="DL108" s="104" t="str">
        <f t="shared" si="103"/>
        <v/>
      </c>
      <c r="DM108" s="104" t="str">
        <f t="shared" si="103"/>
        <v/>
      </c>
      <c r="DN108" s="104" t="str">
        <f t="shared" si="103"/>
        <v/>
      </c>
      <c r="DO108" s="104" t="str">
        <f t="shared" si="103"/>
        <v/>
      </c>
      <c r="DP108" s="104" t="str">
        <f t="shared" si="103"/>
        <v/>
      </c>
      <c r="DQ108" s="104"/>
      <c r="DR108" s="104" t="str">
        <f t="shared" si="119"/>
        <v/>
      </c>
      <c r="DS108" s="104" t="str">
        <f t="shared" si="119"/>
        <v/>
      </c>
      <c r="DT108" s="104" t="str">
        <f t="shared" si="119"/>
        <v/>
      </c>
      <c r="DU108" s="104" t="str">
        <f t="shared" si="119"/>
        <v/>
      </c>
      <c r="DV108" s="104" t="str">
        <f t="shared" si="119"/>
        <v/>
      </c>
      <c r="DW108" s="104" t="str">
        <f t="shared" si="104"/>
        <v/>
      </c>
      <c r="DX108" s="104" t="str">
        <f t="shared" si="104"/>
        <v/>
      </c>
      <c r="DY108" s="104" t="str">
        <f t="shared" si="104"/>
        <v/>
      </c>
      <c r="DZ108" s="104" t="str">
        <f t="shared" si="104"/>
        <v/>
      </c>
      <c r="EA108" s="104" t="str">
        <f t="shared" si="104"/>
        <v/>
      </c>
      <c r="EB108" s="104" t="str">
        <f t="shared" si="104"/>
        <v/>
      </c>
      <c r="EC108" s="104" t="str">
        <f t="shared" si="104"/>
        <v/>
      </c>
      <c r="ED108" s="104" t="str">
        <f t="shared" si="104"/>
        <v/>
      </c>
      <c r="EE108" s="104"/>
      <c r="EF108" s="104" t="str">
        <f t="shared" si="120"/>
        <v/>
      </c>
      <c r="EG108" s="104" t="str">
        <f t="shared" si="120"/>
        <v/>
      </c>
      <c r="EH108" s="104" t="str">
        <f t="shared" si="120"/>
        <v/>
      </c>
      <c r="EI108" s="104" t="str">
        <f t="shared" si="120"/>
        <v/>
      </c>
      <c r="EJ108" s="104" t="str">
        <f t="shared" si="120"/>
        <v/>
      </c>
      <c r="EK108" s="104" t="str">
        <f t="shared" si="105"/>
        <v/>
      </c>
      <c r="EL108" s="104" t="str">
        <f t="shared" si="105"/>
        <v/>
      </c>
      <c r="EM108" s="104" t="str">
        <f t="shared" si="105"/>
        <v/>
      </c>
      <c r="EN108" s="104" t="str">
        <f t="shared" si="105"/>
        <v/>
      </c>
      <c r="EO108" s="104" t="str">
        <f t="shared" si="105"/>
        <v/>
      </c>
      <c r="EP108" s="104" t="str">
        <f t="shared" si="105"/>
        <v/>
      </c>
      <c r="EQ108" s="104" t="str">
        <f t="shared" si="105"/>
        <v/>
      </c>
      <c r="ER108" s="104" t="str">
        <f t="shared" si="105"/>
        <v/>
      </c>
      <c r="ES108" s="104"/>
      <c r="ET108" s="104" t="str">
        <f t="shared" si="121"/>
        <v/>
      </c>
      <c r="EU108" s="104" t="str">
        <f t="shared" si="121"/>
        <v/>
      </c>
      <c r="EV108" s="104" t="str">
        <f t="shared" si="121"/>
        <v/>
      </c>
      <c r="EW108" s="104" t="str">
        <f t="shared" si="121"/>
        <v/>
      </c>
      <c r="EX108" s="104" t="str">
        <f t="shared" si="121"/>
        <v/>
      </c>
      <c r="EY108" s="104" t="str">
        <f t="shared" si="106"/>
        <v/>
      </c>
      <c r="EZ108" s="104" t="str">
        <f t="shared" si="106"/>
        <v/>
      </c>
      <c r="FA108" s="104" t="str">
        <f t="shared" si="106"/>
        <v/>
      </c>
      <c r="FB108" s="104" t="str">
        <f t="shared" si="106"/>
        <v/>
      </c>
      <c r="FC108" s="104" t="str">
        <f t="shared" si="106"/>
        <v/>
      </c>
      <c r="FD108" s="104" t="str">
        <f t="shared" si="106"/>
        <v/>
      </c>
      <c r="FE108" s="104" t="str">
        <f t="shared" si="106"/>
        <v/>
      </c>
      <c r="FF108" s="104" t="str">
        <f t="shared" si="106"/>
        <v/>
      </c>
      <c r="FG108" s="104"/>
      <c r="FH108" s="104" t="str">
        <f t="shared" si="122"/>
        <v/>
      </c>
      <c r="FI108" s="104" t="str">
        <f t="shared" si="122"/>
        <v/>
      </c>
      <c r="FJ108" s="104" t="str">
        <f t="shared" si="122"/>
        <v/>
      </c>
      <c r="FK108" s="104" t="str">
        <f t="shared" si="122"/>
        <v/>
      </c>
      <c r="FL108" s="104" t="str">
        <f t="shared" si="122"/>
        <v/>
      </c>
      <c r="FM108" s="104" t="str">
        <f t="shared" si="107"/>
        <v/>
      </c>
      <c r="FN108" s="104" t="str">
        <f t="shared" si="107"/>
        <v/>
      </c>
      <c r="FO108" s="104" t="str">
        <f t="shared" si="107"/>
        <v/>
      </c>
      <c r="FP108" s="104" t="str">
        <f t="shared" si="107"/>
        <v/>
      </c>
      <c r="FQ108" s="104" t="str">
        <f t="shared" si="107"/>
        <v/>
      </c>
      <c r="FR108" s="104" t="str">
        <f t="shared" si="107"/>
        <v/>
      </c>
      <c r="FS108" s="104" t="str">
        <f t="shared" si="107"/>
        <v/>
      </c>
      <c r="FT108" s="104" t="str">
        <f t="shared" si="107"/>
        <v/>
      </c>
      <c r="FU108" s="104"/>
      <c r="FV108" s="104" t="str">
        <f t="shared" si="123"/>
        <v/>
      </c>
      <c r="FW108" s="104" t="str">
        <f t="shared" si="123"/>
        <v/>
      </c>
      <c r="FX108" s="104" t="str">
        <f t="shared" si="123"/>
        <v/>
      </c>
      <c r="FY108" s="104" t="str">
        <f t="shared" si="123"/>
        <v/>
      </c>
      <c r="FZ108" s="104" t="str">
        <f t="shared" si="123"/>
        <v/>
      </c>
      <c r="GA108" s="104" t="str">
        <f t="shared" si="108"/>
        <v/>
      </c>
      <c r="GB108" s="104" t="str">
        <f t="shared" si="108"/>
        <v/>
      </c>
      <c r="GC108" s="104" t="str">
        <f t="shared" si="108"/>
        <v/>
      </c>
      <c r="GD108" s="104" t="str">
        <f t="shared" si="108"/>
        <v/>
      </c>
      <c r="GE108" s="104" t="str">
        <f t="shared" si="108"/>
        <v/>
      </c>
      <c r="GF108" s="104" t="str">
        <f t="shared" si="108"/>
        <v/>
      </c>
      <c r="GG108" s="104" t="str">
        <f t="shared" si="108"/>
        <v/>
      </c>
      <c r="GH108" s="104" t="str">
        <f t="shared" si="108"/>
        <v/>
      </c>
      <c r="GI108" s="104"/>
      <c r="GJ108" s="104" t="str">
        <f t="shared" si="124"/>
        <v/>
      </c>
      <c r="GK108" s="104" t="str">
        <f t="shared" si="124"/>
        <v/>
      </c>
      <c r="GL108" s="104" t="str">
        <f t="shared" si="124"/>
        <v/>
      </c>
      <c r="GM108" s="104" t="str">
        <f t="shared" si="124"/>
        <v/>
      </c>
      <c r="GN108" s="104" t="str">
        <f t="shared" si="124"/>
        <v/>
      </c>
      <c r="GO108" s="104" t="str">
        <f t="shared" si="109"/>
        <v/>
      </c>
      <c r="GP108" s="104" t="str">
        <f t="shared" si="109"/>
        <v/>
      </c>
      <c r="GQ108" s="104" t="str">
        <f t="shared" si="109"/>
        <v/>
      </c>
      <c r="GR108" s="104" t="str">
        <f t="shared" si="109"/>
        <v/>
      </c>
      <c r="GS108" s="104" t="str">
        <f t="shared" si="109"/>
        <v/>
      </c>
      <c r="GT108" s="104" t="str">
        <f t="shared" si="109"/>
        <v/>
      </c>
      <c r="GU108" s="104" t="str">
        <f t="shared" si="109"/>
        <v/>
      </c>
      <c r="GV108" s="104" t="str">
        <f t="shared" si="109"/>
        <v/>
      </c>
      <c r="GW108" s="104"/>
      <c r="GX108" s="104" t="str">
        <f t="shared" si="125"/>
        <v/>
      </c>
      <c r="GY108" s="104" t="str">
        <f t="shared" si="125"/>
        <v/>
      </c>
      <c r="GZ108" s="104" t="str">
        <f t="shared" si="125"/>
        <v/>
      </c>
      <c r="HA108" s="104" t="str">
        <f t="shared" si="125"/>
        <v/>
      </c>
      <c r="HB108" s="104" t="str">
        <f t="shared" si="125"/>
        <v/>
      </c>
      <c r="HC108" s="104" t="str">
        <f t="shared" si="110"/>
        <v/>
      </c>
      <c r="HD108" s="104" t="str">
        <f t="shared" si="110"/>
        <v/>
      </c>
      <c r="HE108" s="104" t="str">
        <f t="shared" si="110"/>
        <v/>
      </c>
      <c r="HF108" s="104" t="str">
        <f t="shared" si="110"/>
        <v/>
      </c>
      <c r="HG108" s="104" t="str">
        <f t="shared" si="110"/>
        <v/>
      </c>
      <c r="HH108" s="104" t="str">
        <f t="shared" si="110"/>
        <v/>
      </c>
      <c r="HI108" s="104" t="str">
        <f t="shared" si="110"/>
        <v/>
      </c>
      <c r="HJ108" s="104" t="str">
        <f t="shared" si="110"/>
        <v/>
      </c>
    </row>
    <row r="109" spans="1:218" x14ac:dyDescent="0.25">
      <c r="A109" s="91">
        <v>40664</v>
      </c>
      <c r="B109" s="113">
        <v>0.75</v>
      </c>
      <c r="C109" s="114" t="s">
        <v>571</v>
      </c>
      <c r="D109" s="160" t="s">
        <v>629</v>
      </c>
      <c r="E109" s="112"/>
      <c r="F109" s="134">
        <f>4.5*55</f>
        <v>247.5</v>
      </c>
      <c r="G109" s="161"/>
      <c r="H109" s="162" t="str">
        <f>INDEX('Daily Activity List'!B:B,MATCH(A109,'Daily Activity List'!$A:$A))</f>
        <v>AB Decon - Dry</v>
      </c>
      <c r="I109" s="136"/>
      <c r="J109" s="104" t="str">
        <f t="shared" si="95"/>
        <v/>
      </c>
      <c r="K109" s="104" t="str">
        <f t="shared" si="95"/>
        <v/>
      </c>
      <c r="L109" s="104" t="str">
        <f t="shared" si="115"/>
        <v/>
      </c>
      <c r="M109" s="104" t="str">
        <f t="shared" si="115"/>
        <v/>
      </c>
      <c r="N109" s="104" t="str">
        <f t="shared" si="115"/>
        <v/>
      </c>
      <c r="O109" s="104" t="str">
        <f t="shared" si="115"/>
        <v/>
      </c>
      <c r="P109" s="104" t="str">
        <f t="shared" si="115"/>
        <v/>
      </c>
      <c r="Q109" s="104" t="str">
        <f t="shared" si="115"/>
        <v/>
      </c>
      <c r="R109" s="104" t="str">
        <f t="shared" si="115"/>
        <v/>
      </c>
      <c r="S109" s="104" t="str">
        <f t="shared" si="115"/>
        <v/>
      </c>
      <c r="T109" s="104" t="str">
        <f t="shared" si="115"/>
        <v/>
      </c>
      <c r="U109" s="104" t="str">
        <f t="shared" si="115"/>
        <v/>
      </c>
      <c r="V109" s="104" t="str">
        <f t="shared" si="115"/>
        <v/>
      </c>
      <c r="W109" s="136"/>
      <c r="X109" s="104" t="str">
        <f t="shared" si="130"/>
        <v/>
      </c>
      <c r="Y109" s="104" t="str">
        <f t="shared" si="126"/>
        <v/>
      </c>
      <c r="Z109" s="104" t="str">
        <f t="shared" si="126"/>
        <v/>
      </c>
      <c r="AA109" s="104" t="str">
        <f t="shared" si="126"/>
        <v/>
      </c>
      <c r="AB109" s="104" t="str">
        <f t="shared" si="126"/>
        <v/>
      </c>
      <c r="AC109" s="104" t="str">
        <f t="shared" si="126"/>
        <v/>
      </c>
      <c r="AD109" s="104" t="str">
        <f t="shared" si="126"/>
        <v/>
      </c>
      <c r="AE109" s="104">
        <f t="shared" si="126"/>
        <v>247.5</v>
      </c>
      <c r="AF109" s="104" t="str">
        <f t="shared" si="126"/>
        <v/>
      </c>
      <c r="AG109" s="104" t="str">
        <f t="shared" si="126"/>
        <v/>
      </c>
      <c r="AH109" s="104" t="str">
        <f t="shared" si="126"/>
        <v/>
      </c>
      <c r="AI109" s="104" t="str">
        <f t="shared" si="126"/>
        <v/>
      </c>
      <c r="AJ109" s="104" t="str">
        <f t="shared" si="126"/>
        <v/>
      </c>
      <c r="AK109" s="104"/>
      <c r="AL109" s="104" t="str">
        <f t="shared" si="131"/>
        <v/>
      </c>
      <c r="AM109" s="104" t="str">
        <f t="shared" si="127"/>
        <v/>
      </c>
      <c r="AN109" s="104" t="str">
        <f t="shared" si="127"/>
        <v/>
      </c>
      <c r="AO109" s="104" t="str">
        <f t="shared" si="127"/>
        <v/>
      </c>
      <c r="AP109" s="104" t="str">
        <f t="shared" si="127"/>
        <v/>
      </c>
      <c r="AQ109" s="104" t="str">
        <f t="shared" si="127"/>
        <v/>
      </c>
      <c r="AR109" s="104" t="str">
        <f t="shared" si="127"/>
        <v/>
      </c>
      <c r="AS109" s="104" t="str">
        <f t="shared" si="127"/>
        <v/>
      </c>
      <c r="AT109" s="104" t="str">
        <f t="shared" si="127"/>
        <v/>
      </c>
      <c r="AU109" s="104" t="str">
        <f t="shared" si="127"/>
        <v/>
      </c>
      <c r="AV109" s="104" t="str">
        <f t="shared" si="127"/>
        <v/>
      </c>
      <c r="AW109" s="104" t="str">
        <f t="shared" si="127"/>
        <v/>
      </c>
      <c r="AX109" s="104" t="str">
        <f t="shared" si="127"/>
        <v/>
      </c>
      <c r="AY109" s="104"/>
      <c r="AZ109" s="104" t="str">
        <f t="shared" si="132"/>
        <v/>
      </c>
      <c r="BA109" s="104" t="str">
        <f t="shared" si="128"/>
        <v/>
      </c>
      <c r="BB109" s="104" t="str">
        <f t="shared" si="128"/>
        <v/>
      </c>
      <c r="BC109" s="104" t="str">
        <f t="shared" si="128"/>
        <v/>
      </c>
      <c r="BD109" s="104" t="str">
        <f t="shared" si="128"/>
        <v/>
      </c>
      <c r="BE109" s="104" t="str">
        <f t="shared" si="128"/>
        <v/>
      </c>
      <c r="BF109" s="104" t="str">
        <f t="shared" si="128"/>
        <v/>
      </c>
      <c r="BG109" s="104" t="str">
        <f t="shared" si="128"/>
        <v/>
      </c>
      <c r="BH109" s="104" t="str">
        <f t="shared" si="128"/>
        <v/>
      </c>
      <c r="BI109" s="104" t="str">
        <f t="shared" si="128"/>
        <v/>
      </c>
      <c r="BJ109" s="104" t="str">
        <f t="shared" si="128"/>
        <v/>
      </c>
      <c r="BK109" s="104" t="str">
        <f t="shared" si="128"/>
        <v/>
      </c>
      <c r="BL109" s="104" t="str">
        <f t="shared" si="128"/>
        <v/>
      </c>
      <c r="BM109" s="104"/>
      <c r="BN109" s="104" t="str">
        <f t="shared" si="133"/>
        <v/>
      </c>
      <c r="BO109" s="104" t="str">
        <f t="shared" si="129"/>
        <v/>
      </c>
      <c r="BP109" s="104" t="str">
        <f t="shared" si="129"/>
        <v/>
      </c>
      <c r="BQ109" s="104" t="str">
        <f t="shared" si="129"/>
        <v/>
      </c>
      <c r="BR109" s="104" t="str">
        <f t="shared" si="129"/>
        <v/>
      </c>
      <c r="BS109" s="104" t="str">
        <f t="shared" si="129"/>
        <v/>
      </c>
      <c r="BT109" s="104" t="str">
        <f t="shared" si="129"/>
        <v/>
      </c>
      <c r="BU109" s="104" t="str">
        <f t="shared" si="129"/>
        <v/>
      </c>
      <c r="BV109" s="104" t="str">
        <f t="shared" si="129"/>
        <v/>
      </c>
      <c r="BW109" s="104" t="str">
        <f t="shared" si="129"/>
        <v/>
      </c>
      <c r="BX109" s="104" t="str">
        <f t="shared" si="129"/>
        <v/>
      </c>
      <c r="BY109" s="104" t="str">
        <f t="shared" si="129"/>
        <v/>
      </c>
      <c r="BZ109" s="104" t="str">
        <f t="shared" si="129"/>
        <v/>
      </c>
      <c r="CA109" s="104"/>
      <c r="CB109" s="104" t="str">
        <f t="shared" si="116"/>
        <v/>
      </c>
      <c r="CC109" s="104" t="str">
        <f t="shared" si="116"/>
        <v/>
      </c>
      <c r="CD109" s="104" t="str">
        <f t="shared" si="116"/>
        <v/>
      </c>
      <c r="CE109" s="104" t="str">
        <f t="shared" si="116"/>
        <v/>
      </c>
      <c r="CF109" s="104" t="str">
        <f t="shared" si="116"/>
        <v/>
      </c>
      <c r="CG109" s="104" t="str">
        <f t="shared" si="101"/>
        <v/>
      </c>
      <c r="CH109" s="104" t="str">
        <f t="shared" si="101"/>
        <v/>
      </c>
      <c r="CI109" s="104" t="str">
        <f t="shared" si="101"/>
        <v/>
      </c>
      <c r="CJ109" s="104" t="str">
        <f t="shared" si="101"/>
        <v/>
      </c>
      <c r="CK109" s="104" t="str">
        <f t="shared" si="101"/>
        <v/>
      </c>
      <c r="CL109" s="104" t="str">
        <f t="shared" si="101"/>
        <v/>
      </c>
      <c r="CM109" s="104" t="str">
        <f t="shared" si="101"/>
        <v/>
      </c>
      <c r="CN109" s="104" t="str">
        <f t="shared" si="101"/>
        <v/>
      </c>
      <c r="CO109" s="104"/>
      <c r="CP109" s="104" t="str">
        <f t="shared" si="117"/>
        <v/>
      </c>
      <c r="CQ109" s="104" t="str">
        <f t="shared" si="117"/>
        <v/>
      </c>
      <c r="CR109" s="104" t="str">
        <f t="shared" si="117"/>
        <v/>
      </c>
      <c r="CS109" s="104" t="str">
        <f t="shared" si="117"/>
        <v/>
      </c>
      <c r="CT109" s="104" t="str">
        <f t="shared" si="117"/>
        <v/>
      </c>
      <c r="CU109" s="104" t="str">
        <f t="shared" si="102"/>
        <v/>
      </c>
      <c r="CV109" s="104" t="str">
        <f t="shared" si="102"/>
        <v/>
      </c>
      <c r="CW109" s="104" t="str">
        <f t="shared" si="102"/>
        <v/>
      </c>
      <c r="CX109" s="104" t="str">
        <f t="shared" si="102"/>
        <v/>
      </c>
      <c r="CY109" s="104" t="str">
        <f t="shared" si="102"/>
        <v/>
      </c>
      <c r="CZ109" s="104" t="str">
        <f t="shared" si="102"/>
        <v/>
      </c>
      <c r="DA109" s="104" t="str">
        <f t="shared" si="102"/>
        <v/>
      </c>
      <c r="DB109" s="104" t="str">
        <f t="shared" si="102"/>
        <v/>
      </c>
      <c r="DC109" s="104"/>
      <c r="DD109" s="104" t="str">
        <f t="shared" si="118"/>
        <v/>
      </c>
      <c r="DE109" s="104" t="str">
        <f t="shared" si="118"/>
        <v/>
      </c>
      <c r="DF109" s="104" t="str">
        <f t="shared" si="118"/>
        <v/>
      </c>
      <c r="DG109" s="104" t="str">
        <f t="shared" si="118"/>
        <v/>
      </c>
      <c r="DH109" s="104" t="str">
        <f t="shared" si="118"/>
        <v/>
      </c>
      <c r="DI109" s="104" t="str">
        <f t="shared" si="103"/>
        <v/>
      </c>
      <c r="DJ109" s="104" t="str">
        <f t="shared" si="103"/>
        <v/>
      </c>
      <c r="DK109" s="104" t="str">
        <f t="shared" si="103"/>
        <v/>
      </c>
      <c r="DL109" s="104" t="str">
        <f t="shared" si="103"/>
        <v/>
      </c>
      <c r="DM109" s="104" t="str">
        <f t="shared" si="103"/>
        <v/>
      </c>
      <c r="DN109" s="104" t="str">
        <f t="shared" si="103"/>
        <v/>
      </c>
      <c r="DO109" s="104" t="str">
        <f t="shared" si="103"/>
        <v/>
      </c>
      <c r="DP109" s="104" t="str">
        <f t="shared" si="103"/>
        <v/>
      </c>
      <c r="DQ109" s="104"/>
      <c r="DR109" s="104" t="str">
        <f t="shared" si="119"/>
        <v/>
      </c>
      <c r="DS109" s="104" t="str">
        <f t="shared" si="119"/>
        <v/>
      </c>
      <c r="DT109" s="104" t="str">
        <f t="shared" si="119"/>
        <v/>
      </c>
      <c r="DU109" s="104" t="str">
        <f t="shared" si="119"/>
        <v/>
      </c>
      <c r="DV109" s="104" t="str">
        <f t="shared" si="119"/>
        <v/>
      </c>
      <c r="DW109" s="104" t="str">
        <f t="shared" si="104"/>
        <v/>
      </c>
      <c r="DX109" s="104" t="str">
        <f t="shared" si="104"/>
        <v/>
      </c>
      <c r="DY109" s="104" t="str">
        <f t="shared" si="104"/>
        <v/>
      </c>
      <c r="DZ109" s="104" t="str">
        <f t="shared" si="104"/>
        <v/>
      </c>
      <c r="EA109" s="104" t="str">
        <f t="shared" si="104"/>
        <v/>
      </c>
      <c r="EB109" s="104" t="str">
        <f t="shared" si="104"/>
        <v/>
      </c>
      <c r="EC109" s="104" t="str">
        <f t="shared" si="104"/>
        <v/>
      </c>
      <c r="ED109" s="104" t="str">
        <f t="shared" si="104"/>
        <v/>
      </c>
      <c r="EE109" s="104"/>
      <c r="EF109" s="104" t="str">
        <f t="shared" si="120"/>
        <v/>
      </c>
      <c r="EG109" s="104" t="str">
        <f t="shared" si="120"/>
        <v/>
      </c>
      <c r="EH109" s="104" t="str">
        <f t="shared" si="120"/>
        <v/>
      </c>
      <c r="EI109" s="104" t="str">
        <f t="shared" si="120"/>
        <v/>
      </c>
      <c r="EJ109" s="104" t="str">
        <f t="shared" si="120"/>
        <v/>
      </c>
      <c r="EK109" s="104" t="str">
        <f t="shared" si="105"/>
        <v/>
      </c>
      <c r="EL109" s="104" t="str">
        <f t="shared" si="105"/>
        <v/>
      </c>
      <c r="EM109" s="104" t="str">
        <f t="shared" si="105"/>
        <v/>
      </c>
      <c r="EN109" s="104" t="str">
        <f t="shared" si="105"/>
        <v/>
      </c>
      <c r="EO109" s="104" t="str">
        <f t="shared" si="105"/>
        <v/>
      </c>
      <c r="EP109" s="104" t="str">
        <f t="shared" si="105"/>
        <v/>
      </c>
      <c r="EQ109" s="104" t="str">
        <f t="shared" si="105"/>
        <v/>
      </c>
      <c r="ER109" s="104" t="str">
        <f t="shared" si="105"/>
        <v/>
      </c>
      <c r="ES109" s="104"/>
      <c r="ET109" s="104" t="str">
        <f t="shared" si="121"/>
        <v/>
      </c>
      <c r="EU109" s="104" t="str">
        <f t="shared" si="121"/>
        <v/>
      </c>
      <c r="EV109" s="104" t="str">
        <f t="shared" si="121"/>
        <v/>
      </c>
      <c r="EW109" s="104" t="str">
        <f t="shared" si="121"/>
        <v/>
      </c>
      <c r="EX109" s="104" t="str">
        <f t="shared" si="121"/>
        <v/>
      </c>
      <c r="EY109" s="104" t="str">
        <f t="shared" si="106"/>
        <v/>
      </c>
      <c r="EZ109" s="104" t="str">
        <f t="shared" si="106"/>
        <v/>
      </c>
      <c r="FA109" s="104" t="str">
        <f t="shared" si="106"/>
        <v/>
      </c>
      <c r="FB109" s="104" t="str">
        <f t="shared" si="106"/>
        <v/>
      </c>
      <c r="FC109" s="104" t="str">
        <f t="shared" si="106"/>
        <v/>
      </c>
      <c r="FD109" s="104" t="str">
        <f t="shared" si="106"/>
        <v/>
      </c>
      <c r="FE109" s="104" t="str">
        <f t="shared" si="106"/>
        <v/>
      </c>
      <c r="FF109" s="104" t="str">
        <f t="shared" si="106"/>
        <v/>
      </c>
      <c r="FG109" s="104"/>
      <c r="FH109" s="104" t="str">
        <f t="shared" si="122"/>
        <v/>
      </c>
      <c r="FI109" s="104" t="str">
        <f t="shared" si="122"/>
        <v/>
      </c>
      <c r="FJ109" s="104" t="str">
        <f t="shared" si="122"/>
        <v/>
      </c>
      <c r="FK109" s="104" t="str">
        <f t="shared" si="122"/>
        <v/>
      </c>
      <c r="FL109" s="104" t="str">
        <f t="shared" si="122"/>
        <v/>
      </c>
      <c r="FM109" s="104" t="str">
        <f t="shared" si="107"/>
        <v/>
      </c>
      <c r="FN109" s="104" t="str">
        <f t="shared" si="107"/>
        <v/>
      </c>
      <c r="FO109" s="104" t="str">
        <f t="shared" si="107"/>
        <v/>
      </c>
      <c r="FP109" s="104" t="str">
        <f t="shared" si="107"/>
        <v/>
      </c>
      <c r="FQ109" s="104" t="str">
        <f t="shared" si="107"/>
        <v/>
      </c>
      <c r="FR109" s="104" t="str">
        <f t="shared" si="107"/>
        <v/>
      </c>
      <c r="FS109" s="104" t="str">
        <f t="shared" si="107"/>
        <v/>
      </c>
      <c r="FT109" s="104" t="str">
        <f t="shared" si="107"/>
        <v/>
      </c>
      <c r="FU109" s="104"/>
      <c r="FV109" s="104" t="str">
        <f t="shared" si="123"/>
        <v/>
      </c>
      <c r="FW109" s="104" t="str">
        <f t="shared" si="123"/>
        <v/>
      </c>
      <c r="FX109" s="104" t="str">
        <f t="shared" si="123"/>
        <v/>
      </c>
      <c r="FY109" s="104" t="str">
        <f t="shared" si="123"/>
        <v/>
      </c>
      <c r="FZ109" s="104" t="str">
        <f t="shared" si="123"/>
        <v/>
      </c>
      <c r="GA109" s="104" t="str">
        <f t="shared" si="108"/>
        <v/>
      </c>
      <c r="GB109" s="104" t="str">
        <f t="shared" si="108"/>
        <v/>
      </c>
      <c r="GC109" s="104" t="str">
        <f t="shared" si="108"/>
        <v/>
      </c>
      <c r="GD109" s="104" t="str">
        <f t="shared" si="108"/>
        <v/>
      </c>
      <c r="GE109" s="104" t="str">
        <f t="shared" si="108"/>
        <v/>
      </c>
      <c r="GF109" s="104" t="str">
        <f t="shared" si="108"/>
        <v/>
      </c>
      <c r="GG109" s="104" t="str">
        <f t="shared" si="108"/>
        <v/>
      </c>
      <c r="GH109" s="104" t="str">
        <f t="shared" si="108"/>
        <v/>
      </c>
      <c r="GI109" s="104"/>
      <c r="GJ109" s="104" t="str">
        <f t="shared" si="124"/>
        <v/>
      </c>
      <c r="GK109" s="104" t="str">
        <f t="shared" si="124"/>
        <v/>
      </c>
      <c r="GL109" s="104" t="str">
        <f t="shared" si="124"/>
        <v/>
      </c>
      <c r="GM109" s="104" t="str">
        <f t="shared" si="124"/>
        <v/>
      </c>
      <c r="GN109" s="104" t="str">
        <f t="shared" si="124"/>
        <v/>
      </c>
      <c r="GO109" s="104" t="str">
        <f t="shared" si="109"/>
        <v/>
      </c>
      <c r="GP109" s="104" t="str">
        <f t="shared" si="109"/>
        <v/>
      </c>
      <c r="GQ109" s="104" t="str">
        <f t="shared" si="109"/>
        <v/>
      </c>
      <c r="GR109" s="104" t="str">
        <f t="shared" si="109"/>
        <v/>
      </c>
      <c r="GS109" s="104" t="str">
        <f t="shared" si="109"/>
        <v/>
      </c>
      <c r="GT109" s="104" t="str">
        <f t="shared" si="109"/>
        <v/>
      </c>
      <c r="GU109" s="104" t="str">
        <f t="shared" si="109"/>
        <v/>
      </c>
      <c r="GV109" s="104" t="str">
        <f t="shared" si="109"/>
        <v/>
      </c>
      <c r="GW109" s="104"/>
      <c r="GX109" s="104" t="str">
        <f t="shared" si="125"/>
        <v/>
      </c>
      <c r="GY109" s="104" t="str">
        <f t="shared" si="125"/>
        <v/>
      </c>
      <c r="GZ109" s="104" t="str">
        <f t="shared" si="125"/>
        <v/>
      </c>
      <c r="HA109" s="104" t="str">
        <f t="shared" si="125"/>
        <v/>
      </c>
      <c r="HB109" s="104" t="str">
        <f t="shared" si="125"/>
        <v/>
      </c>
      <c r="HC109" s="104" t="str">
        <f t="shared" si="110"/>
        <v/>
      </c>
      <c r="HD109" s="104" t="str">
        <f t="shared" si="110"/>
        <v/>
      </c>
      <c r="HE109" s="104" t="str">
        <f t="shared" si="110"/>
        <v/>
      </c>
      <c r="HF109" s="104" t="str">
        <f t="shared" si="110"/>
        <v/>
      </c>
      <c r="HG109" s="104" t="str">
        <f t="shared" si="110"/>
        <v/>
      </c>
      <c r="HH109" s="104" t="str">
        <f t="shared" si="110"/>
        <v/>
      </c>
      <c r="HI109" s="104" t="str">
        <f t="shared" si="110"/>
        <v/>
      </c>
      <c r="HJ109" s="104" t="str">
        <f t="shared" si="110"/>
        <v/>
      </c>
    </row>
    <row r="110" spans="1:218" x14ac:dyDescent="0.25">
      <c r="A110" s="91">
        <v>40664</v>
      </c>
      <c r="B110" s="113">
        <v>0.75</v>
      </c>
      <c r="C110" s="114" t="s">
        <v>571</v>
      </c>
      <c r="D110" s="160" t="s">
        <v>655</v>
      </c>
      <c r="E110" s="112">
        <v>13.2</v>
      </c>
      <c r="F110" s="134"/>
      <c r="G110" s="161" t="s">
        <v>659</v>
      </c>
      <c r="H110" s="162" t="str">
        <f>INDEX('Daily Activity List'!B:B,MATCH(A110,'Daily Activity List'!$A:$A))</f>
        <v>AB Decon - Dry</v>
      </c>
      <c r="I110" s="136"/>
      <c r="J110" s="104" t="str">
        <f t="shared" si="95"/>
        <v/>
      </c>
      <c r="K110" s="104" t="str">
        <f t="shared" si="95"/>
        <v/>
      </c>
      <c r="L110" s="104" t="str">
        <f t="shared" si="115"/>
        <v/>
      </c>
      <c r="M110" s="104" t="str">
        <f t="shared" si="115"/>
        <v/>
      </c>
      <c r="N110" s="104" t="str">
        <f t="shared" si="115"/>
        <v/>
      </c>
      <c r="O110" s="104" t="str">
        <f t="shared" si="115"/>
        <v/>
      </c>
      <c r="P110" s="104" t="str">
        <f t="shared" si="115"/>
        <v/>
      </c>
      <c r="Q110" s="104">
        <f t="shared" si="115"/>
        <v>13.2</v>
      </c>
      <c r="R110" s="104" t="str">
        <f t="shared" si="115"/>
        <v/>
      </c>
      <c r="S110" s="104" t="str">
        <f t="shared" si="115"/>
        <v/>
      </c>
      <c r="T110" s="104" t="str">
        <f t="shared" si="115"/>
        <v/>
      </c>
      <c r="U110" s="104" t="str">
        <f t="shared" si="115"/>
        <v/>
      </c>
      <c r="V110" s="104" t="str">
        <f t="shared" si="115"/>
        <v/>
      </c>
      <c r="W110" s="136"/>
      <c r="X110" s="104" t="str">
        <f t="shared" si="130"/>
        <v/>
      </c>
      <c r="Y110" s="104" t="str">
        <f t="shared" si="126"/>
        <v/>
      </c>
      <c r="Z110" s="104" t="str">
        <f t="shared" si="126"/>
        <v/>
      </c>
      <c r="AA110" s="104" t="str">
        <f t="shared" si="126"/>
        <v/>
      </c>
      <c r="AB110" s="104" t="str">
        <f t="shared" si="126"/>
        <v/>
      </c>
      <c r="AC110" s="104" t="str">
        <f t="shared" si="126"/>
        <v/>
      </c>
      <c r="AD110" s="104" t="str">
        <f t="shared" si="126"/>
        <v/>
      </c>
      <c r="AE110" s="104" t="str">
        <f t="shared" si="126"/>
        <v/>
      </c>
      <c r="AF110" s="104" t="str">
        <f t="shared" si="126"/>
        <v/>
      </c>
      <c r="AG110" s="104" t="str">
        <f t="shared" si="126"/>
        <v/>
      </c>
      <c r="AH110" s="104" t="str">
        <f t="shared" si="126"/>
        <v/>
      </c>
      <c r="AI110" s="104" t="str">
        <f t="shared" si="126"/>
        <v/>
      </c>
      <c r="AJ110" s="104" t="str">
        <f t="shared" si="126"/>
        <v/>
      </c>
      <c r="AK110" s="104"/>
      <c r="AL110" s="104" t="str">
        <f t="shared" si="131"/>
        <v/>
      </c>
      <c r="AM110" s="104" t="str">
        <f t="shared" si="127"/>
        <v/>
      </c>
      <c r="AN110" s="104" t="str">
        <f t="shared" si="127"/>
        <v/>
      </c>
      <c r="AO110" s="104" t="str">
        <f t="shared" si="127"/>
        <v/>
      </c>
      <c r="AP110" s="104" t="str">
        <f t="shared" si="127"/>
        <v/>
      </c>
      <c r="AQ110" s="104" t="str">
        <f t="shared" si="127"/>
        <v/>
      </c>
      <c r="AR110" s="104" t="str">
        <f t="shared" si="127"/>
        <v/>
      </c>
      <c r="AS110" s="104" t="str">
        <f t="shared" si="127"/>
        <v/>
      </c>
      <c r="AT110" s="104" t="str">
        <f t="shared" si="127"/>
        <v/>
      </c>
      <c r="AU110" s="104" t="str">
        <f t="shared" si="127"/>
        <v/>
      </c>
      <c r="AV110" s="104" t="str">
        <f t="shared" si="127"/>
        <v/>
      </c>
      <c r="AW110" s="104" t="str">
        <f t="shared" si="127"/>
        <v/>
      </c>
      <c r="AX110" s="104" t="str">
        <f t="shared" si="127"/>
        <v/>
      </c>
      <c r="AY110" s="104"/>
      <c r="AZ110" s="104" t="str">
        <f t="shared" si="132"/>
        <v/>
      </c>
      <c r="BA110" s="104" t="str">
        <f t="shared" si="128"/>
        <v/>
      </c>
      <c r="BB110" s="104" t="str">
        <f t="shared" si="128"/>
        <v/>
      </c>
      <c r="BC110" s="104" t="str">
        <f t="shared" si="128"/>
        <v/>
      </c>
      <c r="BD110" s="104" t="str">
        <f t="shared" si="128"/>
        <v/>
      </c>
      <c r="BE110" s="104" t="str">
        <f t="shared" si="128"/>
        <v/>
      </c>
      <c r="BF110" s="104" t="str">
        <f t="shared" si="128"/>
        <v/>
      </c>
      <c r="BG110" s="104" t="str">
        <f t="shared" si="128"/>
        <v/>
      </c>
      <c r="BH110" s="104" t="str">
        <f t="shared" si="128"/>
        <v/>
      </c>
      <c r="BI110" s="104" t="str">
        <f t="shared" si="128"/>
        <v/>
      </c>
      <c r="BJ110" s="104" t="str">
        <f t="shared" si="128"/>
        <v/>
      </c>
      <c r="BK110" s="104" t="str">
        <f t="shared" si="128"/>
        <v/>
      </c>
      <c r="BL110" s="104" t="str">
        <f t="shared" si="128"/>
        <v/>
      </c>
      <c r="BM110" s="104"/>
      <c r="BN110" s="104" t="str">
        <f t="shared" si="133"/>
        <v/>
      </c>
      <c r="BO110" s="104" t="str">
        <f t="shared" si="129"/>
        <v/>
      </c>
      <c r="BP110" s="104" t="str">
        <f t="shared" si="129"/>
        <v/>
      </c>
      <c r="BQ110" s="104" t="str">
        <f t="shared" si="129"/>
        <v/>
      </c>
      <c r="BR110" s="104" t="str">
        <f t="shared" si="129"/>
        <v/>
      </c>
      <c r="BS110" s="104" t="str">
        <f t="shared" si="129"/>
        <v/>
      </c>
      <c r="BT110" s="104" t="str">
        <f t="shared" si="129"/>
        <v/>
      </c>
      <c r="BU110" s="104" t="str">
        <f t="shared" si="129"/>
        <v/>
      </c>
      <c r="BV110" s="104" t="str">
        <f t="shared" si="129"/>
        <v/>
      </c>
      <c r="BW110" s="104" t="str">
        <f t="shared" si="129"/>
        <v/>
      </c>
      <c r="BX110" s="104" t="str">
        <f t="shared" si="129"/>
        <v/>
      </c>
      <c r="BY110" s="104" t="str">
        <f t="shared" si="129"/>
        <v/>
      </c>
      <c r="BZ110" s="104" t="str">
        <f t="shared" si="129"/>
        <v/>
      </c>
      <c r="CA110" s="104"/>
      <c r="CB110" s="104" t="str">
        <f t="shared" si="116"/>
        <v/>
      </c>
      <c r="CC110" s="104" t="str">
        <f t="shared" si="116"/>
        <v/>
      </c>
      <c r="CD110" s="104" t="str">
        <f t="shared" si="116"/>
        <v/>
      </c>
      <c r="CE110" s="104" t="str">
        <f t="shared" si="116"/>
        <v/>
      </c>
      <c r="CF110" s="104" t="str">
        <f t="shared" si="116"/>
        <v/>
      </c>
      <c r="CG110" s="104" t="str">
        <f t="shared" si="101"/>
        <v/>
      </c>
      <c r="CH110" s="104" t="str">
        <f t="shared" si="101"/>
        <v/>
      </c>
      <c r="CI110" s="104" t="str">
        <f t="shared" si="101"/>
        <v/>
      </c>
      <c r="CJ110" s="104" t="str">
        <f t="shared" si="101"/>
        <v/>
      </c>
      <c r="CK110" s="104" t="str">
        <f t="shared" si="101"/>
        <v/>
      </c>
      <c r="CL110" s="104" t="str">
        <f t="shared" si="101"/>
        <v/>
      </c>
      <c r="CM110" s="104" t="str">
        <f t="shared" si="101"/>
        <v/>
      </c>
      <c r="CN110" s="104" t="str">
        <f t="shared" si="101"/>
        <v/>
      </c>
      <c r="CO110" s="104"/>
      <c r="CP110" s="104" t="str">
        <f t="shared" si="117"/>
        <v/>
      </c>
      <c r="CQ110" s="104" t="str">
        <f t="shared" si="117"/>
        <v/>
      </c>
      <c r="CR110" s="104" t="str">
        <f t="shared" si="117"/>
        <v/>
      </c>
      <c r="CS110" s="104" t="str">
        <f t="shared" si="117"/>
        <v/>
      </c>
      <c r="CT110" s="104" t="str">
        <f t="shared" si="117"/>
        <v/>
      </c>
      <c r="CU110" s="104" t="str">
        <f t="shared" si="102"/>
        <v/>
      </c>
      <c r="CV110" s="104" t="str">
        <f t="shared" si="102"/>
        <v/>
      </c>
      <c r="CW110" s="104" t="str">
        <f t="shared" si="102"/>
        <v/>
      </c>
      <c r="CX110" s="104" t="str">
        <f t="shared" si="102"/>
        <v/>
      </c>
      <c r="CY110" s="104" t="str">
        <f t="shared" si="102"/>
        <v/>
      </c>
      <c r="CZ110" s="104" t="str">
        <f t="shared" si="102"/>
        <v/>
      </c>
      <c r="DA110" s="104" t="str">
        <f t="shared" si="102"/>
        <v/>
      </c>
      <c r="DB110" s="104" t="str">
        <f t="shared" si="102"/>
        <v/>
      </c>
      <c r="DC110" s="104"/>
      <c r="DD110" s="104" t="str">
        <f t="shared" si="118"/>
        <v/>
      </c>
      <c r="DE110" s="104" t="str">
        <f t="shared" si="118"/>
        <v/>
      </c>
      <c r="DF110" s="104" t="str">
        <f t="shared" si="118"/>
        <v/>
      </c>
      <c r="DG110" s="104" t="str">
        <f t="shared" si="118"/>
        <v/>
      </c>
      <c r="DH110" s="104" t="str">
        <f t="shared" si="118"/>
        <v/>
      </c>
      <c r="DI110" s="104" t="str">
        <f t="shared" si="103"/>
        <v/>
      </c>
      <c r="DJ110" s="104" t="str">
        <f t="shared" si="103"/>
        <v/>
      </c>
      <c r="DK110" s="104" t="str">
        <f t="shared" si="103"/>
        <v/>
      </c>
      <c r="DL110" s="104" t="str">
        <f t="shared" si="103"/>
        <v/>
      </c>
      <c r="DM110" s="104" t="str">
        <f t="shared" si="103"/>
        <v/>
      </c>
      <c r="DN110" s="104" t="str">
        <f t="shared" si="103"/>
        <v/>
      </c>
      <c r="DO110" s="104" t="str">
        <f t="shared" si="103"/>
        <v/>
      </c>
      <c r="DP110" s="104" t="str">
        <f t="shared" si="103"/>
        <v/>
      </c>
      <c r="DQ110" s="104"/>
      <c r="DR110" s="104" t="str">
        <f t="shared" si="119"/>
        <v/>
      </c>
      <c r="DS110" s="104" t="str">
        <f t="shared" si="119"/>
        <v/>
      </c>
      <c r="DT110" s="104" t="str">
        <f t="shared" si="119"/>
        <v/>
      </c>
      <c r="DU110" s="104" t="str">
        <f t="shared" si="119"/>
        <v/>
      </c>
      <c r="DV110" s="104" t="str">
        <f t="shared" si="119"/>
        <v/>
      </c>
      <c r="DW110" s="104" t="str">
        <f t="shared" si="104"/>
        <v/>
      </c>
      <c r="DX110" s="104" t="str">
        <f t="shared" si="104"/>
        <v/>
      </c>
      <c r="DY110" s="104" t="str">
        <f t="shared" si="104"/>
        <v/>
      </c>
      <c r="DZ110" s="104" t="str">
        <f t="shared" si="104"/>
        <v/>
      </c>
      <c r="EA110" s="104" t="str">
        <f t="shared" si="104"/>
        <v/>
      </c>
      <c r="EB110" s="104" t="str">
        <f t="shared" si="104"/>
        <v/>
      </c>
      <c r="EC110" s="104" t="str">
        <f t="shared" si="104"/>
        <v/>
      </c>
      <c r="ED110" s="104" t="str">
        <f t="shared" si="104"/>
        <v/>
      </c>
      <c r="EE110" s="104"/>
      <c r="EF110" s="104" t="str">
        <f t="shared" si="120"/>
        <v/>
      </c>
      <c r="EG110" s="104" t="str">
        <f t="shared" si="120"/>
        <v/>
      </c>
      <c r="EH110" s="104" t="str">
        <f t="shared" si="120"/>
        <v/>
      </c>
      <c r="EI110" s="104" t="str">
        <f t="shared" si="120"/>
        <v/>
      </c>
      <c r="EJ110" s="104" t="str">
        <f t="shared" si="120"/>
        <v/>
      </c>
      <c r="EK110" s="104" t="str">
        <f t="shared" si="105"/>
        <v/>
      </c>
      <c r="EL110" s="104" t="str">
        <f t="shared" si="105"/>
        <v/>
      </c>
      <c r="EM110" s="104" t="str">
        <f t="shared" si="105"/>
        <v/>
      </c>
      <c r="EN110" s="104" t="str">
        <f t="shared" si="105"/>
        <v/>
      </c>
      <c r="EO110" s="104" t="str">
        <f t="shared" si="105"/>
        <v/>
      </c>
      <c r="EP110" s="104" t="str">
        <f t="shared" si="105"/>
        <v/>
      </c>
      <c r="EQ110" s="104" t="str">
        <f t="shared" si="105"/>
        <v/>
      </c>
      <c r="ER110" s="104" t="str">
        <f t="shared" si="105"/>
        <v/>
      </c>
      <c r="ES110" s="104"/>
      <c r="ET110" s="104" t="str">
        <f t="shared" si="121"/>
        <v/>
      </c>
      <c r="EU110" s="104" t="str">
        <f t="shared" si="121"/>
        <v/>
      </c>
      <c r="EV110" s="104" t="str">
        <f t="shared" si="121"/>
        <v/>
      </c>
      <c r="EW110" s="104" t="str">
        <f t="shared" si="121"/>
        <v/>
      </c>
      <c r="EX110" s="104" t="str">
        <f t="shared" si="121"/>
        <v/>
      </c>
      <c r="EY110" s="104" t="str">
        <f t="shared" si="106"/>
        <v/>
      </c>
      <c r="EZ110" s="104" t="str">
        <f t="shared" si="106"/>
        <v/>
      </c>
      <c r="FA110" s="104" t="str">
        <f t="shared" si="106"/>
        <v/>
      </c>
      <c r="FB110" s="104" t="str">
        <f t="shared" si="106"/>
        <v/>
      </c>
      <c r="FC110" s="104" t="str">
        <f t="shared" si="106"/>
        <v/>
      </c>
      <c r="FD110" s="104" t="str">
        <f t="shared" si="106"/>
        <v/>
      </c>
      <c r="FE110" s="104" t="str">
        <f t="shared" si="106"/>
        <v/>
      </c>
      <c r="FF110" s="104" t="str">
        <f t="shared" si="106"/>
        <v/>
      </c>
      <c r="FG110" s="104"/>
      <c r="FH110" s="104" t="str">
        <f t="shared" si="122"/>
        <v/>
      </c>
      <c r="FI110" s="104" t="str">
        <f t="shared" si="122"/>
        <v/>
      </c>
      <c r="FJ110" s="104" t="str">
        <f t="shared" si="122"/>
        <v/>
      </c>
      <c r="FK110" s="104" t="str">
        <f t="shared" si="122"/>
        <v/>
      </c>
      <c r="FL110" s="104" t="str">
        <f t="shared" si="122"/>
        <v/>
      </c>
      <c r="FM110" s="104" t="str">
        <f t="shared" si="107"/>
        <v/>
      </c>
      <c r="FN110" s="104" t="str">
        <f t="shared" si="107"/>
        <v/>
      </c>
      <c r="FO110" s="104" t="str">
        <f t="shared" si="107"/>
        <v/>
      </c>
      <c r="FP110" s="104" t="str">
        <f t="shared" si="107"/>
        <v/>
      </c>
      <c r="FQ110" s="104" t="str">
        <f t="shared" si="107"/>
        <v/>
      </c>
      <c r="FR110" s="104" t="str">
        <f t="shared" si="107"/>
        <v/>
      </c>
      <c r="FS110" s="104" t="str">
        <f t="shared" si="107"/>
        <v/>
      </c>
      <c r="FT110" s="104" t="str">
        <f t="shared" si="107"/>
        <v/>
      </c>
      <c r="FU110" s="104"/>
      <c r="FV110" s="104" t="str">
        <f t="shared" si="123"/>
        <v/>
      </c>
      <c r="FW110" s="104" t="str">
        <f t="shared" si="123"/>
        <v/>
      </c>
      <c r="FX110" s="104" t="str">
        <f t="shared" si="123"/>
        <v/>
      </c>
      <c r="FY110" s="104" t="str">
        <f t="shared" si="123"/>
        <v/>
      </c>
      <c r="FZ110" s="104" t="str">
        <f t="shared" si="123"/>
        <v/>
      </c>
      <c r="GA110" s="104" t="str">
        <f t="shared" si="108"/>
        <v/>
      </c>
      <c r="GB110" s="104" t="str">
        <f t="shared" si="108"/>
        <v/>
      </c>
      <c r="GC110" s="104" t="str">
        <f t="shared" si="108"/>
        <v/>
      </c>
      <c r="GD110" s="104" t="str">
        <f t="shared" si="108"/>
        <v/>
      </c>
      <c r="GE110" s="104" t="str">
        <f t="shared" si="108"/>
        <v/>
      </c>
      <c r="GF110" s="104" t="str">
        <f t="shared" si="108"/>
        <v/>
      </c>
      <c r="GG110" s="104" t="str">
        <f t="shared" si="108"/>
        <v/>
      </c>
      <c r="GH110" s="104" t="str">
        <f t="shared" si="108"/>
        <v/>
      </c>
      <c r="GI110" s="104"/>
      <c r="GJ110" s="104" t="str">
        <f t="shared" si="124"/>
        <v/>
      </c>
      <c r="GK110" s="104" t="str">
        <f t="shared" si="124"/>
        <v/>
      </c>
      <c r="GL110" s="104" t="str">
        <f t="shared" si="124"/>
        <v/>
      </c>
      <c r="GM110" s="104" t="str">
        <f t="shared" si="124"/>
        <v/>
      </c>
      <c r="GN110" s="104" t="str">
        <f t="shared" si="124"/>
        <v/>
      </c>
      <c r="GO110" s="104" t="str">
        <f t="shared" si="109"/>
        <v/>
      </c>
      <c r="GP110" s="104" t="str">
        <f t="shared" si="109"/>
        <v/>
      </c>
      <c r="GQ110" s="104" t="str">
        <f t="shared" si="109"/>
        <v/>
      </c>
      <c r="GR110" s="104" t="str">
        <f t="shared" si="109"/>
        <v/>
      </c>
      <c r="GS110" s="104" t="str">
        <f t="shared" si="109"/>
        <v/>
      </c>
      <c r="GT110" s="104" t="str">
        <f t="shared" si="109"/>
        <v/>
      </c>
      <c r="GU110" s="104" t="str">
        <f t="shared" si="109"/>
        <v/>
      </c>
      <c r="GV110" s="104" t="str">
        <f t="shared" si="109"/>
        <v/>
      </c>
      <c r="GW110" s="104"/>
      <c r="GX110" s="104" t="str">
        <f t="shared" si="125"/>
        <v/>
      </c>
      <c r="GY110" s="104" t="str">
        <f t="shared" si="125"/>
        <v/>
      </c>
      <c r="GZ110" s="104" t="str">
        <f t="shared" si="125"/>
        <v/>
      </c>
      <c r="HA110" s="104" t="str">
        <f t="shared" si="125"/>
        <v/>
      </c>
      <c r="HB110" s="104" t="str">
        <f t="shared" si="125"/>
        <v/>
      </c>
      <c r="HC110" s="104" t="str">
        <f t="shared" si="110"/>
        <v/>
      </c>
      <c r="HD110" s="104" t="str">
        <f t="shared" si="110"/>
        <v/>
      </c>
      <c r="HE110" s="104" t="str">
        <f t="shared" si="110"/>
        <v/>
      </c>
      <c r="HF110" s="104" t="str">
        <f t="shared" si="110"/>
        <v/>
      </c>
      <c r="HG110" s="104" t="str">
        <f t="shared" si="110"/>
        <v/>
      </c>
      <c r="HH110" s="104" t="str">
        <f t="shared" si="110"/>
        <v/>
      </c>
      <c r="HI110" s="104" t="str">
        <f t="shared" si="110"/>
        <v/>
      </c>
      <c r="HJ110" s="104" t="str">
        <f t="shared" si="110"/>
        <v/>
      </c>
    </row>
    <row r="111" spans="1:218" x14ac:dyDescent="0.25">
      <c r="A111" s="91">
        <v>40664</v>
      </c>
      <c r="B111" s="113">
        <v>0.75</v>
      </c>
      <c r="C111" s="114" t="s">
        <v>571</v>
      </c>
      <c r="D111" s="160" t="s">
        <v>660</v>
      </c>
      <c r="E111" s="112">
        <v>17.2</v>
      </c>
      <c r="F111" s="134"/>
      <c r="G111" s="161" t="s">
        <v>659</v>
      </c>
      <c r="H111" s="162" t="str">
        <f>INDEX('Daily Activity List'!B:B,MATCH(A111,'Daily Activity List'!$A:$A))</f>
        <v>AB Decon - Dry</v>
      </c>
      <c r="I111" s="136"/>
      <c r="J111" s="104" t="str">
        <f t="shared" si="95"/>
        <v/>
      </c>
      <c r="K111" s="104" t="str">
        <f t="shared" si="95"/>
        <v/>
      </c>
      <c r="L111" s="104" t="str">
        <f t="shared" si="115"/>
        <v/>
      </c>
      <c r="M111" s="104" t="str">
        <f t="shared" si="115"/>
        <v/>
      </c>
      <c r="N111" s="104" t="str">
        <f t="shared" si="115"/>
        <v/>
      </c>
      <c r="O111" s="104" t="str">
        <f t="shared" si="115"/>
        <v/>
      </c>
      <c r="P111" s="104" t="str">
        <f t="shared" si="115"/>
        <v/>
      </c>
      <c r="Q111" s="104">
        <f t="shared" si="115"/>
        <v>17.2</v>
      </c>
      <c r="R111" s="104" t="str">
        <f t="shared" si="115"/>
        <v/>
      </c>
      <c r="S111" s="104" t="str">
        <f t="shared" si="115"/>
        <v/>
      </c>
      <c r="T111" s="104" t="str">
        <f t="shared" si="115"/>
        <v/>
      </c>
      <c r="U111" s="104" t="str">
        <f t="shared" si="115"/>
        <v/>
      </c>
      <c r="V111" s="104" t="str">
        <f t="shared" si="115"/>
        <v/>
      </c>
      <c r="W111" s="136"/>
      <c r="X111" s="104" t="str">
        <f t="shared" si="130"/>
        <v/>
      </c>
      <c r="Y111" s="104" t="str">
        <f t="shared" si="126"/>
        <v/>
      </c>
      <c r="Z111" s="104" t="str">
        <f t="shared" si="126"/>
        <v/>
      </c>
      <c r="AA111" s="104" t="str">
        <f t="shared" si="126"/>
        <v/>
      </c>
      <c r="AB111" s="104" t="str">
        <f t="shared" si="126"/>
        <v/>
      </c>
      <c r="AC111" s="104" t="str">
        <f t="shared" si="126"/>
        <v/>
      </c>
      <c r="AD111" s="104" t="str">
        <f t="shared" si="126"/>
        <v/>
      </c>
      <c r="AE111" s="104" t="str">
        <f t="shared" si="126"/>
        <v/>
      </c>
      <c r="AF111" s="104" t="str">
        <f t="shared" si="126"/>
        <v/>
      </c>
      <c r="AG111" s="104" t="str">
        <f t="shared" si="126"/>
        <v/>
      </c>
      <c r="AH111" s="104" t="str">
        <f t="shared" si="126"/>
        <v/>
      </c>
      <c r="AI111" s="104" t="str">
        <f t="shared" si="126"/>
        <v/>
      </c>
      <c r="AJ111" s="104" t="str">
        <f t="shared" si="126"/>
        <v/>
      </c>
      <c r="AK111" s="104"/>
      <c r="AL111" s="104" t="str">
        <f t="shared" si="131"/>
        <v/>
      </c>
      <c r="AM111" s="104" t="str">
        <f t="shared" si="127"/>
        <v/>
      </c>
      <c r="AN111" s="104" t="str">
        <f t="shared" si="127"/>
        <v/>
      </c>
      <c r="AO111" s="104" t="str">
        <f t="shared" si="127"/>
        <v/>
      </c>
      <c r="AP111" s="104" t="str">
        <f t="shared" si="127"/>
        <v/>
      </c>
      <c r="AQ111" s="104" t="str">
        <f t="shared" si="127"/>
        <v/>
      </c>
      <c r="AR111" s="104" t="str">
        <f t="shared" si="127"/>
        <v/>
      </c>
      <c r="AS111" s="104" t="str">
        <f t="shared" si="127"/>
        <v/>
      </c>
      <c r="AT111" s="104" t="str">
        <f t="shared" si="127"/>
        <v/>
      </c>
      <c r="AU111" s="104" t="str">
        <f t="shared" si="127"/>
        <v/>
      </c>
      <c r="AV111" s="104" t="str">
        <f t="shared" si="127"/>
        <v/>
      </c>
      <c r="AW111" s="104" t="str">
        <f t="shared" si="127"/>
        <v/>
      </c>
      <c r="AX111" s="104" t="str">
        <f t="shared" si="127"/>
        <v/>
      </c>
      <c r="AY111" s="104"/>
      <c r="AZ111" s="104" t="str">
        <f t="shared" si="132"/>
        <v/>
      </c>
      <c r="BA111" s="104" t="str">
        <f t="shared" si="128"/>
        <v/>
      </c>
      <c r="BB111" s="104" t="str">
        <f t="shared" si="128"/>
        <v/>
      </c>
      <c r="BC111" s="104" t="str">
        <f t="shared" si="128"/>
        <v/>
      </c>
      <c r="BD111" s="104" t="str">
        <f t="shared" si="128"/>
        <v/>
      </c>
      <c r="BE111" s="104" t="str">
        <f t="shared" si="128"/>
        <v/>
      </c>
      <c r="BF111" s="104" t="str">
        <f t="shared" si="128"/>
        <v/>
      </c>
      <c r="BG111" s="104" t="str">
        <f t="shared" si="128"/>
        <v/>
      </c>
      <c r="BH111" s="104" t="str">
        <f t="shared" si="128"/>
        <v/>
      </c>
      <c r="BI111" s="104" t="str">
        <f t="shared" si="128"/>
        <v/>
      </c>
      <c r="BJ111" s="104" t="str">
        <f t="shared" si="128"/>
        <v/>
      </c>
      <c r="BK111" s="104" t="str">
        <f t="shared" si="128"/>
        <v/>
      </c>
      <c r="BL111" s="104" t="str">
        <f t="shared" si="128"/>
        <v/>
      </c>
      <c r="BM111" s="104"/>
      <c r="BN111" s="104" t="str">
        <f t="shared" si="133"/>
        <v/>
      </c>
      <c r="BO111" s="104" t="str">
        <f t="shared" si="129"/>
        <v/>
      </c>
      <c r="BP111" s="104" t="str">
        <f t="shared" si="129"/>
        <v/>
      </c>
      <c r="BQ111" s="104" t="str">
        <f t="shared" si="129"/>
        <v/>
      </c>
      <c r="BR111" s="104" t="str">
        <f t="shared" si="129"/>
        <v/>
      </c>
      <c r="BS111" s="104" t="str">
        <f t="shared" si="129"/>
        <v/>
      </c>
      <c r="BT111" s="104" t="str">
        <f t="shared" si="129"/>
        <v/>
      </c>
      <c r="BU111" s="104" t="str">
        <f t="shared" si="129"/>
        <v/>
      </c>
      <c r="BV111" s="104" t="str">
        <f t="shared" si="129"/>
        <v/>
      </c>
      <c r="BW111" s="104" t="str">
        <f t="shared" si="129"/>
        <v/>
      </c>
      <c r="BX111" s="104" t="str">
        <f t="shared" si="129"/>
        <v/>
      </c>
      <c r="BY111" s="104" t="str">
        <f t="shared" si="129"/>
        <v/>
      </c>
      <c r="BZ111" s="104" t="str">
        <f t="shared" si="129"/>
        <v/>
      </c>
      <c r="CA111" s="104"/>
      <c r="CB111" s="104" t="str">
        <f t="shared" si="116"/>
        <v/>
      </c>
      <c r="CC111" s="104" t="str">
        <f t="shared" si="116"/>
        <v/>
      </c>
      <c r="CD111" s="104" t="str">
        <f t="shared" si="116"/>
        <v/>
      </c>
      <c r="CE111" s="104" t="str">
        <f t="shared" si="116"/>
        <v/>
      </c>
      <c r="CF111" s="104" t="str">
        <f t="shared" si="116"/>
        <v/>
      </c>
      <c r="CG111" s="104" t="str">
        <f t="shared" si="101"/>
        <v/>
      </c>
      <c r="CH111" s="104" t="str">
        <f t="shared" si="101"/>
        <v/>
      </c>
      <c r="CI111" s="104" t="str">
        <f t="shared" si="101"/>
        <v/>
      </c>
      <c r="CJ111" s="104" t="str">
        <f t="shared" si="101"/>
        <v/>
      </c>
      <c r="CK111" s="104" t="str">
        <f t="shared" si="101"/>
        <v/>
      </c>
      <c r="CL111" s="104" t="str">
        <f t="shared" si="101"/>
        <v/>
      </c>
      <c r="CM111" s="104" t="str">
        <f t="shared" si="101"/>
        <v/>
      </c>
      <c r="CN111" s="104" t="str">
        <f t="shared" si="101"/>
        <v/>
      </c>
      <c r="CO111" s="104"/>
      <c r="CP111" s="104" t="str">
        <f t="shared" si="117"/>
        <v/>
      </c>
      <c r="CQ111" s="104" t="str">
        <f t="shared" si="117"/>
        <v/>
      </c>
      <c r="CR111" s="104" t="str">
        <f t="shared" si="117"/>
        <v/>
      </c>
      <c r="CS111" s="104" t="str">
        <f t="shared" si="117"/>
        <v/>
      </c>
      <c r="CT111" s="104" t="str">
        <f t="shared" si="117"/>
        <v/>
      </c>
      <c r="CU111" s="104" t="str">
        <f t="shared" si="102"/>
        <v/>
      </c>
      <c r="CV111" s="104" t="str">
        <f t="shared" si="102"/>
        <v/>
      </c>
      <c r="CW111" s="104" t="str">
        <f t="shared" si="102"/>
        <v/>
      </c>
      <c r="CX111" s="104" t="str">
        <f t="shared" si="102"/>
        <v/>
      </c>
      <c r="CY111" s="104" t="str">
        <f t="shared" si="102"/>
        <v/>
      </c>
      <c r="CZ111" s="104" t="str">
        <f t="shared" si="102"/>
        <v/>
      </c>
      <c r="DA111" s="104" t="str">
        <f t="shared" si="102"/>
        <v/>
      </c>
      <c r="DB111" s="104" t="str">
        <f t="shared" si="102"/>
        <v/>
      </c>
      <c r="DC111" s="104"/>
      <c r="DD111" s="104" t="str">
        <f t="shared" si="118"/>
        <v/>
      </c>
      <c r="DE111" s="104" t="str">
        <f t="shared" si="118"/>
        <v/>
      </c>
      <c r="DF111" s="104" t="str">
        <f t="shared" si="118"/>
        <v/>
      </c>
      <c r="DG111" s="104" t="str">
        <f t="shared" si="118"/>
        <v/>
      </c>
      <c r="DH111" s="104" t="str">
        <f t="shared" si="118"/>
        <v/>
      </c>
      <c r="DI111" s="104" t="str">
        <f t="shared" si="103"/>
        <v/>
      </c>
      <c r="DJ111" s="104" t="str">
        <f t="shared" si="103"/>
        <v/>
      </c>
      <c r="DK111" s="104" t="str">
        <f t="shared" si="103"/>
        <v/>
      </c>
      <c r="DL111" s="104" t="str">
        <f t="shared" si="103"/>
        <v/>
      </c>
      <c r="DM111" s="104" t="str">
        <f t="shared" si="103"/>
        <v/>
      </c>
      <c r="DN111" s="104" t="str">
        <f t="shared" si="103"/>
        <v/>
      </c>
      <c r="DO111" s="104" t="str">
        <f t="shared" si="103"/>
        <v/>
      </c>
      <c r="DP111" s="104" t="str">
        <f t="shared" si="103"/>
        <v/>
      </c>
      <c r="DQ111" s="104"/>
      <c r="DR111" s="104" t="str">
        <f t="shared" si="119"/>
        <v/>
      </c>
      <c r="DS111" s="104" t="str">
        <f t="shared" si="119"/>
        <v/>
      </c>
      <c r="DT111" s="104" t="str">
        <f t="shared" si="119"/>
        <v/>
      </c>
      <c r="DU111" s="104" t="str">
        <f t="shared" si="119"/>
        <v/>
      </c>
      <c r="DV111" s="104" t="str">
        <f t="shared" si="119"/>
        <v/>
      </c>
      <c r="DW111" s="104" t="str">
        <f t="shared" si="104"/>
        <v/>
      </c>
      <c r="DX111" s="104" t="str">
        <f t="shared" si="104"/>
        <v/>
      </c>
      <c r="DY111" s="104" t="str">
        <f t="shared" si="104"/>
        <v/>
      </c>
      <c r="DZ111" s="104" t="str">
        <f t="shared" si="104"/>
        <v/>
      </c>
      <c r="EA111" s="104" t="str">
        <f t="shared" si="104"/>
        <v/>
      </c>
      <c r="EB111" s="104" t="str">
        <f t="shared" si="104"/>
        <v/>
      </c>
      <c r="EC111" s="104" t="str">
        <f t="shared" si="104"/>
        <v/>
      </c>
      <c r="ED111" s="104" t="str">
        <f t="shared" si="104"/>
        <v/>
      </c>
      <c r="EE111" s="104"/>
      <c r="EF111" s="104" t="str">
        <f t="shared" si="120"/>
        <v/>
      </c>
      <c r="EG111" s="104" t="str">
        <f t="shared" si="120"/>
        <v/>
      </c>
      <c r="EH111" s="104" t="str">
        <f t="shared" si="120"/>
        <v/>
      </c>
      <c r="EI111" s="104" t="str">
        <f t="shared" si="120"/>
        <v/>
      </c>
      <c r="EJ111" s="104" t="str">
        <f t="shared" si="120"/>
        <v/>
      </c>
      <c r="EK111" s="104" t="str">
        <f t="shared" si="105"/>
        <v/>
      </c>
      <c r="EL111" s="104" t="str">
        <f t="shared" si="105"/>
        <v/>
      </c>
      <c r="EM111" s="104" t="str">
        <f t="shared" si="105"/>
        <v/>
      </c>
      <c r="EN111" s="104" t="str">
        <f t="shared" si="105"/>
        <v/>
      </c>
      <c r="EO111" s="104" t="str">
        <f t="shared" si="105"/>
        <v/>
      </c>
      <c r="EP111" s="104" t="str">
        <f t="shared" si="105"/>
        <v/>
      </c>
      <c r="EQ111" s="104" t="str">
        <f t="shared" si="105"/>
        <v/>
      </c>
      <c r="ER111" s="104" t="str">
        <f t="shared" si="105"/>
        <v/>
      </c>
      <c r="ES111" s="104"/>
      <c r="ET111" s="104" t="str">
        <f t="shared" si="121"/>
        <v/>
      </c>
      <c r="EU111" s="104" t="str">
        <f t="shared" si="121"/>
        <v/>
      </c>
      <c r="EV111" s="104" t="str">
        <f t="shared" si="121"/>
        <v/>
      </c>
      <c r="EW111" s="104" t="str">
        <f t="shared" si="121"/>
        <v/>
      </c>
      <c r="EX111" s="104" t="str">
        <f t="shared" si="121"/>
        <v/>
      </c>
      <c r="EY111" s="104" t="str">
        <f t="shared" si="106"/>
        <v/>
      </c>
      <c r="EZ111" s="104" t="str">
        <f t="shared" si="106"/>
        <v/>
      </c>
      <c r="FA111" s="104" t="str">
        <f t="shared" si="106"/>
        <v/>
      </c>
      <c r="FB111" s="104" t="str">
        <f t="shared" si="106"/>
        <v/>
      </c>
      <c r="FC111" s="104" t="str">
        <f t="shared" si="106"/>
        <v/>
      </c>
      <c r="FD111" s="104" t="str">
        <f t="shared" si="106"/>
        <v/>
      </c>
      <c r="FE111" s="104" t="str">
        <f t="shared" si="106"/>
        <v/>
      </c>
      <c r="FF111" s="104" t="str">
        <f t="shared" si="106"/>
        <v/>
      </c>
      <c r="FG111" s="104"/>
      <c r="FH111" s="104" t="str">
        <f t="shared" si="122"/>
        <v/>
      </c>
      <c r="FI111" s="104" t="str">
        <f t="shared" si="122"/>
        <v/>
      </c>
      <c r="FJ111" s="104" t="str">
        <f t="shared" si="122"/>
        <v/>
      </c>
      <c r="FK111" s="104" t="str">
        <f t="shared" si="122"/>
        <v/>
      </c>
      <c r="FL111" s="104" t="str">
        <f t="shared" si="122"/>
        <v/>
      </c>
      <c r="FM111" s="104" t="str">
        <f t="shared" si="107"/>
        <v/>
      </c>
      <c r="FN111" s="104" t="str">
        <f t="shared" si="107"/>
        <v/>
      </c>
      <c r="FO111" s="104" t="str">
        <f t="shared" si="107"/>
        <v/>
      </c>
      <c r="FP111" s="104" t="str">
        <f t="shared" si="107"/>
        <v/>
      </c>
      <c r="FQ111" s="104" t="str">
        <f t="shared" si="107"/>
        <v/>
      </c>
      <c r="FR111" s="104" t="str">
        <f t="shared" si="107"/>
        <v/>
      </c>
      <c r="FS111" s="104" t="str">
        <f t="shared" si="107"/>
        <v/>
      </c>
      <c r="FT111" s="104" t="str">
        <f t="shared" si="107"/>
        <v/>
      </c>
      <c r="FU111" s="104"/>
      <c r="FV111" s="104" t="str">
        <f t="shared" si="123"/>
        <v/>
      </c>
      <c r="FW111" s="104" t="str">
        <f t="shared" si="123"/>
        <v/>
      </c>
      <c r="FX111" s="104" t="str">
        <f t="shared" si="123"/>
        <v/>
      </c>
      <c r="FY111" s="104" t="str">
        <f t="shared" si="123"/>
        <v/>
      </c>
      <c r="FZ111" s="104" t="str">
        <f t="shared" si="123"/>
        <v/>
      </c>
      <c r="GA111" s="104" t="str">
        <f t="shared" si="108"/>
        <v/>
      </c>
      <c r="GB111" s="104" t="str">
        <f t="shared" si="108"/>
        <v/>
      </c>
      <c r="GC111" s="104" t="str">
        <f t="shared" si="108"/>
        <v/>
      </c>
      <c r="GD111" s="104" t="str">
        <f t="shared" si="108"/>
        <v/>
      </c>
      <c r="GE111" s="104" t="str">
        <f t="shared" si="108"/>
        <v/>
      </c>
      <c r="GF111" s="104" t="str">
        <f t="shared" si="108"/>
        <v/>
      </c>
      <c r="GG111" s="104" t="str">
        <f t="shared" si="108"/>
        <v/>
      </c>
      <c r="GH111" s="104" t="str">
        <f t="shared" si="108"/>
        <v/>
      </c>
      <c r="GI111" s="104"/>
      <c r="GJ111" s="104" t="str">
        <f t="shared" si="124"/>
        <v/>
      </c>
      <c r="GK111" s="104" t="str">
        <f t="shared" si="124"/>
        <v/>
      </c>
      <c r="GL111" s="104" t="str">
        <f t="shared" si="124"/>
        <v/>
      </c>
      <c r="GM111" s="104" t="str">
        <f t="shared" si="124"/>
        <v/>
      </c>
      <c r="GN111" s="104" t="str">
        <f t="shared" si="124"/>
        <v/>
      </c>
      <c r="GO111" s="104" t="str">
        <f t="shared" si="109"/>
        <v/>
      </c>
      <c r="GP111" s="104" t="str">
        <f t="shared" si="109"/>
        <v/>
      </c>
      <c r="GQ111" s="104" t="str">
        <f t="shared" si="109"/>
        <v/>
      </c>
      <c r="GR111" s="104" t="str">
        <f t="shared" si="109"/>
        <v/>
      </c>
      <c r="GS111" s="104" t="str">
        <f t="shared" si="109"/>
        <v/>
      </c>
      <c r="GT111" s="104" t="str">
        <f t="shared" si="109"/>
        <v/>
      </c>
      <c r="GU111" s="104" t="str">
        <f t="shared" si="109"/>
        <v/>
      </c>
      <c r="GV111" s="104" t="str">
        <f t="shared" si="109"/>
        <v/>
      </c>
      <c r="GW111" s="104"/>
      <c r="GX111" s="104" t="str">
        <f t="shared" si="125"/>
        <v/>
      </c>
      <c r="GY111" s="104" t="str">
        <f t="shared" si="125"/>
        <v/>
      </c>
      <c r="GZ111" s="104" t="str">
        <f t="shared" si="125"/>
        <v/>
      </c>
      <c r="HA111" s="104" t="str">
        <f t="shared" si="125"/>
        <v/>
      </c>
      <c r="HB111" s="104" t="str">
        <f t="shared" si="125"/>
        <v/>
      </c>
      <c r="HC111" s="104" t="str">
        <f t="shared" si="110"/>
        <v/>
      </c>
      <c r="HD111" s="104" t="str">
        <f t="shared" si="110"/>
        <v/>
      </c>
      <c r="HE111" s="104" t="str">
        <f t="shared" si="110"/>
        <v/>
      </c>
      <c r="HF111" s="104" t="str">
        <f t="shared" si="110"/>
        <v/>
      </c>
      <c r="HG111" s="104" t="str">
        <f t="shared" si="110"/>
        <v/>
      </c>
      <c r="HH111" s="104" t="str">
        <f t="shared" si="110"/>
        <v/>
      </c>
      <c r="HI111" s="104" t="str">
        <f t="shared" si="110"/>
        <v/>
      </c>
      <c r="HJ111" s="104" t="str">
        <f t="shared" si="110"/>
        <v/>
      </c>
    </row>
    <row r="112" spans="1:218" x14ac:dyDescent="0.25">
      <c r="A112" s="91">
        <v>40664</v>
      </c>
      <c r="B112" s="113">
        <v>0.75</v>
      </c>
      <c r="C112" s="114" t="s">
        <v>571</v>
      </c>
      <c r="D112" s="160" t="s">
        <v>629</v>
      </c>
      <c r="E112" s="112"/>
      <c r="F112" s="134">
        <f>55*0.6666</f>
        <v>36.662999999999997</v>
      </c>
      <c r="G112" s="161" t="s">
        <v>659</v>
      </c>
      <c r="H112" s="162" t="str">
        <f>INDEX('Daily Activity List'!B:B,MATCH(A112,'Daily Activity List'!$A:$A))</f>
        <v>AB Decon - Dry</v>
      </c>
      <c r="I112" s="136"/>
      <c r="J112" s="104" t="str">
        <f t="shared" si="95"/>
        <v/>
      </c>
      <c r="K112" s="104" t="str">
        <f t="shared" si="95"/>
        <v/>
      </c>
      <c r="L112" s="104" t="str">
        <f t="shared" si="115"/>
        <v/>
      </c>
      <c r="M112" s="104" t="str">
        <f t="shared" si="115"/>
        <v/>
      </c>
      <c r="N112" s="104" t="str">
        <f t="shared" si="115"/>
        <v/>
      </c>
      <c r="O112" s="104" t="str">
        <f t="shared" si="115"/>
        <v/>
      </c>
      <c r="P112" s="104" t="str">
        <f t="shared" si="115"/>
        <v/>
      </c>
      <c r="Q112" s="104" t="str">
        <f t="shared" si="115"/>
        <v/>
      </c>
      <c r="R112" s="104" t="str">
        <f t="shared" si="115"/>
        <v/>
      </c>
      <c r="S112" s="104" t="str">
        <f t="shared" si="115"/>
        <v/>
      </c>
      <c r="T112" s="104" t="str">
        <f t="shared" si="115"/>
        <v/>
      </c>
      <c r="U112" s="104" t="str">
        <f t="shared" si="115"/>
        <v/>
      </c>
      <c r="V112" s="104" t="str">
        <f t="shared" si="115"/>
        <v/>
      </c>
      <c r="W112" s="136"/>
      <c r="X112" s="104" t="str">
        <f t="shared" si="130"/>
        <v/>
      </c>
      <c r="Y112" s="104" t="str">
        <f t="shared" si="126"/>
        <v/>
      </c>
      <c r="Z112" s="104" t="str">
        <f t="shared" si="126"/>
        <v/>
      </c>
      <c r="AA112" s="104" t="str">
        <f t="shared" si="126"/>
        <v/>
      </c>
      <c r="AB112" s="104" t="str">
        <f t="shared" si="126"/>
        <v/>
      </c>
      <c r="AC112" s="104" t="str">
        <f t="shared" si="126"/>
        <v/>
      </c>
      <c r="AD112" s="104" t="str">
        <f t="shared" si="126"/>
        <v/>
      </c>
      <c r="AE112" s="104">
        <f t="shared" si="126"/>
        <v>36.662999999999997</v>
      </c>
      <c r="AF112" s="104" t="str">
        <f t="shared" si="126"/>
        <v/>
      </c>
      <c r="AG112" s="104" t="str">
        <f t="shared" si="126"/>
        <v/>
      </c>
      <c r="AH112" s="104" t="str">
        <f t="shared" si="126"/>
        <v/>
      </c>
      <c r="AI112" s="104" t="str">
        <f t="shared" si="126"/>
        <v/>
      </c>
      <c r="AJ112" s="104" t="str">
        <f t="shared" si="126"/>
        <v/>
      </c>
      <c r="AK112" s="104"/>
      <c r="AL112" s="104" t="str">
        <f t="shared" si="131"/>
        <v/>
      </c>
      <c r="AM112" s="104" t="str">
        <f t="shared" si="127"/>
        <v/>
      </c>
      <c r="AN112" s="104" t="str">
        <f t="shared" si="127"/>
        <v/>
      </c>
      <c r="AO112" s="104" t="str">
        <f t="shared" si="127"/>
        <v/>
      </c>
      <c r="AP112" s="104" t="str">
        <f t="shared" si="127"/>
        <v/>
      </c>
      <c r="AQ112" s="104" t="str">
        <f t="shared" si="127"/>
        <v/>
      </c>
      <c r="AR112" s="104" t="str">
        <f t="shared" si="127"/>
        <v/>
      </c>
      <c r="AS112" s="104" t="str">
        <f t="shared" si="127"/>
        <v/>
      </c>
      <c r="AT112" s="104" t="str">
        <f t="shared" si="127"/>
        <v/>
      </c>
      <c r="AU112" s="104" t="str">
        <f t="shared" si="127"/>
        <v/>
      </c>
      <c r="AV112" s="104" t="str">
        <f t="shared" si="127"/>
        <v/>
      </c>
      <c r="AW112" s="104" t="str">
        <f t="shared" si="127"/>
        <v/>
      </c>
      <c r="AX112" s="104" t="str">
        <f t="shared" si="127"/>
        <v/>
      </c>
      <c r="AY112" s="104"/>
      <c r="AZ112" s="104" t="str">
        <f t="shared" si="132"/>
        <v/>
      </c>
      <c r="BA112" s="104" t="str">
        <f t="shared" si="128"/>
        <v/>
      </c>
      <c r="BB112" s="104" t="str">
        <f t="shared" si="128"/>
        <v/>
      </c>
      <c r="BC112" s="104" t="str">
        <f t="shared" si="128"/>
        <v/>
      </c>
      <c r="BD112" s="104" t="str">
        <f t="shared" si="128"/>
        <v/>
      </c>
      <c r="BE112" s="104" t="str">
        <f t="shared" si="128"/>
        <v/>
      </c>
      <c r="BF112" s="104" t="str">
        <f t="shared" si="128"/>
        <v/>
      </c>
      <c r="BG112" s="104" t="str">
        <f t="shared" si="128"/>
        <v/>
      </c>
      <c r="BH112" s="104" t="str">
        <f t="shared" si="128"/>
        <v/>
      </c>
      <c r="BI112" s="104" t="str">
        <f t="shared" si="128"/>
        <v/>
      </c>
      <c r="BJ112" s="104" t="str">
        <f t="shared" si="128"/>
        <v/>
      </c>
      <c r="BK112" s="104" t="str">
        <f t="shared" si="128"/>
        <v/>
      </c>
      <c r="BL112" s="104" t="str">
        <f t="shared" si="128"/>
        <v/>
      </c>
      <c r="BM112" s="104"/>
      <c r="BN112" s="104" t="str">
        <f t="shared" si="133"/>
        <v/>
      </c>
      <c r="BO112" s="104" t="str">
        <f t="shared" si="129"/>
        <v/>
      </c>
      <c r="BP112" s="104" t="str">
        <f t="shared" si="129"/>
        <v/>
      </c>
      <c r="BQ112" s="104" t="str">
        <f t="shared" si="129"/>
        <v/>
      </c>
      <c r="BR112" s="104" t="str">
        <f t="shared" si="129"/>
        <v/>
      </c>
      <c r="BS112" s="104" t="str">
        <f t="shared" si="129"/>
        <v/>
      </c>
      <c r="BT112" s="104" t="str">
        <f t="shared" si="129"/>
        <v/>
      </c>
      <c r="BU112" s="104" t="str">
        <f t="shared" si="129"/>
        <v/>
      </c>
      <c r="BV112" s="104" t="str">
        <f t="shared" si="129"/>
        <v/>
      </c>
      <c r="BW112" s="104" t="str">
        <f t="shared" si="129"/>
        <v/>
      </c>
      <c r="BX112" s="104" t="str">
        <f t="shared" si="129"/>
        <v/>
      </c>
      <c r="BY112" s="104" t="str">
        <f t="shared" si="129"/>
        <v/>
      </c>
      <c r="BZ112" s="104" t="str">
        <f t="shared" si="129"/>
        <v/>
      </c>
      <c r="CA112" s="104"/>
      <c r="CB112" s="104" t="str">
        <f t="shared" si="116"/>
        <v/>
      </c>
      <c r="CC112" s="104" t="str">
        <f t="shared" si="116"/>
        <v/>
      </c>
      <c r="CD112" s="104" t="str">
        <f t="shared" si="116"/>
        <v/>
      </c>
      <c r="CE112" s="104" t="str">
        <f t="shared" si="116"/>
        <v/>
      </c>
      <c r="CF112" s="104" t="str">
        <f t="shared" si="116"/>
        <v/>
      </c>
      <c r="CG112" s="104" t="str">
        <f t="shared" si="101"/>
        <v/>
      </c>
      <c r="CH112" s="104" t="str">
        <f t="shared" ref="CG112:CN143" si="134">IF($C112=$CA$1,IF($E112="","",IF($H112=CH$1,$E112,"")),"")</f>
        <v/>
      </c>
      <c r="CI112" s="104" t="str">
        <f t="shared" si="134"/>
        <v/>
      </c>
      <c r="CJ112" s="104" t="str">
        <f t="shared" si="134"/>
        <v/>
      </c>
      <c r="CK112" s="104" t="str">
        <f t="shared" si="134"/>
        <v/>
      </c>
      <c r="CL112" s="104" t="str">
        <f t="shared" si="134"/>
        <v/>
      </c>
      <c r="CM112" s="104" t="str">
        <f t="shared" si="134"/>
        <v/>
      </c>
      <c r="CN112" s="104" t="str">
        <f t="shared" si="134"/>
        <v/>
      </c>
      <c r="CO112" s="104"/>
      <c r="CP112" s="104" t="str">
        <f t="shared" si="117"/>
        <v/>
      </c>
      <c r="CQ112" s="104" t="str">
        <f t="shared" si="117"/>
        <v/>
      </c>
      <c r="CR112" s="104" t="str">
        <f t="shared" si="117"/>
        <v/>
      </c>
      <c r="CS112" s="104" t="str">
        <f t="shared" si="117"/>
        <v/>
      </c>
      <c r="CT112" s="104" t="str">
        <f t="shared" si="117"/>
        <v/>
      </c>
      <c r="CU112" s="104" t="str">
        <f t="shared" si="102"/>
        <v/>
      </c>
      <c r="CV112" s="104" t="str">
        <f t="shared" ref="CU112:DB143" si="135">IF($C112=$CO$1,IF($E112="","",IF($H112=CV$1,$E112,"")),"")</f>
        <v/>
      </c>
      <c r="CW112" s="104" t="str">
        <f t="shared" si="135"/>
        <v/>
      </c>
      <c r="CX112" s="104" t="str">
        <f t="shared" si="135"/>
        <v/>
      </c>
      <c r="CY112" s="104" t="str">
        <f t="shared" si="135"/>
        <v/>
      </c>
      <c r="CZ112" s="104" t="str">
        <f t="shared" si="135"/>
        <v/>
      </c>
      <c r="DA112" s="104" t="str">
        <f t="shared" si="135"/>
        <v/>
      </c>
      <c r="DB112" s="104" t="str">
        <f t="shared" si="135"/>
        <v/>
      </c>
      <c r="DC112" s="104"/>
      <c r="DD112" s="104" t="str">
        <f t="shared" si="118"/>
        <v/>
      </c>
      <c r="DE112" s="104" t="str">
        <f t="shared" si="118"/>
        <v/>
      </c>
      <c r="DF112" s="104" t="str">
        <f t="shared" si="118"/>
        <v/>
      </c>
      <c r="DG112" s="104" t="str">
        <f t="shared" si="118"/>
        <v/>
      </c>
      <c r="DH112" s="104" t="str">
        <f t="shared" si="118"/>
        <v/>
      </c>
      <c r="DI112" s="104" t="str">
        <f t="shared" si="103"/>
        <v/>
      </c>
      <c r="DJ112" s="104" t="str">
        <f t="shared" ref="DI112:DP143" si="136">IF($C112=$DC$1,IF($E112="","",IF($H112=DJ$1,$E112,"")),"")</f>
        <v/>
      </c>
      <c r="DK112" s="104" t="str">
        <f t="shared" si="136"/>
        <v/>
      </c>
      <c r="DL112" s="104" t="str">
        <f t="shared" si="136"/>
        <v/>
      </c>
      <c r="DM112" s="104" t="str">
        <f t="shared" si="136"/>
        <v/>
      </c>
      <c r="DN112" s="104" t="str">
        <f t="shared" si="136"/>
        <v/>
      </c>
      <c r="DO112" s="104" t="str">
        <f t="shared" si="136"/>
        <v/>
      </c>
      <c r="DP112" s="104" t="str">
        <f t="shared" si="136"/>
        <v/>
      </c>
      <c r="DQ112" s="104"/>
      <c r="DR112" s="104" t="str">
        <f t="shared" si="119"/>
        <v/>
      </c>
      <c r="DS112" s="104" t="str">
        <f t="shared" si="119"/>
        <v/>
      </c>
      <c r="DT112" s="104" t="str">
        <f t="shared" si="119"/>
        <v/>
      </c>
      <c r="DU112" s="104" t="str">
        <f t="shared" si="119"/>
        <v/>
      </c>
      <c r="DV112" s="104" t="str">
        <f t="shared" si="119"/>
        <v/>
      </c>
      <c r="DW112" s="104" t="str">
        <f t="shared" si="104"/>
        <v/>
      </c>
      <c r="DX112" s="104" t="str">
        <f t="shared" ref="DW112:ED143" si="137">IF($C112=$DQ$1,IF($E112="","",IF($H112=DX$1,$E112,"")),"")</f>
        <v/>
      </c>
      <c r="DY112" s="104" t="str">
        <f t="shared" si="137"/>
        <v/>
      </c>
      <c r="DZ112" s="104" t="str">
        <f t="shared" si="137"/>
        <v/>
      </c>
      <c r="EA112" s="104" t="str">
        <f t="shared" si="137"/>
        <v/>
      </c>
      <c r="EB112" s="104" t="str">
        <f t="shared" si="137"/>
        <v/>
      </c>
      <c r="EC112" s="104" t="str">
        <f t="shared" si="137"/>
        <v/>
      </c>
      <c r="ED112" s="104" t="str">
        <f t="shared" si="137"/>
        <v/>
      </c>
      <c r="EE112" s="104"/>
      <c r="EF112" s="104" t="str">
        <f t="shared" si="120"/>
        <v/>
      </c>
      <c r="EG112" s="104" t="str">
        <f t="shared" si="120"/>
        <v/>
      </c>
      <c r="EH112" s="104" t="str">
        <f t="shared" si="120"/>
        <v/>
      </c>
      <c r="EI112" s="104" t="str">
        <f t="shared" si="120"/>
        <v/>
      </c>
      <c r="EJ112" s="104" t="str">
        <f t="shared" si="120"/>
        <v/>
      </c>
      <c r="EK112" s="104" t="str">
        <f t="shared" si="105"/>
        <v/>
      </c>
      <c r="EL112" s="104" t="str">
        <f t="shared" ref="EK112:ER143" si="138">IF($C112=$EE$1,IF($E112="","",IF($H112=EL$1,$E112,"")),"")</f>
        <v/>
      </c>
      <c r="EM112" s="104" t="str">
        <f t="shared" si="138"/>
        <v/>
      </c>
      <c r="EN112" s="104" t="str">
        <f t="shared" si="138"/>
        <v/>
      </c>
      <c r="EO112" s="104" t="str">
        <f t="shared" si="138"/>
        <v/>
      </c>
      <c r="EP112" s="104" t="str">
        <f t="shared" si="138"/>
        <v/>
      </c>
      <c r="EQ112" s="104" t="str">
        <f t="shared" si="138"/>
        <v/>
      </c>
      <c r="ER112" s="104" t="str">
        <f t="shared" si="138"/>
        <v/>
      </c>
      <c r="ES112" s="104"/>
      <c r="ET112" s="104" t="str">
        <f t="shared" si="121"/>
        <v/>
      </c>
      <c r="EU112" s="104" t="str">
        <f t="shared" si="121"/>
        <v/>
      </c>
      <c r="EV112" s="104" t="str">
        <f t="shared" si="121"/>
        <v/>
      </c>
      <c r="EW112" s="104" t="str">
        <f t="shared" si="121"/>
        <v/>
      </c>
      <c r="EX112" s="104" t="str">
        <f t="shared" si="121"/>
        <v/>
      </c>
      <c r="EY112" s="104" t="str">
        <f t="shared" si="106"/>
        <v/>
      </c>
      <c r="EZ112" s="104" t="str">
        <f t="shared" ref="EY112:FF143" si="139">IF($C112=$ES$1,IF($E112="","",IF($H112=EZ$1,$E112,"")),"")</f>
        <v/>
      </c>
      <c r="FA112" s="104" t="str">
        <f t="shared" si="139"/>
        <v/>
      </c>
      <c r="FB112" s="104" t="str">
        <f t="shared" si="139"/>
        <v/>
      </c>
      <c r="FC112" s="104" t="str">
        <f t="shared" si="139"/>
        <v/>
      </c>
      <c r="FD112" s="104" t="str">
        <f t="shared" si="139"/>
        <v/>
      </c>
      <c r="FE112" s="104" t="str">
        <f t="shared" si="139"/>
        <v/>
      </c>
      <c r="FF112" s="104" t="str">
        <f t="shared" si="139"/>
        <v/>
      </c>
      <c r="FG112" s="104"/>
      <c r="FH112" s="104" t="str">
        <f t="shared" si="122"/>
        <v/>
      </c>
      <c r="FI112" s="104" t="str">
        <f t="shared" si="122"/>
        <v/>
      </c>
      <c r="FJ112" s="104" t="str">
        <f t="shared" si="122"/>
        <v/>
      </c>
      <c r="FK112" s="104" t="str">
        <f t="shared" si="122"/>
        <v/>
      </c>
      <c r="FL112" s="104" t="str">
        <f t="shared" si="122"/>
        <v/>
      </c>
      <c r="FM112" s="104" t="str">
        <f t="shared" si="107"/>
        <v/>
      </c>
      <c r="FN112" s="104" t="str">
        <f t="shared" ref="FM112:FT143" si="140">IF($C112=$FG$1,IF($E112="","",IF($H112=FN$1,$E112,"")),"")</f>
        <v/>
      </c>
      <c r="FO112" s="104" t="str">
        <f t="shared" si="140"/>
        <v/>
      </c>
      <c r="FP112" s="104" t="str">
        <f t="shared" si="140"/>
        <v/>
      </c>
      <c r="FQ112" s="104" t="str">
        <f t="shared" si="140"/>
        <v/>
      </c>
      <c r="FR112" s="104" t="str">
        <f t="shared" si="140"/>
        <v/>
      </c>
      <c r="FS112" s="104" t="str">
        <f t="shared" si="140"/>
        <v/>
      </c>
      <c r="FT112" s="104" t="str">
        <f t="shared" si="140"/>
        <v/>
      </c>
      <c r="FU112" s="104"/>
      <c r="FV112" s="104" t="str">
        <f t="shared" si="123"/>
        <v/>
      </c>
      <c r="FW112" s="104" t="str">
        <f t="shared" si="123"/>
        <v/>
      </c>
      <c r="FX112" s="104" t="str">
        <f t="shared" si="123"/>
        <v/>
      </c>
      <c r="FY112" s="104" t="str">
        <f t="shared" si="123"/>
        <v/>
      </c>
      <c r="FZ112" s="104" t="str">
        <f t="shared" si="123"/>
        <v/>
      </c>
      <c r="GA112" s="104" t="str">
        <f t="shared" si="108"/>
        <v/>
      </c>
      <c r="GB112" s="104" t="str">
        <f t="shared" ref="GA112:GH143" si="141">IF($C112=$FU$1,IF($E112="","",IF($H112=GB$1,$E112,"")),"")</f>
        <v/>
      </c>
      <c r="GC112" s="104" t="str">
        <f t="shared" si="141"/>
        <v/>
      </c>
      <c r="GD112" s="104" t="str">
        <f t="shared" si="141"/>
        <v/>
      </c>
      <c r="GE112" s="104" t="str">
        <f t="shared" si="141"/>
        <v/>
      </c>
      <c r="GF112" s="104" t="str">
        <f t="shared" si="141"/>
        <v/>
      </c>
      <c r="GG112" s="104" t="str">
        <f t="shared" si="141"/>
        <v/>
      </c>
      <c r="GH112" s="104" t="str">
        <f t="shared" si="141"/>
        <v/>
      </c>
      <c r="GI112" s="104"/>
      <c r="GJ112" s="104" t="str">
        <f t="shared" si="124"/>
        <v/>
      </c>
      <c r="GK112" s="104" t="str">
        <f t="shared" si="124"/>
        <v/>
      </c>
      <c r="GL112" s="104" t="str">
        <f t="shared" si="124"/>
        <v/>
      </c>
      <c r="GM112" s="104" t="str">
        <f t="shared" si="124"/>
        <v/>
      </c>
      <c r="GN112" s="104" t="str">
        <f t="shared" si="124"/>
        <v/>
      </c>
      <c r="GO112" s="104" t="str">
        <f t="shared" si="109"/>
        <v/>
      </c>
      <c r="GP112" s="104" t="str">
        <f t="shared" ref="GO112:GV143" si="142">IF($C112=$GI$1,IF($E112="","",IF($H112=GP$1,$E112,"")),"")</f>
        <v/>
      </c>
      <c r="GQ112" s="104" t="str">
        <f t="shared" si="142"/>
        <v/>
      </c>
      <c r="GR112" s="104" t="str">
        <f t="shared" si="142"/>
        <v/>
      </c>
      <c r="GS112" s="104" t="str">
        <f t="shared" si="142"/>
        <v/>
      </c>
      <c r="GT112" s="104" t="str">
        <f t="shared" si="142"/>
        <v/>
      </c>
      <c r="GU112" s="104" t="str">
        <f t="shared" si="142"/>
        <v/>
      </c>
      <c r="GV112" s="104" t="str">
        <f t="shared" si="142"/>
        <v/>
      </c>
      <c r="GW112" s="104"/>
      <c r="GX112" s="104" t="str">
        <f t="shared" si="125"/>
        <v/>
      </c>
      <c r="GY112" s="104" t="str">
        <f t="shared" si="125"/>
        <v/>
      </c>
      <c r="GZ112" s="104" t="str">
        <f t="shared" si="125"/>
        <v/>
      </c>
      <c r="HA112" s="104" t="str">
        <f t="shared" si="125"/>
        <v/>
      </c>
      <c r="HB112" s="104" t="str">
        <f t="shared" si="125"/>
        <v/>
      </c>
      <c r="HC112" s="104" t="str">
        <f t="shared" si="110"/>
        <v/>
      </c>
      <c r="HD112" s="104" t="str">
        <f t="shared" ref="HC112:HJ143" si="143">IF($C112=$GW$1,IF($E112="","",IF($H112=HD$1,$E112,"")),"")</f>
        <v/>
      </c>
      <c r="HE112" s="104" t="str">
        <f t="shared" si="143"/>
        <v/>
      </c>
      <c r="HF112" s="104" t="str">
        <f t="shared" si="143"/>
        <v/>
      </c>
      <c r="HG112" s="104" t="str">
        <f t="shared" si="143"/>
        <v/>
      </c>
      <c r="HH112" s="104" t="str">
        <f t="shared" si="143"/>
        <v/>
      </c>
      <c r="HI112" s="104" t="str">
        <f t="shared" si="143"/>
        <v/>
      </c>
      <c r="HJ112" s="104" t="str">
        <f t="shared" si="143"/>
        <v/>
      </c>
    </row>
    <row r="113" spans="1:218" x14ac:dyDescent="0.25">
      <c r="A113" s="91">
        <v>40666</v>
      </c>
      <c r="B113" s="113">
        <v>0.57152777777777775</v>
      </c>
      <c r="C113" s="114" t="s">
        <v>571</v>
      </c>
      <c r="D113" s="160" t="s">
        <v>586</v>
      </c>
      <c r="E113" s="112">
        <v>8.4</v>
      </c>
      <c r="F113" s="134"/>
      <c r="G113" s="161" t="s">
        <v>661</v>
      </c>
      <c r="H113" s="162" t="str">
        <f>INDEX('Daily Activity List'!B:B,MATCH(A113,'Daily Activity List'!$A:$A))</f>
        <v>AB Decon - Dry</v>
      </c>
      <c r="I113" s="136"/>
      <c r="J113" s="104" t="str">
        <f t="shared" si="95"/>
        <v/>
      </c>
      <c r="K113" s="104" t="str">
        <f t="shared" si="95"/>
        <v/>
      </c>
      <c r="L113" s="104" t="str">
        <f t="shared" si="115"/>
        <v/>
      </c>
      <c r="M113" s="104" t="str">
        <f t="shared" si="115"/>
        <v/>
      </c>
      <c r="N113" s="104" t="str">
        <f t="shared" si="115"/>
        <v/>
      </c>
      <c r="O113" s="104" t="str">
        <f t="shared" si="115"/>
        <v/>
      </c>
      <c r="P113" s="104" t="str">
        <f t="shared" si="115"/>
        <v/>
      </c>
      <c r="Q113" s="104">
        <f t="shared" si="115"/>
        <v>8.4</v>
      </c>
      <c r="R113" s="104" t="str">
        <f t="shared" si="115"/>
        <v/>
      </c>
      <c r="S113" s="104" t="str">
        <f t="shared" si="115"/>
        <v/>
      </c>
      <c r="T113" s="104" t="str">
        <f t="shared" si="115"/>
        <v/>
      </c>
      <c r="U113" s="104" t="str">
        <f t="shared" si="115"/>
        <v/>
      </c>
      <c r="V113" s="104" t="str">
        <f t="shared" si="115"/>
        <v/>
      </c>
      <c r="W113" s="136"/>
      <c r="X113" s="104" t="str">
        <f t="shared" si="130"/>
        <v/>
      </c>
      <c r="Y113" s="104" t="str">
        <f t="shared" si="126"/>
        <v/>
      </c>
      <c r="Z113" s="104" t="str">
        <f t="shared" si="126"/>
        <v/>
      </c>
      <c r="AA113" s="104" t="str">
        <f t="shared" si="126"/>
        <v/>
      </c>
      <c r="AB113" s="104" t="str">
        <f t="shared" si="126"/>
        <v/>
      </c>
      <c r="AC113" s="104" t="str">
        <f t="shared" si="126"/>
        <v/>
      </c>
      <c r="AD113" s="104" t="str">
        <f t="shared" si="126"/>
        <v/>
      </c>
      <c r="AE113" s="104" t="str">
        <f t="shared" si="126"/>
        <v/>
      </c>
      <c r="AF113" s="104" t="str">
        <f t="shared" si="126"/>
        <v/>
      </c>
      <c r="AG113" s="104" t="str">
        <f t="shared" si="126"/>
        <v/>
      </c>
      <c r="AH113" s="104" t="str">
        <f t="shared" si="126"/>
        <v/>
      </c>
      <c r="AI113" s="104" t="str">
        <f t="shared" si="126"/>
        <v/>
      </c>
      <c r="AJ113" s="104" t="str">
        <f t="shared" si="126"/>
        <v/>
      </c>
      <c r="AK113" s="104"/>
      <c r="AL113" s="104" t="str">
        <f t="shared" si="131"/>
        <v/>
      </c>
      <c r="AM113" s="104" t="str">
        <f t="shared" si="127"/>
        <v/>
      </c>
      <c r="AN113" s="104" t="str">
        <f t="shared" si="127"/>
        <v/>
      </c>
      <c r="AO113" s="104" t="str">
        <f t="shared" si="127"/>
        <v/>
      </c>
      <c r="AP113" s="104" t="str">
        <f t="shared" si="127"/>
        <v/>
      </c>
      <c r="AQ113" s="104" t="str">
        <f t="shared" si="127"/>
        <v/>
      </c>
      <c r="AR113" s="104" t="str">
        <f t="shared" si="127"/>
        <v/>
      </c>
      <c r="AS113" s="104" t="str">
        <f t="shared" si="127"/>
        <v/>
      </c>
      <c r="AT113" s="104" t="str">
        <f t="shared" si="127"/>
        <v/>
      </c>
      <c r="AU113" s="104" t="str">
        <f t="shared" si="127"/>
        <v/>
      </c>
      <c r="AV113" s="104" t="str">
        <f t="shared" si="127"/>
        <v/>
      </c>
      <c r="AW113" s="104" t="str">
        <f t="shared" si="127"/>
        <v/>
      </c>
      <c r="AX113" s="104" t="str">
        <f t="shared" si="127"/>
        <v/>
      </c>
      <c r="AY113" s="104"/>
      <c r="AZ113" s="104" t="str">
        <f t="shared" si="132"/>
        <v/>
      </c>
      <c r="BA113" s="104" t="str">
        <f t="shared" si="128"/>
        <v/>
      </c>
      <c r="BB113" s="104" t="str">
        <f t="shared" si="128"/>
        <v/>
      </c>
      <c r="BC113" s="104" t="str">
        <f t="shared" si="128"/>
        <v/>
      </c>
      <c r="BD113" s="104" t="str">
        <f t="shared" si="128"/>
        <v/>
      </c>
      <c r="BE113" s="104" t="str">
        <f t="shared" si="128"/>
        <v/>
      </c>
      <c r="BF113" s="104" t="str">
        <f t="shared" si="128"/>
        <v/>
      </c>
      <c r="BG113" s="104" t="str">
        <f t="shared" si="128"/>
        <v/>
      </c>
      <c r="BH113" s="104" t="str">
        <f t="shared" si="128"/>
        <v/>
      </c>
      <c r="BI113" s="104" t="str">
        <f t="shared" si="128"/>
        <v/>
      </c>
      <c r="BJ113" s="104" t="str">
        <f t="shared" si="128"/>
        <v/>
      </c>
      <c r="BK113" s="104" t="str">
        <f t="shared" si="128"/>
        <v/>
      </c>
      <c r="BL113" s="104" t="str">
        <f t="shared" si="128"/>
        <v/>
      </c>
      <c r="BM113" s="104"/>
      <c r="BN113" s="104" t="str">
        <f t="shared" si="133"/>
        <v/>
      </c>
      <c r="BO113" s="104" t="str">
        <f t="shared" si="129"/>
        <v/>
      </c>
      <c r="BP113" s="104" t="str">
        <f t="shared" si="129"/>
        <v/>
      </c>
      <c r="BQ113" s="104" t="str">
        <f t="shared" si="129"/>
        <v/>
      </c>
      <c r="BR113" s="104" t="str">
        <f t="shared" si="129"/>
        <v/>
      </c>
      <c r="BS113" s="104" t="str">
        <f t="shared" si="129"/>
        <v/>
      </c>
      <c r="BT113" s="104" t="str">
        <f t="shared" si="129"/>
        <v/>
      </c>
      <c r="BU113" s="104" t="str">
        <f t="shared" si="129"/>
        <v/>
      </c>
      <c r="BV113" s="104" t="str">
        <f t="shared" si="129"/>
        <v/>
      </c>
      <c r="BW113" s="104" t="str">
        <f t="shared" si="129"/>
        <v/>
      </c>
      <c r="BX113" s="104" t="str">
        <f t="shared" si="129"/>
        <v/>
      </c>
      <c r="BY113" s="104" t="str">
        <f t="shared" si="129"/>
        <v/>
      </c>
      <c r="BZ113" s="104" t="str">
        <f t="shared" si="129"/>
        <v/>
      </c>
      <c r="CA113" s="104"/>
      <c r="CB113" s="104" t="str">
        <f t="shared" si="116"/>
        <v/>
      </c>
      <c r="CC113" s="104" t="str">
        <f t="shared" si="116"/>
        <v/>
      </c>
      <c r="CD113" s="104" t="str">
        <f t="shared" si="116"/>
        <v/>
      </c>
      <c r="CE113" s="104" t="str">
        <f t="shared" si="116"/>
        <v/>
      </c>
      <c r="CF113" s="104" t="str">
        <f t="shared" si="116"/>
        <v/>
      </c>
      <c r="CG113" s="104" t="str">
        <f t="shared" si="134"/>
        <v/>
      </c>
      <c r="CH113" s="104" t="str">
        <f t="shared" si="134"/>
        <v/>
      </c>
      <c r="CI113" s="104" t="str">
        <f t="shared" si="134"/>
        <v/>
      </c>
      <c r="CJ113" s="104" t="str">
        <f t="shared" si="134"/>
        <v/>
      </c>
      <c r="CK113" s="104" t="str">
        <f t="shared" si="134"/>
        <v/>
      </c>
      <c r="CL113" s="104" t="str">
        <f t="shared" si="134"/>
        <v/>
      </c>
      <c r="CM113" s="104" t="str">
        <f t="shared" si="134"/>
        <v/>
      </c>
      <c r="CN113" s="104" t="str">
        <f t="shared" si="134"/>
        <v/>
      </c>
      <c r="CO113" s="104"/>
      <c r="CP113" s="104" t="str">
        <f t="shared" si="117"/>
        <v/>
      </c>
      <c r="CQ113" s="104" t="str">
        <f t="shared" si="117"/>
        <v/>
      </c>
      <c r="CR113" s="104" t="str">
        <f t="shared" si="117"/>
        <v/>
      </c>
      <c r="CS113" s="104" t="str">
        <f t="shared" si="117"/>
        <v/>
      </c>
      <c r="CT113" s="104" t="str">
        <f t="shared" si="117"/>
        <v/>
      </c>
      <c r="CU113" s="104" t="str">
        <f t="shared" si="135"/>
        <v/>
      </c>
      <c r="CV113" s="104" t="str">
        <f t="shared" si="135"/>
        <v/>
      </c>
      <c r="CW113" s="104" t="str">
        <f t="shared" si="135"/>
        <v/>
      </c>
      <c r="CX113" s="104" t="str">
        <f t="shared" si="135"/>
        <v/>
      </c>
      <c r="CY113" s="104" t="str">
        <f t="shared" si="135"/>
        <v/>
      </c>
      <c r="CZ113" s="104" t="str">
        <f t="shared" si="135"/>
        <v/>
      </c>
      <c r="DA113" s="104" t="str">
        <f t="shared" si="135"/>
        <v/>
      </c>
      <c r="DB113" s="104" t="str">
        <f t="shared" si="135"/>
        <v/>
      </c>
      <c r="DC113" s="104"/>
      <c r="DD113" s="104" t="str">
        <f t="shared" si="118"/>
        <v/>
      </c>
      <c r="DE113" s="104" t="str">
        <f t="shared" si="118"/>
        <v/>
      </c>
      <c r="DF113" s="104" t="str">
        <f t="shared" si="118"/>
        <v/>
      </c>
      <c r="DG113" s="104" t="str">
        <f t="shared" si="118"/>
        <v/>
      </c>
      <c r="DH113" s="104" t="str">
        <f t="shared" si="118"/>
        <v/>
      </c>
      <c r="DI113" s="104" t="str">
        <f t="shared" si="136"/>
        <v/>
      </c>
      <c r="DJ113" s="104" t="str">
        <f t="shared" si="136"/>
        <v/>
      </c>
      <c r="DK113" s="104" t="str">
        <f t="shared" si="136"/>
        <v/>
      </c>
      <c r="DL113" s="104" t="str">
        <f t="shared" si="136"/>
        <v/>
      </c>
      <c r="DM113" s="104" t="str">
        <f t="shared" si="136"/>
        <v/>
      </c>
      <c r="DN113" s="104" t="str">
        <f t="shared" si="136"/>
        <v/>
      </c>
      <c r="DO113" s="104" t="str">
        <f t="shared" si="136"/>
        <v/>
      </c>
      <c r="DP113" s="104" t="str">
        <f t="shared" si="136"/>
        <v/>
      </c>
      <c r="DQ113" s="104"/>
      <c r="DR113" s="104" t="str">
        <f t="shared" si="119"/>
        <v/>
      </c>
      <c r="DS113" s="104" t="str">
        <f t="shared" si="119"/>
        <v/>
      </c>
      <c r="DT113" s="104" t="str">
        <f t="shared" si="119"/>
        <v/>
      </c>
      <c r="DU113" s="104" t="str">
        <f t="shared" si="119"/>
        <v/>
      </c>
      <c r="DV113" s="104" t="str">
        <f t="shared" si="119"/>
        <v/>
      </c>
      <c r="DW113" s="104" t="str">
        <f t="shared" si="137"/>
        <v/>
      </c>
      <c r="DX113" s="104" t="str">
        <f t="shared" si="137"/>
        <v/>
      </c>
      <c r="DY113" s="104" t="str">
        <f t="shared" si="137"/>
        <v/>
      </c>
      <c r="DZ113" s="104" t="str">
        <f t="shared" si="137"/>
        <v/>
      </c>
      <c r="EA113" s="104" t="str">
        <f t="shared" si="137"/>
        <v/>
      </c>
      <c r="EB113" s="104" t="str">
        <f t="shared" si="137"/>
        <v/>
      </c>
      <c r="EC113" s="104" t="str">
        <f t="shared" si="137"/>
        <v/>
      </c>
      <c r="ED113" s="104" t="str">
        <f t="shared" si="137"/>
        <v/>
      </c>
      <c r="EE113" s="104"/>
      <c r="EF113" s="104" t="str">
        <f t="shared" si="120"/>
        <v/>
      </c>
      <c r="EG113" s="104" t="str">
        <f t="shared" si="120"/>
        <v/>
      </c>
      <c r="EH113" s="104" t="str">
        <f t="shared" si="120"/>
        <v/>
      </c>
      <c r="EI113" s="104" t="str">
        <f t="shared" si="120"/>
        <v/>
      </c>
      <c r="EJ113" s="104" t="str">
        <f t="shared" si="120"/>
        <v/>
      </c>
      <c r="EK113" s="104" t="str">
        <f t="shared" si="138"/>
        <v/>
      </c>
      <c r="EL113" s="104" t="str">
        <f t="shared" si="138"/>
        <v/>
      </c>
      <c r="EM113" s="104" t="str">
        <f t="shared" si="138"/>
        <v/>
      </c>
      <c r="EN113" s="104" t="str">
        <f t="shared" si="138"/>
        <v/>
      </c>
      <c r="EO113" s="104" t="str">
        <f t="shared" si="138"/>
        <v/>
      </c>
      <c r="EP113" s="104" t="str">
        <f t="shared" si="138"/>
        <v/>
      </c>
      <c r="EQ113" s="104" t="str">
        <f t="shared" si="138"/>
        <v/>
      </c>
      <c r="ER113" s="104" t="str">
        <f t="shared" si="138"/>
        <v/>
      </c>
      <c r="ES113" s="104"/>
      <c r="ET113" s="104" t="str">
        <f t="shared" si="121"/>
        <v/>
      </c>
      <c r="EU113" s="104" t="str">
        <f t="shared" si="121"/>
        <v/>
      </c>
      <c r="EV113" s="104" t="str">
        <f t="shared" si="121"/>
        <v/>
      </c>
      <c r="EW113" s="104" t="str">
        <f t="shared" si="121"/>
        <v/>
      </c>
      <c r="EX113" s="104" t="str">
        <f t="shared" si="121"/>
        <v/>
      </c>
      <c r="EY113" s="104" t="str">
        <f t="shared" si="139"/>
        <v/>
      </c>
      <c r="EZ113" s="104" t="str">
        <f t="shared" si="139"/>
        <v/>
      </c>
      <c r="FA113" s="104" t="str">
        <f t="shared" si="139"/>
        <v/>
      </c>
      <c r="FB113" s="104" t="str">
        <f t="shared" si="139"/>
        <v/>
      </c>
      <c r="FC113" s="104" t="str">
        <f t="shared" si="139"/>
        <v/>
      </c>
      <c r="FD113" s="104" t="str">
        <f t="shared" si="139"/>
        <v/>
      </c>
      <c r="FE113" s="104" t="str">
        <f t="shared" si="139"/>
        <v/>
      </c>
      <c r="FF113" s="104" t="str">
        <f t="shared" si="139"/>
        <v/>
      </c>
      <c r="FG113" s="104"/>
      <c r="FH113" s="104" t="str">
        <f t="shared" si="122"/>
        <v/>
      </c>
      <c r="FI113" s="104" t="str">
        <f t="shared" si="122"/>
        <v/>
      </c>
      <c r="FJ113" s="104" t="str">
        <f t="shared" si="122"/>
        <v/>
      </c>
      <c r="FK113" s="104" t="str">
        <f t="shared" si="122"/>
        <v/>
      </c>
      <c r="FL113" s="104" t="str">
        <f t="shared" si="122"/>
        <v/>
      </c>
      <c r="FM113" s="104" t="str">
        <f t="shared" si="140"/>
        <v/>
      </c>
      <c r="FN113" s="104" t="str">
        <f t="shared" si="140"/>
        <v/>
      </c>
      <c r="FO113" s="104" t="str">
        <f t="shared" si="140"/>
        <v/>
      </c>
      <c r="FP113" s="104" t="str">
        <f t="shared" si="140"/>
        <v/>
      </c>
      <c r="FQ113" s="104" t="str">
        <f t="shared" si="140"/>
        <v/>
      </c>
      <c r="FR113" s="104" t="str">
        <f t="shared" si="140"/>
        <v/>
      </c>
      <c r="FS113" s="104" t="str">
        <f t="shared" si="140"/>
        <v/>
      </c>
      <c r="FT113" s="104" t="str">
        <f t="shared" si="140"/>
        <v/>
      </c>
      <c r="FU113" s="104"/>
      <c r="FV113" s="104" t="str">
        <f t="shared" si="123"/>
        <v/>
      </c>
      <c r="FW113" s="104" t="str">
        <f t="shared" si="123"/>
        <v/>
      </c>
      <c r="FX113" s="104" t="str">
        <f t="shared" si="123"/>
        <v/>
      </c>
      <c r="FY113" s="104" t="str">
        <f t="shared" si="123"/>
        <v/>
      </c>
      <c r="FZ113" s="104" t="str">
        <f t="shared" si="123"/>
        <v/>
      </c>
      <c r="GA113" s="104" t="str">
        <f t="shared" si="141"/>
        <v/>
      </c>
      <c r="GB113" s="104" t="str">
        <f t="shared" si="141"/>
        <v/>
      </c>
      <c r="GC113" s="104" t="str">
        <f t="shared" si="141"/>
        <v/>
      </c>
      <c r="GD113" s="104" t="str">
        <f t="shared" si="141"/>
        <v/>
      </c>
      <c r="GE113" s="104" t="str">
        <f t="shared" si="141"/>
        <v/>
      </c>
      <c r="GF113" s="104" t="str">
        <f t="shared" si="141"/>
        <v/>
      </c>
      <c r="GG113" s="104" t="str">
        <f t="shared" si="141"/>
        <v/>
      </c>
      <c r="GH113" s="104" t="str">
        <f t="shared" si="141"/>
        <v/>
      </c>
      <c r="GI113" s="104"/>
      <c r="GJ113" s="104" t="str">
        <f t="shared" si="124"/>
        <v/>
      </c>
      <c r="GK113" s="104" t="str">
        <f t="shared" si="124"/>
        <v/>
      </c>
      <c r="GL113" s="104" t="str">
        <f t="shared" si="124"/>
        <v/>
      </c>
      <c r="GM113" s="104" t="str">
        <f t="shared" si="124"/>
        <v/>
      </c>
      <c r="GN113" s="104" t="str">
        <f t="shared" si="124"/>
        <v/>
      </c>
      <c r="GO113" s="104" t="str">
        <f t="shared" si="142"/>
        <v/>
      </c>
      <c r="GP113" s="104" t="str">
        <f t="shared" si="142"/>
        <v/>
      </c>
      <c r="GQ113" s="104" t="str">
        <f t="shared" si="142"/>
        <v/>
      </c>
      <c r="GR113" s="104" t="str">
        <f t="shared" si="142"/>
        <v/>
      </c>
      <c r="GS113" s="104" t="str">
        <f t="shared" si="142"/>
        <v/>
      </c>
      <c r="GT113" s="104" t="str">
        <f t="shared" si="142"/>
        <v/>
      </c>
      <c r="GU113" s="104" t="str">
        <f t="shared" si="142"/>
        <v/>
      </c>
      <c r="GV113" s="104" t="str">
        <f t="shared" si="142"/>
        <v/>
      </c>
      <c r="GW113" s="104"/>
      <c r="GX113" s="104" t="str">
        <f t="shared" si="125"/>
        <v/>
      </c>
      <c r="GY113" s="104" t="str">
        <f t="shared" si="125"/>
        <v/>
      </c>
      <c r="GZ113" s="104" t="str">
        <f t="shared" si="125"/>
        <v/>
      </c>
      <c r="HA113" s="104" t="str">
        <f t="shared" si="125"/>
        <v/>
      </c>
      <c r="HB113" s="104" t="str">
        <f t="shared" si="125"/>
        <v/>
      </c>
      <c r="HC113" s="104" t="str">
        <f t="shared" si="143"/>
        <v/>
      </c>
      <c r="HD113" s="104" t="str">
        <f t="shared" si="143"/>
        <v/>
      </c>
      <c r="HE113" s="104" t="str">
        <f t="shared" si="143"/>
        <v/>
      </c>
      <c r="HF113" s="104" t="str">
        <f t="shared" si="143"/>
        <v/>
      </c>
      <c r="HG113" s="104" t="str">
        <f t="shared" si="143"/>
        <v/>
      </c>
      <c r="HH113" s="104" t="str">
        <f t="shared" si="143"/>
        <v/>
      </c>
      <c r="HI113" s="104" t="str">
        <f t="shared" si="143"/>
        <v/>
      </c>
      <c r="HJ113" s="104" t="str">
        <f t="shared" si="143"/>
        <v/>
      </c>
    </row>
    <row r="114" spans="1:218" x14ac:dyDescent="0.25">
      <c r="A114" s="91">
        <v>40667</v>
      </c>
      <c r="B114" s="113">
        <v>0.50347222222222221</v>
      </c>
      <c r="C114" s="114" t="s">
        <v>599</v>
      </c>
      <c r="D114" s="160" t="s">
        <v>586</v>
      </c>
      <c r="E114" s="112">
        <v>2</v>
      </c>
      <c r="F114" s="134"/>
      <c r="G114" s="161"/>
      <c r="H114" s="162" t="str">
        <f>INDEX('Daily Activity List'!B:B,MATCH(A114,'Daily Activity List'!$A:$A))</f>
        <v>AB Decon - Dry</v>
      </c>
      <c r="I114" s="136"/>
      <c r="J114" s="104" t="str">
        <f t="shared" si="95"/>
        <v/>
      </c>
      <c r="K114" s="104" t="str">
        <f t="shared" si="95"/>
        <v/>
      </c>
      <c r="L114" s="104" t="str">
        <f t="shared" si="115"/>
        <v/>
      </c>
      <c r="M114" s="104" t="str">
        <f t="shared" si="115"/>
        <v/>
      </c>
      <c r="N114" s="104" t="str">
        <f t="shared" si="115"/>
        <v/>
      </c>
      <c r="O114" s="104" t="str">
        <f t="shared" si="115"/>
        <v/>
      </c>
      <c r="P114" s="104" t="str">
        <f t="shared" si="115"/>
        <v/>
      </c>
      <c r="Q114" s="104" t="str">
        <f t="shared" si="115"/>
        <v/>
      </c>
      <c r="R114" s="104" t="str">
        <f t="shared" si="115"/>
        <v/>
      </c>
      <c r="S114" s="104" t="str">
        <f t="shared" si="115"/>
        <v/>
      </c>
      <c r="T114" s="104" t="str">
        <f t="shared" si="115"/>
        <v/>
      </c>
      <c r="U114" s="104" t="str">
        <f t="shared" si="115"/>
        <v/>
      </c>
      <c r="V114" s="104" t="str">
        <f t="shared" si="115"/>
        <v/>
      </c>
      <c r="W114" s="136"/>
      <c r="X114" s="104" t="str">
        <f t="shared" si="130"/>
        <v/>
      </c>
      <c r="Y114" s="104" t="str">
        <f t="shared" si="126"/>
        <v/>
      </c>
      <c r="Z114" s="104" t="str">
        <f t="shared" si="126"/>
        <v/>
      </c>
      <c r="AA114" s="104" t="str">
        <f t="shared" si="126"/>
        <v/>
      </c>
      <c r="AB114" s="104" t="str">
        <f t="shared" si="126"/>
        <v/>
      </c>
      <c r="AC114" s="104" t="str">
        <f t="shared" si="126"/>
        <v/>
      </c>
      <c r="AD114" s="104" t="str">
        <f t="shared" si="126"/>
        <v/>
      </c>
      <c r="AE114" s="104" t="str">
        <f t="shared" si="126"/>
        <v/>
      </c>
      <c r="AF114" s="104" t="str">
        <f t="shared" si="126"/>
        <v/>
      </c>
      <c r="AG114" s="104" t="str">
        <f t="shared" si="126"/>
        <v/>
      </c>
      <c r="AH114" s="104" t="str">
        <f t="shared" si="126"/>
        <v/>
      </c>
      <c r="AI114" s="104" t="str">
        <f t="shared" si="126"/>
        <v/>
      </c>
      <c r="AJ114" s="104" t="str">
        <f t="shared" si="126"/>
        <v/>
      </c>
      <c r="AK114" s="104"/>
      <c r="AL114" s="104" t="str">
        <f t="shared" si="131"/>
        <v/>
      </c>
      <c r="AM114" s="104" t="str">
        <f t="shared" si="127"/>
        <v/>
      </c>
      <c r="AN114" s="104" t="str">
        <f t="shared" si="127"/>
        <v/>
      </c>
      <c r="AO114" s="104" t="str">
        <f t="shared" si="127"/>
        <v/>
      </c>
      <c r="AP114" s="104" t="str">
        <f t="shared" si="127"/>
        <v/>
      </c>
      <c r="AQ114" s="104" t="str">
        <f t="shared" si="127"/>
        <v/>
      </c>
      <c r="AR114" s="104" t="str">
        <f t="shared" si="127"/>
        <v/>
      </c>
      <c r="AS114" s="104">
        <f t="shared" si="127"/>
        <v>2</v>
      </c>
      <c r="AT114" s="104" t="str">
        <f t="shared" si="127"/>
        <v/>
      </c>
      <c r="AU114" s="104" t="str">
        <f t="shared" si="127"/>
        <v/>
      </c>
      <c r="AV114" s="104" t="str">
        <f t="shared" si="127"/>
        <v/>
      </c>
      <c r="AW114" s="104" t="str">
        <f t="shared" si="127"/>
        <v/>
      </c>
      <c r="AX114" s="104" t="str">
        <f t="shared" si="127"/>
        <v/>
      </c>
      <c r="AY114" s="104"/>
      <c r="AZ114" s="104" t="str">
        <f t="shared" si="132"/>
        <v/>
      </c>
      <c r="BA114" s="104" t="str">
        <f t="shared" si="128"/>
        <v/>
      </c>
      <c r="BB114" s="104" t="str">
        <f t="shared" si="128"/>
        <v/>
      </c>
      <c r="BC114" s="104" t="str">
        <f t="shared" si="128"/>
        <v/>
      </c>
      <c r="BD114" s="104" t="str">
        <f t="shared" si="128"/>
        <v/>
      </c>
      <c r="BE114" s="104" t="str">
        <f t="shared" si="128"/>
        <v/>
      </c>
      <c r="BF114" s="104" t="str">
        <f t="shared" si="128"/>
        <v/>
      </c>
      <c r="BG114" s="104" t="str">
        <f t="shared" si="128"/>
        <v/>
      </c>
      <c r="BH114" s="104" t="str">
        <f t="shared" si="128"/>
        <v/>
      </c>
      <c r="BI114" s="104" t="str">
        <f t="shared" si="128"/>
        <v/>
      </c>
      <c r="BJ114" s="104" t="str">
        <f t="shared" si="128"/>
        <v/>
      </c>
      <c r="BK114" s="104" t="str">
        <f t="shared" si="128"/>
        <v/>
      </c>
      <c r="BL114" s="104" t="str">
        <f t="shared" si="128"/>
        <v/>
      </c>
      <c r="BM114" s="104"/>
      <c r="BN114" s="104" t="str">
        <f t="shared" si="133"/>
        <v/>
      </c>
      <c r="BO114" s="104" t="str">
        <f t="shared" si="129"/>
        <v/>
      </c>
      <c r="BP114" s="104" t="str">
        <f t="shared" si="129"/>
        <v/>
      </c>
      <c r="BQ114" s="104" t="str">
        <f t="shared" si="129"/>
        <v/>
      </c>
      <c r="BR114" s="104" t="str">
        <f t="shared" si="129"/>
        <v/>
      </c>
      <c r="BS114" s="104" t="str">
        <f t="shared" si="129"/>
        <v/>
      </c>
      <c r="BT114" s="104" t="str">
        <f t="shared" si="129"/>
        <v/>
      </c>
      <c r="BU114" s="104" t="str">
        <f t="shared" si="129"/>
        <v/>
      </c>
      <c r="BV114" s="104" t="str">
        <f t="shared" si="129"/>
        <v/>
      </c>
      <c r="BW114" s="104" t="str">
        <f t="shared" si="129"/>
        <v/>
      </c>
      <c r="BX114" s="104" t="str">
        <f t="shared" si="129"/>
        <v/>
      </c>
      <c r="BY114" s="104" t="str">
        <f t="shared" si="129"/>
        <v/>
      </c>
      <c r="BZ114" s="104" t="str">
        <f t="shared" si="129"/>
        <v/>
      </c>
      <c r="CA114" s="104"/>
      <c r="CB114" s="104" t="str">
        <f t="shared" si="116"/>
        <v/>
      </c>
      <c r="CC114" s="104" t="str">
        <f t="shared" si="116"/>
        <v/>
      </c>
      <c r="CD114" s="104" t="str">
        <f t="shared" si="116"/>
        <v/>
      </c>
      <c r="CE114" s="104" t="str">
        <f t="shared" si="116"/>
        <v/>
      </c>
      <c r="CF114" s="104" t="str">
        <f t="shared" si="116"/>
        <v/>
      </c>
      <c r="CG114" s="104" t="str">
        <f t="shared" si="134"/>
        <v/>
      </c>
      <c r="CH114" s="104" t="str">
        <f t="shared" si="134"/>
        <v/>
      </c>
      <c r="CI114" s="104" t="str">
        <f t="shared" si="134"/>
        <v/>
      </c>
      <c r="CJ114" s="104" t="str">
        <f t="shared" si="134"/>
        <v/>
      </c>
      <c r="CK114" s="104" t="str">
        <f t="shared" si="134"/>
        <v/>
      </c>
      <c r="CL114" s="104" t="str">
        <f t="shared" si="134"/>
        <v/>
      </c>
      <c r="CM114" s="104" t="str">
        <f t="shared" si="134"/>
        <v/>
      </c>
      <c r="CN114" s="104" t="str">
        <f t="shared" si="134"/>
        <v/>
      </c>
      <c r="CO114" s="104"/>
      <c r="CP114" s="104" t="str">
        <f t="shared" si="117"/>
        <v/>
      </c>
      <c r="CQ114" s="104" t="str">
        <f t="shared" si="117"/>
        <v/>
      </c>
      <c r="CR114" s="104" t="str">
        <f t="shared" si="117"/>
        <v/>
      </c>
      <c r="CS114" s="104" t="str">
        <f t="shared" si="117"/>
        <v/>
      </c>
      <c r="CT114" s="104" t="str">
        <f t="shared" si="117"/>
        <v/>
      </c>
      <c r="CU114" s="104" t="str">
        <f t="shared" si="135"/>
        <v/>
      </c>
      <c r="CV114" s="104" t="str">
        <f t="shared" si="135"/>
        <v/>
      </c>
      <c r="CW114" s="104" t="str">
        <f t="shared" si="135"/>
        <v/>
      </c>
      <c r="CX114" s="104" t="str">
        <f t="shared" si="135"/>
        <v/>
      </c>
      <c r="CY114" s="104" t="str">
        <f t="shared" si="135"/>
        <v/>
      </c>
      <c r="CZ114" s="104" t="str">
        <f t="shared" si="135"/>
        <v/>
      </c>
      <c r="DA114" s="104" t="str">
        <f t="shared" si="135"/>
        <v/>
      </c>
      <c r="DB114" s="104" t="str">
        <f t="shared" si="135"/>
        <v/>
      </c>
      <c r="DC114" s="104"/>
      <c r="DD114" s="104" t="str">
        <f t="shared" si="118"/>
        <v/>
      </c>
      <c r="DE114" s="104" t="str">
        <f t="shared" si="118"/>
        <v/>
      </c>
      <c r="DF114" s="104" t="str">
        <f t="shared" si="118"/>
        <v/>
      </c>
      <c r="DG114" s="104" t="str">
        <f t="shared" si="118"/>
        <v/>
      </c>
      <c r="DH114" s="104" t="str">
        <f t="shared" si="118"/>
        <v/>
      </c>
      <c r="DI114" s="104" t="str">
        <f t="shared" si="136"/>
        <v/>
      </c>
      <c r="DJ114" s="104" t="str">
        <f t="shared" si="136"/>
        <v/>
      </c>
      <c r="DK114" s="104" t="str">
        <f t="shared" si="136"/>
        <v/>
      </c>
      <c r="DL114" s="104" t="str">
        <f t="shared" si="136"/>
        <v/>
      </c>
      <c r="DM114" s="104" t="str">
        <f t="shared" si="136"/>
        <v/>
      </c>
      <c r="DN114" s="104" t="str">
        <f t="shared" si="136"/>
        <v/>
      </c>
      <c r="DO114" s="104" t="str">
        <f t="shared" si="136"/>
        <v/>
      </c>
      <c r="DP114" s="104" t="str">
        <f t="shared" si="136"/>
        <v/>
      </c>
      <c r="DQ114" s="104"/>
      <c r="DR114" s="104" t="str">
        <f t="shared" si="119"/>
        <v/>
      </c>
      <c r="DS114" s="104" t="str">
        <f t="shared" si="119"/>
        <v/>
      </c>
      <c r="DT114" s="104" t="str">
        <f t="shared" si="119"/>
        <v/>
      </c>
      <c r="DU114" s="104" t="str">
        <f t="shared" si="119"/>
        <v/>
      </c>
      <c r="DV114" s="104" t="str">
        <f t="shared" si="119"/>
        <v/>
      </c>
      <c r="DW114" s="104" t="str">
        <f t="shared" si="137"/>
        <v/>
      </c>
      <c r="DX114" s="104" t="str">
        <f t="shared" si="137"/>
        <v/>
      </c>
      <c r="DY114" s="104" t="str">
        <f t="shared" si="137"/>
        <v/>
      </c>
      <c r="DZ114" s="104" t="str">
        <f t="shared" si="137"/>
        <v/>
      </c>
      <c r="EA114" s="104" t="str">
        <f t="shared" si="137"/>
        <v/>
      </c>
      <c r="EB114" s="104" t="str">
        <f t="shared" si="137"/>
        <v/>
      </c>
      <c r="EC114" s="104" t="str">
        <f t="shared" si="137"/>
        <v/>
      </c>
      <c r="ED114" s="104" t="str">
        <f t="shared" si="137"/>
        <v/>
      </c>
      <c r="EE114" s="104"/>
      <c r="EF114" s="104" t="str">
        <f t="shared" si="120"/>
        <v/>
      </c>
      <c r="EG114" s="104" t="str">
        <f t="shared" si="120"/>
        <v/>
      </c>
      <c r="EH114" s="104" t="str">
        <f t="shared" si="120"/>
        <v/>
      </c>
      <c r="EI114" s="104" t="str">
        <f t="shared" si="120"/>
        <v/>
      </c>
      <c r="EJ114" s="104" t="str">
        <f t="shared" si="120"/>
        <v/>
      </c>
      <c r="EK114" s="104" t="str">
        <f t="shared" si="138"/>
        <v/>
      </c>
      <c r="EL114" s="104" t="str">
        <f t="shared" si="138"/>
        <v/>
      </c>
      <c r="EM114" s="104" t="str">
        <f t="shared" si="138"/>
        <v/>
      </c>
      <c r="EN114" s="104" t="str">
        <f t="shared" si="138"/>
        <v/>
      </c>
      <c r="EO114" s="104" t="str">
        <f t="shared" si="138"/>
        <v/>
      </c>
      <c r="EP114" s="104" t="str">
        <f t="shared" si="138"/>
        <v/>
      </c>
      <c r="EQ114" s="104" t="str">
        <f t="shared" si="138"/>
        <v/>
      </c>
      <c r="ER114" s="104" t="str">
        <f t="shared" si="138"/>
        <v/>
      </c>
      <c r="ES114" s="104"/>
      <c r="ET114" s="104" t="str">
        <f t="shared" si="121"/>
        <v/>
      </c>
      <c r="EU114" s="104" t="str">
        <f t="shared" si="121"/>
        <v/>
      </c>
      <c r="EV114" s="104" t="str">
        <f t="shared" si="121"/>
        <v/>
      </c>
      <c r="EW114" s="104" t="str">
        <f t="shared" si="121"/>
        <v/>
      </c>
      <c r="EX114" s="104" t="str">
        <f t="shared" si="121"/>
        <v/>
      </c>
      <c r="EY114" s="104" t="str">
        <f t="shared" si="139"/>
        <v/>
      </c>
      <c r="EZ114" s="104" t="str">
        <f t="shared" si="139"/>
        <v/>
      </c>
      <c r="FA114" s="104" t="str">
        <f t="shared" si="139"/>
        <v/>
      </c>
      <c r="FB114" s="104" t="str">
        <f t="shared" si="139"/>
        <v/>
      </c>
      <c r="FC114" s="104" t="str">
        <f t="shared" si="139"/>
        <v/>
      </c>
      <c r="FD114" s="104" t="str">
        <f t="shared" si="139"/>
        <v/>
      </c>
      <c r="FE114" s="104" t="str">
        <f t="shared" si="139"/>
        <v/>
      </c>
      <c r="FF114" s="104" t="str">
        <f t="shared" si="139"/>
        <v/>
      </c>
      <c r="FG114" s="104"/>
      <c r="FH114" s="104" t="str">
        <f t="shared" si="122"/>
        <v/>
      </c>
      <c r="FI114" s="104" t="str">
        <f t="shared" si="122"/>
        <v/>
      </c>
      <c r="FJ114" s="104" t="str">
        <f t="shared" si="122"/>
        <v/>
      </c>
      <c r="FK114" s="104" t="str">
        <f t="shared" si="122"/>
        <v/>
      </c>
      <c r="FL114" s="104" t="str">
        <f t="shared" si="122"/>
        <v/>
      </c>
      <c r="FM114" s="104" t="str">
        <f t="shared" si="140"/>
        <v/>
      </c>
      <c r="FN114" s="104" t="str">
        <f t="shared" si="140"/>
        <v/>
      </c>
      <c r="FO114" s="104" t="str">
        <f t="shared" si="140"/>
        <v/>
      </c>
      <c r="FP114" s="104" t="str">
        <f t="shared" si="140"/>
        <v/>
      </c>
      <c r="FQ114" s="104" t="str">
        <f t="shared" si="140"/>
        <v/>
      </c>
      <c r="FR114" s="104" t="str">
        <f t="shared" si="140"/>
        <v/>
      </c>
      <c r="FS114" s="104" t="str">
        <f t="shared" si="140"/>
        <v/>
      </c>
      <c r="FT114" s="104" t="str">
        <f t="shared" si="140"/>
        <v/>
      </c>
      <c r="FU114" s="104"/>
      <c r="FV114" s="104" t="str">
        <f t="shared" si="123"/>
        <v/>
      </c>
      <c r="FW114" s="104" t="str">
        <f t="shared" si="123"/>
        <v/>
      </c>
      <c r="FX114" s="104" t="str">
        <f t="shared" si="123"/>
        <v/>
      </c>
      <c r="FY114" s="104" t="str">
        <f t="shared" si="123"/>
        <v/>
      </c>
      <c r="FZ114" s="104" t="str">
        <f t="shared" si="123"/>
        <v/>
      </c>
      <c r="GA114" s="104" t="str">
        <f t="shared" si="141"/>
        <v/>
      </c>
      <c r="GB114" s="104" t="str">
        <f t="shared" si="141"/>
        <v/>
      </c>
      <c r="GC114" s="104" t="str">
        <f t="shared" si="141"/>
        <v/>
      </c>
      <c r="GD114" s="104" t="str">
        <f t="shared" si="141"/>
        <v/>
      </c>
      <c r="GE114" s="104" t="str">
        <f t="shared" si="141"/>
        <v/>
      </c>
      <c r="GF114" s="104" t="str">
        <f t="shared" si="141"/>
        <v/>
      </c>
      <c r="GG114" s="104" t="str">
        <f t="shared" si="141"/>
        <v/>
      </c>
      <c r="GH114" s="104" t="str">
        <f t="shared" si="141"/>
        <v/>
      </c>
      <c r="GI114" s="104"/>
      <c r="GJ114" s="104" t="str">
        <f t="shared" si="124"/>
        <v/>
      </c>
      <c r="GK114" s="104" t="str">
        <f t="shared" si="124"/>
        <v/>
      </c>
      <c r="GL114" s="104" t="str">
        <f t="shared" si="124"/>
        <v/>
      </c>
      <c r="GM114" s="104" t="str">
        <f t="shared" si="124"/>
        <v/>
      </c>
      <c r="GN114" s="104" t="str">
        <f t="shared" si="124"/>
        <v/>
      </c>
      <c r="GO114" s="104" t="str">
        <f t="shared" si="142"/>
        <v/>
      </c>
      <c r="GP114" s="104" t="str">
        <f t="shared" si="142"/>
        <v/>
      </c>
      <c r="GQ114" s="104" t="str">
        <f t="shared" si="142"/>
        <v/>
      </c>
      <c r="GR114" s="104" t="str">
        <f t="shared" si="142"/>
        <v/>
      </c>
      <c r="GS114" s="104" t="str">
        <f t="shared" si="142"/>
        <v/>
      </c>
      <c r="GT114" s="104" t="str">
        <f t="shared" si="142"/>
        <v/>
      </c>
      <c r="GU114" s="104" t="str">
        <f t="shared" si="142"/>
        <v/>
      </c>
      <c r="GV114" s="104" t="str">
        <f t="shared" si="142"/>
        <v/>
      </c>
      <c r="GW114" s="104"/>
      <c r="GX114" s="104" t="str">
        <f t="shared" si="125"/>
        <v/>
      </c>
      <c r="GY114" s="104" t="str">
        <f t="shared" si="125"/>
        <v/>
      </c>
      <c r="GZ114" s="104" t="str">
        <f t="shared" si="125"/>
        <v/>
      </c>
      <c r="HA114" s="104" t="str">
        <f t="shared" si="125"/>
        <v/>
      </c>
      <c r="HB114" s="104" t="str">
        <f t="shared" si="125"/>
        <v/>
      </c>
      <c r="HC114" s="104" t="str">
        <f t="shared" si="143"/>
        <v/>
      </c>
      <c r="HD114" s="104" t="str">
        <f t="shared" si="143"/>
        <v/>
      </c>
      <c r="HE114" s="104" t="str">
        <f t="shared" si="143"/>
        <v/>
      </c>
      <c r="HF114" s="104" t="str">
        <f t="shared" si="143"/>
        <v/>
      </c>
      <c r="HG114" s="104" t="str">
        <f t="shared" si="143"/>
        <v/>
      </c>
      <c r="HH114" s="104" t="str">
        <f t="shared" si="143"/>
        <v/>
      </c>
      <c r="HI114" s="104" t="str">
        <f t="shared" si="143"/>
        <v/>
      </c>
      <c r="HJ114" s="104" t="str">
        <f t="shared" si="143"/>
        <v/>
      </c>
    </row>
    <row r="115" spans="1:218" x14ac:dyDescent="0.25">
      <c r="A115" s="91">
        <v>40667</v>
      </c>
      <c r="B115" s="113">
        <v>0.50347222222222221</v>
      </c>
      <c r="C115" s="114" t="s">
        <v>565</v>
      </c>
      <c r="D115" s="160" t="s">
        <v>662</v>
      </c>
      <c r="E115" s="112">
        <v>18.600000000000001</v>
      </c>
      <c r="F115" s="134"/>
      <c r="G115" s="161" t="s">
        <v>663</v>
      </c>
      <c r="H115" s="162" t="str">
        <f>INDEX('Daily Activity List'!B:B,MATCH(A115,'Daily Activity List'!$A:$A))</f>
        <v>AB Decon - Dry</v>
      </c>
      <c r="I115" s="136"/>
      <c r="J115" s="104" t="str">
        <f t="shared" si="95"/>
        <v/>
      </c>
      <c r="K115" s="104" t="str">
        <f t="shared" si="95"/>
        <v/>
      </c>
      <c r="L115" s="104" t="str">
        <f t="shared" si="115"/>
        <v/>
      </c>
      <c r="M115" s="104" t="str">
        <f t="shared" si="115"/>
        <v/>
      </c>
      <c r="N115" s="104" t="str">
        <f t="shared" si="115"/>
        <v/>
      </c>
      <c r="O115" s="104" t="str">
        <f t="shared" si="115"/>
        <v/>
      </c>
      <c r="P115" s="104" t="str">
        <f t="shared" si="115"/>
        <v/>
      </c>
      <c r="Q115" s="104" t="str">
        <f t="shared" si="115"/>
        <v/>
      </c>
      <c r="R115" s="104" t="str">
        <f t="shared" si="115"/>
        <v/>
      </c>
      <c r="S115" s="104" t="str">
        <f t="shared" si="115"/>
        <v/>
      </c>
      <c r="T115" s="104" t="str">
        <f t="shared" si="115"/>
        <v/>
      </c>
      <c r="U115" s="104" t="str">
        <f t="shared" si="115"/>
        <v/>
      </c>
      <c r="V115" s="104" t="str">
        <f t="shared" si="115"/>
        <v/>
      </c>
      <c r="W115" s="136"/>
      <c r="X115" s="104" t="str">
        <f t="shared" si="130"/>
        <v/>
      </c>
      <c r="Y115" s="104" t="str">
        <f t="shared" si="126"/>
        <v/>
      </c>
      <c r="Z115" s="104" t="str">
        <f t="shared" si="126"/>
        <v/>
      </c>
      <c r="AA115" s="104" t="str">
        <f t="shared" si="126"/>
        <v/>
      </c>
      <c r="AB115" s="104" t="str">
        <f t="shared" si="126"/>
        <v/>
      </c>
      <c r="AC115" s="104" t="str">
        <f t="shared" si="126"/>
        <v/>
      </c>
      <c r="AD115" s="104" t="str">
        <f t="shared" si="126"/>
        <v/>
      </c>
      <c r="AE115" s="104" t="str">
        <f t="shared" si="126"/>
        <v/>
      </c>
      <c r="AF115" s="104" t="str">
        <f t="shared" si="126"/>
        <v/>
      </c>
      <c r="AG115" s="104" t="str">
        <f t="shared" si="126"/>
        <v/>
      </c>
      <c r="AH115" s="104" t="str">
        <f t="shared" si="126"/>
        <v/>
      </c>
      <c r="AI115" s="104" t="str">
        <f t="shared" si="126"/>
        <v/>
      </c>
      <c r="AJ115" s="104" t="str">
        <f t="shared" si="126"/>
        <v/>
      </c>
      <c r="AK115" s="104"/>
      <c r="AL115" s="104" t="str">
        <f t="shared" si="131"/>
        <v/>
      </c>
      <c r="AM115" s="104" t="str">
        <f t="shared" si="127"/>
        <v/>
      </c>
      <c r="AN115" s="104" t="str">
        <f t="shared" si="127"/>
        <v/>
      </c>
      <c r="AO115" s="104" t="str">
        <f t="shared" si="127"/>
        <v/>
      </c>
      <c r="AP115" s="104" t="str">
        <f t="shared" si="127"/>
        <v/>
      </c>
      <c r="AQ115" s="104" t="str">
        <f t="shared" si="127"/>
        <v/>
      </c>
      <c r="AR115" s="104" t="str">
        <f t="shared" si="127"/>
        <v/>
      </c>
      <c r="AS115" s="104" t="str">
        <f t="shared" si="127"/>
        <v/>
      </c>
      <c r="AT115" s="104" t="str">
        <f t="shared" si="127"/>
        <v/>
      </c>
      <c r="AU115" s="104" t="str">
        <f t="shared" si="127"/>
        <v/>
      </c>
      <c r="AV115" s="104" t="str">
        <f t="shared" si="127"/>
        <v/>
      </c>
      <c r="AW115" s="104" t="str">
        <f t="shared" si="127"/>
        <v/>
      </c>
      <c r="AX115" s="104" t="str">
        <f t="shared" si="127"/>
        <v/>
      </c>
      <c r="AY115" s="104"/>
      <c r="AZ115" s="104" t="str">
        <f t="shared" si="132"/>
        <v/>
      </c>
      <c r="BA115" s="104" t="str">
        <f t="shared" si="128"/>
        <v/>
      </c>
      <c r="BB115" s="104" t="str">
        <f t="shared" si="128"/>
        <v/>
      </c>
      <c r="BC115" s="104" t="str">
        <f t="shared" si="128"/>
        <v/>
      </c>
      <c r="BD115" s="104" t="str">
        <f t="shared" si="128"/>
        <v/>
      </c>
      <c r="BE115" s="104" t="str">
        <f t="shared" si="128"/>
        <v/>
      </c>
      <c r="BF115" s="104" t="str">
        <f t="shared" si="128"/>
        <v/>
      </c>
      <c r="BG115" s="104">
        <f t="shared" si="128"/>
        <v>18.600000000000001</v>
      </c>
      <c r="BH115" s="104" t="str">
        <f t="shared" si="128"/>
        <v/>
      </c>
      <c r="BI115" s="104" t="str">
        <f t="shared" si="128"/>
        <v/>
      </c>
      <c r="BJ115" s="104" t="str">
        <f t="shared" si="128"/>
        <v/>
      </c>
      <c r="BK115" s="104" t="str">
        <f t="shared" si="128"/>
        <v/>
      </c>
      <c r="BL115" s="104" t="str">
        <f t="shared" si="128"/>
        <v/>
      </c>
      <c r="BM115" s="104"/>
      <c r="BN115" s="104" t="str">
        <f t="shared" si="133"/>
        <v/>
      </c>
      <c r="BO115" s="104" t="str">
        <f t="shared" si="129"/>
        <v/>
      </c>
      <c r="BP115" s="104" t="str">
        <f t="shared" si="129"/>
        <v/>
      </c>
      <c r="BQ115" s="104" t="str">
        <f t="shared" si="129"/>
        <v/>
      </c>
      <c r="BR115" s="104" t="str">
        <f t="shared" si="129"/>
        <v/>
      </c>
      <c r="BS115" s="104" t="str">
        <f t="shared" si="129"/>
        <v/>
      </c>
      <c r="BT115" s="104" t="str">
        <f t="shared" si="129"/>
        <v/>
      </c>
      <c r="BU115" s="104" t="str">
        <f t="shared" si="129"/>
        <v/>
      </c>
      <c r="BV115" s="104" t="str">
        <f t="shared" si="129"/>
        <v/>
      </c>
      <c r="BW115" s="104" t="str">
        <f t="shared" si="129"/>
        <v/>
      </c>
      <c r="BX115" s="104" t="str">
        <f t="shared" si="129"/>
        <v/>
      </c>
      <c r="BY115" s="104" t="str">
        <f t="shared" si="129"/>
        <v/>
      </c>
      <c r="BZ115" s="104" t="str">
        <f t="shared" si="129"/>
        <v/>
      </c>
      <c r="CA115" s="104"/>
      <c r="CB115" s="104" t="str">
        <f t="shared" si="116"/>
        <v/>
      </c>
      <c r="CC115" s="104" t="str">
        <f t="shared" si="116"/>
        <v/>
      </c>
      <c r="CD115" s="104" t="str">
        <f t="shared" si="116"/>
        <v/>
      </c>
      <c r="CE115" s="104" t="str">
        <f t="shared" si="116"/>
        <v/>
      </c>
      <c r="CF115" s="104" t="str">
        <f t="shared" si="116"/>
        <v/>
      </c>
      <c r="CG115" s="104" t="str">
        <f t="shared" si="134"/>
        <v/>
      </c>
      <c r="CH115" s="104" t="str">
        <f t="shared" si="134"/>
        <v/>
      </c>
      <c r="CI115" s="104" t="str">
        <f t="shared" si="134"/>
        <v/>
      </c>
      <c r="CJ115" s="104" t="str">
        <f t="shared" si="134"/>
        <v/>
      </c>
      <c r="CK115" s="104" t="str">
        <f t="shared" si="134"/>
        <v/>
      </c>
      <c r="CL115" s="104" t="str">
        <f t="shared" si="134"/>
        <v/>
      </c>
      <c r="CM115" s="104" t="str">
        <f t="shared" si="134"/>
        <v/>
      </c>
      <c r="CN115" s="104" t="str">
        <f t="shared" si="134"/>
        <v/>
      </c>
      <c r="CO115" s="104"/>
      <c r="CP115" s="104" t="str">
        <f t="shared" si="117"/>
        <v/>
      </c>
      <c r="CQ115" s="104" t="str">
        <f t="shared" si="117"/>
        <v/>
      </c>
      <c r="CR115" s="104" t="str">
        <f t="shared" si="117"/>
        <v/>
      </c>
      <c r="CS115" s="104" t="str">
        <f t="shared" si="117"/>
        <v/>
      </c>
      <c r="CT115" s="104" t="str">
        <f t="shared" si="117"/>
        <v/>
      </c>
      <c r="CU115" s="104" t="str">
        <f t="shared" si="135"/>
        <v/>
      </c>
      <c r="CV115" s="104" t="str">
        <f t="shared" si="135"/>
        <v/>
      </c>
      <c r="CW115" s="104" t="str">
        <f t="shared" si="135"/>
        <v/>
      </c>
      <c r="CX115" s="104" t="str">
        <f t="shared" si="135"/>
        <v/>
      </c>
      <c r="CY115" s="104" t="str">
        <f t="shared" si="135"/>
        <v/>
      </c>
      <c r="CZ115" s="104" t="str">
        <f t="shared" si="135"/>
        <v/>
      </c>
      <c r="DA115" s="104" t="str">
        <f t="shared" si="135"/>
        <v/>
      </c>
      <c r="DB115" s="104" t="str">
        <f t="shared" si="135"/>
        <v/>
      </c>
      <c r="DC115" s="104"/>
      <c r="DD115" s="104" t="str">
        <f t="shared" si="118"/>
        <v/>
      </c>
      <c r="DE115" s="104" t="str">
        <f t="shared" si="118"/>
        <v/>
      </c>
      <c r="DF115" s="104" t="str">
        <f t="shared" si="118"/>
        <v/>
      </c>
      <c r="DG115" s="104" t="str">
        <f t="shared" si="118"/>
        <v/>
      </c>
      <c r="DH115" s="104" t="str">
        <f t="shared" si="118"/>
        <v/>
      </c>
      <c r="DI115" s="104" t="str">
        <f t="shared" si="136"/>
        <v/>
      </c>
      <c r="DJ115" s="104" t="str">
        <f t="shared" si="136"/>
        <v/>
      </c>
      <c r="DK115" s="104" t="str">
        <f t="shared" si="136"/>
        <v/>
      </c>
      <c r="DL115" s="104" t="str">
        <f t="shared" si="136"/>
        <v/>
      </c>
      <c r="DM115" s="104" t="str">
        <f t="shared" si="136"/>
        <v/>
      </c>
      <c r="DN115" s="104" t="str">
        <f t="shared" si="136"/>
        <v/>
      </c>
      <c r="DO115" s="104" t="str">
        <f t="shared" si="136"/>
        <v/>
      </c>
      <c r="DP115" s="104" t="str">
        <f t="shared" si="136"/>
        <v/>
      </c>
      <c r="DQ115" s="104"/>
      <c r="DR115" s="104" t="str">
        <f t="shared" si="119"/>
        <v/>
      </c>
      <c r="DS115" s="104" t="str">
        <f t="shared" si="119"/>
        <v/>
      </c>
      <c r="DT115" s="104" t="str">
        <f t="shared" si="119"/>
        <v/>
      </c>
      <c r="DU115" s="104" t="str">
        <f t="shared" si="119"/>
        <v/>
      </c>
      <c r="DV115" s="104" t="str">
        <f t="shared" si="119"/>
        <v/>
      </c>
      <c r="DW115" s="104" t="str">
        <f t="shared" si="137"/>
        <v/>
      </c>
      <c r="DX115" s="104" t="str">
        <f t="shared" si="137"/>
        <v/>
      </c>
      <c r="DY115" s="104" t="str">
        <f t="shared" si="137"/>
        <v/>
      </c>
      <c r="DZ115" s="104" t="str">
        <f t="shared" si="137"/>
        <v/>
      </c>
      <c r="EA115" s="104" t="str">
        <f t="shared" si="137"/>
        <v/>
      </c>
      <c r="EB115" s="104" t="str">
        <f t="shared" si="137"/>
        <v/>
      </c>
      <c r="EC115" s="104" t="str">
        <f t="shared" si="137"/>
        <v/>
      </c>
      <c r="ED115" s="104" t="str">
        <f t="shared" si="137"/>
        <v/>
      </c>
      <c r="EE115" s="104"/>
      <c r="EF115" s="104" t="str">
        <f t="shared" si="120"/>
        <v/>
      </c>
      <c r="EG115" s="104" t="str">
        <f t="shared" si="120"/>
        <v/>
      </c>
      <c r="EH115" s="104" t="str">
        <f t="shared" si="120"/>
        <v/>
      </c>
      <c r="EI115" s="104" t="str">
        <f t="shared" si="120"/>
        <v/>
      </c>
      <c r="EJ115" s="104" t="str">
        <f t="shared" si="120"/>
        <v/>
      </c>
      <c r="EK115" s="104" t="str">
        <f t="shared" si="138"/>
        <v/>
      </c>
      <c r="EL115" s="104" t="str">
        <f t="shared" si="138"/>
        <v/>
      </c>
      <c r="EM115" s="104" t="str">
        <f t="shared" si="138"/>
        <v/>
      </c>
      <c r="EN115" s="104" t="str">
        <f t="shared" si="138"/>
        <v/>
      </c>
      <c r="EO115" s="104" t="str">
        <f t="shared" si="138"/>
        <v/>
      </c>
      <c r="EP115" s="104" t="str">
        <f t="shared" si="138"/>
        <v/>
      </c>
      <c r="EQ115" s="104" t="str">
        <f t="shared" si="138"/>
        <v/>
      </c>
      <c r="ER115" s="104" t="str">
        <f t="shared" si="138"/>
        <v/>
      </c>
      <c r="ES115" s="104"/>
      <c r="ET115" s="104" t="str">
        <f t="shared" si="121"/>
        <v/>
      </c>
      <c r="EU115" s="104" t="str">
        <f t="shared" si="121"/>
        <v/>
      </c>
      <c r="EV115" s="104" t="str">
        <f t="shared" si="121"/>
        <v/>
      </c>
      <c r="EW115" s="104" t="str">
        <f t="shared" si="121"/>
        <v/>
      </c>
      <c r="EX115" s="104" t="str">
        <f t="shared" si="121"/>
        <v/>
      </c>
      <c r="EY115" s="104" t="str">
        <f t="shared" si="139"/>
        <v/>
      </c>
      <c r="EZ115" s="104" t="str">
        <f t="shared" si="139"/>
        <v/>
      </c>
      <c r="FA115" s="104" t="str">
        <f t="shared" si="139"/>
        <v/>
      </c>
      <c r="FB115" s="104" t="str">
        <f t="shared" si="139"/>
        <v/>
      </c>
      <c r="FC115" s="104" t="str">
        <f t="shared" si="139"/>
        <v/>
      </c>
      <c r="FD115" s="104" t="str">
        <f t="shared" si="139"/>
        <v/>
      </c>
      <c r="FE115" s="104" t="str">
        <f t="shared" si="139"/>
        <v/>
      </c>
      <c r="FF115" s="104" t="str">
        <f t="shared" si="139"/>
        <v/>
      </c>
      <c r="FG115" s="104"/>
      <c r="FH115" s="104" t="str">
        <f t="shared" si="122"/>
        <v/>
      </c>
      <c r="FI115" s="104" t="str">
        <f t="shared" si="122"/>
        <v/>
      </c>
      <c r="FJ115" s="104" t="str">
        <f t="shared" si="122"/>
        <v/>
      </c>
      <c r="FK115" s="104" t="str">
        <f t="shared" si="122"/>
        <v/>
      </c>
      <c r="FL115" s="104" t="str">
        <f t="shared" si="122"/>
        <v/>
      </c>
      <c r="FM115" s="104" t="str">
        <f t="shared" si="140"/>
        <v/>
      </c>
      <c r="FN115" s="104" t="str">
        <f t="shared" si="140"/>
        <v/>
      </c>
      <c r="FO115" s="104" t="str">
        <f t="shared" si="140"/>
        <v/>
      </c>
      <c r="FP115" s="104" t="str">
        <f t="shared" si="140"/>
        <v/>
      </c>
      <c r="FQ115" s="104" t="str">
        <f t="shared" si="140"/>
        <v/>
      </c>
      <c r="FR115" s="104" t="str">
        <f t="shared" si="140"/>
        <v/>
      </c>
      <c r="FS115" s="104" t="str">
        <f t="shared" si="140"/>
        <v/>
      </c>
      <c r="FT115" s="104" t="str">
        <f t="shared" si="140"/>
        <v/>
      </c>
      <c r="FU115" s="104"/>
      <c r="FV115" s="104" t="str">
        <f t="shared" si="123"/>
        <v/>
      </c>
      <c r="FW115" s="104" t="str">
        <f t="shared" si="123"/>
        <v/>
      </c>
      <c r="FX115" s="104" t="str">
        <f t="shared" si="123"/>
        <v/>
      </c>
      <c r="FY115" s="104" t="str">
        <f t="shared" si="123"/>
        <v/>
      </c>
      <c r="FZ115" s="104" t="str">
        <f t="shared" si="123"/>
        <v/>
      </c>
      <c r="GA115" s="104" t="str">
        <f t="shared" si="141"/>
        <v/>
      </c>
      <c r="GB115" s="104" t="str">
        <f t="shared" si="141"/>
        <v/>
      </c>
      <c r="GC115" s="104" t="str">
        <f t="shared" si="141"/>
        <v/>
      </c>
      <c r="GD115" s="104" t="str">
        <f t="shared" si="141"/>
        <v/>
      </c>
      <c r="GE115" s="104" t="str">
        <f t="shared" si="141"/>
        <v/>
      </c>
      <c r="GF115" s="104" t="str">
        <f t="shared" si="141"/>
        <v/>
      </c>
      <c r="GG115" s="104" t="str">
        <f t="shared" si="141"/>
        <v/>
      </c>
      <c r="GH115" s="104" t="str">
        <f t="shared" si="141"/>
        <v/>
      </c>
      <c r="GI115" s="104"/>
      <c r="GJ115" s="104" t="str">
        <f t="shared" si="124"/>
        <v/>
      </c>
      <c r="GK115" s="104" t="str">
        <f t="shared" si="124"/>
        <v/>
      </c>
      <c r="GL115" s="104" t="str">
        <f t="shared" si="124"/>
        <v/>
      </c>
      <c r="GM115" s="104" t="str">
        <f t="shared" si="124"/>
        <v/>
      </c>
      <c r="GN115" s="104" t="str">
        <f t="shared" si="124"/>
        <v/>
      </c>
      <c r="GO115" s="104" t="str">
        <f t="shared" si="142"/>
        <v/>
      </c>
      <c r="GP115" s="104" t="str">
        <f t="shared" si="142"/>
        <v/>
      </c>
      <c r="GQ115" s="104" t="str">
        <f t="shared" si="142"/>
        <v/>
      </c>
      <c r="GR115" s="104" t="str">
        <f t="shared" si="142"/>
        <v/>
      </c>
      <c r="GS115" s="104" t="str">
        <f t="shared" si="142"/>
        <v/>
      </c>
      <c r="GT115" s="104" t="str">
        <f t="shared" si="142"/>
        <v/>
      </c>
      <c r="GU115" s="104" t="str">
        <f t="shared" si="142"/>
        <v/>
      </c>
      <c r="GV115" s="104" t="str">
        <f t="shared" si="142"/>
        <v/>
      </c>
      <c r="GW115" s="104"/>
      <c r="GX115" s="104" t="str">
        <f t="shared" si="125"/>
        <v/>
      </c>
      <c r="GY115" s="104" t="str">
        <f t="shared" si="125"/>
        <v/>
      </c>
      <c r="GZ115" s="104" t="str">
        <f t="shared" si="125"/>
        <v/>
      </c>
      <c r="HA115" s="104" t="str">
        <f t="shared" si="125"/>
        <v/>
      </c>
      <c r="HB115" s="104" t="str">
        <f t="shared" si="125"/>
        <v/>
      </c>
      <c r="HC115" s="104" t="str">
        <f t="shared" si="143"/>
        <v/>
      </c>
      <c r="HD115" s="104" t="str">
        <f t="shared" si="143"/>
        <v/>
      </c>
      <c r="HE115" s="104" t="str">
        <f t="shared" si="143"/>
        <v/>
      </c>
      <c r="HF115" s="104" t="str">
        <f t="shared" si="143"/>
        <v/>
      </c>
      <c r="HG115" s="104" t="str">
        <f t="shared" si="143"/>
        <v/>
      </c>
      <c r="HH115" s="104" t="str">
        <f t="shared" si="143"/>
        <v/>
      </c>
      <c r="HI115" s="104" t="str">
        <f t="shared" si="143"/>
        <v/>
      </c>
      <c r="HJ115" s="104" t="str">
        <f t="shared" si="143"/>
        <v/>
      </c>
    </row>
    <row r="116" spans="1:218" x14ac:dyDescent="0.25">
      <c r="A116" s="91">
        <v>40667</v>
      </c>
      <c r="B116" s="113">
        <v>0.50347222222222221</v>
      </c>
      <c r="C116" s="114" t="s">
        <v>571</v>
      </c>
      <c r="D116" s="160" t="s">
        <v>586</v>
      </c>
      <c r="E116" s="112">
        <v>2.4</v>
      </c>
      <c r="F116" s="134"/>
      <c r="G116" s="161"/>
      <c r="H116" s="162" t="str">
        <f>INDEX('Daily Activity List'!B:B,MATCH(A116,'Daily Activity List'!$A:$A))</f>
        <v>AB Decon - Dry</v>
      </c>
      <c r="I116" s="136"/>
      <c r="J116" s="104" t="str">
        <f t="shared" si="95"/>
        <v/>
      </c>
      <c r="K116" s="104" t="str">
        <f t="shared" si="95"/>
        <v/>
      </c>
      <c r="L116" s="104" t="str">
        <f t="shared" si="115"/>
        <v/>
      </c>
      <c r="M116" s="104" t="str">
        <f t="shared" si="115"/>
        <v/>
      </c>
      <c r="N116" s="104" t="str">
        <f t="shared" si="115"/>
        <v/>
      </c>
      <c r="O116" s="104" t="str">
        <f t="shared" si="115"/>
        <v/>
      </c>
      <c r="P116" s="104" t="str">
        <f t="shared" si="115"/>
        <v/>
      </c>
      <c r="Q116" s="104">
        <f t="shared" si="115"/>
        <v>2.4</v>
      </c>
      <c r="R116" s="104" t="str">
        <f t="shared" si="115"/>
        <v/>
      </c>
      <c r="S116" s="104" t="str">
        <f t="shared" si="115"/>
        <v/>
      </c>
      <c r="T116" s="104" t="str">
        <f t="shared" si="115"/>
        <v/>
      </c>
      <c r="U116" s="104" t="str">
        <f t="shared" si="115"/>
        <v/>
      </c>
      <c r="V116" s="104" t="str">
        <f t="shared" si="115"/>
        <v/>
      </c>
      <c r="W116" s="136"/>
      <c r="X116" s="104" t="str">
        <f t="shared" si="130"/>
        <v/>
      </c>
      <c r="Y116" s="104" t="str">
        <f t="shared" si="126"/>
        <v/>
      </c>
      <c r="Z116" s="104" t="str">
        <f t="shared" si="126"/>
        <v/>
      </c>
      <c r="AA116" s="104" t="str">
        <f t="shared" si="126"/>
        <v/>
      </c>
      <c r="AB116" s="104" t="str">
        <f t="shared" si="126"/>
        <v/>
      </c>
      <c r="AC116" s="104" t="str">
        <f t="shared" si="126"/>
        <v/>
      </c>
      <c r="AD116" s="104" t="str">
        <f t="shared" si="126"/>
        <v/>
      </c>
      <c r="AE116" s="104" t="str">
        <f t="shared" si="126"/>
        <v/>
      </c>
      <c r="AF116" s="104" t="str">
        <f t="shared" si="126"/>
        <v/>
      </c>
      <c r="AG116" s="104" t="str">
        <f t="shared" si="126"/>
        <v/>
      </c>
      <c r="AH116" s="104" t="str">
        <f t="shared" si="126"/>
        <v/>
      </c>
      <c r="AI116" s="104" t="str">
        <f t="shared" si="126"/>
        <v/>
      </c>
      <c r="AJ116" s="104" t="str">
        <f t="shared" si="126"/>
        <v/>
      </c>
      <c r="AK116" s="104"/>
      <c r="AL116" s="104" t="str">
        <f t="shared" si="131"/>
        <v/>
      </c>
      <c r="AM116" s="104" t="str">
        <f t="shared" si="127"/>
        <v/>
      </c>
      <c r="AN116" s="104" t="str">
        <f t="shared" si="127"/>
        <v/>
      </c>
      <c r="AO116" s="104" t="str">
        <f t="shared" si="127"/>
        <v/>
      </c>
      <c r="AP116" s="104" t="str">
        <f t="shared" si="127"/>
        <v/>
      </c>
      <c r="AQ116" s="104" t="str">
        <f t="shared" si="127"/>
        <v/>
      </c>
      <c r="AR116" s="104" t="str">
        <f t="shared" si="127"/>
        <v/>
      </c>
      <c r="AS116" s="104" t="str">
        <f t="shared" si="127"/>
        <v/>
      </c>
      <c r="AT116" s="104" t="str">
        <f t="shared" si="127"/>
        <v/>
      </c>
      <c r="AU116" s="104" t="str">
        <f t="shared" si="127"/>
        <v/>
      </c>
      <c r="AV116" s="104" t="str">
        <f t="shared" si="127"/>
        <v/>
      </c>
      <c r="AW116" s="104" t="str">
        <f t="shared" si="127"/>
        <v/>
      </c>
      <c r="AX116" s="104" t="str">
        <f t="shared" si="127"/>
        <v/>
      </c>
      <c r="AY116" s="104"/>
      <c r="AZ116" s="104" t="str">
        <f t="shared" si="132"/>
        <v/>
      </c>
      <c r="BA116" s="104" t="str">
        <f t="shared" si="128"/>
        <v/>
      </c>
      <c r="BB116" s="104" t="str">
        <f t="shared" si="128"/>
        <v/>
      </c>
      <c r="BC116" s="104" t="str">
        <f t="shared" si="128"/>
        <v/>
      </c>
      <c r="BD116" s="104" t="str">
        <f t="shared" si="128"/>
        <v/>
      </c>
      <c r="BE116" s="104" t="str">
        <f t="shared" si="128"/>
        <v/>
      </c>
      <c r="BF116" s="104" t="str">
        <f t="shared" si="128"/>
        <v/>
      </c>
      <c r="BG116" s="104" t="str">
        <f t="shared" si="128"/>
        <v/>
      </c>
      <c r="BH116" s="104" t="str">
        <f t="shared" si="128"/>
        <v/>
      </c>
      <c r="BI116" s="104" t="str">
        <f t="shared" si="128"/>
        <v/>
      </c>
      <c r="BJ116" s="104" t="str">
        <f t="shared" si="128"/>
        <v/>
      </c>
      <c r="BK116" s="104" t="str">
        <f t="shared" si="128"/>
        <v/>
      </c>
      <c r="BL116" s="104" t="str">
        <f t="shared" si="128"/>
        <v/>
      </c>
      <c r="BM116" s="104"/>
      <c r="BN116" s="104" t="str">
        <f t="shared" si="133"/>
        <v/>
      </c>
      <c r="BO116" s="104" t="str">
        <f t="shared" si="129"/>
        <v/>
      </c>
      <c r="BP116" s="104" t="str">
        <f t="shared" si="129"/>
        <v/>
      </c>
      <c r="BQ116" s="104" t="str">
        <f t="shared" si="129"/>
        <v/>
      </c>
      <c r="BR116" s="104" t="str">
        <f t="shared" si="129"/>
        <v/>
      </c>
      <c r="BS116" s="104" t="str">
        <f t="shared" si="129"/>
        <v/>
      </c>
      <c r="BT116" s="104" t="str">
        <f t="shared" si="129"/>
        <v/>
      </c>
      <c r="BU116" s="104" t="str">
        <f t="shared" si="129"/>
        <v/>
      </c>
      <c r="BV116" s="104" t="str">
        <f t="shared" si="129"/>
        <v/>
      </c>
      <c r="BW116" s="104" t="str">
        <f t="shared" si="129"/>
        <v/>
      </c>
      <c r="BX116" s="104" t="str">
        <f t="shared" si="129"/>
        <v/>
      </c>
      <c r="BY116" s="104" t="str">
        <f t="shared" si="129"/>
        <v/>
      </c>
      <c r="BZ116" s="104" t="str">
        <f t="shared" si="129"/>
        <v/>
      </c>
      <c r="CA116" s="104"/>
      <c r="CB116" s="104" t="str">
        <f t="shared" si="116"/>
        <v/>
      </c>
      <c r="CC116" s="104" t="str">
        <f t="shared" si="116"/>
        <v/>
      </c>
      <c r="CD116" s="104" t="str">
        <f t="shared" si="116"/>
        <v/>
      </c>
      <c r="CE116" s="104" t="str">
        <f t="shared" si="116"/>
        <v/>
      </c>
      <c r="CF116" s="104" t="str">
        <f t="shared" si="116"/>
        <v/>
      </c>
      <c r="CG116" s="104" t="str">
        <f t="shared" si="134"/>
        <v/>
      </c>
      <c r="CH116" s="104" t="str">
        <f t="shared" si="134"/>
        <v/>
      </c>
      <c r="CI116" s="104" t="str">
        <f t="shared" si="134"/>
        <v/>
      </c>
      <c r="CJ116" s="104" t="str">
        <f t="shared" si="134"/>
        <v/>
      </c>
      <c r="CK116" s="104" t="str">
        <f t="shared" si="134"/>
        <v/>
      </c>
      <c r="CL116" s="104" t="str">
        <f t="shared" si="134"/>
        <v/>
      </c>
      <c r="CM116" s="104" t="str">
        <f t="shared" si="134"/>
        <v/>
      </c>
      <c r="CN116" s="104" t="str">
        <f t="shared" si="134"/>
        <v/>
      </c>
      <c r="CO116" s="104"/>
      <c r="CP116" s="104" t="str">
        <f t="shared" si="117"/>
        <v/>
      </c>
      <c r="CQ116" s="104" t="str">
        <f t="shared" si="117"/>
        <v/>
      </c>
      <c r="CR116" s="104" t="str">
        <f t="shared" si="117"/>
        <v/>
      </c>
      <c r="CS116" s="104" t="str">
        <f t="shared" si="117"/>
        <v/>
      </c>
      <c r="CT116" s="104" t="str">
        <f t="shared" si="117"/>
        <v/>
      </c>
      <c r="CU116" s="104" t="str">
        <f t="shared" si="135"/>
        <v/>
      </c>
      <c r="CV116" s="104" t="str">
        <f t="shared" si="135"/>
        <v/>
      </c>
      <c r="CW116" s="104" t="str">
        <f t="shared" si="135"/>
        <v/>
      </c>
      <c r="CX116" s="104" t="str">
        <f t="shared" si="135"/>
        <v/>
      </c>
      <c r="CY116" s="104" t="str">
        <f t="shared" si="135"/>
        <v/>
      </c>
      <c r="CZ116" s="104" t="str">
        <f t="shared" si="135"/>
        <v/>
      </c>
      <c r="DA116" s="104" t="str">
        <f t="shared" si="135"/>
        <v/>
      </c>
      <c r="DB116" s="104" t="str">
        <f t="shared" si="135"/>
        <v/>
      </c>
      <c r="DC116" s="104"/>
      <c r="DD116" s="104" t="str">
        <f t="shared" si="118"/>
        <v/>
      </c>
      <c r="DE116" s="104" t="str">
        <f t="shared" si="118"/>
        <v/>
      </c>
      <c r="DF116" s="104" t="str">
        <f t="shared" si="118"/>
        <v/>
      </c>
      <c r="DG116" s="104" t="str">
        <f t="shared" si="118"/>
        <v/>
      </c>
      <c r="DH116" s="104" t="str">
        <f t="shared" si="118"/>
        <v/>
      </c>
      <c r="DI116" s="104" t="str">
        <f t="shared" si="136"/>
        <v/>
      </c>
      <c r="DJ116" s="104" t="str">
        <f t="shared" si="136"/>
        <v/>
      </c>
      <c r="DK116" s="104" t="str">
        <f t="shared" si="136"/>
        <v/>
      </c>
      <c r="DL116" s="104" t="str">
        <f t="shared" si="136"/>
        <v/>
      </c>
      <c r="DM116" s="104" t="str">
        <f t="shared" si="136"/>
        <v/>
      </c>
      <c r="DN116" s="104" t="str">
        <f t="shared" si="136"/>
        <v/>
      </c>
      <c r="DO116" s="104" t="str">
        <f t="shared" si="136"/>
        <v/>
      </c>
      <c r="DP116" s="104" t="str">
        <f t="shared" si="136"/>
        <v/>
      </c>
      <c r="DQ116" s="104"/>
      <c r="DR116" s="104" t="str">
        <f t="shared" si="119"/>
        <v/>
      </c>
      <c r="DS116" s="104" t="str">
        <f t="shared" si="119"/>
        <v/>
      </c>
      <c r="DT116" s="104" t="str">
        <f t="shared" si="119"/>
        <v/>
      </c>
      <c r="DU116" s="104" t="str">
        <f t="shared" si="119"/>
        <v/>
      </c>
      <c r="DV116" s="104" t="str">
        <f t="shared" si="119"/>
        <v/>
      </c>
      <c r="DW116" s="104" t="str">
        <f t="shared" si="137"/>
        <v/>
      </c>
      <c r="DX116" s="104" t="str">
        <f t="shared" si="137"/>
        <v/>
      </c>
      <c r="DY116" s="104" t="str">
        <f t="shared" si="137"/>
        <v/>
      </c>
      <c r="DZ116" s="104" t="str">
        <f t="shared" si="137"/>
        <v/>
      </c>
      <c r="EA116" s="104" t="str">
        <f t="shared" si="137"/>
        <v/>
      </c>
      <c r="EB116" s="104" t="str">
        <f t="shared" si="137"/>
        <v/>
      </c>
      <c r="EC116" s="104" t="str">
        <f t="shared" si="137"/>
        <v/>
      </c>
      <c r="ED116" s="104" t="str">
        <f t="shared" si="137"/>
        <v/>
      </c>
      <c r="EE116" s="104"/>
      <c r="EF116" s="104" t="str">
        <f t="shared" si="120"/>
        <v/>
      </c>
      <c r="EG116" s="104" t="str">
        <f t="shared" si="120"/>
        <v/>
      </c>
      <c r="EH116" s="104" t="str">
        <f t="shared" si="120"/>
        <v/>
      </c>
      <c r="EI116" s="104" t="str">
        <f t="shared" si="120"/>
        <v/>
      </c>
      <c r="EJ116" s="104" t="str">
        <f t="shared" si="120"/>
        <v/>
      </c>
      <c r="EK116" s="104" t="str">
        <f t="shared" si="138"/>
        <v/>
      </c>
      <c r="EL116" s="104" t="str">
        <f t="shared" si="138"/>
        <v/>
      </c>
      <c r="EM116" s="104" t="str">
        <f t="shared" si="138"/>
        <v/>
      </c>
      <c r="EN116" s="104" t="str">
        <f t="shared" si="138"/>
        <v/>
      </c>
      <c r="EO116" s="104" t="str">
        <f t="shared" si="138"/>
        <v/>
      </c>
      <c r="EP116" s="104" t="str">
        <f t="shared" si="138"/>
        <v/>
      </c>
      <c r="EQ116" s="104" t="str">
        <f t="shared" si="138"/>
        <v/>
      </c>
      <c r="ER116" s="104" t="str">
        <f t="shared" si="138"/>
        <v/>
      </c>
      <c r="ES116" s="104"/>
      <c r="ET116" s="104" t="str">
        <f t="shared" si="121"/>
        <v/>
      </c>
      <c r="EU116" s="104" t="str">
        <f t="shared" si="121"/>
        <v/>
      </c>
      <c r="EV116" s="104" t="str">
        <f t="shared" si="121"/>
        <v/>
      </c>
      <c r="EW116" s="104" t="str">
        <f t="shared" si="121"/>
        <v/>
      </c>
      <c r="EX116" s="104" t="str">
        <f t="shared" si="121"/>
        <v/>
      </c>
      <c r="EY116" s="104" t="str">
        <f t="shared" si="139"/>
        <v/>
      </c>
      <c r="EZ116" s="104" t="str">
        <f t="shared" si="139"/>
        <v/>
      </c>
      <c r="FA116" s="104" t="str">
        <f t="shared" si="139"/>
        <v/>
      </c>
      <c r="FB116" s="104" t="str">
        <f t="shared" si="139"/>
        <v/>
      </c>
      <c r="FC116" s="104" t="str">
        <f t="shared" si="139"/>
        <v/>
      </c>
      <c r="FD116" s="104" t="str">
        <f t="shared" si="139"/>
        <v/>
      </c>
      <c r="FE116" s="104" t="str">
        <f t="shared" si="139"/>
        <v/>
      </c>
      <c r="FF116" s="104" t="str">
        <f t="shared" si="139"/>
        <v/>
      </c>
      <c r="FG116" s="104"/>
      <c r="FH116" s="104" t="str">
        <f t="shared" si="122"/>
        <v/>
      </c>
      <c r="FI116" s="104" t="str">
        <f t="shared" si="122"/>
        <v/>
      </c>
      <c r="FJ116" s="104" t="str">
        <f t="shared" si="122"/>
        <v/>
      </c>
      <c r="FK116" s="104" t="str">
        <f t="shared" si="122"/>
        <v/>
      </c>
      <c r="FL116" s="104" t="str">
        <f t="shared" si="122"/>
        <v/>
      </c>
      <c r="FM116" s="104" t="str">
        <f t="shared" si="140"/>
        <v/>
      </c>
      <c r="FN116" s="104" t="str">
        <f t="shared" si="140"/>
        <v/>
      </c>
      <c r="FO116" s="104" t="str">
        <f t="shared" si="140"/>
        <v/>
      </c>
      <c r="FP116" s="104" t="str">
        <f t="shared" si="140"/>
        <v/>
      </c>
      <c r="FQ116" s="104" t="str">
        <f t="shared" si="140"/>
        <v/>
      </c>
      <c r="FR116" s="104" t="str">
        <f t="shared" si="140"/>
        <v/>
      </c>
      <c r="FS116" s="104" t="str">
        <f t="shared" si="140"/>
        <v/>
      </c>
      <c r="FT116" s="104" t="str">
        <f t="shared" si="140"/>
        <v/>
      </c>
      <c r="FU116" s="104"/>
      <c r="FV116" s="104" t="str">
        <f t="shared" si="123"/>
        <v/>
      </c>
      <c r="FW116" s="104" t="str">
        <f t="shared" si="123"/>
        <v/>
      </c>
      <c r="FX116" s="104" t="str">
        <f t="shared" si="123"/>
        <v/>
      </c>
      <c r="FY116" s="104" t="str">
        <f t="shared" si="123"/>
        <v/>
      </c>
      <c r="FZ116" s="104" t="str">
        <f t="shared" si="123"/>
        <v/>
      </c>
      <c r="GA116" s="104" t="str">
        <f t="shared" si="141"/>
        <v/>
      </c>
      <c r="GB116" s="104" t="str">
        <f t="shared" si="141"/>
        <v/>
      </c>
      <c r="GC116" s="104" t="str">
        <f t="shared" si="141"/>
        <v/>
      </c>
      <c r="GD116" s="104" t="str">
        <f t="shared" si="141"/>
        <v/>
      </c>
      <c r="GE116" s="104" t="str">
        <f t="shared" si="141"/>
        <v/>
      </c>
      <c r="GF116" s="104" t="str">
        <f t="shared" si="141"/>
        <v/>
      </c>
      <c r="GG116" s="104" t="str">
        <f t="shared" si="141"/>
        <v/>
      </c>
      <c r="GH116" s="104" t="str">
        <f t="shared" si="141"/>
        <v/>
      </c>
      <c r="GI116" s="104"/>
      <c r="GJ116" s="104" t="str">
        <f t="shared" si="124"/>
        <v/>
      </c>
      <c r="GK116" s="104" t="str">
        <f t="shared" si="124"/>
        <v/>
      </c>
      <c r="GL116" s="104" t="str">
        <f t="shared" si="124"/>
        <v/>
      </c>
      <c r="GM116" s="104" t="str">
        <f t="shared" si="124"/>
        <v/>
      </c>
      <c r="GN116" s="104" t="str">
        <f t="shared" si="124"/>
        <v/>
      </c>
      <c r="GO116" s="104" t="str">
        <f t="shared" si="142"/>
        <v/>
      </c>
      <c r="GP116" s="104" t="str">
        <f t="shared" si="142"/>
        <v/>
      </c>
      <c r="GQ116" s="104" t="str">
        <f t="shared" si="142"/>
        <v/>
      </c>
      <c r="GR116" s="104" t="str">
        <f t="shared" si="142"/>
        <v/>
      </c>
      <c r="GS116" s="104" t="str">
        <f t="shared" si="142"/>
        <v/>
      </c>
      <c r="GT116" s="104" t="str">
        <f t="shared" si="142"/>
        <v/>
      </c>
      <c r="GU116" s="104" t="str">
        <f t="shared" si="142"/>
        <v/>
      </c>
      <c r="GV116" s="104" t="str">
        <f t="shared" si="142"/>
        <v/>
      </c>
      <c r="GW116" s="104"/>
      <c r="GX116" s="104" t="str">
        <f t="shared" si="125"/>
        <v/>
      </c>
      <c r="GY116" s="104" t="str">
        <f t="shared" si="125"/>
        <v/>
      </c>
      <c r="GZ116" s="104" t="str">
        <f t="shared" si="125"/>
        <v/>
      </c>
      <c r="HA116" s="104" t="str">
        <f t="shared" si="125"/>
        <v/>
      </c>
      <c r="HB116" s="104" t="str">
        <f t="shared" si="125"/>
        <v/>
      </c>
      <c r="HC116" s="104" t="str">
        <f t="shared" si="143"/>
        <v/>
      </c>
      <c r="HD116" s="104" t="str">
        <f t="shared" si="143"/>
        <v/>
      </c>
      <c r="HE116" s="104" t="str">
        <f t="shared" si="143"/>
        <v/>
      </c>
      <c r="HF116" s="104" t="str">
        <f t="shared" si="143"/>
        <v/>
      </c>
      <c r="HG116" s="104" t="str">
        <f t="shared" si="143"/>
        <v/>
      </c>
      <c r="HH116" s="104" t="str">
        <f t="shared" si="143"/>
        <v/>
      </c>
      <c r="HI116" s="104" t="str">
        <f t="shared" si="143"/>
        <v/>
      </c>
      <c r="HJ116" s="104" t="str">
        <f t="shared" si="143"/>
        <v/>
      </c>
    </row>
    <row r="117" spans="1:218" x14ac:dyDescent="0.25">
      <c r="A117" s="91">
        <v>40667</v>
      </c>
      <c r="B117" s="113">
        <v>0.50347222222222221</v>
      </c>
      <c r="C117" s="114" t="s">
        <v>599</v>
      </c>
      <c r="D117" s="160" t="s">
        <v>583</v>
      </c>
      <c r="E117" s="112">
        <v>2.2000000000000002</v>
      </c>
      <c r="F117" s="134"/>
      <c r="G117" s="161"/>
      <c r="H117" s="162" t="str">
        <f>INDEX('Daily Activity List'!B:B,MATCH(A117,'Daily Activity List'!$A:$A))</f>
        <v>AB Decon - Dry</v>
      </c>
      <c r="I117" s="136"/>
      <c r="J117" s="104" t="str">
        <f t="shared" si="95"/>
        <v/>
      </c>
      <c r="K117" s="104" t="str">
        <f t="shared" si="95"/>
        <v/>
      </c>
      <c r="L117" s="104" t="str">
        <f t="shared" si="115"/>
        <v/>
      </c>
      <c r="M117" s="104" t="str">
        <f t="shared" si="115"/>
        <v/>
      </c>
      <c r="N117" s="104" t="str">
        <f t="shared" si="115"/>
        <v/>
      </c>
      <c r="O117" s="104" t="str">
        <f t="shared" si="115"/>
        <v/>
      </c>
      <c r="P117" s="104" t="str">
        <f t="shared" si="115"/>
        <v/>
      </c>
      <c r="Q117" s="104" t="str">
        <f t="shared" si="115"/>
        <v/>
      </c>
      <c r="R117" s="104" t="str">
        <f t="shared" si="115"/>
        <v/>
      </c>
      <c r="S117" s="104" t="str">
        <f t="shared" si="115"/>
        <v/>
      </c>
      <c r="T117" s="104" t="str">
        <f t="shared" si="115"/>
        <v/>
      </c>
      <c r="U117" s="104" t="str">
        <f t="shared" si="115"/>
        <v/>
      </c>
      <c r="V117" s="104" t="str">
        <f t="shared" si="115"/>
        <v/>
      </c>
      <c r="W117" s="136"/>
      <c r="X117" s="104" t="str">
        <f t="shared" si="130"/>
        <v/>
      </c>
      <c r="Y117" s="104" t="str">
        <f t="shared" si="126"/>
        <v/>
      </c>
      <c r="Z117" s="104" t="str">
        <f t="shared" si="126"/>
        <v/>
      </c>
      <c r="AA117" s="104" t="str">
        <f t="shared" si="126"/>
        <v/>
      </c>
      <c r="AB117" s="104" t="str">
        <f t="shared" si="126"/>
        <v/>
      </c>
      <c r="AC117" s="104" t="str">
        <f t="shared" si="126"/>
        <v/>
      </c>
      <c r="AD117" s="104" t="str">
        <f t="shared" si="126"/>
        <v/>
      </c>
      <c r="AE117" s="104" t="str">
        <f t="shared" si="126"/>
        <v/>
      </c>
      <c r="AF117" s="104" t="str">
        <f t="shared" si="126"/>
        <v/>
      </c>
      <c r="AG117" s="104" t="str">
        <f t="shared" si="126"/>
        <v/>
      </c>
      <c r="AH117" s="104" t="str">
        <f t="shared" si="126"/>
        <v/>
      </c>
      <c r="AI117" s="104" t="str">
        <f t="shared" si="126"/>
        <v/>
      </c>
      <c r="AJ117" s="104" t="str">
        <f t="shared" si="126"/>
        <v/>
      </c>
      <c r="AK117" s="104"/>
      <c r="AL117" s="104" t="str">
        <f t="shared" si="131"/>
        <v/>
      </c>
      <c r="AM117" s="104" t="str">
        <f t="shared" si="127"/>
        <v/>
      </c>
      <c r="AN117" s="104" t="str">
        <f t="shared" si="127"/>
        <v/>
      </c>
      <c r="AO117" s="104" t="str">
        <f t="shared" si="127"/>
        <v/>
      </c>
      <c r="AP117" s="104" t="str">
        <f t="shared" si="127"/>
        <v/>
      </c>
      <c r="AQ117" s="104" t="str">
        <f t="shared" si="127"/>
        <v/>
      </c>
      <c r="AR117" s="104" t="str">
        <f t="shared" si="127"/>
        <v/>
      </c>
      <c r="AS117" s="104">
        <f t="shared" si="127"/>
        <v>2.2000000000000002</v>
      </c>
      <c r="AT117" s="104" t="str">
        <f t="shared" si="127"/>
        <v/>
      </c>
      <c r="AU117" s="104" t="str">
        <f t="shared" si="127"/>
        <v/>
      </c>
      <c r="AV117" s="104" t="str">
        <f t="shared" si="127"/>
        <v/>
      </c>
      <c r="AW117" s="104" t="str">
        <f t="shared" si="127"/>
        <v/>
      </c>
      <c r="AX117" s="104" t="str">
        <f t="shared" si="127"/>
        <v/>
      </c>
      <c r="AY117" s="104"/>
      <c r="AZ117" s="104" t="str">
        <f t="shared" si="132"/>
        <v/>
      </c>
      <c r="BA117" s="104" t="str">
        <f t="shared" si="128"/>
        <v/>
      </c>
      <c r="BB117" s="104" t="str">
        <f t="shared" si="128"/>
        <v/>
      </c>
      <c r="BC117" s="104" t="str">
        <f t="shared" si="128"/>
        <v/>
      </c>
      <c r="BD117" s="104" t="str">
        <f t="shared" si="128"/>
        <v/>
      </c>
      <c r="BE117" s="104" t="str">
        <f t="shared" si="128"/>
        <v/>
      </c>
      <c r="BF117" s="104" t="str">
        <f t="shared" si="128"/>
        <v/>
      </c>
      <c r="BG117" s="104" t="str">
        <f t="shared" si="128"/>
        <v/>
      </c>
      <c r="BH117" s="104" t="str">
        <f t="shared" si="128"/>
        <v/>
      </c>
      <c r="BI117" s="104" t="str">
        <f t="shared" si="128"/>
        <v/>
      </c>
      <c r="BJ117" s="104" t="str">
        <f t="shared" si="128"/>
        <v/>
      </c>
      <c r="BK117" s="104" t="str">
        <f t="shared" si="128"/>
        <v/>
      </c>
      <c r="BL117" s="104" t="str">
        <f t="shared" si="128"/>
        <v/>
      </c>
      <c r="BM117" s="104"/>
      <c r="BN117" s="104" t="str">
        <f t="shared" si="133"/>
        <v/>
      </c>
      <c r="BO117" s="104" t="str">
        <f t="shared" si="129"/>
        <v/>
      </c>
      <c r="BP117" s="104" t="str">
        <f t="shared" si="129"/>
        <v/>
      </c>
      <c r="BQ117" s="104" t="str">
        <f t="shared" si="129"/>
        <v/>
      </c>
      <c r="BR117" s="104" t="str">
        <f t="shared" si="129"/>
        <v/>
      </c>
      <c r="BS117" s="104" t="str">
        <f t="shared" si="129"/>
        <v/>
      </c>
      <c r="BT117" s="104" t="str">
        <f t="shared" si="129"/>
        <v/>
      </c>
      <c r="BU117" s="104" t="str">
        <f t="shared" si="129"/>
        <v/>
      </c>
      <c r="BV117" s="104" t="str">
        <f t="shared" si="129"/>
        <v/>
      </c>
      <c r="BW117" s="104" t="str">
        <f t="shared" si="129"/>
        <v/>
      </c>
      <c r="BX117" s="104" t="str">
        <f t="shared" si="129"/>
        <v/>
      </c>
      <c r="BY117" s="104" t="str">
        <f t="shared" si="129"/>
        <v/>
      </c>
      <c r="BZ117" s="104" t="str">
        <f t="shared" si="129"/>
        <v/>
      </c>
      <c r="CA117" s="104"/>
      <c r="CB117" s="104" t="str">
        <f t="shared" si="116"/>
        <v/>
      </c>
      <c r="CC117" s="104" t="str">
        <f t="shared" si="116"/>
        <v/>
      </c>
      <c r="CD117" s="104" t="str">
        <f t="shared" si="116"/>
        <v/>
      </c>
      <c r="CE117" s="104" t="str">
        <f t="shared" si="116"/>
        <v/>
      </c>
      <c r="CF117" s="104" t="str">
        <f t="shared" si="116"/>
        <v/>
      </c>
      <c r="CG117" s="104" t="str">
        <f t="shared" si="134"/>
        <v/>
      </c>
      <c r="CH117" s="104" t="str">
        <f t="shared" si="134"/>
        <v/>
      </c>
      <c r="CI117" s="104" t="str">
        <f t="shared" si="134"/>
        <v/>
      </c>
      <c r="CJ117" s="104" t="str">
        <f t="shared" si="134"/>
        <v/>
      </c>
      <c r="CK117" s="104" t="str">
        <f t="shared" si="134"/>
        <v/>
      </c>
      <c r="CL117" s="104" t="str">
        <f t="shared" si="134"/>
        <v/>
      </c>
      <c r="CM117" s="104" t="str">
        <f t="shared" si="134"/>
        <v/>
      </c>
      <c r="CN117" s="104" t="str">
        <f t="shared" si="134"/>
        <v/>
      </c>
      <c r="CO117" s="104"/>
      <c r="CP117" s="104" t="str">
        <f t="shared" si="117"/>
        <v/>
      </c>
      <c r="CQ117" s="104" t="str">
        <f t="shared" si="117"/>
        <v/>
      </c>
      <c r="CR117" s="104" t="str">
        <f t="shared" si="117"/>
        <v/>
      </c>
      <c r="CS117" s="104" t="str">
        <f t="shared" si="117"/>
        <v/>
      </c>
      <c r="CT117" s="104" t="str">
        <f t="shared" si="117"/>
        <v/>
      </c>
      <c r="CU117" s="104" t="str">
        <f t="shared" si="135"/>
        <v/>
      </c>
      <c r="CV117" s="104" t="str">
        <f t="shared" si="135"/>
        <v/>
      </c>
      <c r="CW117" s="104" t="str">
        <f t="shared" si="135"/>
        <v/>
      </c>
      <c r="CX117" s="104" t="str">
        <f t="shared" si="135"/>
        <v/>
      </c>
      <c r="CY117" s="104" t="str">
        <f t="shared" si="135"/>
        <v/>
      </c>
      <c r="CZ117" s="104" t="str">
        <f t="shared" si="135"/>
        <v/>
      </c>
      <c r="DA117" s="104" t="str">
        <f t="shared" si="135"/>
        <v/>
      </c>
      <c r="DB117" s="104" t="str">
        <f t="shared" si="135"/>
        <v/>
      </c>
      <c r="DC117" s="104"/>
      <c r="DD117" s="104" t="str">
        <f t="shared" si="118"/>
        <v/>
      </c>
      <c r="DE117" s="104" t="str">
        <f t="shared" si="118"/>
        <v/>
      </c>
      <c r="DF117" s="104" t="str">
        <f t="shared" si="118"/>
        <v/>
      </c>
      <c r="DG117" s="104" t="str">
        <f t="shared" si="118"/>
        <v/>
      </c>
      <c r="DH117" s="104" t="str">
        <f t="shared" si="118"/>
        <v/>
      </c>
      <c r="DI117" s="104" t="str">
        <f t="shared" si="136"/>
        <v/>
      </c>
      <c r="DJ117" s="104" t="str">
        <f t="shared" si="136"/>
        <v/>
      </c>
      <c r="DK117" s="104" t="str">
        <f t="shared" si="136"/>
        <v/>
      </c>
      <c r="DL117" s="104" t="str">
        <f t="shared" si="136"/>
        <v/>
      </c>
      <c r="DM117" s="104" t="str">
        <f t="shared" si="136"/>
        <v/>
      </c>
      <c r="DN117" s="104" t="str">
        <f t="shared" si="136"/>
        <v/>
      </c>
      <c r="DO117" s="104" t="str">
        <f t="shared" si="136"/>
        <v/>
      </c>
      <c r="DP117" s="104" t="str">
        <f t="shared" si="136"/>
        <v/>
      </c>
      <c r="DQ117" s="104"/>
      <c r="DR117" s="104" t="str">
        <f t="shared" si="119"/>
        <v/>
      </c>
      <c r="DS117" s="104" t="str">
        <f t="shared" si="119"/>
        <v/>
      </c>
      <c r="DT117" s="104" t="str">
        <f t="shared" si="119"/>
        <v/>
      </c>
      <c r="DU117" s="104" t="str">
        <f t="shared" si="119"/>
        <v/>
      </c>
      <c r="DV117" s="104" t="str">
        <f t="shared" si="119"/>
        <v/>
      </c>
      <c r="DW117" s="104" t="str">
        <f t="shared" si="137"/>
        <v/>
      </c>
      <c r="DX117" s="104" t="str">
        <f t="shared" si="137"/>
        <v/>
      </c>
      <c r="DY117" s="104" t="str">
        <f t="shared" si="137"/>
        <v/>
      </c>
      <c r="DZ117" s="104" t="str">
        <f t="shared" si="137"/>
        <v/>
      </c>
      <c r="EA117" s="104" t="str">
        <f t="shared" si="137"/>
        <v/>
      </c>
      <c r="EB117" s="104" t="str">
        <f t="shared" si="137"/>
        <v/>
      </c>
      <c r="EC117" s="104" t="str">
        <f t="shared" si="137"/>
        <v/>
      </c>
      <c r="ED117" s="104" t="str">
        <f t="shared" si="137"/>
        <v/>
      </c>
      <c r="EE117" s="104"/>
      <c r="EF117" s="104" t="str">
        <f t="shared" si="120"/>
        <v/>
      </c>
      <c r="EG117" s="104" t="str">
        <f t="shared" si="120"/>
        <v/>
      </c>
      <c r="EH117" s="104" t="str">
        <f t="shared" si="120"/>
        <v/>
      </c>
      <c r="EI117" s="104" t="str">
        <f t="shared" si="120"/>
        <v/>
      </c>
      <c r="EJ117" s="104" t="str">
        <f t="shared" si="120"/>
        <v/>
      </c>
      <c r="EK117" s="104" t="str">
        <f t="shared" si="138"/>
        <v/>
      </c>
      <c r="EL117" s="104" t="str">
        <f t="shared" si="138"/>
        <v/>
      </c>
      <c r="EM117" s="104" t="str">
        <f t="shared" si="138"/>
        <v/>
      </c>
      <c r="EN117" s="104" t="str">
        <f t="shared" si="138"/>
        <v/>
      </c>
      <c r="EO117" s="104" t="str">
        <f t="shared" si="138"/>
        <v/>
      </c>
      <c r="EP117" s="104" t="str">
        <f t="shared" si="138"/>
        <v/>
      </c>
      <c r="EQ117" s="104" t="str">
        <f t="shared" si="138"/>
        <v/>
      </c>
      <c r="ER117" s="104" t="str">
        <f t="shared" si="138"/>
        <v/>
      </c>
      <c r="ES117" s="104"/>
      <c r="ET117" s="104" t="str">
        <f t="shared" si="121"/>
        <v/>
      </c>
      <c r="EU117" s="104" t="str">
        <f t="shared" si="121"/>
        <v/>
      </c>
      <c r="EV117" s="104" t="str">
        <f t="shared" si="121"/>
        <v/>
      </c>
      <c r="EW117" s="104" t="str">
        <f t="shared" si="121"/>
        <v/>
      </c>
      <c r="EX117" s="104" t="str">
        <f t="shared" si="121"/>
        <v/>
      </c>
      <c r="EY117" s="104" t="str">
        <f t="shared" si="139"/>
        <v/>
      </c>
      <c r="EZ117" s="104" t="str">
        <f t="shared" si="139"/>
        <v/>
      </c>
      <c r="FA117" s="104" t="str">
        <f t="shared" si="139"/>
        <v/>
      </c>
      <c r="FB117" s="104" t="str">
        <f t="shared" si="139"/>
        <v/>
      </c>
      <c r="FC117" s="104" t="str">
        <f t="shared" si="139"/>
        <v/>
      </c>
      <c r="FD117" s="104" t="str">
        <f t="shared" si="139"/>
        <v/>
      </c>
      <c r="FE117" s="104" t="str">
        <f t="shared" si="139"/>
        <v/>
      </c>
      <c r="FF117" s="104" t="str">
        <f t="shared" si="139"/>
        <v/>
      </c>
      <c r="FG117" s="104"/>
      <c r="FH117" s="104" t="str">
        <f t="shared" si="122"/>
        <v/>
      </c>
      <c r="FI117" s="104" t="str">
        <f t="shared" si="122"/>
        <v/>
      </c>
      <c r="FJ117" s="104" t="str">
        <f t="shared" si="122"/>
        <v/>
      </c>
      <c r="FK117" s="104" t="str">
        <f t="shared" si="122"/>
        <v/>
      </c>
      <c r="FL117" s="104" t="str">
        <f t="shared" si="122"/>
        <v/>
      </c>
      <c r="FM117" s="104" t="str">
        <f t="shared" si="140"/>
        <v/>
      </c>
      <c r="FN117" s="104" t="str">
        <f t="shared" si="140"/>
        <v/>
      </c>
      <c r="FO117" s="104" t="str">
        <f t="shared" si="140"/>
        <v/>
      </c>
      <c r="FP117" s="104" t="str">
        <f t="shared" si="140"/>
        <v/>
      </c>
      <c r="FQ117" s="104" t="str">
        <f t="shared" si="140"/>
        <v/>
      </c>
      <c r="FR117" s="104" t="str">
        <f t="shared" si="140"/>
        <v/>
      </c>
      <c r="FS117" s="104" t="str">
        <f t="shared" si="140"/>
        <v/>
      </c>
      <c r="FT117" s="104" t="str">
        <f t="shared" si="140"/>
        <v/>
      </c>
      <c r="FU117" s="104"/>
      <c r="FV117" s="104" t="str">
        <f t="shared" si="123"/>
        <v/>
      </c>
      <c r="FW117" s="104" t="str">
        <f t="shared" si="123"/>
        <v/>
      </c>
      <c r="FX117" s="104" t="str">
        <f t="shared" si="123"/>
        <v/>
      </c>
      <c r="FY117" s="104" t="str">
        <f t="shared" si="123"/>
        <v/>
      </c>
      <c r="FZ117" s="104" t="str">
        <f t="shared" si="123"/>
        <v/>
      </c>
      <c r="GA117" s="104" t="str">
        <f t="shared" si="141"/>
        <v/>
      </c>
      <c r="GB117" s="104" t="str">
        <f t="shared" si="141"/>
        <v/>
      </c>
      <c r="GC117" s="104" t="str">
        <f t="shared" si="141"/>
        <v/>
      </c>
      <c r="GD117" s="104" t="str">
        <f t="shared" si="141"/>
        <v/>
      </c>
      <c r="GE117" s="104" t="str">
        <f t="shared" si="141"/>
        <v/>
      </c>
      <c r="GF117" s="104" t="str">
        <f t="shared" si="141"/>
        <v/>
      </c>
      <c r="GG117" s="104" t="str">
        <f t="shared" si="141"/>
        <v/>
      </c>
      <c r="GH117" s="104" t="str">
        <f t="shared" si="141"/>
        <v/>
      </c>
      <c r="GI117" s="104"/>
      <c r="GJ117" s="104" t="str">
        <f t="shared" si="124"/>
        <v/>
      </c>
      <c r="GK117" s="104" t="str">
        <f t="shared" si="124"/>
        <v/>
      </c>
      <c r="GL117" s="104" t="str">
        <f t="shared" si="124"/>
        <v/>
      </c>
      <c r="GM117" s="104" t="str">
        <f t="shared" si="124"/>
        <v/>
      </c>
      <c r="GN117" s="104" t="str">
        <f t="shared" si="124"/>
        <v/>
      </c>
      <c r="GO117" s="104" t="str">
        <f t="shared" si="142"/>
        <v/>
      </c>
      <c r="GP117" s="104" t="str">
        <f t="shared" si="142"/>
        <v/>
      </c>
      <c r="GQ117" s="104" t="str">
        <f t="shared" si="142"/>
        <v/>
      </c>
      <c r="GR117" s="104" t="str">
        <f t="shared" si="142"/>
        <v/>
      </c>
      <c r="GS117" s="104" t="str">
        <f t="shared" si="142"/>
        <v/>
      </c>
      <c r="GT117" s="104" t="str">
        <f t="shared" si="142"/>
        <v/>
      </c>
      <c r="GU117" s="104" t="str">
        <f t="shared" si="142"/>
        <v/>
      </c>
      <c r="GV117" s="104" t="str">
        <f t="shared" si="142"/>
        <v/>
      </c>
      <c r="GW117" s="104"/>
      <c r="GX117" s="104" t="str">
        <f t="shared" si="125"/>
        <v/>
      </c>
      <c r="GY117" s="104" t="str">
        <f t="shared" si="125"/>
        <v/>
      </c>
      <c r="GZ117" s="104" t="str">
        <f t="shared" si="125"/>
        <v/>
      </c>
      <c r="HA117" s="104" t="str">
        <f t="shared" si="125"/>
        <v/>
      </c>
      <c r="HB117" s="104" t="str">
        <f t="shared" si="125"/>
        <v/>
      </c>
      <c r="HC117" s="104" t="str">
        <f t="shared" si="143"/>
        <v/>
      </c>
      <c r="HD117" s="104" t="str">
        <f t="shared" si="143"/>
        <v/>
      </c>
      <c r="HE117" s="104" t="str">
        <f t="shared" si="143"/>
        <v/>
      </c>
      <c r="HF117" s="104" t="str">
        <f t="shared" si="143"/>
        <v/>
      </c>
      <c r="HG117" s="104" t="str">
        <f t="shared" si="143"/>
        <v/>
      </c>
      <c r="HH117" s="104" t="str">
        <f t="shared" si="143"/>
        <v/>
      </c>
      <c r="HI117" s="104" t="str">
        <f t="shared" si="143"/>
        <v/>
      </c>
      <c r="HJ117" s="104" t="str">
        <f t="shared" si="143"/>
        <v/>
      </c>
    </row>
    <row r="118" spans="1:218" x14ac:dyDescent="0.25">
      <c r="A118" s="91">
        <v>40667</v>
      </c>
      <c r="B118" s="113">
        <v>0.50347222222222221</v>
      </c>
      <c r="C118" s="114" t="s">
        <v>571</v>
      </c>
      <c r="D118" s="160" t="s">
        <v>584</v>
      </c>
      <c r="E118" s="112">
        <v>5</v>
      </c>
      <c r="F118" s="134"/>
      <c r="G118" s="161"/>
      <c r="H118" s="162" t="str">
        <f>INDEX('Daily Activity List'!B:B,MATCH(A118,'Daily Activity List'!$A:$A))</f>
        <v>AB Decon - Dry</v>
      </c>
      <c r="I118" s="136"/>
      <c r="J118" s="104" t="str">
        <f t="shared" si="95"/>
        <v/>
      </c>
      <c r="K118" s="104" t="str">
        <f t="shared" si="95"/>
        <v/>
      </c>
      <c r="L118" s="104" t="str">
        <f t="shared" si="115"/>
        <v/>
      </c>
      <c r="M118" s="104" t="str">
        <f t="shared" si="115"/>
        <v/>
      </c>
      <c r="N118" s="104" t="str">
        <f t="shared" si="115"/>
        <v/>
      </c>
      <c r="O118" s="104" t="str">
        <f t="shared" si="115"/>
        <v/>
      </c>
      <c r="P118" s="104" t="str">
        <f t="shared" si="115"/>
        <v/>
      </c>
      <c r="Q118" s="104">
        <f t="shared" si="115"/>
        <v>5</v>
      </c>
      <c r="R118" s="104" t="str">
        <f t="shared" si="115"/>
        <v/>
      </c>
      <c r="S118" s="104" t="str">
        <f t="shared" si="115"/>
        <v/>
      </c>
      <c r="T118" s="104" t="str">
        <f t="shared" si="115"/>
        <v/>
      </c>
      <c r="U118" s="104" t="str">
        <f t="shared" si="115"/>
        <v/>
      </c>
      <c r="V118" s="104" t="str">
        <f t="shared" si="115"/>
        <v/>
      </c>
      <c r="W118" s="136"/>
      <c r="X118" s="104" t="str">
        <f t="shared" si="130"/>
        <v/>
      </c>
      <c r="Y118" s="104" t="str">
        <f t="shared" si="126"/>
        <v/>
      </c>
      <c r="Z118" s="104" t="str">
        <f t="shared" si="126"/>
        <v/>
      </c>
      <c r="AA118" s="104" t="str">
        <f t="shared" si="126"/>
        <v/>
      </c>
      <c r="AB118" s="104" t="str">
        <f t="shared" si="126"/>
        <v/>
      </c>
      <c r="AC118" s="104" t="str">
        <f t="shared" si="126"/>
        <v/>
      </c>
      <c r="AD118" s="104" t="str">
        <f t="shared" si="126"/>
        <v/>
      </c>
      <c r="AE118" s="104" t="str">
        <f t="shared" si="126"/>
        <v/>
      </c>
      <c r="AF118" s="104" t="str">
        <f t="shared" si="126"/>
        <v/>
      </c>
      <c r="AG118" s="104" t="str">
        <f t="shared" si="126"/>
        <v/>
      </c>
      <c r="AH118" s="104" t="str">
        <f t="shared" si="126"/>
        <v/>
      </c>
      <c r="AI118" s="104" t="str">
        <f t="shared" si="126"/>
        <v/>
      </c>
      <c r="AJ118" s="104" t="str">
        <f t="shared" si="126"/>
        <v/>
      </c>
      <c r="AK118" s="104"/>
      <c r="AL118" s="104" t="str">
        <f t="shared" si="131"/>
        <v/>
      </c>
      <c r="AM118" s="104" t="str">
        <f t="shared" si="127"/>
        <v/>
      </c>
      <c r="AN118" s="104" t="str">
        <f t="shared" si="127"/>
        <v/>
      </c>
      <c r="AO118" s="104" t="str">
        <f t="shared" si="127"/>
        <v/>
      </c>
      <c r="AP118" s="104" t="str">
        <f t="shared" si="127"/>
        <v/>
      </c>
      <c r="AQ118" s="104" t="str">
        <f t="shared" si="127"/>
        <v/>
      </c>
      <c r="AR118" s="104" t="str">
        <f t="shared" si="127"/>
        <v/>
      </c>
      <c r="AS118" s="104" t="str">
        <f t="shared" si="127"/>
        <v/>
      </c>
      <c r="AT118" s="104" t="str">
        <f t="shared" si="127"/>
        <v/>
      </c>
      <c r="AU118" s="104" t="str">
        <f t="shared" si="127"/>
        <v/>
      </c>
      <c r="AV118" s="104" t="str">
        <f t="shared" si="127"/>
        <v/>
      </c>
      <c r="AW118" s="104" t="str">
        <f t="shared" si="127"/>
        <v/>
      </c>
      <c r="AX118" s="104" t="str">
        <f t="shared" si="127"/>
        <v/>
      </c>
      <c r="AY118" s="104"/>
      <c r="AZ118" s="104" t="str">
        <f t="shared" si="132"/>
        <v/>
      </c>
      <c r="BA118" s="104" t="str">
        <f t="shared" si="128"/>
        <v/>
      </c>
      <c r="BB118" s="104" t="str">
        <f t="shared" si="128"/>
        <v/>
      </c>
      <c r="BC118" s="104" t="str">
        <f t="shared" si="128"/>
        <v/>
      </c>
      <c r="BD118" s="104" t="str">
        <f t="shared" si="128"/>
        <v/>
      </c>
      <c r="BE118" s="104" t="str">
        <f t="shared" si="128"/>
        <v/>
      </c>
      <c r="BF118" s="104" t="str">
        <f t="shared" si="128"/>
        <v/>
      </c>
      <c r="BG118" s="104" t="str">
        <f t="shared" si="128"/>
        <v/>
      </c>
      <c r="BH118" s="104" t="str">
        <f t="shared" si="128"/>
        <v/>
      </c>
      <c r="BI118" s="104" t="str">
        <f t="shared" si="128"/>
        <v/>
      </c>
      <c r="BJ118" s="104" t="str">
        <f t="shared" si="128"/>
        <v/>
      </c>
      <c r="BK118" s="104" t="str">
        <f t="shared" si="128"/>
        <v/>
      </c>
      <c r="BL118" s="104" t="str">
        <f t="shared" si="128"/>
        <v/>
      </c>
      <c r="BM118" s="104"/>
      <c r="BN118" s="104" t="str">
        <f t="shared" si="133"/>
        <v/>
      </c>
      <c r="BO118" s="104" t="str">
        <f t="shared" si="129"/>
        <v/>
      </c>
      <c r="BP118" s="104" t="str">
        <f t="shared" si="129"/>
        <v/>
      </c>
      <c r="BQ118" s="104" t="str">
        <f t="shared" si="129"/>
        <v/>
      </c>
      <c r="BR118" s="104" t="str">
        <f t="shared" si="129"/>
        <v/>
      </c>
      <c r="BS118" s="104" t="str">
        <f t="shared" si="129"/>
        <v/>
      </c>
      <c r="BT118" s="104" t="str">
        <f t="shared" si="129"/>
        <v/>
      </c>
      <c r="BU118" s="104" t="str">
        <f t="shared" si="129"/>
        <v/>
      </c>
      <c r="BV118" s="104" t="str">
        <f t="shared" si="129"/>
        <v/>
      </c>
      <c r="BW118" s="104" t="str">
        <f t="shared" si="129"/>
        <v/>
      </c>
      <c r="BX118" s="104" t="str">
        <f t="shared" si="129"/>
        <v/>
      </c>
      <c r="BY118" s="104" t="str">
        <f t="shared" si="129"/>
        <v/>
      </c>
      <c r="BZ118" s="104" t="str">
        <f t="shared" si="129"/>
        <v/>
      </c>
      <c r="CA118" s="104"/>
      <c r="CB118" s="104" t="str">
        <f t="shared" si="116"/>
        <v/>
      </c>
      <c r="CC118" s="104" t="str">
        <f t="shared" si="116"/>
        <v/>
      </c>
      <c r="CD118" s="104" t="str">
        <f t="shared" si="116"/>
        <v/>
      </c>
      <c r="CE118" s="104" t="str">
        <f t="shared" si="116"/>
        <v/>
      </c>
      <c r="CF118" s="104" t="str">
        <f t="shared" si="116"/>
        <v/>
      </c>
      <c r="CG118" s="104" t="str">
        <f t="shared" si="134"/>
        <v/>
      </c>
      <c r="CH118" s="104" t="str">
        <f t="shared" si="134"/>
        <v/>
      </c>
      <c r="CI118" s="104" t="str">
        <f t="shared" si="134"/>
        <v/>
      </c>
      <c r="CJ118" s="104" t="str">
        <f t="shared" si="134"/>
        <v/>
      </c>
      <c r="CK118" s="104" t="str">
        <f t="shared" si="134"/>
        <v/>
      </c>
      <c r="CL118" s="104" t="str">
        <f t="shared" si="134"/>
        <v/>
      </c>
      <c r="CM118" s="104" t="str">
        <f t="shared" si="134"/>
        <v/>
      </c>
      <c r="CN118" s="104" t="str">
        <f t="shared" si="134"/>
        <v/>
      </c>
      <c r="CO118" s="104"/>
      <c r="CP118" s="104" t="str">
        <f t="shared" si="117"/>
        <v/>
      </c>
      <c r="CQ118" s="104" t="str">
        <f t="shared" si="117"/>
        <v/>
      </c>
      <c r="CR118" s="104" t="str">
        <f t="shared" si="117"/>
        <v/>
      </c>
      <c r="CS118" s="104" t="str">
        <f t="shared" si="117"/>
        <v/>
      </c>
      <c r="CT118" s="104" t="str">
        <f t="shared" si="117"/>
        <v/>
      </c>
      <c r="CU118" s="104" t="str">
        <f t="shared" si="135"/>
        <v/>
      </c>
      <c r="CV118" s="104" t="str">
        <f t="shared" si="135"/>
        <v/>
      </c>
      <c r="CW118" s="104" t="str">
        <f t="shared" si="135"/>
        <v/>
      </c>
      <c r="CX118" s="104" t="str">
        <f t="shared" si="135"/>
        <v/>
      </c>
      <c r="CY118" s="104" t="str">
        <f t="shared" si="135"/>
        <v/>
      </c>
      <c r="CZ118" s="104" t="str">
        <f t="shared" si="135"/>
        <v/>
      </c>
      <c r="DA118" s="104" t="str">
        <f t="shared" si="135"/>
        <v/>
      </c>
      <c r="DB118" s="104" t="str">
        <f t="shared" si="135"/>
        <v/>
      </c>
      <c r="DC118" s="104"/>
      <c r="DD118" s="104" t="str">
        <f t="shared" si="118"/>
        <v/>
      </c>
      <c r="DE118" s="104" t="str">
        <f t="shared" si="118"/>
        <v/>
      </c>
      <c r="DF118" s="104" t="str">
        <f t="shared" si="118"/>
        <v/>
      </c>
      <c r="DG118" s="104" t="str">
        <f t="shared" si="118"/>
        <v/>
      </c>
      <c r="DH118" s="104" t="str">
        <f t="shared" si="118"/>
        <v/>
      </c>
      <c r="DI118" s="104" t="str">
        <f t="shared" si="136"/>
        <v/>
      </c>
      <c r="DJ118" s="104" t="str">
        <f t="shared" si="136"/>
        <v/>
      </c>
      <c r="DK118" s="104" t="str">
        <f t="shared" si="136"/>
        <v/>
      </c>
      <c r="DL118" s="104" t="str">
        <f t="shared" si="136"/>
        <v/>
      </c>
      <c r="DM118" s="104" t="str">
        <f t="shared" si="136"/>
        <v/>
      </c>
      <c r="DN118" s="104" t="str">
        <f t="shared" si="136"/>
        <v/>
      </c>
      <c r="DO118" s="104" t="str">
        <f t="shared" si="136"/>
        <v/>
      </c>
      <c r="DP118" s="104" t="str">
        <f t="shared" si="136"/>
        <v/>
      </c>
      <c r="DQ118" s="104"/>
      <c r="DR118" s="104" t="str">
        <f t="shared" si="119"/>
        <v/>
      </c>
      <c r="DS118" s="104" t="str">
        <f t="shared" si="119"/>
        <v/>
      </c>
      <c r="DT118" s="104" t="str">
        <f t="shared" si="119"/>
        <v/>
      </c>
      <c r="DU118" s="104" t="str">
        <f t="shared" si="119"/>
        <v/>
      </c>
      <c r="DV118" s="104" t="str">
        <f t="shared" si="119"/>
        <v/>
      </c>
      <c r="DW118" s="104" t="str">
        <f t="shared" si="137"/>
        <v/>
      </c>
      <c r="DX118" s="104" t="str">
        <f t="shared" si="137"/>
        <v/>
      </c>
      <c r="DY118" s="104" t="str">
        <f t="shared" si="137"/>
        <v/>
      </c>
      <c r="DZ118" s="104" t="str">
        <f t="shared" si="137"/>
        <v/>
      </c>
      <c r="EA118" s="104" t="str">
        <f t="shared" si="137"/>
        <v/>
      </c>
      <c r="EB118" s="104" t="str">
        <f t="shared" si="137"/>
        <v/>
      </c>
      <c r="EC118" s="104" t="str">
        <f t="shared" si="137"/>
        <v/>
      </c>
      <c r="ED118" s="104" t="str">
        <f t="shared" si="137"/>
        <v/>
      </c>
      <c r="EE118" s="104"/>
      <c r="EF118" s="104" t="str">
        <f t="shared" si="120"/>
        <v/>
      </c>
      <c r="EG118" s="104" t="str">
        <f t="shared" si="120"/>
        <v/>
      </c>
      <c r="EH118" s="104" t="str">
        <f t="shared" si="120"/>
        <v/>
      </c>
      <c r="EI118" s="104" t="str">
        <f t="shared" si="120"/>
        <v/>
      </c>
      <c r="EJ118" s="104" t="str">
        <f t="shared" si="120"/>
        <v/>
      </c>
      <c r="EK118" s="104" t="str">
        <f t="shared" si="138"/>
        <v/>
      </c>
      <c r="EL118" s="104" t="str">
        <f t="shared" si="138"/>
        <v/>
      </c>
      <c r="EM118" s="104" t="str">
        <f t="shared" si="138"/>
        <v/>
      </c>
      <c r="EN118" s="104" t="str">
        <f t="shared" si="138"/>
        <v/>
      </c>
      <c r="EO118" s="104" t="str">
        <f t="shared" si="138"/>
        <v/>
      </c>
      <c r="EP118" s="104" t="str">
        <f t="shared" si="138"/>
        <v/>
      </c>
      <c r="EQ118" s="104" t="str">
        <f t="shared" si="138"/>
        <v/>
      </c>
      <c r="ER118" s="104" t="str">
        <f t="shared" si="138"/>
        <v/>
      </c>
      <c r="ES118" s="104"/>
      <c r="ET118" s="104" t="str">
        <f t="shared" si="121"/>
        <v/>
      </c>
      <c r="EU118" s="104" t="str">
        <f t="shared" si="121"/>
        <v/>
      </c>
      <c r="EV118" s="104" t="str">
        <f t="shared" si="121"/>
        <v/>
      </c>
      <c r="EW118" s="104" t="str">
        <f t="shared" si="121"/>
        <v/>
      </c>
      <c r="EX118" s="104" t="str">
        <f t="shared" si="121"/>
        <v/>
      </c>
      <c r="EY118" s="104" t="str">
        <f t="shared" si="139"/>
        <v/>
      </c>
      <c r="EZ118" s="104" t="str">
        <f t="shared" si="139"/>
        <v/>
      </c>
      <c r="FA118" s="104" t="str">
        <f t="shared" si="139"/>
        <v/>
      </c>
      <c r="FB118" s="104" t="str">
        <f t="shared" si="139"/>
        <v/>
      </c>
      <c r="FC118" s="104" t="str">
        <f t="shared" si="139"/>
        <v/>
      </c>
      <c r="FD118" s="104" t="str">
        <f t="shared" si="139"/>
        <v/>
      </c>
      <c r="FE118" s="104" t="str">
        <f t="shared" si="139"/>
        <v/>
      </c>
      <c r="FF118" s="104" t="str">
        <f t="shared" si="139"/>
        <v/>
      </c>
      <c r="FG118" s="104"/>
      <c r="FH118" s="104" t="str">
        <f t="shared" si="122"/>
        <v/>
      </c>
      <c r="FI118" s="104" t="str">
        <f t="shared" si="122"/>
        <v/>
      </c>
      <c r="FJ118" s="104" t="str">
        <f t="shared" si="122"/>
        <v/>
      </c>
      <c r="FK118" s="104" t="str">
        <f t="shared" si="122"/>
        <v/>
      </c>
      <c r="FL118" s="104" t="str">
        <f t="shared" si="122"/>
        <v/>
      </c>
      <c r="FM118" s="104" t="str">
        <f t="shared" si="140"/>
        <v/>
      </c>
      <c r="FN118" s="104" t="str">
        <f t="shared" si="140"/>
        <v/>
      </c>
      <c r="FO118" s="104" t="str">
        <f t="shared" si="140"/>
        <v/>
      </c>
      <c r="FP118" s="104" t="str">
        <f t="shared" si="140"/>
        <v/>
      </c>
      <c r="FQ118" s="104" t="str">
        <f t="shared" si="140"/>
        <v/>
      </c>
      <c r="FR118" s="104" t="str">
        <f t="shared" si="140"/>
        <v/>
      </c>
      <c r="FS118" s="104" t="str">
        <f t="shared" si="140"/>
        <v/>
      </c>
      <c r="FT118" s="104" t="str">
        <f t="shared" si="140"/>
        <v/>
      </c>
      <c r="FU118" s="104"/>
      <c r="FV118" s="104" t="str">
        <f t="shared" si="123"/>
        <v/>
      </c>
      <c r="FW118" s="104" t="str">
        <f t="shared" si="123"/>
        <v/>
      </c>
      <c r="FX118" s="104" t="str">
        <f t="shared" si="123"/>
        <v/>
      </c>
      <c r="FY118" s="104" t="str">
        <f t="shared" si="123"/>
        <v/>
      </c>
      <c r="FZ118" s="104" t="str">
        <f t="shared" si="123"/>
        <v/>
      </c>
      <c r="GA118" s="104" t="str">
        <f t="shared" si="141"/>
        <v/>
      </c>
      <c r="GB118" s="104" t="str">
        <f t="shared" si="141"/>
        <v/>
      </c>
      <c r="GC118" s="104" t="str">
        <f t="shared" si="141"/>
        <v/>
      </c>
      <c r="GD118" s="104" t="str">
        <f t="shared" si="141"/>
        <v/>
      </c>
      <c r="GE118" s="104" t="str">
        <f t="shared" si="141"/>
        <v/>
      </c>
      <c r="GF118" s="104" t="str">
        <f t="shared" si="141"/>
        <v/>
      </c>
      <c r="GG118" s="104" t="str">
        <f t="shared" si="141"/>
        <v/>
      </c>
      <c r="GH118" s="104" t="str">
        <f t="shared" si="141"/>
        <v/>
      </c>
      <c r="GI118" s="104"/>
      <c r="GJ118" s="104" t="str">
        <f t="shared" si="124"/>
        <v/>
      </c>
      <c r="GK118" s="104" t="str">
        <f t="shared" si="124"/>
        <v/>
      </c>
      <c r="GL118" s="104" t="str">
        <f t="shared" si="124"/>
        <v/>
      </c>
      <c r="GM118" s="104" t="str">
        <f t="shared" si="124"/>
        <v/>
      </c>
      <c r="GN118" s="104" t="str">
        <f t="shared" si="124"/>
        <v/>
      </c>
      <c r="GO118" s="104" t="str">
        <f t="shared" si="142"/>
        <v/>
      </c>
      <c r="GP118" s="104" t="str">
        <f t="shared" si="142"/>
        <v/>
      </c>
      <c r="GQ118" s="104" t="str">
        <f t="shared" si="142"/>
        <v/>
      </c>
      <c r="GR118" s="104" t="str">
        <f t="shared" si="142"/>
        <v/>
      </c>
      <c r="GS118" s="104" t="str">
        <f t="shared" si="142"/>
        <v/>
      </c>
      <c r="GT118" s="104" t="str">
        <f t="shared" si="142"/>
        <v/>
      </c>
      <c r="GU118" s="104" t="str">
        <f t="shared" si="142"/>
        <v/>
      </c>
      <c r="GV118" s="104" t="str">
        <f t="shared" si="142"/>
        <v/>
      </c>
      <c r="GW118" s="104"/>
      <c r="GX118" s="104" t="str">
        <f t="shared" si="125"/>
        <v/>
      </c>
      <c r="GY118" s="104" t="str">
        <f t="shared" si="125"/>
        <v/>
      </c>
      <c r="GZ118" s="104" t="str">
        <f t="shared" si="125"/>
        <v/>
      </c>
      <c r="HA118" s="104" t="str">
        <f t="shared" si="125"/>
        <v/>
      </c>
      <c r="HB118" s="104" t="str">
        <f t="shared" si="125"/>
        <v/>
      </c>
      <c r="HC118" s="104" t="str">
        <f t="shared" si="143"/>
        <v/>
      </c>
      <c r="HD118" s="104" t="str">
        <f t="shared" si="143"/>
        <v/>
      </c>
      <c r="HE118" s="104" t="str">
        <f t="shared" si="143"/>
        <v/>
      </c>
      <c r="HF118" s="104" t="str">
        <f t="shared" si="143"/>
        <v/>
      </c>
      <c r="HG118" s="104" t="str">
        <f t="shared" si="143"/>
        <v/>
      </c>
      <c r="HH118" s="104" t="str">
        <f t="shared" si="143"/>
        <v/>
      </c>
      <c r="HI118" s="104" t="str">
        <f t="shared" si="143"/>
        <v/>
      </c>
      <c r="HJ118" s="104" t="str">
        <f t="shared" si="143"/>
        <v/>
      </c>
    </row>
    <row r="119" spans="1:218" x14ac:dyDescent="0.25">
      <c r="A119" s="91">
        <v>40662</v>
      </c>
      <c r="B119" s="113">
        <v>0.75</v>
      </c>
      <c r="C119" s="114" t="s">
        <v>557</v>
      </c>
      <c r="D119" s="160" t="s">
        <v>664</v>
      </c>
      <c r="E119" s="112">
        <v>180</v>
      </c>
      <c r="F119" s="134"/>
      <c r="G119" s="161" t="s">
        <v>665</v>
      </c>
      <c r="H119" s="162" t="str">
        <f>INDEX('Daily Activity List'!B:B,MATCH(A119,'Daily Activity List'!$A:$A))</f>
        <v>AB Decon - Removal</v>
      </c>
      <c r="I119" s="136"/>
      <c r="J119" s="104" t="str">
        <f t="shared" ref="J119:K182" si="144">IF($C119="Decontamination Line",IF($E119="","",IF($H119=J$1,$E119,"")),"")</f>
        <v/>
      </c>
      <c r="K119" s="104" t="str">
        <f t="shared" si="144"/>
        <v/>
      </c>
      <c r="L119" s="104" t="str">
        <f t="shared" si="115"/>
        <v/>
      </c>
      <c r="M119" s="104" t="str">
        <f t="shared" si="115"/>
        <v/>
      </c>
      <c r="N119" s="104" t="str">
        <f t="shared" si="115"/>
        <v/>
      </c>
      <c r="O119" s="104" t="str">
        <f t="shared" si="115"/>
        <v/>
      </c>
      <c r="P119" s="104" t="str">
        <f t="shared" si="115"/>
        <v/>
      </c>
      <c r="Q119" s="104" t="str">
        <f t="shared" si="115"/>
        <v/>
      </c>
      <c r="R119" s="104" t="str">
        <f t="shared" si="115"/>
        <v/>
      </c>
      <c r="S119" s="104" t="str">
        <f t="shared" si="115"/>
        <v/>
      </c>
      <c r="T119" s="104" t="str">
        <f t="shared" si="115"/>
        <v/>
      </c>
      <c r="U119" s="104" t="str">
        <f t="shared" si="115"/>
        <v/>
      </c>
      <c r="V119" s="104" t="str">
        <f t="shared" si="115"/>
        <v/>
      </c>
      <c r="W119" s="136"/>
      <c r="X119" s="104" t="str">
        <f t="shared" si="130"/>
        <v/>
      </c>
      <c r="Y119" s="104" t="str">
        <f t="shared" si="126"/>
        <v/>
      </c>
      <c r="Z119" s="104" t="str">
        <f t="shared" si="126"/>
        <v/>
      </c>
      <c r="AA119" s="104" t="str">
        <f t="shared" si="126"/>
        <v/>
      </c>
      <c r="AB119" s="104" t="str">
        <f t="shared" si="126"/>
        <v/>
      </c>
      <c r="AC119" s="104" t="str">
        <f t="shared" si="126"/>
        <v/>
      </c>
      <c r="AD119" s="104" t="str">
        <f t="shared" si="126"/>
        <v/>
      </c>
      <c r="AE119" s="104" t="str">
        <f t="shared" si="126"/>
        <v/>
      </c>
      <c r="AF119" s="104" t="str">
        <f t="shared" si="126"/>
        <v/>
      </c>
      <c r="AG119" s="104" t="str">
        <f t="shared" si="126"/>
        <v/>
      </c>
      <c r="AH119" s="104" t="str">
        <f t="shared" si="126"/>
        <v/>
      </c>
      <c r="AI119" s="104" t="str">
        <f t="shared" si="126"/>
        <v/>
      </c>
      <c r="AJ119" s="104" t="str">
        <f t="shared" si="126"/>
        <v/>
      </c>
      <c r="AK119" s="104"/>
      <c r="AL119" s="104" t="str">
        <f t="shared" si="131"/>
        <v/>
      </c>
      <c r="AM119" s="104" t="str">
        <f t="shared" si="127"/>
        <v/>
      </c>
      <c r="AN119" s="104" t="str">
        <f t="shared" si="127"/>
        <v/>
      </c>
      <c r="AO119" s="104" t="str">
        <f t="shared" si="127"/>
        <v/>
      </c>
      <c r="AP119" s="104" t="str">
        <f t="shared" si="127"/>
        <v/>
      </c>
      <c r="AQ119" s="104" t="str">
        <f t="shared" si="127"/>
        <v/>
      </c>
      <c r="AR119" s="104" t="str">
        <f t="shared" si="127"/>
        <v/>
      </c>
      <c r="AS119" s="104" t="str">
        <f t="shared" si="127"/>
        <v/>
      </c>
      <c r="AT119" s="104" t="str">
        <f t="shared" si="127"/>
        <v/>
      </c>
      <c r="AU119" s="104" t="str">
        <f t="shared" si="127"/>
        <v/>
      </c>
      <c r="AV119" s="104" t="str">
        <f t="shared" si="127"/>
        <v/>
      </c>
      <c r="AW119" s="104" t="str">
        <f t="shared" si="127"/>
        <v/>
      </c>
      <c r="AX119" s="104" t="str">
        <f t="shared" si="127"/>
        <v/>
      </c>
      <c r="AY119" s="104"/>
      <c r="AZ119" s="104" t="str">
        <f t="shared" si="132"/>
        <v/>
      </c>
      <c r="BA119" s="104" t="str">
        <f t="shared" si="128"/>
        <v/>
      </c>
      <c r="BB119" s="104" t="str">
        <f t="shared" si="128"/>
        <v/>
      </c>
      <c r="BC119" s="104" t="str">
        <f t="shared" si="128"/>
        <v/>
      </c>
      <c r="BD119" s="104" t="str">
        <f t="shared" si="128"/>
        <v/>
      </c>
      <c r="BE119" s="104" t="str">
        <f t="shared" si="128"/>
        <v/>
      </c>
      <c r="BF119" s="104" t="str">
        <f t="shared" si="128"/>
        <v/>
      </c>
      <c r="BG119" s="104" t="str">
        <f t="shared" si="128"/>
        <v/>
      </c>
      <c r="BH119" s="104" t="str">
        <f t="shared" si="128"/>
        <v/>
      </c>
      <c r="BI119" s="104" t="str">
        <f t="shared" si="128"/>
        <v/>
      </c>
      <c r="BJ119" s="104" t="str">
        <f t="shared" si="128"/>
        <v/>
      </c>
      <c r="BK119" s="104" t="str">
        <f t="shared" si="128"/>
        <v/>
      </c>
      <c r="BL119" s="104" t="str">
        <f t="shared" si="128"/>
        <v/>
      </c>
      <c r="BM119" s="104"/>
      <c r="BN119" s="104" t="str">
        <f t="shared" si="133"/>
        <v/>
      </c>
      <c r="BO119" s="104" t="str">
        <f t="shared" si="129"/>
        <v/>
      </c>
      <c r="BP119" s="104" t="str">
        <f t="shared" si="129"/>
        <v/>
      </c>
      <c r="BQ119" s="104" t="str">
        <f t="shared" si="129"/>
        <v/>
      </c>
      <c r="BR119" s="104" t="str">
        <f t="shared" si="129"/>
        <v/>
      </c>
      <c r="BS119" s="104" t="str">
        <f t="shared" si="129"/>
        <v/>
      </c>
      <c r="BT119" s="104" t="str">
        <f t="shared" si="129"/>
        <v/>
      </c>
      <c r="BU119" s="104" t="str">
        <f t="shared" si="129"/>
        <v/>
      </c>
      <c r="BV119" s="104" t="str">
        <f t="shared" si="129"/>
        <v/>
      </c>
      <c r="BW119" s="104" t="str">
        <f t="shared" si="129"/>
        <v/>
      </c>
      <c r="BX119" s="104" t="str">
        <f t="shared" si="129"/>
        <v/>
      </c>
      <c r="BY119" s="104" t="str">
        <f t="shared" si="129"/>
        <v/>
      </c>
      <c r="BZ119" s="104" t="str">
        <f t="shared" si="129"/>
        <v/>
      </c>
      <c r="CA119" s="104"/>
      <c r="CB119" s="104" t="str">
        <f t="shared" si="116"/>
        <v/>
      </c>
      <c r="CC119" s="104" t="str">
        <f t="shared" si="116"/>
        <v/>
      </c>
      <c r="CD119" s="104" t="str">
        <f t="shared" si="116"/>
        <v/>
      </c>
      <c r="CE119" s="104" t="str">
        <f t="shared" si="116"/>
        <v/>
      </c>
      <c r="CF119" s="104" t="str">
        <f t="shared" si="116"/>
        <v/>
      </c>
      <c r="CG119" s="104" t="str">
        <f t="shared" si="134"/>
        <v/>
      </c>
      <c r="CH119" s="104" t="str">
        <f t="shared" si="134"/>
        <v/>
      </c>
      <c r="CI119" s="104" t="str">
        <f t="shared" si="134"/>
        <v/>
      </c>
      <c r="CJ119" s="104" t="str">
        <f t="shared" si="134"/>
        <v/>
      </c>
      <c r="CK119" s="104" t="str">
        <f t="shared" si="134"/>
        <v/>
      </c>
      <c r="CL119" s="104" t="str">
        <f t="shared" si="134"/>
        <v/>
      </c>
      <c r="CM119" s="104" t="str">
        <f t="shared" si="134"/>
        <v/>
      </c>
      <c r="CN119" s="104" t="str">
        <f t="shared" si="134"/>
        <v/>
      </c>
      <c r="CO119" s="104"/>
      <c r="CP119" s="104" t="str">
        <f t="shared" si="117"/>
        <v/>
      </c>
      <c r="CQ119" s="104" t="str">
        <f t="shared" si="117"/>
        <v/>
      </c>
      <c r="CR119" s="104" t="str">
        <f t="shared" si="117"/>
        <v/>
      </c>
      <c r="CS119" s="104" t="str">
        <f t="shared" si="117"/>
        <v/>
      </c>
      <c r="CT119" s="104" t="str">
        <f t="shared" si="117"/>
        <v/>
      </c>
      <c r="CU119" s="104">
        <f t="shared" si="135"/>
        <v>180</v>
      </c>
      <c r="CV119" s="104" t="str">
        <f t="shared" si="135"/>
        <v/>
      </c>
      <c r="CW119" s="104" t="str">
        <f t="shared" si="135"/>
        <v/>
      </c>
      <c r="CX119" s="104" t="str">
        <f t="shared" si="135"/>
        <v/>
      </c>
      <c r="CY119" s="104" t="str">
        <f t="shared" si="135"/>
        <v/>
      </c>
      <c r="CZ119" s="104" t="str">
        <f t="shared" si="135"/>
        <v/>
      </c>
      <c r="DA119" s="104" t="str">
        <f t="shared" si="135"/>
        <v/>
      </c>
      <c r="DB119" s="104" t="str">
        <f t="shared" si="135"/>
        <v/>
      </c>
      <c r="DC119" s="104"/>
      <c r="DD119" s="104" t="str">
        <f t="shared" si="118"/>
        <v/>
      </c>
      <c r="DE119" s="104" t="str">
        <f t="shared" si="118"/>
        <v/>
      </c>
      <c r="DF119" s="104" t="str">
        <f t="shared" si="118"/>
        <v/>
      </c>
      <c r="DG119" s="104" t="str">
        <f t="shared" si="118"/>
        <v/>
      </c>
      <c r="DH119" s="104" t="str">
        <f t="shared" si="118"/>
        <v/>
      </c>
      <c r="DI119" s="104" t="str">
        <f t="shared" si="136"/>
        <v/>
      </c>
      <c r="DJ119" s="104" t="str">
        <f t="shared" si="136"/>
        <v/>
      </c>
      <c r="DK119" s="104" t="str">
        <f t="shared" si="136"/>
        <v/>
      </c>
      <c r="DL119" s="104" t="str">
        <f t="shared" si="136"/>
        <v/>
      </c>
      <c r="DM119" s="104" t="str">
        <f t="shared" si="136"/>
        <v/>
      </c>
      <c r="DN119" s="104" t="str">
        <f t="shared" si="136"/>
        <v/>
      </c>
      <c r="DO119" s="104" t="str">
        <f t="shared" si="136"/>
        <v/>
      </c>
      <c r="DP119" s="104" t="str">
        <f t="shared" si="136"/>
        <v/>
      </c>
      <c r="DQ119" s="104"/>
      <c r="DR119" s="104" t="str">
        <f t="shared" si="119"/>
        <v/>
      </c>
      <c r="DS119" s="104" t="str">
        <f t="shared" si="119"/>
        <v/>
      </c>
      <c r="DT119" s="104" t="str">
        <f t="shared" si="119"/>
        <v/>
      </c>
      <c r="DU119" s="104" t="str">
        <f t="shared" si="119"/>
        <v/>
      </c>
      <c r="DV119" s="104" t="str">
        <f t="shared" si="119"/>
        <v/>
      </c>
      <c r="DW119" s="104" t="str">
        <f t="shared" si="137"/>
        <v/>
      </c>
      <c r="DX119" s="104" t="str">
        <f t="shared" si="137"/>
        <v/>
      </c>
      <c r="DY119" s="104" t="str">
        <f t="shared" si="137"/>
        <v/>
      </c>
      <c r="DZ119" s="104" t="str">
        <f t="shared" si="137"/>
        <v/>
      </c>
      <c r="EA119" s="104" t="str">
        <f t="shared" si="137"/>
        <v/>
      </c>
      <c r="EB119" s="104" t="str">
        <f t="shared" si="137"/>
        <v/>
      </c>
      <c r="EC119" s="104" t="str">
        <f t="shared" si="137"/>
        <v/>
      </c>
      <c r="ED119" s="104" t="str">
        <f t="shared" si="137"/>
        <v/>
      </c>
      <c r="EE119" s="104"/>
      <c r="EF119" s="104" t="str">
        <f t="shared" si="120"/>
        <v/>
      </c>
      <c r="EG119" s="104" t="str">
        <f t="shared" si="120"/>
        <v/>
      </c>
      <c r="EH119" s="104" t="str">
        <f t="shared" si="120"/>
        <v/>
      </c>
      <c r="EI119" s="104" t="str">
        <f t="shared" si="120"/>
        <v/>
      </c>
      <c r="EJ119" s="104" t="str">
        <f t="shared" si="120"/>
        <v/>
      </c>
      <c r="EK119" s="104" t="str">
        <f t="shared" si="138"/>
        <v/>
      </c>
      <c r="EL119" s="104" t="str">
        <f t="shared" si="138"/>
        <v/>
      </c>
      <c r="EM119" s="104" t="str">
        <f t="shared" si="138"/>
        <v/>
      </c>
      <c r="EN119" s="104" t="str">
        <f t="shared" si="138"/>
        <v/>
      </c>
      <c r="EO119" s="104" t="str">
        <f t="shared" si="138"/>
        <v/>
      </c>
      <c r="EP119" s="104" t="str">
        <f t="shared" si="138"/>
        <v/>
      </c>
      <c r="EQ119" s="104" t="str">
        <f t="shared" si="138"/>
        <v/>
      </c>
      <c r="ER119" s="104" t="str">
        <f t="shared" si="138"/>
        <v/>
      </c>
      <c r="ES119" s="104"/>
      <c r="ET119" s="104" t="str">
        <f t="shared" si="121"/>
        <v/>
      </c>
      <c r="EU119" s="104" t="str">
        <f t="shared" si="121"/>
        <v/>
      </c>
      <c r="EV119" s="104" t="str">
        <f t="shared" si="121"/>
        <v/>
      </c>
      <c r="EW119" s="104" t="str">
        <f t="shared" si="121"/>
        <v/>
      </c>
      <c r="EX119" s="104" t="str">
        <f t="shared" si="121"/>
        <v/>
      </c>
      <c r="EY119" s="104" t="str">
        <f t="shared" si="139"/>
        <v/>
      </c>
      <c r="EZ119" s="104" t="str">
        <f t="shared" si="139"/>
        <v/>
      </c>
      <c r="FA119" s="104" t="str">
        <f t="shared" si="139"/>
        <v/>
      </c>
      <c r="FB119" s="104" t="str">
        <f t="shared" si="139"/>
        <v/>
      </c>
      <c r="FC119" s="104" t="str">
        <f t="shared" si="139"/>
        <v/>
      </c>
      <c r="FD119" s="104" t="str">
        <f t="shared" si="139"/>
        <v/>
      </c>
      <c r="FE119" s="104" t="str">
        <f t="shared" si="139"/>
        <v/>
      </c>
      <c r="FF119" s="104" t="str">
        <f t="shared" si="139"/>
        <v/>
      </c>
      <c r="FG119" s="104"/>
      <c r="FH119" s="104" t="str">
        <f t="shared" si="122"/>
        <v/>
      </c>
      <c r="FI119" s="104" t="str">
        <f t="shared" si="122"/>
        <v/>
      </c>
      <c r="FJ119" s="104" t="str">
        <f t="shared" si="122"/>
        <v/>
      </c>
      <c r="FK119" s="104" t="str">
        <f t="shared" si="122"/>
        <v/>
      </c>
      <c r="FL119" s="104" t="str">
        <f t="shared" si="122"/>
        <v/>
      </c>
      <c r="FM119" s="104" t="str">
        <f t="shared" si="140"/>
        <v/>
      </c>
      <c r="FN119" s="104" t="str">
        <f t="shared" si="140"/>
        <v/>
      </c>
      <c r="FO119" s="104" t="str">
        <f t="shared" si="140"/>
        <v/>
      </c>
      <c r="FP119" s="104" t="str">
        <f t="shared" si="140"/>
        <v/>
      </c>
      <c r="FQ119" s="104" t="str">
        <f t="shared" si="140"/>
        <v/>
      </c>
      <c r="FR119" s="104" t="str">
        <f t="shared" si="140"/>
        <v/>
      </c>
      <c r="FS119" s="104" t="str">
        <f t="shared" si="140"/>
        <v/>
      </c>
      <c r="FT119" s="104" t="str">
        <f t="shared" si="140"/>
        <v/>
      </c>
      <c r="FU119" s="104"/>
      <c r="FV119" s="104" t="str">
        <f t="shared" si="123"/>
        <v/>
      </c>
      <c r="FW119" s="104" t="str">
        <f t="shared" si="123"/>
        <v/>
      </c>
      <c r="FX119" s="104" t="str">
        <f t="shared" si="123"/>
        <v/>
      </c>
      <c r="FY119" s="104" t="str">
        <f t="shared" si="123"/>
        <v/>
      </c>
      <c r="FZ119" s="104" t="str">
        <f t="shared" si="123"/>
        <v/>
      </c>
      <c r="GA119" s="104" t="str">
        <f t="shared" si="141"/>
        <v/>
      </c>
      <c r="GB119" s="104" t="str">
        <f t="shared" si="141"/>
        <v/>
      </c>
      <c r="GC119" s="104" t="str">
        <f t="shared" si="141"/>
        <v/>
      </c>
      <c r="GD119" s="104" t="str">
        <f t="shared" si="141"/>
        <v/>
      </c>
      <c r="GE119" s="104" t="str">
        <f t="shared" si="141"/>
        <v/>
      </c>
      <c r="GF119" s="104" t="str">
        <f t="shared" si="141"/>
        <v/>
      </c>
      <c r="GG119" s="104" t="str">
        <f t="shared" si="141"/>
        <v/>
      </c>
      <c r="GH119" s="104" t="str">
        <f t="shared" si="141"/>
        <v/>
      </c>
      <c r="GI119" s="104"/>
      <c r="GJ119" s="104" t="str">
        <f t="shared" si="124"/>
        <v/>
      </c>
      <c r="GK119" s="104" t="str">
        <f t="shared" si="124"/>
        <v/>
      </c>
      <c r="GL119" s="104" t="str">
        <f t="shared" si="124"/>
        <v/>
      </c>
      <c r="GM119" s="104" t="str">
        <f t="shared" si="124"/>
        <v/>
      </c>
      <c r="GN119" s="104" t="str">
        <f t="shared" si="124"/>
        <v/>
      </c>
      <c r="GO119" s="104" t="str">
        <f t="shared" si="142"/>
        <v/>
      </c>
      <c r="GP119" s="104" t="str">
        <f t="shared" si="142"/>
        <v/>
      </c>
      <c r="GQ119" s="104" t="str">
        <f t="shared" si="142"/>
        <v/>
      </c>
      <c r="GR119" s="104" t="str">
        <f t="shared" si="142"/>
        <v/>
      </c>
      <c r="GS119" s="104" t="str">
        <f t="shared" si="142"/>
        <v/>
      </c>
      <c r="GT119" s="104" t="str">
        <f t="shared" si="142"/>
        <v/>
      </c>
      <c r="GU119" s="104" t="str">
        <f t="shared" si="142"/>
        <v/>
      </c>
      <c r="GV119" s="104" t="str">
        <f t="shared" si="142"/>
        <v/>
      </c>
      <c r="GW119" s="104"/>
      <c r="GX119" s="104" t="str">
        <f t="shared" si="125"/>
        <v/>
      </c>
      <c r="GY119" s="104" t="str">
        <f t="shared" si="125"/>
        <v/>
      </c>
      <c r="GZ119" s="104" t="str">
        <f t="shared" si="125"/>
        <v/>
      </c>
      <c r="HA119" s="104" t="str">
        <f t="shared" si="125"/>
        <v/>
      </c>
      <c r="HB119" s="104" t="str">
        <f t="shared" si="125"/>
        <v/>
      </c>
      <c r="HC119" s="104" t="str">
        <f t="shared" si="143"/>
        <v/>
      </c>
      <c r="HD119" s="104" t="str">
        <f t="shared" si="143"/>
        <v/>
      </c>
      <c r="HE119" s="104" t="str">
        <f t="shared" si="143"/>
        <v/>
      </c>
      <c r="HF119" s="104" t="str">
        <f t="shared" si="143"/>
        <v/>
      </c>
      <c r="HG119" s="104" t="str">
        <f t="shared" si="143"/>
        <v/>
      </c>
      <c r="HH119" s="104" t="str">
        <f t="shared" si="143"/>
        <v/>
      </c>
      <c r="HI119" s="104" t="str">
        <f t="shared" si="143"/>
        <v/>
      </c>
      <c r="HJ119" s="104" t="str">
        <f t="shared" si="143"/>
        <v/>
      </c>
    </row>
    <row r="120" spans="1:218" x14ac:dyDescent="0.25">
      <c r="A120" s="91">
        <v>40662</v>
      </c>
      <c r="B120" s="113">
        <v>0.75</v>
      </c>
      <c r="C120" s="114" t="s">
        <v>407</v>
      </c>
      <c r="D120" s="160" t="s">
        <v>664</v>
      </c>
      <c r="E120" s="112">
        <v>48.8</v>
      </c>
      <c r="F120" s="134"/>
      <c r="G120" s="161" t="s">
        <v>665</v>
      </c>
      <c r="H120" s="162" t="str">
        <f>INDEX('Daily Activity List'!B:B,MATCH(A120,'Daily Activity List'!$A:$A))</f>
        <v>AB Decon - Removal</v>
      </c>
      <c r="I120" s="136"/>
      <c r="J120" s="104" t="str">
        <f t="shared" si="144"/>
        <v/>
      </c>
      <c r="K120" s="104" t="str">
        <f t="shared" si="144"/>
        <v/>
      </c>
      <c r="L120" s="104" t="str">
        <f t="shared" si="115"/>
        <v/>
      </c>
      <c r="M120" s="104" t="str">
        <f t="shared" si="115"/>
        <v/>
      </c>
      <c r="N120" s="104" t="str">
        <f t="shared" si="115"/>
        <v/>
      </c>
      <c r="O120" s="104" t="str">
        <f t="shared" si="115"/>
        <v/>
      </c>
      <c r="P120" s="104" t="str">
        <f t="shared" si="115"/>
        <v/>
      </c>
      <c r="Q120" s="104" t="str">
        <f t="shared" si="115"/>
        <v/>
      </c>
      <c r="R120" s="104" t="str">
        <f t="shared" si="115"/>
        <v/>
      </c>
      <c r="S120" s="104" t="str">
        <f t="shared" si="115"/>
        <v/>
      </c>
      <c r="T120" s="104" t="str">
        <f t="shared" si="115"/>
        <v/>
      </c>
      <c r="U120" s="104" t="str">
        <f t="shared" si="115"/>
        <v/>
      </c>
      <c r="V120" s="104" t="str">
        <f t="shared" si="115"/>
        <v/>
      </c>
      <c r="W120" s="136"/>
      <c r="X120" s="104" t="str">
        <f t="shared" si="130"/>
        <v/>
      </c>
      <c r="Y120" s="104" t="str">
        <f t="shared" si="126"/>
        <v/>
      </c>
      <c r="Z120" s="104" t="str">
        <f t="shared" si="126"/>
        <v/>
      </c>
      <c r="AA120" s="104" t="str">
        <f t="shared" si="126"/>
        <v/>
      </c>
      <c r="AB120" s="104" t="str">
        <f t="shared" si="126"/>
        <v/>
      </c>
      <c r="AC120" s="104" t="str">
        <f t="shared" si="126"/>
        <v/>
      </c>
      <c r="AD120" s="104" t="str">
        <f t="shared" si="126"/>
        <v/>
      </c>
      <c r="AE120" s="104" t="str">
        <f t="shared" si="126"/>
        <v/>
      </c>
      <c r="AF120" s="104" t="str">
        <f t="shared" si="126"/>
        <v/>
      </c>
      <c r="AG120" s="104" t="str">
        <f t="shared" si="126"/>
        <v/>
      </c>
      <c r="AH120" s="104" t="str">
        <f t="shared" si="126"/>
        <v/>
      </c>
      <c r="AI120" s="104" t="str">
        <f t="shared" si="126"/>
        <v/>
      </c>
      <c r="AJ120" s="104" t="str">
        <f t="shared" si="126"/>
        <v/>
      </c>
      <c r="AK120" s="104"/>
      <c r="AL120" s="104" t="str">
        <f t="shared" si="131"/>
        <v/>
      </c>
      <c r="AM120" s="104" t="str">
        <f t="shared" si="127"/>
        <v/>
      </c>
      <c r="AN120" s="104" t="str">
        <f t="shared" si="127"/>
        <v/>
      </c>
      <c r="AO120" s="104" t="str">
        <f t="shared" si="127"/>
        <v/>
      </c>
      <c r="AP120" s="104" t="str">
        <f t="shared" si="127"/>
        <v/>
      </c>
      <c r="AQ120" s="104" t="str">
        <f t="shared" si="127"/>
        <v/>
      </c>
      <c r="AR120" s="104" t="str">
        <f t="shared" si="127"/>
        <v/>
      </c>
      <c r="AS120" s="104" t="str">
        <f t="shared" si="127"/>
        <v/>
      </c>
      <c r="AT120" s="104" t="str">
        <f t="shared" si="127"/>
        <v/>
      </c>
      <c r="AU120" s="104" t="str">
        <f t="shared" si="127"/>
        <v/>
      </c>
      <c r="AV120" s="104" t="str">
        <f t="shared" si="127"/>
        <v/>
      </c>
      <c r="AW120" s="104" t="str">
        <f t="shared" si="127"/>
        <v/>
      </c>
      <c r="AX120" s="104" t="str">
        <f t="shared" si="127"/>
        <v/>
      </c>
      <c r="AY120" s="104"/>
      <c r="AZ120" s="104" t="str">
        <f t="shared" si="132"/>
        <v/>
      </c>
      <c r="BA120" s="104" t="str">
        <f t="shared" si="128"/>
        <v/>
      </c>
      <c r="BB120" s="104" t="str">
        <f t="shared" si="128"/>
        <v/>
      </c>
      <c r="BC120" s="104" t="str">
        <f t="shared" si="128"/>
        <v/>
      </c>
      <c r="BD120" s="104" t="str">
        <f t="shared" si="128"/>
        <v/>
      </c>
      <c r="BE120" s="104" t="str">
        <f t="shared" si="128"/>
        <v/>
      </c>
      <c r="BF120" s="104" t="str">
        <f t="shared" si="128"/>
        <v/>
      </c>
      <c r="BG120" s="104" t="str">
        <f t="shared" si="128"/>
        <v/>
      </c>
      <c r="BH120" s="104" t="str">
        <f t="shared" si="128"/>
        <v/>
      </c>
      <c r="BI120" s="104" t="str">
        <f t="shared" si="128"/>
        <v/>
      </c>
      <c r="BJ120" s="104" t="str">
        <f t="shared" si="128"/>
        <v/>
      </c>
      <c r="BK120" s="104" t="str">
        <f t="shared" si="128"/>
        <v/>
      </c>
      <c r="BL120" s="104" t="str">
        <f t="shared" si="128"/>
        <v/>
      </c>
      <c r="BM120" s="104"/>
      <c r="BN120" s="104" t="str">
        <f t="shared" si="133"/>
        <v/>
      </c>
      <c r="BO120" s="104" t="str">
        <f t="shared" si="129"/>
        <v/>
      </c>
      <c r="BP120" s="104" t="str">
        <f t="shared" si="129"/>
        <v/>
      </c>
      <c r="BQ120" s="104" t="str">
        <f t="shared" si="129"/>
        <v/>
      </c>
      <c r="BR120" s="104" t="str">
        <f t="shared" si="129"/>
        <v/>
      </c>
      <c r="BS120" s="104" t="str">
        <f t="shared" si="129"/>
        <v/>
      </c>
      <c r="BT120" s="104" t="str">
        <f t="shared" si="129"/>
        <v/>
      </c>
      <c r="BU120" s="104" t="str">
        <f t="shared" si="129"/>
        <v/>
      </c>
      <c r="BV120" s="104" t="str">
        <f t="shared" si="129"/>
        <v/>
      </c>
      <c r="BW120" s="104" t="str">
        <f t="shared" si="129"/>
        <v/>
      </c>
      <c r="BX120" s="104" t="str">
        <f t="shared" si="129"/>
        <v/>
      </c>
      <c r="BY120" s="104" t="str">
        <f t="shared" si="129"/>
        <v/>
      </c>
      <c r="BZ120" s="104" t="str">
        <f t="shared" si="129"/>
        <v/>
      </c>
      <c r="CA120" s="104"/>
      <c r="CB120" s="104" t="str">
        <f t="shared" si="116"/>
        <v/>
      </c>
      <c r="CC120" s="104" t="str">
        <f t="shared" si="116"/>
        <v/>
      </c>
      <c r="CD120" s="104" t="str">
        <f t="shared" si="116"/>
        <v/>
      </c>
      <c r="CE120" s="104" t="str">
        <f t="shared" si="116"/>
        <v/>
      </c>
      <c r="CF120" s="104" t="str">
        <f t="shared" si="116"/>
        <v/>
      </c>
      <c r="CG120" s="104" t="str">
        <f t="shared" si="134"/>
        <v/>
      </c>
      <c r="CH120" s="104" t="str">
        <f t="shared" si="134"/>
        <v/>
      </c>
      <c r="CI120" s="104" t="str">
        <f t="shared" si="134"/>
        <v/>
      </c>
      <c r="CJ120" s="104" t="str">
        <f t="shared" si="134"/>
        <v/>
      </c>
      <c r="CK120" s="104" t="str">
        <f t="shared" si="134"/>
        <v/>
      </c>
      <c r="CL120" s="104" t="str">
        <f t="shared" si="134"/>
        <v/>
      </c>
      <c r="CM120" s="104" t="str">
        <f t="shared" si="134"/>
        <v/>
      </c>
      <c r="CN120" s="104" t="str">
        <f t="shared" si="134"/>
        <v/>
      </c>
      <c r="CO120" s="104"/>
      <c r="CP120" s="104" t="str">
        <f t="shared" si="117"/>
        <v/>
      </c>
      <c r="CQ120" s="104" t="str">
        <f t="shared" si="117"/>
        <v/>
      </c>
      <c r="CR120" s="104" t="str">
        <f t="shared" si="117"/>
        <v/>
      </c>
      <c r="CS120" s="104" t="str">
        <f t="shared" si="117"/>
        <v/>
      </c>
      <c r="CT120" s="104" t="str">
        <f t="shared" si="117"/>
        <v/>
      </c>
      <c r="CU120" s="104" t="str">
        <f t="shared" si="135"/>
        <v/>
      </c>
      <c r="CV120" s="104" t="str">
        <f t="shared" si="135"/>
        <v/>
      </c>
      <c r="CW120" s="104" t="str">
        <f t="shared" si="135"/>
        <v/>
      </c>
      <c r="CX120" s="104" t="str">
        <f t="shared" si="135"/>
        <v/>
      </c>
      <c r="CY120" s="104" t="str">
        <f t="shared" si="135"/>
        <v/>
      </c>
      <c r="CZ120" s="104" t="str">
        <f t="shared" si="135"/>
        <v/>
      </c>
      <c r="DA120" s="104" t="str">
        <f t="shared" si="135"/>
        <v/>
      </c>
      <c r="DB120" s="104" t="str">
        <f t="shared" si="135"/>
        <v/>
      </c>
      <c r="DC120" s="104"/>
      <c r="DD120" s="104" t="str">
        <f t="shared" si="118"/>
        <v/>
      </c>
      <c r="DE120" s="104" t="str">
        <f t="shared" si="118"/>
        <v/>
      </c>
      <c r="DF120" s="104" t="str">
        <f t="shared" si="118"/>
        <v/>
      </c>
      <c r="DG120" s="104" t="str">
        <f t="shared" si="118"/>
        <v/>
      </c>
      <c r="DH120" s="104" t="str">
        <f t="shared" si="118"/>
        <v/>
      </c>
      <c r="DI120" s="104" t="str">
        <f t="shared" si="136"/>
        <v/>
      </c>
      <c r="DJ120" s="104" t="str">
        <f t="shared" si="136"/>
        <v/>
      </c>
      <c r="DK120" s="104" t="str">
        <f t="shared" si="136"/>
        <v/>
      </c>
      <c r="DL120" s="104" t="str">
        <f t="shared" si="136"/>
        <v/>
      </c>
      <c r="DM120" s="104" t="str">
        <f t="shared" si="136"/>
        <v/>
      </c>
      <c r="DN120" s="104" t="str">
        <f t="shared" si="136"/>
        <v/>
      </c>
      <c r="DO120" s="104" t="str">
        <f t="shared" si="136"/>
        <v/>
      </c>
      <c r="DP120" s="104" t="str">
        <f t="shared" si="136"/>
        <v/>
      </c>
      <c r="DQ120" s="104"/>
      <c r="DR120" s="104" t="str">
        <f t="shared" si="119"/>
        <v/>
      </c>
      <c r="DS120" s="104" t="str">
        <f t="shared" si="119"/>
        <v/>
      </c>
      <c r="DT120" s="104" t="str">
        <f t="shared" si="119"/>
        <v/>
      </c>
      <c r="DU120" s="104" t="str">
        <f t="shared" si="119"/>
        <v/>
      </c>
      <c r="DV120" s="104" t="str">
        <f t="shared" si="119"/>
        <v/>
      </c>
      <c r="DW120" s="104" t="str">
        <f t="shared" si="137"/>
        <v/>
      </c>
      <c r="DX120" s="104" t="str">
        <f t="shared" si="137"/>
        <v/>
      </c>
      <c r="DY120" s="104" t="str">
        <f t="shared" si="137"/>
        <v/>
      </c>
      <c r="DZ120" s="104" t="str">
        <f t="shared" si="137"/>
        <v/>
      </c>
      <c r="EA120" s="104" t="str">
        <f t="shared" si="137"/>
        <v/>
      </c>
      <c r="EB120" s="104" t="str">
        <f t="shared" si="137"/>
        <v/>
      </c>
      <c r="EC120" s="104" t="str">
        <f t="shared" si="137"/>
        <v/>
      </c>
      <c r="ED120" s="104" t="str">
        <f t="shared" si="137"/>
        <v/>
      </c>
      <c r="EE120" s="104"/>
      <c r="EF120" s="104" t="str">
        <f t="shared" si="120"/>
        <v/>
      </c>
      <c r="EG120" s="104" t="str">
        <f t="shared" si="120"/>
        <v/>
      </c>
      <c r="EH120" s="104" t="str">
        <f t="shared" si="120"/>
        <v/>
      </c>
      <c r="EI120" s="104" t="str">
        <f t="shared" si="120"/>
        <v/>
      </c>
      <c r="EJ120" s="104" t="str">
        <f t="shared" si="120"/>
        <v/>
      </c>
      <c r="EK120" s="104" t="str">
        <f t="shared" si="138"/>
        <v/>
      </c>
      <c r="EL120" s="104" t="str">
        <f t="shared" si="138"/>
        <v/>
      </c>
      <c r="EM120" s="104" t="str">
        <f t="shared" si="138"/>
        <v/>
      </c>
      <c r="EN120" s="104" t="str">
        <f t="shared" si="138"/>
        <v/>
      </c>
      <c r="EO120" s="104" t="str">
        <f t="shared" si="138"/>
        <v/>
      </c>
      <c r="EP120" s="104" t="str">
        <f t="shared" si="138"/>
        <v/>
      </c>
      <c r="EQ120" s="104" t="str">
        <f t="shared" si="138"/>
        <v/>
      </c>
      <c r="ER120" s="104" t="str">
        <f t="shared" si="138"/>
        <v/>
      </c>
      <c r="ES120" s="104"/>
      <c r="ET120" s="104" t="str">
        <f t="shared" si="121"/>
        <v/>
      </c>
      <c r="EU120" s="104" t="str">
        <f t="shared" si="121"/>
        <v/>
      </c>
      <c r="EV120" s="104" t="str">
        <f t="shared" si="121"/>
        <v/>
      </c>
      <c r="EW120" s="104" t="str">
        <f t="shared" si="121"/>
        <v/>
      </c>
      <c r="EX120" s="104" t="str">
        <f t="shared" si="121"/>
        <v/>
      </c>
      <c r="EY120" s="104" t="str">
        <f t="shared" si="139"/>
        <v/>
      </c>
      <c r="EZ120" s="104" t="str">
        <f t="shared" si="139"/>
        <v/>
      </c>
      <c r="FA120" s="104" t="str">
        <f t="shared" si="139"/>
        <v/>
      </c>
      <c r="FB120" s="104" t="str">
        <f t="shared" si="139"/>
        <v/>
      </c>
      <c r="FC120" s="104" t="str">
        <f t="shared" si="139"/>
        <v/>
      </c>
      <c r="FD120" s="104" t="str">
        <f t="shared" si="139"/>
        <v/>
      </c>
      <c r="FE120" s="104" t="str">
        <f t="shared" si="139"/>
        <v/>
      </c>
      <c r="FF120" s="104" t="str">
        <f t="shared" si="139"/>
        <v/>
      </c>
      <c r="FG120" s="104"/>
      <c r="FH120" s="104" t="str">
        <f t="shared" si="122"/>
        <v/>
      </c>
      <c r="FI120" s="104" t="str">
        <f t="shared" si="122"/>
        <v/>
      </c>
      <c r="FJ120" s="104" t="str">
        <f t="shared" si="122"/>
        <v/>
      </c>
      <c r="FK120" s="104" t="str">
        <f t="shared" si="122"/>
        <v/>
      </c>
      <c r="FL120" s="104" t="str">
        <f t="shared" si="122"/>
        <v/>
      </c>
      <c r="FM120" s="104" t="str">
        <f t="shared" si="140"/>
        <v/>
      </c>
      <c r="FN120" s="104" t="str">
        <f t="shared" si="140"/>
        <v/>
      </c>
      <c r="FO120" s="104" t="str">
        <f t="shared" si="140"/>
        <v/>
      </c>
      <c r="FP120" s="104" t="str">
        <f t="shared" si="140"/>
        <v/>
      </c>
      <c r="FQ120" s="104" t="str">
        <f t="shared" si="140"/>
        <v/>
      </c>
      <c r="FR120" s="104" t="str">
        <f t="shared" si="140"/>
        <v/>
      </c>
      <c r="FS120" s="104" t="str">
        <f t="shared" si="140"/>
        <v/>
      </c>
      <c r="FT120" s="104" t="str">
        <f t="shared" si="140"/>
        <v/>
      </c>
      <c r="FU120" s="104"/>
      <c r="FV120" s="104" t="str">
        <f t="shared" si="123"/>
        <v/>
      </c>
      <c r="FW120" s="104" t="str">
        <f t="shared" si="123"/>
        <v/>
      </c>
      <c r="FX120" s="104" t="str">
        <f t="shared" si="123"/>
        <v/>
      </c>
      <c r="FY120" s="104" t="str">
        <f t="shared" si="123"/>
        <v/>
      </c>
      <c r="FZ120" s="104" t="str">
        <f t="shared" si="123"/>
        <v/>
      </c>
      <c r="GA120" s="104" t="str">
        <f t="shared" si="141"/>
        <v/>
      </c>
      <c r="GB120" s="104" t="str">
        <f t="shared" si="141"/>
        <v/>
      </c>
      <c r="GC120" s="104" t="str">
        <f t="shared" si="141"/>
        <v/>
      </c>
      <c r="GD120" s="104" t="str">
        <f t="shared" si="141"/>
        <v/>
      </c>
      <c r="GE120" s="104" t="str">
        <f t="shared" si="141"/>
        <v/>
      </c>
      <c r="GF120" s="104" t="str">
        <f t="shared" si="141"/>
        <v/>
      </c>
      <c r="GG120" s="104" t="str">
        <f t="shared" si="141"/>
        <v/>
      </c>
      <c r="GH120" s="104" t="str">
        <f t="shared" si="141"/>
        <v/>
      </c>
      <c r="GI120" s="104"/>
      <c r="GJ120" s="104" t="str">
        <f t="shared" si="124"/>
        <v/>
      </c>
      <c r="GK120" s="104" t="str">
        <f t="shared" si="124"/>
        <v/>
      </c>
      <c r="GL120" s="104" t="str">
        <f t="shared" si="124"/>
        <v/>
      </c>
      <c r="GM120" s="104" t="str">
        <f t="shared" si="124"/>
        <v/>
      </c>
      <c r="GN120" s="104" t="str">
        <f t="shared" si="124"/>
        <v/>
      </c>
      <c r="GO120" s="104" t="str">
        <f t="shared" si="142"/>
        <v/>
      </c>
      <c r="GP120" s="104" t="str">
        <f t="shared" si="142"/>
        <v/>
      </c>
      <c r="GQ120" s="104" t="str">
        <f t="shared" si="142"/>
        <v/>
      </c>
      <c r="GR120" s="104" t="str">
        <f t="shared" si="142"/>
        <v/>
      </c>
      <c r="GS120" s="104" t="str">
        <f t="shared" si="142"/>
        <v/>
      </c>
      <c r="GT120" s="104" t="str">
        <f t="shared" si="142"/>
        <v/>
      </c>
      <c r="GU120" s="104" t="str">
        <f t="shared" si="142"/>
        <v/>
      </c>
      <c r="GV120" s="104" t="str">
        <f t="shared" si="142"/>
        <v/>
      </c>
      <c r="GW120" s="104"/>
      <c r="GX120" s="104" t="str">
        <f t="shared" si="125"/>
        <v/>
      </c>
      <c r="GY120" s="104" t="str">
        <f t="shared" si="125"/>
        <v/>
      </c>
      <c r="GZ120" s="104" t="str">
        <f t="shared" si="125"/>
        <v/>
      </c>
      <c r="HA120" s="104" t="str">
        <f t="shared" si="125"/>
        <v/>
      </c>
      <c r="HB120" s="104" t="str">
        <f t="shared" si="125"/>
        <v/>
      </c>
      <c r="HC120" s="104">
        <f t="shared" si="143"/>
        <v>48.8</v>
      </c>
      <c r="HD120" s="104" t="str">
        <f t="shared" si="143"/>
        <v/>
      </c>
      <c r="HE120" s="104" t="str">
        <f t="shared" si="143"/>
        <v/>
      </c>
      <c r="HF120" s="104" t="str">
        <f t="shared" si="143"/>
        <v/>
      </c>
      <c r="HG120" s="104" t="str">
        <f t="shared" si="143"/>
        <v/>
      </c>
      <c r="HH120" s="104" t="str">
        <f t="shared" si="143"/>
        <v/>
      </c>
      <c r="HI120" s="104" t="str">
        <f t="shared" si="143"/>
        <v/>
      </c>
      <c r="HJ120" s="104" t="str">
        <f t="shared" si="143"/>
        <v/>
      </c>
    </row>
    <row r="121" spans="1:218" x14ac:dyDescent="0.25">
      <c r="A121" s="91">
        <v>40662</v>
      </c>
      <c r="B121" s="113">
        <v>0.75</v>
      </c>
      <c r="C121" s="114" t="s">
        <v>562</v>
      </c>
      <c r="D121" s="160" t="s">
        <v>664</v>
      </c>
      <c r="E121" s="112">
        <v>47.6</v>
      </c>
      <c r="F121" s="134"/>
      <c r="G121" s="161" t="s">
        <v>665</v>
      </c>
      <c r="H121" s="162" t="str">
        <f>INDEX('Daily Activity List'!B:B,MATCH(A121,'Daily Activity List'!$A:$A))</f>
        <v>AB Decon - Removal</v>
      </c>
      <c r="I121" s="136"/>
      <c r="J121" s="104" t="str">
        <f t="shared" si="144"/>
        <v/>
      </c>
      <c r="K121" s="104" t="str">
        <f t="shared" si="144"/>
        <v/>
      </c>
      <c r="L121" s="104" t="str">
        <f t="shared" si="115"/>
        <v/>
      </c>
      <c r="M121" s="104" t="str">
        <f t="shared" si="115"/>
        <v/>
      </c>
      <c r="N121" s="104" t="str">
        <f t="shared" si="115"/>
        <v/>
      </c>
      <c r="O121" s="104" t="str">
        <f t="shared" si="115"/>
        <v/>
      </c>
      <c r="P121" s="104" t="str">
        <f t="shared" si="115"/>
        <v/>
      </c>
      <c r="Q121" s="104" t="str">
        <f t="shared" si="115"/>
        <v/>
      </c>
      <c r="R121" s="104" t="str">
        <f t="shared" si="115"/>
        <v/>
      </c>
      <c r="S121" s="104" t="str">
        <f t="shared" si="115"/>
        <v/>
      </c>
      <c r="T121" s="104" t="str">
        <f t="shared" si="115"/>
        <v/>
      </c>
      <c r="U121" s="104" t="str">
        <f t="shared" si="115"/>
        <v/>
      </c>
      <c r="V121" s="104" t="str">
        <f t="shared" si="115"/>
        <v/>
      </c>
      <c r="W121" s="136"/>
      <c r="X121" s="104" t="str">
        <f t="shared" si="130"/>
        <v/>
      </c>
      <c r="Y121" s="104" t="str">
        <f t="shared" si="126"/>
        <v/>
      </c>
      <c r="Z121" s="104" t="str">
        <f t="shared" si="126"/>
        <v/>
      </c>
      <c r="AA121" s="104" t="str">
        <f t="shared" si="126"/>
        <v/>
      </c>
      <c r="AB121" s="104" t="str">
        <f t="shared" si="126"/>
        <v/>
      </c>
      <c r="AC121" s="104" t="str">
        <f t="shared" si="126"/>
        <v/>
      </c>
      <c r="AD121" s="104" t="str">
        <f t="shared" si="126"/>
        <v/>
      </c>
      <c r="AE121" s="104" t="str">
        <f t="shared" si="126"/>
        <v/>
      </c>
      <c r="AF121" s="104" t="str">
        <f t="shared" si="126"/>
        <v/>
      </c>
      <c r="AG121" s="104" t="str">
        <f t="shared" si="126"/>
        <v/>
      </c>
      <c r="AH121" s="104" t="str">
        <f t="shared" si="126"/>
        <v/>
      </c>
      <c r="AI121" s="104" t="str">
        <f t="shared" si="126"/>
        <v/>
      </c>
      <c r="AJ121" s="104" t="str">
        <f t="shared" si="126"/>
        <v/>
      </c>
      <c r="AK121" s="104"/>
      <c r="AL121" s="104" t="str">
        <f t="shared" si="131"/>
        <v/>
      </c>
      <c r="AM121" s="104" t="str">
        <f t="shared" si="127"/>
        <v/>
      </c>
      <c r="AN121" s="104" t="str">
        <f t="shared" si="127"/>
        <v/>
      </c>
      <c r="AO121" s="104" t="str">
        <f t="shared" si="127"/>
        <v/>
      </c>
      <c r="AP121" s="104" t="str">
        <f t="shared" si="127"/>
        <v/>
      </c>
      <c r="AQ121" s="104" t="str">
        <f t="shared" si="127"/>
        <v/>
      </c>
      <c r="AR121" s="104" t="str">
        <f t="shared" si="127"/>
        <v/>
      </c>
      <c r="AS121" s="104" t="str">
        <f t="shared" si="127"/>
        <v/>
      </c>
      <c r="AT121" s="104" t="str">
        <f t="shared" si="127"/>
        <v/>
      </c>
      <c r="AU121" s="104" t="str">
        <f t="shared" si="127"/>
        <v/>
      </c>
      <c r="AV121" s="104" t="str">
        <f t="shared" si="127"/>
        <v/>
      </c>
      <c r="AW121" s="104" t="str">
        <f t="shared" si="127"/>
        <v/>
      </c>
      <c r="AX121" s="104" t="str">
        <f t="shared" si="127"/>
        <v/>
      </c>
      <c r="AY121" s="104"/>
      <c r="AZ121" s="104" t="str">
        <f t="shared" si="132"/>
        <v/>
      </c>
      <c r="BA121" s="104" t="str">
        <f t="shared" si="128"/>
        <v/>
      </c>
      <c r="BB121" s="104" t="str">
        <f t="shared" si="128"/>
        <v/>
      </c>
      <c r="BC121" s="104" t="str">
        <f t="shared" si="128"/>
        <v/>
      </c>
      <c r="BD121" s="104" t="str">
        <f t="shared" si="128"/>
        <v/>
      </c>
      <c r="BE121" s="104" t="str">
        <f t="shared" si="128"/>
        <v/>
      </c>
      <c r="BF121" s="104" t="str">
        <f t="shared" si="128"/>
        <v/>
      </c>
      <c r="BG121" s="104" t="str">
        <f t="shared" si="128"/>
        <v/>
      </c>
      <c r="BH121" s="104" t="str">
        <f t="shared" si="128"/>
        <v/>
      </c>
      <c r="BI121" s="104" t="str">
        <f t="shared" si="128"/>
        <v/>
      </c>
      <c r="BJ121" s="104" t="str">
        <f t="shared" si="128"/>
        <v/>
      </c>
      <c r="BK121" s="104" t="str">
        <f t="shared" si="128"/>
        <v/>
      </c>
      <c r="BL121" s="104" t="str">
        <f t="shared" si="128"/>
        <v/>
      </c>
      <c r="BM121" s="104"/>
      <c r="BN121" s="104" t="str">
        <f t="shared" si="133"/>
        <v/>
      </c>
      <c r="BO121" s="104" t="str">
        <f t="shared" si="129"/>
        <v/>
      </c>
      <c r="BP121" s="104" t="str">
        <f t="shared" si="129"/>
        <v/>
      </c>
      <c r="BQ121" s="104" t="str">
        <f t="shared" si="129"/>
        <v/>
      </c>
      <c r="BR121" s="104" t="str">
        <f t="shared" si="129"/>
        <v/>
      </c>
      <c r="BS121" s="104" t="str">
        <f t="shared" si="129"/>
        <v/>
      </c>
      <c r="BT121" s="104" t="str">
        <f t="shared" si="129"/>
        <v/>
      </c>
      <c r="BU121" s="104" t="str">
        <f t="shared" si="129"/>
        <v/>
      </c>
      <c r="BV121" s="104" t="str">
        <f t="shared" si="129"/>
        <v/>
      </c>
      <c r="BW121" s="104" t="str">
        <f t="shared" si="129"/>
        <v/>
      </c>
      <c r="BX121" s="104" t="str">
        <f t="shared" si="129"/>
        <v/>
      </c>
      <c r="BY121" s="104" t="str">
        <f t="shared" si="129"/>
        <v/>
      </c>
      <c r="BZ121" s="104" t="str">
        <f t="shared" si="129"/>
        <v/>
      </c>
      <c r="CA121" s="104"/>
      <c r="CB121" s="104" t="str">
        <f t="shared" si="116"/>
        <v/>
      </c>
      <c r="CC121" s="104" t="str">
        <f t="shared" si="116"/>
        <v/>
      </c>
      <c r="CD121" s="104" t="str">
        <f t="shared" si="116"/>
        <v/>
      </c>
      <c r="CE121" s="104" t="str">
        <f t="shared" si="116"/>
        <v/>
      </c>
      <c r="CF121" s="104" t="str">
        <f t="shared" si="116"/>
        <v/>
      </c>
      <c r="CG121" s="104" t="str">
        <f t="shared" si="134"/>
        <v/>
      </c>
      <c r="CH121" s="104" t="str">
        <f t="shared" si="134"/>
        <v/>
      </c>
      <c r="CI121" s="104" t="str">
        <f t="shared" si="134"/>
        <v/>
      </c>
      <c r="CJ121" s="104" t="str">
        <f t="shared" si="134"/>
        <v/>
      </c>
      <c r="CK121" s="104" t="str">
        <f t="shared" si="134"/>
        <v/>
      </c>
      <c r="CL121" s="104" t="str">
        <f t="shared" si="134"/>
        <v/>
      </c>
      <c r="CM121" s="104" t="str">
        <f t="shared" si="134"/>
        <v/>
      </c>
      <c r="CN121" s="104" t="str">
        <f t="shared" si="134"/>
        <v/>
      </c>
      <c r="CO121" s="104"/>
      <c r="CP121" s="104" t="str">
        <f t="shared" si="117"/>
        <v/>
      </c>
      <c r="CQ121" s="104" t="str">
        <f t="shared" si="117"/>
        <v/>
      </c>
      <c r="CR121" s="104" t="str">
        <f t="shared" si="117"/>
        <v/>
      </c>
      <c r="CS121" s="104" t="str">
        <f t="shared" si="117"/>
        <v/>
      </c>
      <c r="CT121" s="104" t="str">
        <f t="shared" si="117"/>
        <v/>
      </c>
      <c r="CU121" s="104" t="str">
        <f t="shared" si="135"/>
        <v/>
      </c>
      <c r="CV121" s="104" t="str">
        <f t="shared" si="135"/>
        <v/>
      </c>
      <c r="CW121" s="104" t="str">
        <f t="shared" si="135"/>
        <v/>
      </c>
      <c r="CX121" s="104" t="str">
        <f t="shared" si="135"/>
        <v/>
      </c>
      <c r="CY121" s="104" t="str">
        <f t="shared" si="135"/>
        <v/>
      </c>
      <c r="CZ121" s="104" t="str">
        <f t="shared" si="135"/>
        <v/>
      </c>
      <c r="DA121" s="104" t="str">
        <f t="shared" si="135"/>
        <v/>
      </c>
      <c r="DB121" s="104" t="str">
        <f t="shared" si="135"/>
        <v/>
      </c>
      <c r="DC121" s="104"/>
      <c r="DD121" s="104" t="str">
        <f t="shared" si="118"/>
        <v/>
      </c>
      <c r="DE121" s="104" t="str">
        <f t="shared" si="118"/>
        <v/>
      </c>
      <c r="DF121" s="104" t="str">
        <f t="shared" si="118"/>
        <v/>
      </c>
      <c r="DG121" s="104" t="str">
        <f t="shared" si="118"/>
        <v/>
      </c>
      <c r="DH121" s="104" t="str">
        <f t="shared" si="118"/>
        <v/>
      </c>
      <c r="DI121" s="104" t="str">
        <f t="shared" si="136"/>
        <v/>
      </c>
      <c r="DJ121" s="104" t="str">
        <f t="shared" si="136"/>
        <v/>
      </c>
      <c r="DK121" s="104" t="str">
        <f t="shared" si="136"/>
        <v/>
      </c>
      <c r="DL121" s="104" t="str">
        <f t="shared" si="136"/>
        <v/>
      </c>
      <c r="DM121" s="104" t="str">
        <f t="shared" si="136"/>
        <v/>
      </c>
      <c r="DN121" s="104" t="str">
        <f t="shared" si="136"/>
        <v/>
      </c>
      <c r="DO121" s="104" t="str">
        <f t="shared" si="136"/>
        <v/>
      </c>
      <c r="DP121" s="104" t="str">
        <f t="shared" si="136"/>
        <v/>
      </c>
      <c r="DQ121" s="104"/>
      <c r="DR121" s="104" t="str">
        <f t="shared" si="119"/>
        <v/>
      </c>
      <c r="DS121" s="104" t="str">
        <f t="shared" si="119"/>
        <v/>
      </c>
      <c r="DT121" s="104" t="str">
        <f t="shared" si="119"/>
        <v/>
      </c>
      <c r="DU121" s="104" t="str">
        <f t="shared" si="119"/>
        <v/>
      </c>
      <c r="DV121" s="104" t="str">
        <f t="shared" si="119"/>
        <v/>
      </c>
      <c r="DW121" s="104" t="str">
        <f t="shared" si="137"/>
        <v/>
      </c>
      <c r="DX121" s="104" t="str">
        <f t="shared" si="137"/>
        <v/>
      </c>
      <c r="DY121" s="104" t="str">
        <f t="shared" si="137"/>
        <v/>
      </c>
      <c r="DZ121" s="104" t="str">
        <f t="shared" si="137"/>
        <v/>
      </c>
      <c r="EA121" s="104" t="str">
        <f t="shared" si="137"/>
        <v/>
      </c>
      <c r="EB121" s="104" t="str">
        <f t="shared" si="137"/>
        <v/>
      </c>
      <c r="EC121" s="104" t="str">
        <f t="shared" si="137"/>
        <v/>
      </c>
      <c r="ED121" s="104" t="str">
        <f t="shared" si="137"/>
        <v/>
      </c>
      <c r="EE121" s="104"/>
      <c r="EF121" s="104" t="str">
        <f t="shared" si="120"/>
        <v/>
      </c>
      <c r="EG121" s="104" t="str">
        <f t="shared" si="120"/>
        <v/>
      </c>
      <c r="EH121" s="104" t="str">
        <f t="shared" si="120"/>
        <v/>
      </c>
      <c r="EI121" s="104" t="str">
        <f t="shared" si="120"/>
        <v/>
      </c>
      <c r="EJ121" s="104" t="str">
        <f t="shared" si="120"/>
        <v/>
      </c>
      <c r="EK121" s="104" t="str">
        <f t="shared" si="138"/>
        <v/>
      </c>
      <c r="EL121" s="104" t="str">
        <f t="shared" si="138"/>
        <v/>
      </c>
      <c r="EM121" s="104" t="str">
        <f t="shared" si="138"/>
        <v/>
      </c>
      <c r="EN121" s="104" t="str">
        <f t="shared" si="138"/>
        <v/>
      </c>
      <c r="EO121" s="104" t="str">
        <f t="shared" si="138"/>
        <v/>
      </c>
      <c r="EP121" s="104" t="str">
        <f t="shared" si="138"/>
        <v/>
      </c>
      <c r="EQ121" s="104" t="str">
        <f t="shared" si="138"/>
        <v/>
      </c>
      <c r="ER121" s="104" t="str">
        <f t="shared" si="138"/>
        <v/>
      </c>
      <c r="ES121" s="104"/>
      <c r="ET121" s="104" t="str">
        <f t="shared" si="121"/>
        <v/>
      </c>
      <c r="EU121" s="104" t="str">
        <f t="shared" si="121"/>
        <v/>
      </c>
      <c r="EV121" s="104" t="str">
        <f t="shared" si="121"/>
        <v/>
      </c>
      <c r="EW121" s="104" t="str">
        <f t="shared" si="121"/>
        <v/>
      </c>
      <c r="EX121" s="104" t="str">
        <f t="shared" si="121"/>
        <v/>
      </c>
      <c r="EY121" s="104" t="str">
        <f t="shared" si="139"/>
        <v/>
      </c>
      <c r="EZ121" s="104" t="str">
        <f t="shared" si="139"/>
        <v/>
      </c>
      <c r="FA121" s="104" t="str">
        <f t="shared" si="139"/>
        <v/>
      </c>
      <c r="FB121" s="104" t="str">
        <f t="shared" si="139"/>
        <v/>
      </c>
      <c r="FC121" s="104" t="str">
        <f t="shared" si="139"/>
        <v/>
      </c>
      <c r="FD121" s="104" t="str">
        <f t="shared" si="139"/>
        <v/>
      </c>
      <c r="FE121" s="104" t="str">
        <f t="shared" si="139"/>
        <v/>
      </c>
      <c r="FF121" s="104" t="str">
        <f t="shared" si="139"/>
        <v/>
      </c>
      <c r="FG121" s="104"/>
      <c r="FH121" s="104" t="str">
        <f t="shared" si="122"/>
        <v/>
      </c>
      <c r="FI121" s="104" t="str">
        <f t="shared" si="122"/>
        <v/>
      </c>
      <c r="FJ121" s="104" t="str">
        <f t="shared" si="122"/>
        <v/>
      </c>
      <c r="FK121" s="104" t="str">
        <f t="shared" si="122"/>
        <v/>
      </c>
      <c r="FL121" s="104" t="str">
        <f t="shared" si="122"/>
        <v/>
      </c>
      <c r="FM121" s="104">
        <f t="shared" si="140"/>
        <v>47.6</v>
      </c>
      <c r="FN121" s="104" t="str">
        <f t="shared" si="140"/>
        <v/>
      </c>
      <c r="FO121" s="104" t="str">
        <f t="shared" si="140"/>
        <v/>
      </c>
      <c r="FP121" s="104" t="str">
        <f t="shared" si="140"/>
        <v/>
      </c>
      <c r="FQ121" s="104" t="str">
        <f t="shared" si="140"/>
        <v/>
      </c>
      <c r="FR121" s="104" t="str">
        <f t="shared" si="140"/>
        <v/>
      </c>
      <c r="FS121" s="104" t="str">
        <f t="shared" si="140"/>
        <v/>
      </c>
      <c r="FT121" s="104" t="str">
        <f t="shared" si="140"/>
        <v/>
      </c>
      <c r="FU121" s="104"/>
      <c r="FV121" s="104" t="str">
        <f t="shared" si="123"/>
        <v/>
      </c>
      <c r="FW121" s="104" t="str">
        <f t="shared" si="123"/>
        <v/>
      </c>
      <c r="FX121" s="104" t="str">
        <f t="shared" si="123"/>
        <v/>
      </c>
      <c r="FY121" s="104" t="str">
        <f t="shared" si="123"/>
        <v/>
      </c>
      <c r="FZ121" s="104" t="str">
        <f t="shared" si="123"/>
        <v/>
      </c>
      <c r="GA121" s="104" t="str">
        <f t="shared" si="141"/>
        <v/>
      </c>
      <c r="GB121" s="104" t="str">
        <f t="shared" si="141"/>
        <v/>
      </c>
      <c r="GC121" s="104" t="str">
        <f t="shared" si="141"/>
        <v/>
      </c>
      <c r="GD121" s="104" t="str">
        <f t="shared" si="141"/>
        <v/>
      </c>
      <c r="GE121" s="104" t="str">
        <f t="shared" si="141"/>
        <v/>
      </c>
      <c r="GF121" s="104" t="str">
        <f t="shared" si="141"/>
        <v/>
      </c>
      <c r="GG121" s="104" t="str">
        <f t="shared" si="141"/>
        <v/>
      </c>
      <c r="GH121" s="104" t="str">
        <f t="shared" si="141"/>
        <v/>
      </c>
      <c r="GI121" s="104"/>
      <c r="GJ121" s="104" t="str">
        <f t="shared" si="124"/>
        <v/>
      </c>
      <c r="GK121" s="104" t="str">
        <f t="shared" si="124"/>
        <v/>
      </c>
      <c r="GL121" s="104" t="str">
        <f t="shared" si="124"/>
        <v/>
      </c>
      <c r="GM121" s="104" t="str">
        <f t="shared" si="124"/>
        <v/>
      </c>
      <c r="GN121" s="104" t="str">
        <f t="shared" si="124"/>
        <v/>
      </c>
      <c r="GO121" s="104" t="str">
        <f t="shared" si="142"/>
        <v/>
      </c>
      <c r="GP121" s="104" t="str">
        <f t="shared" si="142"/>
        <v/>
      </c>
      <c r="GQ121" s="104" t="str">
        <f t="shared" si="142"/>
        <v/>
      </c>
      <c r="GR121" s="104" t="str">
        <f t="shared" si="142"/>
        <v/>
      </c>
      <c r="GS121" s="104" t="str">
        <f t="shared" si="142"/>
        <v/>
      </c>
      <c r="GT121" s="104" t="str">
        <f t="shared" si="142"/>
        <v/>
      </c>
      <c r="GU121" s="104" t="str">
        <f t="shared" si="142"/>
        <v/>
      </c>
      <c r="GV121" s="104" t="str">
        <f t="shared" si="142"/>
        <v/>
      </c>
      <c r="GW121" s="104"/>
      <c r="GX121" s="104" t="str">
        <f t="shared" si="125"/>
        <v/>
      </c>
      <c r="GY121" s="104" t="str">
        <f t="shared" si="125"/>
        <v/>
      </c>
      <c r="GZ121" s="104" t="str">
        <f t="shared" si="125"/>
        <v/>
      </c>
      <c r="HA121" s="104" t="str">
        <f t="shared" si="125"/>
        <v/>
      </c>
      <c r="HB121" s="104" t="str">
        <f t="shared" si="125"/>
        <v/>
      </c>
      <c r="HC121" s="104" t="str">
        <f t="shared" si="143"/>
        <v/>
      </c>
      <c r="HD121" s="104" t="str">
        <f t="shared" si="143"/>
        <v/>
      </c>
      <c r="HE121" s="104" t="str">
        <f t="shared" si="143"/>
        <v/>
      </c>
      <c r="HF121" s="104" t="str">
        <f t="shared" si="143"/>
        <v/>
      </c>
      <c r="HG121" s="104" t="str">
        <f t="shared" si="143"/>
        <v/>
      </c>
      <c r="HH121" s="104" t="str">
        <f t="shared" si="143"/>
        <v/>
      </c>
      <c r="HI121" s="104" t="str">
        <f t="shared" si="143"/>
        <v/>
      </c>
      <c r="HJ121" s="104" t="str">
        <f t="shared" si="143"/>
        <v/>
      </c>
    </row>
    <row r="122" spans="1:218" x14ac:dyDescent="0.25">
      <c r="A122" s="91">
        <v>40662</v>
      </c>
      <c r="B122" s="113">
        <v>0.75</v>
      </c>
      <c r="C122" s="114" t="s">
        <v>407</v>
      </c>
      <c r="D122" s="160" t="s">
        <v>664</v>
      </c>
      <c r="E122" s="112">
        <v>50.8</v>
      </c>
      <c r="F122" s="134"/>
      <c r="G122" s="161" t="s">
        <v>665</v>
      </c>
      <c r="H122" s="162" t="str">
        <f>INDEX('Daily Activity List'!B:B,MATCH(A122,'Daily Activity List'!$A:$A))</f>
        <v>AB Decon - Removal</v>
      </c>
      <c r="I122" s="136"/>
      <c r="J122" s="104" t="str">
        <f t="shared" si="144"/>
        <v/>
      </c>
      <c r="K122" s="104" t="str">
        <f t="shared" si="144"/>
        <v/>
      </c>
      <c r="L122" s="104" t="str">
        <f t="shared" si="115"/>
        <v/>
      </c>
      <c r="M122" s="104" t="str">
        <f t="shared" si="115"/>
        <v/>
      </c>
      <c r="N122" s="104" t="str">
        <f t="shared" si="115"/>
        <v/>
      </c>
      <c r="O122" s="104" t="str">
        <f t="shared" si="115"/>
        <v/>
      </c>
      <c r="P122" s="104" t="str">
        <f t="shared" si="115"/>
        <v/>
      </c>
      <c r="Q122" s="104" t="str">
        <f t="shared" si="115"/>
        <v/>
      </c>
      <c r="R122" s="104" t="str">
        <f t="shared" si="115"/>
        <v/>
      </c>
      <c r="S122" s="104" t="str">
        <f t="shared" si="115"/>
        <v/>
      </c>
      <c r="T122" s="104" t="str">
        <f t="shared" si="115"/>
        <v/>
      </c>
      <c r="U122" s="104" t="str">
        <f t="shared" si="115"/>
        <v/>
      </c>
      <c r="V122" s="104" t="str">
        <f t="shared" si="115"/>
        <v/>
      </c>
      <c r="W122" s="136"/>
      <c r="X122" s="104" t="str">
        <f t="shared" si="130"/>
        <v/>
      </c>
      <c r="Y122" s="104" t="str">
        <f t="shared" si="126"/>
        <v/>
      </c>
      <c r="Z122" s="104" t="str">
        <f t="shared" si="126"/>
        <v/>
      </c>
      <c r="AA122" s="104" t="str">
        <f t="shared" si="126"/>
        <v/>
      </c>
      <c r="AB122" s="104" t="str">
        <f t="shared" si="126"/>
        <v/>
      </c>
      <c r="AC122" s="104" t="str">
        <f t="shared" si="126"/>
        <v/>
      </c>
      <c r="AD122" s="104" t="str">
        <f t="shared" si="126"/>
        <v/>
      </c>
      <c r="AE122" s="104" t="str">
        <f t="shared" si="126"/>
        <v/>
      </c>
      <c r="AF122" s="104" t="str">
        <f t="shared" si="126"/>
        <v/>
      </c>
      <c r="AG122" s="104" t="str">
        <f t="shared" si="126"/>
        <v/>
      </c>
      <c r="AH122" s="104" t="str">
        <f t="shared" si="126"/>
        <v/>
      </c>
      <c r="AI122" s="104" t="str">
        <f t="shared" si="126"/>
        <v/>
      </c>
      <c r="AJ122" s="104" t="str">
        <f t="shared" si="126"/>
        <v/>
      </c>
      <c r="AK122" s="104"/>
      <c r="AL122" s="104" t="str">
        <f t="shared" si="131"/>
        <v/>
      </c>
      <c r="AM122" s="104" t="str">
        <f t="shared" si="127"/>
        <v/>
      </c>
      <c r="AN122" s="104" t="str">
        <f t="shared" si="127"/>
        <v/>
      </c>
      <c r="AO122" s="104" t="str">
        <f t="shared" si="127"/>
        <v/>
      </c>
      <c r="AP122" s="104" t="str">
        <f t="shared" si="127"/>
        <v/>
      </c>
      <c r="AQ122" s="104" t="str">
        <f t="shared" si="127"/>
        <v/>
      </c>
      <c r="AR122" s="104" t="str">
        <f t="shared" si="127"/>
        <v/>
      </c>
      <c r="AS122" s="104" t="str">
        <f t="shared" si="127"/>
        <v/>
      </c>
      <c r="AT122" s="104" t="str">
        <f t="shared" si="127"/>
        <v/>
      </c>
      <c r="AU122" s="104" t="str">
        <f t="shared" si="127"/>
        <v/>
      </c>
      <c r="AV122" s="104" t="str">
        <f t="shared" si="127"/>
        <v/>
      </c>
      <c r="AW122" s="104" t="str">
        <f t="shared" si="127"/>
        <v/>
      </c>
      <c r="AX122" s="104" t="str">
        <f t="shared" si="127"/>
        <v/>
      </c>
      <c r="AY122" s="104"/>
      <c r="AZ122" s="104" t="str">
        <f t="shared" si="132"/>
        <v/>
      </c>
      <c r="BA122" s="104" t="str">
        <f t="shared" si="128"/>
        <v/>
      </c>
      <c r="BB122" s="104" t="str">
        <f t="shared" si="128"/>
        <v/>
      </c>
      <c r="BC122" s="104" t="str">
        <f t="shared" si="128"/>
        <v/>
      </c>
      <c r="BD122" s="104" t="str">
        <f t="shared" si="128"/>
        <v/>
      </c>
      <c r="BE122" s="104" t="str">
        <f t="shared" si="128"/>
        <v/>
      </c>
      <c r="BF122" s="104" t="str">
        <f t="shared" si="128"/>
        <v/>
      </c>
      <c r="BG122" s="104" t="str">
        <f t="shared" si="128"/>
        <v/>
      </c>
      <c r="BH122" s="104" t="str">
        <f t="shared" si="128"/>
        <v/>
      </c>
      <c r="BI122" s="104" t="str">
        <f t="shared" si="128"/>
        <v/>
      </c>
      <c r="BJ122" s="104" t="str">
        <f t="shared" si="128"/>
        <v/>
      </c>
      <c r="BK122" s="104" t="str">
        <f t="shared" si="128"/>
        <v/>
      </c>
      <c r="BL122" s="104" t="str">
        <f t="shared" si="128"/>
        <v/>
      </c>
      <c r="BM122" s="104"/>
      <c r="BN122" s="104" t="str">
        <f t="shared" si="133"/>
        <v/>
      </c>
      <c r="BO122" s="104" t="str">
        <f t="shared" si="129"/>
        <v/>
      </c>
      <c r="BP122" s="104" t="str">
        <f t="shared" si="129"/>
        <v/>
      </c>
      <c r="BQ122" s="104" t="str">
        <f t="shared" si="129"/>
        <v/>
      </c>
      <c r="BR122" s="104" t="str">
        <f t="shared" si="129"/>
        <v/>
      </c>
      <c r="BS122" s="104" t="str">
        <f t="shared" si="129"/>
        <v/>
      </c>
      <c r="BT122" s="104" t="str">
        <f t="shared" si="129"/>
        <v/>
      </c>
      <c r="BU122" s="104" t="str">
        <f t="shared" si="129"/>
        <v/>
      </c>
      <c r="BV122" s="104" t="str">
        <f t="shared" si="129"/>
        <v/>
      </c>
      <c r="BW122" s="104" t="str">
        <f t="shared" si="129"/>
        <v/>
      </c>
      <c r="BX122" s="104" t="str">
        <f t="shared" si="129"/>
        <v/>
      </c>
      <c r="BY122" s="104" t="str">
        <f t="shared" si="129"/>
        <v/>
      </c>
      <c r="BZ122" s="104" t="str">
        <f t="shared" si="129"/>
        <v/>
      </c>
      <c r="CA122" s="104"/>
      <c r="CB122" s="104" t="str">
        <f t="shared" si="116"/>
        <v/>
      </c>
      <c r="CC122" s="104" t="str">
        <f t="shared" si="116"/>
        <v/>
      </c>
      <c r="CD122" s="104" t="str">
        <f t="shared" si="116"/>
        <v/>
      </c>
      <c r="CE122" s="104" t="str">
        <f t="shared" si="116"/>
        <v/>
      </c>
      <c r="CF122" s="104" t="str">
        <f t="shared" si="116"/>
        <v/>
      </c>
      <c r="CG122" s="104" t="str">
        <f t="shared" si="134"/>
        <v/>
      </c>
      <c r="CH122" s="104" t="str">
        <f t="shared" si="134"/>
        <v/>
      </c>
      <c r="CI122" s="104" t="str">
        <f t="shared" si="134"/>
        <v/>
      </c>
      <c r="CJ122" s="104" t="str">
        <f t="shared" si="134"/>
        <v/>
      </c>
      <c r="CK122" s="104" t="str">
        <f t="shared" si="134"/>
        <v/>
      </c>
      <c r="CL122" s="104" t="str">
        <f t="shared" si="134"/>
        <v/>
      </c>
      <c r="CM122" s="104" t="str">
        <f t="shared" si="134"/>
        <v/>
      </c>
      <c r="CN122" s="104" t="str">
        <f t="shared" si="134"/>
        <v/>
      </c>
      <c r="CO122" s="104"/>
      <c r="CP122" s="104" t="str">
        <f t="shared" si="117"/>
        <v/>
      </c>
      <c r="CQ122" s="104" t="str">
        <f t="shared" si="117"/>
        <v/>
      </c>
      <c r="CR122" s="104" t="str">
        <f t="shared" si="117"/>
        <v/>
      </c>
      <c r="CS122" s="104" t="str">
        <f t="shared" si="117"/>
        <v/>
      </c>
      <c r="CT122" s="104" t="str">
        <f t="shared" si="117"/>
        <v/>
      </c>
      <c r="CU122" s="104" t="str">
        <f t="shared" si="135"/>
        <v/>
      </c>
      <c r="CV122" s="104" t="str">
        <f t="shared" si="135"/>
        <v/>
      </c>
      <c r="CW122" s="104" t="str">
        <f t="shared" si="135"/>
        <v/>
      </c>
      <c r="CX122" s="104" t="str">
        <f t="shared" si="135"/>
        <v/>
      </c>
      <c r="CY122" s="104" t="str">
        <f t="shared" si="135"/>
        <v/>
      </c>
      <c r="CZ122" s="104" t="str">
        <f t="shared" si="135"/>
        <v/>
      </c>
      <c r="DA122" s="104" t="str">
        <f t="shared" si="135"/>
        <v/>
      </c>
      <c r="DB122" s="104" t="str">
        <f t="shared" si="135"/>
        <v/>
      </c>
      <c r="DC122" s="104"/>
      <c r="DD122" s="104" t="str">
        <f t="shared" si="118"/>
        <v/>
      </c>
      <c r="DE122" s="104" t="str">
        <f t="shared" si="118"/>
        <v/>
      </c>
      <c r="DF122" s="104" t="str">
        <f t="shared" si="118"/>
        <v/>
      </c>
      <c r="DG122" s="104" t="str">
        <f t="shared" si="118"/>
        <v/>
      </c>
      <c r="DH122" s="104" t="str">
        <f t="shared" si="118"/>
        <v/>
      </c>
      <c r="DI122" s="104" t="str">
        <f t="shared" si="136"/>
        <v/>
      </c>
      <c r="DJ122" s="104" t="str">
        <f t="shared" si="136"/>
        <v/>
      </c>
      <c r="DK122" s="104" t="str">
        <f t="shared" si="136"/>
        <v/>
      </c>
      <c r="DL122" s="104" t="str">
        <f t="shared" si="136"/>
        <v/>
      </c>
      <c r="DM122" s="104" t="str">
        <f t="shared" si="136"/>
        <v/>
      </c>
      <c r="DN122" s="104" t="str">
        <f t="shared" si="136"/>
        <v/>
      </c>
      <c r="DO122" s="104" t="str">
        <f t="shared" si="136"/>
        <v/>
      </c>
      <c r="DP122" s="104" t="str">
        <f t="shared" si="136"/>
        <v/>
      </c>
      <c r="DQ122" s="104"/>
      <c r="DR122" s="104" t="str">
        <f t="shared" si="119"/>
        <v/>
      </c>
      <c r="DS122" s="104" t="str">
        <f t="shared" si="119"/>
        <v/>
      </c>
      <c r="DT122" s="104" t="str">
        <f t="shared" si="119"/>
        <v/>
      </c>
      <c r="DU122" s="104" t="str">
        <f t="shared" si="119"/>
        <v/>
      </c>
      <c r="DV122" s="104" t="str">
        <f t="shared" si="119"/>
        <v/>
      </c>
      <c r="DW122" s="104" t="str">
        <f t="shared" si="137"/>
        <v/>
      </c>
      <c r="DX122" s="104" t="str">
        <f t="shared" si="137"/>
        <v/>
      </c>
      <c r="DY122" s="104" t="str">
        <f t="shared" si="137"/>
        <v/>
      </c>
      <c r="DZ122" s="104" t="str">
        <f t="shared" si="137"/>
        <v/>
      </c>
      <c r="EA122" s="104" t="str">
        <f t="shared" si="137"/>
        <v/>
      </c>
      <c r="EB122" s="104" t="str">
        <f t="shared" si="137"/>
        <v/>
      </c>
      <c r="EC122" s="104" t="str">
        <f t="shared" si="137"/>
        <v/>
      </c>
      <c r="ED122" s="104" t="str">
        <f t="shared" si="137"/>
        <v/>
      </c>
      <c r="EE122" s="104"/>
      <c r="EF122" s="104" t="str">
        <f t="shared" si="120"/>
        <v/>
      </c>
      <c r="EG122" s="104" t="str">
        <f t="shared" si="120"/>
        <v/>
      </c>
      <c r="EH122" s="104" t="str">
        <f t="shared" si="120"/>
        <v/>
      </c>
      <c r="EI122" s="104" t="str">
        <f t="shared" si="120"/>
        <v/>
      </c>
      <c r="EJ122" s="104" t="str">
        <f t="shared" si="120"/>
        <v/>
      </c>
      <c r="EK122" s="104" t="str">
        <f t="shared" si="138"/>
        <v/>
      </c>
      <c r="EL122" s="104" t="str">
        <f t="shared" si="138"/>
        <v/>
      </c>
      <c r="EM122" s="104" t="str">
        <f t="shared" si="138"/>
        <v/>
      </c>
      <c r="EN122" s="104" t="str">
        <f t="shared" si="138"/>
        <v/>
      </c>
      <c r="EO122" s="104" t="str">
        <f t="shared" si="138"/>
        <v/>
      </c>
      <c r="EP122" s="104" t="str">
        <f t="shared" si="138"/>
        <v/>
      </c>
      <c r="EQ122" s="104" t="str">
        <f t="shared" si="138"/>
        <v/>
      </c>
      <c r="ER122" s="104" t="str">
        <f t="shared" si="138"/>
        <v/>
      </c>
      <c r="ES122" s="104"/>
      <c r="ET122" s="104" t="str">
        <f t="shared" si="121"/>
        <v/>
      </c>
      <c r="EU122" s="104" t="str">
        <f t="shared" si="121"/>
        <v/>
      </c>
      <c r="EV122" s="104" t="str">
        <f t="shared" si="121"/>
        <v/>
      </c>
      <c r="EW122" s="104" t="str">
        <f t="shared" si="121"/>
        <v/>
      </c>
      <c r="EX122" s="104" t="str">
        <f t="shared" si="121"/>
        <v/>
      </c>
      <c r="EY122" s="104" t="str">
        <f t="shared" si="139"/>
        <v/>
      </c>
      <c r="EZ122" s="104" t="str">
        <f t="shared" si="139"/>
        <v/>
      </c>
      <c r="FA122" s="104" t="str">
        <f t="shared" si="139"/>
        <v/>
      </c>
      <c r="FB122" s="104" t="str">
        <f t="shared" si="139"/>
        <v/>
      </c>
      <c r="FC122" s="104" t="str">
        <f t="shared" si="139"/>
        <v/>
      </c>
      <c r="FD122" s="104" t="str">
        <f t="shared" si="139"/>
        <v/>
      </c>
      <c r="FE122" s="104" t="str">
        <f t="shared" si="139"/>
        <v/>
      </c>
      <c r="FF122" s="104" t="str">
        <f t="shared" si="139"/>
        <v/>
      </c>
      <c r="FG122" s="104"/>
      <c r="FH122" s="104" t="str">
        <f t="shared" si="122"/>
        <v/>
      </c>
      <c r="FI122" s="104" t="str">
        <f t="shared" si="122"/>
        <v/>
      </c>
      <c r="FJ122" s="104" t="str">
        <f t="shared" si="122"/>
        <v/>
      </c>
      <c r="FK122" s="104" t="str">
        <f t="shared" si="122"/>
        <v/>
      </c>
      <c r="FL122" s="104" t="str">
        <f t="shared" si="122"/>
        <v/>
      </c>
      <c r="FM122" s="104" t="str">
        <f t="shared" si="140"/>
        <v/>
      </c>
      <c r="FN122" s="104" t="str">
        <f t="shared" si="140"/>
        <v/>
      </c>
      <c r="FO122" s="104" t="str">
        <f t="shared" si="140"/>
        <v/>
      </c>
      <c r="FP122" s="104" t="str">
        <f t="shared" si="140"/>
        <v/>
      </c>
      <c r="FQ122" s="104" t="str">
        <f t="shared" si="140"/>
        <v/>
      </c>
      <c r="FR122" s="104" t="str">
        <f t="shared" si="140"/>
        <v/>
      </c>
      <c r="FS122" s="104" t="str">
        <f t="shared" si="140"/>
        <v/>
      </c>
      <c r="FT122" s="104" t="str">
        <f t="shared" si="140"/>
        <v/>
      </c>
      <c r="FU122" s="104"/>
      <c r="FV122" s="104" t="str">
        <f t="shared" si="123"/>
        <v/>
      </c>
      <c r="FW122" s="104" t="str">
        <f t="shared" si="123"/>
        <v/>
      </c>
      <c r="FX122" s="104" t="str">
        <f t="shared" si="123"/>
        <v/>
      </c>
      <c r="FY122" s="104" t="str">
        <f t="shared" si="123"/>
        <v/>
      </c>
      <c r="FZ122" s="104" t="str">
        <f t="shared" si="123"/>
        <v/>
      </c>
      <c r="GA122" s="104" t="str">
        <f t="shared" si="141"/>
        <v/>
      </c>
      <c r="GB122" s="104" t="str">
        <f t="shared" si="141"/>
        <v/>
      </c>
      <c r="GC122" s="104" t="str">
        <f t="shared" si="141"/>
        <v/>
      </c>
      <c r="GD122" s="104" t="str">
        <f t="shared" si="141"/>
        <v/>
      </c>
      <c r="GE122" s="104" t="str">
        <f t="shared" si="141"/>
        <v/>
      </c>
      <c r="GF122" s="104" t="str">
        <f t="shared" si="141"/>
        <v/>
      </c>
      <c r="GG122" s="104" t="str">
        <f t="shared" si="141"/>
        <v/>
      </c>
      <c r="GH122" s="104" t="str">
        <f t="shared" si="141"/>
        <v/>
      </c>
      <c r="GI122" s="104"/>
      <c r="GJ122" s="104" t="str">
        <f t="shared" si="124"/>
        <v/>
      </c>
      <c r="GK122" s="104" t="str">
        <f t="shared" si="124"/>
        <v/>
      </c>
      <c r="GL122" s="104" t="str">
        <f t="shared" si="124"/>
        <v/>
      </c>
      <c r="GM122" s="104" t="str">
        <f t="shared" si="124"/>
        <v/>
      </c>
      <c r="GN122" s="104" t="str">
        <f t="shared" si="124"/>
        <v/>
      </c>
      <c r="GO122" s="104" t="str">
        <f t="shared" si="142"/>
        <v/>
      </c>
      <c r="GP122" s="104" t="str">
        <f t="shared" si="142"/>
        <v/>
      </c>
      <c r="GQ122" s="104" t="str">
        <f t="shared" si="142"/>
        <v/>
      </c>
      <c r="GR122" s="104" t="str">
        <f t="shared" si="142"/>
        <v/>
      </c>
      <c r="GS122" s="104" t="str">
        <f t="shared" si="142"/>
        <v/>
      </c>
      <c r="GT122" s="104" t="str">
        <f t="shared" si="142"/>
        <v/>
      </c>
      <c r="GU122" s="104" t="str">
        <f t="shared" si="142"/>
        <v/>
      </c>
      <c r="GV122" s="104" t="str">
        <f t="shared" si="142"/>
        <v/>
      </c>
      <c r="GW122" s="104"/>
      <c r="GX122" s="104" t="str">
        <f t="shared" si="125"/>
        <v/>
      </c>
      <c r="GY122" s="104" t="str">
        <f t="shared" si="125"/>
        <v/>
      </c>
      <c r="GZ122" s="104" t="str">
        <f t="shared" si="125"/>
        <v/>
      </c>
      <c r="HA122" s="104" t="str">
        <f t="shared" si="125"/>
        <v/>
      </c>
      <c r="HB122" s="104" t="str">
        <f t="shared" si="125"/>
        <v/>
      </c>
      <c r="HC122" s="104">
        <f t="shared" si="143"/>
        <v>50.8</v>
      </c>
      <c r="HD122" s="104" t="str">
        <f t="shared" si="143"/>
        <v/>
      </c>
      <c r="HE122" s="104" t="str">
        <f t="shared" si="143"/>
        <v/>
      </c>
      <c r="HF122" s="104" t="str">
        <f t="shared" si="143"/>
        <v/>
      </c>
      <c r="HG122" s="104" t="str">
        <f t="shared" si="143"/>
        <v/>
      </c>
      <c r="HH122" s="104" t="str">
        <f t="shared" si="143"/>
        <v/>
      </c>
      <c r="HI122" s="104" t="str">
        <f t="shared" si="143"/>
        <v/>
      </c>
      <c r="HJ122" s="104" t="str">
        <f t="shared" si="143"/>
        <v/>
      </c>
    </row>
    <row r="123" spans="1:218" x14ac:dyDescent="0.25">
      <c r="A123" s="91">
        <v>40662</v>
      </c>
      <c r="B123" s="113">
        <v>0.75</v>
      </c>
      <c r="C123" s="114" t="s">
        <v>561</v>
      </c>
      <c r="D123" s="160" t="s">
        <v>664</v>
      </c>
      <c r="E123" s="112">
        <v>56</v>
      </c>
      <c r="F123" s="134"/>
      <c r="G123" s="161" t="s">
        <v>665</v>
      </c>
      <c r="H123" s="162" t="str">
        <f>INDEX('Daily Activity List'!B:B,MATCH(A123,'Daily Activity List'!$A:$A))</f>
        <v>AB Decon - Removal</v>
      </c>
      <c r="I123" s="136"/>
      <c r="J123" s="104" t="str">
        <f t="shared" si="144"/>
        <v/>
      </c>
      <c r="K123" s="104" t="str">
        <f t="shared" si="144"/>
        <v/>
      </c>
      <c r="L123" s="104" t="str">
        <f t="shared" si="115"/>
        <v/>
      </c>
      <c r="M123" s="104" t="str">
        <f t="shared" si="115"/>
        <v/>
      </c>
      <c r="N123" s="104" t="str">
        <f t="shared" si="115"/>
        <v/>
      </c>
      <c r="O123" s="104" t="str">
        <f t="shared" si="115"/>
        <v/>
      </c>
      <c r="P123" s="104" t="str">
        <f t="shared" si="115"/>
        <v/>
      </c>
      <c r="Q123" s="104" t="str">
        <f t="shared" si="115"/>
        <v/>
      </c>
      <c r="R123" s="104" t="str">
        <f t="shared" si="115"/>
        <v/>
      </c>
      <c r="S123" s="104" t="str">
        <f t="shared" si="115"/>
        <v/>
      </c>
      <c r="T123" s="104" t="str">
        <f t="shared" si="115"/>
        <v/>
      </c>
      <c r="U123" s="104" t="str">
        <f t="shared" si="115"/>
        <v/>
      </c>
      <c r="V123" s="104" t="str">
        <f t="shared" si="115"/>
        <v/>
      </c>
      <c r="W123" s="136"/>
      <c r="X123" s="104" t="str">
        <f t="shared" si="130"/>
        <v/>
      </c>
      <c r="Y123" s="104" t="str">
        <f t="shared" si="126"/>
        <v/>
      </c>
      <c r="Z123" s="104" t="str">
        <f t="shared" si="126"/>
        <v/>
      </c>
      <c r="AA123" s="104" t="str">
        <f t="shared" si="126"/>
        <v/>
      </c>
      <c r="AB123" s="104" t="str">
        <f t="shared" si="126"/>
        <v/>
      </c>
      <c r="AC123" s="104" t="str">
        <f t="shared" si="126"/>
        <v/>
      </c>
      <c r="AD123" s="104" t="str">
        <f t="shared" si="126"/>
        <v/>
      </c>
      <c r="AE123" s="104" t="str">
        <f t="shared" si="126"/>
        <v/>
      </c>
      <c r="AF123" s="104" t="str">
        <f t="shared" si="126"/>
        <v/>
      </c>
      <c r="AG123" s="104" t="str">
        <f t="shared" si="126"/>
        <v/>
      </c>
      <c r="AH123" s="104" t="str">
        <f t="shared" si="126"/>
        <v/>
      </c>
      <c r="AI123" s="104" t="str">
        <f t="shared" si="126"/>
        <v/>
      </c>
      <c r="AJ123" s="104" t="str">
        <f t="shared" si="126"/>
        <v/>
      </c>
      <c r="AK123" s="104"/>
      <c r="AL123" s="104" t="str">
        <f t="shared" si="131"/>
        <v/>
      </c>
      <c r="AM123" s="104" t="str">
        <f t="shared" si="127"/>
        <v/>
      </c>
      <c r="AN123" s="104" t="str">
        <f t="shared" si="127"/>
        <v/>
      </c>
      <c r="AO123" s="104" t="str">
        <f t="shared" si="127"/>
        <v/>
      </c>
      <c r="AP123" s="104" t="str">
        <f t="shared" si="127"/>
        <v/>
      </c>
      <c r="AQ123" s="104" t="str">
        <f t="shared" si="127"/>
        <v/>
      </c>
      <c r="AR123" s="104" t="str">
        <f t="shared" si="127"/>
        <v/>
      </c>
      <c r="AS123" s="104" t="str">
        <f t="shared" si="127"/>
        <v/>
      </c>
      <c r="AT123" s="104" t="str">
        <f t="shared" si="127"/>
        <v/>
      </c>
      <c r="AU123" s="104" t="str">
        <f t="shared" si="127"/>
        <v/>
      </c>
      <c r="AV123" s="104" t="str">
        <f t="shared" si="127"/>
        <v/>
      </c>
      <c r="AW123" s="104" t="str">
        <f t="shared" si="127"/>
        <v/>
      </c>
      <c r="AX123" s="104" t="str">
        <f t="shared" si="127"/>
        <v/>
      </c>
      <c r="AY123" s="104"/>
      <c r="AZ123" s="104" t="str">
        <f t="shared" si="132"/>
        <v/>
      </c>
      <c r="BA123" s="104" t="str">
        <f t="shared" si="128"/>
        <v/>
      </c>
      <c r="BB123" s="104" t="str">
        <f t="shared" si="128"/>
        <v/>
      </c>
      <c r="BC123" s="104" t="str">
        <f t="shared" si="128"/>
        <v/>
      </c>
      <c r="BD123" s="104" t="str">
        <f t="shared" si="128"/>
        <v/>
      </c>
      <c r="BE123" s="104" t="str">
        <f t="shared" si="128"/>
        <v/>
      </c>
      <c r="BF123" s="104" t="str">
        <f t="shared" si="128"/>
        <v/>
      </c>
      <c r="BG123" s="104" t="str">
        <f t="shared" si="128"/>
        <v/>
      </c>
      <c r="BH123" s="104" t="str">
        <f t="shared" si="128"/>
        <v/>
      </c>
      <c r="BI123" s="104" t="str">
        <f t="shared" si="128"/>
        <v/>
      </c>
      <c r="BJ123" s="104" t="str">
        <f t="shared" si="128"/>
        <v/>
      </c>
      <c r="BK123" s="104" t="str">
        <f t="shared" si="128"/>
        <v/>
      </c>
      <c r="BL123" s="104" t="str">
        <f t="shared" si="128"/>
        <v/>
      </c>
      <c r="BM123" s="104"/>
      <c r="BN123" s="104" t="str">
        <f t="shared" si="133"/>
        <v/>
      </c>
      <c r="BO123" s="104" t="str">
        <f t="shared" si="129"/>
        <v/>
      </c>
      <c r="BP123" s="104" t="str">
        <f t="shared" si="129"/>
        <v/>
      </c>
      <c r="BQ123" s="104" t="str">
        <f t="shared" si="129"/>
        <v/>
      </c>
      <c r="BR123" s="104" t="str">
        <f t="shared" si="129"/>
        <v/>
      </c>
      <c r="BS123" s="104" t="str">
        <f t="shared" si="129"/>
        <v/>
      </c>
      <c r="BT123" s="104" t="str">
        <f t="shared" si="129"/>
        <v/>
      </c>
      <c r="BU123" s="104" t="str">
        <f t="shared" si="129"/>
        <v/>
      </c>
      <c r="BV123" s="104" t="str">
        <f t="shared" si="129"/>
        <v/>
      </c>
      <c r="BW123" s="104" t="str">
        <f t="shared" si="129"/>
        <v/>
      </c>
      <c r="BX123" s="104" t="str">
        <f t="shared" si="129"/>
        <v/>
      </c>
      <c r="BY123" s="104" t="str">
        <f t="shared" si="129"/>
        <v/>
      </c>
      <c r="BZ123" s="104" t="str">
        <f t="shared" si="129"/>
        <v/>
      </c>
      <c r="CA123" s="104"/>
      <c r="CB123" s="104" t="str">
        <f t="shared" si="116"/>
        <v/>
      </c>
      <c r="CC123" s="104" t="str">
        <f t="shared" si="116"/>
        <v/>
      </c>
      <c r="CD123" s="104" t="str">
        <f t="shared" si="116"/>
        <v/>
      </c>
      <c r="CE123" s="104" t="str">
        <f t="shared" si="116"/>
        <v/>
      </c>
      <c r="CF123" s="104" t="str">
        <f t="shared" si="116"/>
        <v/>
      </c>
      <c r="CG123" s="104" t="str">
        <f t="shared" si="134"/>
        <v/>
      </c>
      <c r="CH123" s="104" t="str">
        <f t="shared" si="134"/>
        <v/>
      </c>
      <c r="CI123" s="104" t="str">
        <f t="shared" si="134"/>
        <v/>
      </c>
      <c r="CJ123" s="104" t="str">
        <f t="shared" si="134"/>
        <v/>
      </c>
      <c r="CK123" s="104" t="str">
        <f t="shared" si="134"/>
        <v/>
      </c>
      <c r="CL123" s="104" t="str">
        <f t="shared" si="134"/>
        <v/>
      </c>
      <c r="CM123" s="104" t="str">
        <f t="shared" si="134"/>
        <v/>
      </c>
      <c r="CN123" s="104" t="str">
        <f t="shared" si="134"/>
        <v/>
      </c>
      <c r="CO123" s="104"/>
      <c r="CP123" s="104" t="str">
        <f t="shared" si="117"/>
        <v/>
      </c>
      <c r="CQ123" s="104" t="str">
        <f t="shared" si="117"/>
        <v/>
      </c>
      <c r="CR123" s="104" t="str">
        <f t="shared" si="117"/>
        <v/>
      </c>
      <c r="CS123" s="104" t="str">
        <f t="shared" si="117"/>
        <v/>
      </c>
      <c r="CT123" s="104" t="str">
        <f t="shared" si="117"/>
        <v/>
      </c>
      <c r="CU123" s="104" t="str">
        <f t="shared" si="135"/>
        <v/>
      </c>
      <c r="CV123" s="104" t="str">
        <f t="shared" si="135"/>
        <v/>
      </c>
      <c r="CW123" s="104" t="str">
        <f t="shared" si="135"/>
        <v/>
      </c>
      <c r="CX123" s="104" t="str">
        <f t="shared" si="135"/>
        <v/>
      </c>
      <c r="CY123" s="104" t="str">
        <f t="shared" si="135"/>
        <v/>
      </c>
      <c r="CZ123" s="104" t="str">
        <f t="shared" si="135"/>
        <v/>
      </c>
      <c r="DA123" s="104" t="str">
        <f t="shared" si="135"/>
        <v/>
      </c>
      <c r="DB123" s="104" t="str">
        <f t="shared" si="135"/>
        <v/>
      </c>
      <c r="DC123" s="104"/>
      <c r="DD123" s="104" t="str">
        <f t="shared" si="118"/>
        <v/>
      </c>
      <c r="DE123" s="104" t="str">
        <f t="shared" si="118"/>
        <v/>
      </c>
      <c r="DF123" s="104" t="str">
        <f t="shared" si="118"/>
        <v/>
      </c>
      <c r="DG123" s="104" t="str">
        <f t="shared" si="118"/>
        <v/>
      </c>
      <c r="DH123" s="104" t="str">
        <f t="shared" si="118"/>
        <v/>
      </c>
      <c r="DI123" s="104" t="str">
        <f t="shared" si="136"/>
        <v/>
      </c>
      <c r="DJ123" s="104" t="str">
        <f t="shared" si="136"/>
        <v/>
      </c>
      <c r="DK123" s="104" t="str">
        <f t="shared" si="136"/>
        <v/>
      </c>
      <c r="DL123" s="104" t="str">
        <f t="shared" si="136"/>
        <v/>
      </c>
      <c r="DM123" s="104" t="str">
        <f t="shared" si="136"/>
        <v/>
      </c>
      <c r="DN123" s="104" t="str">
        <f t="shared" si="136"/>
        <v/>
      </c>
      <c r="DO123" s="104" t="str">
        <f t="shared" si="136"/>
        <v/>
      </c>
      <c r="DP123" s="104" t="str">
        <f t="shared" si="136"/>
        <v/>
      </c>
      <c r="DQ123" s="104"/>
      <c r="DR123" s="104" t="str">
        <f t="shared" si="119"/>
        <v/>
      </c>
      <c r="DS123" s="104" t="str">
        <f t="shared" si="119"/>
        <v/>
      </c>
      <c r="DT123" s="104" t="str">
        <f t="shared" si="119"/>
        <v/>
      </c>
      <c r="DU123" s="104" t="str">
        <f t="shared" si="119"/>
        <v/>
      </c>
      <c r="DV123" s="104" t="str">
        <f t="shared" si="119"/>
        <v/>
      </c>
      <c r="DW123" s="104" t="str">
        <f t="shared" si="137"/>
        <v/>
      </c>
      <c r="DX123" s="104" t="str">
        <f t="shared" si="137"/>
        <v/>
      </c>
      <c r="DY123" s="104" t="str">
        <f t="shared" si="137"/>
        <v/>
      </c>
      <c r="DZ123" s="104" t="str">
        <f t="shared" si="137"/>
        <v/>
      </c>
      <c r="EA123" s="104" t="str">
        <f t="shared" si="137"/>
        <v/>
      </c>
      <c r="EB123" s="104" t="str">
        <f t="shared" si="137"/>
        <v/>
      </c>
      <c r="EC123" s="104" t="str">
        <f t="shared" si="137"/>
        <v/>
      </c>
      <c r="ED123" s="104" t="str">
        <f t="shared" si="137"/>
        <v/>
      </c>
      <c r="EE123" s="104"/>
      <c r="EF123" s="104" t="str">
        <f t="shared" si="120"/>
        <v/>
      </c>
      <c r="EG123" s="104" t="str">
        <f t="shared" si="120"/>
        <v/>
      </c>
      <c r="EH123" s="104" t="str">
        <f t="shared" si="120"/>
        <v/>
      </c>
      <c r="EI123" s="104" t="str">
        <f t="shared" si="120"/>
        <v/>
      </c>
      <c r="EJ123" s="104" t="str">
        <f t="shared" si="120"/>
        <v/>
      </c>
      <c r="EK123" s="104" t="str">
        <f t="shared" si="138"/>
        <v/>
      </c>
      <c r="EL123" s="104" t="str">
        <f t="shared" si="138"/>
        <v/>
      </c>
      <c r="EM123" s="104" t="str">
        <f t="shared" si="138"/>
        <v/>
      </c>
      <c r="EN123" s="104" t="str">
        <f t="shared" si="138"/>
        <v/>
      </c>
      <c r="EO123" s="104" t="str">
        <f t="shared" si="138"/>
        <v/>
      </c>
      <c r="EP123" s="104" t="str">
        <f t="shared" si="138"/>
        <v/>
      </c>
      <c r="EQ123" s="104" t="str">
        <f t="shared" si="138"/>
        <v/>
      </c>
      <c r="ER123" s="104" t="str">
        <f t="shared" si="138"/>
        <v/>
      </c>
      <c r="ES123" s="104"/>
      <c r="ET123" s="104" t="str">
        <f t="shared" si="121"/>
        <v/>
      </c>
      <c r="EU123" s="104" t="str">
        <f t="shared" si="121"/>
        <v/>
      </c>
      <c r="EV123" s="104" t="str">
        <f t="shared" si="121"/>
        <v/>
      </c>
      <c r="EW123" s="104" t="str">
        <f t="shared" si="121"/>
        <v/>
      </c>
      <c r="EX123" s="104" t="str">
        <f t="shared" si="121"/>
        <v/>
      </c>
      <c r="EY123" s="104">
        <f t="shared" si="139"/>
        <v>56</v>
      </c>
      <c r="EZ123" s="104" t="str">
        <f t="shared" si="139"/>
        <v/>
      </c>
      <c r="FA123" s="104" t="str">
        <f t="shared" si="139"/>
        <v/>
      </c>
      <c r="FB123" s="104" t="str">
        <f t="shared" si="139"/>
        <v/>
      </c>
      <c r="FC123" s="104" t="str">
        <f t="shared" si="139"/>
        <v/>
      </c>
      <c r="FD123" s="104" t="str">
        <f t="shared" si="139"/>
        <v/>
      </c>
      <c r="FE123" s="104" t="str">
        <f t="shared" si="139"/>
        <v/>
      </c>
      <c r="FF123" s="104" t="str">
        <f t="shared" si="139"/>
        <v/>
      </c>
      <c r="FG123" s="104"/>
      <c r="FH123" s="104" t="str">
        <f t="shared" si="122"/>
        <v/>
      </c>
      <c r="FI123" s="104" t="str">
        <f t="shared" si="122"/>
        <v/>
      </c>
      <c r="FJ123" s="104" t="str">
        <f t="shared" si="122"/>
        <v/>
      </c>
      <c r="FK123" s="104" t="str">
        <f t="shared" si="122"/>
        <v/>
      </c>
      <c r="FL123" s="104" t="str">
        <f t="shared" si="122"/>
        <v/>
      </c>
      <c r="FM123" s="104" t="str">
        <f t="shared" si="140"/>
        <v/>
      </c>
      <c r="FN123" s="104" t="str">
        <f t="shared" si="140"/>
        <v/>
      </c>
      <c r="FO123" s="104" t="str">
        <f t="shared" si="140"/>
        <v/>
      </c>
      <c r="FP123" s="104" t="str">
        <f t="shared" si="140"/>
        <v/>
      </c>
      <c r="FQ123" s="104" t="str">
        <f t="shared" si="140"/>
        <v/>
      </c>
      <c r="FR123" s="104" t="str">
        <f t="shared" si="140"/>
        <v/>
      </c>
      <c r="FS123" s="104" t="str">
        <f t="shared" si="140"/>
        <v/>
      </c>
      <c r="FT123" s="104" t="str">
        <f t="shared" si="140"/>
        <v/>
      </c>
      <c r="FU123" s="104"/>
      <c r="FV123" s="104" t="str">
        <f t="shared" si="123"/>
        <v/>
      </c>
      <c r="FW123" s="104" t="str">
        <f t="shared" si="123"/>
        <v/>
      </c>
      <c r="FX123" s="104" t="str">
        <f t="shared" si="123"/>
        <v/>
      </c>
      <c r="FY123" s="104" t="str">
        <f t="shared" si="123"/>
        <v/>
      </c>
      <c r="FZ123" s="104" t="str">
        <f t="shared" si="123"/>
        <v/>
      </c>
      <c r="GA123" s="104" t="str">
        <f t="shared" si="141"/>
        <v/>
      </c>
      <c r="GB123" s="104" t="str">
        <f t="shared" si="141"/>
        <v/>
      </c>
      <c r="GC123" s="104" t="str">
        <f t="shared" si="141"/>
        <v/>
      </c>
      <c r="GD123" s="104" t="str">
        <f t="shared" si="141"/>
        <v/>
      </c>
      <c r="GE123" s="104" t="str">
        <f t="shared" si="141"/>
        <v/>
      </c>
      <c r="GF123" s="104" t="str">
        <f t="shared" si="141"/>
        <v/>
      </c>
      <c r="GG123" s="104" t="str">
        <f t="shared" si="141"/>
        <v/>
      </c>
      <c r="GH123" s="104" t="str">
        <f t="shared" si="141"/>
        <v/>
      </c>
      <c r="GI123" s="104"/>
      <c r="GJ123" s="104" t="str">
        <f t="shared" si="124"/>
        <v/>
      </c>
      <c r="GK123" s="104" t="str">
        <f t="shared" si="124"/>
        <v/>
      </c>
      <c r="GL123" s="104" t="str">
        <f t="shared" si="124"/>
        <v/>
      </c>
      <c r="GM123" s="104" t="str">
        <f t="shared" si="124"/>
        <v/>
      </c>
      <c r="GN123" s="104" t="str">
        <f t="shared" si="124"/>
        <v/>
      </c>
      <c r="GO123" s="104" t="str">
        <f t="shared" si="142"/>
        <v/>
      </c>
      <c r="GP123" s="104" t="str">
        <f t="shared" si="142"/>
        <v/>
      </c>
      <c r="GQ123" s="104" t="str">
        <f t="shared" si="142"/>
        <v/>
      </c>
      <c r="GR123" s="104" t="str">
        <f t="shared" si="142"/>
        <v/>
      </c>
      <c r="GS123" s="104" t="str">
        <f t="shared" si="142"/>
        <v/>
      </c>
      <c r="GT123" s="104" t="str">
        <f t="shared" si="142"/>
        <v/>
      </c>
      <c r="GU123" s="104" t="str">
        <f t="shared" si="142"/>
        <v/>
      </c>
      <c r="GV123" s="104" t="str">
        <f t="shared" si="142"/>
        <v/>
      </c>
      <c r="GW123" s="104"/>
      <c r="GX123" s="104" t="str">
        <f t="shared" si="125"/>
        <v/>
      </c>
      <c r="GY123" s="104" t="str">
        <f t="shared" si="125"/>
        <v/>
      </c>
      <c r="GZ123" s="104" t="str">
        <f t="shared" si="125"/>
        <v/>
      </c>
      <c r="HA123" s="104" t="str">
        <f t="shared" si="125"/>
        <v/>
      </c>
      <c r="HB123" s="104" t="str">
        <f t="shared" si="125"/>
        <v/>
      </c>
      <c r="HC123" s="104" t="str">
        <f t="shared" si="143"/>
        <v/>
      </c>
      <c r="HD123" s="104" t="str">
        <f t="shared" si="143"/>
        <v/>
      </c>
      <c r="HE123" s="104" t="str">
        <f t="shared" si="143"/>
        <v/>
      </c>
      <c r="HF123" s="104" t="str">
        <f t="shared" si="143"/>
        <v/>
      </c>
      <c r="HG123" s="104" t="str">
        <f t="shared" si="143"/>
        <v/>
      </c>
      <c r="HH123" s="104" t="str">
        <f t="shared" si="143"/>
        <v/>
      </c>
      <c r="HI123" s="104" t="str">
        <f t="shared" si="143"/>
        <v/>
      </c>
      <c r="HJ123" s="104" t="str">
        <f t="shared" si="143"/>
        <v/>
      </c>
    </row>
    <row r="124" spans="1:218" x14ac:dyDescent="0.25">
      <c r="A124" s="91">
        <v>40662</v>
      </c>
      <c r="B124" s="113">
        <v>0.75</v>
      </c>
      <c r="C124" s="114" t="s">
        <v>407</v>
      </c>
      <c r="D124" s="160" t="s">
        <v>664</v>
      </c>
      <c r="E124" s="112">
        <v>18.8</v>
      </c>
      <c r="F124" s="134"/>
      <c r="G124" s="161" t="s">
        <v>665</v>
      </c>
      <c r="H124" s="162" t="str">
        <f>INDEX('Daily Activity List'!B:B,MATCH(A124,'Daily Activity List'!$A:$A))</f>
        <v>AB Decon - Removal</v>
      </c>
      <c r="I124" s="136"/>
      <c r="J124" s="104" t="str">
        <f t="shared" si="144"/>
        <v/>
      </c>
      <c r="K124" s="104" t="str">
        <f t="shared" si="144"/>
        <v/>
      </c>
      <c r="L124" s="104" t="str">
        <f t="shared" si="115"/>
        <v/>
      </c>
      <c r="M124" s="104" t="str">
        <f t="shared" ref="L124:V147" si="145">IF($C124="Decontamination Line",IF($E124="","",IF($H124=M$1,$E124,"")),"")</f>
        <v/>
      </c>
      <c r="N124" s="104" t="str">
        <f t="shared" si="145"/>
        <v/>
      </c>
      <c r="O124" s="104" t="str">
        <f t="shared" si="145"/>
        <v/>
      </c>
      <c r="P124" s="104" t="str">
        <f t="shared" si="145"/>
        <v/>
      </c>
      <c r="Q124" s="104" t="str">
        <f t="shared" si="145"/>
        <v/>
      </c>
      <c r="R124" s="104" t="str">
        <f t="shared" si="145"/>
        <v/>
      </c>
      <c r="S124" s="104" t="str">
        <f t="shared" si="145"/>
        <v/>
      </c>
      <c r="T124" s="104" t="str">
        <f t="shared" si="145"/>
        <v/>
      </c>
      <c r="U124" s="104" t="str">
        <f t="shared" si="145"/>
        <v/>
      </c>
      <c r="V124" s="104" t="str">
        <f t="shared" si="145"/>
        <v/>
      </c>
      <c r="W124" s="136"/>
      <c r="X124" s="104" t="str">
        <f t="shared" si="130"/>
        <v/>
      </c>
      <c r="Y124" s="104" t="str">
        <f t="shared" si="126"/>
        <v/>
      </c>
      <c r="Z124" s="104" t="str">
        <f t="shared" si="126"/>
        <v/>
      </c>
      <c r="AA124" s="104" t="str">
        <f t="shared" si="126"/>
        <v/>
      </c>
      <c r="AB124" s="104" t="str">
        <f t="shared" si="126"/>
        <v/>
      </c>
      <c r="AC124" s="104" t="str">
        <f t="shared" si="126"/>
        <v/>
      </c>
      <c r="AD124" s="104" t="str">
        <f t="shared" si="126"/>
        <v/>
      </c>
      <c r="AE124" s="104" t="str">
        <f t="shared" si="126"/>
        <v/>
      </c>
      <c r="AF124" s="104" t="str">
        <f t="shared" si="126"/>
        <v/>
      </c>
      <c r="AG124" s="104" t="str">
        <f t="shared" si="126"/>
        <v/>
      </c>
      <c r="AH124" s="104" t="str">
        <f t="shared" si="126"/>
        <v/>
      </c>
      <c r="AI124" s="104" t="str">
        <f t="shared" si="126"/>
        <v/>
      </c>
      <c r="AJ124" s="104" t="str">
        <f t="shared" si="126"/>
        <v/>
      </c>
      <c r="AK124" s="104"/>
      <c r="AL124" s="104" t="str">
        <f t="shared" si="131"/>
        <v/>
      </c>
      <c r="AM124" s="104" t="str">
        <f t="shared" si="127"/>
        <v/>
      </c>
      <c r="AN124" s="104" t="str">
        <f t="shared" si="127"/>
        <v/>
      </c>
      <c r="AO124" s="104" t="str">
        <f t="shared" si="127"/>
        <v/>
      </c>
      <c r="AP124" s="104" t="str">
        <f t="shared" si="127"/>
        <v/>
      </c>
      <c r="AQ124" s="104" t="str">
        <f t="shared" si="127"/>
        <v/>
      </c>
      <c r="AR124" s="104" t="str">
        <f t="shared" si="127"/>
        <v/>
      </c>
      <c r="AS124" s="104" t="str">
        <f t="shared" si="127"/>
        <v/>
      </c>
      <c r="AT124" s="104" t="str">
        <f t="shared" si="127"/>
        <v/>
      </c>
      <c r="AU124" s="104" t="str">
        <f t="shared" si="127"/>
        <v/>
      </c>
      <c r="AV124" s="104" t="str">
        <f t="shared" si="127"/>
        <v/>
      </c>
      <c r="AW124" s="104" t="str">
        <f t="shared" si="127"/>
        <v/>
      </c>
      <c r="AX124" s="104" t="str">
        <f t="shared" si="127"/>
        <v/>
      </c>
      <c r="AY124" s="104"/>
      <c r="AZ124" s="104" t="str">
        <f t="shared" si="132"/>
        <v/>
      </c>
      <c r="BA124" s="104" t="str">
        <f t="shared" si="128"/>
        <v/>
      </c>
      <c r="BB124" s="104" t="str">
        <f t="shared" si="128"/>
        <v/>
      </c>
      <c r="BC124" s="104" t="str">
        <f t="shared" si="128"/>
        <v/>
      </c>
      <c r="BD124" s="104" t="str">
        <f t="shared" si="128"/>
        <v/>
      </c>
      <c r="BE124" s="104" t="str">
        <f t="shared" si="128"/>
        <v/>
      </c>
      <c r="BF124" s="104" t="str">
        <f t="shared" si="128"/>
        <v/>
      </c>
      <c r="BG124" s="104" t="str">
        <f t="shared" si="128"/>
        <v/>
      </c>
      <c r="BH124" s="104" t="str">
        <f t="shared" si="128"/>
        <v/>
      </c>
      <c r="BI124" s="104" t="str">
        <f t="shared" si="128"/>
        <v/>
      </c>
      <c r="BJ124" s="104" t="str">
        <f t="shared" si="128"/>
        <v/>
      </c>
      <c r="BK124" s="104" t="str">
        <f t="shared" si="128"/>
        <v/>
      </c>
      <c r="BL124" s="104" t="str">
        <f t="shared" si="128"/>
        <v/>
      </c>
      <c r="BM124" s="104"/>
      <c r="BN124" s="104" t="str">
        <f t="shared" si="133"/>
        <v/>
      </c>
      <c r="BO124" s="104" t="str">
        <f t="shared" si="129"/>
        <v/>
      </c>
      <c r="BP124" s="104" t="str">
        <f t="shared" si="129"/>
        <v/>
      </c>
      <c r="BQ124" s="104" t="str">
        <f t="shared" si="129"/>
        <v/>
      </c>
      <c r="BR124" s="104" t="str">
        <f t="shared" si="129"/>
        <v/>
      </c>
      <c r="BS124" s="104" t="str">
        <f t="shared" si="129"/>
        <v/>
      </c>
      <c r="BT124" s="104" t="str">
        <f t="shared" si="129"/>
        <v/>
      </c>
      <c r="BU124" s="104" t="str">
        <f t="shared" si="129"/>
        <v/>
      </c>
      <c r="BV124" s="104" t="str">
        <f t="shared" si="129"/>
        <v/>
      </c>
      <c r="BW124" s="104" t="str">
        <f t="shared" si="129"/>
        <v/>
      </c>
      <c r="BX124" s="104" t="str">
        <f t="shared" si="129"/>
        <v/>
      </c>
      <c r="BY124" s="104" t="str">
        <f t="shared" si="129"/>
        <v/>
      </c>
      <c r="BZ124" s="104" t="str">
        <f t="shared" si="129"/>
        <v/>
      </c>
      <c r="CA124" s="104"/>
      <c r="CB124" s="104" t="str">
        <f t="shared" si="116"/>
        <v/>
      </c>
      <c r="CC124" s="104" t="str">
        <f t="shared" si="116"/>
        <v/>
      </c>
      <c r="CD124" s="104" t="str">
        <f t="shared" si="116"/>
        <v/>
      </c>
      <c r="CE124" s="104" t="str">
        <f t="shared" si="116"/>
        <v/>
      </c>
      <c r="CF124" s="104" t="str">
        <f t="shared" si="116"/>
        <v/>
      </c>
      <c r="CG124" s="104" t="str">
        <f t="shared" si="134"/>
        <v/>
      </c>
      <c r="CH124" s="104" t="str">
        <f t="shared" si="134"/>
        <v/>
      </c>
      <c r="CI124" s="104" t="str">
        <f t="shared" si="134"/>
        <v/>
      </c>
      <c r="CJ124" s="104" t="str">
        <f t="shared" si="134"/>
        <v/>
      </c>
      <c r="CK124" s="104" t="str">
        <f t="shared" si="134"/>
        <v/>
      </c>
      <c r="CL124" s="104" t="str">
        <f t="shared" si="134"/>
        <v/>
      </c>
      <c r="CM124" s="104" t="str">
        <f t="shared" si="134"/>
        <v/>
      </c>
      <c r="CN124" s="104" t="str">
        <f t="shared" si="134"/>
        <v/>
      </c>
      <c r="CO124" s="104"/>
      <c r="CP124" s="104" t="str">
        <f t="shared" si="117"/>
        <v/>
      </c>
      <c r="CQ124" s="104" t="str">
        <f t="shared" si="117"/>
        <v/>
      </c>
      <c r="CR124" s="104" t="str">
        <f t="shared" si="117"/>
        <v/>
      </c>
      <c r="CS124" s="104" t="str">
        <f t="shared" si="117"/>
        <v/>
      </c>
      <c r="CT124" s="104" t="str">
        <f t="shared" si="117"/>
        <v/>
      </c>
      <c r="CU124" s="104" t="str">
        <f t="shared" si="135"/>
        <v/>
      </c>
      <c r="CV124" s="104" t="str">
        <f t="shared" si="135"/>
        <v/>
      </c>
      <c r="CW124" s="104" t="str">
        <f t="shared" si="135"/>
        <v/>
      </c>
      <c r="CX124" s="104" t="str">
        <f t="shared" si="135"/>
        <v/>
      </c>
      <c r="CY124" s="104" t="str">
        <f t="shared" si="135"/>
        <v/>
      </c>
      <c r="CZ124" s="104" t="str">
        <f t="shared" si="135"/>
        <v/>
      </c>
      <c r="DA124" s="104" t="str">
        <f t="shared" si="135"/>
        <v/>
      </c>
      <c r="DB124" s="104" t="str">
        <f t="shared" si="135"/>
        <v/>
      </c>
      <c r="DC124" s="104"/>
      <c r="DD124" s="104" t="str">
        <f t="shared" si="118"/>
        <v/>
      </c>
      <c r="DE124" s="104" t="str">
        <f t="shared" si="118"/>
        <v/>
      </c>
      <c r="DF124" s="104" t="str">
        <f t="shared" si="118"/>
        <v/>
      </c>
      <c r="DG124" s="104" t="str">
        <f t="shared" si="118"/>
        <v/>
      </c>
      <c r="DH124" s="104" t="str">
        <f t="shared" si="118"/>
        <v/>
      </c>
      <c r="DI124" s="104" t="str">
        <f t="shared" si="136"/>
        <v/>
      </c>
      <c r="DJ124" s="104" t="str">
        <f t="shared" si="136"/>
        <v/>
      </c>
      <c r="DK124" s="104" t="str">
        <f t="shared" si="136"/>
        <v/>
      </c>
      <c r="DL124" s="104" t="str">
        <f t="shared" si="136"/>
        <v/>
      </c>
      <c r="DM124" s="104" t="str">
        <f t="shared" si="136"/>
        <v/>
      </c>
      <c r="DN124" s="104" t="str">
        <f t="shared" si="136"/>
        <v/>
      </c>
      <c r="DO124" s="104" t="str">
        <f t="shared" si="136"/>
        <v/>
      </c>
      <c r="DP124" s="104" t="str">
        <f t="shared" si="136"/>
        <v/>
      </c>
      <c r="DQ124" s="104"/>
      <c r="DR124" s="104" t="str">
        <f t="shared" si="119"/>
        <v/>
      </c>
      <c r="DS124" s="104" t="str">
        <f t="shared" si="119"/>
        <v/>
      </c>
      <c r="DT124" s="104" t="str">
        <f t="shared" si="119"/>
        <v/>
      </c>
      <c r="DU124" s="104" t="str">
        <f t="shared" si="119"/>
        <v/>
      </c>
      <c r="DV124" s="104" t="str">
        <f t="shared" si="119"/>
        <v/>
      </c>
      <c r="DW124" s="104" t="str">
        <f t="shared" si="137"/>
        <v/>
      </c>
      <c r="DX124" s="104" t="str">
        <f t="shared" si="137"/>
        <v/>
      </c>
      <c r="DY124" s="104" t="str">
        <f t="shared" si="137"/>
        <v/>
      </c>
      <c r="DZ124" s="104" t="str">
        <f t="shared" si="137"/>
        <v/>
      </c>
      <c r="EA124" s="104" t="str">
        <f t="shared" si="137"/>
        <v/>
      </c>
      <c r="EB124" s="104" t="str">
        <f t="shared" si="137"/>
        <v/>
      </c>
      <c r="EC124" s="104" t="str">
        <f t="shared" si="137"/>
        <v/>
      </c>
      <c r="ED124" s="104" t="str">
        <f t="shared" si="137"/>
        <v/>
      </c>
      <c r="EE124" s="104"/>
      <c r="EF124" s="104" t="str">
        <f t="shared" si="120"/>
        <v/>
      </c>
      <c r="EG124" s="104" t="str">
        <f t="shared" si="120"/>
        <v/>
      </c>
      <c r="EH124" s="104" t="str">
        <f t="shared" si="120"/>
        <v/>
      </c>
      <c r="EI124" s="104" t="str">
        <f t="shared" si="120"/>
        <v/>
      </c>
      <c r="EJ124" s="104" t="str">
        <f t="shared" si="120"/>
        <v/>
      </c>
      <c r="EK124" s="104" t="str">
        <f t="shared" si="138"/>
        <v/>
      </c>
      <c r="EL124" s="104" t="str">
        <f t="shared" si="138"/>
        <v/>
      </c>
      <c r="EM124" s="104" t="str">
        <f t="shared" si="138"/>
        <v/>
      </c>
      <c r="EN124" s="104" t="str">
        <f t="shared" si="138"/>
        <v/>
      </c>
      <c r="EO124" s="104" t="str">
        <f t="shared" si="138"/>
        <v/>
      </c>
      <c r="EP124" s="104" t="str">
        <f t="shared" si="138"/>
        <v/>
      </c>
      <c r="EQ124" s="104" t="str">
        <f t="shared" si="138"/>
        <v/>
      </c>
      <c r="ER124" s="104" t="str">
        <f t="shared" si="138"/>
        <v/>
      </c>
      <c r="ES124" s="104"/>
      <c r="ET124" s="104" t="str">
        <f t="shared" si="121"/>
        <v/>
      </c>
      <c r="EU124" s="104" t="str">
        <f t="shared" si="121"/>
        <v/>
      </c>
      <c r="EV124" s="104" t="str">
        <f t="shared" si="121"/>
        <v/>
      </c>
      <c r="EW124" s="104" t="str">
        <f t="shared" si="121"/>
        <v/>
      </c>
      <c r="EX124" s="104" t="str">
        <f t="shared" si="121"/>
        <v/>
      </c>
      <c r="EY124" s="104" t="str">
        <f t="shared" si="139"/>
        <v/>
      </c>
      <c r="EZ124" s="104" t="str">
        <f t="shared" si="139"/>
        <v/>
      </c>
      <c r="FA124" s="104" t="str">
        <f t="shared" si="139"/>
        <v/>
      </c>
      <c r="FB124" s="104" t="str">
        <f t="shared" si="139"/>
        <v/>
      </c>
      <c r="FC124" s="104" t="str">
        <f t="shared" si="139"/>
        <v/>
      </c>
      <c r="FD124" s="104" t="str">
        <f t="shared" si="139"/>
        <v/>
      </c>
      <c r="FE124" s="104" t="str">
        <f t="shared" si="139"/>
        <v/>
      </c>
      <c r="FF124" s="104" t="str">
        <f t="shared" si="139"/>
        <v/>
      </c>
      <c r="FG124" s="104"/>
      <c r="FH124" s="104" t="str">
        <f t="shared" si="122"/>
        <v/>
      </c>
      <c r="FI124" s="104" t="str">
        <f t="shared" si="122"/>
        <v/>
      </c>
      <c r="FJ124" s="104" t="str">
        <f t="shared" si="122"/>
        <v/>
      </c>
      <c r="FK124" s="104" t="str">
        <f t="shared" si="122"/>
        <v/>
      </c>
      <c r="FL124" s="104" t="str">
        <f t="shared" si="122"/>
        <v/>
      </c>
      <c r="FM124" s="104" t="str">
        <f t="shared" si="140"/>
        <v/>
      </c>
      <c r="FN124" s="104" t="str">
        <f t="shared" si="140"/>
        <v/>
      </c>
      <c r="FO124" s="104" t="str">
        <f t="shared" si="140"/>
        <v/>
      </c>
      <c r="FP124" s="104" t="str">
        <f t="shared" si="140"/>
        <v/>
      </c>
      <c r="FQ124" s="104" t="str">
        <f t="shared" si="140"/>
        <v/>
      </c>
      <c r="FR124" s="104" t="str">
        <f t="shared" si="140"/>
        <v/>
      </c>
      <c r="FS124" s="104" t="str">
        <f t="shared" si="140"/>
        <v/>
      </c>
      <c r="FT124" s="104" t="str">
        <f t="shared" si="140"/>
        <v/>
      </c>
      <c r="FU124" s="104"/>
      <c r="FV124" s="104" t="str">
        <f t="shared" si="123"/>
        <v/>
      </c>
      <c r="FW124" s="104" t="str">
        <f t="shared" si="123"/>
        <v/>
      </c>
      <c r="FX124" s="104" t="str">
        <f t="shared" si="123"/>
        <v/>
      </c>
      <c r="FY124" s="104" t="str">
        <f t="shared" si="123"/>
        <v/>
      </c>
      <c r="FZ124" s="104" t="str">
        <f t="shared" si="123"/>
        <v/>
      </c>
      <c r="GA124" s="104" t="str">
        <f t="shared" si="141"/>
        <v/>
      </c>
      <c r="GB124" s="104" t="str">
        <f t="shared" si="141"/>
        <v/>
      </c>
      <c r="GC124" s="104" t="str">
        <f t="shared" si="141"/>
        <v/>
      </c>
      <c r="GD124" s="104" t="str">
        <f t="shared" si="141"/>
        <v/>
      </c>
      <c r="GE124" s="104" t="str">
        <f t="shared" si="141"/>
        <v/>
      </c>
      <c r="GF124" s="104" t="str">
        <f t="shared" si="141"/>
        <v/>
      </c>
      <c r="GG124" s="104" t="str">
        <f t="shared" si="141"/>
        <v/>
      </c>
      <c r="GH124" s="104" t="str">
        <f t="shared" si="141"/>
        <v/>
      </c>
      <c r="GI124" s="104"/>
      <c r="GJ124" s="104" t="str">
        <f t="shared" si="124"/>
        <v/>
      </c>
      <c r="GK124" s="104" t="str">
        <f t="shared" si="124"/>
        <v/>
      </c>
      <c r="GL124" s="104" t="str">
        <f t="shared" si="124"/>
        <v/>
      </c>
      <c r="GM124" s="104" t="str">
        <f t="shared" si="124"/>
        <v/>
      </c>
      <c r="GN124" s="104" t="str">
        <f t="shared" si="124"/>
        <v/>
      </c>
      <c r="GO124" s="104" t="str">
        <f t="shared" si="142"/>
        <v/>
      </c>
      <c r="GP124" s="104" t="str">
        <f t="shared" si="142"/>
        <v/>
      </c>
      <c r="GQ124" s="104" t="str">
        <f t="shared" si="142"/>
        <v/>
      </c>
      <c r="GR124" s="104" t="str">
        <f t="shared" si="142"/>
        <v/>
      </c>
      <c r="GS124" s="104" t="str">
        <f t="shared" si="142"/>
        <v/>
      </c>
      <c r="GT124" s="104" t="str">
        <f t="shared" si="142"/>
        <v/>
      </c>
      <c r="GU124" s="104" t="str">
        <f t="shared" si="142"/>
        <v/>
      </c>
      <c r="GV124" s="104" t="str">
        <f t="shared" si="142"/>
        <v/>
      </c>
      <c r="GW124" s="104"/>
      <c r="GX124" s="104" t="str">
        <f t="shared" si="125"/>
        <v/>
      </c>
      <c r="GY124" s="104" t="str">
        <f t="shared" si="125"/>
        <v/>
      </c>
      <c r="GZ124" s="104" t="str">
        <f t="shared" si="125"/>
        <v/>
      </c>
      <c r="HA124" s="104" t="str">
        <f t="shared" si="125"/>
        <v/>
      </c>
      <c r="HB124" s="104" t="str">
        <f t="shared" si="125"/>
        <v/>
      </c>
      <c r="HC124" s="104">
        <f t="shared" si="143"/>
        <v>18.8</v>
      </c>
      <c r="HD124" s="104" t="str">
        <f t="shared" si="143"/>
        <v/>
      </c>
      <c r="HE124" s="104" t="str">
        <f t="shared" si="143"/>
        <v/>
      </c>
      <c r="HF124" s="104" t="str">
        <f t="shared" si="143"/>
        <v/>
      </c>
      <c r="HG124" s="104" t="str">
        <f t="shared" si="143"/>
        <v/>
      </c>
      <c r="HH124" s="104" t="str">
        <f t="shared" si="143"/>
        <v/>
      </c>
      <c r="HI124" s="104" t="str">
        <f t="shared" si="143"/>
        <v/>
      </c>
      <c r="HJ124" s="104" t="str">
        <f t="shared" si="143"/>
        <v/>
      </c>
    </row>
    <row r="125" spans="1:218" x14ac:dyDescent="0.25">
      <c r="A125" s="91">
        <v>40662</v>
      </c>
      <c r="B125" s="113">
        <v>0.75</v>
      </c>
      <c r="C125" s="114" t="s">
        <v>407</v>
      </c>
      <c r="D125" s="160" t="s">
        <v>664</v>
      </c>
      <c r="E125" s="112">
        <v>90.8</v>
      </c>
      <c r="F125" s="134"/>
      <c r="G125" s="161" t="s">
        <v>665</v>
      </c>
      <c r="H125" s="162" t="str">
        <f>INDEX('Daily Activity List'!B:B,MATCH(A125,'Daily Activity List'!$A:$A))</f>
        <v>AB Decon - Removal</v>
      </c>
      <c r="I125" s="136"/>
      <c r="J125" s="104" t="str">
        <f t="shared" si="144"/>
        <v/>
      </c>
      <c r="K125" s="104" t="str">
        <f t="shared" si="144"/>
        <v/>
      </c>
      <c r="L125" s="104" t="str">
        <f t="shared" si="145"/>
        <v/>
      </c>
      <c r="M125" s="104" t="str">
        <f t="shared" si="145"/>
        <v/>
      </c>
      <c r="N125" s="104" t="str">
        <f t="shared" si="145"/>
        <v/>
      </c>
      <c r="O125" s="104" t="str">
        <f t="shared" si="145"/>
        <v/>
      </c>
      <c r="P125" s="104" t="str">
        <f t="shared" si="145"/>
        <v/>
      </c>
      <c r="Q125" s="104" t="str">
        <f t="shared" si="145"/>
        <v/>
      </c>
      <c r="R125" s="104" t="str">
        <f t="shared" si="145"/>
        <v/>
      </c>
      <c r="S125" s="104" t="str">
        <f t="shared" si="145"/>
        <v/>
      </c>
      <c r="T125" s="104" t="str">
        <f t="shared" si="145"/>
        <v/>
      </c>
      <c r="U125" s="104" t="str">
        <f t="shared" si="145"/>
        <v/>
      </c>
      <c r="V125" s="104" t="str">
        <f t="shared" si="145"/>
        <v/>
      </c>
      <c r="W125" s="136"/>
      <c r="X125" s="104" t="str">
        <f t="shared" si="130"/>
        <v/>
      </c>
      <c r="Y125" s="104" t="str">
        <f t="shared" si="126"/>
        <v/>
      </c>
      <c r="Z125" s="104" t="str">
        <f t="shared" si="126"/>
        <v/>
      </c>
      <c r="AA125" s="104" t="str">
        <f t="shared" si="126"/>
        <v/>
      </c>
      <c r="AB125" s="104" t="str">
        <f t="shared" si="126"/>
        <v/>
      </c>
      <c r="AC125" s="104" t="str">
        <f t="shared" si="126"/>
        <v/>
      </c>
      <c r="AD125" s="104" t="str">
        <f t="shared" si="126"/>
        <v/>
      </c>
      <c r="AE125" s="104" t="str">
        <f t="shared" si="126"/>
        <v/>
      </c>
      <c r="AF125" s="104" t="str">
        <f t="shared" si="126"/>
        <v/>
      </c>
      <c r="AG125" s="104" t="str">
        <f t="shared" si="126"/>
        <v/>
      </c>
      <c r="AH125" s="104" t="str">
        <f t="shared" si="126"/>
        <v/>
      </c>
      <c r="AI125" s="104" t="str">
        <f t="shared" si="126"/>
        <v/>
      </c>
      <c r="AJ125" s="104" t="str">
        <f t="shared" si="126"/>
        <v/>
      </c>
      <c r="AK125" s="104"/>
      <c r="AL125" s="104" t="str">
        <f t="shared" si="131"/>
        <v/>
      </c>
      <c r="AM125" s="104" t="str">
        <f t="shared" si="127"/>
        <v/>
      </c>
      <c r="AN125" s="104" t="str">
        <f t="shared" si="127"/>
        <v/>
      </c>
      <c r="AO125" s="104" t="str">
        <f t="shared" si="127"/>
        <v/>
      </c>
      <c r="AP125" s="104" t="str">
        <f t="shared" si="127"/>
        <v/>
      </c>
      <c r="AQ125" s="104" t="str">
        <f t="shared" si="127"/>
        <v/>
      </c>
      <c r="AR125" s="104" t="str">
        <f t="shared" si="127"/>
        <v/>
      </c>
      <c r="AS125" s="104" t="str">
        <f t="shared" si="127"/>
        <v/>
      </c>
      <c r="AT125" s="104" t="str">
        <f t="shared" si="127"/>
        <v/>
      </c>
      <c r="AU125" s="104" t="str">
        <f t="shared" si="127"/>
        <v/>
      </c>
      <c r="AV125" s="104" t="str">
        <f t="shared" si="127"/>
        <v/>
      </c>
      <c r="AW125" s="104" t="str">
        <f t="shared" si="127"/>
        <v/>
      </c>
      <c r="AX125" s="104" t="str">
        <f t="shared" si="127"/>
        <v/>
      </c>
      <c r="AY125" s="104"/>
      <c r="AZ125" s="104" t="str">
        <f t="shared" si="132"/>
        <v/>
      </c>
      <c r="BA125" s="104" t="str">
        <f t="shared" si="128"/>
        <v/>
      </c>
      <c r="BB125" s="104" t="str">
        <f t="shared" si="128"/>
        <v/>
      </c>
      <c r="BC125" s="104" t="str">
        <f t="shared" si="128"/>
        <v/>
      </c>
      <c r="BD125" s="104" t="str">
        <f t="shared" si="128"/>
        <v/>
      </c>
      <c r="BE125" s="104" t="str">
        <f t="shared" si="128"/>
        <v/>
      </c>
      <c r="BF125" s="104" t="str">
        <f t="shared" si="128"/>
        <v/>
      </c>
      <c r="BG125" s="104" t="str">
        <f t="shared" si="128"/>
        <v/>
      </c>
      <c r="BH125" s="104" t="str">
        <f t="shared" si="128"/>
        <v/>
      </c>
      <c r="BI125" s="104" t="str">
        <f t="shared" si="128"/>
        <v/>
      </c>
      <c r="BJ125" s="104" t="str">
        <f t="shared" si="128"/>
        <v/>
      </c>
      <c r="BK125" s="104" t="str">
        <f t="shared" si="128"/>
        <v/>
      </c>
      <c r="BL125" s="104" t="str">
        <f t="shared" si="128"/>
        <v/>
      </c>
      <c r="BM125" s="104"/>
      <c r="BN125" s="104" t="str">
        <f t="shared" si="133"/>
        <v/>
      </c>
      <c r="BO125" s="104" t="str">
        <f t="shared" si="129"/>
        <v/>
      </c>
      <c r="BP125" s="104" t="str">
        <f t="shared" si="129"/>
        <v/>
      </c>
      <c r="BQ125" s="104" t="str">
        <f t="shared" si="129"/>
        <v/>
      </c>
      <c r="BR125" s="104" t="str">
        <f t="shared" si="129"/>
        <v/>
      </c>
      <c r="BS125" s="104" t="str">
        <f t="shared" si="129"/>
        <v/>
      </c>
      <c r="BT125" s="104" t="str">
        <f t="shared" si="129"/>
        <v/>
      </c>
      <c r="BU125" s="104" t="str">
        <f t="shared" si="129"/>
        <v/>
      </c>
      <c r="BV125" s="104" t="str">
        <f t="shared" si="129"/>
        <v/>
      </c>
      <c r="BW125" s="104" t="str">
        <f t="shared" si="129"/>
        <v/>
      </c>
      <c r="BX125" s="104" t="str">
        <f t="shared" si="129"/>
        <v/>
      </c>
      <c r="BY125" s="104" t="str">
        <f t="shared" si="129"/>
        <v/>
      </c>
      <c r="BZ125" s="104" t="str">
        <f t="shared" si="129"/>
        <v/>
      </c>
      <c r="CA125" s="104"/>
      <c r="CB125" s="104" t="str">
        <f t="shared" si="116"/>
        <v/>
      </c>
      <c r="CC125" s="104" t="str">
        <f t="shared" si="116"/>
        <v/>
      </c>
      <c r="CD125" s="104" t="str">
        <f t="shared" si="116"/>
        <v/>
      </c>
      <c r="CE125" s="104" t="str">
        <f t="shared" si="116"/>
        <v/>
      </c>
      <c r="CF125" s="104" t="str">
        <f t="shared" si="116"/>
        <v/>
      </c>
      <c r="CG125" s="104" t="str">
        <f t="shared" si="134"/>
        <v/>
      </c>
      <c r="CH125" s="104" t="str">
        <f t="shared" si="134"/>
        <v/>
      </c>
      <c r="CI125" s="104" t="str">
        <f t="shared" si="134"/>
        <v/>
      </c>
      <c r="CJ125" s="104" t="str">
        <f t="shared" si="134"/>
        <v/>
      </c>
      <c r="CK125" s="104" t="str">
        <f t="shared" si="134"/>
        <v/>
      </c>
      <c r="CL125" s="104" t="str">
        <f t="shared" si="134"/>
        <v/>
      </c>
      <c r="CM125" s="104" t="str">
        <f t="shared" si="134"/>
        <v/>
      </c>
      <c r="CN125" s="104" t="str">
        <f t="shared" si="134"/>
        <v/>
      </c>
      <c r="CO125" s="104"/>
      <c r="CP125" s="104" t="str">
        <f t="shared" si="117"/>
        <v/>
      </c>
      <c r="CQ125" s="104" t="str">
        <f t="shared" si="117"/>
        <v/>
      </c>
      <c r="CR125" s="104" t="str">
        <f t="shared" si="117"/>
        <v/>
      </c>
      <c r="CS125" s="104" t="str">
        <f t="shared" si="117"/>
        <v/>
      </c>
      <c r="CT125" s="104" t="str">
        <f t="shared" si="117"/>
        <v/>
      </c>
      <c r="CU125" s="104" t="str">
        <f t="shared" si="135"/>
        <v/>
      </c>
      <c r="CV125" s="104" t="str">
        <f t="shared" si="135"/>
        <v/>
      </c>
      <c r="CW125" s="104" t="str">
        <f t="shared" si="135"/>
        <v/>
      </c>
      <c r="CX125" s="104" t="str">
        <f t="shared" si="135"/>
        <v/>
      </c>
      <c r="CY125" s="104" t="str">
        <f t="shared" si="135"/>
        <v/>
      </c>
      <c r="CZ125" s="104" t="str">
        <f t="shared" si="135"/>
        <v/>
      </c>
      <c r="DA125" s="104" t="str">
        <f t="shared" si="135"/>
        <v/>
      </c>
      <c r="DB125" s="104" t="str">
        <f t="shared" si="135"/>
        <v/>
      </c>
      <c r="DC125" s="104"/>
      <c r="DD125" s="104" t="str">
        <f t="shared" si="118"/>
        <v/>
      </c>
      <c r="DE125" s="104" t="str">
        <f t="shared" si="118"/>
        <v/>
      </c>
      <c r="DF125" s="104" t="str">
        <f t="shared" si="118"/>
        <v/>
      </c>
      <c r="DG125" s="104" t="str">
        <f t="shared" si="118"/>
        <v/>
      </c>
      <c r="DH125" s="104" t="str">
        <f t="shared" si="118"/>
        <v/>
      </c>
      <c r="DI125" s="104" t="str">
        <f t="shared" si="136"/>
        <v/>
      </c>
      <c r="DJ125" s="104" t="str">
        <f t="shared" si="136"/>
        <v/>
      </c>
      <c r="DK125" s="104" t="str">
        <f t="shared" si="136"/>
        <v/>
      </c>
      <c r="DL125" s="104" t="str">
        <f t="shared" si="136"/>
        <v/>
      </c>
      <c r="DM125" s="104" t="str">
        <f t="shared" si="136"/>
        <v/>
      </c>
      <c r="DN125" s="104" t="str">
        <f t="shared" si="136"/>
        <v/>
      </c>
      <c r="DO125" s="104" t="str">
        <f t="shared" si="136"/>
        <v/>
      </c>
      <c r="DP125" s="104" t="str">
        <f t="shared" si="136"/>
        <v/>
      </c>
      <c r="DQ125" s="104"/>
      <c r="DR125" s="104" t="str">
        <f t="shared" si="119"/>
        <v/>
      </c>
      <c r="DS125" s="104" t="str">
        <f t="shared" si="119"/>
        <v/>
      </c>
      <c r="DT125" s="104" t="str">
        <f t="shared" si="119"/>
        <v/>
      </c>
      <c r="DU125" s="104" t="str">
        <f t="shared" si="119"/>
        <v/>
      </c>
      <c r="DV125" s="104" t="str">
        <f t="shared" si="119"/>
        <v/>
      </c>
      <c r="DW125" s="104" t="str">
        <f t="shared" si="137"/>
        <v/>
      </c>
      <c r="DX125" s="104" t="str">
        <f t="shared" si="137"/>
        <v/>
      </c>
      <c r="DY125" s="104" t="str">
        <f t="shared" si="137"/>
        <v/>
      </c>
      <c r="DZ125" s="104" t="str">
        <f t="shared" si="137"/>
        <v/>
      </c>
      <c r="EA125" s="104" t="str">
        <f t="shared" si="137"/>
        <v/>
      </c>
      <c r="EB125" s="104" t="str">
        <f t="shared" si="137"/>
        <v/>
      </c>
      <c r="EC125" s="104" t="str">
        <f t="shared" si="137"/>
        <v/>
      </c>
      <c r="ED125" s="104" t="str">
        <f t="shared" si="137"/>
        <v/>
      </c>
      <c r="EE125" s="104"/>
      <c r="EF125" s="104" t="str">
        <f t="shared" si="120"/>
        <v/>
      </c>
      <c r="EG125" s="104" t="str">
        <f t="shared" si="120"/>
        <v/>
      </c>
      <c r="EH125" s="104" t="str">
        <f t="shared" si="120"/>
        <v/>
      </c>
      <c r="EI125" s="104" t="str">
        <f t="shared" si="120"/>
        <v/>
      </c>
      <c r="EJ125" s="104" t="str">
        <f t="shared" si="120"/>
        <v/>
      </c>
      <c r="EK125" s="104" t="str">
        <f t="shared" si="138"/>
        <v/>
      </c>
      <c r="EL125" s="104" t="str">
        <f t="shared" si="138"/>
        <v/>
      </c>
      <c r="EM125" s="104" t="str">
        <f t="shared" si="138"/>
        <v/>
      </c>
      <c r="EN125" s="104" t="str">
        <f t="shared" si="138"/>
        <v/>
      </c>
      <c r="EO125" s="104" t="str">
        <f t="shared" si="138"/>
        <v/>
      </c>
      <c r="EP125" s="104" t="str">
        <f t="shared" si="138"/>
        <v/>
      </c>
      <c r="EQ125" s="104" t="str">
        <f t="shared" si="138"/>
        <v/>
      </c>
      <c r="ER125" s="104" t="str">
        <f t="shared" si="138"/>
        <v/>
      </c>
      <c r="ES125" s="104"/>
      <c r="ET125" s="104" t="str">
        <f t="shared" si="121"/>
        <v/>
      </c>
      <c r="EU125" s="104" t="str">
        <f t="shared" si="121"/>
        <v/>
      </c>
      <c r="EV125" s="104" t="str">
        <f t="shared" si="121"/>
        <v/>
      </c>
      <c r="EW125" s="104" t="str">
        <f t="shared" si="121"/>
        <v/>
      </c>
      <c r="EX125" s="104" t="str">
        <f t="shared" si="121"/>
        <v/>
      </c>
      <c r="EY125" s="104" t="str">
        <f t="shared" si="139"/>
        <v/>
      </c>
      <c r="EZ125" s="104" t="str">
        <f t="shared" si="139"/>
        <v/>
      </c>
      <c r="FA125" s="104" t="str">
        <f t="shared" si="139"/>
        <v/>
      </c>
      <c r="FB125" s="104" t="str">
        <f t="shared" si="139"/>
        <v/>
      </c>
      <c r="FC125" s="104" t="str">
        <f t="shared" si="139"/>
        <v/>
      </c>
      <c r="FD125" s="104" t="str">
        <f t="shared" si="139"/>
        <v/>
      </c>
      <c r="FE125" s="104" t="str">
        <f t="shared" si="139"/>
        <v/>
      </c>
      <c r="FF125" s="104" t="str">
        <f t="shared" si="139"/>
        <v/>
      </c>
      <c r="FG125" s="104"/>
      <c r="FH125" s="104" t="str">
        <f t="shared" si="122"/>
        <v/>
      </c>
      <c r="FI125" s="104" t="str">
        <f t="shared" si="122"/>
        <v/>
      </c>
      <c r="FJ125" s="104" t="str">
        <f t="shared" si="122"/>
        <v/>
      </c>
      <c r="FK125" s="104" t="str">
        <f t="shared" si="122"/>
        <v/>
      </c>
      <c r="FL125" s="104" t="str">
        <f t="shared" si="122"/>
        <v/>
      </c>
      <c r="FM125" s="104" t="str">
        <f t="shared" si="140"/>
        <v/>
      </c>
      <c r="FN125" s="104" t="str">
        <f t="shared" si="140"/>
        <v/>
      </c>
      <c r="FO125" s="104" t="str">
        <f t="shared" si="140"/>
        <v/>
      </c>
      <c r="FP125" s="104" t="str">
        <f t="shared" si="140"/>
        <v/>
      </c>
      <c r="FQ125" s="104" t="str">
        <f t="shared" si="140"/>
        <v/>
      </c>
      <c r="FR125" s="104" t="str">
        <f t="shared" si="140"/>
        <v/>
      </c>
      <c r="FS125" s="104" t="str">
        <f t="shared" si="140"/>
        <v/>
      </c>
      <c r="FT125" s="104" t="str">
        <f t="shared" si="140"/>
        <v/>
      </c>
      <c r="FU125" s="104"/>
      <c r="FV125" s="104" t="str">
        <f t="shared" si="123"/>
        <v/>
      </c>
      <c r="FW125" s="104" t="str">
        <f t="shared" si="123"/>
        <v/>
      </c>
      <c r="FX125" s="104" t="str">
        <f t="shared" si="123"/>
        <v/>
      </c>
      <c r="FY125" s="104" t="str">
        <f t="shared" si="123"/>
        <v/>
      </c>
      <c r="FZ125" s="104" t="str">
        <f t="shared" si="123"/>
        <v/>
      </c>
      <c r="GA125" s="104" t="str">
        <f t="shared" si="141"/>
        <v/>
      </c>
      <c r="GB125" s="104" t="str">
        <f t="shared" si="141"/>
        <v/>
      </c>
      <c r="GC125" s="104" t="str">
        <f t="shared" si="141"/>
        <v/>
      </c>
      <c r="GD125" s="104" t="str">
        <f t="shared" si="141"/>
        <v/>
      </c>
      <c r="GE125" s="104" t="str">
        <f t="shared" si="141"/>
        <v/>
      </c>
      <c r="GF125" s="104" t="str">
        <f t="shared" si="141"/>
        <v/>
      </c>
      <c r="GG125" s="104" t="str">
        <f t="shared" si="141"/>
        <v/>
      </c>
      <c r="GH125" s="104" t="str">
        <f t="shared" si="141"/>
        <v/>
      </c>
      <c r="GI125" s="104"/>
      <c r="GJ125" s="104" t="str">
        <f t="shared" si="124"/>
        <v/>
      </c>
      <c r="GK125" s="104" t="str">
        <f t="shared" si="124"/>
        <v/>
      </c>
      <c r="GL125" s="104" t="str">
        <f t="shared" si="124"/>
        <v/>
      </c>
      <c r="GM125" s="104" t="str">
        <f t="shared" si="124"/>
        <v/>
      </c>
      <c r="GN125" s="104" t="str">
        <f t="shared" si="124"/>
        <v/>
      </c>
      <c r="GO125" s="104" t="str">
        <f t="shared" si="142"/>
        <v/>
      </c>
      <c r="GP125" s="104" t="str">
        <f t="shared" si="142"/>
        <v/>
      </c>
      <c r="GQ125" s="104" t="str">
        <f t="shared" si="142"/>
        <v/>
      </c>
      <c r="GR125" s="104" t="str">
        <f t="shared" si="142"/>
        <v/>
      </c>
      <c r="GS125" s="104" t="str">
        <f t="shared" si="142"/>
        <v/>
      </c>
      <c r="GT125" s="104" t="str">
        <f t="shared" si="142"/>
        <v/>
      </c>
      <c r="GU125" s="104" t="str">
        <f t="shared" si="142"/>
        <v/>
      </c>
      <c r="GV125" s="104" t="str">
        <f t="shared" si="142"/>
        <v/>
      </c>
      <c r="GW125" s="104"/>
      <c r="GX125" s="104" t="str">
        <f t="shared" si="125"/>
        <v/>
      </c>
      <c r="GY125" s="104" t="str">
        <f t="shared" si="125"/>
        <v/>
      </c>
      <c r="GZ125" s="104" t="str">
        <f t="shared" si="125"/>
        <v/>
      </c>
      <c r="HA125" s="104" t="str">
        <f t="shared" si="125"/>
        <v/>
      </c>
      <c r="HB125" s="104" t="str">
        <f t="shared" si="125"/>
        <v/>
      </c>
      <c r="HC125" s="104">
        <f t="shared" si="143"/>
        <v>90.8</v>
      </c>
      <c r="HD125" s="104" t="str">
        <f t="shared" si="143"/>
        <v/>
      </c>
      <c r="HE125" s="104" t="str">
        <f t="shared" si="143"/>
        <v/>
      </c>
      <c r="HF125" s="104" t="str">
        <f t="shared" si="143"/>
        <v/>
      </c>
      <c r="HG125" s="104" t="str">
        <f t="shared" si="143"/>
        <v/>
      </c>
      <c r="HH125" s="104" t="str">
        <f t="shared" si="143"/>
        <v/>
      </c>
      <c r="HI125" s="104" t="str">
        <f t="shared" si="143"/>
        <v/>
      </c>
      <c r="HJ125" s="104" t="str">
        <f t="shared" si="143"/>
        <v/>
      </c>
    </row>
    <row r="126" spans="1:218" x14ac:dyDescent="0.25">
      <c r="A126" s="91">
        <v>40662</v>
      </c>
      <c r="B126" s="113">
        <v>0.75</v>
      </c>
      <c r="C126" s="114" t="s">
        <v>407</v>
      </c>
      <c r="D126" s="160" t="s">
        <v>664</v>
      </c>
      <c r="E126" s="112">
        <v>48.8</v>
      </c>
      <c r="F126" s="134"/>
      <c r="G126" s="161" t="s">
        <v>665</v>
      </c>
      <c r="H126" s="162" t="str">
        <f>INDEX('Daily Activity List'!B:B,MATCH(A126,'Daily Activity List'!$A:$A))</f>
        <v>AB Decon - Removal</v>
      </c>
      <c r="I126" s="136"/>
      <c r="J126" s="104" t="str">
        <f t="shared" si="144"/>
        <v/>
      </c>
      <c r="K126" s="104" t="str">
        <f t="shared" si="144"/>
        <v/>
      </c>
      <c r="L126" s="104" t="str">
        <f t="shared" si="145"/>
        <v/>
      </c>
      <c r="M126" s="104" t="str">
        <f t="shared" si="145"/>
        <v/>
      </c>
      <c r="N126" s="104" t="str">
        <f t="shared" si="145"/>
        <v/>
      </c>
      <c r="O126" s="104" t="str">
        <f t="shared" si="145"/>
        <v/>
      </c>
      <c r="P126" s="104" t="str">
        <f t="shared" si="145"/>
        <v/>
      </c>
      <c r="Q126" s="104" t="str">
        <f t="shared" si="145"/>
        <v/>
      </c>
      <c r="R126" s="104" t="str">
        <f t="shared" si="145"/>
        <v/>
      </c>
      <c r="S126" s="104" t="str">
        <f t="shared" si="145"/>
        <v/>
      </c>
      <c r="T126" s="104" t="str">
        <f t="shared" si="145"/>
        <v/>
      </c>
      <c r="U126" s="104" t="str">
        <f t="shared" si="145"/>
        <v/>
      </c>
      <c r="V126" s="104" t="str">
        <f t="shared" si="145"/>
        <v/>
      </c>
      <c r="W126" s="136"/>
      <c r="X126" s="104" t="str">
        <f t="shared" si="130"/>
        <v/>
      </c>
      <c r="Y126" s="104" t="str">
        <f t="shared" si="126"/>
        <v/>
      </c>
      <c r="Z126" s="104" t="str">
        <f t="shared" si="126"/>
        <v/>
      </c>
      <c r="AA126" s="104" t="str">
        <f t="shared" si="126"/>
        <v/>
      </c>
      <c r="AB126" s="104" t="str">
        <f t="shared" si="126"/>
        <v/>
      </c>
      <c r="AC126" s="104" t="str">
        <f t="shared" si="126"/>
        <v/>
      </c>
      <c r="AD126" s="104" t="str">
        <f t="shared" si="126"/>
        <v/>
      </c>
      <c r="AE126" s="104" t="str">
        <f t="shared" si="126"/>
        <v/>
      </c>
      <c r="AF126" s="104" t="str">
        <f t="shared" si="126"/>
        <v/>
      </c>
      <c r="AG126" s="104" t="str">
        <f t="shared" si="126"/>
        <v/>
      </c>
      <c r="AH126" s="104" t="str">
        <f t="shared" si="126"/>
        <v/>
      </c>
      <c r="AI126" s="104" t="str">
        <f t="shared" si="126"/>
        <v/>
      </c>
      <c r="AJ126" s="104" t="str">
        <f t="shared" si="126"/>
        <v/>
      </c>
      <c r="AK126" s="104"/>
      <c r="AL126" s="104" t="str">
        <f t="shared" si="131"/>
        <v/>
      </c>
      <c r="AM126" s="104" t="str">
        <f t="shared" si="127"/>
        <v/>
      </c>
      <c r="AN126" s="104" t="str">
        <f t="shared" si="127"/>
        <v/>
      </c>
      <c r="AO126" s="104" t="str">
        <f t="shared" si="127"/>
        <v/>
      </c>
      <c r="AP126" s="104" t="str">
        <f t="shared" si="127"/>
        <v/>
      </c>
      <c r="AQ126" s="104" t="str">
        <f t="shared" si="127"/>
        <v/>
      </c>
      <c r="AR126" s="104" t="str">
        <f t="shared" si="127"/>
        <v/>
      </c>
      <c r="AS126" s="104" t="str">
        <f t="shared" si="127"/>
        <v/>
      </c>
      <c r="AT126" s="104" t="str">
        <f t="shared" si="127"/>
        <v/>
      </c>
      <c r="AU126" s="104" t="str">
        <f t="shared" si="127"/>
        <v/>
      </c>
      <c r="AV126" s="104" t="str">
        <f t="shared" si="127"/>
        <v/>
      </c>
      <c r="AW126" s="104" t="str">
        <f t="shared" si="127"/>
        <v/>
      </c>
      <c r="AX126" s="104" t="str">
        <f t="shared" si="127"/>
        <v/>
      </c>
      <c r="AY126" s="104"/>
      <c r="AZ126" s="104" t="str">
        <f t="shared" si="132"/>
        <v/>
      </c>
      <c r="BA126" s="104" t="str">
        <f t="shared" si="128"/>
        <v/>
      </c>
      <c r="BB126" s="104" t="str">
        <f t="shared" si="128"/>
        <v/>
      </c>
      <c r="BC126" s="104" t="str">
        <f t="shared" si="128"/>
        <v/>
      </c>
      <c r="BD126" s="104" t="str">
        <f t="shared" si="128"/>
        <v/>
      </c>
      <c r="BE126" s="104" t="str">
        <f t="shared" si="128"/>
        <v/>
      </c>
      <c r="BF126" s="104" t="str">
        <f t="shared" si="128"/>
        <v/>
      </c>
      <c r="BG126" s="104" t="str">
        <f t="shared" si="128"/>
        <v/>
      </c>
      <c r="BH126" s="104" t="str">
        <f t="shared" si="128"/>
        <v/>
      </c>
      <c r="BI126" s="104" t="str">
        <f t="shared" si="128"/>
        <v/>
      </c>
      <c r="BJ126" s="104" t="str">
        <f t="shared" si="128"/>
        <v/>
      </c>
      <c r="BK126" s="104" t="str">
        <f t="shared" si="128"/>
        <v/>
      </c>
      <c r="BL126" s="104" t="str">
        <f t="shared" si="128"/>
        <v/>
      </c>
      <c r="BM126" s="104"/>
      <c r="BN126" s="104" t="str">
        <f t="shared" si="133"/>
        <v/>
      </c>
      <c r="BO126" s="104" t="str">
        <f t="shared" si="129"/>
        <v/>
      </c>
      <c r="BP126" s="104" t="str">
        <f t="shared" si="129"/>
        <v/>
      </c>
      <c r="BQ126" s="104" t="str">
        <f t="shared" si="129"/>
        <v/>
      </c>
      <c r="BR126" s="104" t="str">
        <f t="shared" si="129"/>
        <v/>
      </c>
      <c r="BS126" s="104" t="str">
        <f t="shared" si="129"/>
        <v/>
      </c>
      <c r="BT126" s="104" t="str">
        <f t="shared" si="129"/>
        <v/>
      </c>
      <c r="BU126" s="104" t="str">
        <f t="shared" si="129"/>
        <v/>
      </c>
      <c r="BV126" s="104" t="str">
        <f t="shared" si="129"/>
        <v/>
      </c>
      <c r="BW126" s="104" t="str">
        <f t="shared" si="129"/>
        <v/>
      </c>
      <c r="BX126" s="104" t="str">
        <f t="shared" si="129"/>
        <v/>
      </c>
      <c r="BY126" s="104" t="str">
        <f t="shared" si="129"/>
        <v/>
      </c>
      <c r="BZ126" s="104" t="str">
        <f t="shared" si="129"/>
        <v/>
      </c>
      <c r="CA126" s="104"/>
      <c r="CB126" s="104" t="str">
        <f t="shared" si="116"/>
        <v/>
      </c>
      <c r="CC126" s="104" t="str">
        <f t="shared" si="116"/>
        <v/>
      </c>
      <c r="CD126" s="104" t="str">
        <f t="shared" si="116"/>
        <v/>
      </c>
      <c r="CE126" s="104" t="str">
        <f t="shared" si="116"/>
        <v/>
      </c>
      <c r="CF126" s="104" t="str">
        <f t="shared" si="116"/>
        <v/>
      </c>
      <c r="CG126" s="104" t="str">
        <f t="shared" si="134"/>
        <v/>
      </c>
      <c r="CH126" s="104" t="str">
        <f t="shared" si="134"/>
        <v/>
      </c>
      <c r="CI126" s="104" t="str">
        <f t="shared" si="134"/>
        <v/>
      </c>
      <c r="CJ126" s="104" t="str">
        <f t="shared" si="134"/>
        <v/>
      </c>
      <c r="CK126" s="104" t="str">
        <f t="shared" si="134"/>
        <v/>
      </c>
      <c r="CL126" s="104" t="str">
        <f t="shared" si="134"/>
        <v/>
      </c>
      <c r="CM126" s="104" t="str">
        <f t="shared" si="134"/>
        <v/>
      </c>
      <c r="CN126" s="104" t="str">
        <f t="shared" si="134"/>
        <v/>
      </c>
      <c r="CO126" s="104"/>
      <c r="CP126" s="104" t="str">
        <f t="shared" si="117"/>
        <v/>
      </c>
      <c r="CQ126" s="104" t="str">
        <f t="shared" si="117"/>
        <v/>
      </c>
      <c r="CR126" s="104" t="str">
        <f t="shared" si="117"/>
        <v/>
      </c>
      <c r="CS126" s="104" t="str">
        <f t="shared" si="117"/>
        <v/>
      </c>
      <c r="CT126" s="104" t="str">
        <f t="shared" si="117"/>
        <v/>
      </c>
      <c r="CU126" s="104" t="str">
        <f t="shared" si="135"/>
        <v/>
      </c>
      <c r="CV126" s="104" t="str">
        <f t="shared" si="135"/>
        <v/>
      </c>
      <c r="CW126" s="104" t="str">
        <f t="shared" si="135"/>
        <v/>
      </c>
      <c r="CX126" s="104" t="str">
        <f t="shared" si="135"/>
        <v/>
      </c>
      <c r="CY126" s="104" t="str">
        <f t="shared" si="135"/>
        <v/>
      </c>
      <c r="CZ126" s="104" t="str">
        <f t="shared" si="135"/>
        <v/>
      </c>
      <c r="DA126" s="104" t="str">
        <f t="shared" si="135"/>
        <v/>
      </c>
      <c r="DB126" s="104" t="str">
        <f t="shared" si="135"/>
        <v/>
      </c>
      <c r="DC126" s="104"/>
      <c r="DD126" s="104" t="str">
        <f t="shared" si="118"/>
        <v/>
      </c>
      <c r="DE126" s="104" t="str">
        <f t="shared" si="118"/>
        <v/>
      </c>
      <c r="DF126" s="104" t="str">
        <f t="shared" si="118"/>
        <v/>
      </c>
      <c r="DG126" s="104" t="str">
        <f t="shared" si="118"/>
        <v/>
      </c>
      <c r="DH126" s="104" t="str">
        <f t="shared" si="118"/>
        <v/>
      </c>
      <c r="DI126" s="104" t="str">
        <f t="shared" si="136"/>
        <v/>
      </c>
      <c r="DJ126" s="104" t="str">
        <f t="shared" si="136"/>
        <v/>
      </c>
      <c r="DK126" s="104" t="str">
        <f t="shared" si="136"/>
        <v/>
      </c>
      <c r="DL126" s="104" t="str">
        <f t="shared" si="136"/>
        <v/>
      </c>
      <c r="DM126" s="104" t="str">
        <f t="shared" si="136"/>
        <v/>
      </c>
      <c r="DN126" s="104" t="str">
        <f t="shared" si="136"/>
        <v/>
      </c>
      <c r="DO126" s="104" t="str">
        <f t="shared" si="136"/>
        <v/>
      </c>
      <c r="DP126" s="104" t="str">
        <f t="shared" si="136"/>
        <v/>
      </c>
      <c r="DQ126" s="104"/>
      <c r="DR126" s="104" t="str">
        <f t="shared" si="119"/>
        <v/>
      </c>
      <c r="DS126" s="104" t="str">
        <f t="shared" si="119"/>
        <v/>
      </c>
      <c r="DT126" s="104" t="str">
        <f t="shared" si="119"/>
        <v/>
      </c>
      <c r="DU126" s="104" t="str">
        <f t="shared" si="119"/>
        <v/>
      </c>
      <c r="DV126" s="104" t="str">
        <f t="shared" si="119"/>
        <v/>
      </c>
      <c r="DW126" s="104" t="str">
        <f t="shared" si="137"/>
        <v/>
      </c>
      <c r="DX126" s="104" t="str">
        <f t="shared" si="137"/>
        <v/>
      </c>
      <c r="DY126" s="104" t="str">
        <f t="shared" si="137"/>
        <v/>
      </c>
      <c r="DZ126" s="104" t="str">
        <f t="shared" si="137"/>
        <v/>
      </c>
      <c r="EA126" s="104" t="str">
        <f t="shared" si="137"/>
        <v/>
      </c>
      <c r="EB126" s="104" t="str">
        <f t="shared" si="137"/>
        <v/>
      </c>
      <c r="EC126" s="104" t="str">
        <f t="shared" si="137"/>
        <v/>
      </c>
      <c r="ED126" s="104" t="str">
        <f t="shared" si="137"/>
        <v/>
      </c>
      <c r="EE126" s="104"/>
      <c r="EF126" s="104" t="str">
        <f t="shared" si="120"/>
        <v/>
      </c>
      <c r="EG126" s="104" t="str">
        <f t="shared" si="120"/>
        <v/>
      </c>
      <c r="EH126" s="104" t="str">
        <f t="shared" si="120"/>
        <v/>
      </c>
      <c r="EI126" s="104" t="str">
        <f t="shared" si="120"/>
        <v/>
      </c>
      <c r="EJ126" s="104" t="str">
        <f t="shared" si="120"/>
        <v/>
      </c>
      <c r="EK126" s="104" t="str">
        <f t="shared" si="138"/>
        <v/>
      </c>
      <c r="EL126" s="104" t="str">
        <f t="shared" si="138"/>
        <v/>
      </c>
      <c r="EM126" s="104" t="str">
        <f t="shared" si="138"/>
        <v/>
      </c>
      <c r="EN126" s="104" t="str">
        <f t="shared" si="138"/>
        <v/>
      </c>
      <c r="EO126" s="104" t="str">
        <f t="shared" si="138"/>
        <v/>
      </c>
      <c r="EP126" s="104" t="str">
        <f t="shared" si="138"/>
        <v/>
      </c>
      <c r="EQ126" s="104" t="str">
        <f t="shared" si="138"/>
        <v/>
      </c>
      <c r="ER126" s="104" t="str">
        <f t="shared" si="138"/>
        <v/>
      </c>
      <c r="ES126" s="104"/>
      <c r="ET126" s="104" t="str">
        <f t="shared" si="121"/>
        <v/>
      </c>
      <c r="EU126" s="104" t="str">
        <f t="shared" si="121"/>
        <v/>
      </c>
      <c r="EV126" s="104" t="str">
        <f t="shared" si="121"/>
        <v/>
      </c>
      <c r="EW126" s="104" t="str">
        <f t="shared" si="121"/>
        <v/>
      </c>
      <c r="EX126" s="104" t="str">
        <f t="shared" si="121"/>
        <v/>
      </c>
      <c r="EY126" s="104" t="str">
        <f t="shared" si="139"/>
        <v/>
      </c>
      <c r="EZ126" s="104" t="str">
        <f t="shared" si="139"/>
        <v/>
      </c>
      <c r="FA126" s="104" t="str">
        <f t="shared" si="139"/>
        <v/>
      </c>
      <c r="FB126" s="104" t="str">
        <f t="shared" si="139"/>
        <v/>
      </c>
      <c r="FC126" s="104" t="str">
        <f t="shared" si="139"/>
        <v/>
      </c>
      <c r="FD126" s="104" t="str">
        <f t="shared" si="139"/>
        <v/>
      </c>
      <c r="FE126" s="104" t="str">
        <f t="shared" si="139"/>
        <v/>
      </c>
      <c r="FF126" s="104" t="str">
        <f t="shared" si="139"/>
        <v/>
      </c>
      <c r="FG126" s="104"/>
      <c r="FH126" s="104" t="str">
        <f t="shared" si="122"/>
        <v/>
      </c>
      <c r="FI126" s="104" t="str">
        <f t="shared" si="122"/>
        <v/>
      </c>
      <c r="FJ126" s="104" t="str">
        <f t="shared" si="122"/>
        <v/>
      </c>
      <c r="FK126" s="104" t="str">
        <f t="shared" si="122"/>
        <v/>
      </c>
      <c r="FL126" s="104" t="str">
        <f t="shared" si="122"/>
        <v/>
      </c>
      <c r="FM126" s="104" t="str">
        <f t="shared" si="140"/>
        <v/>
      </c>
      <c r="FN126" s="104" t="str">
        <f t="shared" si="140"/>
        <v/>
      </c>
      <c r="FO126" s="104" t="str">
        <f t="shared" si="140"/>
        <v/>
      </c>
      <c r="FP126" s="104" t="str">
        <f t="shared" si="140"/>
        <v/>
      </c>
      <c r="FQ126" s="104" t="str">
        <f t="shared" si="140"/>
        <v/>
      </c>
      <c r="FR126" s="104" t="str">
        <f t="shared" si="140"/>
        <v/>
      </c>
      <c r="FS126" s="104" t="str">
        <f t="shared" si="140"/>
        <v/>
      </c>
      <c r="FT126" s="104" t="str">
        <f t="shared" si="140"/>
        <v/>
      </c>
      <c r="FU126" s="104"/>
      <c r="FV126" s="104" t="str">
        <f t="shared" si="123"/>
        <v/>
      </c>
      <c r="FW126" s="104" t="str">
        <f t="shared" si="123"/>
        <v/>
      </c>
      <c r="FX126" s="104" t="str">
        <f t="shared" si="123"/>
        <v/>
      </c>
      <c r="FY126" s="104" t="str">
        <f t="shared" si="123"/>
        <v/>
      </c>
      <c r="FZ126" s="104" t="str">
        <f t="shared" si="123"/>
        <v/>
      </c>
      <c r="GA126" s="104" t="str">
        <f t="shared" si="141"/>
        <v/>
      </c>
      <c r="GB126" s="104" t="str">
        <f t="shared" si="141"/>
        <v/>
      </c>
      <c r="GC126" s="104" t="str">
        <f t="shared" si="141"/>
        <v/>
      </c>
      <c r="GD126" s="104" t="str">
        <f t="shared" si="141"/>
        <v/>
      </c>
      <c r="GE126" s="104" t="str">
        <f t="shared" si="141"/>
        <v/>
      </c>
      <c r="GF126" s="104" t="str">
        <f t="shared" si="141"/>
        <v/>
      </c>
      <c r="GG126" s="104" t="str">
        <f t="shared" si="141"/>
        <v/>
      </c>
      <c r="GH126" s="104" t="str">
        <f t="shared" si="141"/>
        <v/>
      </c>
      <c r="GI126" s="104"/>
      <c r="GJ126" s="104" t="str">
        <f t="shared" si="124"/>
        <v/>
      </c>
      <c r="GK126" s="104" t="str">
        <f t="shared" si="124"/>
        <v/>
      </c>
      <c r="GL126" s="104" t="str">
        <f t="shared" si="124"/>
        <v/>
      </c>
      <c r="GM126" s="104" t="str">
        <f t="shared" si="124"/>
        <v/>
      </c>
      <c r="GN126" s="104" t="str">
        <f t="shared" si="124"/>
        <v/>
      </c>
      <c r="GO126" s="104" t="str">
        <f t="shared" si="142"/>
        <v/>
      </c>
      <c r="GP126" s="104" t="str">
        <f t="shared" si="142"/>
        <v/>
      </c>
      <c r="GQ126" s="104" t="str">
        <f t="shared" si="142"/>
        <v/>
      </c>
      <c r="GR126" s="104" t="str">
        <f t="shared" si="142"/>
        <v/>
      </c>
      <c r="GS126" s="104" t="str">
        <f t="shared" si="142"/>
        <v/>
      </c>
      <c r="GT126" s="104" t="str">
        <f t="shared" si="142"/>
        <v/>
      </c>
      <c r="GU126" s="104" t="str">
        <f t="shared" si="142"/>
        <v/>
      </c>
      <c r="GV126" s="104" t="str">
        <f t="shared" si="142"/>
        <v/>
      </c>
      <c r="GW126" s="104"/>
      <c r="GX126" s="104" t="str">
        <f t="shared" si="125"/>
        <v/>
      </c>
      <c r="GY126" s="104" t="str">
        <f t="shared" si="125"/>
        <v/>
      </c>
      <c r="GZ126" s="104" t="str">
        <f t="shared" si="125"/>
        <v/>
      </c>
      <c r="HA126" s="104" t="str">
        <f t="shared" si="125"/>
        <v/>
      </c>
      <c r="HB126" s="104" t="str">
        <f t="shared" si="125"/>
        <v/>
      </c>
      <c r="HC126" s="104">
        <f t="shared" si="143"/>
        <v>48.8</v>
      </c>
      <c r="HD126" s="104" t="str">
        <f t="shared" si="143"/>
        <v/>
      </c>
      <c r="HE126" s="104" t="str">
        <f t="shared" si="143"/>
        <v/>
      </c>
      <c r="HF126" s="104" t="str">
        <f t="shared" si="143"/>
        <v/>
      </c>
      <c r="HG126" s="104" t="str">
        <f t="shared" si="143"/>
        <v/>
      </c>
      <c r="HH126" s="104" t="str">
        <f t="shared" si="143"/>
        <v/>
      </c>
      <c r="HI126" s="104" t="str">
        <f t="shared" si="143"/>
        <v/>
      </c>
      <c r="HJ126" s="104" t="str">
        <f t="shared" si="143"/>
        <v/>
      </c>
    </row>
    <row r="127" spans="1:218" x14ac:dyDescent="0.25">
      <c r="A127" s="91">
        <v>40662</v>
      </c>
      <c r="B127" s="113">
        <v>0.75</v>
      </c>
      <c r="C127" s="114" t="s">
        <v>407</v>
      </c>
      <c r="D127" s="160" t="s">
        <v>664</v>
      </c>
      <c r="E127" s="112">
        <v>42.4</v>
      </c>
      <c r="F127" s="134"/>
      <c r="G127" s="161" t="s">
        <v>665</v>
      </c>
      <c r="H127" s="162" t="str">
        <f>INDEX('Daily Activity List'!B:B,MATCH(A127,'Daily Activity List'!$A:$A))</f>
        <v>AB Decon - Removal</v>
      </c>
      <c r="I127" s="136"/>
      <c r="J127" s="104" t="str">
        <f t="shared" si="144"/>
        <v/>
      </c>
      <c r="K127" s="104" t="str">
        <f t="shared" si="144"/>
        <v/>
      </c>
      <c r="L127" s="104" t="str">
        <f t="shared" si="145"/>
        <v/>
      </c>
      <c r="M127" s="104" t="str">
        <f t="shared" si="145"/>
        <v/>
      </c>
      <c r="N127" s="104" t="str">
        <f t="shared" si="145"/>
        <v/>
      </c>
      <c r="O127" s="104" t="str">
        <f t="shared" si="145"/>
        <v/>
      </c>
      <c r="P127" s="104" t="str">
        <f t="shared" si="145"/>
        <v/>
      </c>
      <c r="Q127" s="104" t="str">
        <f t="shared" si="145"/>
        <v/>
      </c>
      <c r="R127" s="104" t="str">
        <f t="shared" si="145"/>
        <v/>
      </c>
      <c r="S127" s="104" t="str">
        <f t="shared" si="145"/>
        <v/>
      </c>
      <c r="T127" s="104" t="str">
        <f t="shared" si="145"/>
        <v/>
      </c>
      <c r="U127" s="104" t="str">
        <f t="shared" si="145"/>
        <v/>
      </c>
      <c r="V127" s="104" t="str">
        <f t="shared" si="145"/>
        <v/>
      </c>
      <c r="W127" s="136"/>
      <c r="X127" s="104" t="str">
        <f t="shared" si="130"/>
        <v/>
      </c>
      <c r="Y127" s="104" t="str">
        <f t="shared" si="126"/>
        <v/>
      </c>
      <c r="Z127" s="104" t="str">
        <f t="shared" si="126"/>
        <v/>
      </c>
      <c r="AA127" s="104" t="str">
        <f t="shared" si="126"/>
        <v/>
      </c>
      <c r="AB127" s="104" t="str">
        <f t="shared" si="126"/>
        <v/>
      </c>
      <c r="AC127" s="104" t="str">
        <f t="shared" si="126"/>
        <v/>
      </c>
      <c r="AD127" s="104" t="str">
        <f t="shared" si="126"/>
        <v/>
      </c>
      <c r="AE127" s="104" t="str">
        <f t="shared" si="126"/>
        <v/>
      </c>
      <c r="AF127" s="104" t="str">
        <f t="shared" si="126"/>
        <v/>
      </c>
      <c r="AG127" s="104" t="str">
        <f t="shared" si="126"/>
        <v/>
      </c>
      <c r="AH127" s="104" t="str">
        <f t="shared" si="126"/>
        <v/>
      </c>
      <c r="AI127" s="104" t="str">
        <f t="shared" si="126"/>
        <v/>
      </c>
      <c r="AJ127" s="104" t="str">
        <f t="shared" si="126"/>
        <v/>
      </c>
      <c r="AK127" s="104"/>
      <c r="AL127" s="104" t="str">
        <f t="shared" si="131"/>
        <v/>
      </c>
      <c r="AM127" s="104" t="str">
        <f t="shared" si="127"/>
        <v/>
      </c>
      <c r="AN127" s="104" t="str">
        <f t="shared" si="127"/>
        <v/>
      </c>
      <c r="AO127" s="104" t="str">
        <f t="shared" si="127"/>
        <v/>
      </c>
      <c r="AP127" s="104" t="str">
        <f t="shared" si="127"/>
        <v/>
      </c>
      <c r="AQ127" s="104" t="str">
        <f t="shared" si="127"/>
        <v/>
      </c>
      <c r="AR127" s="104" t="str">
        <f t="shared" si="127"/>
        <v/>
      </c>
      <c r="AS127" s="104" t="str">
        <f t="shared" si="127"/>
        <v/>
      </c>
      <c r="AT127" s="104" t="str">
        <f t="shared" si="127"/>
        <v/>
      </c>
      <c r="AU127" s="104" t="str">
        <f t="shared" si="127"/>
        <v/>
      </c>
      <c r="AV127" s="104" t="str">
        <f t="shared" si="127"/>
        <v/>
      </c>
      <c r="AW127" s="104" t="str">
        <f t="shared" si="127"/>
        <v/>
      </c>
      <c r="AX127" s="104" t="str">
        <f t="shared" si="127"/>
        <v/>
      </c>
      <c r="AY127" s="104"/>
      <c r="AZ127" s="104" t="str">
        <f t="shared" si="132"/>
        <v/>
      </c>
      <c r="BA127" s="104" t="str">
        <f t="shared" si="128"/>
        <v/>
      </c>
      <c r="BB127" s="104" t="str">
        <f t="shared" si="128"/>
        <v/>
      </c>
      <c r="BC127" s="104" t="str">
        <f t="shared" si="128"/>
        <v/>
      </c>
      <c r="BD127" s="104" t="str">
        <f t="shared" si="128"/>
        <v/>
      </c>
      <c r="BE127" s="104" t="str">
        <f t="shared" si="128"/>
        <v/>
      </c>
      <c r="BF127" s="104" t="str">
        <f t="shared" si="128"/>
        <v/>
      </c>
      <c r="BG127" s="104" t="str">
        <f t="shared" si="128"/>
        <v/>
      </c>
      <c r="BH127" s="104" t="str">
        <f t="shared" si="128"/>
        <v/>
      </c>
      <c r="BI127" s="104" t="str">
        <f t="shared" si="128"/>
        <v/>
      </c>
      <c r="BJ127" s="104" t="str">
        <f t="shared" si="128"/>
        <v/>
      </c>
      <c r="BK127" s="104" t="str">
        <f t="shared" si="128"/>
        <v/>
      </c>
      <c r="BL127" s="104" t="str">
        <f t="shared" si="128"/>
        <v/>
      </c>
      <c r="BM127" s="104"/>
      <c r="BN127" s="104" t="str">
        <f t="shared" si="133"/>
        <v/>
      </c>
      <c r="BO127" s="104" t="str">
        <f t="shared" si="129"/>
        <v/>
      </c>
      <c r="BP127" s="104" t="str">
        <f t="shared" si="129"/>
        <v/>
      </c>
      <c r="BQ127" s="104" t="str">
        <f t="shared" si="129"/>
        <v/>
      </c>
      <c r="BR127" s="104" t="str">
        <f t="shared" si="129"/>
        <v/>
      </c>
      <c r="BS127" s="104" t="str">
        <f t="shared" si="129"/>
        <v/>
      </c>
      <c r="BT127" s="104" t="str">
        <f t="shared" si="129"/>
        <v/>
      </c>
      <c r="BU127" s="104" t="str">
        <f t="shared" si="129"/>
        <v/>
      </c>
      <c r="BV127" s="104" t="str">
        <f t="shared" si="129"/>
        <v/>
      </c>
      <c r="BW127" s="104" t="str">
        <f t="shared" si="129"/>
        <v/>
      </c>
      <c r="BX127" s="104" t="str">
        <f t="shared" si="129"/>
        <v/>
      </c>
      <c r="BY127" s="104" t="str">
        <f t="shared" si="129"/>
        <v/>
      </c>
      <c r="BZ127" s="104" t="str">
        <f t="shared" si="129"/>
        <v/>
      </c>
      <c r="CA127" s="104"/>
      <c r="CB127" s="104" t="str">
        <f t="shared" si="116"/>
        <v/>
      </c>
      <c r="CC127" s="104" t="str">
        <f t="shared" si="116"/>
        <v/>
      </c>
      <c r="CD127" s="104" t="str">
        <f t="shared" si="116"/>
        <v/>
      </c>
      <c r="CE127" s="104" t="str">
        <f t="shared" si="116"/>
        <v/>
      </c>
      <c r="CF127" s="104" t="str">
        <f t="shared" si="116"/>
        <v/>
      </c>
      <c r="CG127" s="104" t="str">
        <f t="shared" si="134"/>
        <v/>
      </c>
      <c r="CH127" s="104" t="str">
        <f t="shared" si="134"/>
        <v/>
      </c>
      <c r="CI127" s="104" t="str">
        <f t="shared" si="134"/>
        <v/>
      </c>
      <c r="CJ127" s="104" t="str">
        <f t="shared" si="134"/>
        <v/>
      </c>
      <c r="CK127" s="104" t="str">
        <f t="shared" si="134"/>
        <v/>
      </c>
      <c r="CL127" s="104" t="str">
        <f t="shared" si="134"/>
        <v/>
      </c>
      <c r="CM127" s="104" t="str">
        <f t="shared" si="134"/>
        <v/>
      </c>
      <c r="CN127" s="104" t="str">
        <f t="shared" si="134"/>
        <v/>
      </c>
      <c r="CO127" s="104"/>
      <c r="CP127" s="104" t="str">
        <f t="shared" si="117"/>
        <v/>
      </c>
      <c r="CQ127" s="104" t="str">
        <f t="shared" si="117"/>
        <v/>
      </c>
      <c r="CR127" s="104" t="str">
        <f t="shared" si="117"/>
        <v/>
      </c>
      <c r="CS127" s="104" t="str">
        <f t="shared" si="117"/>
        <v/>
      </c>
      <c r="CT127" s="104" t="str">
        <f t="shared" si="117"/>
        <v/>
      </c>
      <c r="CU127" s="104" t="str">
        <f t="shared" si="135"/>
        <v/>
      </c>
      <c r="CV127" s="104" t="str">
        <f t="shared" si="135"/>
        <v/>
      </c>
      <c r="CW127" s="104" t="str">
        <f t="shared" si="135"/>
        <v/>
      </c>
      <c r="CX127" s="104" t="str">
        <f t="shared" si="135"/>
        <v/>
      </c>
      <c r="CY127" s="104" t="str">
        <f t="shared" si="135"/>
        <v/>
      </c>
      <c r="CZ127" s="104" t="str">
        <f t="shared" si="135"/>
        <v/>
      </c>
      <c r="DA127" s="104" t="str">
        <f t="shared" si="135"/>
        <v/>
      </c>
      <c r="DB127" s="104" t="str">
        <f t="shared" si="135"/>
        <v/>
      </c>
      <c r="DC127" s="104"/>
      <c r="DD127" s="104" t="str">
        <f t="shared" si="118"/>
        <v/>
      </c>
      <c r="DE127" s="104" t="str">
        <f t="shared" si="118"/>
        <v/>
      </c>
      <c r="DF127" s="104" t="str">
        <f t="shared" si="118"/>
        <v/>
      </c>
      <c r="DG127" s="104" t="str">
        <f t="shared" si="118"/>
        <v/>
      </c>
      <c r="DH127" s="104" t="str">
        <f t="shared" si="118"/>
        <v/>
      </c>
      <c r="DI127" s="104" t="str">
        <f t="shared" si="136"/>
        <v/>
      </c>
      <c r="DJ127" s="104" t="str">
        <f t="shared" si="136"/>
        <v/>
      </c>
      <c r="DK127" s="104" t="str">
        <f t="shared" si="136"/>
        <v/>
      </c>
      <c r="DL127" s="104" t="str">
        <f t="shared" si="136"/>
        <v/>
      </c>
      <c r="DM127" s="104" t="str">
        <f t="shared" si="136"/>
        <v/>
      </c>
      <c r="DN127" s="104" t="str">
        <f t="shared" si="136"/>
        <v/>
      </c>
      <c r="DO127" s="104" t="str">
        <f t="shared" si="136"/>
        <v/>
      </c>
      <c r="DP127" s="104" t="str">
        <f t="shared" si="136"/>
        <v/>
      </c>
      <c r="DQ127" s="104"/>
      <c r="DR127" s="104" t="str">
        <f t="shared" si="119"/>
        <v/>
      </c>
      <c r="DS127" s="104" t="str">
        <f t="shared" si="119"/>
        <v/>
      </c>
      <c r="DT127" s="104" t="str">
        <f t="shared" si="119"/>
        <v/>
      </c>
      <c r="DU127" s="104" t="str">
        <f t="shared" si="119"/>
        <v/>
      </c>
      <c r="DV127" s="104" t="str">
        <f t="shared" si="119"/>
        <v/>
      </c>
      <c r="DW127" s="104" t="str">
        <f t="shared" si="137"/>
        <v/>
      </c>
      <c r="DX127" s="104" t="str">
        <f t="shared" si="137"/>
        <v/>
      </c>
      <c r="DY127" s="104" t="str">
        <f t="shared" si="137"/>
        <v/>
      </c>
      <c r="DZ127" s="104" t="str">
        <f t="shared" si="137"/>
        <v/>
      </c>
      <c r="EA127" s="104" t="str">
        <f t="shared" si="137"/>
        <v/>
      </c>
      <c r="EB127" s="104" t="str">
        <f t="shared" si="137"/>
        <v/>
      </c>
      <c r="EC127" s="104" t="str">
        <f t="shared" si="137"/>
        <v/>
      </c>
      <c r="ED127" s="104" t="str">
        <f t="shared" si="137"/>
        <v/>
      </c>
      <c r="EE127" s="104"/>
      <c r="EF127" s="104" t="str">
        <f t="shared" si="120"/>
        <v/>
      </c>
      <c r="EG127" s="104" t="str">
        <f t="shared" si="120"/>
        <v/>
      </c>
      <c r="EH127" s="104" t="str">
        <f t="shared" si="120"/>
        <v/>
      </c>
      <c r="EI127" s="104" t="str">
        <f t="shared" si="120"/>
        <v/>
      </c>
      <c r="EJ127" s="104" t="str">
        <f t="shared" si="120"/>
        <v/>
      </c>
      <c r="EK127" s="104" t="str">
        <f t="shared" si="138"/>
        <v/>
      </c>
      <c r="EL127" s="104" t="str">
        <f t="shared" si="138"/>
        <v/>
      </c>
      <c r="EM127" s="104" t="str">
        <f t="shared" si="138"/>
        <v/>
      </c>
      <c r="EN127" s="104" t="str">
        <f t="shared" si="138"/>
        <v/>
      </c>
      <c r="EO127" s="104" t="str">
        <f t="shared" si="138"/>
        <v/>
      </c>
      <c r="EP127" s="104" t="str">
        <f t="shared" si="138"/>
        <v/>
      </c>
      <c r="EQ127" s="104" t="str">
        <f t="shared" si="138"/>
        <v/>
      </c>
      <c r="ER127" s="104" t="str">
        <f t="shared" si="138"/>
        <v/>
      </c>
      <c r="ES127" s="104"/>
      <c r="ET127" s="104" t="str">
        <f t="shared" si="121"/>
        <v/>
      </c>
      <c r="EU127" s="104" t="str">
        <f t="shared" si="121"/>
        <v/>
      </c>
      <c r="EV127" s="104" t="str">
        <f t="shared" si="121"/>
        <v/>
      </c>
      <c r="EW127" s="104" t="str">
        <f t="shared" si="121"/>
        <v/>
      </c>
      <c r="EX127" s="104" t="str">
        <f t="shared" si="121"/>
        <v/>
      </c>
      <c r="EY127" s="104" t="str">
        <f t="shared" si="139"/>
        <v/>
      </c>
      <c r="EZ127" s="104" t="str">
        <f t="shared" si="139"/>
        <v/>
      </c>
      <c r="FA127" s="104" t="str">
        <f t="shared" si="139"/>
        <v/>
      </c>
      <c r="FB127" s="104" t="str">
        <f t="shared" si="139"/>
        <v/>
      </c>
      <c r="FC127" s="104" t="str">
        <f t="shared" si="139"/>
        <v/>
      </c>
      <c r="FD127" s="104" t="str">
        <f t="shared" si="139"/>
        <v/>
      </c>
      <c r="FE127" s="104" t="str">
        <f t="shared" si="139"/>
        <v/>
      </c>
      <c r="FF127" s="104" t="str">
        <f t="shared" si="139"/>
        <v/>
      </c>
      <c r="FG127" s="104"/>
      <c r="FH127" s="104" t="str">
        <f t="shared" si="122"/>
        <v/>
      </c>
      <c r="FI127" s="104" t="str">
        <f t="shared" si="122"/>
        <v/>
      </c>
      <c r="FJ127" s="104" t="str">
        <f t="shared" si="122"/>
        <v/>
      </c>
      <c r="FK127" s="104" t="str">
        <f t="shared" si="122"/>
        <v/>
      </c>
      <c r="FL127" s="104" t="str">
        <f t="shared" si="122"/>
        <v/>
      </c>
      <c r="FM127" s="104" t="str">
        <f t="shared" si="140"/>
        <v/>
      </c>
      <c r="FN127" s="104" t="str">
        <f t="shared" si="140"/>
        <v/>
      </c>
      <c r="FO127" s="104" t="str">
        <f t="shared" si="140"/>
        <v/>
      </c>
      <c r="FP127" s="104" t="str">
        <f t="shared" si="140"/>
        <v/>
      </c>
      <c r="FQ127" s="104" t="str">
        <f t="shared" si="140"/>
        <v/>
      </c>
      <c r="FR127" s="104" t="str">
        <f t="shared" si="140"/>
        <v/>
      </c>
      <c r="FS127" s="104" t="str">
        <f t="shared" si="140"/>
        <v/>
      </c>
      <c r="FT127" s="104" t="str">
        <f t="shared" si="140"/>
        <v/>
      </c>
      <c r="FU127" s="104"/>
      <c r="FV127" s="104" t="str">
        <f t="shared" si="123"/>
        <v/>
      </c>
      <c r="FW127" s="104" t="str">
        <f t="shared" si="123"/>
        <v/>
      </c>
      <c r="FX127" s="104" t="str">
        <f t="shared" si="123"/>
        <v/>
      </c>
      <c r="FY127" s="104" t="str">
        <f t="shared" si="123"/>
        <v/>
      </c>
      <c r="FZ127" s="104" t="str">
        <f t="shared" si="123"/>
        <v/>
      </c>
      <c r="GA127" s="104" t="str">
        <f t="shared" si="141"/>
        <v/>
      </c>
      <c r="GB127" s="104" t="str">
        <f t="shared" si="141"/>
        <v/>
      </c>
      <c r="GC127" s="104" t="str">
        <f t="shared" si="141"/>
        <v/>
      </c>
      <c r="GD127" s="104" t="str">
        <f t="shared" si="141"/>
        <v/>
      </c>
      <c r="GE127" s="104" t="str">
        <f t="shared" si="141"/>
        <v/>
      </c>
      <c r="GF127" s="104" t="str">
        <f t="shared" si="141"/>
        <v/>
      </c>
      <c r="GG127" s="104" t="str">
        <f t="shared" si="141"/>
        <v/>
      </c>
      <c r="GH127" s="104" t="str">
        <f t="shared" si="141"/>
        <v/>
      </c>
      <c r="GI127" s="104"/>
      <c r="GJ127" s="104" t="str">
        <f t="shared" si="124"/>
        <v/>
      </c>
      <c r="GK127" s="104" t="str">
        <f t="shared" si="124"/>
        <v/>
      </c>
      <c r="GL127" s="104" t="str">
        <f t="shared" si="124"/>
        <v/>
      </c>
      <c r="GM127" s="104" t="str">
        <f t="shared" si="124"/>
        <v/>
      </c>
      <c r="GN127" s="104" t="str">
        <f t="shared" si="124"/>
        <v/>
      </c>
      <c r="GO127" s="104" t="str">
        <f t="shared" si="142"/>
        <v/>
      </c>
      <c r="GP127" s="104" t="str">
        <f t="shared" si="142"/>
        <v/>
      </c>
      <c r="GQ127" s="104" t="str">
        <f t="shared" si="142"/>
        <v/>
      </c>
      <c r="GR127" s="104" t="str">
        <f t="shared" si="142"/>
        <v/>
      </c>
      <c r="GS127" s="104" t="str">
        <f t="shared" si="142"/>
        <v/>
      </c>
      <c r="GT127" s="104" t="str">
        <f t="shared" si="142"/>
        <v/>
      </c>
      <c r="GU127" s="104" t="str">
        <f t="shared" si="142"/>
        <v/>
      </c>
      <c r="GV127" s="104" t="str">
        <f t="shared" si="142"/>
        <v/>
      </c>
      <c r="GW127" s="104"/>
      <c r="GX127" s="104" t="str">
        <f t="shared" si="125"/>
        <v/>
      </c>
      <c r="GY127" s="104" t="str">
        <f t="shared" si="125"/>
        <v/>
      </c>
      <c r="GZ127" s="104" t="str">
        <f t="shared" si="125"/>
        <v/>
      </c>
      <c r="HA127" s="104" t="str">
        <f t="shared" si="125"/>
        <v/>
      </c>
      <c r="HB127" s="104" t="str">
        <f t="shared" si="125"/>
        <v/>
      </c>
      <c r="HC127" s="104">
        <f t="shared" si="143"/>
        <v>42.4</v>
      </c>
      <c r="HD127" s="104" t="str">
        <f t="shared" si="143"/>
        <v/>
      </c>
      <c r="HE127" s="104" t="str">
        <f t="shared" si="143"/>
        <v/>
      </c>
      <c r="HF127" s="104" t="str">
        <f t="shared" si="143"/>
        <v/>
      </c>
      <c r="HG127" s="104" t="str">
        <f t="shared" si="143"/>
        <v/>
      </c>
      <c r="HH127" s="104" t="str">
        <f t="shared" si="143"/>
        <v/>
      </c>
      <c r="HI127" s="104" t="str">
        <f t="shared" si="143"/>
        <v/>
      </c>
      <c r="HJ127" s="104" t="str">
        <f t="shared" si="143"/>
        <v/>
      </c>
    </row>
    <row r="128" spans="1:218" x14ac:dyDescent="0.25">
      <c r="A128" s="91">
        <v>40662</v>
      </c>
      <c r="B128" s="113">
        <v>0.75</v>
      </c>
      <c r="C128" s="114" t="s">
        <v>559</v>
      </c>
      <c r="D128" s="160" t="s">
        <v>664</v>
      </c>
      <c r="E128" s="112">
        <v>71.2</v>
      </c>
      <c r="F128" s="134"/>
      <c r="G128" s="161" t="s">
        <v>665</v>
      </c>
      <c r="H128" s="162" t="str">
        <f>INDEX('Daily Activity List'!B:B,MATCH(A128,'Daily Activity List'!$A:$A))</f>
        <v>AB Decon - Removal</v>
      </c>
      <c r="I128" s="136"/>
      <c r="J128" s="104" t="str">
        <f t="shared" si="144"/>
        <v/>
      </c>
      <c r="K128" s="104" t="str">
        <f t="shared" si="144"/>
        <v/>
      </c>
      <c r="L128" s="104" t="str">
        <f t="shared" si="145"/>
        <v/>
      </c>
      <c r="M128" s="104" t="str">
        <f t="shared" si="145"/>
        <v/>
      </c>
      <c r="N128" s="104" t="str">
        <f t="shared" si="145"/>
        <v/>
      </c>
      <c r="O128" s="104" t="str">
        <f t="shared" si="145"/>
        <v/>
      </c>
      <c r="P128" s="104" t="str">
        <f t="shared" si="145"/>
        <v/>
      </c>
      <c r="Q128" s="104" t="str">
        <f t="shared" si="145"/>
        <v/>
      </c>
      <c r="R128" s="104" t="str">
        <f t="shared" si="145"/>
        <v/>
      </c>
      <c r="S128" s="104" t="str">
        <f t="shared" si="145"/>
        <v/>
      </c>
      <c r="T128" s="104" t="str">
        <f t="shared" si="145"/>
        <v/>
      </c>
      <c r="U128" s="104" t="str">
        <f t="shared" si="145"/>
        <v/>
      </c>
      <c r="V128" s="104" t="str">
        <f t="shared" si="145"/>
        <v/>
      </c>
      <c r="W128" s="136"/>
      <c r="X128" s="104" t="str">
        <f t="shared" si="130"/>
        <v/>
      </c>
      <c r="Y128" s="104" t="str">
        <f t="shared" si="126"/>
        <v/>
      </c>
      <c r="Z128" s="104" t="str">
        <f t="shared" si="126"/>
        <v/>
      </c>
      <c r="AA128" s="104" t="str">
        <f t="shared" si="126"/>
        <v/>
      </c>
      <c r="AB128" s="104" t="str">
        <f t="shared" si="126"/>
        <v/>
      </c>
      <c r="AC128" s="104" t="str">
        <f t="shared" si="126"/>
        <v/>
      </c>
      <c r="AD128" s="104" t="str">
        <f t="shared" ref="Y128:AJ149" si="146">IF($C128="Decontamination Line",IF($F128="","",IF($H128=AD$1,$F128,"")),"")</f>
        <v/>
      </c>
      <c r="AE128" s="104" t="str">
        <f t="shared" si="146"/>
        <v/>
      </c>
      <c r="AF128" s="104" t="str">
        <f t="shared" si="146"/>
        <v/>
      </c>
      <c r="AG128" s="104" t="str">
        <f t="shared" si="146"/>
        <v/>
      </c>
      <c r="AH128" s="104" t="str">
        <f t="shared" si="146"/>
        <v/>
      </c>
      <c r="AI128" s="104" t="str">
        <f t="shared" si="146"/>
        <v/>
      </c>
      <c r="AJ128" s="104" t="str">
        <f t="shared" si="146"/>
        <v/>
      </c>
      <c r="AK128" s="104"/>
      <c r="AL128" s="104" t="str">
        <f t="shared" si="131"/>
        <v/>
      </c>
      <c r="AM128" s="104" t="str">
        <f t="shared" si="127"/>
        <v/>
      </c>
      <c r="AN128" s="104" t="str">
        <f t="shared" si="127"/>
        <v/>
      </c>
      <c r="AO128" s="104" t="str">
        <f t="shared" si="127"/>
        <v/>
      </c>
      <c r="AP128" s="104" t="str">
        <f t="shared" si="127"/>
        <v/>
      </c>
      <c r="AQ128" s="104" t="str">
        <f t="shared" si="127"/>
        <v/>
      </c>
      <c r="AR128" s="104" t="str">
        <f t="shared" ref="AM128:AX149" si="147">IF($C128="Donning Trailer",IF($E128="","",IF($H128=AR$1,$E128,"")),"")</f>
        <v/>
      </c>
      <c r="AS128" s="104" t="str">
        <f t="shared" si="147"/>
        <v/>
      </c>
      <c r="AT128" s="104" t="str">
        <f t="shared" si="147"/>
        <v/>
      </c>
      <c r="AU128" s="104" t="str">
        <f t="shared" si="147"/>
        <v/>
      </c>
      <c r="AV128" s="104" t="str">
        <f t="shared" si="147"/>
        <v/>
      </c>
      <c r="AW128" s="104" t="str">
        <f t="shared" si="147"/>
        <v/>
      </c>
      <c r="AX128" s="104" t="str">
        <f t="shared" si="147"/>
        <v/>
      </c>
      <c r="AY128" s="104"/>
      <c r="AZ128" s="104" t="str">
        <f t="shared" si="132"/>
        <v/>
      </c>
      <c r="BA128" s="104" t="str">
        <f t="shared" si="128"/>
        <v/>
      </c>
      <c r="BB128" s="104" t="str">
        <f t="shared" si="128"/>
        <v/>
      </c>
      <c r="BC128" s="104" t="str">
        <f t="shared" si="128"/>
        <v/>
      </c>
      <c r="BD128" s="104" t="str">
        <f t="shared" si="128"/>
        <v/>
      </c>
      <c r="BE128" s="104" t="str">
        <f t="shared" si="128"/>
        <v/>
      </c>
      <c r="BF128" s="104" t="str">
        <f t="shared" ref="BA128:BL149" si="148">IF($C128="Building",IF($E128="","",IF($H128=BF$1,$E128,"")),"")</f>
        <v/>
      </c>
      <c r="BG128" s="104" t="str">
        <f t="shared" si="148"/>
        <v/>
      </c>
      <c r="BH128" s="104" t="str">
        <f t="shared" si="148"/>
        <v/>
      </c>
      <c r="BI128" s="104" t="str">
        <f t="shared" si="148"/>
        <v/>
      </c>
      <c r="BJ128" s="104" t="str">
        <f t="shared" si="148"/>
        <v/>
      </c>
      <c r="BK128" s="104" t="str">
        <f t="shared" si="148"/>
        <v/>
      </c>
      <c r="BL128" s="104" t="str">
        <f t="shared" si="148"/>
        <v/>
      </c>
      <c r="BM128" s="104"/>
      <c r="BN128" s="104" t="str">
        <f t="shared" si="133"/>
        <v/>
      </c>
      <c r="BO128" s="104" t="str">
        <f t="shared" si="129"/>
        <v/>
      </c>
      <c r="BP128" s="104" t="str">
        <f t="shared" si="129"/>
        <v/>
      </c>
      <c r="BQ128" s="104" t="str">
        <f t="shared" si="129"/>
        <v/>
      </c>
      <c r="BR128" s="104" t="str">
        <f t="shared" si="129"/>
        <v/>
      </c>
      <c r="BS128" s="104" t="str">
        <f t="shared" si="129"/>
        <v/>
      </c>
      <c r="BT128" s="104" t="str">
        <f t="shared" ref="BO128:BZ149" si="149">IF($C128="Building",IF($F128="","",IF($H128=BT$1,$F128,"")),"")</f>
        <v/>
      </c>
      <c r="BU128" s="104" t="str">
        <f t="shared" si="149"/>
        <v/>
      </c>
      <c r="BV128" s="104" t="str">
        <f t="shared" si="149"/>
        <v/>
      </c>
      <c r="BW128" s="104" t="str">
        <f t="shared" si="149"/>
        <v/>
      </c>
      <c r="BX128" s="104" t="str">
        <f t="shared" si="149"/>
        <v/>
      </c>
      <c r="BY128" s="104" t="str">
        <f t="shared" si="149"/>
        <v/>
      </c>
      <c r="BZ128" s="104" t="str">
        <f t="shared" si="149"/>
        <v/>
      </c>
      <c r="CA128" s="104"/>
      <c r="CB128" s="104" t="str">
        <f t="shared" si="116"/>
        <v/>
      </c>
      <c r="CC128" s="104" t="str">
        <f t="shared" si="116"/>
        <v/>
      </c>
      <c r="CD128" s="104" t="str">
        <f t="shared" si="116"/>
        <v/>
      </c>
      <c r="CE128" s="104" t="str">
        <f t="shared" si="116"/>
        <v/>
      </c>
      <c r="CF128" s="104" t="str">
        <f t="shared" si="116"/>
        <v/>
      </c>
      <c r="CG128" s="104" t="str">
        <f t="shared" si="134"/>
        <v/>
      </c>
      <c r="CH128" s="104" t="str">
        <f t="shared" si="134"/>
        <v/>
      </c>
      <c r="CI128" s="104" t="str">
        <f t="shared" si="134"/>
        <v/>
      </c>
      <c r="CJ128" s="104" t="str">
        <f t="shared" si="134"/>
        <v/>
      </c>
      <c r="CK128" s="104" t="str">
        <f t="shared" si="134"/>
        <v/>
      </c>
      <c r="CL128" s="104" t="str">
        <f t="shared" si="134"/>
        <v/>
      </c>
      <c r="CM128" s="104" t="str">
        <f t="shared" si="134"/>
        <v/>
      </c>
      <c r="CN128" s="104" t="str">
        <f t="shared" si="134"/>
        <v/>
      </c>
      <c r="CO128" s="104"/>
      <c r="CP128" s="104" t="str">
        <f t="shared" si="117"/>
        <v/>
      </c>
      <c r="CQ128" s="104" t="str">
        <f t="shared" si="117"/>
        <v/>
      </c>
      <c r="CR128" s="104" t="str">
        <f t="shared" si="117"/>
        <v/>
      </c>
      <c r="CS128" s="104" t="str">
        <f t="shared" si="117"/>
        <v/>
      </c>
      <c r="CT128" s="104" t="str">
        <f t="shared" si="117"/>
        <v/>
      </c>
      <c r="CU128" s="104" t="str">
        <f t="shared" si="135"/>
        <v/>
      </c>
      <c r="CV128" s="104" t="str">
        <f t="shared" si="135"/>
        <v/>
      </c>
      <c r="CW128" s="104" t="str">
        <f t="shared" si="135"/>
        <v/>
      </c>
      <c r="CX128" s="104" t="str">
        <f t="shared" si="135"/>
        <v/>
      </c>
      <c r="CY128" s="104" t="str">
        <f t="shared" si="135"/>
        <v/>
      </c>
      <c r="CZ128" s="104" t="str">
        <f t="shared" si="135"/>
        <v/>
      </c>
      <c r="DA128" s="104" t="str">
        <f t="shared" si="135"/>
        <v/>
      </c>
      <c r="DB128" s="104" t="str">
        <f t="shared" si="135"/>
        <v/>
      </c>
      <c r="DC128" s="104"/>
      <c r="DD128" s="104" t="str">
        <f t="shared" si="118"/>
        <v/>
      </c>
      <c r="DE128" s="104" t="str">
        <f t="shared" si="118"/>
        <v/>
      </c>
      <c r="DF128" s="104" t="str">
        <f t="shared" si="118"/>
        <v/>
      </c>
      <c r="DG128" s="104" t="str">
        <f t="shared" si="118"/>
        <v/>
      </c>
      <c r="DH128" s="104" t="str">
        <f t="shared" si="118"/>
        <v/>
      </c>
      <c r="DI128" s="104" t="str">
        <f t="shared" si="136"/>
        <v/>
      </c>
      <c r="DJ128" s="104" t="str">
        <f t="shared" si="136"/>
        <v/>
      </c>
      <c r="DK128" s="104" t="str">
        <f t="shared" si="136"/>
        <v/>
      </c>
      <c r="DL128" s="104" t="str">
        <f t="shared" si="136"/>
        <v/>
      </c>
      <c r="DM128" s="104" t="str">
        <f t="shared" si="136"/>
        <v/>
      </c>
      <c r="DN128" s="104" t="str">
        <f t="shared" si="136"/>
        <v/>
      </c>
      <c r="DO128" s="104" t="str">
        <f t="shared" si="136"/>
        <v/>
      </c>
      <c r="DP128" s="104" t="str">
        <f t="shared" si="136"/>
        <v/>
      </c>
      <c r="DQ128" s="104"/>
      <c r="DR128" s="104" t="str">
        <f t="shared" si="119"/>
        <v/>
      </c>
      <c r="DS128" s="104" t="str">
        <f t="shared" si="119"/>
        <v/>
      </c>
      <c r="DT128" s="104" t="str">
        <f t="shared" si="119"/>
        <v/>
      </c>
      <c r="DU128" s="104" t="str">
        <f t="shared" si="119"/>
        <v/>
      </c>
      <c r="DV128" s="104" t="str">
        <f t="shared" si="119"/>
        <v/>
      </c>
      <c r="DW128" s="104">
        <f t="shared" si="137"/>
        <v>71.2</v>
      </c>
      <c r="DX128" s="104" t="str">
        <f t="shared" si="137"/>
        <v/>
      </c>
      <c r="DY128" s="104" t="str">
        <f t="shared" si="137"/>
        <v/>
      </c>
      <c r="DZ128" s="104" t="str">
        <f t="shared" si="137"/>
        <v/>
      </c>
      <c r="EA128" s="104" t="str">
        <f t="shared" si="137"/>
        <v/>
      </c>
      <c r="EB128" s="104" t="str">
        <f t="shared" si="137"/>
        <v/>
      </c>
      <c r="EC128" s="104" t="str">
        <f t="shared" si="137"/>
        <v/>
      </c>
      <c r="ED128" s="104" t="str">
        <f t="shared" si="137"/>
        <v/>
      </c>
      <c r="EE128" s="104"/>
      <c r="EF128" s="104" t="str">
        <f t="shared" si="120"/>
        <v/>
      </c>
      <c r="EG128" s="104" t="str">
        <f t="shared" si="120"/>
        <v/>
      </c>
      <c r="EH128" s="104" t="str">
        <f t="shared" si="120"/>
        <v/>
      </c>
      <c r="EI128" s="104" t="str">
        <f t="shared" si="120"/>
        <v/>
      </c>
      <c r="EJ128" s="104" t="str">
        <f t="shared" si="120"/>
        <v/>
      </c>
      <c r="EK128" s="104" t="str">
        <f t="shared" si="138"/>
        <v/>
      </c>
      <c r="EL128" s="104" t="str">
        <f t="shared" si="138"/>
        <v/>
      </c>
      <c r="EM128" s="104" t="str">
        <f t="shared" si="138"/>
        <v/>
      </c>
      <c r="EN128" s="104" t="str">
        <f t="shared" si="138"/>
        <v/>
      </c>
      <c r="EO128" s="104" t="str">
        <f t="shared" si="138"/>
        <v/>
      </c>
      <c r="EP128" s="104" t="str">
        <f t="shared" si="138"/>
        <v/>
      </c>
      <c r="EQ128" s="104" t="str">
        <f t="shared" si="138"/>
        <v/>
      </c>
      <c r="ER128" s="104" t="str">
        <f t="shared" si="138"/>
        <v/>
      </c>
      <c r="ES128" s="104"/>
      <c r="ET128" s="104" t="str">
        <f t="shared" si="121"/>
        <v/>
      </c>
      <c r="EU128" s="104" t="str">
        <f t="shared" si="121"/>
        <v/>
      </c>
      <c r="EV128" s="104" t="str">
        <f t="shared" si="121"/>
        <v/>
      </c>
      <c r="EW128" s="104" t="str">
        <f t="shared" si="121"/>
        <v/>
      </c>
      <c r="EX128" s="104" t="str">
        <f t="shared" si="121"/>
        <v/>
      </c>
      <c r="EY128" s="104" t="str">
        <f t="shared" si="139"/>
        <v/>
      </c>
      <c r="EZ128" s="104" t="str">
        <f t="shared" si="139"/>
        <v/>
      </c>
      <c r="FA128" s="104" t="str">
        <f t="shared" si="139"/>
        <v/>
      </c>
      <c r="FB128" s="104" t="str">
        <f t="shared" si="139"/>
        <v/>
      </c>
      <c r="FC128" s="104" t="str">
        <f t="shared" si="139"/>
        <v/>
      </c>
      <c r="FD128" s="104" t="str">
        <f t="shared" si="139"/>
        <v/>
      </c>
      <c r="FE128" s="104" t="str">
        <f t="shared" si="139"/>
        <v/>
      </c>
      <c r="FF128" s="104" t="str">
        <f t="shared" si="139"/>
        <v/>
      </c>
      <c r="FG128" s="104"/>
      <c r="FH128" s="104" t="str">
        <f t="shared" si="122"/>
        <v/>
      </c>
      <c r="FI128" s="104" t="str">
        <f t="shared" si="122"/>
        <v/>
      </c>
      <c r="FJ128" s="104" t="str">
        <f t="shared" si="122"/>
        <v/>
      </c>
      <c r="FK128" s="104" t="str">
        <f t="shared" si="122"/>
        <v/>
      </c>
      <c r="FL128" s="104" t="str">
        <f t="shared" si="122"/>
        <v/>
      </c>
      <c r="FM128" s="104" t="str">
        <f t="shared" si="140"/>
        <v/>
      </c>
      <c r="FN128" s="104" t="str">
        <f t="shared" si="140"/>
        <v/>
      </c>
      <c r="FO128" s="104" t="str">
        <f t="shared" si="140"/>
        <v/>
      </c>
      <c r="FP128" s="104" t="str">
        <f t="shared" si="140"/>
        <v/>
      </c>
      <c r="FQ128" s="104" t="str">
        <f t="shared" si="140"/>
        <v/>
      </c>
      <c r="FR128" s="104" t="str">
        <f t="shared" si="140"/>
        <v/>
      </c>
      <c r="FS128" s="104" t="str">
        <f t="shared" si="140"/>
        <v/>
      </c>
      <c r="FT128" s="104" t="str">
        <f t="shared" si="140"/>
        <v/>
      </c>
      <c r="FU128" s="104"/>
      <c r="FV128" s="104" t="str">
        <f t="shared" si="123"/>
        <v/>
      </c>
      <c r="FW128" s="104" t="str">
        <f t="shared" si="123"/>
        <v/>
      </c>
      <c r="FX128" s="104" t="str">
        <f t="shared" si="123"/>
        <v/>
      </c>
      <c r="FY128" s="104" t="str">
        <f t="shared" si="123"/>
        <v/>
      </c>
      <c r="FZ128" s="104" t="str">
        <f t="shared" si="123"/>
        <v/>
      </c>
      <c r="GA128" s="104" t="str">
        <f t="shared" si="141"/>
        <v/>
      </c>
      <c r="GB128" s="104" t="str">
        <f t="shared" si="141"/>
        <v/>
      </c>
      <c r="GC128" s="104" t="str">
        <f t="shared" si="141"/>
        <v/>
      </c>
      <c r="GD128" s="104" t="str">
        <f t="shared" si="141"/>
        <v/>
      </c>
      <c r="GE128" s="104" t="str">
        <f t="shared" si="141"/>
        <v/>
      </c>
      <c r="GF128" s="104" t="str">
        <f t="shared" si="141"/>
        <v/>
      </c>
      <c r="GG128" s="104" t="str">
        <f t="shared" si="141"/>
        <v/>
      </c>
      <c r="GH128" s="104" t="str">
        <f t="shared" si="141"/>
        <v/>
      </c>
      <c r="GI128" s="104"/>
      <c r="GJ128" s="104" t="str">
        <f t="shared" si="124"/>
        <v/>
      </c>
      <c r="GK128" s="104" t="str">
        <f t="shared" si="124"/>
        <v/>
      </c>
      <c r="GL128" s="104" t="str">
        <f t="shared" si="124"/>
        <v/>
      </c>
      <c r="GM128" s="104" t="str">
        <f t="shared" si="124"/>
        <v/>
      </c>
      <c r="GN128" s="104" t="str">
        <f t="shared" si="124"/>
        <v/>
      </c>
      <c r="GO128" s="104" t="str">
        <f t="shared" si="142"/>
        <v/>
      </c>
      <c r="GP128" s="104" t="str">
        <f t="shared" si="142"/>
        <v/>
      </c>
      <c r="GQ128" s="104" t="str">
        <f t="shared" si="142"/>
        <v/>
      </c>
      <c r="GR128" s="104" t="str">
        <f t="shared" si="142"/>
        <v/>
      </c>
      <c r="GS128" s="104" t="str">
        <f t="shared" si="142"/>
        <v/>
      </c>
      <c r="GT128" s="104" t="str">
        <f t="shared" si="142"/>
        <v/>
      </c>
      <c r="GU128" s="104" t="str">
        <f t="shared" si="142"/>
        <v/>
      </c>
      <c r="GV128" s="104" t="str">
        <f t="shared" si="142"/>
        <v/>
      </c>
      <c r="GW128" s="104"/>
      <c r="GX128" s="104" t="str">
        <f t="shared" si="125"/>
        <v/>
      </c>
      <c r="GY128" s="104" t="str">
        <f t="shared" si="125"/>
        <v/>
      </c>
      <c r="GZ128" s="104" t="str">
        <f t="shared" si="125"/>
        <v/>
      </c>
      <c r="HA128" s="104" t="str">
        <f t="shared" si="125"/>
        <v/>
      </c>
      <c r="HB128" s="104" t="str">
        <f t="shared" si="125"/>
        <v/>
      </c>
      <c r="HC128" s="104" t="str">
        <f t="shared" si="143"/>
        <v/>
      </c>
      <c r="HD128" s="104" t="str">
        <f t="shared" si="143"/>
        <v/>
      </c>
      <c r="HE128" s="104" t="str">
        <f t="shared" si="143"/>
        <v/>
      </c>
      <c r="HF128" s="104" t="str">
        <f t="shared" si="143"/>
        <v/>
      </c>
      <c r="HG128" s="104" t="str">
        <f t="shared" si="143"/>
        <v/>
      </c>
      <c r="HH128" s="104" t="str">
        <f t="shared" si="143"/>
        <v/>
      </c>
      <c r="HI128" s="104" t="str">
        <f t="shared" si="143"/>
        <v/>
      </c>
      <c r="HJ128" s="104" t="str">
        <f t="shared" si="143"/>
        <v/>
      </c>
    </row>
    <row r="129" spans="1:218" x14ac:dyDescent="0.25">
      <c r="A129" s="91">
        <v>40662</v>
      </c>
      <c r="B129" s="113">
        <v>0.75</v>
      </c>
      <c r="C129" s="114" t="s">
        <v>407</v>
      </c>
      <c r="D129" s="160" t="s">
        <v>664</v>
      </c>
      <c r="E129" s="112">
        <v>38.799999999999997</v>
      </c>
      <c r="F129" s="134"/>
      <c r="G129" s="161" t="s">
        <v>665</v>
      </c>
      <c r="H129" s="162" t="str">
        <f>INDEX('Daily Activity List'!B:B,MATCH(A129,'Daily Activity List'!$A:$A))</f>
        <v>AB Decon - Removal</v>
      </c>
      <c r="I129" s="136"/>
      <c r="J129" s="104" t="str">
        <f t="shared" si="144"/>
        <v/>
      </c>
      <c r="K129" s="104" t="str">
        <f t="shared" si="144"/>
        <v/>
      </c>
      <c r="L129" s="104" t="str">
        <f t="shared" si="145"/>
        <v/>
      </c>
      <c r="M129" s="104" t="str">
        <f t="shared" si="145"/>
        <v/>
      </c>
      <c r="N129" s="104" t="str">
        <f t="shared" si="145"/>
        <v/>
      </c>
      <c r="O129" s="104" t="str">
        <f t="shared" si="145"/>
        <v/>
      </c>
      <c r="P129" s="104" t="str">
        <f t="shared" si="145"/>
        <v/>
      </c>
      <c r="Q129" s="104" t="str">
        <f t="shared" si="145"/>
        <v/>
      </c>
      <c r="R129" s="104" t="str">
        <f t="shared" si="145"/>
        <v/>
      </c>
      <c r="S129" s="104" t="str">
        <f t="shared" si="145"/>
        <v/>
      </c>
      <c r="T129" s="104" t="str">
        <f t="shared" si="145"/>
        <v/>
      </c>
      <c r="U129" s="104" t="str">
        <f t="shared" si="145"/>
        <v/>
      </c>
      <c r="V129" s="104" t="str">
        <f t="shared" si="145"/>
        <v/>
      </c>
      <c r="W129" s="136"/>
      <c r="X129" s="104" t="str">
        <f t="shared" si="130"/>
        <v/>
      </c>
      <c r="Y129" s="104" t="str">
        <f t="shared" si="146"/>
        <v/>
      </c>
      <c r="Z129" s="104" t="str">
        <f t="shared" si="146"/>
        <v/>
      </c>
      <c r="AA129" s="104" t="str">
        <f t="shared" si="146"/>
        <v/>
      </c>
      <c r="AB129" s="104" t="str">
        <f t="shared" si="146"/>
        <v/>
      </c>
      <c r="AC129" s="104" t="str">
        <f t="shared" si="146"/>
        <v/>
      </c>
      <c r="AD129" s="104" t="str">
        <f t="shared" si="146"/>
        <v/>
      </c>
      <c r="AE129" s="104" t="str">
        <f t="shared" si="146"/>
        <v/>
      </c>
      <c r="AF129" s="104" t="str">
        <f t="shared" si="146"/>
        <v/>
      </c>
      <c r="AG129" s="104" t="str">
        <f t="shared" si="146"/>
        <v/>
      </c>
      <c r="AH129" s="104" t="str">
        <f t="shared" si="146"/>
        <v/>
      </c>
      <c r="AI129" s="104" t="str">
        <f t="shared" si="146"/>
        <v/>
      </c>
      <c r="AJ129" s="104" t="str">
        <f t="shared" si="146"/>
        <v/>
      </c>
      <c r="AK129" s="104"/>
      <c r="AL129" s="104" t="str">
        <f t="shared" si="131"/>
        <v/>
      </c>
      <c r="AM129" s="104" t="str">
        <f t="shared" si="147"/>
        <v/>
      </c>
      <c r="AN129" s="104" t="str">
        <f t="shared" si="147"/>
        <v/>
      </c>
      <c r="AO129" s="104" t="str">
        <f t="shared" si="147"/>
        <v/>
      </c>
      <c r="AP129" s="104" t="str">
        <f t="shared" si="147"/>
        <v/>
      </c>
      <c r="AQ129" s="104" t="str">
        <f t="shared" si="147"/>
        <v/>
      </c>
      <c r="AR129" s="104" t="str">
        <f t="shared" si="147"/>
        <v/>
      </c>
      <c r="AS129" s="104" t="str">
        <f t="shared" si="147"/>
        <v/>
      </c>
      <c r="AT129" s="104" t="str">
        <f t="shared" si="147"/>
        <v/>
      </c>
      <c r="AU129" s="104" t="str">
        <f t="shared" si="147"/>
        <v/>
      </c>
      <c r="AV129" s="104" t="str">
        <f t="shared" si="147"/>
        <v/>
      </c>
      <c r="AW129" s="104" t="str">
        <f t="shared" si="147"/>
        <v/>
      </c>
      <c r="AX129" s="104" t="str">
        <f t="shared" si="147"/>
        <v/>
      </c>
      <c r="AY129" s="104"/>
      <c r="AZ129" s="104" t="str">
        <f t="shared" si="132"/>
        <v/>
      </c>
      <c r="BA129" s="104" t="str">
        <f t="shared" si="148"/>
        <v/>
      </c>
      <c r="BB129" s="104" t="str">
        <f t="shared" si="148"/>
        <v/>
      </c>
      <c r="BC129" s="104" t="str">
        <f t="shared" si="148"/>
        <v/>
      </c>
      <c r="BD129" s="104" t="str">
        <f t="shared" si="148"/>
        <v/>
      </c>
      <c r="BE129" s="104" t="str">
        <f t="shared" si="148"/>
        <v/>
      </c>
      <c r="BF129" s="104" t="str">
        <f t="shared" si="148"/>
        <v/>
      </c>
      <c r="BG129" s="104" t="str">
        <f t="shared" si="148"/>
        <v/>
      </c>
      <c r="BH129" s="104" t="str">
        <f t="shared" si="148"/>
        <v/>
      </c>
      <c r="BI129" s="104" t="str">
        <f t="shared" si="148"/>
        <v/>
      </c>
      <c r="BJ129" s="104" t="str">
        <f t="shared" si="148"/>
        <v/>
      </c>
      <c r="BK129" s="104" t="str">
        <f t="shared" si="148"/>
        <v/>
      </c>
      <c r="BL129" s="104" t="str">
        <f t="shared" si="148"/>
        <v/>
      </c>
      <c r="BM129" s="104"/>
      <c r="BN129" s="104" t="str">
        <f t="shared" si="133"/>
        <v/>
      </c>
      <c r="BO129" s="104" t="str">
        <f t="shared" si="149"/>
        <v/>
      </c>
      <c r="BP129" s="104" t="str">
        <f t="shared" si="149"/>
        <v/>
      </c>
      <c r="BQ129" s="104" t="str">
        <f t="shared" si="149"/>
        <v/>
      </c>
      <c r="BR129" s="104" t="str">
        <f t="shared" si="149"/>
        <v/>
      </c>
      <c r="BS129" s="104" t="str">
        <f t="shared" si="149"/>
        <v/>
      </c>
      <c r="BT129" s="104" t="str">
        <f t="shared" si="149"/>
        <v/>
      </c>
      <c r="BU129" s="104" t="str">
        <f t="shared" si="149"/>
        <v/>
      </c>
      <c r="BV129" s="104" t="str">
        <f t="shared" si="149"/>
        <v/>
      </c>
      <c r="BW129" s="104" t="str">
        <f t="shared" si="149"/>
        <v/>
      </c>
      <c r="BX129" s="104" t="str">
        <f t="shared" si="149"/>
        <v/>
      </c>
      <c r="BY129" s="104" t="str">
        <f t="shared" si="149"/>
        <v/>
      </c>
      <c r="BZ129" s="104" t="str">
        <f t="shared" si="149"/>
        <v/>
      </c>
      <c r="CA129" s="104"/>
      <c r="CB129" s="104" t="str">
        <f t="shared" si="116"/>
        <v/>
      </c>
      <c r="CC129" s="104" t="str">
        <f t="shared" si="116"/>
        <v/>
      </c>
      <c r="CD129" s="104" t="str">
        <f t="shared" si="116"/>
        <v/>
      </c>
      <c r="CE129" s="104" t="str">
        <f t="shared" si="116"/>
        <v/>
      </c>
      <c r="CF129" s="104" t="str">
        <f t="shared" si="116"/>
        <v/>
      </c>
      <c r="CG129" s="104" t="str">
        <f t="shared" si="134"/>
        <v/>
      </c>
      <c r="CH129" s="104" t="str">
        <f t="shared" si="134"/>
        <v/>
      </c>
      <c r="CI129" s="104" t="str">
        <f t="shared" si="134"/>
        <v/>
      </c>
      <c r="CJ129" s="104" t="str">
        <f t="shared" si="134"/>
        <v/>
      </c>
      <c r="CK129" s="104" t="str">
        <f t="shared" si="134"/>
        <v/>
      </c>
      <c r="CL129" s="104" t="str">
        <f t="shared" si="134"/>
        <v/>
      </c>
      <c r="CM129" s="104" t="str">
        <f t="shared" si="134"/>
        <v/>
      </c>
      <c r="CN129" s="104" t="str">
        <f t="shared" si="134"/>
        <v/>
      </c>
      <c r="CO129" s="104"/>
      <c r="CP129" s="104" t="str">
        <f t="shared" si="117"/>
        <v/>
      </c>
      <c r="CQ129" s="104" t="str">
        <f t="shared" si="117"/>
        <v/>
      </c>
      <c r="CR129" s="104" t="str">
        <f t="shared" si="117"/>
        <v/>
      </c>
      <c r="CS129" s="104" t="str">
        <f t="shared" si="117"/>
        <v/>
      </c>
      <c r="CT129" s="104" t="str">
        <f t="shared" si="117"/>
        <v/>
      </c>
      <c r="CU129" s="104" t="str">
        <f t="shared" si="135"/>
        <v/>
      </c>
      <c r="CV129" s="104" t="str">
        <f t="shared" si="135"/>
        <v/>
      </c>
      <c r="CW129" s="104" t="str">
        <f t="shared" si="135"/>
        <v/>
      </c>
      <c r="CX129" s="104" t="str">
        <f t="shared" si="135"/>
        <v/>
      </c>
      <c r="CY129" s="104" t="str">
        <f t="shared" si="135"/>
        <v/>
      </c>
      <c r="CZ129" s="104" t="str">
        <f t="shared" si="135"/>
        <v/>
      </c>
      <c r="DA129" s="104" t="str">
        <f t="shared" si="135"/>
        <v/>
      </c>
      <c r="DB129" s="104" t="str">
        <f t="shared" si="135"/>
        <v/>
      </c>
      <c r="DC129" s="104"/>
      <c r="DD129" s="104" t="str">
        <f t="shared" si="118"/>
        <v/>
      </c>
      <c r="DE129" s="104" t="str">
        <f t="shared" si="118"/>
        <v/>
      </c>
      <c r="DF129" s="104" t="str">
        <f t="shared" si="118"/>
        <v/>
      </c>
      <c r="DG129" s="104" t="str">
        <f t="shared" si="118"/>
        <v/>
      </c>
      <c r="DH129" s="104" t="str">
        <f t="shared" si="118"/>
        <v/>
      </c>
      <c r="DI129" s="104" t="str">
        <f t="shared" si="136"/>
        <v/>
      </c>
      <c r="DJ129" s="104" t="str">
        <f t="shared" si="136"/>
        <v/>
      </c>
      <c r="DK129" s="104" t="str">
        <f t="shared" si="136"/>
        <v/>
      </c>
      <c r="DL129" s="104" t="str">
        <f t="shared" si="136"/>
        <v/>
      </c>
      <c r="DM129" s="104" t="str">
        <f t="shared" si="136"/>
        <v/>
      </c>
      <c r="DN129" s="104" t="str">
        <f t="shared" si="136"/>
        <v/>
      </c>
      <c r="DO129" s="104" t="str">
        <f t="shared" si="136"/>
        <v/>
      </c>
      <c r="DP129" s="104" t="str">
        <f t="shared" si="136"/>
        <v/>
      </c>
      <c r="DQ129" s="104"/>
      <c r="DR129" s="104" t="str">
        <f t="shared" si="119"/>
        <v/>
      </c>
      <c r="DS129" s="104" t="str">
        <f t="shared" si="119"/>
        <v/>
      </c>
      <c r="DT129" s="104" t="str">
        <f t="shared" si="119"/>
        <v/>
      </c>
      <c r="DU129" s="104" t="str">
        <f t="shared" si="119"/>
        <v/>
      </c>
      <c r="DV129" s="104" t="str">
        <f t="shared" si="119"/>
        <v/>
      </c>
      <c r="DW129" s="104" t="str">
        <f t="shared" si="137"/>
        <v/>
      </c>
      <c r="DX129" s="104" t="str">
        <f t="shared" si="137"/>
        <v/>
      </c>
      <c r="DY129" s="104" t="str">
        <f t="shared" si="137"/>
        <v/>
      </c>
      <c r="DZ129" s="104" t="str">
        <f t="shared" si="137"/>
        <v/>
      </c>
      <c r="EA129" s="104" t="str">
        <f t="shared" si="137"/>
        <v/>
      </c>
      <c r="EB129" s="104" t="str">
        <f t="shared" si="137"/>
        <v/>
      </c>
      <c r="EC129" s="104" t="str">
        <f t="shared" si="137"/>
        <v/>
      </c>
      <c r="ED129" s="104" t="str">
        <f t="shared" si="137"/>
        <v/>
      </c>
      <c r="EE129" s="104"/>
      <c r="EF129" s="104" t="str">
        <f t="shared" si="120"/>
        <v/>
      </c>
      <c r="EG129" s="104" t="str">
        <f t="shared" si="120"/>
        <v/>
      </c>
      <c r="EH129" s="104" t="str">
        <f t="shared" si="120"/>
        <v/>
      </c>
      <c r="EI129" s="104" t="str">
        <f t="shared" si="120"/>
        <v/>
      </c>
      <c r="EJ129" s="104" t="str">
        <f t="shared" si="120"/>
        <v/>
      </c>
      <c r="EK129" s="104" t="str">
        <f t="shared" si="138"/>
        <v/>
      </c>
      <c r="EL129" s="104" t="str">
        <f t="shared" si="138"/>
        <v/>
      </c>
      <c r="EM129" s="104" t="str">
        <f t="shared" si="138"/>
        <v/>
      </c>
      <c r="EN129" s="104" t="str">
        <f t="shared" si="138"/>
        <v/>
      </c>
      <c r="EO129" s="104" t="str">
        <f t="shared" si="138"/>
        <v/>
      </c>
      <c r="EP129" s="104" t="str">
        <f t="shared" si="138"/>
        <v/>
      </c>
      <c r="EQ129" s="104" t="str">
        <f t="shared" si="138"/>
        <v/>
      </c>
      <c r="ER129" s="104" t="str">
        <f t="shared" si="138"/>
        <v/>
      </c>
      <c r="ES129" s="104"/>
      <c r="ET129" s="104" t="str">
        <f t="shared" si="121"/>
        <v/>
      </c>
      <c r="EU129" s="104" t="str">
        <f t="shared" si="121"/>
        <v/>
      </c>
      <c r="EV129" s="104" t="str">
        <f t="shared" si="121"/>
        <v/>
      </c>
      <c r="EW129" s="104" t="str">
        <f t="shared" si="121"/>
        <v/>
      </c>
      <c r="EX129" s="104" t="str">
        <f t="shared" si="121"/>
        <v/>
      </c>
      <c r="EY129" s="104" t="str">
        <f t="shared" si="139"/>
        <v/>
      </c>
      <c r="EZ129" s="104" t="str">
        <f t="shared" si="139"/>
        <v/>
      </c>
      <c r="FA129" s="104" t="str">
        <f t="shared" si="139"/>
        <v/>
      </c>
      <c r="FB129" s="104" t="str">
        <f t="shared" si="139"/>
        <v/>
      </c>
      <c r="FC129" s="104" t="str">
        <f t="shared" si="139"/>
        <v/>
      </c>
      <c r="FD129" s="104" t="str">
        <f t="shared" si="139"/>
        <v/>
      </c>
      <c r="FE129" s="104" t="str">
        <f t="shared" si="139"/>
        <v/>
      </c>
      <c r="FF129" s="104" t="str">
        <f t="shared" si="139"/>
        <v/>
      </c>
      <c r="FG129" s="104"/>
      <c r="FH129" s="104" t="str">
        <f t="shared" si="122"/>
        <v/>
      </c>
      <c r="FI129" s="104" t="str">
        <f t="shared" si="122"/>
        <v/>
      </c>
      <c r="FJ129" s="104" t="str">
        <f t="shared" si="122"/>
        <v/>
      </c>
      <c r="FK129" s="104" t="str">
        <f t="shared" si="122"/>
        <v/>
      </c>
      <c r="FL129" s="104" t="str">
        <f t="shared" si="122"/>
        <v/>
      </c>
      <c r="FM129" s="104" t="str">
        <f t="shared" si="140"/>
        <v/>
      </c>
      <c r="FN129" s="104" t="str">
        <f t="shared" si="140"/>
        <v/>
      </c>
      <c r="FO129" s="104" t="str">
        <f t="shared" si="140"/>
        <v/>
      </c>
      <c r="FP129" s="104" t="str">
        <f t="shared" si="140"/>
        <v/>
      </c>
      <c r="FQ129" s="104" t="str">
        <f t="shared" si="140"/>
        <v/>
      </c>
      <c r="FR129" s="104" t="str">
        <f t="shared" si="140"/>
        <v/>
      </c>
      <c r="FS129" s="104" t="str">
        <f t="shared" si="140"/>
        <v/>
      </c>
      <c r="FT129" s="104" t="str">
        <f t="shared" si="140"/>
        <v/>
      </c>
      <c r="FU129" s="104"/>
      <c r="FV129" s="104" t="str">
        <f t="shared" si="123"/>
        <v/>
      </c>
      <c r="FW129" s="104" t="str">
        <f t="shared" si="123"/>
        <v/>
      </c>
      <c r="FX129" s="104" t="str">
        <f t="shared" si="123"/>
        <v/>
      </c>
      <c r="FY129" s="104" t="str">
        <f t="shared" si="123"/>
        <v/>
      </c>
      <c r="FZ129" s="104" t="str">
        <f t="shared" si="123"/>
        <v/>
      </c>
      <c r="GA129" s="104" t="str">
        <f t="shared" si="141"/>
        <v/>
      </c>
      <c r="GB129" s="104" t="str">
        <f t="shared" si="141"/>
        <v/>
      </c>
      <c r="GC129" s="104" t="str">
        <f t="shared" si="141"/>
        <v/>
      </c>
      <c r="GD129" s="104" t="str">
        <f t="shared" si="141"/>
        <v/>
      </c>
      <c r="GE129" s="104" t="str">
        <f t="shared" si="141"/>
        <v/>
      </c>
      <c r="GF129" s="104" t="str">
        <f t="shared" si="141"/>
        <v/>
      </c>
      <c r="GG129" s="104" t="str">
        <f t="shared" si="141"/>
        <v/>
      </c>
      <c r="GH129" s="104" t="str">
        <f t="shared" si="141"/>
        <v/>
      </c>
      <c r="GI129" s="104"/>
      <c r="GJ129" s="104" t="str">
        <f t="shared" si="124"/>
        <v/>
      </c>
      <c r="GK129" s="104" t="str">
        <f t="shared" si="124"/>
        <v/>
      </c>
      <c r="GL129" s="104" t="str">
        <f t="shared" si="124"/>
        <v/>
      </c>
      <c r="GM129" s="104" t="str">
        <f t="shared" si="124"/>
        <v/>
      </c>
      <c r="GN129" s="104" t="str">
        <f t="shared" si="124"/>
        <v/>
      </c>
      <c r="GO129" s="104" t="str">
        <f t="shared" si="142"/>
        <v/>
      </c>
      <c r="GP129" s="104" t="str">
        <f t="shared" si="142"/>
        <v/>
      </c>
      <c r="GQ129" s="104" t="str">
        <f t="shared" si="142"/>
        <v/>
      </c>
      <c r="GR129" s="104" t="str">
        <f t="shared" si="142"/>
        <v/>
      </c>
      <c r="GS129" s="104" t="str">
        <f t="shared" si="142"/>
        <v/>
      </c>
      <c r="GT129" s="104" t="str">
        <f t="shared" si="142"/>
        <v/>
      </c>
      <c r="GU129" s="104" t="str">
        <f t="shared" si="142"/>
        <v/>
      </c>
      <c r="GV129" s="104" t="str">
        <f t="shared" si="142"/>
        <v/>
      </c>
      <c r="GW129" s="104"/>
      <c r="GX129" s="104" t="str">
        <f t="shared" si="125"/>
        <v/>
      </c>
      <c r="GY129" s="104" t="str">
        <f t="shared" si="125"/>
        <v/>
      </c>
      <c r="GZ129" s="104" t="str">
        <f t="shared" si="125"/>
        <v/>
      </c>
      <c r="HA129" s="104" t="str">
        <f t="shared" si="125"/>
        <v/>
      </c>
      <c r="HB129" s="104" t="str">
        <f t="shared" si="125"/>
        <v/>
      </c>
      <c r="HC129" s="104">
        <f t="shared" si="143"/>
        <v>38.799999999999997</v>
      </c>
      <c r="HD129" s="104" t="str">
        <f t="shared" si="143"/>
        <v/>
      </c>
      <c r="HE129" s="104" t="str">
        <f t="shared" si="143"/>
        <v/>
      </c>
      <c r="HF129" s="104" t="str">
        <f t="shared" si="143"/>
        <v/>
      </c>
      <c r="HG129" s="104" t="str">
        <f t="shared" si="143"/>
        <v/>
      </c>
      <c r="HH129" s="104" t="str">
        <f t="shared" si="143"/>
        <v/>
      </c>
      <c r="HI129" s="104" t="str">
        <f t="shared" si="143"/>
        <v/>
      </c>
      <c r="HJ129" s="104" t="str">
        <f t="shared" si="143"/>
        <v/>
      </c>
    </row>
    <row r="130" spans="1:218" x14ac:dyDescent="0.25">
      <c r="A130" s="91">
        <v>40662</v>
      </c>
      <c r="B130" s="113">
        <v>0.75</v>
      </c>
      <c r="C130" s="114" t="s">
        <v>559</v>
      </c>
      <c r="D130" s="160" t="s">
        <v>664</v>
      </c>
      <c r="E130" s="112">
        <v>80.400000000000006</v>
      </c>
      <c r="F130" s="134"/>
      <c r="G130" s="161" t="s">
        <v>665</v>
      </c>
      <c r="H130" s="162" t="str">
        <f>INDEX('Daily Activity List'!B:B,MATCH(A130,'Daily Activity List'!$A:$A))</f>
        <v>AB Decon - Removal</v>
      </c>
      <c r="I130" s="136"/>
      <c r="J130" s="104" t="str">
        <f t="shared" si="144"/>
        <v/>
      </c>
      <c r="K130" s="104" t="str">
        <f t="shared" si="144"/>
        <v/>
      </c>
      <c r="L130" s="104" t="str">
        <f t="shared" si="145"/>
        <v/>
      </c>
      <c r="M130" s="104" t="str">
        <f t="shared" si="145"/>
        <v/>
      </c>
      <c r="N130" s="104" t="str">
        <f t="shared" si="145"/>
        <v/>
      </c>
      <c r="O130" s="104" t="str">
        <f t="shared" si="145"/>
        <v/>
      </c>
      <c r="P130" s="104" t="str">
        <f t="shared" si="145"/>
        <v/>
      </c>
      <c r="Q130" s="104" t="str">
        <f t="shared" si="145"/>
        <v/>
      </c>
      <c r="R130" s="104" t="str">
        <f t="shared" si="145"/>
        <v/>
      </c>
      <c r="S130" s="104" t="str">
        <f t="shared" si="145"/>
        <v/>
      </c>
      <c r="T130" s="104" t="str">
        <f t="shared" si="145"/>
        <v/>
      </c>
      <c r="U130" s="104" t="str">
        <f t="shared" si="145"/>
        <v/>
      </c>
      <c r="V130" s="104" t="str">
        <f t="shared" si="145"/>
        <v/>
      </c>
      <c r="W130" s="136"/>
      <c r="X130" s="104" t="str">
        <f t="shared" si="130"/>
        <v/>
      </c>
      <c r="Y130" s="104" t="str">
        <f t="shared" si="146"/>
        <v/>
      </c>
      <c r="Z130" s="104" t="str">
        <f t="shared" si="146"/>
        <v/>
      </c>
      <c r="AA130" s="104" t="str">
        <f t="shared" si="146"/>
        <v/>
      </c>
      <c r="AB130" s="104" t="str">
        <f t="shared" si="146"/>
        <v/>
      </c>
      <c r="AC130" s="104" t="str">
        <f t="shared" si="146"/>
        <v/>
      </c>
      <c r="AD130" s="104" t="str">
        <f t="shared" si="146"/>
        <v/>
      </c>
      <c r="AE130" s="104" t="str">
        <f t="shared" si="146"/>
        <v/>
      </c>
      <c r="AF130" s="104" t="str">
        <f t="shared" si="146"/>
        <v/>
      </c>
      <c r="AG130" s="104" t="str">
        <f t="shared" si="146"/>
        <v/>
      </c>
      <c r="AH130" s="104" t="str">
        <f t="shared" si="146"/>
        <v/>
      </c>
      <c r="AI130" s="104" t="str">
        <f t="shared" si="146"/>
        <v/>
      </c>
      <c r="AJ130" s="104" t="str">
        <f t="shared" si="146"/>
        <v/>
      </c>
      <c r="AK130" s="104"/>
      <c r="AL130" s="104" t="str">
        <f t="shared" si="131"/>
        <v/>
      </c>
      <c r="AM130" s="104" t="str">
        <f t="shared" si="147"/>
        <v/>
      </c>
      <c r="AN130" s="104" t="str">
        <f t="shared" si="147"/>
        <v/>
      </c>
      <c r="AO130" s="104" t="str">
        <f t="shared" si="147"/>
        <v/>
      </c>
      <c r="AP130" s="104" t="str">
        <f t="shared" si="147"/>
        <v/>
      </c>
      <c r="AQ130" s="104" t="str">
        <f t="shared" si="147"/>
        <v/>
      </c>
      <c r="AR130" s="104" t="str">
        <f t="shared" si="147"/>
        <v/>
      </c>
      <c r="AS130" s="104" t="str">
        <f t="shared" si="147"/>
        <v/>
      </c>
      <c r="AT130" s="104" t="str">
        <f t="shared" si="147"/>
        <v/>
      </c>
      <c r="AU130" s="104" t="str">
        <f t="shared" si="147"/>
        <v/>
      </c>
      <c r="AV130" s="104" t="str">
        <f t="shared" si="147"/>
        <v/>
      </c>
      <c r="AW130" s="104" t="str">
        <f t="shared" si="147"/>
        <v/>
      </c>
      <c r="AX130" s="104" t="str">
        <f t="shared" si="147"/>
        <v/>
      </c>
      <c r="AY130" s="104"/>
      <c r="AZ130" s="104" t="str">
        <f t="shared" si="132"/>
        <v/>
      </c>
      <c r="BA130" s="104" t="str">
        <f t="shared" si="148"/>
        <v/>
      </c>
      <c r="BB130" s="104" t="str">
        <f t="shared" si="148"/>
        <v/>
      </c>
      <c r="BC130" s="104" t="str">
        <f t="shared" si="148"/>
        <v/>
      </c>
      <c r="BD130" s="104" t="str">
        <f t="shared" si="148"/>
        <v/>
      </c>
      <c r="BE130" s="104" t="str">
        <f t="shared" si="148"/>
        <v/>
      </c>
      <c r="BF130" s="104" t="str">
        <f t="shared" si="148"/>
        <v/>
      </c>
      <c r="BG130" s="104" t="str">
        <f t="shared" si="148"/>
        <v/>
      </c>
      <c r="BH130" s="104" t="str">
        <f t="shared" si="148"/>
        <v/>
      </c>
      <c r="BI130" s="104" t="str">
        <f t="shared" si="148"/>
        <v/>
      </c>
      <c r="BJ130" s="104" t="str">
        <f t="shared" si="148"/>
        <v/>
      </c>
      <c r="BK130" s="104" t="str">
        <f t="shared" si="148"/>
        <v/>
      </c>
      <c r="BL130" s="104" t="str">
        <f t="shared" si="148"/>
        <v/>
      </c>
      <c r="BM130" s="104"/>
      <c r="BN130" s="104" t="str">
        <f t="shared" si="133"/>
        <v/>
      </c>
      <c r="BO130" s="104" t="str">
        <f t="shared" si="149"/>
        <v/>
      </c>
      <c r="BP130" s="104" t="str">
        <f t="shared" si="149"/>
        <v/>
      </c>
      <c r="BQ130" s="104" t="str">
        <f t="shared" si="149"/>
        <v/>
      </c>
      <c r="BR130" s="104" t="str">
        <f t="shared" si="149"/>
        <v/>
      </c>
      <c r="BS130" s="104" t="str">
        <f t="shared" si="149"/>
        <v/>
      </c>
      <c r="BT130" s="104" t="str">
        <f t="shared" si="149"/>
        <v/>
      </c>
      <c r="BU130" s="104" t="str">
        <f t="shared" si="149"/>
        <v/>
      </c>
      <c r="BV130" s="104" t="str">
        <f t="shared" si="149"/>
        <v/>
      </c>
      <c r="BW130" s="104" t="str">
        <f t="shared" si="149"/>
        <v/>
      </c>
      <c r="BX130" s="104" t="str">
        <f t="shared" si="149"/>
        <v/>
      </c>
      <c r="BY130" s="104" t="str">
        <f t="shared" si="149"/>
        <v/>
      </c>
      <c r="BZ130" s="104" t="str">
        <f t="shared" si="149"/>
        <v/>
      </c>
      <c r="CA130" s="104"/>
      <c r="CB130" s="104" t="str">
        <f t="shared" si="116"/>
        <v/>
      </c>
      <c r="CC130" s="104" t="str">
        <f t="shared" si="116"/>
        <v/>
      </c>
      <c r="CD130" s="104" t="str">
        <f t="shared" si="116"/>
        <v/>
      </c>
      <c r="CE130" s="104" t="str">
        <f t="shared" si="116"/>
        <v/>
      </c>
      <c r="CF130" s="104" t="str">
        <f t="shared" si="116"/>
        <v/>
      </c>
      <c r="CG130" s="104" t="str">
        <f t="shared" si="134"/>
        <v/>
      </c>
      <c r="CH130" s="104" t="str">
        <f t="shared" si="134"/>
        <v/>
      </c>
      <c r="CI130" s="104" t="str">
        <f t="shared" si="134"/>
        <v/>
      </c>
      <c r="CJ130" s="104" t="str">
        <f t="shared" si="134"/>
        <v/>
      </c>
      <c r="CK130" s="104" t="str">
        <f t="shared" si="134"/>
        <v/>
      </c>
      <c r="CL130" s="104" t="str">
        <f t="shared" si="134"/>
        <v/>
      </c>
      <c r="CM130" s="104" t="str">
        <f t="shared" si="134"/>
        <v/>
      </c>
      <c r="CN130" s="104" t="str">
        <f t="shared" si="134"/>
        <v/>
      </c>
      <c r="CO130" s="104"/>
      <c r="CP130" s="104" t="str">
        <f t="shared" si="117"/>
        <v/>
      </c>
      <c r="CQ130" s="104" t="str">
        <f t="shared" si="117"/>
        <v/>
      </c>
      <c r="CR130" s="104" t="str">
        <f t="shared" si="117"/>
        <v/>
      </c>
      <c r="CS130" s="104" t="str">
        <f t="shared" si="117"/>
        <v/>
      </c>
      <c r="CT130" s="104" t="str">
        <f t="shared" si="117"/>
        <v/>
      </c>
      <c r="CU130" s="104" t="str">
        <f t="shared" si="135"/>
        <v/>
      </c>
      <c r="CV130" s="104" t="str">
        <f t="shared" si="135"/>
        <v/>
      </c>
      <c r="CW130" s="104" t="str">
        <f t="shared" si="135"/>
        <v/>
      </c>
      <c r="CX130" s="104" t="str">
        <f t="shared" si="135"/>
        <v/>
      </c>
      <c r="CY130" s="104" t="str">
        <f t="shared" si="135"/>
        <v/>
      </c>
      <c r="CZ130" s="104" t="str">
        <f t="shared" si="135"/>
        <v/>
      </c>
      <c r="DA130" s="104" t="str">
        <f t="shared" si="135"/>
        <v/>
      </c>
      <c r="DB130" s="104" t="str">
        <f t="shared" si="135"/>
        <v/>
      </c>
      <c r="DC130" s="104"/>
      <c r="DD130" s="104" t="str">
        <f t="shared" si="118"/>
        <v/>
      </c>
      <c r="DE130" s="104" t="str">
        <f t="shared" si="118"/>
        <v/>
      </c>
      <c r="DF130" s="104" t="str">
        <f t="shared" si="118"/>
        <v/>
      </c>
      <c r="DG130" s="104" t="str">
        <f t="shared" si="118"/>
        <v/>
      </c>
      <c r="DH130" s="104" t="str">
        <f t="shared" si="118"/>
        <v/>
      </c>
      <c r="DI130" s="104" t="str">
        <f t="shared" si="136"/>
        <v/>
      </c>
      <c r="DJ130" s="104" t="str">
        <f t="shared" si="136"/>
        <v/>
      </c>
      <c r="DK130" s="104" t="str">
        <f t="shared" si="136"/>
        <v/>
      </c>
      <c r="DL130" s="104" t="str">
        <f t="shared" si="136"/>
        <v/>
      </c>
      <c r="DM130" s="104" t="str">
        <f t="shared" si="136"/>
        <v/>
      </c>
      <c r="DN130" s="104" t="str">
        <f t="shared" si="136"/>
        <v/>
      </c>
      <c r="DO130" s="104" t="str">
        <f t="shared" si="136"/>
        <v/>
      </c>
      <c r="DP130" s="104" t="str">
        <f t="shared" si="136"/>
        <v/>
      </c>
      <c r="DQ130" s="104"/>
      <c r="DR130" s="104" t="str">
        <f t="shared" si="119"/>
        <v/>
      </c>
      <c r="DS130" s="104" t="str">
        <f t="shared" si="119"/>
        <v/>
      </c>
      <c r="DT130" s="104" t="str">
        <f t="shared" si="119"/>
        <v/>
      </c>
      <c r="DU130" s="104" t="str">
        <f t="shared" si="119"/>
        <v/>
      </c>
      <c r="DV130" s="104" t="str">
        <f t="shared" si="119"/>
        <v/>
      </c>
      <c r="DW130" s="104">
        <f t="shared" si="137"/>
        <v>80.400000000000006</v>
      </c>
      <c r="DX130" s="104" t="str">
        <f t="shared" si="137"/>
        <v/>
      </c>
      <c r="DY130" s="104" t="str">
        <f t="shared" si="137"/>
        <v/>
      </c>
      <c r="DZ130" s="104" t="str">
        <f t="shared" si="137"/>
        <v/>
      </c>
      <c r="EA130" s="104" t="str">
        <f t="shared" si="137"/>
        <v/>
      </c>
      <c r="EB130" s="104" t="str">
        <f t="shared" si="137"/>
        <v/>
      </c>
      <c r="EC130" s="104" t="str">
        <f t="shared" si="137"/>
        <v/>
      </c>
      <c r="ED130" s="104" t="str">
        <f t="shared" si="137"/>
        <v/>
      </c>
      <c r="EE130" s="104"/>
      <c r="EF130" s="104" t="str">
        <f t="shared" si="120"/>
        <v/>
      </c>
      <c r="EG130" s="104" t="str">
        <f t="shared" si="120"/>
        <v/>
      </c>
      <c r="EH130" s="104" t="str">
        <f t="shared" si="120"/>
        <v/>
      </c>
      <c r="EI130" s="104" t="str">
        <f t="shared" si="120"/>
        <v/>
      </c>
      <c r="EJ130" s="104" t="str">
        <f t="shared" si="120"/>
        <v/>
      </c>
      <c r="EK130" s="104" t="str">
        <f t="shared" si="138"/>
        <v/>
      </c>
      <c r="EL130" s="104" t="str">
        <f t="shared" si="138"/>
        <v/>
      </c>
      <c r="EM130" s="104" t="str">
        <f t="shared" si="138"/>
        <v/>
      </c>
      <c r="EN130" s="104" t="str">
        <f t="shared" si="138"/>
        <v/>
      </c>
      <c r="EO130" s="104" t="str">
        <f t="shared" si="138"/>
        <v/>
      </c>
      <c r="EP130" s="104" t="str">
        <f t="shared" si="138"/>
        <v/>
      </c>
      <c r="EQ130" s="104" t="str">
        <f t="shared" si="138"/>
        <v/>
      </c>
      <c r="ER130" s="104" t="str">
        <f t="shared" si="138"/>
        <v/>
      </c>
      <c r="ES130" s="104"/>
      <c r="ET130" s="104" t="str">
        <f t="shared" si="121"/>
        <v/>
      </c>
      <c r="EU130" s="104" t="str">
        <f t="shared" si="121"/>
        <v/>
      </c>
      <c r="EV130" s="104" t="str">
        <f t="shared" si="121"/>
        <v/>
      </c>
      <c r="EW130" s="104" t="str">
        <f t="shared" si="121"/>
        <v/>
      </c>
      <c r="EX130" s="104" t="str">
        <f t="shared" si="121"/>
        <v/>
      </c>
      <c r="EY130" s="104" t="str">
        <f t="shared" si="139"/>
        <v/>
      </c>
      <c r="EZ130" s="104" t="str">
        <f t="shared" si="139"/>
        <v/>
      </c>
      <c r="FA130" s="104" t="str">
        <f t="shared" si="139"/>
        <v/>
      </c>
      <c r="FB130" s="104" t="str">
        <f t="shared" si="139"/>
        <v/>
      </c>
      <c r="FC130" s="104" t="str">
        <f t="shared" si="139"/>
        <v/>
      </c>
      <c r="FD130" s="104" t="str">
        <f t="shared" si="139"/>
        <v/>
      </c>
      <c r="FE130" s="104" t="str">
        <f t="shared" si="139"/>
        <v/>
      </c>
      <c r="FF130" s="104" t="str">
        <f t="shared" si="139"/>
        <v/>
      </c>
      <c r="FG130" s="104"/>
      <c r="FH130" s="104" t="str">
        <f t="shared" si="122"/>
        <v/>
      </c>
      <c r="FI130" s="104" t="str">
        <f t="shared" si="122"/>
        <v/>
      </c>
      <c r="FJ130" s="104" t="str">
        <f t="shared" si="122"/>
        <v/>
      </c>
      <c r="FK130" s="104" t="str">
        <f t="shared" si="122"/>
        <v/>
      </c>
      <c r="FL130" s="104" t="str">
        <f t="shared" si="122"/>
        <v/>
      </c>
      <c r="FM130" s="104" t="str">
        <f t="shared" si="140"/>
        <v/>
      </c>
      <c r="FN130" s="104" t="str">
        <f t="shared" si="140"/>
        <v/>
      </c>
      <c r="FO130" s="104" t="str">
        <f t="shared" si="140"/>
        <v/>
      </c>
      <c r="FP130" s="104" t="str">
        <f t="shared" si="140"/>
        <v/>
      </c>
      <c r="FQ130" s="104" t="str">
        <f t="shared" si="140"/>
        <v/>
      </c>
      <c r="FR130" s="104" t="str">
        <f t="shared" si="140"/>
        <v/>
      </c>
      <c r="FS130" s="104" t="str">
        <f t="shared" si="140"/>
        <v/>
      </c>
      <c r="FT130" s="104" t="str">
        <f t="shared" si="140"/>
        <v/>
      </c>
      <c r="FU130" s="104"/>
      <c r="FV130" s="104" t="str">
        <f t="shared" si="123"/>
        <v/>
      </c>
      <c r="FW130" s="104" t="str">
        <f t="shared" si="123"/>
        <v/>
      </c>
      <c r="FX130" s="104" t="str">
        <f t="shared" si="123"/>
        <v/>
      </c>
      <c r="FY130" s="104" t="str">
        <f t="shared" si="123"/>
        <v/>
      </c>
      <c r="FZ130" s="104" t="str">
        <f t="shared" si="123"/>
        <v/>
      </c>
      <c r="GA130" s="104" t="str">
        <f t="shared" si="141"/>
        <v/>
      </c>
      <c r="GB130" s="104" t="str">
        <f t="shared" si="141"/>
        <v/>
      </c>
      <c r="GC130" s="104" t="str">
        <f t="shared" si="141"/>
        <v/>
      </c>
      <c r="GD130" s="104" t="str">
        <f t="shared" si="141"/>
        <v/>
      </c>
      <c r="GE130" s="104" t="str">
        <f t="shared" si="141"/>
        <v/>
      </c>
      <c r="GF130" s="104" t="str">
        <f t="shared" si="141"/>
        <v/>
      </c>
      <c r="GG130" s="104" t="str">
        <f t="shared" si="141"/>
        <v/>
      </c>
      <c r="GH130" s="104" t="str">
        <f t="shared" si="141"/>
        <v/>
      </c>
      <c r="GI130" s="104"/>
      <c r="GJ130" s="104" t="str">
        <f t="shared" si="124"/>
        <v/>
      </c>
      <c r="GK130" s="104" t="str">
        <f t="shared" si="124"/>
        <v/>
      </c>
      <c r="GL130" s="104" t="str">
        <f t="shared" si="124"/>
        <v/>
      </c>
      <c r="GM130" s="104" t="str">
        <f t="shared" si="124"/>
        <v/>
      </c>
      <c r="GN130" s="104" t="str">
        <f t="shared" si="124"/>
        <v/>
      </c>
      <c r="GO130" s="104" t="str">
        <f t="shared" si="142"/>
        <v/>
      </c>
      <c r="GP130" s="104" t="str">
        <f t="shared" si="142"/>
        <v/>
      </c>
      <c r="GQ130" s="104" t="str">
        <f t="shared" si="142"/>
        <v/>
      </c>
      <c r="GR130" s="104" t="str">
        <f t="shared" si="142"/>
        <v/>
      </c>
      <c r="GS130" s="104" t="str">
        <f t="shared" si="142"/>
        <v/>
      </c>
      <c r="GT130" s="104" t="str">
        <f t="shared" si="142"/>
        <v/>
      </c>
      <c r="GU130" s="104" t="str">
        <f t="shared" si="142"/>
        <v/>
      </c>
      <c r="GV130" s="104" t="str">
        <f t="shared" si="142"/>
        <v/>
      </c>
      <c r="GW130" s="104"/>
      <c r="GX130" s="104" t="str">
        <f t="shared" si="125"/>
        <v/>
      </c>
      <c r="GY130" s="104" t="str">
        <f t="shared" si="125"/>
        <v/>
      </c>
      <c r="GZ130" s="104" t="str">
        <f t="shared" si="125"/>
        <v/>
      </c>
      <c r="HA130" s="104" t="str">
        <f t="shared" si="125"/>
        <v/>
      </c>
      <c r="HB130" s="104" t="str">
        <f t="shared" si="125"/>
        <v/>
      </c>
      <c r="HC130" s="104" t="str">
        <f t="shared" si="143"/>
        <v/>
      </c>
      <c r="HD130" s="104" t="str">
        <f t="shared" si="143"/>
        <v/>
      </c>
      <c r="HE130" s="104" t="str">
        <f t="shared" si="143"/>
        <v/>
      </c>
      <c r="HF130" s="104" t="str">
        <f t="shared" si="143"/>
        <v/>
      </c>
      <c r="HG130" s="104" t="str">
        <f t="shared" si="143"/>
        <v/>
      </c>
      <c r="HH130" s="104" t="str">
        <f t="shared" si="143"/>
        <v/>
      </c>
      <c r="HI130" s="104" t="str">
        <f t="shared" si="143"/>
        <v/>
      </c>
      <c r="HJ130" s="104" t="str">
        <f t="shared" si="143"/>
        <v/>
      </c>
    </row>
    <row r="131" spans="1:218" x14ac:dyDescent="0.25">
      <c r="A131" s="91">
        <v>40662</v>
      </c>
      <c r="B131" s="113">
        <v>0.75</v>
      </c>
      <c r="C131" s="114" t="s">
        <v>560</v>
      </c>
      <c r="D131" s="160" t="s">
        <v>664</v>
      </c>
      <c r="E131" s="112">
        <v>24.8</v>
      </c>
      <c r="F131" s="134"/>
      <c r="G131" s="161" t="s">
        <v>665</v>
      </c>
      <c r="H131" s="162" t="str">
        <f>INDEX('Daily Activity List'!B:B,MATCH(A131,'Daily Activity List'!$A:$A))</f>
        <v>AB Decon - Removal</v>
      </c>
      <c r="I131" s="136"/>
      <c r="J131" s="104" t="str">
        <f t="shared" si="144"/>
        <v/>
      </c>
      <c r="K131" s="104" t="str">
        <f t="shared" si="144"/>
        <v/>
      </c>
      <c r="L131" s="104" t="str">
        <f t="shared" si="145"/>
        <v/>
      </c>
      <c r="M131" s="104" t="str">
        <f t="shared" si="145"/>
        <v/>
      </c>
      <c r="N131" s="104" t="str">
        <f t="shared" si="145"/>
        <v/>
      </c>
      <c r="O131" s="104" t="str">
        <f t="shared" si="145"/>
        <v/>
      </c>
      <c r="P131" s="104" t="str">
        <f t="shared" si="145"/>
        <v/>
      </c>
      <c r="Q131" s="104" t="str">
        <f t="shared" si="145"/>
        <v/>
      </c>
      <c r="R131" s="104" t="str">
        <f t="shared" si="145"/>
        <v/>
      </c>
      <c r="S131" s="104" t="str">
        <f t="shared" si="145"/>
        <v/>
      </c>
      <c r="T131" s="104" t="str">
        <f t="shared" si="145"/>
        <v/>
      </c>
      <c r="U131" s="104" t="str">
        <f t="shared" si="145"/>
        <v/>
      </c>
      <c r="V131" s="104" t="str">
        <f t="shared" si="145"/>
        <v/>
      </c>
      <c r="W131" s="136"/>
      <c r="X131" s="104" t="str">
        <f t="shared" si="130"/>
        <v/>
      </c>
      <c r="Y131" s="104" t="str">
        <f t="shared" si="146"/>
        <v/>
      </c>
      <c r="Z131" s="104" t="str">
        <f t="shared" si="146"/>
        <v/>
      </c>
      <c r="AA131" s="104" t="str">
        <f t="shared" si="146"/>
        <v/>
      </c>
      <c r="AB131" s="104" t="str">
        <f t="shared" si="146"/>
        <v/>
      </c>
      <c r="AC131" s="104" t="str">
        <f t="shared" si="146"/>
        <v/>
      </c>
      <c r="AD131" s="104" t="str">
        <f t="shared" si="146"/>
        <v/>
      </c>
      <c r="AE131" s="104" t="str">
        <f t="shared" si="146"/>
        <v/>
      </c>
      <c r="AF131" s="104" t="str">
        <f t="shared" si="146"/>
        <v/>
      </c>
      <c r="AG131" s="104" t="str">
        <f t="shared" si="146"/>
        <v/>
      </c>
      <c r="AH131" s="104" t="str">
        <f t="shared" si="146"/>
        <v/>
      </c>
      <c r="AI131" s="104" t="str">
        <f t="shared" si="146"/>
        <v/>
      </c>
      <c r="AJ131" s="104" t="str">
        <f t="shared" si="146"/>
        <v/>
      </c>
      <c r="AK131" s="104"/>
      <c r="AL131" s="104" t="str">
        <f t="shared" si="131"/>
        <v/>
      </c>
      <c r="AM131" s="104" t="str">
        <f t="shared" si="147"/>
        <v/>
      </c>
      <c r="AN131" s="104" t="str">
        <f t="shared" si="147"/>
        <v/>
      </c>
      <c r="AO131" s="104" t="str">
        <f t="shared" si="147"/>
        <v/>
      </c>
      <c r="AP131" s="104" t="str">
        <f t="shared" si="147"/>
        <v/>
      </c>
      <c r="AQ131" s="104" t="str">
        <f t="shared" si="147"/>
        <v/>
      </c>
      <c r="AR131" s="104" t="str">
        <f t="shared" si="147"/>
        <v/>
      </c>
      <c r="AS131" s="104" t="str">
        <f t="shared" si="147"/>
        <v/>
      </c>
      <c r="AT131" s="104" t="str">
        <f t="shared" si="147"/>
        <v/>
      </c>
      <c r="AU131" s="104" t="str">
        <f t="shared" si="147"/>
        <v/>
      </c>
      <c r="AV131" s="104" t="str">
        <f t="shared" si="147"/>
        <v/>
      </c>
      <c r="AW131" s="104" t="str">
        <f t="shared" si="147"/>
        <v/>
      </c>
      <c r="AX131" s="104" t="str">
        <f t="shared" si="147"/>
        <v/>
      </c>
      <c r="AY131" s="104"/>
      <c r="AZ131" s="104" t="str">
        <f t="shared" si="132"/>
        <v/>
      </c>
      <c r="BA131" s="104" t="str">
        <f t="shared" si="148"/>
        <v/>
      </c>
      <c r="BB131" s="104" t="str">
        <f t="shared" si="148"/>
        <v/>
      </c>
      <c r="BC131" s="104" t="str">
        <f t="shared" si="148"/>
        <v/>
      </c>
      <c r="BD131" s="104" t="str">
        <f t="shared" si="148"/>
        <v/>
      </c>
      <c r="BE131" s="104" t="str">
        <f t="shared" si="148"/>
        <v/>
      </c>
      <c r="BF131" s="104" t="str">
        <f t="shared" si="148"/>
        <v/>
      </c>
      <c r="BG131" s="104" t="str">
        <f t="shared" si="148"/>
        <v/>
      </c>
      <c r="BH131" s="104" t="str">
        <f t="shared" si="148"/>
        <v/>
      </c>
      <c r="BI131" s="104" t="str">
        <f t="shared" si="148"/>
        <v/>
      </c>
      <c r="BJ131" s="104" t="str">
        <f t="shared" si="148"/>
        <v/>
      </c>
      <c r="BK131" s="104" t="str">
        <f t="shared" si="148"/>
        <v/>
      </c>
      <c r="BL131" s="104" t="str">
        <f t="shared" si="148"/>
        <v/>
      </c>
      <c r="BM131" s="104"/>
      <c r="BN131" s="104" t="str">
        <f t="shared" si="133"/>
        <v/>
      </c>
      <c r="BO131" s="104" t="str">
        <f t="shared" si="149"/>
        <v/>
      </c>
      <c r="BP131" s="104" t="str">
        <f t="shared" si="149"/>
        <v/>
      </c>
      <c r="BQ131" s="104" t="str">
        <f t="shared" si="149"/>
        <v/>
      </c>
      <c r="BR131" s="104" t="str">
        <f t="shared" si="149"/>
        <v/>
      </c>
      <c r="BS131" s="104" t="str">
        <f t="shared" si="149"/>
        <v/>
      </c>
      <c r="BT131" s="104" t="str">
        <f t="shared" si="149"/>
        <v/>
      </c>
      <c r="BU131" s="104" t="str">
        <f t="shared" si="149"/>
        <v/>
      </c>
      <c r="BV131" s="104" t="str">
        <f t="shared" si="149"/>
        <v/>
      </c>
      <c r="BW131" s="104" t="str">
        <f t="shared" si="149"/>
        <v/>
      </c>
      <c r="BX131" s="104" t="str">
        <f t="shared" si="149"/>
        <v/>
      </c>
      <c r="BY131" s="104" t="str">
        <f t="shared" si="149"/>
        <v/>
      </c>
      <c r="BZ131" s="104" t="str">
        <f t="shared" si="149"/>
        <v/>
      </c>
      <c r="CA131" s="104"/>
      <c r="CB131" s="104" t="str">
        <f t="shared" si="116"/>
        <v/>
      </c>
      <c r="CC131" s="104" t="str">
        <f t="shared" si="116"/>
        <v/>
      </c>
      <c r="CD131" s="104" t="str">
        <f t="shared" si="116"/>
        <v/>
      </c>
      <c r="CE131" s="104" t="str">
        <f t="shared" si="116"/>
        <v/>
      </c>
      <c r="CF131" s="104" t="str">
        <f t="shared" si="116"/>
        <v/>
      </c>
      <c r="CG131" s="104" t="str">
        <f t="shared" si="134"/>
        <v/>
      </c>
      <c r="CH131" s="104" t="str">
        <f t="shared" si="134"/>
        <v/>
      </c>
      <c r="CI131" s="104" t="str">
        <f t="shared" si="134"/>
        <v/>
      </c>
      <c r="CJ131" s="104" t="str">
        <f t="shared" si="134"/>
        <v/>
      </c>
      <c r="CK131" s="104" t="str">
        <f t="shared" si="134"/>
        <v/>
      </c>
      <c r="CL131" s="104" t="str">
        <f t="shared" si="134"/>
        <v/>
      </c>
      <c r="CM131" s="104" t="str">
        <f t="shared" si="134"/>
        <v/>
      </c>
      <c r="CN131" s="104" t="str">
        <f t="shared" si="134"/>
        <v/>
      </c>
      <c r="CO131" s="104"/>
      <c r="CP131" s="104" t="str">
        <f t="shared" si="117"/>
        <v/>
      </c>
      <c r="CQ131" s="104" t="str">
        <f t="shared" si="117"/>
        <v/>
      </c>
      <c r="CR131" s="104" t="str">
        <f t="shared" si="117"/>
        <v/>
      </c>
      <c r="CS131" s="104" t="str">
        <f t="shared" si="117"/>
        <v/>
      </c>
      <c r="CT131" s="104" t="str">
        <f t="shared" si="117"/>
        <v/>
      </c>
      <c r="CU131" s="104" t="str">
        <f t="shared" si="135"/>
        <v/>
      </c>
      <c r="CV131" s="104" t="str">
        <f t="shared" si="135"/>
        <v/>
      </c>
      <c r="CW131" s="104" t="str">
        <f t="shared" si="135"/>
        <v/>
      </c>
      <c r="CX131" s="104" t="str">
        <f t="shared" si="135"/>
        <v/>
      </c>
      <c r="CY131" s="104" t="str">
        <f t="shared" si="135"/>
        <v/>
      </c>
      <c r="CZ131" s="104" t="str">
        <f t="shared" si="135"/>
        <v/>
      </c>
      <c r="DA131" s="104" t="str">
        <f t="shared" si="135"/>
        <v/>
      </c>
      <c r="DB131" s="104" t="str">
        <f t="shared" si="135"/>
        <v/>
      </c>
      <c r="DC131" s="104"/>
      <c r="DD131" s="104" t="str">
        <f t="shared" si="118"/>
        <v/>
      </c>
      <c r="DE131" s="104" t="str">
        <f t="shared" si="118"/>
        <v/>
      </c>
      <c r="DF131" s="104" t="str">
        <f t="shared" si="118"/>
        <v/>
      </c>
      <c r="DG131" s="104" t="str">
        <f t="shared" si="118"/>
        <v/>
      </c>
      <c r="DH131" s="104" t="str">
        <f t="shared" si="118"/>
        <v/>
      </c>
      <c r="DI131" s="104" t="str">
        <f t="shared" si="136"/>
        <v/>
      </c>
      <c r="DJ131" s="104" t="str">
        <f t="shared" si="136"/>
        <v/>
      </c>
      <c r="DK131" s="104" t="str">
        <f t="shared" si="136"/>
        <v/>
      </c>
      <c r="DL131" s="104" t="str">
        <f t="shared" si="136"/>
        <v/>
      </c>
      <c r="DM131" s="104" t="str">
        <f t="shared" si="136"/>
        <v/>
      </c>
      <c r="DN131" s="104" t="str">
        <f t="shared" si="136"/>
        <v/>
      </c>
      <c r="DO131" s="104" t="str">
        <f t="shared" si="136"/>
        <v/>
      </c>
      <c r="DP131" s="104" t="str">
        <f t="shared" si="136"/>
        <v/>
      </c>
      <c r="DQ131" s="104"/>
      <c r="DR131" s="104" t="str">
        <f t="shared" si="119"/>
        <v/>
      </c>
      <c r="DS131" s="104" t="str">
        <f t="shared" si="119"/>
        <v/>
      </c>
      <c r="DT131" s="104" t="str">
        <f t="shared" si="119"/>
        <v/>
      </c>
      <c r="DU131" s="104" t="str">
        <f t="shared" si="119"/>
        <v/>
      </c>
      <c r="DV131" s="104" t="str">
        <f t="shared" si="119"/>
        <v/>
      </c>
      <c r="DW131" s="104" t="str">
        <f t="shared" si="137"/>
        <v/>
      </c>
      <c r="DX131" s="104" t="str">
        <f t="shared" si="137"/>
        <v/>
      </c>
      <c r="DY131" s="104" t="str">
        <f t="shared" si="137"/>
        <v/>
      </c>
      <c r="DZ131" s="104" t="str">
        <f t="shared" si="137"/>
        <v/>
      </c>
      <c r="EA131" s="104" t="str">
        <f t="shared" si="137"/>
        <v/>
      </c>
      <c r="EB131" s="104" t="str">
        <f t="shared" si="137"/>
        <v/>
      </c>
      <c r="EC131" s="104" t="str">
        <f t="shared" si="137"/>
        <v/>
      </c>
      <c r="ED131" s="104" t="str">
        <f t="shared" si="137"/>
        <v/>
      </c>
      <c r="EE131" s="104"/>
      <c r="EF131" s="104" t="str">
        <f t="shared" si="120"/>
        <v/>
      </c>
      <c r="EG131" s="104" t="str">
        <f t="shared" si="120"/>
        <v/>
      </c>
      <c r="EH131" s="104" t="str">
        <f t="shared" si="120"/>
        <v/>
      </c>
      <c r="EI131" s="104" t="str">
        <f t="shared" si="120"/>
        <v/>
      </c>
      <c r="EJ131" s="104" t="str">
        <f t="shared" si="120"/>
        <v/>
      </c>
      <c r="EK131" s="104">
        <f t="shared" si="138"/>
        <v>24.8</v>
      </c>
      <c r="EL131" s="104" t="str">
        <f t="shared" si="138"/>
        <v/>
      </c>
      <c r="EM131" s="104" t="str">
        <f t="shared" si="138"/>
        <v/>
      </c>
      <c r="EN131" s="104" t="str">
        <f t="shared" si="138"/>
        <v/>
      </c>
      <c r="EO131" s="104" t="str">
        <f t="shared" si="138"/>
        <v/>
      </c>
      <c r="EP131" s="104" t="str">
        <f t="shared" si="138"/>
        <v/>
      </c>
      <c r="EQ131" s="104" t="str">
        <f t="shared" si="138"/>
        <v/>
      </c>
      <c r="ER131" s="104" t="str">
        <f t="shared" si="138"/>
        <v/>
      </c>
      <c r="ES131" s="104"/>
      <c r="ET131" s="104" t="str">
        <f t="shared" si="121"/>
        <v/>
      </c>
      <c r="EU131" s="104" t="str">
        <f t="shared" si="121"/>
        <v/>
      </c>
      <c r="EV131" s="104" t="str">
        <f t="shared" si="121"/>
        <v/>
      </c>
      <c r="EW131" s="104" t="str">
        <f t="shared" si="121"/>
        <v/>
      </c>
      <c r="EX131" s="104" t="str">
        <f t="shared" si="121"/>
        <v/>
      </c>
      <c r="EY131" s="104" t="str">
        <f t="shared" si="139"/>
        <v/>
      </c>
      <c r="EZ131" s="104" t="str">
        <f t="shared" si="139"/>
        <v/>
      </c>
      <c r="FA131" s="104" t="str">
        <f t="shared" si="139"/>
        <v/>
      </c>
      <c r="FB131" s="104" t="str">
        <f t="shared" si="139"/>
        <v/>
      </c>
      <c r="FC131" s="104" t="str">
        <f t="shared" si="139"/>
        <v/>
      </c>
      <c r="FD131" s="104" t="str">
        <f t="shared" si="139"/>
        <v/>
      </c>
      <c r="FE131" s="104" t="str">
        <f t="shared" si="139"/>
        <v/>
      </c>
      <c r="FF131" s="104" t="str">
        <f t="shared" si="139"/>
        <v/>
      </c>
      <c r="FG131" s="104"/>
      <c r="FH131" s="104" t="str">
        <f t="shared" si="122"/>
        <v/>
      </c>
      <c r="FI131" s="104" t="str">
        <f t="shared" si="122"/>
        <v/>
      </c>
      <c r="FJ131" s="104" t="str">
        <f t="shared" si="122"/>
        <v/>
      </c>
      <c r="FK131" s="104" t="str">
        <f t="shared" si="122"/>
        <v/>
      </c>
      <c r="FL131" s="104" t="str">
        <f t="shared" si="122"/>
        <v/>
      </c>
      <c r="FM131" s="104" t="str">
        <f t="shared" si="140"/>
        <v/>
      </c>
      <c r="FN131" s="104" t="str">
        <f t="shared" si="140"/>
        <v/>
      </c>
      <c r="FO131" s="104" t="str">
        <f t="shared" si="140"/>
        <v/>
      </c>
      <c r="FP131" s="104" t="str">
        <f t="shared" si="140"/>
        <v/>
      </c>
      <c r="FQ131" s="104" t="str">
        <f t="shared" si="140"/>
        <v/>
      </c>
      <c r="FR131" s="104" t="str">
        <f t="shared" si="140"/>
        <v/>
      </c>
      <c r="FS131" s="104" t="str">
        <f t="shared" si="140"/>
        <v/>
      </c>
      <c r="FT131" s="104" t="str">
        <f t="shared" si="140"/>
        <v/>
      </c>
      <c r="FU131" s="104"/>
      <c r="FV131" s="104" t="str">
        <f t="shared" si="123"/>
        <v/>
      </c>
      <c r="FW131" s="104" t="str">
        <f t="shared" si="123"/>
        <v/>
      </c>
      <c r="FX131" s="104" t="str">
        <f t="shared" si="123"/>
        <v/>
      </c>
      <c r="FY131" s="104" t="str">
        <f t="shared" si="123"/>
        <v/>
      </c>
      <c r="FZ131" s="104" t="str">
        <f t="shared" si="123"/>
        <v/>
      </c>
      <c r="GA131" s="104" t="str">
        <f t="shared" si="141"/>
        <v/>
      </c>
      <c r="GB131" s="104" t="str">
        <f t="shared" si="141"/>
        <v/>
      </c>
      <c r="GC131" s="104" t="str">
        <f t="shared" si="141"/>
        <v/>
      </c>
      <c r="GD131" s="104" t="str">
        <f t="shared" si="141"/>
        <v/>
      </c>
      <c r="GE131" s="104" t="str">
        <f t="shared" si="141"/>
        <v/>
      </c>
      <c r="GF131" s="104" t="str">
        <f t="shared" si="141"/>
        <v/>
      </c>
      <c r="GG131" s="104" t="str">
        <f t="shared" si="141"/>
        <v/>
      </c>
      <c r="GH131" s="104" t="str">
        <f t="shared" si="141"/>
        <v/>
      </c>
      <c r="GI131" s="104"/>
      <c r="GJ131" s="104" t="str">
        <f t="shared" si="124"/>
        <v/>
      </c>
      <c r="GK131" s="104" t="str">
        <f t="shared" si="124"/>
        <v/>
      </c>
      <c r="GL131" s="104" t="str">
        <f t="shared" si="124"/>
        <v/>
      </c>
      <c r="GM131" s="104" t="str">
        <f t="shared" si="124"/>
        <v/>
      </c>
      <c r="GN131" s="104" t="str">
        <f t="shared" si="124"/>
        <v/>
      </c>
      <c r="GO131" s="104" t="str">
        <f t="shared" si="142"/>
        <v/>
      </c>
      <c r="GP131" s="104" t="str">
        <f t="shared" si="142"/>
        <v/>
      </c>
      <c r="GQ131" s="104" t="str">
        <f t="shared" si="142"/>
        <v/>
      </c>
      <c r="GR131" s="104" t="str">
        <f t="shared" si="142"/>
        <v/>
      </c>
      <c r="GS131" s="104" t="str">
        <f t="shared" si="142"/>
        <v/>
      </c>
      <c r="GT131" s="104" t="str">
        <f t="shared" si="142"/>
        <v/>
      </c>
      <c r="GU131" s="104" t="str">
        <f t="shared" si="142"/>
        <v/>
      </c>
      <c r="GV131" s="104" t="str">
        <f t="shared" si="142"/>
        <v/>
      </c>
      <c r="GW131" s="104"/>
      <c r="GX131" s="104" t="str">
        <f t="shared" si="125"/>
        <v/>
      </c>
      <c r="GY131" s="104" t="str">
        <f t="shared" si="125"/>
        <v/>
      </c>
      <c r="GZ131" s="104" t="str">
        <f t="shared" si="125"/>
        <v/>
      </c>
      <c r="HA131" s="104" t="str">
        <f t="shared" si="125"/>
        <v/>
      </c>
      <c r="HB131" s="104" t="str">
        <f t="shared" si="125"/>
        <v/>
      </c>
      <c r="HC131" s="104" t="str">
        <f t="shared" si="143"/>
        <v/>
      </c>
      <c r="HD131" s="104" t="str">
        <f t="shared" si="143"/>
        <v/>
      </c>
      <c r="HE131" s="104" t="str">
        <f t="shared" si="143"/>
        <v/>
      </c>
      <c r="HF131" s="104" t="str">
        <f t="shared" si="143"/>
        <v/>
      </c>
      <c r="HG131" s="104" t="str">
        <f t="shared" si="143"/>
        <v/>
      </c>
      <c r="HH131" s="104" t="str">
        <f t="shared" si="143"/>
        <v/>
      </c>
      <c r="HI131" s="104" t="str">
        <f t="shared" si="143"/>
        <v/>
      </c>
      <c r="HJ131" s="104" t="str">
        <f t="shared" si="143"/>
        <v/>
      </c>
    </row>
    <row r="132" spans="1:218" x14ac:dyDescent="0.25">
      <c r="A132" s="91">
        <v>40662</v>
      </c>
      <c r="B132" s="113">
        <v>0.75</v>
      </c>
      <c r="C132" s="114" t="s">
        <v>560</v>
      </c>
      <c r="D132" s="160" t="s">
        <v>664</v>
      </c>
      <c r="E132" s="112">
        <v>78.400000000000006</v>
      </c>
      <c r="F132" s="134"/>
      <c r="G132" s="161" t="s">
        <v>665</v>
      </c>
      <c r="H132" s="162" t="str">
        <f>INDEX('Daily Activity List'!B:B,MATCH(A132,'Daily Activity List'!$A:$A))</f>
        <v>AB Decon - Removal</v>
      </c>
      <c r="I132" s="136"/>
      <c r="J132" s="104" t="str">
        <f t="shared" si="144"/>
        <v/>
      </c>
      <c r="K132" s="104" t="str">
        <f t="shared" si="144"/>
        <v/>
      </c>
      <c r="L132" s="104" t="str">
        <f t="shared" si="145"/>
        <v/>
      </c>
      <c r="M132" s="104" t="str">
        <f t="shared" si="145"/>
        <v/>
      </c>
      <c r="N132" s="104" t="str">
        <f t="shared" si="145"/>
        <v/>
      </c>
      <c r="O132" s="104" t="str">
        <f t="shared" si="145"/>
        <v/>
      </c>
      <c r="P132" s="104" t="str">
        <f t="shared" si="145"/>
        <v/>
      </c>
      <c r="Q132" s="104" t="str">
        <f t="shared" si="145"/>
        <v/>
      </c>
      <c r="R132" s="104" t="str">
        <f t="shared" si="145"/>
        <v/>
      </c>
      <c r="S132" s="104" t="str">
        <f t="shared" si="145"/>
        <v/>
      </c>
      <c r="T132" s="104" t="str">
        <f t="shared" si="145"/>
        <v/>
      </c>
      <c r="U132" s="104" t="str">
        <f t="shared" si="145"/>
        <v/>
      </c>
      <c r="V132" s="104" t="str">
        <f t="shared" si="145"/>
        <v/>
      </c>
      <c r="W132" s="136"/>
      <c r="X132" s="104" t="str">
        <f t="shared" si="130"/>
        <v/>
      </c>
      <c r="Y132" s="104" t="str">
        <f t="shared" si="146"/>
        <v/>
      </c>
      <c r="Z132" s="104" t="str">
        <f t="shared" si="146"/>
        <v/>
      </c>
      <c r="AA132" s="104" t="str">
        <f t="shared" si="146"/>
        <v/>
      </c>
      <c r="AB132" s="104" t="str">
        <f t="shared" si="146"/>
        <v/>
      </c>
      <c r="AC132" s="104" t="str">
        <f t="shared" si="146"/>
        <v/>
      </c>
      <c r="AD132" s="104" t="str">
        <f t="shared" si="146"/>
        <v/>
      </c>
      <c r="AE132" s="104" t="str">
        <f t="shared" si="146"/>
        <v/>
      </c>
      <c r="AF132" s="104" t="str">
        <f t="shared" si="146"/>
        <v/>
      </c>
      <c r="AG132" s="104" t="str">
        <f t="shared" si="146"/>
        <v/>
      </c>
      <c r="AH132" s="104" t="str">
        <f t="shared" si="146"/>
        <v/>
      </c>
      <c r="AI132" s="104" t="str">
        <f t="shared" si="146"/>
        <v/>
      </c>
      <c r="AJ132" s="104" t="str">
        <f t="shared" si="146"/>
        <v/>
      </c>
      <c r="AK132" s="104"/>
      <c r="AL132" s="104" t="str">
        <f t="shared" si="131"/>
        <v/>
      </c>
      <c r="AM132" s="104" t="str">
        <f t="shared" si="147"/>
        <v/>
      </c>
      <c r="AN132" s="104" t="str">
        <f t="shared" si="147"/>
        <v/>
      </c>
      <c r="AO132" s="104" t="str">
        <f t="shared" si="147"/>
        <v/>
      </c>
      <c r="AP132" s="104" t="str">
        <f t="shared" si="147"/>
        <v/>
      </c>
      <c r="AQ132" s="104" t="str">
        <f t="shared" si="147"/>
        <v/>
      </c>
      <c r="AR132" s="104" t="str">
        <f t="shared" si="147"/>
        <v/>
      </c>
      <c r="AS132" s="104" t="str">
        <f t="shared" si="147"/>
        <v/>
      </c>
      <c r="AT132" s="104" t="str">
        <f t="shared" si="147"/>
        <v/>
      </c>
      <c r="AU132" s="104" t="str">
        <f t="shared" si="147"/>
        <v/>
      </c>
      <c r="AV132" s="104" t="str">
        <f t="shared" si="147"/>
        <v/>
      </c>
      <c r="AW132" s="104" t="str">
        <f t="shared" si="147"/>
        <v/>
      </c>
      <c r="AX132" s="104" t="str">
        <f t="shared" si="147"/>
        <v/>
      </c>
      <c r="AY132" s="104"/>
      <c r="AZ132" s="104" t="str">
        <f t="shared" si="132"/>
        <v/>
      </c>
      <c r="BA132" s="104" t="str">
        <f t="shared" si="148"/>
        <v/>
      </c>
      <c r="BB132" s="104" t="str">
        <f t="shared" si="148"/>
        <v/>
      </c>
      <c r="BC132" s="104" t="str">
        <f t="shared" si="148"/>
        <v/>
      </c>
      <c r="BD132" s="104" t="str">
        <f t="shared" si="148"/>
        <v/>
      </c>
      <c r="BE132" s="104" t="str">
        <f t="shared" si="148"/>
        <v/>
      </c>
      <c r="BF132" s="104" t="str">
        <f t="shared" si="148"/>
        <v/>
      </c>
      <c r="BG132" s="104" t="str">
        <f t="shared" si="148"/>
        <v/>
      </c>
      <c r="BH132" s="104" t="str">
        <f t="shared" si="148"/>
        <v/>
      </c>
      <c r="BI132" s="104" t="str">
        <f t="shared" si="148"/>
        <v/>
      </c>
      <c r="BJ132" s="104" t="str">
        <f t="shared" si="148"/>
        <v/>
      </c>
      <c r="BK132" s="104" t="str">
        <f t="shared" si="148"/>
        <v/>
      </c>
      <c r="BL132" s="104" t="str">
        <f t="shared" si="148"/>
        <v/>
      </c>
      <c r="BM132" s="104"/>
      <c r="BN132" s="104" t="str">
        <f t="shared" si="133"/>
        <v/>
      </c>
      <c r="BO132" s="104" t="str">
        <f t="shared" si="149"/>
        <v/>
      </c>
      <c r="BP132" s="104" t="str">
        <f t="shared" si="149"/>
        <v/>
      </c>
      <c r="BQ132" s="104" t="str">
        <f t="shared" si="149"/>
        <v/>
      </c>
      <c r="BR132" s="104" t="str">
        <f t="shared" si="149"/>
        <v/>
      </c>
      <c r="BS132" s="104" t="str">
        <f t="shared" si="149"/>
        <v/>
      </c>
      <c r="BT132" s="104" t="str">
        <f t="shared" si="149"/>
        <v/>
      </c>
      <c r="BU132" s="104" t="str">
        <f t="shared" si="149"/>
        <v/>
      </c>
      <c r="BV132" s="104" t="str">
        <f t="shared" si="149"/>
        <v/>
      </c>
      <c r="BW132" s="104" t="str">
        <f t="shared" si="149"/>
        <v/>
      </c>
      <c r="BX132" s="104" t="str">
        <f t="shared" si="149"/>
        <v/>
      </c>
      <c r="BY132" s="104" t="str">
        <f t="shared" si="149"/>
        <v/>
      </c>
      <c r="BZ132" s="104" t="str">
        <f t="shared" si="149"/>
        <v/>
      </c>
      <c r="CA132" s="104"/>
      <c r="CB132" s="104" t="str">
        <f t="shared" si="116"/>
        <v/>
      </c>
      <c r="CC132" s="104" t="str">
        <f t="shared" si="116"/>
        <v/>
      </c>
      <c r="CD132" s="104" t="str">
        <f t="shared" si="116"/>
        <v/>
      </c>
      <c r="CE132" s="104" t="str">
        <f t="shared" si="116"/>
        <v/>
      </c>
      <c r="CF132" s="104" t="str">
        <f t="shared" si="116"/>
        <v/>
      </c>
      <c r="CG132" s="104" t="str">
        <f t="shared" si="134"/>
        <v/>
      </c>
      <c r="CH132" s="104" t="str">
        <f t="shared" si="134"/>
        <v/>
      </c>
      <c r="CI132" s="104" t="str">
        <f t="shared" si="134"/>
        <v/>
      </c>
      <c r="CJ132" s="104" t="str">
        <f t="shared" si="134"/>
        <v/>
      </c>
      <c r="CK132" s="104" t="str">
        <f t="shared" si="134"/>
        <v/>
      </c>
      <c r="CL132" s="104" t="str">
        <f t="shared" si="134"/>
        <v/>
      </c>
      <c r="CM132" s="104" t="str">
        <f t="shared" si="134"/>
        <v/>
      </c>
      <c r="CN132" s="104" t="str">
        <f t="shared" si="134"/>
        <v/>
      </c>
      <c r="CO132" s="104"/>
      <c r="CP132" s="104" t="str">
        <f t="shared" si="117"/>
        <v/>
      </c>
      <c r="CQ132" s="104" t="str">
        <f t="shared" si="117"/>
        <v/>
      </c>
      <c r="CR132" s="104" t="str">
        <f t="shared" si="117"/>
        <v/>
      </c>
      <c r="CS132" s="104" t="str">
        <f t="shared" si="117"/>
        <v/>
      </c>
      <c r="CT132" s="104" t="str">
        <f t="shared" si="117"/>
        <v/>
      </c>
      <c r="CU132" s="104" t="str">
        <f t="shared" si="135"/>
        <v/>
      </c>
      <c r="CV132" s="104" t="str">
        <f t="shared" si="135"/>
        <v/>
      </c>
      <c r="CW132" s="104" t="str">
        <f t="shared" si="135"/>
        <v/>
      </c>
      <c r="CX132" s="104" t="str">
        <f t="shared" si="135"/>
        <v/>
      </c>
      <c r="CY132" s="104" t="str">
        <f t="shared" si="135"/>
        <v/>
      </c>
      <c r="CZ132" s="104" t="str">
        <f t="shared" si="135"/>
        <v/>
      </c>
      <c r="DA132" s="104" t="str">
        <f t="shared" si="135"/>
        <v/>
      </c>
      <c r="DB132" s="104" t="str">
        <f t="shared" si="135"/>
        <v/>
      </c>
      <c r="DC132" s="104"/>
      <c r="DD132" s="104" t="str">
        <f t="shared" si="118"/>
        <v/>
      </c>
      <c r="DE132" s="104" t="str">
        <f t="shared" si="118"/>
        <v/>
      </c>
      <c r="DF132" s="104" t="str">
        <f t="shared" si="118"/>
        <v/>
      </c>
      <c r="DG132" s="104" t="str">
        <f t="shared" si="118"/>
        <v/>
      </c>
      <c r="DH132" s="104" t="str">
        <f t="shared" si="118"/>
        <v/>
      </c>
      <c r="DI132" s="104" t="str">
        <f t="shared" si="136"/>
        <v/>
      </c>
      <c r="DJ132" s="104" t="str">
        <f t="shared" si="136"/>
        <v/>
      </c>
      <c r="DK132" s="104" t="str">
        <f t="shared" si="136"/>
        <v/>
      </c>
      <c r="DL132" s="104" t="str">
        <f t="shared" si="136"/>
        <v/>
      </c>
      <c r="DM132" s="104" t="str">
        <f t="shared" si="136"/>
        <v/>
      </c>
      <c r="DN132" s="104" t="str">
        <f t="shared" si="136"/>
        <v/>
      </c>
      <c r="DO132" s="104" t="str">
        <f t="shared" si="136"/>
        <v/>
      </c>
      <c r="DP132" s="104" t="str">
        <f t="shared" si="136"/>
        <v/>
      </c>
      <c r="DQ132" s="104"/>
      <c r="DR132" s="104" t="str">
        <f t="shared" si="119"/>
        <v/>
      </c>
      <c r="DS132" s="104" t="str">
        <f t="shared" si="119"/>
        <v/>
      </c>
      <c r="DT132" s="104" t="str">
        <f t="shared" si="119"/>
        <v/>
      </c>
      <c r="DU132" s="104" t="str">
        <f t="shared" si="119"/>
        <v/>
      </c>
      <c r="DV132" s="104" t="str">
        <f t="shared" si="119"/>
        <v/>
      </c>
      <c r="DW132" s="104" t="str">
        <f t="shared" si="137"/>
        <v/>
      </c>
      <c r="DX132" s="104" t="str">
        <f t="shared" si="137"/>
        <v/>
      </c>
      <c r="DY132" s="104" t="str">
        <f t="shared" si="137"/>
        <v/>
      </c>
      <c r="DZ132" s="104" t="str">
        <f t="shared" si="137"/>
        <v/>
      </c>
      <c r="EA132" s="104" t="str">
        <f t="shared" si="137"/>
        <v/>
      </c>
      <c r="EB132" s="104" t="str">
        <f t="shared" si="137"/>
        <v/>
      </c>
      <c r="EC132" s="104" t="str">
        <f t="shared" si="137"/>
        <v/>
      </c>
      <c r="ED132" s="104" t="str">
        <f t="shared" si="137"/>
        <v/>
      </c>
      <c r="EE132" s="104"/>
      <c r="EF132" s="104" t="str">
        <f t="shared" si="120"/>
        <v/>
      </c>
      <c r="EG132" s="104" t="str">
        <f t="shared" si="120"/>
        <v/>
      </c>
      <c r="EH132" s="104" t="str">
        <f t="shared" si="120"/>
        <v/>
      </c>
      <c r="EI132" s="104" t="str">
        <f t="shared" si="120"/>
        <v/>
      </c>
      <c r="EJ132" s="104" t="str">
        <f t="shared" si="120"/>
        <v/>
      </c>
      <c r="EK132" s="104">
        <f t="shared" si="138"/>
        <v>78.400000000000006</v>
      </c>
      <c r="EL132" s="104" t="str">
        <f t="shared" si="138"/>
        <v/>
      </c>
      <c r="EM132" s="104" t="str">
        <f t="shared" si="138"/>
        <v/>
      </c>
      <c r="EN132" s="104" t="str">
        <f t="shared" si="138"/>
        <v/>
      </c>
      <c r="EO132" s="104" t="str">
        <f t="shared" si="138"/>
        <v/>
      </c>
      <c r="EP132" s="104" t="str">
        <f t="shared" si="138"/>
        <v/>
      </c>
      <c r="EQ132" s="104" t="str">
        <f t="shared" si="138"/>
        <v/>
      </c>
      <c r="ER132" s="104" t="str">
        <f t="shared" si="138"/>
        <v/>
      </c>
      <c r="ES132" s="104"/>
      <c r="ET132" s="104" t="str">
        <f t="shared" si="121"/>
        <v/>
      </c>
      <c r="EU132" s="104" t="str">
        <f t="shared" si="121"/>
        <v/>
      </c>
      <c r="EV132" s="104" t="str">
        <f t="shared" si="121"/>
        <v/>
      </c>
      <c r="EW132" s="104" t="str">
        <f t="shared" si="121"/>
        <v/>
      </c>
      <c r="EX132" s="104" t="str">
        <f t="shared" si="121"/>
        <v/>
      </c>
      <c r="EY132" s="104" t="str">
        <f t="shared" si="139"/>
        <v/>
      </c>
      <c r="EZ132" s="104" t="str">
        <f t="shared" si="139"/>
        <v/>
      </c>
      <c r="FA132" s="104" t="str">
        <f t="shared" si="139"/>
        <v/>
      </c>
      <c r="FB132" s="104" t="str">
        <f t="shared" si="139"/>
        <v/>
      </c>
      <c r="FC132" s="104" t="str">
        <f t="shared" si="139"/>
        <v/>
      </c>
      <c r="FD132" s="104" t="str">
        <f t="shared" si="139"/>
        <v/>
      </c>
      <c r="FE132" s="104" t="str">
        <f t="shared" si="139"/>
        <v/>
      </c>
      <c r="FF132" s="104" t="str">
        <f t="shared" si="139"/>
        <v/>
      </c>
      <c r="FG132" s="104"/>
      <c r="FH132" s="104" t="str">
        <f t="shared" si="122"/>
        <v/>
      </c>
      <c r="FI132" s="104" t="str">
        <f t="shared" si="122"/>
        <v/>
      </c>
      <c r="FJ132" s="104" t="str">
        <f t="shared" si="122"/>
        <v/>
      </c>
      <c r="FK132" s="104" t="str">
        <f t="shared" si="122"/>
        <v/>
      </c>
      <c r="FL132" s="104" t="str">
        <f t="shared" si="122"/>
        <v/>
      </c>
      <c r="FM132" s="104" t="str">
        <f t="shared" si="140"/>
        <v/>
      </c>
      <c r="FN132" s="104" t="str">
        <f t="shared" si="140"/>
        <v/>
      </c>
      <c r="FO132" s="104" t="str">
        <f t="shared" si="140"/>
        <v/>
      </c>
      <c r="FP132" s="104" t="str">
        <f t="shared" si="140"/>
        <v/>
      </c>
      <c r="FQ132" s="104" t="str">
        <f t="shared" si="140"/>
        <v/>
      </c>
      <c r="FR132" s="104" t="str">
        <f t="shared" si="140"/>
        <v/>
      </c>
      <c r="FS132" s="104" t="str">
        <f t="shared" si="140"/>
        <v/>
      </c>
      <c r="FT132" s="104" t="str">
        <f t="shared" si="140"/>
        <v/>
      </c>
      <c r="FU132" s="104"/>
      <c r="FV132" s="104" t="str">
        <f t="shared" si="123"/>
        <v/>
      </c>
      <c r="FW132" s="104" t="str">
        <f t="shared" si="123"/>
        <v/>
      </c>
      <c r="FX132" s="104" t="str">
        <f t="shared" si="123"/>
        <v/>
      </c>
      <c r="FY132" s="104" t="str">
        <f t="shared" si="123"/>
        <v/>
      </c>
      <c r="FZ132" s="104" t="str">
        <f t="shared" si="123"/>
        <v/>
      </c>
      <c r="GA132" s="104" t="str">
        <f t="shared" si="141"/>
        <v/>
      </c>
      <c r="GB132" s="104" t="str">
        <f t="shared" si="141"/>
        <v/>
      </c>
      <c r="GC132" s="104" t="str">
        <f t="shared" si="141"/>
        <v/>
      </c>
      <c r="GD132" s="104" t="str">
        <f t="shared" si="141"/>
        <v/>
      </c>
      <c r="GE132" s="104" t="str">
        <f t="shared" si="141"/>
        <v/>
      </c>
      <c r="GF132" s="104" t="str">
        <f t="shared" si="141"/>
        <v/>
      </c>
      <c r="GG132" s="104" t="str">
        <f t="shared" si="141"/>
        <v/>
      </c>
      <c r="GH132" s="104" t="str">
        <f t="shared" si="141"/>
        <v/>
      </c>
      <c r="GI132" s="104"/>
      <c r="GJ132" s="104" t="str">
        <f t="shared" si="124"/>
        <v/>
      </c>
      <c r="GK132" s="104" t="str">
        <f t="shared" si="124"/>
        <v/>
      </c>
      <c r="GL132" s="104" t="str">
        <f t="shared" si="124"/>
        <v/>
      </c>
      <c r="GM132" s="104" t="str">
        <f t="shared" si="124"/>
        <v/>
      </c>
      <c r="GN132" s="104" t="str">
        <f t="shared" si="124"/>
        <v/>
      </c>
      <c r="GO132" s="104" t="str">
        <f t="shared" si="142"/>
        <v/>
      </c>
      <c r="GP132" s="104" t="str">
        <f t="shared" si="142"/>
        <v/>
      </c>
      <c r="GQ132" s="104" t="str">
        <f t="shared" si="142"/>
        <v/>
      </c>
      <c r="GR132" s="104" t="str">
        <f t="shared" si="142"/>
        <v/>
      </c>
      <c r="GS132" s="104" t="str">
        <f t="shared" si="142"/>
        <v/>
      </c>
      <c r="GT132" s="104" t="str">
        <f t="shared" si="142"/>
        <v/>
      </c>
      <c r="GU132" s="104" t="str">
        <f t="shared" si="142"/>
        <v/>
      </c>
      <c r="GV132" s="104" t="str">
        <f t="shared" si="142"/>
        <v/>
      </c>
      <c r="GW132" s="104"/>
      <c r="GX132" s="104" t="str">
        <f t="shared" si="125"/>
        <v/>
      </c>
      <c r="GY132" s="104" t="str">
        <f t="shared" si="125"/>
        <v/>
      </c>
      <c r="GZ132" s="104" t="str">
        <f t="shared" si="125"/>
        <v/>
      </c>
      <c r="HA132" s="104" t="str">
        <f t="shared" si="125"/>
        <v/>
      </c>
      <c r="HB132" s="104" t="str">
        <f t="shared" si="125"/>
        <v/>
      </c>
      <c r="HC132" s="104" t="str">
        <f t="shared" si="143"/>
        <v/>
      </c>
      <c r="HD132" s="104" t="str">
        <f t="shared" si="143"/>
        <v/>
      </c>
      <c r="HE132" s="104" t="str">
        <f t="shared" si="143"/>
        <v/>
      </c>
      <c r="HF132" s="104" t="str">
        <f t="shared" si="143"/>
        <v/>
      </c>
      <c r="HG132" s="104" t="str">
        <f t="shared" si="143"/>
        <v/>
      </c>
      <c r="HH132" s="104" t="str">
        <f t="shared" si="143"/>
        <v/>
      </c>
      <c r="HI132" s="104" t="str">
        <f t="shared" si="143"/>
        <v/>
      </c>
      <c r="HJ132" s="104" t="str">
        <f t="shared" si="143"/>
        <v/>
      </c>
    </row>
    <row r="133" spans="1:218" x14ac:dyDescent="0.25">
      <c r="A133" s="91">
        <v>40662</v>
      </c>
      <c r="B133" s="113">
        <v>0.75</v>
      </c>
      <c r="C133" s="114" t="s">
        <v>557</v>
      </c>
      <c r="D133" s="160" t="s">
        <v>664</v>
      </c>
      <c r="E133" s="112">
        <v>93.6</v>
      </c>
      <c r="F133" s="134"/>
      <c r="G133" s="161" t="s">
        <v>665</v>
      </c>
      <c r="H133" s="162" t="str">
        <f>INDEX('Daily Activity List'!B:B,MATCH(A133,'Daily Activity List'!$A:$A))</f>
        <v>AB Decon - Removal</v>
      </c>
      <c r="I133" s="136"/>
      <c r="J133" s="104" t="str">
        <f t="shared" si="144"/>
        <v/>
      </c>
      <c r="K133" s="104" t="str">
        <f t="shared" si="144"/>
        <v/>
      </c>
      <c r="L133" s="104" t="str">
        <f t="shared" si="145"/>
        <v/>
      </c>
      <c r="M133" s="104" t="str">
        <f t="shared" si="145"/>
        <v/>
      </c>
      <c r="N133" s="104" t="str">
        <f t="shared" si="145"/>
        <v/>
      </c>
      <c r="O133" s="104" t="str">
        <f t="shared" si="145"/>
        <v/>
      </c>
      <c r="P133" s="104" t="str">
        <f t="shared" si="145"/>
        <v/>
      </c>
      <c r="Q133" s="104" t="str">
        <f t="shared" si="145"/>
        <v/>
      </c>
      <c r="R133" s="104" t="str">
        <f t="shared" si="145"/>
        <v/>
      </c>
      <c r="S133" s="104" t="str">
        <f t="shared" si="145"/>
        <v/>
      </c>
      <c r="T133" s="104" t="str">
        <f t="shared" si="145"/>
        <v/>
      </c>
      <c r="U133" s="104" t="str">
        <f t="shared" si="145"/>
        <v/>
      </c>
      <c r="V133" s="104" t="str">
        <f t="shared" si="145"/>
        <v/>
      </c>
      <c r="W133" s="136"/>
      <c r="X133" s="104" t="str">
        <f t="shared" si="130"/>
        <v/>
      </c>
      <c r="Y133" s="104" t="str">
        <f t="shared" si="146"/>
        <v/>
      </c>
      <c r="Z133" s="104" t="str">
        <f t="shared" si="146"/>
        <v/>
      </c>
      <c r="AA133" s="104" t="str">
        <f t="shared" si="146"/>
        <v/>
      </c>
      <c r="AB133" s="104" t="str">
        <f t="shared" si="146"/>
        <v/>
      </c>
      <c r="AC133" s="104" t="str">
        <f t="shared" si="146"/>
        <v/>
      </c>
      <c r="AD133" s="104" t="str">
        <f t="shared" si="146"/>
        <v/>
      </c>
      <c r="AE133" s="104" t="str">
        <f t="shared" si="146"/>
        <v/>
      </c>
      <c r="AF133" s="104" t="str">
        <f t="shared" si="146"/>
        <v/>
      </c>
      <c r="AG133" s="104" t="str">
        <f t="shared" si="146"/>
        <v/>
      </c>
      <c r="AH133" s="104" t="str">
        <f t="shared" si="146"/>
        <v/>
      </c>
      <c r="AI133" s="104" t="str">
        <f t="shared" si="146"/>
        <v/>
      </c>
      <c r="AJ133" s="104" t="str">
        <f t="shared" si="146"/>
        <v/>
      </c>
      <c r="AK133" s="104"/>
      <c r="AL133" s="104" t="str">
        <f t="shared" si="131"/>
        <v/>
      </c>
      <c r="AM133" s="104" t="str">
        <f t="shared" si="147"/>
        <v/>
      </c>
      <c r="AN133" s="104" t="str">
        <f t="shared" si="147"/>
        <v/>
      </c>
      <c r="AO133" s="104" t="str">
        <f t="shared" si="147"/>
        <v/>
      </c>
      <c r="AP133" s="104" t="str">
        <f t="shared" si="147"/>
        <v/>
      </c>
      <c r="AQ133" s="104" t="str">
        <f t="shared" si="147"/>
        <v/>
      </c>
      <c r="AR133" s="104" t="str">
        <f t="shared" si="147"/>
        <v/>
      </c>
      <c r="AS133" s="104" t="str">
        <f t="shared" si="147"/>
        <v/>
      </c>
      <c r="AT133" s="104" t="str">
        <f t="shared" si="147"/>
        <v/>
      </c>
      <c r="AU133" s="104" t="str">
        <f t="shared" si="147"/>
        <v/>
      </c>
      <c r="AV133" s="104" t="str">
        <f t="shared" si="147"/>
        <v/>
      </c>
      <c r="AW133" s="104" t="str">
        <f t="shared" si="147"/>
        <v/>
      </c>
      <c r="AX133" s="104" t="str">
        <f t="shared" si="147"/>
        <v/>
      </c>
      <c r="AY133" s="104"/>
      <c r="AZ133" s="104" t="str">
        <f t="shared" si="132"/>
        <v/>
      </c>
      <c r="BA133" s="104" t="str">
        <f t="shared" si="148"/>
        <v/>
      </c>
      <c r="BB133" s="104" t="str">
        <f t="shared" si="148"/>
        <v/>
      </c>
      <c r="BC133" s="104" t="str">
        <f t="shared" si="148"/>
        <v/>
      </c>
      <c r="BD133" s="104" t="str">
        <f t="shared" si="148"/>
        <v/>
      </c>
      <c r="BE133" s="104" t="str">
        <f t="shared" si="148"/>
        <v/>
      </c>
      <c r="BF133" s="104" t="str">
        <f t="shared" si="148"/>
        <v/>
      </c>
      <c r="BG133" s="104" t="str">
        <f t="shared" si="148"/>
        <v/>
      </c>
      <c r="BH133" s="104" t="str">
        <f t="shared" si="148"/>
        <v/>
      </c>
      <c r="BI133" s="104" t="str">
        <f t="shared" si="148"/>
        <v/>
      </c>
      <c r="BJ133" s="104" t="str">
        <f t="shared" si="148"/>
        <v/>
      </c>
      <c r="BK133" s="104" t="str">
        <f t="shared" si="148"/>
        <v/>
      </c>
      <c r="BL133" s="104" t="str">
        <f t="shared" si="148"/>
        <v/>
      </c>
      <c r="BM133" s="104"/>
      <c r="BN133" s="104" t="str">
        <f t="shared" si="133"/>
        <v/>
      </c>
      <c r="BO133" s="104" t="str">
        <f t="shared" si="149"/>
        <v/>
      </c>
      <c r="BP133" s="104" t="str">
        <f t="shared" si="149"/>
        <v/>
      </c>
      <c r="BQ133" s="104" t="str">
        <f t="shared" si="149"/>
        <v/>
      </c>
      <c r="BR133" s="104" t="str">
        <f t="shared" si="149"/>
        <v/>
      </c>
      <c r="BS133" s="104" t="str">
        <f t="shared" si="149"/>
        <v/>
      </c>
      <c r="BT133" s="104" t="str">
        <f t="shared" si="149"/>
        <v/>
      </c>
      <c r="BU133" s="104" t="str">
        <f t="shared" si="149"/>
        <v/>
      </c>
      <c r="BV133" s="104" t="str">
        <f t="shared" si="149"/>
        <v/>
      </c>
      <c r="BW133" s="104" t="str">
        <f t="shared" si="149"/>
        <v/>
      </c>
      <c r="BX133" s="104" t="str">
        <f t="shared" si="149"/>
        <v/>
      </c>
      <c r="BY133" s="104" t="str">
        <f t="shared" si="149"/>
        <v/>
      </c>
      <c r="BZ133" s="104" t="str">
        <f t="shared" si="149"/>
        <v/>
      </c>
      <c r="CA133" s="104"/>
      <c r="CB133" s="104" t="str">
        <f t="shared" si="116"/>
        <v/>
      </c>
      <c r="CC133" s="104" t="str">
        <f t="shared" si="116"/>
        <v/>
      </c>
      <c r="CD133" s="104" t="str">
        <f t="shared" si="116"/>
        <v/>
      </c>
      <c r="CE133" s="104" t="str">
        <f t="shared" si="116"/>
        <v/>
      </c>
      <c r="CF133" s="104" t="str">
        <f t="shared" si="116"/>
        <v/>
      </c>
      <c r="CG133" s="104" t="str">
        <f t="shared" si="134"/>
        <v/>
      </c>
      <c r="CH133" s="104" t="str">
        <f t="shared" si="134"/>
        <v/>
      </c>
      <c r="CI133" s="104" t="str">
        <f t="shared" si="134"/>
        <v/>
      </c>
      <c r="CJ133" s="104" t="str">
        <f t="shared" si="134"/>
        <v/>
      </c>
      <c r="CK133" s="104" t="str">
        <f t="shared" si="134"/>
        <v/>
      </c>
      <c r="CL133" s="104" t="str">
        <f t="shared" si="134"/>
        <v/>
      </c>
      <c r="CM133" s="104" t="str">
        <f t="shared" si="134"/>
        <v/>
      </c>
      <c r="CN133" s="104" t="str">
        <f t="shared" si="134"/>
        <v/>
      </c>
      <c r="CO133" s="104"/>
      <c r="CP133" s="104" t="str">
        <f t="shared" si="117"/>
        <v/>
      </c>
      <c r="CQ133" s="104" t="str">
        <f t="shared" si="117"/>
        <v/>
      </c>
      <c r="CR133" s="104" t="str">
        <f t="shared" si="117"/>
        <v/>
      </c>
      <c r="CS133" s="104" t="str">
        <f t="shared" si="117"/>
        <v/>
      </c>
      <c r="CT133" s="104" t="str">
        <f t="shared" si="117"/>
        <v/>
      </c>
      <c r="CU133" s="104">
        <f t="shared" si="135"/>
        <v>93.6</v>
      </c>
      <c r="CV133" s="104" t="str">
        <f t="shared" si="135"/>
        <v/>
      </c>
      <c r="CW133" s="104" t="str">
        <f t="shared" si="135"/>
        <v/>
      </c>
      <c r="CX133" s="104" t="str">
        <f t="shared" si="135"/>
        <v/>
      </c>
      <c r="CY133" s="104" t="str">
        <f t="shared" si="135"/>
        <v/>
      </c>
      <c r="CZ133" s="104" t="str">
        <f t="shared" si="135"/>
        <v/>
      </c>
      <c r="DA133" s="104" t="str">
        <f t="shared" si="135"/>
        <v/>
      </c>
      <c r="DB133" s="104" t="str">
        <f t="shared" si="135"/>
        <v/>
      </c>
      <c r="DC133" s="104"/>
      <c r="DD133" s="104" t="str">
        <f t="shared" si="118"/>
        <v/>
      </c>
      <c r="DE133" s="104" t="str">
        <f t="shared" si="118"/>
        <v/>
      </c>
      <c r="DF133" s="104" t="str">
        <f t="shared" si="118"/>
        <v/>
      </c>
      <c r="DG133" s="104" t="str">
        <f t="shared" si="118"/>
        <v/>
      </c>
      <c r="DH133" s="104" t="str">
        <f t="shared" si="118"/>
        <v/>
      </c>
      <c r="DI133" s="104" t="str">
        <f t="shared" si="136"/>
        <v/>
      </c>
      <c r="DJ133" s="104" t="str">
        <f t="shared" si="136"/>
        <v/>
      </c>
      <c r="DK133" s="104" t="str">
        <f t="shared" si="136"/>
        <v/>
      </c>
      <c r="DL133" s="104" t="str">
        <f t="shared" si="136"/>
        <v/>
      </c>
      <c r="DM133" s="104" t="str">
        <f t="shared" si="136"/>
        <v/>
      </c>
      <c r="DN133" s="104" t="str">
        <f t="shared" si="136"/>
        <v/>
      </c>
      <c r="DO133" s="104" t="str">
        <f t="shared" si="136"/>
        <v/>
      </c>
      <c r="DP133" s="104" t="str">
        <f t="shared" si="136"/>
        <v/>
      </c>
      <c r="DQ133" s="104"/>
      <c r="DR133" s="104" t="str">
        <f t="shared" si="119"/>
        <v/>
      </c>
      <c r="DS133" s="104" t="str">
        <f t="shared" si="119"/>
        <v/>
      </c>
      <c r="DT133" s="104" t="str">
        <f t="shared" si="119"/>
        <v/>
      </c>
      <c r="DU133" s="104" t="str">
        <f t="shared" si="119"/>
        <v/>
      </c>
      <c r="DV133" s="104" t="str">
        <f t="shared" si="119"/>
        <v/>
      </c>
      <c r="DW133" s="104" t="str">
        <f t="shared" si="137"/>
        <v/>
      </c>
      <c r="DX133" s="104" t="str">
        <f t="shared" si="137"/>
        <v/>
      </c>
      <c r="DY133" s="104" t="str">
        <f t="shared" si="137"/>
        <v/>
      </c>
      <c r="DZ133" s="104" t="str">
        <f t="shared" si="137"/>
        <v/>
      </c>
      <c r="EA133" s="104" t="str">
        <f t="shared" si="137"/>
        <v/>
      </c>
      <c r="EB133" s="104" t="str">
        <f t="shared" si="137"/>
        <v/>
      </c>
      <c r="EC133" s="104" t="str">
        <f t="shared" si="137"/>
        <v/>
      </c>
      <c r="ED133" s="104" t="str">
        <f t="shared" si="137"/>
        <v/>
      </c>
      <c r="EE133" s="104"/>
      <c r="EF133" s="104" t="str">
        <f t="shared" si="120"/>
        <v/>
      </c>
      <c r="EG133" s="104" t="str">
        <f t="shared" si="120"/>
        <v/>
      </c>
      <c r="EH133" s="104" t="str">
        <f t="shared" si="120"/>
        <v/>
      </c>
      <c r="EI133" s="104" t="str">
        <f t="shared" si="120"/>
        <v/>
      </c>
      <c r="EJ133" s="104" t="str">
        <f t="shared" si="120"/>
        <v/>
      </c>
      <c r="EK133" s="104" t="str">
        <f t="shared" si="138"/>
        <v/>
      </c>
      <c r="EL133" s="104" t="str">
        <f t="shared" si="138"/>
        <v/>
      </c>
      <c r="EM133" s="104" t="str">
        <f t="shared" si="138"/>
        <v/>
      </c>
      <c r="EN133" s="104" t="str">
        <f t="shared" si="138"/>
        <v/>
      </c>
      <c r="EO133" s="104" t="str">
        <f t="shared" si="138"/>
        <v/>
      </c>
      <c r="EP133" s="104" t="str">
        <f t="shared" si="138"/>
        <v/>
      </c>
      <c r="EQ133" s="104" t="str">
        <f t="shared" si="138"/>
        <v/>
      </c>
      <c r="ER133" s="104" t="str">
        <f t="shared" si="138"/>
        <v/>
      </c>
      <c r="ES133" s="104"/>
      <c r="ET133" s="104" t="str">
        <f t="shared" si="121"/>
        <v/>
      </c>
      <c r="EU133" s="104" t="str">
        <f t="shared" si="121"/>
        <v/>
      </c>
      <c r="EV133" s="104" t="str">
        <f t="shared" si="121"/>
        <v/>
      </c>
      <c r="EW133" s="104" t="str">
        <f t="shared" si="121"/>
        <v/>
      </c>
      <c r="EX133" s="104" t="str">
        <f t="shared" si="121"/>
        <v/>
      </c>
      <c r="EY133" s="104" t="str">
        <f t="shared" si="139"/>
        <v/>
      </c>
      <c r="EZ133" s="104" t="str">
        <f t="shared" si="139"/>
        <v/>
      </c>
      <c r="FA133" s="104" t="str">
        <f t="shared" si="139"/>
        <v/>
      </c>
      <c r="FB133" s="104" t="str">
        <f t="shared" si="139"/>
        <v/>
      </c>
      <c r="FC133" s="104" t="str">
        <f t="shared" si="139"/>
        <v/>
      </c>
      <c r="FD133" s="104" t="str">
        <f t="shared" si="139"/>
        <v/>
      </c>
      <c r="FE133" s="104" t="str">
        <f t="shared" si="139"/>
        <v/>
      </c>
      <c r="FF133" s="104" t="str">
        <f t="shared" si="139"/>
        <v/>
      </c>
      <c r="FG133" s="104"/>
      <c r="FH133" s="104" t="str">
        <f t="shared" si="122"/>
        <v/>
      </c>
      <c r="FI133" s="104" t="str">
        <f t="shared" si="122"/>
        <v/>
      </c>
      <c r="FJ133" s="104" t="str">
        <f t="shared" si="122"/>
        <v/>
      </c>
      <c r="FK133" s="104" t="str">
        <f t="shared" si="122"/>
        <v/>
      </c>
      <c r="FL133" s="104" t="str">
        <f t="shared" si="122"/>
        <v/>
      </c>
      <c r="FM133" s="104" t="str">
        <f t="shared" si="140"/>
        <v/>
      </c>
      <c r="FN133" s="104" t="str">
        <f t="shared" si="140"/>
        <v/>
      </c>
      <c r="FO133" s="104" t="str">
        <f t="shared" si="140"/>
        <v/>
      </c>
      <c r="FP133" s="104" t="str">
        <f t="shared" si="140"/>
        <v/>
      </c>
      <c r="FQ133" s="104" t="str">
        <f t="shared" si="140"/>
        <v/>
      </c>
      <c r="FR133" s="104" t="str">
        <f t="shared" si="140"/>
        <v/>
      </c>
      <c r="FS133" s="104" t="str">
        <f t="shared" si="140"/>
        <v/>
      </c>
      <c r="FT133" s="104" t="str">
        <f t="shared" si="140"/>
        <v/>
      </c>
      <c r="FU133" s="104"/>
      <c r="FV133" s="104" t="str">
        <f t="shared" si="123"/>
        <v/>
      </c>
      <c r="FW133" s="104" t="str">
        <f t="shared" si="123"/>
        <v/>
      </c>
      <c r="FX133" s="104" t="str">
        <f t="shared" si="123"/>
        <v/>
      </c>
      <c r="FY133" s="104" t="str">
        <f t="shared" si="123"/>
        <v/>
      </c>
      <c r="FZ133" s="104" t="str">
        <f t="shared" si="123"/>
        <v/>
      </c>
      <c r="GA133" s="104" t="str">
        <f t="shared" si="141"/>
        <v/>
      </c>
      <c r="GB133" s="104" t="str">
        <f t="shared" si="141"/>
        <v/>
      </c>
      <c r="GC133" s="104" t="str">
        <f t="shared" si="141"/>
        <v/>
      </c>
      <c r="GD133" s="104" t="str">
        <f t="shared" si="141"/>
        <v/>
      </c>
      <c r="GE133" s="104" t="str">
        <f t="shared" si="141"/>
        <v/>
      </c>
      <c r="GF133" s="104" t="str">
        <f t="shared" si="141"/>
        <v/>
      </c>
      <c r="GG133" s="104" t="str">
        <f t="shared" si="141"/>
        <v/>
      </c>
      <c r="GH133" s="104" t="str">
        <f t="shared" si="141"/>
        <v/>
      </c>
      <c r="GI133" s="104"/>
      <c r="GJ133" s="104" t="str">
        <f t="shared" si="124"/>
        <v/>
      </c>
      <c r="GK133" s="104" t="str">
        <f t="shared" si="124"/>
        <v/>
      </c>
      <c r="GL133" s="104" t="str">
        <f t="shared" si="124"/>
        <v/>
      </c>
      <c r="GM133" s="104" t="str">
        <f t="shared" si="124"/>
        <v/>
      </c>
      <c r="GN133" s="104" t="str">
        <f t="shared" si="124"/>
        <v/>
      </c>
      <c r="GO133" s="104" t="str">
        <f t="shared" si="142"/>
        <v/>
      </c>
      <c r="GP133" s="104" t="str">
        <f t="shared" si="142"/>
        <v/>
      </c>
      <c r="GQ133" s="104" t="str">
        <f t="shared" si="142"/>
        <v/>
      </c>
      <c r="GR133" s="104" t="str">
        <f t="shared" si="142"/>
        <v/>
      </c>
      <c r="GS133" s="104" t="str">
        <f t="shared" si="142"/>
        <v/>
      </c>
      <c r="GT133" s="104" t="str">
        <f t="shared" si="142"/>
        <v/>
      </c>
      <c r="GU133" s="104" t="str">
        <f t="shared" si="142"/>
        <v/>
      </c>
      <c r="GV133" s="104" t="str">
        <f t="shared" si="142"/>
        <v/>
      </c>
      <c r="GW133" s="104"/>
      <c r="GX133" s="104" t="str">
        <f t="shared" si="125"/>
        <v/>
      </c>
      <c r="GY133" s="104" t="str">
        <f t="shared" si="125"/>
        <v/>
      </c>
      <c r="GZ133" s="104" t="str">
        <f t="shared" si="125"/>
        <v/>
      </c>
      <c r="HA133" s="104" t="str">
        <f t="shared" si="125"/>
        <v/>
      </c>
      <c r="HB133" s="104" t="str">
        <f t="shared" si="125"/>
        <v/>
      </c>
      <c r="HC133" s="104" t="str">
        <f t="shared" si="143"/>
        <v/>
      </c>
      <c r="HD133" s="104" t="str">
        <f t="shared" si="143"/>
        <v/>
      </c>
      <c r="HE133" s="104" t="str">
        <f t="shared" si="143"/>
        <v/>
      </c>
      <c r="HF133" s="104" t="str">
        <f t="shared" si="143"/>
        <v/>
      </c>
      <c r="HG133" s="104" t="str">
        <f t="shared" si="143"/>
        <v/>
      </c>
      <c r="HH133" s="104" t="str">
        <f t="shared" si="143"/>
        <v/>
      </c>
      <c r="HI133" s="104" t="str">
        <f t="shared" si="143"/>
        <v/>
      </c>
      <c r="HJ133" s="104" t="str">
        <f t="shared" si="143"/>
        <v/>
      </c>
    </row>
    <row r="134" spans="1:218" x14ac:dyDescent="0.25">
      <c r="A134" s="91">
        <v>40662</v>
      </c>
      <c r="B134" s="113">
        <v>0.75</v>
      </c>
      <c r="C134" s="114" t="s">
        <v>407</v>
      </c>
      <c r="D134" s="160" t="s">
        <v>664</v>
      </c>
      <c r="E134" s="112">
        <v>64</v>
      </c>
      <c r="F134" s="134"/>
      <c r="G134" s="161" t="s">
        <v>665</v>
      </c>
      <c r="H134" s="162" t="str">
        <f>INDEX('Daily Activity List'!B:B,MATCH(A134,'Daily Activity List'!$A:$A))</f>
        <v>AB Decon - Removal</v>
      </c>
      <c r="I134" s="136"/>
      <c r="J134" s="104" t="str">
        <f t="shared" si="144"/>
        <v/>
      </c>
      <c r="K134" s="104" t="str">
        <f t="shared" si="144"/>
        <v/>
      </c>
      <c r="L134" s="104" t="str">
        <f t="shared" si="145"/>
        <v/>
      </c>
      <c r="M134" s="104" t="str">
        <f t="shared" si="145"/>
        <v/>
      </c>
      <c r="N134" s="104" t="str">
        <f t="shared" si="145"/>
        <v/>
      </c>
      <c r="O134" s="104" t="str">
        <f t="shared" si="145"/>
        <v/>
      </c>
      <c r="P134" s="104" t="str">
        <f t="shared" si="145"/>
        <v/>
      </c>
      <c r="Q134" s="104" t="str">
        <f t="shared" si="145"/>
        <v/>
      </c>
      <c r="R134" s="104" t="str">
        <f t="shared" si="145"/>
        <v/>
      </c>
      <c r="S134" s="104" t="str">
        <f t="shared" si="145"/>
        <v/>
      </c>
      <c r="T134" s="104" t="str">
        <f t="shared" si="145"/>
        <v/>
      </c>
      <c r="U134" s="104" t="str">
        <f t="shared" si="145"/>
        <v/>
      </c>
      <c r="V134" s="104" t="str">
        <f t="shared" si="145"/>
        <v/>
      </c>
      <c r="W134" s="136"/>
      <c r="X134" s="104" t="str">
        <f t="shared" si="130"/>
        <v/>
      </c>
      <c r="Y134" s="104" t="str">
        <f t="shared" si="146"/>
        <v/>
      </c>
      <c r="Z134" s="104" t="str">
        <f t="shared" si="146"/>
        <v/>
      </c>
      <c r="AA134" s="104" t="str">
        <f t="shared" si="146"/>
        <v/>
      </c>
      <c r="AB134" s="104" t="str">
        <f t="shared" si="146"/>
        <v/>
      </c>
      <c r="AC134" s="104" t="str">
        <f t="shared" si="146"/>
        <v/>
      </c>
      <c r="AD134" s="104" t="str">
        <f t="shared" si="146"/>
        <v/>
      </c>
      <c r="AE134" s="104" t="str">
        <f t="shared" si="146"/>
        <v/>
      </c>
      <c r="AF134" s="104" t="str">
        <f t="shared" si="146"/>
        <v/>
      </c>
      <c r="AG134" s="104" t="str">
        <f t="shared" si="146"/>
        <v/>
      </c>
      <c r="AH134" s="104" t="str">
        <f t="shared" si="146"/>
        <v/>
      </c>
      <c r="AI134" s="104" t="str">
        <f t="shared" si="146"/>
        <v/>
      </c>
      <c r="AJ134" s="104" t="str">
        <f t="shared" si="146"/>
        <v/>
      </c>
      <c r="AK134" s="104"/>
      <c r="AL134" s="104" t="str">
        <f t="shared" si="131"/>
        <v/>
      </c>
      <c r="AM134" s="104" t="str">
        <f t="shared" si="147"/>
        <v/>
      </c>
      <c r="AN134" s="104" t="str">
        <f t="shared" si="147"/>
        <v/>
      </c>
      <c r="AO134" s="104" t="str">
        <f t="shared" si="147"/>
        <v/>
      </c>
      <c r="AP134" s="104" t="str">
        <f t="shared" si="147"/>
        <v/>
      </c>
      <c r="AQ134" s="104" t="str">
        <f t="shared" si="147"/>
        <v/>
      </c>
      <c r="AR134" s="104" t="str">
        <f t="shared" si="147"/>
        <v/>
      </c>
      <c r="AS134" s="104" t="str">
        <f t="shared" si="147"/>
        <v/>
      </c>
      <c r="AT134" s="104" t="str">
        <f t="shared" si="147"/>
        <v/>
      </c>
      <c r="AU134" s="104" t="str">
        <f t="shared" si="147"/>
        <v/>
      </c>
      <c r="AV134" s="104" t="str">
        <f t="shared" si="147"/>
        <v/>
      </c>
      <c r="AW134" s="104" t="str">
        <f t="shared" si="147"/>
        <v/>
      </c>
      <c r="AX134" s="104" t="str">
        <f t="shared" si="147"/>
        <v/>
      </c>
      <c r="AY134" s="104"/>
      <c r="AZ134" s="104" t="str">
        <f t="shared" si="132"/>
        <v/>
      </c>
      <c r="BA134" s="104" t="str">
        <f t="shared" si="148"/>
        <v/>
      </c>
      <c r="BB134" s="104" t="str">
        <f t="shared" si="148"/>
        <v/>
      </c>
      <c r="BC134" s="104" t="str">
        <f t="shared" si="148"/>
        <v/>
      </c>
      <c r="BD134" s="104" t="str">
        <f t="shared" si="148"/>
        <v/>
      </c>
      <c r="BE134" s="104" t="str">
        <f t="shared" si="148"/>
        <v/>
      </c>
      <c r="BF134" s="104" t="str">
        <f t="shared" si="148"/>
        <v/>
      </c>
      <c r="BG134" s="104" t="str">
        <f t="shared" si="148"/>
        <v/>
      </c>
      <c r="BH134" s="104" t="str">
        <f t="shared" si="148"/>
        <v/>
      </c>
      <c r="BI134" s="104" t="str">
        <f t="shared" si="148"/>
        <v/>
      </c>
      <c r="BJ134" s="104" t="str">
        <f t="shared" si="148"/>
        <v/>
      </c>
      <c r="BK134" s="104" t="str">
        <f t="shared" si="148"/>
        <v/>
      </c>
      <c r="BL134" s="104" t="str">
        <f t="shared" si="148"/>
        <v/>
      </c>
      <c r="BM134" s="104"/>
      <c r="BN134" s="104" t="str">
        <f t="shared" si="133"/>
        <v/>
      </c>
      <c r="BO134" s="104" t="str">
        <f t="shared" si="149"/>
        <v/>
      </c>
      <c r="BP134" s="104" t="str">
        <f t="shared" si="149"/>
        <v/>
      </c>
      <c r="BQ134" s="104" t="str">
        <f t="shared" si="149"/>
        <v/>
      </c>
      <c r="BR134" s="104" t="str">
        <f t="shared" si="149"/>
        <v/>
      </c>
      <c r="BS134" s="104" t="str">
        <f t="shared" si="149"/>
        <v/>
      </c>
      <c r="BT134" s="104" t="str">
        <f t="shared" si="149"/>
        <v/>
      </c>
      <c r="BU134" s="104" t="str">
        <f t="shared" si="149"/>
        <v/>
      </c>
      <c r="BV134" s="104" t="str">
        <f t="shared" si="149"/>
        <v/>
      </c>
      <c r="BW134" s="104" t="str">
        <f t="shared" si="149"/>
        <v/>
      </c>
      <c r="BX134" s="104" t="str">
        <f t="shared" si="149"/>
        <v/>
      </c>
      <c r="BY134" s="104" t="str">
        <f t="shared" si="149"/>
        <v/>
      </c>
      <c r="BZ134" s="104" t="str">
        <f t="shared" si="149"/>
        <v/>
      </c>
      <c r="CA134" s="104"/>
      <c r="CB134" s="104" t="str">
        <f t="shared" si="116"/>
        <v/>
      </c>
      <c r="CC134" s="104" t="str">
        <f t="shared" si="116"/>
        <v/>
      </c>
      <c r="CD134" s="104" t="str">
        <f t="shared" si="116"/>
        <v/>
      </c>
      <c r="CE134" s="104" t="str">
        <f t="shared" si="116"/>
        <v/>
      </c>
      <c r="CF134" s="104" t="str">
        <f t="shared" si="116"/>
        <v/>
      </c>
      <c r="CG134" s="104" t="str">
        <f t="shared" si="134"/>
        <v/>
      </c>
      <c r="CH134" s="104" t="str">
        <f t="shared" si="134"/>
        <v/>
      </c>
      <c r="CI134" s="104" t="str">
        <f t="shared" si="134"/>
        <v/>
      </c>
      <c r="CJ134" s="104" t="str">
        <f t="shared" si="134"/>
        <v/>
      </c>
      <c r="CK134" s="104" t="str">
        <f t="shared" si="134"/>
        <v/>
      </c>
      <c r="CL134" s="104" t="str">
        <f t="shared" si="134"/>
        <v/>
      </c>
      <c r="CM134" s="104" t="str">
        <f t="shared" si="134"/>
        <v/>
      </c>
      <c r="CN134" s="104" t="str">
        <f t="shared" si="134"/>
        <v/>
      </c>
      <c r="CO134" s="104"/>
      <c r="CP134" s="104" t="str">
        <f t="shared" si="117"/>
        <v/>
      </c>
      <c r="CQ134" s="104" t="str">
        <f t="shared" si="117"/>
        <v/>
      </c>
      <c r="CR134" s="104" t="str">
        <f t="shared" si="117"/>
        <v/>
      </c>
      <c r="CS134" s="104" t="str">
        <f t="shared" si="117"/>
        <v/>
      </c>
      <c r="CT134" s="104" t="str">
        <f t="shared" si="117"/>
        <v/>
      </c>
      <c r="CU134" s="104" t="str">
        <f t="shared" si="135"/>
        <v/>
      </c>
      <c r="CV134" s="104" t="str">
        <f t="shared" si="135"/>
        <v/>
      </c>
      <c r="CW134" s="104" t="str">
        <f t="shared" si="135"/>
        <v/>
      </c>
      <c r="CX134" s="104" t="str">
        <f t="shared" si="135"/>
        <v/>
      </c>
      <c r="CY134" s="104" t="str">
        <f t="shared" si="135"/>
        <v/>
      </c>
      <c r="CZ134" s="104" t="str">
        <f t="shared" si="135"/>
        <v/>
      </c>
      <c r="DA134" s="104" t="str">
        <f t="shared" si="135"/>
        <v/>
      </c>
      <c r="DB134" s="104" t="str">
        <f t="shared" si="135"/>
        <v/>
      </c>
      <c r="DC134" s="104"/>
      <c r="DD134" s="104" t="str">
        <f t="shared" si="118"/>
        <v/>
      </c>
      <c r="DE134" s="104" t="str">
        <f t="shared" si="118"/>
        <v/>
      </c>
      <c r="DF134" s="104" t="str">
        <f t="shared" si="118"/>
        <v/>
      </c>
      <c r="DG134" s="104" t="str">
        <f t="shared" si="118"/>
        <v/>
      </c>
      <c r="DH134" s="104" t="str">
        <f t="shared" si="118"/>
        <v/>
      </c>
      <c r="DI134" s="104" t="str">
        <f t="shared" si="136"/>
        <v/>
      </c>
      <c r="DJ134" s="104" t="str">
        <f t="shared" si="136"/>
        <v/>
      </c>
      <c r="DK134" s="104" t="str">
        <f t="shared" si="136"/>
        <v/>
      </c>
      <c r="DL134" s="104" t="str">
        <f t="shared" si="136"/>
        <v/>
      </c>
      <c r="DM134" s="104" t="str">
        <f t="shared" si="136"/>
        <v/>
      </c>
      <c r="DN134" s="104" t="str">
        <f t="shared" si="136"/>
        <v/>
      </c>
      <c r="DO134" s="104" t="str">
        <f t="shared" si="136"/>
        <v/>
      </c>
      <c r="DP134" s="104" t="str">
        <f t="shared" si="136"/>
        <v/>
      </c>
      <c r="DQ134" s="104"/>
      <c r="DR134" s="104" t="str">
        <f t="shared" si="119"/>
        <v/>
      </c>
      <c r="DS134" s="104" t="str">
        <f t="shared" si="119"/>
        <v/>
      </c>
      <c r="DT134" s="104" t="str">
        <f t="shared" si="119"/>
        <v/>
      </c>
      <c r="DU134" s="104" t="str">
        <f t="shared" si="119"/>
        <v/>
      </c>
      <c r="DV134" s="104" t="str">
        <f t="shared" si="119"/>
        <v/>
      </c>
      <c r="DW134" s="104" t="str">
        <f t="shared" si="137"/>
        <v/>
      </c>
      <c r="DX134" s="104" t="str">
        <f t="shared" si="137"/>
        <v/>
      </c>
      <c r="DY134" s="104" t="str">
        <f t="shared" si="137"/>
        <v/>
      </c>
      <c r="DZ134" s="104" t="str">
        <f t="shared" si="137"/>
        <v/>
      </c>
      <c r="EA134" s="104" t="str">
        <f t="shared" si="137"/>
        <v/>
      </c>
      <c r="EB134" s="104" t="str">
        <f t="shared" si="137"/>
        <v/>
      </c>
      <c r="EC134" s="104" t="str">
        <f t="shared" si="137"/>
        <v/>
      </c>
      <c r="ED134" s="104" t="str">
        <f t="shared" si="137"/>
        <v/>
      </c>
      <c r="EE134" s="104"/>
      <c r="EF134" s="104" t="str">
        <f t="shared" si="120"/>
        <v/>
      </c>
      <c r="EG134" s="104" t="str">
        <f t="shared" si="120"/>
        <v/>
      </c>
      <c r="EH134" s="104" t="str">
        <f t="shared" si="120"/>
        <v/>
      </c>
      <c r="EI134" s="104" t="str">
        <f t="shared" si="120"/>
        <v/>
      </c>
      <c r="EJ134" s="104" t="str">
        <f t="shared" si="120"/>
        <v/>
      </c>
      <c r="EK134" s="104" t="str">
        <f t="shared" si="138"/>
        <v/>
      </c>
      <c r="EL134" s="104" t="str">
        <f t="shared" si="138"/>
        <v/>
      </c>
      <c r="EM134" s="104" t="str">
        <f t="shared" si="138"/>
        <v/>
      </c>
      <c r="EN134" s="104" t="str">
        <f t="shared" si="138"/>
        <v/>
      </c>
      <c r="EO134" s="104" t="str">
        <f t="shared" si="138"/>
        <v/>
      </c>
      <c r="EP134" s="104" t="str">
        <f t="shared" si="138"/>
        <v/>
      </c>
      <c r="EQ134" s="104" t="str">
        <f t="shared" si="138"/>
        <v/>
      </c>
      <c r="ER134" s="104" t="str">
        <f t="shared" si="138"/>
        <v/>
      </c>
      <c r="ES134" s="104"/>
      <c r="ET134" s="104" t="str">
        <f t="shared" si="121"/>
        <v/>
      </c>
      <c r="EU134" s="104" t="str">
        <f t="shared" si="121"/>
        <v/>
      </c>
      <c r="EV134" s="104" t="str">
        <f t="shared" si="121"/>
        <v/>
      </c>
      <c r="EW134" s="104" t="str">
        <f t="shared" si="121"/>
        <v/>
      </c>
      <c r="EX134" s="104" t="str">
        <f t="shared" si="121"/>
        <v/>
      </c>
      <c r="EY134" s="104" t="str">
        <f t="shared" si="139"/>
        <v/>
      </c>
      <c r="EZ134" s="104" t="str">
        <f t="shared" si="139"/>
        <v/>
      </c>
      <c r="FA134" s="104" t="str">
        <f t="shared" si="139"/>
        <v/>
      </c>
      <c r="FB134" s="104" t="str">
        <f t="shared" si="139"/>
        <v/>
      </c>
      <c r="FC134" s="104" t="str">
        <f t="shared" si="139"/>
        <v/>
      </c>
      <c r="FD134" s="104" t="str">
        <f t="shared" si="139"/>
        <v/>
      </c>
      <c r="FE134" s="104" t="str">
        <f t="shared" si="139"/>
        <v/>
      </c>
      <c r="FF134" s="104" t="str">
        <f t="shared" si="139"/>
        <v/>
      </c>
      <c r="FG134" s="104"/>
      <c r="FH134" s="104" t="str">
        <f t="shared" si="122"/>
        <v/>
      </c>
      <c r="FI134" s="104" t="str">
        <f t="shared" si="122"/>
        <v/>
      </c>
      <c r="FJ134" s="104" t="str">
        <f t="shared" si="122"/>
        <v/>
      </c>
      <c r="FK134" s="104" t="str">
        <f t="shared" si="122"/>
        <v/>
      </c>
      <c r="FL134" s="104" t="str">
        <f t="shared" si="122"/>
        <v/>
      </c>
      <c r="FM134" s="104" t="str">
        <f t="shared" si="140"/>
        <v/>
      </c>
      <c r="FN134" s="104" t="str">
        <f t="shared" si="140"/>
        <v/>
      </c>
      <c r="FO134" s="104" t="str">
        <f t="shared" si="140"/>
        <v/>
      </c>
      <c r="FP134" s="104" t="str">
        <f t="shared" si="140"/>
        <v/>
      </c>
      <c r="FQ134" s="104" t="str">
        <f t="shared" si="140"/>
        <v/>
      </c>
      <c r="FR134" s="104" t="str">
        <f t="shared" si="140"/>
        <v/>
      </c>
      <c r="FS134" s="104" t="str">
        <f t="shared" si="140"/>
        <v/>
      </c>
      <c r="FT134" s="104" t="str">
        <f t="shared" si="140"/>
        <v/>
      </c>
      <c r="FU134" s="104"/>
      <c r="FV134" s="104" t="str">
        <f t="shared" si="123"/>
        <v/>
      </c>
      <c r="FW134" s="104" t="str">
        <f t="shared" si="123"/>
        <v/>
      </c>
      <c r="FX134" s="104" t="str">
        <f t="shared" si="123"/>
        <v/>
      </c>
      <c r="FY134" s="104" t="str">
        <f t="shared" si="123"/>
        <v/>
      </c>
      <c r="FZ134" s="104" t="str">
        <f t="shared" si="123"/>
        <v/>
      </c>
      <c r="GA134" s="104" t="str">
        <f t="shared" si="141"/>
        <v/>
      </c>
      <c r="GB134" s="104" t="str">
        <f t="shared" si="141"/>
        <v/>
      </c>
      <c r="GC134" s="104" t="str">
        <f t="shared" si="141"/>
        <v/>
      </c>
      <c r="GD134" s="104" t="str">
        <f t="shared" si="141"/>
        <v/>
      </c>
      <c r="GE134" s="104" t="str">
        <f t="shared" si="141"/>
        <v/>
      </c>
      <c r="GF134" s="104" t="str">
        <f t="shared" si="141"/>
        <v/>
      </c>
      <c r="GG134" s="104" t="str">
        <f t="shared" si="141"/>
        <v/>
      </c>
      <c r="GH134" s="104" t="str">
        <f t="shared" si="141"/>
        <v/>
      </c>
      <c r="GI134" s="104"/>
      <c r="GJ134" s="104" t="str">
        <f t="shared" si="124"/>
        <v/>
      </c>
      <c r="GK134" s="104" t="str">
        <f t="shared" si="124"/>
        <v/>
      </c>
      <c r="GL134" s="104" t="str">
        <f t="shared" si="124"/>
        <v/>
      </c>
      <c r="GM134" s="104" t="str">
        <f t="shared" si="124"/>
        <v/>
      </c>
      <c r="GN134" s="104" t="str">
        <f t="shared" si="124"/>
        <v/>
      </c>
      <c r="GO134" s="104" t="str">
        <f t="shared" si="142"/>
        <v/>
      </c>
      <c r="GP134" s="104" t="str">
        <f t="shared" si="142"/>
        <v/>
      </c>
      <c r="GQ134" s="104" t="str">
        <f t="shared" si="142"/>
        <v/>
      </c>
      <c r="GR134" s="104" t="str">
        <f t="shared" si="142"/>
        <v/>
      </c>
      <c r="GS134" s="104" t="str">
        <f t="shared" si="142"/>
        <v/>
      </c>
      <c r="GT134" s="104" t="str">
        <f t="shared" si="142"/>
        <v/>
      </c>
      <c r="GU134" s="104" t="str">
        <f t="shared" si="142"/>
        <v/>
      </c>
      <c r="GV134" s="104" t="str">
        <f t="shared" si="142"/>
        <v/>
      </c>
      <c r="GW134" s="104"/>
      <c r="GX134" s="104" t="str">
        <f t="shared" si="125"/>
        <v/>
      </c>
      <c r="GY134" s="104" t="str">
        <f t="shared" si="125"/>
        <v/>
      </c>
      <c r="GZ134" s="104" t="str">
        <f t="shared" si="125"/>
        <v/>
      </c>
      <c r="HA134" s="104" t="str">
        <f t="shared" si="125"/>
        <v/>
      </c>
      <c r="HB134" s="104" t="str">
        <f t="shared" si="125"/>
        <v/>
      </c>
      <c r="HC134" s="104">
        <f t="shared" si="143"/>
        <v>64</v>
      </c>
      <c r="HD134" s="104" t="str">
        <f t="shared" si="143"/>
        <v/>
      </c>
      <c r="HE134" s="104" t="str">
        <f t="shared" si="143"/>
        <v/>
      </c>
      <c r="HF134" s="104" t="str">
        <f t="shared" si="143"/>
        <v/>
      </c>
      <c r="HG134" s="104" t="str">
        <f t="shared" si="143"/>
        <v/>
      </c>
      <c r="HH134" s="104" t="str">
        <f t="shared" si="143"/>
        <v/>
      </c>
      <c r="HI134" s="104" t="str">
        <f t="shared" si="143"/>
        <v/>
      </c>
      <c r="HJ134" s="104" t="str">
        <f t="shared" si="143"/>
        <v/>
      </c>
    </row>
    <row r="135" spans="1:218" x14ac:dyDescent="0.25">
      <c r="A135" s="91">
        <v>40662</v>
      </c>
      <c r="B135" s="113">
        <v>0.75</v>
      </c>
      <c r="C135" s="114" t="s">
        <v>561</v>
      </c>
      <c r="D135" s="160" t="s">
        <v>664</v>
      </c>
      <c r="E135" s="112">
        <v>50</v>
      </c>
      <c r="F135" s="134"/>
      <c r="G135" s="161" t="s">
        <v>665</v>
      </c>
      <c r="H135" s="162" t="str">
        <f>INDEX('Daily Activity List'!B:B,MATCH(A135,'Daily Activity List'!$A:$A))</f>
        <v>AB Decon - Removal</v>
      </c>
      <c r="I135" s="136"/>
      <c r="J135" s="104" t="str">
        <f t="shared" si="144"/>
        <v/>
      </c>
      <c r="K135" s="104" t="str">
        <f t="shared" si="144"/>
        <v/>
      </c>
      <c r="L135" s="104" t="str">
        <f t="shared" si="145"/>
        <v/>
      </c>
      <c r="M135" s="104" t="str">
        <f t="shared" si="145"/>
        <v/>
      </c>
      <c r="N135" s="104" t="str">
        <f t="shared" si="145"/>
        <v/>
      </c>
      <c r="O135" s="104" t="str">
        <f t="shared" si="145"/>
        <v/>
      </c>
      <c r="P135" s="104" t="str">
        <f t="shared" si="145"/>
        <v/>
      </c>
      <c r="Q135" s="104" t="str">
        <f t="shared" si="145"/>
        <v/>
      </c>
      <c r="R135" s="104" t="str">
        <f t="shared" si="145"/>
        <v/>
      </c>
      <c r="S135" s="104" t="str">
        <f t="shared" si="145"/>
        <v/>
      </c>
      <c r="T135" s="104" t="str">
        <f t="shared" si="145"/>
        <v/>
      </c>
      <c r="U135" s="104" t="str">
        <f t="shared" si="145"/>
        <v/>
      </c>
      <c r="V135" s="104" t="str">
        <f t="shared" si="145"/>
        <v/>
      </c>
      <c r="W135" s="136"/>
      <c r="X135" s="104" t="str">
        <f t="shared" si="130"/>
        <v/>
      </c>
      <c r="Y135" s="104" t="str">
        <f t="shared" si="146"/>
        <v/>
      </c>
      <c r="Z135" s="104" t="str">
        <f t="shared" si="146"/>
        <v/>
      </c>
      <c r="AA135" s="104" t="str">
        <f t="shared" si="146"/>
        <v/>
      </c>
      <c r="AB135" s="104" t="str">
        <f t="shared" si="146"/>
        <v/>
      </c>
      <c r="AC135" s="104" t="str">
        <f t="shared" si="146"/>
        <v/>
      </c>
      <c r="AD135" s="104" t="str">
        <f t="shared" si="146"/>
        <v/>
      </c>
      <c r="AE135" s="104" t="str">
        <f t="shared" si="146"/>
        <v/>
      </c>
      <c r="AF135" s="104" t="str">
        <f t="shared" si="146"/>
        <v/>
      </c>
      <c r="AG135" s="104" t="str">
        <f t="shared" si="146"/>
        <v/>
      </c>
      <c r="AH135" s="104" t="str">
        <f t="shared" si="146"/>
        <v/>
      </c>
      <c r="AI135" s="104" t="str">
        <f t="shared" si="146"/>
        <v/>
      </c>
      <c r="AJ135" s="104" t="str">
        <f t="shared" si="146"/>
        <v/>
      </c>
      <c r="AK135" s="104"/>
      <c r="AL135" s="104" t="str">
        <f t="shared" si="131"/>
        <v/>
      </c>
      <c r="AM135" s="104" t="str">
        <f t="shared" si="147"/>
        <v/>
      </c>
      <c r="AN135" s="104" t="str">
        <f t="shared" si="147"/>
        <v/>
      </c>
      <c r="AO135" s="104" t="str">
        <f t="shared" si="147"/>
        <v/>
      </c>
      <c r="AP135" s="104" t="str">
        <f t="shared" si="147"/>
        <v/>
      </c>
      <c r="AQ135" s="104" t="str">
        <f t="shared" si="147"/>
        <v/>
      </c>
      <c r="AR135" s="104" t="str">
        <f t="shared" si="147"/>
        <v/>
      </c>
      <c r="AS135" s="104" t="str">
        <f t="shared" si="147"/>
        <v/>
      </c>
      <c r="AT135" s="104" t="str">
        <f t="shared" si="147"/>
        <v/>
      </c>
      <c r="AU135" s="104" t="str">
        <f t="shared" si="147"/>
        <v/>
      </c>
      <c r="AV135" s="104" t="str">
        <f t="shared" si="147"/>
        <v/>
      </c>
      <c r="AW135" s="104" t="str">
        <f t="shared" si="147"/>
        <v/>
      </c>
      <c r="AX135" s="104" t="str">
        <f t="shared" si="147"/>
        <v/>
      </c>
      <c r="AY135" s="104"/>
      <c r="AZ135" s="104" t="str">
        <f t="shared" si="132"/>
        <v/>
      </c>
      <c r="BA135" s="104" t="str">
        <f t="shared" si="148"/>
        <v/>
      </c>
      <c r="BB135" s="104" t="str">
        <f t="shared" si="148"/>
        <v/>
      </c>
      <c r="BC135" s="104" t="str">
        <f t="shared" si="148"/>
        <v/>
      </c>
      <c r="BD135" s="104" t="str">
        <f t="shared" si="148"/>
        <v/>
      </c>
      <c r="BE135" s="104" t="str">
        <f t="shared" si="148"/>
        <v/>
      </c>
      <c r="BF135" s="104" t="str">
        <f t="shared" si="148"/>
        <v/>
      </c>
      <c r="BG135" s="104" t="str">
        <f t="shared" si="148"/>
        <v/>
      </c>
      <c r="BH135" s="104" t="str">
        <f t="shared" si="148"/>
        <v/>
      </c>
      <c r="BI135" s="104" t="str">
        <f t="shared" si="148"/>
        <v/>
      </c>
      <c r="BJ135" s="104" t="str">
        <f t="shared" si="148"/>
        <v/>
      </c>
      <c r="BK135" s="104" t="str">
        <f t="shared" si="148"/>
        <v/>
      </c>
      <c r="BL135" s="104" t="str">
        <f t="shared" si="148"/>
        <v/>
      </c>
      <c r="BM135" s="104"/>
      <c r="BN135" s="104" t="str">
        <f t="shared" si="133"/>
        <v/>
      </c>
      <c r="BO135" s="104" t="str">
        <f t="shared" si="149"/>
        <v/>
      </c>
      <c r="BP135" s="104" t="str">
        <f t="shared" si="149"/>
        <v/>
      </c>
      <c r="BQ135" s="104" t="str">
        <f t="shared" si="149"/>
        <v/>
      </c>
      <c r="BR135" s="104" t="str">
        <f t="shared" si="149"/>
        <v/>
      </c>
      <c r="BS135" s="104" t="str">
        <f t="shared" si="149"/>
        <v/>
      </c>
      <c r="BT135" s="104" t="str">
        <f t="shared" si="149"/>
        <v/>
      </c>
      <c r="BU135" s="104" t="str">
        <f t="shared" si="149"/>
        <v/>
      </c>
      <c r="BV135" s="104" t="str">
        <f t="shared" si="149"/>
        <v/>
      </c>
      <c r="BW135" s="104" t="str">
        <f t="shared" si="149"/>
        <v/>
      </c>
      <c r="BX135" s="104" t="str">
        <f t="shared" si="149"/>
        <v/>
      </c>
      <c r="BY135" s="104" t="str">
        <f t="shared" si="149"/>
        <v/>
      </c>
      <c r="BZ135" s="104" t="str">
        <f t="shared" si="149"/>
        <v/>
      </c>
      <c r="CA135" s="104"/>
      <c r="CB135" s="104" t="str">
        <f t="shared" si="116"/>
        <v/>
      </c>
      <c r="CC135" s="104" t="str">
        <f t="shared" si="116"/>
        <v/>
      </c>
      <c r="CD135" s="104" t="str">
        <f t="shared" si="116"/>
        <v/>
      </c>
      <c r="CE135" s="104" t="str">
        <f t="shared" si="116"/>
        <v/>
      </c>
      <c r="CF135" s="104" t="str">
        <f t="shared" si="116"/>
        <v/>
      </c>
      <c r="CG135" s="104" t="str">
        <f t="shared" si="134"/>
        <v/>
      </c>
      <c r="CH135" s="104" t="str">
        <f t="shared" si="134"/>
        <v/>
      </c>
      <c r="CI135" s="104" t="str">
        <f t="shared" si="134"/>
        <v/>
      </c>
      <c r="CJ135" s="104" t="str">
        <f t="shared" si="134"/>
        <v/>
      </c>
      <c r="CK135" s="104" t="str">
        <f t="shared" si="134"/>
        <v/>
      </c>
      <c r="CL135" s="104" t="str">
        <f t="shared" si="134"/>
        <v/>
      </c>
      <c r="CM135" s="104" t="str">
        <f t="shared" si="134"/>
        <v/>
      </c>
      <c r="CN135" s="104" t="str">
        <f t="shared" si="134"/>
        <v/>
      </c>
      <c r="CO135" s="104"/>
      <c r="CP135" s="104" t="str">
        <f t="shared" si="117"/>
        <v/>
      </c>
      <c r="CQ135" s="104" t="str">
        <f t="shared" si="117"/>
        <v/>
      </c>
      <c r="CR135" s="104" t="str">
        <f t="shared" si="117"/>
        <v/>
      </c>
      <c r="CS135" s="104" t="str">
        <f t="shared" si="117"/>
        <v/>
      </c>
      <c r="CT135" s="104" t="str">
        <f t="shared" si="117"/>
        <v/>
      </c>
      <c r="CU135" s="104" t="str">
        <f t="shared" si="135"/>
        <v/>
      </c>
      <c r="CV135" s="104" t="str">
        <f t="shared" si="135"/>
        <v/>
      </c>
      <c r="CW135" s="104" t="str">
        <f t="shared" si="135"/>
        <v/>
      </c>
      <c r="CX135" s="104" t="str">
        <f t="shared" si="135"/>
        <v/>
      </c>
      <c r="CY135" s="104" t="str">
        <f t="shared" si="135"/>
        <v/>
      </c>
      <c r="CZ135" s="104" t="str">
        <f t="shared" si="135"/>
        <v/>
      </c>
      <c r="DA135" s="104" t="str">
        <f t="shared" si="135"/>
        <v/>
      </c>
      <c r="DB135" s="104" t="str">
        <f t="shared" si="135"/>
        <v/>
      </c>
      <c r="DC135" s="104"/>
      <c r="DD135" s="104" t="str">
        <f t="shared" si="118"/>
        <v/>
      </c>
      <c r="DE135" s="104" t="str">
        <f t="shared" si="118"/>
        <v/>
      </c>
      <c r="DF135" s="104" t="str">
        <f t="shared" si="118"/>
        <v/>
      </c>
      <c r="DG135" s="104" t="str">
        <f t="shared" si="118"/>
        <v/>
      </c>
      <c r="DH135" s="104" t="str">
        <f t="shared" si="118"/>
        <v/>
      </c>
      <c r="DI135" s="104" t="str">
        <f t="shared" si="136"/>
        <v/>
      </c>
      <c r="DJ135" s="104" t="str">
        <f t="shared" si="136"/>
        <v/>
      </c>
      <c r="DK135" s="104" t="str">
        <f t="shared" si="136"/>
        <v/>
      </c>
      <c r="DL135" s="104" t="str">
        <f t="shared" si="136"/>
        <v/>
      </c>
      <c r="DM135" s="104" t="str">
        <f t="shared" si="136"/>
        <v/>
      </c>
      <c r="DN135" s="104" t="str">
        <f t="shared" si="136"/>
        <v/>
      </c>
      <c r="DO135" s="104" t="str">
        <f t="shared" si="136"/>
        <v/>
      </c>
      <c r="DP135" s="104" t="str">
        <f t="shared" si="136"/>
        <v/>
      </c>
      <c r="DQ135" s="104"/>
      <c r="DR135" s="104" t="str">
        <f t="shared" si="119"/>
        <v/>
      </c>
      <c r="DS135" s="104" t="str">
        <f t="shared" si="119"/>
        <v/>
      </c>
      <c r="DT135" s="104" t="str">
        <f t="shared" si="119"/>
        <v/>
      </c>
      <c r="DU135" s="104" t="str">
        <f t="shared" si="119"/>
        <v/>
      </c>
      <c r="DV135" s="104" t="str">
        <f t="shared" si="119"/>
        <v/>
      </c>
      <c r="DW135" s="104" t="str">
        <f t="shared" si="137"/>
        <v/>
      </c>
      <c r="DX135" s="104" t="str">
        <f t="shared" si="137"/>
        <v/>
      </c>
      <c r="DY135" s="104" t="str">
        <f t="shared" si="137"/>
        <v/>
      </c>
      <c r="DZ135" s="104" t="str">
        <f t="shared" si="137"/>
        <v/>
      </c>
      <c r="EA135" s="104" t="str">
        <f t="shared" si="137"/>
        <v/>
      </c>
      <c r="EB135" s="104" t="str">
        <f t="shared" si="137"/>
        <v/>
      </c>
      <c r="EC135" s="104" t="str">
        <f t="shared" si="137"/>
        <v/>
      </c>
      <c r="ED135" s="104" t="str">
        <f t="shared" si="137"/>
        <v/>
      </c>
      <c r="EE135" s="104"/>
      <c r="EF135" s="104" t="str">
        <f t="shared" si="120"/>
        <v/>
      </c>
      <c r="EG135" s="104" t="str">
        <f t="shared" si="120"/>
        <v/>
      </c>
      <c r="EH135" s="104" t="str">
        <f t="shared" si="120"/>
        <v/>
      </c>
      <c r="EI135" s="104" t="str">
        <f t="shared" si="120"/>
        <v/>
      </c>
      <c r="EJ135" s="104" t="str">
        <f t="shared" si="120"/>
        <v/>
      </c>
      <c r="EK135" s="104" t="str">
        <f t="shared" si="138"/>
        <v/>
      </c>
      <c r="EL135" s="104" t="str">
        <f t="shared" si="138"/>
        <v/>
      </c>
      <c r="EM135" s="104" t="str">
        <f t="shared" si="138"/>
        <v/>
      </c>
      <c r="EN135" s="104" t="str">
        <f t="shared" si="138"/>
        <v/>
      </c>
      <c r="EO135" s="104" t="str">
        <f t="shared" si="138"/>
        <v/>
      </c>
      <c r="EP135" s="104" t="str">
        <f t="shared" si="138"/>
        <v/>
      </c>
      <c r="EQ135" s="104" t="str">
        <f t="shared" si="138"/>
        <v/>
      </c>
      <c r="ER135" s="104" t="str">
        <f t="shared" si="138"/>
        <v/>
      </c>
      <c r="ES135" s="104"/>
      <c r="ET135" s="104" t="str">
        <f t="shared" si="121"/>
        <v/>
      </c>
      <c r="EU135" s="104" t="str">
        <f t="shared" si="121"/>
        <v/>
      </c>
      <c r="EV135" s="104" t="str">
        <f t="shared" si="121"/>
        <v/>
      </c>
      <c r="EW135" s="104" t="str">
        <f t="shared" si="121"/>
        <v/>
      </c>
      <c r="EX135" s="104" t="str">
        <f t="shared" si="121"/>
        <v/>
      </c>
      <c r="EY135" s="104">
        <f t="shared" si="139"/>
        <v>50</v>
      </c>
      <c r="EZ135" s="104" t="str">
        <f t="shared" si="139"/>
        <v/>
      </c>
      <c r="FA135" s="104" t="str">
        <f t="shared" si="139"/>
        <v/>
      </c>
      <c r="FB135" s="104" t="str">
        <f t="shared" si="139"/>
        <v/>
      </c>
      <c r="FC135" s="104" t="str">
        <f t="shared" si="139"/>
        <v/>
      </c>
      <c r="FD135" s="104" t="str">
        <f t="shared" si="139"/>
        <v/>
      </c>
      <c r="FE135" s="104" t="str">
        <f t="shared" si="139"/>
        <v/>
      </c>
      <c r="FF135" s="104" t="str">
        <f t="shared" si="139"/>
        <v/>
      </c>
      <c r="FG135" s="104"/>
      <c r="FH135" s="104" t="str">
        <f t="shared" si="122"/>
        <v/>
      </c>
      <c r="FI135" s="104" t="str">
        <f t="shared" si="122"/>
        <v/>
      </c>
      <c r="FJ135" s="104" t="str">
        <f t="shared" si="122"/>
        <v/>
      </c>
      <c r="FK135" s="104" t="str">
        <f t="shared" si="122"/>
        <v/>
      </c>
      <c r="FL135" s="104" t="str">
        <f t="shared" si="122"/>
        <v/>
      </c>
      <c r="FM135" s="104" t="str">
        <f t="shared" si="140"/>
        <v/>
      </c>
      <c r="FN135" s="104" t="str">
        <f t="shared" si="140"/>
        <v/>
      </c>
      <c r="FO135" s="104" t="str">
        <f t="shared" si="140"/>
        <v/>
      </c>
      <c r="FP135" s="104" t="str">
        <f t="shared" si="140"/>
        <v/>
      </c>
      <c r="FQ135" s="104" t="str">
        <f t="shared" si="140"/>
        <v/>
      </c>
      <c r="FR135" s="104" t="str">
        <f t="shared" si="140"/>
        <v/>
      </c>
      <c r="FS135" s="104" t="str">
        <f t="shared" si="140"/>
        <v/>
      </c>
      <c r="FT135" s="104" t="str">
        <f t="shared" si="140"/>
        <v/>
      </c>
      <c r="FU135" s="104"/>
      <c r="FV135" s="104" t="str">
        <f t="shared" si="123"/>
        <v/>
      </c>
      <c r="FW135" s="104" t="str">
        <f t="shared" si="123"/>
        <v/>
      </c>
      <c r="FX135" s="104" t="str">
        <f t="shared" si="123"/>
        <v/>
      </c>
      <c r="FY135" s="104" t="str">
        <f t="shared" si="123"/>
        <v/>
      </c>
      <c r="FZ135" s="104" t="str">
        <f t="shared" si="123"/>
        <v/>
      </c>
      <c r="GA135" s="104" t="str">
        <f t="shared" si="141"/>
        <v/>
      </c>
      <c r="GB135" s="104" t="str">
        <f t="shared" si="141"/>
        <v/>
      </c>
      <c r="GC135" s="104" t="str">
        <f t="shared" si="141"/>
        <v/>
      </c>
      <c r="GD135" s="104" t="str">
        <f t="shared" si="141"/>
        <v/>
      </c>
      <c r="GE135" s="104" t="str">
        <f t="shared" si="141"/>
        <v/>
      </c>
      <c r="GF135" s="104" t="str">
        <f t="shared" si="141"/>
        <v/>
      </c>
      <c r="GG135" s="104" t="str">
        <f t="shared" si="141"/>
        <v/>
      </c>
      <c r="GH135" s="104" t="str">
        <f t="shared" si="141"/>
        <v/>
      </c>
      <c r="GI135" s="104"/>
      <c r="GJ135" s="104" t="str">
        <f t="shared" si="124"/>
        <v/>
      </c>
      <c r="GK135" s="104" t="str">
        <f t="shared" si="124"/>
        <v/>
      </c>
      <c r="GL135" s="104" t="str">
        <f t="shared" si="124"/>
        <v/>
      </c>
      <c r="GM135" s="104" t="str">
        <f t="shared" si="124"/>
        <v/>
      </c>
      <c r="GN135" s="104" t="str">
        <f t="shared" si="124"/>
        <v/>
      </c>
      <c r="GO135" s="104" t="str">
        <f t="shared" si="142"/>
        <v/>
      </c>
      <c r="GP135" s="104" t="str">
        <f t="shared" si="142"/>
        <v/>
      </c>
      <c r="GQ135" s="104" t="str">
        <f t="shared" si="142"/>
        <v/>
      </c>
      <c r="GR135" s="104" t="str">
        <f t="shared" si="142"/>
        <v/>
      </c>
      <c r="GS135" s="104" t="str">
        <f t="shared" si="142"/>
        <v/>
      </c>
      <c r="GT135" s="104" t="str">
        <f t="shared" si="142"/>
        <v/>
      </c>
      <c r="GU135" s="104" t="str">
        <f t="shared" si="142"/>
        <v/>
      </c>
      <c r="GV135" s="104" t="str">
        <f t="shared" si="142"/>
        <v/>
      </c>
      <c r="GW135" s="104"/>
      <c r="GX135" s="104" t="str">
        <f t="shared" si="125"/>
        <v/>
      </c>
      <c r="GY135" s="104" t="str">
        <f t="shared" si="125"/>
        <v/>
      </c>
      <c r="GZ135" s="104" t="str">
        <f t="shared" si="125"/>
        <v/>
      </c>
      <c r="HA135" s="104" t="str">
        <f t="shared" si="125"/>
        <v/>
      </c>
      <c r="HB135" s="104" t="str">
        <f t="shared" si="125"/>
        <v/>
      </c>
      <c r="HC135" s="104" t="str">
        <f t="shared" si="143"/>
        <v/>
      </c>
      <c r="HD135" s="104" t="str">
        <f t="shared" si="143"/>
        <v/>
      </c>
      <c r="HE135" s="104" t="str">
        <f t="shared" si="143"/>
        <v/>
      </c>
      <c r="HF135" s="104" t="str">
        <f t="shared" si="143"/>
        <v/>
      </c>
      <c r="HG135" s="104" t="str">
        <f t="shared" si="143"/>
        <v/>
      </c>
      <c r="HH135" s="104" t="str">
        <f t="shared" si="143"/>
        <v/>
      </c>
      <c r="HI135" s="104" t="str">
        <f t="shared" si="143"/>
        <v/>
      </c>
      <c r="HJ135" s="104" t="str">
        <f t="shared" si="143"/>
        <v/>
      </c>
    </row>
    <row r="136" spans="1:218" x14ac:dyDescent="0.25">
      <c r="A136" s="91">
        <v>40662</v>
      </c>
      <c r="B136" s="113">
        <v>0.75</v>
      </c>
      <c r="C136" s="114" t="s">
        <v>560</v>
      </c>
      <c r="D136" s="160" t="s">
        <v>664</v>
      </c>
      <c r="E136" s="112">
        <v>62.4</v>
      </c>
      <c r="F136" s="134"/>
      <c r="G136" s="161" t="s">
        <v>665</v>
      </c>
      <c r="H136" s="162" t="str">
        <f>INDEX('Daily Activity List'!B:B,MATCH(A136,'Daily Activity List'!$A:$A))</f>
        <v>AB Decon - Removal</v>
      </c>
      <c r="I136" s="136"/>
      <c r="J136" s="104" t="str">
        <f t="shared" si="144"/>
        <v/>
      </c>
      <c r="K136" s="104" t="str">
        <f t="shared" si="144"/>
        <v/>
      </c>
      <c r="L136" s="104" t="str">
        <f t="shared" si="145"/>
        <v/>
      </c>
      <c r="M136" s="104" t="str">
        <f t="shared" si="145"/>
        <v/>
      </c>
      <c r="N136" s="104" t="str">
        <f t="shared" si="145"/>
        <v/>
      </c>
      <c r="O136" s="104" t="str">
        <f t="shared" si="145"/>
        <v/>
      </c>
      <c r="P136" s="104" t="str">
        <f t="shared" si="145"/>
        <v/>
      </c>
      <c r="Q136" s="104" t="str">
        <f t="shared" si="145"/>
        <v/>
      </c>
      <c r="R136" s="104" t="str">
        <f t="shared" si="145"/>
        <v/>
      </c>
      <c r="S136" s="104" t="str">
        <f t="shared" si="145"/>
        <v/>
      </c>
      <c r="T136" s="104" t="str">
        <f t="shared" si="145"/>
        <v/>
      </c>
      <c r="U136" s="104" t="str">
        <f t="shared" si="145"/>
        <v/>
      </c>
      <c r="V136" s="104" t="str">
        <f t="shared" si="145"/>
        <v/>
      </c>
      <c r="W136" s="136"/>
      <c r="X136" s="104" t="str">
        <f t="shared" si="130"/>
        <v/>
      </c>
      <c r="Y136" s="104" t="str">
        <f t="shared" si="146"/>
        <v/>
      </c>
      <c r="Z136" s="104" t="str">
        <f t="shared" si="146"/>
        <v/>
      </c>
      <c r="AA136" s="104" t="str">
        <f t="shared" si="146"/>
        <v/>
      </c>
      <c r="AB136" s="104" t="str">
        <f t="shared" si="146"/>
        <v/>
      </c>
      <c r="AC136" s="104" t="str">
        <f t="shared" si="146"/>
        <v/>
      </c>
      <c r="AD136" s="104" t="str">
        <f t="shared" si="146"/>
        <v/>
      </c>
      <c r="AE136" s="104" t="str">
        <f t="shared" si="146"/>
        <v/>
      </c>
      <c r="AF136" s="104" t="str">
        <f t="shared" si="146"/>
        <v/>
      </c>
      <c r="AG136" s="104" t="str">
        <f t="shared" si="146"/>
        <v/>
      </c>
      <c r="AH136" s="104" t="str">
        <f t="shared" si="146"/>
        <v/>
      </c>
      <c r="AI136" s="104" t="str">
        <f t="shared" si="146"/>
        <v/>
      </c>
      <c r="AJ136" s="104" t="str">
        <f t="shared" si="146"/>
        <v/>
      </c>
      <c r="AK136" s="104"/>
      <c r="AL136" s="104" t="str">
        <f t="shared" si="131"/>
        <v/>
      </c>
      <c r="AM136" s="104" t="str">
        <f t="shared" si="147"/>
        <v/>
      </c>
      <c r="AN136" s="104" t="str">
        <f t="shared" si="147"/>
        <v/>
      </c>
      <c r="AO136" s="104" t="str">
        <f t="shared" si="147"/>
        <v/>
      </c>
      <c r="AP136" s="104" t="str">
        <f t="shared" si="147"/>
        <v/>
      </c>
      <c r="AQ136" s="104" t="str">
        <f t="shared" si="147"/>
        <v/>
      </c>
      <c r="AR136" s="104" t="str">
        <f t="shared" si="147"/>
        <v/>
      </c>
      <c r="AS136" s="104" t="str">
        <f t="shared" si="147"/>
        <v/>
      </c>
      <c r="AT136" s="104" t="str">
        <f t="shared" si="147"/>
        <v/>
      </c>
      <c r="AU136" s="104" t="str">
        <f t="shared" si="147"/>
        <v/>
      </c>
      <c r="AV136" s="104" t="str">
        <f t="shared" si="147"/>
        <v/>
      </c>
      <c r="AW136" s="104" t="str">
        <f t="shared" si="147"/>
        <v/>
      </c>
      <c r="AX136" s="104" t="str">
        <f t="shared" si="147"/>
        <v/>
      </c>
      <c r="AY136" s="104"/>
      <c r="AZ136" s="104" t="str">
        <f t="shared" si="132"/>
        <v/>
      </c>
      <c r="BA136" s="104" t="str">
        <f t="shared" si="148"/>
        <v/>
      </c>
      <c r="BB136" s="104" t="str">
        <f t="shared" si="148"/>
        <v/>
      </c>
      <c r="BC136" s="104" t="str">
        <f t="shared" si="148"/>
        <v/>
      </c>
      <c r="BD136" s="104" t="str">
        <f t="shared" si="148"/>
        <v/>
      </c>
      <c r="BE136" s="104" t="str">
        <f t="shared" si="148"/>
        <v/>
      </c>
      <c r="BF136" s="104" t="str">
        <f t="shared" si="148"/>
        <v/>
      </c>
      <c r="BG136" s="104" t="str">
        <f t="shared" si="148"/>
        <v/>
      </c>
      <c r="BH136" s="104" t="str">
        <f t="shared" si="148"/>
        <v/>
      </c>
      <c r="BI136" s="104" t="str">
        <f t="shared" si="148"/>
        <v/>
      </c>
      <c r="BJ136" s="104" t="str">
        <f t="shared" si="148"/>
        <v/>
      </c>
      <c r="BK136" s="104" t="str">
        <f t="shared" si="148"/>
        <v/>
      </c>
      <c r="BL136" s="104" t="str">
        <f t="shared" si="148"/>
        <v/>
      </c>
      <c r="BM136" s="104"/>
      <c r="BN136" s="104" t="str">
        <f t="shared" si="133"/>
        <v/>
      </c>
      <c r="BO136" s="104" t="str">
        <f t="shared" si="149"/>
        <v/>
      </c>
      <c r="BP136" s="104" t="str">
        <f t="shared" si="149"/>
        <v/>
      </c>
      <c r="BQ136" s="104" t="str">
        <f t="shared" si="149"/>
        <v/>
      </c>
      <c r="BR136" s="104" t="str">
        <f t="shared" si="149"/>
        <v/>
      </c>
      <c r="BS136" s="104" t="str">
        <f t="shared" si="149"/>
        <v/>
      </c>
      <c r="BT136" s="104" t="str">
        <f t="shared" si="149"/>
        <v/>
      </c>
      <c r="BU136" s="104" t="str">
        <f t="shared" si="149"/>
        <v/>
      </c>
      <c r="BV136" s="104" t="str">
        <f t="shared" si="149"/>
        <v/>
      </c>
      <c r="BW136" s="104" t="str">
        <f t="shared" si="149"/>
        <v/>
      </c>
      <c r="BX136" s="104" t="str">
        <f t="shared" si="149"/>
        <v/>
      </c>
      <c r="BY136" s="104" t="str">
        <f t="shared" si="149"/>
        <v/>
      </c>
      <c r="BZ136" s="104" t="str">
        <f t="shared" si="149"/>
        <v/>
      </c>
      <c r="CA136" s="104"/>
      <c r="CB136" s="104" t="str">
        <f t="shared" si="116"/>
        <v/>
      </c>
      <c r="CC136" s="104" t="str">
        <f t="shared" si="116"/>
        <v/>
      </c>
      <c r="CD136" s="104" t="str">
        <f t="shared" si="116"/>
        <v/>
      </c>
      <c r="CE136" s="104" t="str">
        <f t="shared" si="116"/>
        <v/>
      </c>
      <c r="CF136" s="104" t="str">
        <f t="shared" si="116"/>
        <v/>
      </c>
      <c r="CG136" s="104" t="str">
        <f t="shared" si="134"/>
        <v/>
      </c>
      <c r="CH136" s="104" t="str">
        <f t="shared" si="134"/>
        <v/>
      </c>
      <c r="CI136" s="104" t="str">
        <f t="shared" si="134"/>
        <v/>
      </c>
      <c r="CJ136" s="104" t="str">
        <f t="shared" si="134"/>
        <v/>
      </c>
      <c r="CK136" s="104" t="str">
        <f t="shared" si="134"/>
        <v/>
      </c>
      <c r="CL136" s="104" t="str">
        <f t="shared" si="134"/>
        <v/>
      </c>
      <c r="CM136" s="104" t="str">
        <f t="shared" si="134"/>
        <v/>
      </c>
      <c r="CN136" s="104" t="str">
        <f t="shared" si="134"/>
        <v/>
      </c>
      <c r="CO136" s="104"/>
      <c r="CP136" s="104" t="str">
        <f t="shared" si="117"/>
        <v/>
      </c>
      <c r="CQ136" s="104" t="str">
        <f t="shared" si="117"/>
        <v/>
      </c>
      <c r="CR136" s="104" t="str">
        <f t="shared" si="117"/>
        <v/>
      </c>
      <c r="CS136" s="104" t="str">
        <f t="shared" si="117"/>
        <v/>
      </c>
      <c r="CT136" s="104" t="str">
        <f t="shared" si="117"/>
        <v/>
      </c>
      <c r="CU136" s="104" t="str">
        <f t="shared" si="135"/>
        <v/>
      </c>
      <c r="CV136" s="104" t="str">
        <f t="shared" si="135"/>
        <v/>
      </c>
      <c r="CW136" s="104" t="str">
        <f t="shared" si="135"/>
        <v/>
      </c>
      <c r="CX136" s="104" t="str">
        <f t="shared" si="135"/>
        <v/>
      </c>
      <c r="CY136" s="104" t="str">
        <f t="shared" si="135"/>
        <v/>
      </c>
      <c r="CZ136" s="104" t="str">
        <f t="shared" si="135"/>
        <v/>
      </c>
      <c r="DA136" s="104" t="str">
        <f t="shared" si="135"/>
        <v/>
      </c>
      <c r="DB136" s="104" t="str">
        <f t="shared" si="135"/>
        <v/>
      </c>
      <c r="DC136" s="104"/>
      <c r="DD136" s="104" t="str">
        <f t="shared" si="118"/>
        <v/>
      </c>
      <c r="DE136" s="104" t="str">
        <f t="shared" si="118"/>
        <v/>
      </c>
      <c r="DF136" s="104" t="str">
        <f t="shared" si="118"/>
        <v/>
      </c>
      <c r="DG136" s="104" t="str">
        <f t="shared" si="118"/>
        <v/>
      </c>
      <c r="DH136" s="104" t="str">
        <f t="shared" si="118"/>
        <v/>
      </c>
      <c r="DI136" s="104" t="str">
        <f t="shared" si="136"/>
        <v/>
      </c>
      <c r="DJ136" s="104" t="str">
        <f t="shared" si="136"/>
        <v/>
      </c>
      <c r="DK136" s="104" t="str">
        <f t="shared" si="136"/>
        <v/>
      </c>
      <c r="DL136" s="104" t="str">
        <f t="shared" si="136"/>
        <v/>
      </c>
      <c r="DM136" s="104" t="str">
        <f t="shared" si="136"/>
        <v/>
      </c>
      <c r="DN136" s="104" t="str">
        <f t="shared" si="136"/>
        <v/>
      </c>
      <c r="DO136" s="104" t="str">
        <f t="shared" si="136"/>
        <v/>
      </c>
      <c r="DP136" s="104" t="str">
        <f t="shared" si="136"/>
        <v/>
      </c>
      <c r="DQ136" s="104"/>
      <c r="DR136" s="104" t="str">
        <f t="shared" si="119"/>
        <v/>
      </c>
      <c r="DS136" s="104" t="str">
        <f t="shared" si="119"/>
        <v/>
      </c>
      <c r="DT136" s="104" t="str">
        <f t="shared" si="119"/>
        <v/>
      </c>
      <c r="DU136" s="104" t="str">
        <f t="shared" si="119"/>
        <v/>
      </c>
      <c r="DV136" s="104" t="str">
        <f t="shared" si="119"/>
        <v/>
      </c>
      <c r="DW136" s="104" t="str">
        <f t="shared" si="137"/>
        <v/>
      </c>
      <c r="DX136" s="104" t="str">
        <f t="shared" si="137"/>
        <v/>
      </c>
      <c r="DY136" s="104" t="str">
        <f t="shared" si="137"/>
        <v/>
      </c>
      <c r="DZ136" s="104" t="str">
        <f t="shared" si="137"/>
        <v/>
      </c>
      <c r="EA136" s="104" t="str">
        <f t="shared" si="137"/>
        <v/>
      </c>
      <c r="EB136" s="104" t="str">
        <f t="shared" si="137"/>
        <v/>
      </c>
      <c r="EC136" s="104" t="str">
        <f t="shared" si="137"/>
        <v/>
      </c>
      <c r="ED136" s="104" t="str">
        <f t="shared" si="137"/>
        <v/>
      </c>
      <c r="EE136" s="104"/>
      <c r="EF136" s="104" t="str">
        <f t="shared" si="120"/>
        <v/>
      </c>
      <c r="EG136" s="104" t="str">
        <f t="shared" si="120"/>
        <v/>
      </c>
      <c r="EH136" s="104" t="str">
        <f t="shared" si="120"/>
        <v/>
      </c>
      <c r="EI136" s="104" t="str">
        <f t="shared" si="120"/>
        <v/>
      </c>
      <c r="EJ136" s="104" t="str">
        <f t="shared" si="120"/>
        <v/>
      </c>
      <c r="EK136" s="104">
        <f t="shared" si="138"/>
        <v>62.4</v>
      </c>
      <c r="EL136" s="104" t="str">
        <f t="shared" si="138"/>
        <v/>
      </c>
      <c r="EM136" s="104" t="str">
        <f t="shared" si="138"/>
        <v/>
      </c>
      <c r="EN136" s="104" t="str">
        <f t="shared" si="138"/>
        <v/>
      </c>
      <c r="EO136" s="104" t="str">
        <f t="shared" si="138"/>
        <v/>
      </c>
      <c r="EP136" s="104" t="str">
        <f t="shared" si="138"/>
        <v/>
      </c>
      <c r="EQ136" s="104" t="str">
        <f t="shared" si="138"/>
        <v/>
      </c>
      <c r="ER136" s="104" t="str">
        <f t="shared" si="138"/>
        <v/>
      </c>
      <c r="ES136" s="104"/>
      <c r="ET136" s="104" t="str">
        <f t="shared" si="121"/>
        <v/>
      </c>
      <c r="EU136" s="104" t="str">
        <f t="shared" si="121"/>
        <v/>
      </c>
      <c r="EV136" s="104" t="str">
        <f t="shared" si="121"/>
        <v/>
      </c>
      <c r="EW136" s="104" t="str">
        <f t="shared" si="121"/>
        <v/>
      </c>
      <c r="EX136" s="104" t="str">
        <f t="shared" si="121"/>
        <v/>
      </c>
      <c r="EY136" s="104" t="str">
        <f t="shared" si="139"/>
        <v/>
      </c>
      <c r="EZ136" s="104" t="str">
        <f t="shared" si="139"/>
        <v/>
      </c>
      <c r="FA136" s="104" t="str">
        <f t="shared" si="139"/>
        <v/>
      </c>
      <c r="FB136" s="104" t="str">
        <f t="shared" si="139"/>
        <v/>
      </c>
      <c r="FC136" s="104" t="str">
        <f t="shared" si="139"/>
        <v/>
      </c>
      <c r="FD136" s="104" t="str">
        <f t="shared" si="139"/>
        <v/>
      </c>
      <c r="FE136" s="104" t="str">
        <f t="shared" si="139"/>
        <v/>
      </c>
      <c r="FF136" s="104" t="str">
        <f t="shared" si="139"/>
        <v/>
      </c>
      <c r="FG136" s="104"/>
      <c r="FH136" s="104" t="str">
        <f t="shared" si="122"/>
        <v/>
      </c>
      <c r="FI136" s="104" t="str">
        <f t="shared" si="122"/>
        <v/>
      </c>
      <c r="FJ136" s="104" t="str">
        <f t="shared" si="122"/>
        <v/>
      </c>
      <c r="FK136" s="104" t="str">
        <f t="shared" si="122"/>
        <v/>
      </c>
      <c r="FL136" s="104" t="str">
        <f t="shared" si="122"/>
        <v/>
      </c>
      <c r="FM136" s="104" t="str">
        <f t="shared" si="140"/>
        <v/>
      </c>
      <c r="FN136" s="104" t="str">
        <f t="shared" si="140"/>
        <v/>
      </c>
      <c r="FO136" s="104" t="str">
        <f t="shared" si="140"/>
        <v/>
      </c>
      <c r="FP136" s="104" t="str">
        <f t="shared" si="140"/>
        <v/>
      </c>
      <c r="FQ136" s="104" t="str">
        <f t="shared" si="140"/>
        <v/>
      </c>
      <c r="FR136" s="104" t="str">
        <f t="shared" si="140"/>
        <v/>
      </c>
      <c r="FS136" s="104" t="str">
        <f t="shared" si="140"/>
        <v/>
      </c>
      <c r="FT136" s="104" t="str">
        <f t="shared" si="140"/>
        <v/>
      </c>
      <c r="FU136" s="104"/>
      <c r="FV136" s="104" t="str">
        <f t="shared" si="123"/>
        <v/>
      </c>
      <c r="FW136" s="104" t="str">
        <f t="shared" si="123"/>
        <v/>
      </c>
      <c r="FX136" s="104" t="str">
        <f t="shared" si="123"/>
        <v/>
      </c>
      <c r="FY136" s="104" t="str">
        <f t="shared" si="123"/>
        <v/>
      </c>
      <c r="FZ136" s="104" t="str">
        <f t="shared" si="123"/>
        <v/>
      </c>
      <c r="GA136" s="104" t="str">
        <f t="shared" si="141"/>
        <v/>
      </c>
      <c r="GB136" s="104" t="str">
        <f t="shared" si="141"/>
        <v/>
      </c>
      <c r="GC136" s="104" t="str">
        <f t="shared" si="141"/>
        <v/>
      </c>
      <c r="GD136" s="104" t="str">
        <f t="shared" si="141"/>
        <v/>
      </c>
      <c r="GE136" s="104" t="str">
        <f t="shared" si="141"/>
        <v/>
      </c>
      <c r="GF136" s="104" t="str">
        <f t="shared" si="141"/>
        <v/>
      </c>
      <c r="GG136" s="104" t="str">
        <f t="shared" si="141"/>
        <v/>
      </c>
      <c r="GH136" s="104" t="str">
        <f t="shared" si="141"/>
        <v/>
      </c>
      <c r="GI136" s="104"/>
      <c r="GJ136" s="104" t="str">
        <f t="shared" si="124"/>
        <v/>
      </c>
      <c r="GK136" s="104" t="str">
        <f t="shared" si="124"/>
        <v/>
      </c>
      <c r="GL136" s="104" t="str">
        <f t="shared" si="124"/>
        <v/>
      </c>
      <c r="GM136" s="104" t="str">
        <f t="shared" si="124"/>
        <v/>
      </c>
      <c r="GN136" s="104" t="str">
        <f t="shared" si="124"/>
        <v/>
      </c>
      <c r="GO136" s="104" t="str">
        <f t="shared" si="142"/>
        <v/>
      </c>
      <c r="GP136" s="104" t="str">
        <f t="shared" si="142"/>
        <v/>
      </c>
      <c r="GQ136" s="104" t="str">
        <f t="shared" si="142"/>
        <v/>
      </c>
      <c r="GR136" s="104" t="str">
        <f t="shared" si="142"/>
        <v/>
      </c>
      <c r="GS136" s="104" t="str">
        <f t="shared" si="142"/>
        <v/>
      </c>
      <c r="GT136" s="104" t="str">
        <f t="shared" si="142"/>
        <v/>
      </c>
      <c r="GU136" s="104" t="str">
        <f t="shared" si="142"/>
        <v/>
      </c>
      <c r="GV136" s="104" t="str">
        <f t="shared" si="142"/>
        <v/>
      </c>
      <c r="GW136" s="104"/>
      <c r="GX136" s="104" t="str">
        <f t="shared" si="125"/>
        <v/>
      </c>
      <c r="GY136" s="104" t="str">
        <f t="shared" si="125"/>
        <v/>
      </c>
      <c r="GZ136" s="104" t="str">
        <f t="shared" si="125"/>
        <v/>
      </c>
      <c r="HA136" s="104" t="str">
        <f t="shared" si="125"/>
        <v/>
      </c>
      <c r="HB136" s="104" t="str">
        <f t="shared" si="125"/>
        <v/>
      </c>
      <c r="HC136" s="104" t="str">
        <f t="shared" si="143"/>
        <v/>
      </c>
      <c r="HD136" s="104" t="str">
        <f t="shared" si="143"/>
        <v/>
      </c>
      <c r="HE136" s="104" t="str">
        <f t="shared" si="143"/>
        <v/>
      </c>
      <c r="HF136" s="104" t="str">
        <f t="shared" si="143"/>
        <v/>
      </c>
      <c r="HG136" s="104" t="str">
        <f t="shared" si="143"/>
        <v/>
      </c>
      <c r="HH136" s="104" t="str">
        <f t="shared" si="143"/>
        <v/>
      </c>
      <c r="HI136" s="104" t="str">
        <f t="shared" si="143"/>
        <v/>
      </c>
      <c r="HJ136" s="104" t="str">
        <f t="shared" si="143"/>
        <v/>
      </c>
    </row>
    <row r="137" spans="1:218" x14ac:dyDescent="0.25">
      <c r="A137" s="91">
        <v>40662</v>
      </c>
      <c r="B137" s="113">
        <v>0.75</v>
      </c>
      <c r="C137" s="114" t="s">
        <v>561</v>
      </c>
      <c r="D137" s="160" t="s">
        <v>664</v>
      </c>
      <c r="E137" s="112">
        <v>40.4</v>
      </c>
      <c r="F137" s="134"/>
      <c r="G137" s="161" t="s">
        <v>665</v>
      </c>
      <c r="H137" s="162" t="str">
        <f>INDEX('Daily Activity List'!B:B,MATCH(A137,'Daily Activity List'!$A:$A))</f>
        <v>AB Decon - Removal</v>
      </c>
      <c r="I137" s="136"/>
      <c r="J137" s="104" t="str">
        <f t="shared" si="144"/>
        <v/>
      </c>
      <c r="K137" s="104" t="str">
        <f t="shared" si="144"/>
        <v/>
      </c>
      <c r="L137" s="104" t="str">
        <f t="shared" si="145"/>
        <v/>
      </c>
      <c r="M137" s="104" t="str">
        <f t="shared" si="145"/>
        <v/>
      </c>
      <c r="N137" s="104" t="str">
        <f t="shared" si="145"/>
        <v/>
      </c>
      <c r="O137" s="104" t="str">
        <f t="shared" si="145"/>
        <v/>
      </c>
      <c r="P137" s="104" t="str">
        <f t="shared" si="145"/>
        <v/>
      </c>
      <c r="Q137" s="104" t="str">
        <f t="shared" si="145"/>
        <v/>
      </c>
      <c r="R137" s="104" t="str">
        <f t="shared" si="145"/>
        <v/>
      </c>
      <c r="S137" s="104" t="str">
        <f t="shared" si="145"/>
        <v/>
      </c>
      <c r="T137" s="104" t="str">
        <f t="shared" si="145"/>
        <v/>
      </c>
      <c r="U137" s="104" t="str">
        <f t="shared" si="145"/>
        <v/>
      </c>
      <c r="V137" s="104" t="str">
        <f t="shared" si="145"/>
        <v/>
      </c>
      <c r="W137" s="136"/>
      <c r="X137" s="104" t="str">
        <f t="shared" si="130"/>
        <v/>
      </c>
      <c r="Y137" s="104" t="str">
        <f t="shared" si="146"/>
        <v/>
      </c>
      <c r="Z137" s="104" t="str">
        <f t="shared" si="146"/>
        <v/>
      </c>
      <c r="AA137" s="104" t="str">
        <f t="shared" si="146"/>
        <v/>
      </c>
      <c r="AB137" s="104" t="str">
        <f t="shared" si="146"/>
        <v/>
      </c>
      <c r="AC137" s="104" t="str">
        <f t="shared" si="146"/>
        <v/>
      </c>
      <c r="AD137" s="104" t="str">
        <f t="shared" si="146"/>
        <v/>
      </c>
      <c r="AE137" s="104" t="str">
        <f t="shared" si="146"/>
        <v/>
      </c>
      <c r="AF137" s="104" t="str">
        <f t="shared" si="146"/>
        <v/>
      </c>
      <c r="AG137" s="104" t="str">
        <f t="shared" si="146"/>
        <v/>
      </c>
      <c r="AH137" s="104" t="str">
        <f t="shared" si="146"/>
        <v/>
      </c>
      <c r="AI137" s="104" t="str">
        <f t="shared" si="146"/>
        <v/>
      </c>
      <c r="AJ137" s="104" t="str">
        <f t="shared" si="146"/>
        <v/>
      </c>
      <c r="AK137" s="104"/>
      <c r="AL137" s="104" t="str">
        <f t="shared" si="131"/>
        <v/>
      </c>
      <c r="AM137" s="104" t="str">
        <f t="shared" si="147"/>
        <v/>
      </c>
      <c r="AN137" s="104" t="str">
        <f t="shared" si="147"/>
        <v/>
      </c>
      <c r="AO137" s="104" t="str">
        <f t="shared" si="147"/>
        <v/>
      </c>
      <c r="AP137" s="104" t="str">
        <f t="shared" si="147"/>
        <v/>
      </c>
      <c r="AQ137" s="104" t="str">
        <f t="shared" si="147"/>
        <v/>
      </c>
      <c r="AR137" s="104" t="str">
        <f t="shared" si="147"/>
        <v/>
      </c>
      <c r="AS137" s="104" t="str">
        <f t="shared" si="147"/>
        <v/>
      </c>
      <c r="AT137" s="104" t="str">
        <f t="shared" si="147"/>
        <v/>
      </c>
      <c r="AU137" s="104" t="str">
        <f t="shared" si="147"/>
        <v/>
      </c>
      <c r="AV137" s="104" t="str">
        <f t="shared" si="147"/>
        <v/>
      </c>
      <c r="AW137" s="104" t="str">
        <f t="shared" si="147"/>
        <v/>
      </c>
      <c r="AX137" s="104" t="str">
        <f t="shared" si="147"/>
        <v/>
      </c>
      <c r="AY137" s="104"/>
      <c r="AZ137" s="104" t="str">
        <f t="shared" si="132"/>
        <v/>
      </c>
      <c r="BA137" s="104" t="str">
        <f t="shared" si="148"/>
        <v/>
      </c>
      <c r="BB137" s="104" t="str">
        <f t="shared" si="148"/>
        <v/>
      </c>
      <c r="BC137" s="104" t="str">
        <f t="shared" si="148"/>
        <v/>
      </c>
      <c r="BD137" s="104" t="str">
        <f t="shared" si="148"/>
        <v/>
      </c>
      <c r="BE137" s="104" t="str">
        <f t="shared" si="148"/>
        <v/>
      </c>
      <c r="BF137" s="104" t="str">
        <f t="shared" si="148"/>
        <v/>
      </c>
      <c r="BG137" s="104" t="str">
        <f t="shared" si="148"/>
        <v/>
      </c>
      <c r="BH137" s="104" t="str">
        <f t="shared" si="148"/>
        <v/>
      </c>
      <c r="BI137" s="104" t="str">
        <f t="shared" si="148"/>
        <v/>
      </c>
      <c r="BJ137" s="104" t="str">
        <f t="shared" si="148"/>
        <v/>
      </c>
      <c r="BK137" s="104" t="str">
        <f t="shared" si="148"/>
        <v/>
      </c>
      <c r="BL137" s="104" t="str">
        <f t="shared" si="148"/>
        <v/>
      </c>
      <c r="BM137" s="104"/>
      <c r="BN137" s="104" t="str">
        <f t="shared" si="133"/>
        <v/>
      </c>
      <c r="BO137" s="104" t="str">
        <f t="shared" si="149"/>
        <v/>
      </c>
      <c r="BP137" s="104" t="str">
        <f t="shared" si="149"/>
        <v/>
      </c>
      <c r="BQ137" s="104" t="str">
        <f t="shared" si="149"/>
        <v/>
      </c>
      <c r="BR137" s="104" t="str">
        <f t="shared" si="149"/>
        <v/>
      </c>
      <c r="BS137" s="104" t="str">
        <f t="shared" si="149"/>
        <v/>
      </c>
      <c r="BT137" s="104" t="str">
        <f t="shared" si="149"/>
        <v/>
      </c>
      <c r="BU137" s="104" t="str">
        <f t="shared" si="149"/>
        <v/>
      </c>
      <c r="BV137" s="104" t="str">
        <f t="shared" si="149"/>
        <v/>
      </c>
      <c r="BW137" s="104" t="str">
        <f t="shared" si="149"/>
        <v/>
      </c>
      <c r="BX137" s="104" t="str">
        <f t="shared" si="149"/>
        <v/>
      </c>
      <c r="BY137" s="104" t="str">
        <f t="shared" si="149"/>
        <v/>
      </c>
      <c r="BZ137" s="104" t="str">
        <f t="shared" si="149"/>
        <v/>
      </c>
      <c r="CA137" s="104"/>
      <c r="CB137" s="104" t="str">
        <f t="shared" si="116"/>
        <v/>
      </c>
      <c r="CC137" s="104" t="str">
        <f t="shared" si="116"/>
        <v/>
      </c>
      <c r="CD137" s="104" t="str">
        <f t="shared" si="116"/>
        <v/>
      </c>
      <c r="CE137" s="104" t="str">
        <f t="shared" si="116"/>
        <v/>
      </c>
      <c r="CF137" s="104" t="str">
        <f t="shared" si="116"/>
        <v/>
      </c>
      <c r="CG137" s="104" t="str">
        <f t="shared" si="134"/>
        <v/>
      </c>
      <c r="CH137" s="104" t="str">
        <f t="shared" si="134"/>
        <v/>
      </c>
      <c r="CI137" s="104" t="str">
        <f t="shared" si="134"/>
        <v/>
      </c>
      <c r="CJ137" s="104" t="str">
        <f t="shared" si="134"/>
        <v/>
      </c>
      <c r="CK137" s="104" t="str">
        <f t="shared" si="134"/>
        <v/>
      </c>
      <c r="CL137" s="104" t="str">
        <f t="shared" si="134"/>
        <v/>
      </c>
      <c r="CM137" s="104" t="str">
        <f t="shared" si="134"/>
        <v/>
      </c>
      <c r="CN137" s="104" t="str">
        <f t="shared" si="134"/>
        <v/>
      </c>
      <c r="CO137" s="104"/>
      <c r="CP137" s="104" t="str">
        <f t="shared" si="117"/>
        <v/>
      </c>
      <c r="CQ137" s="104" t="str">
        <f t="shared" si="117"/>
        <v/>
      </c>
      <c r="CR137" s="104" t="str">
        <f t="shared" si="117"/>
        <v/>
      </c>
      <c r="CS137" s="104" t="str">
        <f t="shared" si="117"/>
        <v/>
      </c>
      <c r="CT137" s="104" t="str">
        <f t="shared" si="117"/>
        <v/>
      </c>
      <c r="CU137" s="104" t="str">
        <f t="shared" si="135"/>
        <v/>
      </c>
      <c r="CV137" s="104" t="str">
        <f t="shared" si="135"/>
        <v/>
      </c>
      <c r="CW137" s="104" t="str">
        <f t="shared" si="135"/>
        <v/>
      </c>
      <c r="CX137" s="104" t="str">
        <f t="shared" si="135"/>
        <v/>
      </c>
      <c r="CY137" s="104" t="str">
        <f t="shared" si="135"/>
        <v/>
      </c>
      <c r="CZ137" s="104" t="str">
        <f t="shared" si="135"/>
        <v/>
      </c>
      <c r="DA137" s="104" t="str">
        <f t="shared" si="135"/>
        <v/>
      </c>
      <c r="DB137" s="104" t="str">
        <f t="shared" si="135"/>
        <v/>
      </c>
      <c r="DC137" s="104"/>
      <c r="DD137" s="104" t="str">
        <f t="shared" si="118"/>
        <v/>
      </c>
      <c r="DE137" s="104" t="str">
        <f t="shared" si="118"/>
        <v/>
      </c>
      <c r="DF137" s="104" t="str">
        <f t="shared" si="118"/>
        <v/>
      </c>
      <c r="DG137" s="104" t="str">
        <f t="shared" si="118"/>
        <v/>
      </c>
      <c r="DH137" s="104" t="str">
        <f t="shared" si="118"/>
        <v/>
      </c>
      <c r="DI137" s="104" t="str">
        <f t="shared" si="136"/>
        <v/>
      </c>
      <c r="DJ137" s="104" t="str">
        <f t="shared" si="136"/>
        <v/>
      </c>
      <c r="DK137" s="104" t="str">
        <f t="shared" si="136"/>
        <v/>
      </c>
      <c r="DL137" s="104" t="str">
        <f t="shared" si="136"/>
        <v/>
      </c>
      <c r="DM137" s="104" t="str">
        <f t="shared" si="136"/>
        <v/>
      </c>
      <c r="DN137" s="104" t="str">
        <f t="shared" si="136"/>
        <v/>
      </c>
      <c r="DO137" s="104" t="str">
        <f t="shared" si="136"/>
        <v/>
      </c>
      <c r="DP137" s="104" t="str">
        <f t="shared" si="136"/>
        <v/>
      </c>
      <c r="DQ137" s="104"/>
      <c r="DR137" s="104" t="str">
        <f t="shared" si="119"/>
        <v/>
      </c>
      <c r="DS137" s="104" t="str">
        <f t="shared" si="119"/>
        <v/>
      </c>
      <c r="DT137" s="104" t="str">
        <f t="shared" si="119"/>
        <v/>
      </c>
      <c r="DU137" s="104" t="str">
        <f t="shared" si="119"/>
        <v/>
      </c>
      <c r="DV137" s="104" t="str">
        <f t="shared" si="119"/>
        <v/>
      </c>
      <c r="DW137" s="104" t="str">
        <f t="shared" si="137"/>
        <v/>
      </c>
      <c r="DX137" s="104" t="str">
        <f t="shared" si="137"/>
        <v/>
      </c>
      <c r="DY137" s="104" t="str">
        <f t="shared" si="137"/>
        <v/>
      </c>
      <c r="DZ137" s="104" t="str">
        <f t="shared" si="137"/>
        <v/>
      </c>
      <c r="EA137" s="104" t="str">
        <f t="shared" si="137"/>
        <v/>
      </c>
      <c r="EB137" s="104" t="str">
        <f t="shared" si="137"/>
        <v/>
      </c>
      <c r="EC137" s="104" t="str">
        <f t="shared" si="137"/>
        <v/>
      </c>
      <c r="ED137" s="104" t="str">
        <f t="shared" si="137"/>
        <v/>
      </c>
      <c r="EE137" s="104"/>
      <c r="EF137" s="104" t="str">
        <f t="shared" si="120"/>
        <v/>
      </c>
      <c r="EG137" s="104" t="str">
        <f t="shared" si="120"/>
        <v/>
      </c>
      <c r="EH137" s="104" t="str">
        <f t="shared" si="120"/>
        <v/>
      </c>
      <c r="EI137" s="104" t="str">
        <f t="shared" si="120"/>
        <v/>
      </c>
      <c r="EJ137" s="104" t="str">
        <f t="shared" si="120"/>
        <v/>
      </c>
      <c r="EK137" s="104" t="str">
        <f t="shared" si="138"/>
        <v/>
      </c>
      <c r="EL137" s="104" t="str">
        <f t="shared" si="138"/>
        <v/>
      </c>
      <c r="EM137" s="104" t="str">
        <f t="shared" si="138"/>
        <v/>
      </c>
      <c r="EN137" s="104" t="str">
        <f t="shared" si="138"/>
        <v/>
      </c>
      <c r="EO137" s="104" t="str">
        <f t="shared" si="138"/>
        <v/>
      </c>
      <c r="EP137" s="104" t="str">
        <f t="shared" si="138"/>
        <v/>
      </c>
      <c r="EQ137" s="104" t="str">
        <f t="shared" si="138"/>
        <v/>
      </c>
      <c r="ER137" s="104" t="str">
        <f t="shared" si="138"/>
        <v/>
      </c>
      <c r="ES137" s="104"/>
      <c r="ET137" s="104" t="str">
        <f t="shared" si="121"/>
        <v/>
      </c>
      <c r="EU137" s="104" t="str">
        <f t="shared" si="121"/>
        <v/>
      </c>
      <c r="EV137" s="104" t="str">
        <f t="shared" si="121"/>
        <v/>
      </c>
      <c r="EW137" s="104" t="str">
        <f t="shared" si="121"/>
        <v/>
      </c>
      <c r="EX137" s="104" t="str">
        <f t="shared" si="121"/>
        <v/>
      </c>
      <c r="EY137" s="104">
        <f t="shared" si="139"/>
        <v>40.4</v>
      </c>
      <c r="EZ137" s="104" t="str">
        <f t="shared" si="139"/>
        <v/>
      </c>
      <c r="FA137" s="104" t="str">
        <f t="shared" si="139"/>
        <v/>
      </c>
      <c r="FB137" s="104" t="str">
        <f t="shared" si="139"/>
        <v/>
      </c>
      <c r="FC137" s="104" t="str">
        <f t="shared" si="139"/>
        <v/>
      </c>
      <c r="FD137" s="104" t="str">
        <f t="shared" si="139"/>
        <v/>
      </c>
      <c r="FE137" s="104" t="str">
        <f t="shared" si="139"/>
        <v/>
      </c>
      <c r="FF137" s="104" t="str">
        <f t="shared" si="139"/>
        <v/>
      </c>
      <c r="FG137" s="104"/>
      <c r="FH137" s="104" t="str">
        <f t="shared" si="122"/>
        <v/>
      </c>
      <c r="FI137" s="104" t="str">
        <f t="shared" si="122"/>
        <v/>
      </c>
      <c r="FJ137" s="104" t="str">
        <f t="shared" si="122"/>
        <v/>
      </c>
      <c r="FK137" s="104" t="str">
        <f t="shared" si="122"/>
        <v/>
      </c>
      <c r="FL137" s="104" t="str">
        <f t="shared" si="122"/>
        <v/>
      </c>
      <c r="FM137" s="104" t="str">
        <f t="shared" si="140"/>
        <v/>
      </c>
      <c r="FN137" s="104" t="str">
        <f t="shared" si="140"/>
        <v/>
      </c>
      <c r="FO137" s="104" t="str">
        <f t="shared" si="140"/>
        <v/>
      </c>
      <c r="FP137" s="104" t="str">
        <f t="shared" si="140"/>
        <v/>
      </c>
      <c r="FQ137" s="104" t="str">
        <f t="shared" si="140"/>
        <v/>
      </c>
      <c r="FR137" s="104" t="str">
        <f t="shared" si="140"/>
        <v/>
      </c>
      <c r="FS137" s="104" t="str">
        <f t="shared" si="140"/>
        <v/>
      </c>
      <c r="FT137" s="104" t="str">
        <f t="shared" si="140"/>
        <v/>
      </c>
      <c r="FU137" s="104"/>
      <c r="FV137" s="104" t="str">
        <f t="shared" si="123"/>
        <v/>
      </c>
      <c r="FW137" s="104" t="str">
        <f t="shared" si="123"/>
        <v/>
      </c>
      <c r="FX137" s="104" t="str">
        <f t="shared" si="123"/>
        <v/>
      </c>
      <c r="FY137" s="104" t="str">
        <f t="shared" si="123"/>
        <v/>
      </c>
      <c r="FZ137" s="104" t="str">
        <f t="shared" si="123"/>
        <v/>
      </c>
      <c r="GA137" s="104" t="str">
        <f t="shared" si="141"/>
        <v/>
      </c>
      <c r="GB137" s="104" t="str">
        <f t="shared" si="141"/>
        <v/>
      </c>
      <c r="GC137" s="104" t="str">
        <f t="shared" si="141"/>
        <v/>
      </c>
      <c r="GD137" s="104" t="str">
        <f t="shared" si="141"/>
        <v/>
      </c>
      <c r="GE137" s="104" t="str">
        <f t="shared" si="141"/>
        <v/>
      </c>
      <c r="GF137" s="104" t="str">
        <f t="shared" si="141"/>
        <v/>
      </c>
      <c r="GG137" s="104" t="str">
        <f t="shared" si="141"/>
        <v/>
      </c>
      <c r="GH137" s="104" t="str">
        <f t="shared" si="141"/>
        <v/>
      </c>
      <c r="GI137" s="104"/>
      <c r="GJ137" s="104" t="str">
        <f t="shared" si="124"/>
        <v/>
      </c>
      <c r="GK137" s="104" t="str">
        <f t="shared" si="124"/>
        <v/>
      </c>
      <c r="GL137" s="104" t="str">
        <f t="shared" si="124"/>
        <v/>
      </c>
      <c r="GM137" s="104" t="str">
        <f t="shared" si="124"/>
        <v/>
      </c>
      <c r="GN137" s="104" t="str">
        <f t="shared" si="124"/>
        <v/>
      </c>
      <c r="GO137" s="104" t="str">
        <f t="shared" si="142"/>
        <v/>
      </c>
      <c r="GP137" s="104" t="str">
        <f t="shared" si="142"/>
        <v/>
      </c>
      <c r="GQ137" s="104" t="str">
        <f t="shared" si="142"/>
        <v/>
      </c>
      <c r="GR137" s="104" t="str">
        <f t="shared" si="142"/>
        <v/>
      </c>
      <c r="GS137" s="104" t="str">
        <f t="shared" si="142"/>
        <v/>
      </c>
      <c r="GT137" s="104" t="str">
        <f t="shared" si="142"/>
        <v/>
      </c>
      <c r="GU137" s="104" t="str">
        <f t="shared" si="142"/>
        <v/>
      </c>
      <c r="GV137" s="104" t="str">
        <f t="shared" si="142"/>
        <v/>
      </c>
      <c r="GW137" s="104"/>
      <c r="GX137" s="104" t="str">
        <f t="shared" si="125"/>
        <v/>
      </c>
      <c r="GY137" s="104" t="str">
        <f t="shared" si="125"/>
        <v/>
      </c>
      <c r="GZ137" s="104" t="str">
        <f t="shared" si="125"/>
        <v/>
      </c>
      <c r="HA137" s="104" t="str">
        <f t="shared" si="125"/>
        <v/>
      </c>
      <c r="HB137" s="104" t="str">
        <f t="shared" si="125"/>
        <v/>
      </c>
      <c r="HC137" s="104" t="str">
        <f t="shared" si="143"/>
        <v/>
      </c>
      <c r="HD137" s="104" t="str">
        <f t="shared" si="143"/>
        <v/>
      </c>
      <c r="HE137" s="104" t="str">
        <f t="shared" si="143"/>
        <v/>
      </c>
      <c r="HF137" s="104" t="str">
        <f t="shared" si="143"/>
        <v/>
      </c>
      <c r="HG137" s="104" t="str">
        <f t="shared" si="143"/>
        <v/>
      </c>
      <c r="HH137" s="104" t="str">
        <f t="shared" si="143"/>
        <v/>
      </c>
      <c r="HI137" s="104" t="str">
        <f t="shared" si="143"/>
        <v/>
      </c>
      <c r="HJ137" s="104" t="str">
        <f t="shared" si="143"/>
        <v/>
      </c>
    </row>
    <row r="138" spans="1:218" x14ac:dyDescent="0.25">
      <c r="A138" s="91">
        <v>40662</v>
      </c>
      <c r="B138" s="113">
        <v>0.75</v>
      </c>
      <c r="C138" s="114" t="s">
        <v>561</v>
      </c>
      <c r="D138" s="160" t="s">
        <v>664</v>
      </c>
      <c r="E138" s="112">
        <v>50.8</v>
      </c>
      <c r="F138" s="134"/>
      <c r="G138" s="161" t="s">
        <v>665</v>
      </c>
      <c r="H138" s="162" t="str">
        <f>INDEX('Daily Activity List'!B:B,MATCH(A138,'Daily Activity List'!$A:$A))</f>
        <v>AB Decon - Removal</v>
      </c>
      <c r="I138" s="136"/>
      <c r="J138" s="104" t="str">
        <f t="shared" si="144"/>
        <v/>
      </c>
      <c r="K138" s="104" t="str">
        <f t="shared" si="144"/>
        <v/>
      </c>
      <c r="L138" s="104" t="str">
        <f t="shared" si="145"/>
        <v/>
      </c>
      <c r="M138" s="104" t="str">
        <f t="shared" si="145"/>
        <v/>
      </c>
      <c r="N138" s="104" t="str">
        <f t="shared" si="145"/>
        <v/>
      </c>
      <c r="O138" s="104" t="str">
        <f t="shared" si="145"/>
        <v/>
      </c>
      <c r="P138" s="104" t="str">
        <f t="shared" si="145"/>
        <v/>
      </c>
      <c r="Q138" s="104" t="str">
        <f t="shared" si="145"/>
        <v/>
      </c>
      <c r="R138" s="104" t="str">
        <f t="shared" si="145"/>
        <v/>
      </c>
      <c r="S138" s="104" t="str">
        <f t="shared" si="145"/>
        <v/>
      </c>
      <c r="T138" s="104" t="str">
        <f t="shared" si="145"/>
        <v/>
      </c>
      <c r="U138" s="104" t="str">
        <f t="shared" si="145"/>
        <v/>
      </c>
      <c r="V138" s="104" t="str">
        <f t="shared" si="145"/>
        <v/>
      </c>
      <c r="W138" s="136"/>
      <c r="X138" s="104" t="str">
        <f t="shared" si="130"/>
        <v/>
      </c>
      <c r="Y138" s="104" t="str">
        <f t="shared" si="146"/>
        <v/>
      </c>
      <c r="Z138" s="104" t="str">
        <f t="shared" si="146"/>
        <v/>
      </c>
      <c r="AA138" s="104" t="str">
        <f t="shared" si="146"/>
        <v/>
      </c>
      <c r="AB138" s="104" t="str">
        <f t="shared" si="146"/>
        <v/>
      </c>
      <c r="AC138" s="104" t="str">
        <f t="shared" si="146"/>
        <v/>
      </c>
      <c r="AD138" s="104" t="str">
        <f t="shared" si="146"/>
        <v/>
      </c>
      <c r="AE138" s="104" t="str">
        <f t="shared" si="146"/>
        <v/>
      </c>
      <c r="AF138" s="104" t="str">
        <f t="shared" si="146"/>
        <v/>
      </c>
      <c r="AG138" s="104" t="str">
        <f t="shared" si="146"/>
        <v/>
      </c>
      <c r="AH138" s="104" t="str">
        <f t="shared" si="146"/>
        <v/>
      </c>
      <c r="AI138" s="104" t="str">
        <f t="shared" si="146"/>
        <v/>
      </c>
      <c r="AJ138" s="104" t="str">
        <f t="shared" si="146"/>
        <v/>
      </c>
      <c r="AK138" s="104"/>
      <c r="AL138" s="104" t="str">
        <f t="shared" si="131"/>
        <v/>
      </c>
      <c r="AM138" s="104" t="str">
        <f t="shared" si="147"/>
        <v/>
      </c>
      <c r="AN138" s="104" t="str">
        <f t="shared" si="147"/>
        <v/>
      </c>
      <c r="AO138" s="104" t="str">
        <f t="shared" si="147"/>
        <v/>
      </c>
      <c r="AP138" s="104" t="str">
        <f t="shared" si="147"/>
        <v/>
      </c>
      <c r="AQ138" s="104" t="str">
        <f t="shared" si="147"/>
        <v/>
      </c>
      <c r="AR138" s="104" t="str">
        <f t="shared" si="147"/>
        <v/>
      </c>
      <c r="AS138" s="104" t="str">
        <f t="shared" si="147"/>
        <v/>
      </c>
      <c r="AT138" s="104" t="str">
        <f t="shared" si="147"/>
        <v/>
      </c>
      <c r="AU138" s="104" t="str">
        <f t="shared" si="147"/>
        <v/>
      </c>
      <c r="AV138" s="104" t="str">
        <f t="shared" si="147"/>
        <v/>
      </c>
      <c r="AW138" s="104" t="str">
        <f t="shared" si="147"/>
        <v/>
      </c>
      <c r="AX138" s="104" t="str">
        <f t="shared" si="147"/>
        <v/>
      </c>
      <c r="AY138" s="104"/>
      <c r="AZ138" s="104" t="str">
        <f t="shared" si="132"/>
        <v/>
      </c>
      <c r="BA138" s="104" t="str">
        <f t="shared" si="148"/>
        <v/>
      </c>
      <c r="BB138" s="104" t="str">
        <f t="shared" si="148"/>
        <v/>
      </c>
      <c r="BC138" s="104" t="str">
        <f t="shared" si="148"/>
        <v/>
      </c>
      <c r="BD138" s="104" t="str">
        <f t="shared" si="148"/>
        <v/>
      </c>
      <c r="BE138" s="104" t="str">
        <f t="shared" si="148"/>
        <v/>
      </c>
      <c r="BF138" s="104" t="str">
        <f t="shared" si="148"/>
        <v/>
      </c>
      <c r="BG138" s="104" t="str">
        <f t="shared" si="148"/>
        <v/>
      </c>
      <c r="BH138" s="104" t="str">
        <f t="shared" si="148"/>
        <v/>
      </c>
      <c r="BI138" s="104" t="str">
        <f t="shared" si="148"/>
        <v/>
      </c>
      <c r="BJ138" s="104" t="str">
        <f t="shared" si="148"/>
        <v/>
      </c>
      <c r="BK138" s="104" t="str">
        <f t="shared" si="148"/>
        <v/>
      </c>
      <c r="BL138" s="104" t="str">
        <f t="shared" si="148"/>
        <v/>
      </c>
      <c r="BM138" s="104"/>
      <c r="BN138" s="104" t="str">
        <f t="shared" si="133"/>
        <v/>
      </c>
      <c r="BO138" s="104" t="str">
        <f t="shared" si="149"/>
        <v/>
      </c>
      <c r="BP138" s="104" t="str">
        <f t="shared" si="149"/>
        <v/>
      </c>
      <c r="BQ138" s="104" t="str">
        <f t="shared" si="149"/>
        <v/>
      </c>
      <c r="BR138" s="104" t="str">
        <f t="shared" si="149"/>
        <v/>
      </c>
      <c r="BS138" s="104" t="str">
        <f t="shared" si="149"/>
        <v/>
      </c>
      <c r="BT138" s="104" t="str">
        <f t="shared" si="149"/>
        <v/>
      </c>
      <c r="BU138" s="104" t="str">
        <f t="shared" si="149"/>
        <v/>
      </c>
      <c r="BV138" s="104" t="str">
        <f t="shared" si="149"/>
        <v/>
      </c>
      <c r="BW138" s="104" t="str">
        <f t="shared" si="149"/>
        <v/>
      </c>
      <c r="BX138" s="104" t="str">
        <f t="shared" si="149"/>
        <v/>
      </c>
      <c r="BY138" s="104" t="str">
        <f t="shared" si="149"/>
        <v/>
      </c>
      <c r="BZ138" s="104" t="str">
        <f t="shared" si="149"/>
        <v/>
      </c>
      <c r="CA138" s="104"/>
      <c r="CB138" s="104" t="str">
        <f t="shared" si="116"/>
        <v/>
      </c>
      <c r="CC138" s="104" t="str">
        <f t="shared" si="116"/>
        <v/>
      </c>
      <c r="CD138" s="104" t="str">
        <f t="shared" si="116"/>
        <v/>
      </c>
      <c r="CE138" s="104" t="str">
        <f t="shared" si="116"/>
        <v/>
      </c>
      <c r="CF138" s="104" t="str">
        <f t="shared" si="116"/>
        <v/>
      </c>
      <c r="CG138" s="104" t="str">
        <f t="shared" si="134"/>
        <v/>
      </c>
      <c r="CH138" s="104" t="str">
        <f t="shared" si="134"/>
        <v/>
      </c>
      <c r="CI138" s="104" t="str">
        <f t="shared" si="134"/>
        <v/>
      </c>
      <c r="CJ138" s="104" t="str">
        <f t="shared" si="134"/>
        <v/>
      </c>
      <c r="CK138" s="104" t="str">
        <f t="shared" si="134"/>
        <v/>
      </c>
      <c r="CL138" s="104" t="str">
        <f t="shared" si="134"/>
        <v/>
      </c>
      <c r="CM138" s="104" t="str">
        <f t="shared" si="134"/>
        <v/>
      </c>
      <c r="CN138" s="104" t="str">
        <f t="shared" si="134"/>
        <v/>
      </c>
      <c r="CO138" s="104"/>
      <c r="CP138" s="104" t="str">
        <f t="shared" si="117"/>
        <v/>
      </c>
      <c r="CQ138" s="104" t="str">
        <f t="shared" si="117"/>
        <v/>
      </c>
      <c r="CR138" s="104" t="str">
        <f t="shared" si="117"/>
        <v/>
      </c>
      <c r="CS138" s="104" t="str">
        <f t="shared" si="117"/>
        <v/>
      </c>
      <c r="CT138" s="104" t="str">
        <f t="shared" si="117"/>
        <v/>
      </c>
      <c r="CU138" s="104" t="str">
        <f t="shared" si="135"/>
        <v/>
      </c>
      <c r="CV138" s="104" t="str">
        <f t="shared" si="135"/>
        <v/>
      </c>
      <c r="CW138" s="104" t="str">
        <f t="shared" si="135"/>
        <v/>
      </c>
      <c r="CX138" s="104" t="str">
        <f t="shared" si="135"/>
        <v/>
      </c>
      <c r="CY138" s="104" t="str">
        <f t="shared" si="135"/>
        <v/>
      </c>
      <c r="CZ138" s="104" t="str">
        <f t="shared" si="135"/>
        <v/>
      </c>
      <c r="DA138" s="104" t="str">
        <f t="shared" si="135"/>
        <v/>
      </c>
      <c r="DB138" s="104" t="str">
        <f t="shared" si="135"/>
        <v/>
      </c>
      <c r="DC138" s="104"/>
      <c r="DD138" s="104" t="str">
        <f t="shared" si="118"/>
        <v/>
      </c>
      <c r="DE138" s="104" t="str">
        <f t="shared" si="118"/>
        <v/>
      </c>
      <c r="DF138" s="104" t="str">
        <f t="shared" si="118"/>
        <v/>
      </c>
      <c r="DG138" s="104" t="str">
        <f t="shared" si="118"/>
        <v/>
      </c>
      <c r="DH138" s="104" t="str">
        <f t="shared" si="118"/>
        <v/>
      </c>
      <c r="DI138" s="104" t="str">
        <f t="shared" si="136"/>
        <v/>
      </c>
      <c r="DJ138" s="104" t="str">
        <f t="shared" si="136"/>
        <v/>
      </c>
      <c r="DK138" s="104" t="str">
        <f t="shared" si="136"/>
        <v/>
      </c>
      <c r="DL138" s="104" t="str">
        <f t="shared" si="136"/>
        <v/>
      </c>
      <c r="DM138" s="104" t="str">
        <f t="shared" si="136"/>
        <v/>
      </c>
      <c r="DN138" s="104" t="str">
        <f t="shared" si="136"/>
        <v/>
      </c>
      <c r="DO138" s="104" t="str">
        <f t="shared" si="136"/>
        <v/>
      </c>
      <c r="DP138" s="104" t="str">
        <f t="shared" si="136"/>
        <v/>
      </c>
      <c r="DQ138" s="104"/>
      <c r="DR138" s="104" t="str">
        <f t="shared" si="119"/>
        <v/>
      </c>
      <c r="DS138" s="104" t="str">
        <f t="shared" si="119"/>
        <v/>
      </c>
      <c r="DT138" s="104" t="str">
        <f t="shared" si="119"/>
        <v/>
      </c>
      <c r="DU138" s="104" t="str">
        <f t="shared" si="119"/>
        <v/>
      </c>
      <c r="DV138" s="104" t="str">
        <f t="shared" si="119"/>
        <v/>
      </c>
      <c r="DW138" s="104" t="str">
        <f t="shared" si="137"/>
        <v/>
      </c>
      <c r="DX138" s="104" t="str">
        <f t="shared" si="137"/>
        <v/>
      </c>
      <c r="DY138" s="104" t="str">
        <f t="shared" si="137"/>
        <v/>
      </c>
      <c r="DZ138" s="104" t="str">
        <f t="shared" si="137"/>
        <v/>
      </c>
      <c r="EA138" s="104" t="str">
        <f t="shared" si="137"/>
        <v/>
      </c>
      <c r="EB138" s="104" t="str">
        <f t="shared" si="137"/>
        <v/>
      </c>
      <c r="EC138" s="104" t="str">
        <f t="shared" si="137"/>
        <v/>
      </c>
      <c r="ED138" s="104" t="str">
        <f t="shared" si="137"/>
        <v/>
      </c>
      <c r="EE138" s="104"/>
      <c r="EF138" s="104" t="str">
        <f t="shared" si="120"/>
        <v/>
      </c>
      <c r="EG138" s="104" t="str">
        <f t="shared" si="120"/>
        <v/>
      </c>
      <c r="EH138" s="104" t="str">
        <f t="shared" si="120"/>
        <v/>
      </c>
      <c r="EI138" s="104" t="str">
        <f t="shared" si="120"/>
        <v/>
      </c>
      <c r="EJ138" s="104" t="str">
        <f t="shared" si="120"/>
        <v/>
      </c>
      <c r="EK138" s="104" t="str">
        <f t="shared" si="138"/>
        <v/>
      </c>
      <c r="EL138" s="104" t="str">
        <f t="shared" si="138"/>
        <v/>
      </c>
      <c r="EM138" s="104" t="str">
        <f t="shared" si="138"/>
        <v/>
      </c>
      <c r="EN138" s="104" t="str">
        <f t="shared" si="138"/>
        <v/>
      </c>
      <c r="EO138" s="104" t="str">
        <f t="shared" si="138"/>
        <v/>
      </c>
      <c r="EP138" s="104" t="str">
        <f t="shared" si="138"/>
        <v/>
      </c>
      <c r="EQ138" s="104" t="str">
        <f t="shared" si="138"/>
        <v/>
      </c>
      <c r="ER138" s="104" t="str">
        <f t="shared" si="138"/>
        <v/>
      </c>
      <c r="ES138" s="104"/>
      <c r="ET138" s="104" t="str">
        <f t="shared" si="121"/>
        <v/>
      </c>
      <c r="EU138" s="104" t="str">
        <f t="shared" si="121"/>
        <v/>
      </c>
      <c r="EV138" s="104" t="str">
        <f t="shared" si="121"/>
        <v/>
      </c>
      <c r="EW138" s="104" t="str">
        <f t="shared" si="121"/>
        <v/>
      </c>
      <c r="EX138" s="104" t="str">
        <f t="shared" si="121"/>
        <v/>
      </c>
      <c r="EY138" s="104">
        <f t="shared" si="139"/>
        <v>50.8</v>
      </c>
      <c r="EZ138" s="104" t="str">
        <f t="shared" si="139"/>
        <v/>
      </c>
      <c r="FA138" s="104" t="str">
        <f t="shared" si="139"/>
        <v/>
      </c>
      <c r="FB138" s="104" t="str">
        <f t="shared" si="139"/>
        <v/>
      </c>
      <c r="FC138" s="104" t="str">
        <f t="shared" si="139"/>
        <v/>
      </c>
      <c r="FD138" s="104" t="str">
        <f t="shared" si="139"/>
        <v/>
      </c>
      <c r="FE138" s="104" t="str">
        <f t="shared" si="139"/>
        <v/>
      </c>
      <c r="FF138" s="104" t="str">
        <f t="shared" si="139"/>
        <v/>
      </c>
      <c r="FG138" s="104"/>
      <c r="FH138" s="104" t="str">
        <f t="shared" si="122"/>
        <v/>
      </c>
      <c r="FI138" s="104" t="str">
        <f t="shared" si="122"/>
        <v/>
      </c>
      <c r="FJ138" s="104" t="str">
        <f t="shared" si="122"/>
        <v/>
      </c>
      <c r="FK138" s="104" t="str">
        <f t="shared" si="122"/>
        <v/>
      </c>
      <c r="FL138" s="104" t="str">
        <f t="shared" si="122"/>
        <v/>
      </c>
      <c r="FM138" s="104" t="str">
        <f t="shared" si="140"/>
        <v/>
      </c>
      <c r="FN138" s="104" t="str">
        <f t="shared" si="140"/>
        <v/>
      </c>
      <c r="FO138" s="104" t="str">
        <f t="shared" si="140"/>
        <v/>
      </c>
      <c r="FP138" s="104" t="str">
        <f t="shared" si="140"/>
        <v/>
      </c>
      <c r="FQ138" s="104" t="str">
        <f t="shared" si="140"/>
        <v/>
      </c>
      <c r="FR138" s="104" t="str">
        <f t="shared" si="140"/>
        <v/>
      </c>
      <c r="FS138" s="104" t="str">
        <f t="shared" si="140"/>
        <v/>
      </c>
      <c r="FT138" s="104" t="str">
        <f t="shared" si="140"/>
        <v/>
      </c>
      <c r="FU138" s="104"/>
      <c r="FV138" s="104" t="str">
        <f t="shared" si="123"/>
        <v/>
      </c>
      <c r="FW138" s="104" t="str">
        <f t="shared" si="123"/>
        <v/>
      </c>
      <c r="FX138" s="104" t="str">
        <f t="shared" si="123"/>
        <v/>
      </c>
      <c r="FY138" s="104" t="str">
        <f t="shared" si="123"/>
        <v/>
      </c>
      <c r="FZ138" s="104" t="str">
        <f t="shared" si="123"/>
        <v/>
      </c>
      <c r="GA138" s="104" t="str">
        <f t="shared" si="141"/>
        <v/>
      </c>
      <c r="GB138" s="104" t="str">
        <f t="shared" si="141"/>
        <v/>
      </c>
      <c r="GC138" s="104" t="str">
        <f t="shared" si="141"/>
        <v/>
      </c>
      <c r="GD138" s="104" t="str">
        <f t="shared" si="141"/>
        <v/>
      </c>
      <c r="GE138" s="104" t="str">
        <f t="shared" si="141"/>
        <v/>
      </c>
      <c r="GF138" s="104" t="str">
        <f t="shared" si="141"/>
        <v/>
      </c>
      <c r="GG138" s="104" t="str">
        <f t="shared" si="141"/>
        <v/>
      </c>
      <c r="GH138" s="104" t="str">
        <f t="shared" si="141"/>
        <v/>
      </c>
      <c r="GI138" s="104"/>
      <c r="GJ138" s="104" t="str">
        <f t="shared" si="124"/>
        <v/>
      </c>
      <c r="GK138" s="104" t="str">
        <f t="shared" si="124"/>
        <v/>
      </c>
      <c r="GL138" s="104" t="str">
        <f t="shared" si="124"/>
        <v/>
      </c>
      <c r="GM138" s="104" t="str">
        <f t="shared" si="124"/>
        <v/>
      </c>
      <c r="GN138" s="104" t="str">
        <f t="shared" si="124"/>
        <v/>
      </c>
      <c r="GO138" s="104" t="str">
        <f t="shared" si="142"/>
        <v/>
      </c>
      <c r="GP138" s="104" t="str">
        <f t="shared" si="142"/>
        <v/>
      </c>
      <c r="GQ138" s="104" t="str">
        <f t="shared" si="142"/>
        <v/>
      </c>
      <c r="GR138" s="104" t="str">
        <f t="shared" si="142"/>
        <v/>
      </c>
      <c r="GS138" s="104" t="str">
        <f t="shared" si="142"/>
        <v/>
      </c>
      <c r="GT138" s="104" t="str">
        <f t="shared" si="142"/>
        <v/>
      </c>
      <c r="GU138" s="104" t="str">
        <f t="shared" si="142"/>
        <v/>
      </c>
      <c r="GV138" s="104" t="str">
        <f t="shared" si="142"/>
        <v/>
      </c>
      <c r="GW138" s="104"/>
      <c r="GX138" s="104" t="str">
        <f t="shared" si="125"/>
        <v/>
      </c>
      <c r="GY138" s="104" t="str">
        <f t="shared" si="125"/>
        <v/>
      </c>
      <c r="GZ138" s="104" t="str">
        <f t="shared" si="125"/>
        <v/>
      </c>
      <c r="HA138" s="104" t="str">
        <f t="shared" si="125"/>
        <v/>
      </c>
      <c r="HB138" s="104" t="str">
        <f t="shared" si="125"/>
        <v/>
      </c>
      <c r="HC138" s="104" t="str">
        <f t="shared" si="143"/>
        <v/>
      </c>
      <c r="HD138" s="104" t="str">
        <f t="shared" si="143"/>
        <v/>
      </c>
      <c r="HE138" s="104" t="str">
        <f t="shared" si="143"/>
        <v/>
      </c>
      <c r="HF138" s="104" t="str">
        <f t="shared" si="143"/>
        <v/>
      </c>
      <c r="HG138" s="104" t="str">
        <f t="shared" si="143"/>
        <v/>
      </c>
      <c r="HH138" s="104" t="str">
        <f t="shared" si="143"/>
        <v/>
      </c>
      <c r="HI138" s="104" t="str">
        <f t="shared" si="143"/>
        <v/>
      </c>
      <c r="HJ138" s="104" t="str">
        <f t="shared" si="143"/>
        <v/>
      </c>
    </row>
    <row r="139" spans="1:218" x14ac:dyDescent="0.25">
      <c r="A139" s="91">
        <v>40662</v>
      </c>
      <c r="B139" s="113">
        <v>0.75</v>
      </c>
      <c r="C139" s="114" t="s">
        <v>407</v>
      </c>
      <c r="D139" s="160" t="s">
        <v>664</v>
      </c>
      <c r="E139" s="112">
        <v>56.8</v>
      </c>
      <c r="F139" s="134"/>
      <c r="G139" s="161" t="s">
        <v>665</v>
      </c>
      <c r="H139" s="162" t="str">
        <f>INDEX('Daily Activity List'!B:B,MATCH(A139,'Daily Activity List'!$A:$A))</f>
        <v>AB Decon - Removal</v>
      </c>
      <c r="I139" s="136"/>
      <c r="J139" s="104" t="str">
        <f t="shared" si="144"/>
        <v/>
      </c>
      <c r="K139" s="104" t="str">
        <f t="shared" si="144"/>
        <v/>
      </c>
      <c r="L139" s="104" t="str">
        <f t="shared" si="145"/>
        <v/>
      </c>
      <c r="M139" s="104" t="str">
        <f t="shared" si="145"/>
        <v/>
      </c>
      <c r="N139" s="104" t="str">
        <f t="shared" si="145"/>
        <v/>
      </c>
      <c r="O139" s="104" t="str">
        <f t="shared" si="145"/>
        <v/>
      </c>
      <c r="P139" s="104" t="str">
        <f t="shared" si="145"/>
        <v/>
      </c>
      <c r="Q139" s="104" t="str">
        <f t="shared" si="145"/>
        <v/>
      </c>
      <c r="R139" s="104" t="str">
        <f t="shared" si="145"/>
        <v/>
      </c>
      <c r="S139" s="104" t="str">
        <f t="shared" si="145"/>
        <v/>
      </c>
      <c r="T139" s="104" t="str">
        <f t="shared" si="145"/>
        <v/>
      </c>
      <c r="U139" s="104" t="str">
        <f t="shared" si="145"/>
        <v/>
      </c>
      <c r="V139" s="104" t="str">
        <f t="shared" si="145"/>
        <v/>
      </c>
      <c r="W139" s="136"/>
      <c r="X139" s="104" t="str">
        <f t="shared" si="130"/>
        <v/>
      </c>
      <c r="Y139" s="104" t="str">
        <f t="shared" si="146"/>
        <v/>
      </c>
      <c r="Z139" s="104" t="str">
        <f t="shared" si="146"/>
        <v/>
      </c>
      <c r="AA139" s="104" t="str">
        <f t="shared" si="146"/>
        <v/>
      </c>
      <c r="AB139" s="104" t="str">
        <f t="shared" si="146"/>
        <v/>
      </c>
      <c r="AC139" s="104" t="str">
        <f t="shared" si="146"/>
        <v/>
      </c>
      <c r="AD139" s="104" t="str">
        <f t="shared" si="146"/>
        <v/>
      </c>
      <c r="AE139" s="104" t="str">
        <f t="shared" si="146"/>
        <v/>
      </c>
      <c r="AF139" s="104" t="str">
        <f t="shared" si="146"/>
        <v/>
      </c>
      <c r="AG139" s="104" t="str">
        <f t="shared" si="146"/>
        <v/>
      </c>
      <c r="AH139" s="104" t="str">
        <f t="shared" si="146"/>
        <v/>
      </c>
      <c r="AI139" s="104" t="str">
        <f t="shared" si="146"/>
        <v/>
      </c>
      <c r="AJ139" s="104" t="str">
        <f t="shared" si="146"/>
        <v/>
      </c>
      <c r="AK139" s="104"/>
      <c r="AL139" s="104" t="str">
        <f t="shared" si="131"/>
        <v/>
      </c>
      <c r="AM139" s="104" t="str">
        <f t="shared" si="147"/>
        <v/>
      </c>
      <c r="AN139" s="104" t="str">
        <f t="shared" si="147"/>
        <v/>
      </c>
      <c r="AO139" s="104" t="str">
        <f t="shared" si="147"/>
        <v/>
      </c>
      <c r="AP139" s="104" t="str">
        <f t="shared" si="147"/>
        <v/>
      </c>
      <c r="AQ139" s="104" t="str">
        <f t="shared" si="147"/>
        <v/>
      </c>
      <c r="AR139" s="104" t="str">
        <f t="shared" si="147"/>
        <v/>
      </c>
      <c r="AS139" s="104" t="str">
        <f t="shared" si="147"/>
        <v/>
      </c>
      <c r="AT139" s="104" t="str">
        <f t="shared" si="147"/>
        <v/>
      </c>
      <c r="AU139" s="104" t="str">
        <f t="shared" si="147"/>
        <v/>
      </c>
      <c r="AV139" s="104" t="str">
        <f t="shared" si="147"/>
        <v/>
      </c>
      <c r="AW139" s="104" t="str">
        <f t="shared" si="147"/>
        <v/>
      </c>
      <c r="AX139" s="104" t="str">
        <f t="shared" si="147"/>
        <v/>
      </c>
      <c r="AY139" s="104"/>
      <c r="AZ139" s="104" t="str">
        <f t="shared" si="132"/>
        <v/>
      </c>
      <c r="BA139" s="104" t="str">
        <f t="shared" si="148"/>
        <v/>
      </c>
      <c r="BB139" s="104" t="str">
        <f t="shared" si="148"/>
        <v/>
      </c>
      <c r="BC139" s="104" t="str">
        <f t="shared" si="148"/>
        <v/>
      </c>
      <c r="BD139" s="104" t="str">
        <f t="shared" si="148"/>
        <v/>
      </c>
      <c r="BE139" s="104" t="str">
        <f t="shared" si="148"/>
        <v/>
      </c>
      <c r="BF139" s="104" t="str">
        <f t="shared" si="148"/>
        <v/>
      </c>
      <c r="BG139" s="104" t="str">
        <f t="shared" si="148"/>
        <v/>
      </c>
      <c r="BH139" s="104" t="str">
        <f t="shared" si="148"/>
        <v/>
      </c>
      <c r="BI139" s="104" t="str">
        <f t="shared" si="148"/>
        <v/>
      </c>
      <c r="BJ139" s="104" t="str">
        <f t="shared" si="148"/>
        <v/>
      </c>
      <c r="BK139" s="104" t="str">
        <f t="shared" si="148"/>
        <v/>
      </c>
      <c r="BL139" s="104" t="str">
        <f t="shared" si="148"/>
        <v/>
      </c>
      <c r="BM139" s="104"/>
      <c r="BN139" s="104" t="str">
        <f t="shared" si="133"/>
        <v/>
      </c>
      <c r="BO139" s="104" t="str">
        <f t="shared" si="149"/>
        <v/>
      </c>
      <c r="BP139" s="104" t="str">
        <f t="shared" si="149"/>
        <v/>
      </c>
      <c r="BQ139" s="104" t="str">
        <f t="shared" si="149"/>
        <v/>
      </c>
      <c r="BR139" s="104" t="str">
        <f t="shared" si="149"/>
        <v/>
      </c>
      <c r="BS139" s="104" t="str">
        <f t="shared" si="149"/>
        <v/>
      </c>
      <c r="BT139" s="104" t="str">
        <f t="shared" si="149"/>
        <v/>
      </c>
      <c r="BU139" s="104" t="str">
        <f t="shared" si="149"/>
        <v/>
      </c>
      <c r="BV139" s="104" t="str">
        <f t="shared" si="149"/>
        <v/>
      </c>
      <c r="BW139" s="104" t="str">
        <f t="shared" si="149"/>
        <v/>
      </c>
      <c r="BX139" s="104" t="str">
        <f t="shared" si="149"/>
        <v/>
      </c>
      <c r="BY139" s="104" t="str">
        <f t="shared" si="149"/>
        <v/>
      </c>
      <c r="BZ139" s="104" t="str">
        <f t="shared" si="149"/>
        <v/>
      </c>
      <c r="CA139" s="104"/>
      <c r="CB139" s="104" t="str">
        <f t="shared" si="116"/>
        <v/>
      </c>
      <c r="CC139" s="104" t="str">
        <f t="shared" si="116"/>
        <v/>
      </c>
      <c r="CD139" s="104" t="str">
        <f t="shared" si="116"/>
        <v/>
      </c>
      <c r="CE139" s="104" t="str">
        <f t="shared" si="116"/>
        <v/>
      </c>
      <c r="CF139" s="104" t="str">
        <f t="shared" si="116"/>
        <v/>
      </c>
      <c r="CG139" s="104" t="str">
        <f t="shared" si="134"/>
        <v/>
      </c>
      <c r="CH139" s="104" t="str">
        <f t="shared" si="134"/>
        <v/>
      </c>
      <c r="CI139" s="104" t="str">
        <f t="shared" si="134"/>
        <v/>
      </c>
      <c r="CJ139" s="104" t="str">
        <f t="shared" si="134"/>
        <v/>
      </c>
      <c r="CK139" s="104" t="str">
        <f t="shared" si="134"/>
        <v/>
      </c>
      <c r="CL139" s="104" t="str">
        <f t="shared" si="134"/>
        <v/>
      </c>
      <c r="CM139" s="104" t="str">
        <f t="shared" si="134"/>
        <v/>
      </c>
      <c r="CN139" s="104" t="str">
        <f t="shared" si="134"/>
        <v/>
      </c>
      <c r="CO139" s="104"/>
      <c r="CP139" s="104" t="str">
        <f t="shared" si="117"/>
        <v/>
      </c>
      <c r="CQ139" s="104" t="str">
        <f t="shared" si="117"/>
        <v/>
      </c>
      <c r="CR139" s="104" t="str">
        <f t="shared" si="117"/>
        <v/>
      </c>
      <c r="CS139" s="104" t="str">
        <f t="shared" si="117"/>
        <v/>
      </c>
      <c r="CT139" s="104" t="str">
        <f t="shared" si="117"/>
        <v/>
      </c>
      <c r="CU139" s="104" t="str">
        <f t="shared" si="135"/>
        <v/>
      </c>
      <c r="CV139" s="104" t="str">
        <f t="shared" si="135"/>
        <v/>
      </c>
      <c r="CW139" s="104" t="str">
        <f t="shared" si="135"/>
        <v/>
      </c>
      <c r="CX139" s="104" t="str">
        <f t="shared" si="135"/>
        <v/>
      </c>
      <c r="CY139" s="104" t="str">
        <f t="shared" si="135"/>
        <v/>
      </c>
      <c r="CZ139" s="104" t="str">
        <f t="shared" si="135"/>
        <v/>
      </c>
      <c r="DA139" s="104" t="str">
        <f t="shared" si="135"/>
        <v/>
      </c>
      <c r="DB139" s="104" t="str">
        <f t="shared" si="135"/>
        <v/>
      </c>
      <c r="DC139" s="104"/>
      <c r="DD139" s="104" t="str">
        <f t="shared" si="118"/>
        <v/>
      </c>
      <c r="DE139" s="104" t="str">
        <f t="shared" si="118"/>
        <v/>
      </c>
      <c r="DF139" s="104" t="str">
        <f t="shared" si="118"/>
        <v/>
      </c>
      <c r="DG139" s="104" t="str">
        <f t="shared" si="118"/>
        <v/>
      </c>
      <c r="DH139" s="104" t="str">
        <f t="shared" si="118"/>
        <v/>
      </c>
      <c r="DI139" s="104" t="str">
        <f t="shared" si="136"/>
        <v/>
      </c>
      <c r="DJ139" s="104" t="str">
        <f t="shared" si="136"/>
        <v/>
      </c>
      <c r="DK139" s="104" t="str">
        <f t="shared" si="136"/>
        <v/>
      </c>
      <c r="DL139" s="104" t="str">
        <f t="shared" si="136"/>
        <v/>
      </c>
      <c r="DM139" s="104" t="str">
        <f t="shared" si="136"/>
        <v/>
      </c>
      <c r="DN139" s="104" t="str">
        <f t="shared" si="136"/>
        <v/>
      </c>
      <c r="DO139" s="104" t="str">
        <f t="shared" si="136"/>
        <v/>
      </c>
      <c r="DP139" s="104" t="str">
        <f t="shared" si="136"/>
        <v/>
      </c>
      <c r="DQ139" s="104"/>
      <c r="DR139" s="104" t="str">
        <f t="shared" si="119"/>
        <v/>
      </c>
      <c r="DS139" s="104" t="str">
        <f t="shared" si="119"/>
        <v/>
      </c>
      <c r="DT139" s="104" t="str">
        <f t="shared" si="119"/>
        <v/>
      </c>
      <c r="DU139" s="104" t="str">
        <f t="shared" si="119"/>
        <v/>
      </c>
      <c r="DV139" s="104" t="str">
        <f t="shared" si="119"/>
        <v/>
      </c>
      <c r="DW139" s="104" t="str">
        <f t="shared" si="137"/>
        <v/>
      </c>
      <c r="DX139" s="104" t="str">
        <f t="shared" si="137"/>
        <v/>
      </c>
      <c r="DY139" s="104" t="str">
        <f t="shared" si="137"/>
        <v/>
      </c>
      <c r="DZ139" s="104" t="str">
        <f t="shared" si="137"/>
        <v/>
      </c>
      <c r="EA139" s="104" t="str">
        <f t="shared" si="137"/>
        <v/>
      </c>
      <c r="EB139" s="104" t="str">
        <f t="shared" si="137"/>
        <v/>
      </c>
      <c r="EC139" s="104" t="str">
        <f t="shared" si="137"/>
        <v/>
      </c>
      <c r="ED139" s="104" t="str">
        <f t="shared" si="137"/>
        <v/>
      </c>
      <c r="EE139" s="104"/>
      <c r="EF139" s="104" t="str">
        <f t="shared" si="120"/>
        <v/>
      </c>
      <c r="EG139" s="104" t="str">
        <f t="shared" si="120"/>
        <v/>
      </c>
      <c r="EH139" s="104" t="str">
        <f t="shared" si="120"/>
        <v/>
      </c>
      <c r="EI139" s="104" t="str">
        <f t="shared" si="120"/>
        <v/>
      </c>
      <c r="EJ139" s="104" t="str">
        <f t="shared" si="120"/>
        <v/>
      </c>
      <c r="EK139" s="104" t="str">
        <f t="shared" si="138"/>
        <v/>
      </c>
      <c r="EL139" s="104" t="str">
        <f t="shared" si="138"/>
        <v/>
      </c>
      <c r="EM139" s="104" t="str">
        <f t="shared" si="138"/>
        <v/>
      </c>
      <c r="EN139" s="104" t="str">
        <f t="shared" si="138"/>
        <v/>
      </c>
      <c r="EO139" s="104" t="str">
        <f t="shared" si="138"/>
        <v/>
      </c>
      <c r="EP139" s="104" t="str">
        <f t="shared" si="138"/>
        <v/>
      </c>
      <c r="EQ139" s="104" t="str">
        <f t="shared" si="138"/>
        <v/>
      </c>
      <c r="ER139" s="104" t="str">
        <f t="shared" si="138"/>
        <v/>
      </c>
      <c r="ES139" s="104"/>
      <c r="ET139" s="104" t="str">
        <f t="shared" si="121"/>
        <v/>
      </c>
      <c r="EU139" s="104" t="str">
        <f t="shared" si="121"/>
        <v/>
      </c>
      <c r="EV139" s="104" t="str">
        <f t="shared" si="121"/>
        <v/>
      </c>
      <c r="EW139" s="104" t="str">
        <f t="shared" si="121"/>
        <v/>
      </c>
      <c r="EX139" s="104" t="str">
        <f t="shared" si="121"/>
        <v/>
      </c>
      <c r="EY139" s="104" t="str">
        <f t="shared" si="139"/>
        <v/>
      </c>
      <c r="EZ139" s="104" t="str">
        <f t="shared" si="139"/>
        <v/>
      </c>
      <c r="FA139" s="104" t="str">
        <f t="shared" si="139"/>
        <v/>
      </c>
      <c r="FB139" s="104" t="str">
        <f t="shared" si="139"/>
        <v/>
      </c>
      <c r="FC139" s="104" t="str">
        <f t="shared" si="139"/>
        <v/>
      </c>
      <c r="FD139" s="104" t="str">
        <f t="shared" si="139"/>
        <v/>
      </c>
      <c r="FE139" s="104" t="str">
        <f t="shared" si="139"/>
        <v/>
      </c>
      <c r="FF139" s="104" t="str">
        <f t="shared" si="139"/>
        <v/>
      </c>
      <c r="FG139" s="104"/>
      <c r="FH139" s="104" t="str">
        <f t="shared" si="122"/>
        <v/>
      </c>
      <c r="FI139" s="104" t="str">
        <f t="shared" si="122"/>
        <v/>
      </c>
      <c r="FJ139" s="104" t="str">
        <f t="shared" si="122"/>
        <v/>
      </c>
      <c r="FK139" s="104" t="str">
        <f t="shared" si="122"/>
        <v/>
      </c>
      <c r="FL139" s="104" t="str">
        <f t="shared" si="122"/>
        <v/>
      </c>
      <c r="FM139" s="104" t="str">
        <f t="shared" si="140"/>
        <v/>
      </c>
      <c r="FN139" s="104" t="str">
        <f t="shared" si="140"/>
        <v/>
      </c>
      <c r="FO139" s="104" t="str">
        <f t="shared" si="140"/>
        <v/>
      </c>
      <c r="FP139" s="104" t="str">
        <f t="shared" si="140"/>
        <v/>
      </c>
      <c r="FQ139" s="104" t="str">
        <f t="shared" si="140"/>
        <v/>
      </c>
      <c r="FR139" s="104" t="str">
        <f t="shared" si="140"/>
        <v/>
      </c>
      <c r="FS139" s="104" t="str">
        <f t="shared" si="140"/>
        <v/>
      </c>
      <c r="FT139" s="104" t="str">
        <f t="shared" si="140"/>
        <v/>
      </c>
      <c r="FU139" s="104"/>
      <c r="FV139" s="104" t="str">
        <f t="shared" si="123"/>
        <v/>
      </c>
      <c r="FW139" s="104" t="str">
        <f t="shared" si="123"/>
        <v/>
      </c>
      <c r="FX139" s="104" t="str">
        <f t="shared" si="123"/>
        <v/>
      </c>
      <c r="FY139" s="104" t="str">
        <f t="shared" si="123"/>
        <v/>
      </c>
      <c r="FZ139" s="104" t="str">
        <f t="shared" si="123"/>
        <v/>
      </c>
      <c r="GA139" s="104" t="str">
        <f t="shared" si="141"/>
        <v/>
      </c>
      <c r="GB139" s="104" t="str">
        <f t="shared" si="141"/>
        <v/>
      </c>
      <c r="GC139" s="104" t="str">
        <f t="shared" si="141"/>
        <v/>
      </c>
      <c r="GD139" s="104" t="str">
        <f t="shared" si="141"/>
        <v/>
      </c>
      <c r="GE139" s="104" t="str">
        <f t="shared" si="141"/>
        <v/>
      </c>
      <c r="GF139" s="104" t="str">
        <f t="shared" si="141"/>
        <v/>
      </c>
      <c r="GG139" s="104" t="str">
        <f t="shared" si="141"/>
        <v/>
      </c>
      <c r="GH139" s="104" t="str">
        <f t="shared" si="141"/>
        <v/>
      </c>
      <c r="GI139" s="104"/>
      <c r="GJ139" s="104" t="str">
        <f t="shared" si="124"/>
        <v/>
      </c>
      <c r="GK139" s="104" t="str">
        <f t="shared" si="124"/>
        <v/>
      </c>
      <c r="GL139" s="104" t="str">
        <f t="shared" si="124"/>
        <v/>
      </c>
      <c r="GM139" s="104" t="str">
        <f t="shared" si="124"/>
        <v/>
      </c>
      <c r="GN139" s="104" t="str">
        <f t="shared" si="124"/>
        <v/>
      </c>
      <c r="GO139" s="104" t="str">
        <f t="shared" si="142"/>
        <v/>
      </c>
      <c r="GP139" s="104" t="str">
        <f t="shared" si="142"/>
        <v/>
      </c>
      <c r="GQ139" s="104" t="str">
        <f t="shared" si="142"/>
        <v/>
      </c>
      <c r="GR139" s="104" t="str">
        <f t="shared" si="142"/>
        <v/>
      </c>
      <c r="GS139" s="104" t="str">
        <f t="shared" si="142"/>
        <v/>
      </c>
      <c r="GT139" s="104" t="str">
        <f t="shared" si="142"/>
        <v/>
      </c>
      <c r="GU139" s="104" t="str">
        <f t="shared" si="142"/>
        <v/>
      </c>
      <c r="GV139" s="104" t="str">
        <f t="shared" si="142"/>
        <v/>
      </c>
      <c r="GW139" s="104"/>
      <c r="GX139" s="104" t="str">
        <f t="shared" si="125"/>
        <v/>
      </c>
      <c r="GY139" s="104" t="str">
        <f t="shared" si="125"/>
        <v/>
      </c>
      <c r="GZ139" s="104" t="str">
        <f t="shared" si="125"/>
        <v/>
      </c>
      <c r="HA139" s="104" t="str">
        <f t="shared" si="125"/>
        <v/>
      </c>
      <c r="HB139" s="104" t="str">
        <f t="shared" si="125"/>
        <v/>
      </c>
      <c r="HC139" s="104">
        <f t="shared" si="143"/>
        <v>56.8</v>
      </c>
      <c r="HD139" s="104" t="str">
        <f t="shared" si="143"/>
        <v/>
      </c>
      <c r="HE139" s="104" t="str">
        <f t="shared" si="143"/>
        <v/>
      </c>
      <c r="HF139" s="104" t="str">
        <f t="shared" si="143"/>
        <v/>
      </c>
      <c r="HG139" s="104" t="str">
        <f t="shared" si="143"/>
        <v/>
      </c>
      <c r="HH139" s="104" t="str">
        <f t="shared" si="143"/>
        <v/>
      </c>
      <c r="HI139" s="104" t="str">
        <f t="shared" si="143"/>
        <v/>
      </c>
      <c r="HJ139" s="104" t="str">
        <f t="shared" si="143"/>
        <v/>
      </c>
    </row>
    <row r="140" spans="1:218" x14ac:dyDescent="0.25">
      <c r="A140" s="91">
        <v>40662</v>
      </c>
      <c r="B140" s="113">
        <v>0.75</v>
      </c>
      <c r="C140" s="114" t="s">
        <v>407</v>
      </c>
      <c r="D140" s="160" t="s">
        <v>664</v>
      </c>
      <c r="E140" s="112">
        <v>68.8</v>
      </c>
      <c r="F140" s="134"/>
      <c r="G140" s="161" t="s">
        <v>665</v>
      </c>
      <c r="H140" s="162" t="str">
        <f>INDEX('Daily Activity List'!B:B,MATCH(A140,'Daily Activity List'!$A:$A))</f>
        <v>AB Decon - Removal</v>
      </c>
      <c r="I140" s="136"/>
      <c r="J140" s="104" t="str">
        <f t="shared" si="144"/>
        <v/>
      </c>
      <c r="K140" s="104" t="str">
        <f t="shared" si="144"/>
        <v/>
      </c>
      <c r="L140" s="104" t="str">
        <f t="shared" si="145"/>
        <v/>
      </c>
      <c r="M140" s="104" t="str">
        <f t="shared" si="145"/>
        <v/>
      </c>
      <c r="N140" s="104" t="str">
        <f t="shared" si="145"/>
        <v/>
      </c>
      <c r="O140" s="104" t="str">
        <f t="shared" si="145"/>
        <v/>
      </c>
      <c r="P140" s="104" t="str">
        <f t="shared" si="145"/>
        <v/>
      </c>
      <c r="Q140" s="104" t="str">
        <f t="shared" si="145"/>
        <v/>
      </c>
      <c r="R140" s="104" t="str">
        <f t="shared" si="145"/>
        <v/>
      </c>
      <c r="S140" s="104" t="str">
        <f t="shared" si="145"/>
        <v/>
      </c>
      <c r="T140" s="104" t="str">
        <f t="shared" si="145"/>
        <v/>
      </c>
      <c r="U140" s="104" t="str">
        <f t="shared" si="145"/>
        <v/>
      </c>
      <c r="V140" s="104" t="str">
        <f t="shared" si="145"/>
        <v/>
      </c>
      <c r="W140" s="136"/>
      <c r="X140" s="104" t="str">
        <f t="shared" si="130"/>
        <v/>
      </c>
      <c r="Y140" s="104" t="str">
        <f t="shared" si="146"/>
        <v/>
      </c>
      <c r="Z140" s="104" t="str">
        <f t="shared" si="146"/>
        <v/>
      </c>
      <c r="AA140" s="104" t="str">
        <f t="shared" si="146"/>
        <v/>
      </c>
      <c r="AB140" s="104" t="str">
        <f t="shared" si="146"/>
        <v/>
      </c>
      <c r="AC140" s="104" t="str">
        <f t="shared" si="146"/>
        <v/>
      </c>
      <c r="AD140" s="104" t="str">
        <f t="shared" si="146"/>
        <v/>
      </c>
      <c r="AE140" s="104" t="str">
        <f t="shared" si="146"/>
        <v/>
      </c>
      <c r="AF140" s="104" t="str">
        <f t="shared" si="146"/>
        <v/>
      </c>
      <c r="AG140" s="104" t="str">
        <f t="shared" si="146"/>
        <v/>
      </c>
      <c r="AH140" s="104" t="str">
        <f t="shared" si="146"/>
        <v/>
      </c>
      <c r="AI140" s="104" t="str">
        <f t="shared" si="146"/>
        <v/>
      </c>
      <c r="AJ140" s="104" t="str">
        <f t="shared" si="146"/>
        <v/>
      </c>
      <c r="AK140" s="104"/>
      <c r="AL140" s="104" t="str">
        <f t="shared" si="131"/>
        <v/>
      </c>
      <c r="AM140" s="104" t="str">
        <f t="shared" si="147"/>
        <v/>
      </c>
      <c r="AN140" s="104" t="str">
        <f t="shared" si="147"/>
        <v/>
      </c>
      <c r="AO140" s="104" t="str">
        <f t="shared" si="147"/>
        <v/>
      </c>
      <c r="AP140" s="104" t="str">
        <f t="shared" si="147"/>
        <v/>
      </c>
      <c r="AQ140" s="104" t="str">
        <f t="shared" si="147"/>
        <v/>
      </c>
      <c r="AR140" s="104" t="str">
        <f t="shared" si="147"/>
        <v/>
      </c>
      <c r="AS140" s="104" t="str">
        <f t="shared" si="147"/>
        <v/>
      </c>
      <c r="AT140" s="104" t="str">
        <f t="shared" si="147"/>
        <v/>
      </c>
      <c r="AU140" s="104" t="str">
        <f t="shared" si="147"/>
        <v/>
      </c>
      <c r="AV140" s="104" t="str">
        <f t="shared" si="147"/>
        <v/>
      </c>
      <c r="AW140" s="104" t="str">
        <f t="shared" si="147"/>
        <v/>
      </c>
      <c r="AX140" s="104" t="str">
        <f t="shared" si="147"/>
        <v/>
      </c>
      <c r="AY140" s="104"/>
      <c r="AZ140" s="104" t="str">
        <f t="shared" si="132"/>
        <v/>
      </c>
      <c r="BA140" s="104" t="str">
        <f t="shared" si="148"/>
        <v/>
      </c>
      <c r="BB140" s="104" t="str">
        <f t="shared" si="148"/>
        <v/>
      </c>
      <c r="BC140" s="104" t="str">
        <f t="shared" si="148"/>
        <v/>
      </c>
      <c r="BD140" s="104" t="str">
        <f t="shared" si="148"/>
        <v/>
      </c>
      <c r="BE140" s="104" t="str">
        <f t="shared" si="148"/>
        <v/>
      </c>
      <c r="BF140" s="104" t="str">
        <f t="shared" si="148"/>
        <v/>
      </c>
      <c r="BG140" s="104" t="str">
        <f t="shared" si="148"/>
        <v/>
      </c>
      <c r="BH140" s="104" t="str">
        <f t="shared" si="148"/>
        <v/>
      </c>
      <c r="BI140" s="104" t="str">
        <f t="shared" si="148"/>
        <v/>
      </c>
      <c r="BJ140" s="104" t="str">
        <f t="shared" si="148"/>
        <v/>
      </c>
      <c r="BK140" s="104" t="str">
        <f t="shared" si="148"/>
        <v/>
      </c>
      <c r="BL140" s="104" t="str">
        <f t="shared" si="148"/>
        <v/>
      </c>
      <c r="BM140" s="104"/>
      <c r="BN140" s="104" t="str">
        <f t="shared" si="133"/>
        <v/>
      </c>
      <c r="BO140" s="104" t="str">
        <f t="shared" si="149"/>
        <v/>
      </c>
      <c r="BP140" s="104" t="str">
        <f t="shared" si="149"/>
        <v/>
      </c>
      <c r="BQ140" s="104" t="str">
        <f t="shared" si="149"/>
        <v/>
      </c>
      <c r="BR140" s="104" t="str">
        <f t="shared" si="149"/>
        <v/>
      </c>
      <c r="BS140" s="104" t="str">
        <f t="shared" si="149"/>
        <v/>
      </c>
      <c r="BT140" s="104" t="str">
        <f t="shared" si="149"/>
        <v/>
      </c>
      <c r="BU140" s="104" t="str">
        <f t="shared" si="149"/>
        <v/>
      </c>
      <c r="BV140" s="104" t="str">
        <f t="shared" si="149"/>
        <v/>
      </c>
      <c r="BW140" s="104" t="str">
        <f t="shared" si="149"/>
        <v/>
      </c>
      <c r="BX140" s="104" t="str">
        <f t="shared" si="149"/>
        <v/>
      </c>
      <c r="BY140" s="104" t="str">
        <f t="shared" si="149"/>
        <v/>
      </c>
      <c r="BZ140" s="104" t="str">
        <f t="shared" si="149"/>
        <v/>
      </c>
      <c r="CA140" s="104"/>
      <c r="CB140" s="104" t="str">
        <f t="shared" si="116"/>
        <v/>
      </c>
      <c r="CC140" s="104" t="str">
        <f t="shared" si="116"/>
        <v/>
      </c>
      <c r="CD140" s="104" t="str">
        <f t="shared" si="116"/>
        <v/>
      </c>
      <c r="CE140" s="104" t="str">
        <f t="shared" si="116"/>
        <v/>
      </c>
      <c r="CF140" s="104" t="str">
        <f t="shared" si="116"/>
        <v/>
      </c>
      <c r="CG140" s="104" t="str">
        <f t="shared" si="134"/>
        <v/>
      </c>
      <c r="CH140" s="104" t="str">
        <f t="shared" si="134"/>
        <v/>
      </c>
      <c r="CI140" s="104" t="str">
        <f t="shared" si="134"/>
        <v/>
      </c>
      <c r="CJ140" s="104" t="str">
        <f t="shared" si="134"/>
        <v/>
      </c>
      <c r="CK140" s="104" t="str">
        <f t="shared" si="134"/>
        <v/>
      </c>
      <c r="CL140" s="104" t="str">
        <f t="shared" si="134"/>
        <v/>
      </c>
      <c r="CM140" s="104" t="str">
        <f t="shared" si="134"/>
        <v/>
      </c>
      <c r="CN140" s="104" t="str">
        <f t="shared" si="134"/>
        <v/>
      </c>
      <c r="CO140" s="104"/>
      <c r="CP140" s="104" t="str">
        <f t="shared" si="117"/>
        <v/>
      </c>
      <c r="CQ140" s="104" t="str">
        <f t="shared" si="117"/>
        <v/>
      </c>
      <c r="CR140" s="104" t="str">
        <f t="shared" si="117"/>
        <v/>
      </c>
      <c r="CS140" s="104" t="str">
        <f t="shared" si="117"/>
        <v/>
      </c>
      <c r="CT140" s="104" t="str">
        <f t="shared" si="117"/>
        <v/>
      </c>
      <c r="CU140" s="104" t="str">
        <f t="shared" si="135"/>
        <v/>
      </c>
      <c r="CV140" s="104" t="str">
        <f t="shared" si="135"/>
        <v/>
      </c>
      <c r="CW140" s="104" t="str">
        <f t="shared" si="135"/>
        <v/>
      </c>
      <c r="CX140" s="104" t="str">
        <f t="shared" si="135"/>
        <v/>
      </c>
      <c r="CY140" s="104" t="str">
        <f t="shared" si="135"/>
        <v/>
      </c>
      <c r="CZ140" s="104" t="str">
        <f t="shared" si="135"/>
        <v/>
      </c>
      <c r="DA140" s="104" t="str">
        <f t="shared" si="135"/>
        <v/>
      </c>
      <c r="DB140" s="104" t="str">
        <f t="shared" si="135"/>
        <v/>
      </c>
      <c r="DC140" s="104"/>
      <c r="DD140" s="104" t="str">
        <f t="shared" si="118"/>
        <v/>
      </c>
      <c r="DE140" s="104" t="str">
        <f t="shared" si="118"/>
        <v/>
      </c>
      <c r="DF140" s="104" t="str">
        <f t="shared" si="118"/>
        <v/>
      </c>
      <c r="DG140" s="104" t="str">
        <f t="shared" si="118"/>
        <v/>
      </c>
      <c r="DH140" s="104" t="str">
        <f t="shared" si="118"/>
        <v/>
      </c>
      <c r="DI140" s="104" t="str">
        <f t="shared" si="136"/>
        <v/>
      </c>
      <c r="DJ140" s="104" t="str">
        <f t="shared" si="136"/>
        <v/>
      </c>
      <c r="DK140" s="104" t="str">
        <f t="shared" si="136"/>
        <v/>
      </c>
      <c r="DL140" s="104" t="str">
        <f t="shared" si="136"/>
        <v/>
      </c>
      <c r="DM140" s="104" t="str">
        <f t="shared" si="136"/>
        <v/>
      </c>
      <c r="DN140" s="104" t="str">
        <f t="shared" si="136"/>
        <v/>
      </c>
      <c r="DO140" s="104" t="str">
        <f t="shared" si="136"/>
        <v/>
      </c>
      <c r="DP140" s="104" t="str">
        <f t="shared" si="136"/>
        <v/>
      </c>
      <c r="DQ140" s="104"/>
      <c r="DR140" s="104" t="str">
        <f t="shared" si="119"/>
        <v/>
      </c>
      <c r="DS140" s="104" t="str">
        <f t="shared" si="119"/>
        <v/>
      </c>
      <c r="DT140" s="104" t="str">
        <f t="shared" si="119"/>
        <v/>
      </c>
      <c r="DU140" s="104" t="str">
        <f t="shared" si="119"/>
        <v/>
      </c>
      <c r="DV140" s="104" t="str">
        <f t="shared" si="119"/>
        <v/>
      </c>
      <c r="DW140" s="104" t="str">
        <f t="shared" si="137"/>
        <v/>
      </c>
      <c r="DX140" s="104" t="str">
        <f t="shared" si="137"/>
        <v/>
      </c>
      <c r="DY140" s="104" t="str">
        <f t="shared" si="137"/>
        <v/>
      </c>
      <c r="DZ140" s="104" t="str">
        <f t="shared" si="137"/>
        <v/>
      </c>
      <c r="EA140" s="104" t="str">
        <f t="shared" si="137"/>
        <v/>
      </c>
      <c r="EB140" s="104" t="str">
        <f t="shared" si="137"/>
        <v/>
      </c>
      <c r="EC140" s="104" t="str">
        <f t="shared" si="137"/>
        <v/>
      </c>
      <c r="ED140" s="104" t="str">
        <f t="shared" si="137"/>
        <v/>
      </c>
      <c r="EE140" s="104"/>
      <c r="EF140" s="104" t="str">
        <f t="shared" si="120"/>
        <v/>
      </c>
      <c r="EG140" s="104" t="str">
        <f t="shared" si="120"/>
        <v/>
      </c>
      <c r="EH140" s="104" t="str">
        <f t="shared" si="120"/>
        <v/>
      </c>
      <c r="EI140" s="104" t="str">
        <f t="shared" si="120"/>
        <v/>
      </c>
      <c r="EJ140" s="104" t="str">
        <f t="shared" si="120"/>
        <v/>
      </c>
      <c r="EK140" s="104" t="str">
        <f t="shared" si="138"/>
        <v/>
      </c>
      <c r="EL140" s="104" t="str">
        <f t="shared" si="138"/>
        <v/>
      </c>
      <c r="EM140" s="104" t="str">
        <f t="shared" si="138"/>
        <v/>
      </c>
      <c r="EN140" s="104" t="str">
        <f t="shared" si="138"/>
        <v/>
      </c>
      <c r="EO140" s="104" t="str">
        <f t="shared" si="138"/>
        <v/>
      </c>
      <c r="EP140" s="104" t="str">
        <f t="shared" si="138"/>
        <v/>
      </c>
      <c r="EQ140" s="104" t="str">
        <f t="shared" si="138"/>
        <v/>
      </c>
      <c r="ER140" s="104" t="str">
        <f t="shared" si="138"/>
        <v/>
      </c>
      <c r="ES140" s="104"/>
      <c r="ET140" s="104" t="str">
        <f t="shared" si="121"/>
        <v/>
      </c>
      <c r="EU140" s="104" t="str">
        <f t="shared" si="121"/>
        <v/>
      </c>
      <c r="EV140" s="104" t="str">
        <f t="shared" si="121"/>
        <v/>
      </c>
      <c r="EW140" s="104" t="str">
        <f t="shared" si="121"/>
        <v/>
      </c>
      <c r="EX140" s="104" t="str">
        <f t="shared" si="121"/>
        <v/>
      </c>
      <c r="EY140" s="104" t="str">
        <f t="shared" si="139"/>
        <v/>
      </c>
      <c r="EZ140" s="104" t="str">
        <f t="shared" si="139"/>
        <v/>
      </c>
      <c r="FA140" s="104" t="str">
        <f t="shared" si="139"/>
        <v/>
      </c>
      <c r="FB140" s="104" t="str">
        <f t="shared" si="139"/>
        <v/>
      </c>
      <c r="FC140" s="104" t="str">
        <f t="shared" si="139"/>
        <v/>
      </c>
      <c r="FD140" s="104" t="str">
        <f t="shared" si="139"/>
        <v/>
      </c>
      <c r="FE140" s="104" t="str">
        <f t="shared" si="139"/>
        <v/>
      </c>
      <c r="FF140" s="104" t="str">
        <f t="shared" si="139"/>
        <v/>
      </c>
      <c r="FG140" s="104"/>
      <c r="FH140" s="104" t="str">
        <f t="shared" si="122"/>
        <v/>
      </c>
      <c r="FI140" s="104" t="str">
        <f t="shared" si="122"/>
        <v/>
      </c>
      <c r="FJ140" s="104" t="str">
        <f t="shared" si="122"/>
        <v/>
      </c>
      <c r="FK140" s="104" t="str">
        <f t="shared" si="122"/>
        <v/>
      </c>
      <c r="FL140" s="104" t="str">
        <f t="shared" si="122"/>
        <v/>
      </c>
      <c r="FM140" s="104" t="str">
        <f t="shared" si="140"/>
        <v/>
      </c>
      <c r="FN140" s="104" t="str">
        <f t="shared" si="140"/>
        <v/>
      </c>
      <c r="FO140" s="104" t="str">
        <f t="shared" si="140"/>
        <v/>
      </c>
      <c r="FP140" s="104" t="str">
        <f t="shared" si="140"/>
        <v/>
      </c>
      <c r="FQ140" s="104" t="str">
        <f t="shared" si="140"/>
        <v/>
      </c>
      <c r="FR140" s="104" t="str">
        <f t="shared" si="140"/>
        <v/>
      </c>
      <c r="FS140" s="104" t="str">
        <f t="shared" si="140"/>
        <v/>
      </c>
      <c r="FT140" s="104" t="str">
        <f t="shared" si="140"/>
        <v/>
      </c>
      <c r="FU140" s="104"/>
      <c r="FV140" s="104" t="str">
        <f t="shared" si="123"/>
        <v/>
      </c>
      <c r="FW140" s="104" t="str">
        <f t="shared" si="123"/>
        <v/>
      </c>
      <c r="FX140" s="104" t="str">
        <f t="shared" si="123"/>
        <v/>
      </c>
      <c r="FY140" s="104" t="str">
        <f t="shared" si="123"/>
        <v/>
      </c>
      <c r="FZ140" s="104" t="str">
        <f t="shared" si="123"/>
        <v/>
      </c>
      <c r="GA140" s="104" t="str">
        <f t="shared" si="141"/>
        <v/>
      </c>
      <c r="GB140" s="104" t="str">
        <f t="shared" si="141"/>
        <v/>
      </c>
      <c r="GC140" s="104" t="str">
        <f t="shared" si="141"/>
        <v/>
      </c>
      <c r="GD140" s="104" t="str">
        <f t="shared" si="141"/>
        <v/>
      </c>
      <c r="GE140" s="104" t="str">
        <f t="shared" si="141"/>
        <v/>
      </c>
      <c r="GF140" s="104" t="str">
        <f t="shared" si="141"/>
        <v/>
      </c>
      <c r="GG140" s="104" t="str">
        <f t="shared" si="141"/>
        <v/>
      </c>
      <c r="GH140" s="104" t="str">
        <f t="shared" si="141"/>
        <v/>
      </c>
      <c r="GI140" s="104"/>
      <c r="GJ140" s="104" t="str">
        <f t="shared" si="124"/>
        <v/>
      </c>
      <c r="GK140" s="104" t="str">
        <f t="shared" si="124"/>
        <v/>
      </c>
      <c r="GL140" s="104" t="str">
        <f t="shared" si="124"/>
        <v/>
      </c>
      <c r="GM140" s="104" t="str">
        <f t="shared" si="124"/>
        <v/>
      </c>
      <c r="GN140" s="104" t="str">
        <f t="shared" si="124"/>
        <v/>
      </c>
      <c r="GO140" s="104" t="str">
        <f t="shared" si="142"/>
        <v/>
      </c>
      <c r="GP140" s="104" t="str">
        <f t="shared" si="142"/>
        <v/>
      </c>
      <c r="GQ140" s="104" t="str">
        <f t="shared" si="142"/>
        <v/>
      </c>
      <c r="GR140" s="104" t="str">
        <f t="shared" si="142"/>
        <v/>
      </c>
      <c r="GS140" s="104" t="str">
        <f t="shared" si="142"/>
        <v/>
      </c>
      <c r="GT140" s="104" t="str">
        <f t="shared" si="142"/>
        <v/>
      </c>
      <c r="GU140" s="104" t="str">
        <f t="shared" si="142"/>
        <v/>
      </c>
      <c r="GV140" s="104" t="str">
        <f t="shared" si="142"/>
        <v/>
      </c>
      <c r="GW140" s="104"/>
      <c r="GX140" s="104" t="str">
        <f t="shared" si="125"/>
        <v/>
      </c>
      <c r="GY140" s="104" t="str">
        <f t="shared" si="125"/>
        <v/>
      </c>
      <c r="GZ140" s="104" t="str">
        <f t="shared" si="125"/>
        <v/>
      </c>
      <c r="HA140" s="104" t="str">
        <f t="shared" si="125"/>
        <v/>
      </c>
      <c r="HB140" s="104" t="str">
        <f t="shared" si="125"/>
        <v/>
      </c>
      <c r="HC140" s="104">
        <f t="shared" si="143"/>
        <v>68.8</v>
      </c>
      <c r="HD140" s="104" t="str">
        <f t="shared" si="143"/>
        <v/>
      </c>
      <c r="HE140" s="104" t="str">
        <f t="shared" si="143"/>
        <v/>
      </c>
      <c r="HF140" s="104" t="str">
        <f t="shared" si="143"/>
        <v/>
      </c>
      <c r="HG140" s="104" t="str">
        <f t="shared" si="143"/>
        <v/>
      </c>
      <c r="HH140" s="104" t="str">
        <f t="shared" si="143"/>
        <v/>
      </c>
      <c r="HI140" s="104" t="str">
        <f t="shared" si="143"/>
        <v/>
      </c>
      <c r="HJ140" s="104" t="str">
        <f t="shared" si="143"/>
        <v/>
      </c>
    </row>
    <row r="141" spans="1:218" x14ac:dyDescent="0.25">
      <c r="A141" s="91">
        <v>40662</v>
      </c>
      <c r="B141" s="113">
        <v>0.75</v>
      </c>
      <c r="C141" s="114" t="s">
        <v>407</v>
      </c>
      <c r="D141" s="160" t="s">
        <v>664</v>
      </c>
      <c r="E141" s="112">
        <v>34.4</v>
      </c>
      <c r="F141" s="134"/>
      <c r="G141" s="161" t="s">
        <v>665</v>
      </c>
      <c r="H141" s="162" t="str">
        <f>INDEX('Daily Activity List'!B:B,MATCH(A141,'Daily Activity List'!$A:$A))</f>
        <v>AB Decon - Removal</v>
      </c>
      <c r="I141" s="136"/>
      <c r="J141" s="104" t="str">
        <f t="shared" si="144"/>
        <v/>
      </c>
      <c r="K141" s="104" t="str">
        <f t="shared" si="144"/>
        <v/>
      </c>
      <c r="L141" s="104" t="str">
        <f t="shared" si="145"/>
        <v/>
      </c>
      <c r="M141" s="104" t="str">
        <f t="shared" si="145"/>
        <v/>
      </c>
      <c r="N141" s="104" t="str">
        <f t="shared" si="145"/>
        <v/>
      </c>
      <c r="O141" s="104" t="str">
        <f t="shared" si="145"/>
        <v/>
      </c>
      <c r="P141" s="104" t="str">
        <f t="shared" si="145"/>
        <v/>
      </c>
      <c r="Q141" s="104" t="str">
        <f t="shared" si="145"/>
        <v/>
      </c>
      <c r="R141" s="104" t="str">
        <f t="shared" si="145"/>
        <v/>
      </c>
      <c r="S141" s="104" t="str">
        <f t="shared" si="145"/>
        <v/>
      </c>
      <c r="T141" s="104" t="str">
        <f t="shared" si="145"/>
        <v/>
      </c>
      <c r="U141" s="104" t="str">
        <f t="shared" si="145"/>
        <v/>
      </c>
      <c r="V141" s="104" t="str">
        <f t="shared" si="145"/>
        <v/>
      </c>
      <c r="W141" s="136"/>
      <c r="X141" s="104" t="str">
        <f t="shared" si="130"/>
        <v/>
      </c>
      <c r="Y141" s="104" t="str">
        <f t="shared" si="146"/>
        <v/>
      </c>
      <c r="Z141" s="104" t="str">
        <f t="shared" si="146"/>
        <v/>
      </c>
      <c r="AA141" s="104" t="str">
        <f t="shared" si="146"/>
        <v/>
      </c>
      <c r="AB141" s="104" t="str">
        <f t="shared" si="146"/>
        <v/>
      </c>
      <c r="AC141" s="104" t="str">
        <f t="shared" si="146"/>
        <v/>
      </c>
      <c r="AD141" s="104" t="str">
        <f t="shared" si="146"/>
        <v/>
      </c>
      <c r="AE141" s="104" t="str">
        <f t="shared" si="146"/>
        <v/>
      </c>
      <c r="AF141" s="104" t="str">
        <f t="shared" si="146"/>
        <v/>
      </c>
      <c r="AG141" s="104" t="str">
        <f t="shared" si="146"/>
        <v/>
      </c>
      <c r="AH141" s="104" t="str">
        <f t="shared" si="146"/>
        <v/>
      </c>
      <c r="AI141" s="104" t="str">
        <f t="shared" si="146"/>
        <v/>
      </c>
      <c r="AJ141" s="104" t="str">
        <f t="shared" si="146"/>
        <v/>
      </c>
      <c r="AK141" s="104"/>
      <c r="AL141" s="104" t="str">
        <f t="shared" si="131"/>
        <v/>
      </c>
      <c r="AM141" s="104" t="str">
        <f t="shared" si="147"/>
        <v/>
      </c>
      <c r="AN141" s="104" t="str">
        <f t="shared" si="147"/>
        <v/>
      </c>
      <c r="AO141" s="104" t="str">
        <f t="shared" si="147"/>
        <v/>
      </c>
      <c r="AP141" s="104" t="str">
        <f t="shared" si="147"/>
        <v/>
      </c>
      <c r="AQ141" s="104" t="str">
        <f t="shared" si="147"/>
        <v/>
      </c>
      <c r="AR141" s="104" t="str">
        <f t="shared" si="147"/>
        <v/>
      </c>
      <c r="AS141" s="104" t="str">
        <f t="shared" si="147"/>
        <v/>
      </c>
      <c r="AT141" s="104" t="str">
        <f t="shared" si="147"/>
        <v/>
      </c>
      <c r="AU141" s="104" t="str">
        <f t="shared" si="147"/>
        <v/>
      </c>
      <c r="AV141" s="104" t="str">
        <f t="shared" si="147"/>
        <v/>
      </c>
      <c r="AW141" s="104" t="str">
        <f t="shared" si="147"/>
        <v/>
      </c>
      <c r="AX141" s="104" t="str">
        <f t="shared" si="147"/>
        <v/>
      </c>
      <c r="AY141" s="104"/>
      <c r="AZ141" s="104" t="str">
        <f t="shared" si="132"/>
        <v/>
      </c>
      <c r="BA141" s="104" t="str">
        <f t="shared" si="148"/>
        <v/>
      </c>
      <c r="BB141" s="104" t="str">
        <f t="shared" si="148"/>
        <v/>
      </c>
      <c r="BC141" s="104" t="str">
        <f t="shared" si="148"/>
        <v/>
      </c>
      <c r="BD141" s="104" t="str">
        <f t="shared" si="148"/>
        <v/>
      </c>
      <c r="BE141" s="104" t="str">
        <f t="shared" si="148"/>
        <v/>
      </c>
      <c r="BF141" s="104" t="str">
        <f t="shared" si="148"/>
        <v/>
      </c>
      <c r="BG141" s="104" t="str">
        <f t="shared" si="148"/>
        <v/>
      </c>
      <c r="BH141" s="104" t="str">
        <f t="shared" si="148"/>
        <v/>
      </c>
      <c r="BI141" s="104" t="str">
        <f t="shared" si="148"/>
        <v/>
      </c>
      <c r="BJ141" s="104" t="str">
        <f t="shared" si="148"/>
        <v/>
      </c>
      <c r="BK141" s="104" t="str">
        <f t="shared" si="148"/>
        <v/>
      </c>
      <c r="BL141" s="104" t="str">
        <f t="shared" si="148"/>
        <v/>
      </c>
      <c r="BM141" s="104"/>
      <c r="BN141" s="104" t="str">
        <f t="shared" si="133"/>
        <v/>
      </c>
      <c r="BO141" s="104" t="str">
        <f t="shared" si="149"/>
        <v/>
      </c>
      <c r="BP141" s="104" t="str">
        <f t="shared" si="149"/>
        <v/>
      </c>
      <c r="BQ141" s="104" t="str">
        <f t="shared" si="149"/>
        <v/>
      </c>
      <c r="BR141" s="104" t="str">
        <f t="shared" si="149"/>
        <v/>
      </c>
      <c r="BS141" s="104" t="str">
        <f t="shared" si="149"/>
        <v/>
      </c>
      <c r="BT141" s="104" t="str">
        <f t="shared" si="149"/>
        <v/>
      </c>
      <c r="BU141" s="104" t="str">
        <f t="shared" si="149"/>
        <v/>
      </c>
      <c r="BV141" s="104" t="str">
        <f t="shared" si="149"/>
        <v/>
      </c>
      <c r="BW141" s="104" t="str">
        <f t="shared" si="149"/>
        <v/>
      </c>
      <c r="BX141" s="104" t="str">
        <f t="shared" si="149"/>
        <v/>
      </c>
      <c r="BY141" s="104" t="str">
        <f t="shared" si="149"/>
        <v/>
      </c>
      <c r="BZ141" s="104" t="str">
        <f t="shared" si="149"/>
        <v/>
      </c>
      <c r="CA141" s="104"/>
      <c r="CB141" s="104" t="str">
        <f t="shared" si="116"/>
        <v/>
      </c>
      <c r="CC141" s="104" t="str">
        <f t="shared" si="116"/>
        <v/>
      </c>
      <c r="CD141" s="104" t="str">
        <f t="shared" si="116"/>
        <v/>
      </c>
      <c r="CE141" s="104" t="str">
        <f t="shared" si="116"/>
        <v/>
      </c>
      <c r="CF141" s="104" t="str">
        <f t="shared" si="116"/>
        <v/>
      </c>
      <c r="CG141" s="104" t="str">
        <f t="shared" si="134"/>
        <v/>
      </c>
      <c r="CH141" s="104" t="str">
        <f t="shared" si="134"/>
        <v/>
      </c>
      <c r="CI141" s="104" t="str">
        <f t="shared" si="134"/>
        <v/>
      </c>
      <c r="CJ141" s="104" t="str">
        <f t="shared" si="134"/>
        <v/>
      </c>
      <c r="CK141" s="104" t="str">
        <f t="shared" si="134"/>
        <v/>
      </c>
      <c r="CL141" s="104" t="str">
        <f t="shared" si="134"/>
        <v/>
      </c>
      <c r="CM141" s="104" t="str">
        <f t="shared" si="134"/>
        <v/>
      </c>
      <c r="CN141" s="104" t="str">
        <f t="shared" si="134"/>
        <v/>
      </c>
      <c r="CO141" s="104"/>
      <c r="CP141" s="104" t="str">
        <f t="shared" si="117"/>
        <v/>
      </c>
      <c r="CQ141" s="104" t="str">
        <f t="shared" si="117"/>
        <v/>
      </c>
      <c r="CR141" s="104" t="str">
        <f t="shared" si="117"/>
        <v/>
      </c>
      <c r="CS141" s="104" t="str">
        <f t="shared" si="117"/>
        <v/>
      </c>
      <c r="CT141" s="104" t="str">
        <f t="shared" si="117"/>
        <v/>
      </c>
      <c r="CU141" s="104" t="str">
        <f t="shared" si="135"/>
        <v/>
      </c>
      <c r="CV141" s="104" t="str">
        <f t="shared" si="135"/>
        <v/>
      </c>
      <c r="CW141" s="104" t="str">
        <f t="shared" si="135"/>
        <v/>
      </c>
      <c r="CX141" s="104" t="str">
        <f t="shared" si="135"/>
        <v/>
      </c>
      <c r="CY141" s="104" t="str">
        <f t="shared" si="135"/>
        <v/>
      </c>
      <c r="CZ141" s="104" t="str">
        <f t="shared" si="135"/>
        <v/>
      </c>
      <c r="DA141" s="104" t="str">
        <f t="shared" si="135"/>
        <v/>
      </c>
      <c r="DB141" s="104" t="str">
        <f t="shared" si="135"/>
        <v/>
      </c>
      <c r="DC141" s="104"/>
      <c r="DD141" s="104" t="str">
        <f t="shared" si="118"/>
        <v/>
      </c>
      <c r="DE141" s="104" t="str">
        <f t="shared" si="118"/>
        <v/>
      </c>
      <c r="DF141" s="104" t="str">
        <f t="shared" si="118"/>
        <v/>
      </c>
      <c r="DG141" s="104" t="str">
        <f t="shared" si="118"/>
        <v/>
      </c>
      <c r="DH141" s="104" t="str">
        <f t="shared" si="118"/>
        <v/>
      </c>
      <c r="DI141" s="104" t="str">
        <f t="shared" si="136"/>
        <v/>
      </c>
      <c r="DJ141" s="104" t="str">
        <f t="shared" si="136"/>
        <v/>
      </c>
      <c r="DK141" s="104" t="str">
        <f t="shared" si="136"/>
        <v/>
      </c>
      <c r="DL141" s="104" t="str">
        <f t="shared" si="136"/>
        <v/>
      </c>
      <c r="DM141" s="104" t="str">
        <f t="shared" si="136"/>
        <v/>
      </c>
      <c r="DN141" s="104" t="str">
        <f t="shared" si="136"/>
        <v/>
      </c>
      <c r="DO141" s="104" t="str">
        <f t="shared" si="136"/>
        <v/>
      </c>
      <c r="DP141" s="104" t="str">
        <f t="shared" si="136"/>
        <v/>
      </c>
      <c r="DQ141" s="104"/>
      <c r="DR141" s="104" t="str">
        <f t="shared" si="119"/>
        <v/>
      </c>
      <c r="DS141" s="104" t="str">
        <f t="shared" si="119"/>
        <v/>
      </c>
      <c r="DT141" s="104" t="str">
        <f t="shared" si="119"/>
        <v/>
      </c>
      <c r="DU141" s="104" t="str">
        <f t="shared" si="119"/>
        <v/>
      </c>
      <c r="DV141" s="104" t="str">
        <f t="shared" si="119"/>
        <v/>
      </c>
      <c r="DW141" s="104" t="str">
        <f t="shared" si="137"/>
        <v/>
      </c>
      <c r="DX141" s="104" t="str">
        <f t="shared" si="137"/>
        <v/>
      </c>
      <c r="DY141" s="104" t="str">
        <f t="shared" si="137"/>
        <v/>
      </c>
      <c r="DZ141" s="104" t="str">
        <f t="shared" si="137"/>
        <v/>
      </c>
      <c r="EA141" s="104" t="str">
        <f t="shared" si="137"/>
        <v/>
      </c>
      <c r="EB141" s="104" t="str">
        <f t="shared" si="137"/>
        <v/>
      </c>
      <c r="EC141" s="104" t="str">
        <f t="shared" si="137"/>
        <v/>
      </c>
      <c r="ED141" s="104" t="str">
        <f t="shared" si="137"/>
        <v/>
      </c>
      <c r="EE141" s="104"/>
      <c r="EF141" s="104" t="str">
        <f t="shared" si="120"/>
        <v/>
      </c>
      <c r="EG141" s="104" t="str">
        <f t="shared" si="120"/>
        <v/>
      </c>
      <c r="EH141" s="104" t="str">
        <f t="shared" si="120"/>
        <v/>
      </c>
      <c r="EI141" s="104" t="str">
        <f t="shared" si="120"/>
        <v/>
      </c>
      <c r="EJ141" s="104" t="str">
        <f t="shared" si="120"/>
        <v/>
      </c>
      <c r="EK141" s="104" t="str">
        <f t="shared" si="138"/>
        <v/>
      </c>
      <c r="EL141" s="104" t="str">
        <f t="shared" si="138"/>
        <v/>
      </c>
      <c r="EM141" s="104" t="str">
        <f t="shared" si="138"/>
        <v/>
      </c>
      <c r="EN141" s="104" t="str">
        <f t="shared" si="138"/>
        <v/>
      </c>
      <c r="EO141" s="104" t="str">
        <f t="shared" si="138"/>
        <v/>
      </c>
      <c r="EP141" s="104" t="str">
        <f t="shared" si="138"/>
        <v/>
      </c>
      <c r="EQ141" s="104" t="str">
        <f t="shared" si="138"/>
        <v/>
      </c>
      <c r="ER141" s="104" t="str">
        <f t="shared" si="138"/>
        <v/>
      </c>
      <c r="ES141" s="104"/>
      <c r="ET141" s="104" t="str">
        <f t="shared" si="121"/>
        <v/>
      </c>
      <c r="EU141" s="104" t="str">
        <f t="shared" si="121"/>
        <v/>
      </c>
      <c r="EV141" s="104" t="str">
        <f t="shared" si="121"/>
        <v/>
      </c>
      <c r="EW141" s="104" t="str">
        <f t="shared" si="121"/>
        <v/>
      </c>
      <c r="EX141" s="104" t="str">
        <f t="shared" si="121"/>
        <v/>
      </c>
      <c r="EY141" s="104" t="str">
        <f t="shared" si="139"/>
        <v/>
      </c>
      <c r="EZ141" s="104" t="str">
        <f t="shared" si="139"/>
        <v/>
      </c>
      <c r="FA141" s="104" t="str">
        <f t="shared" si="139"/>
        <v/>
      </c>
      <c r="FB141" s="104" t="str">
        <f t="shared" si="139"/>
        <v/>
      </c>
      <c r="FC141" s="104" t="str">
        <f t="shared" si="139"/>
        <v/>
      </c>
      <c r="FD141" s="104" t="str">
        <f t="shared" si="139"/>
        <v/>
      </c>
      <c r="FE141" s="104" t="str">
        <f t="shared" si="139"/>
        <v/>
      </c>
      <c r="FF141" s="104" t="str">
        <f t="shared" si="139"/>
        <v/>
      </c>
      <c r="FG141" s="104"/>
      <c r="FH141" s="104" t="str">
        <f t="shared" si="122"/>
        <v/>
      </c>
      <c r="FI141" s="104" t="str">
        <f t="shared" si="122"/>
        <v/>
      </c>
      <c r="FJ141" s="104" t="str">
        <f t="shared" si="122"/>
        <v/>
      </c>
      <c r="FK141" s="104" t="str">
        <f t="shared" si="122"/>
        <v/>
      </c>
      <c r="FL141" s="104" t="str">
        <f t="shared" si="122"/>
        <v/>
      </c>
      <c r="FM141" s="104" t="str">
        <f t="shared" si="140"/>
        <v/>
      </c>
      <c r="FN141" s="104" t="str">
        <f t="shared" si="140"/>
        <v/>
      </c>
      <c r="FO141" s="104" t="str">
        <f t="shared" si="140"/>
        <v/>
      </c>
      <c r="FP141" s="104" t="str">
        <f t="shared" si="140"/>
        <v/>
      </c>
      <c r="FQ141" s="104" t="str">
        <f t="shared" si="140"/>
        <v/>
      </c>
      <c r="FR141" s="104" t="str">
        <f t="shared" si="140"/>
        <v/>
      </c>
      <c r="FS141" s="104" t="str">
        <f t="shared" si="140"/>
        <v/>
      </c>
      <c r="FT141" s="104" t="str">
        <f t="shared" si="140"/>
        <v/>
      </c>
      <c r="FU141" s="104"/>
      <c r="FV141" s="104" t="str">
        <f t="shared" si="123"/>
        <v/>
      </c>
      <c r="FW141" s="104" t="str">
        <f t="shared" si="123"/>
        <v/>
      </c>
      <c r="FX141" s="104" t="str">
        <f t="shared" si="123"/>
        <v/>
      </c>
      <c r="FY141" s="104" t="str">
        <f t="shared" si="123"/>
        <v/>
      </c>
      <c r="FZ141" s="104" t="str">
        <f t="shared" si="123"/>
        <v/>
      </c>
      <c r="GA141" s="104" t="str">
        <f t="shared" si="141"/>
        <v/>
      </c>
      <c r="GB141" s="104" t="str">
        <f t="shared" si="141"/>
        <v/>
      </c>
      <c r="GC141" s="104" t="str">
        <f t="shared" si="141"/>
        <v/>
      </c>
      <c r="GD141" s="104" t="str">
        <f t="shared" si="141"/>
        <v/>
      </c>
      <c r="GE141" s="104" t="str">
        <f t="shared" si="141"/>
        <v/>
      </c>
      <c r="GF141" s="104" t="str">
        <f t="shared" si="141"/>
        <v/>
      </c>
      <c r="GG141" s="104" t="str">
        <f t="shared" si="141"/>
        <v/>
      </c>
      <c r="GH141" s="104" t="str">
        <f t="shared" si="141"/>
        <v/>
      </c>
      <c r="GI141" s="104"/>
      <c r="GJ141" s="104" t="str">
        <f t="shared" si="124"/>
        <v/>
      </c>
      <c r="GK141" s="104" t="str">
        <f t="shared" si="124"/>
        <v/>
      </c>
      <c r="GL141" s="104" t="str">
        <f t="shared" si="124"/>
        <v/>
      </c>
      <c r="GM141" s="104" t="str">
        <f t="shared" si="124"/>
        <v/>
      </c>
      <c r="GN141" s="104" t="str">
        <f t="shared" si="124"/>
        <v/>
      </c>
      <c r="GO141" s="104" t="str">
        <f t="shared" si="142"/>
        <v/>
      </c>
      <c r="GP141" s="104" t="str">
        <f t="shared" si="142"/>
        <v/>
      </c>
      <c r="GQ141" s="104" t="str">
        <f t="shared" si="142"/>
        <v/>
      </c>
      <c r="GR141" s="104" t="str">
        <f t="shared" si="142"/>
        <v/>
      </c>
      <c r="GS141" s="104" t="str">
        <f t="shared" si="142"/>
        <v/>
      </c>
      <c r="GT141" s="104" t="str">
        <f t="shared" si="142"/>
        <v/>
      </c>
      <c r="GU141" s="104" t="str">
        <f t="shared" si="142"/>
        <v/>
      </c>
      <c r="GV141" s="104" t="str">
        <f t="shared" si="142"/>
        <v/>
      </c>
      <c r="GW141" s="104"/>
      <c r="GX141" s="104" t="str">
        <f t="shared" si="125"/>
        <v/>
      </c>
      <c r="GY141" s="104" t="str">
        <f t="shared" si="125"/>
        <v/>
      </c>
      <c r="GZ141" s="104" t="str">
        <f t="shared" si="125"/>
        <v/>
      </c>
      <c r="HA141" s="104" t="str">
        <f t="shared" si="125"/>
        <v/>
      </c>
      <c r="HB141" s="104" t="str">
        <f t="shared" si="125"/>
        <v/>
      </c>
      <c r="HC141" s="104">
        <f t="shared" si="143"/>
        <v>34.4</v>
      </c>
      <c r="HD141" s="104" t="str">
        <f t="shared" si="143"/>
        <v/>
      </c>
      <c r="HE141" s="104" t="str">
        <f t="shared" si="143"/>
        <v/>
      </c>
      <c r="HF141" s="104" t="str">
        <f t="shared" si="143"/>
        <v/>
      </c>
      <c r="HG141" s="104" t="str">
        <f t="shared" si="143"/>
        <v/>
      </c>
      <c r="HH141" s="104" t="str">
        <f t="shared" si="143"/>
        <v/>
      </c>
      <c r="HI141" s="104" t="str">
        <f t="shared" si="143"/>
        <v/>
      </c>
      <c r="HJ141" s="104" t="str">
        <f t="shared" si="143"/>
        <v/>
      </c>
    </row>
    <row r="142" spans="1:218" x14ac:dyDescent="0.25">
      <c r="A142" s="91">
        <v>40662</v>
      </c>
      <c r="B142" s="113">
        <v>0.75</v>
      </c>
      <c r="C142" s="114" t="s">
        <v>407</v>
      </c>
      <c r="D142" s="160" t="s">
        <v>664</v>
      </c>
      <c r="E142" s="112">
        <v>35.200000000000003</v>
      </c>
      <c r="F142" s="134"/>
      <c r="G142" s="161" t="s">
        <v>665</v>
      </c>
      <c r="H142" s="162" t="str">
        <f>INDEX('Daily Activity List'!B:B,MATCH(A142,'Daily Activity List'!$A:$A))</f>
        <v>AB Decon - Removal</v>
      </c>
      <c r="I142" s="136"/>
      <c r="J142" s="104" t="str">
        <f t="shared" si="144"/>
        <v/>
      </c>
      <c r="K142" s="104" t="str">
        <f t="shared" si="144"/>
        <v/>
      </c>
      <c r="L142" s="104" t="str">
        <f t="shared" si="145"/>
        <v/>
      </c>
      <c r="M142" s="104" t="str">
        <f t="shared" si="145"/>
        <v/>
      </c>
      <c r="N142" s="104" t="str">
        <f t="shared" si="145"/>
        <v/>
      </c>
      <c r="O142" s="104" t="str">
        <f t="shared" si="145"/>
        <v/>
      </c>
      <c r="P142" s="104" t="str">
        <f t="shared" si="145"/>
        <v/>
      </c>
      <c r="Q142" s="104" t="str">
        <f t="shared" si="145"/>
        <v/>
      </c>
      <c r="R142" s="104" t="str">
        <f t="shared" si="145"/>
        <v/>
      </c>
      <c r="S142" s="104" t="str">
        <f t="shared" si="145"/>
        <v/>
      </c>
      <c r="T142" s="104" t="str">
        <f t="shared" si="145"/>
        <v/>
      </c>
      <c r="U142" s="104" t="str">
        <f t="shared" si="145"/>
        <v/>
      </c>
      <c r="V142" s="104" t="str">
        <f t="shared" si="145"/>
        <v/>
      </c>
      <c r="W142" s="136"/>
      <c r="X142" s="104" t="str">
        <f t="shared" si="130"/>
        <v/>
      </c>
      <c r="Y142" s="104" t="str">
        <f t="shared" si="146"/>
        <v/>
      </c>
      <c r="Z142" s="104" t="str">
        <f t="shared" si="146"/>
        <v/>
      </c>
      <c r="AA142" s="104" t="str">
        <f t="shared" si="146"/>
        <v/>
      </c>
      <c r="AB142" s="104" t="str">
        <f t="shared" si="146"/>
        <v/>
      </c>
      <c r="AC142" s="104" t="str">
        <f t="shared" si="146"/>
        <v/>
      </c>
      <c r="AD142" s="104" t="str">
        <f t="shared" si="146"/>
        <v/>
      </c>
      <c r="AE142" s="104" t="str">
        <f t="shared" si="146"/>
        <v/>
      </c>
      <c r="AF142" s="104" t="str">
        <f t="shared" si="146"/>
        <v/>
      </c>
      <c r="AG142" s="104" t="str">
        <f t="shared" si="146"/>
        <v/>
      </c>
      <c r="AH142" s="104" t="str">
        <f t="shared" si="146"/>
        <v/>
      </c>
      <c r="AI142" s="104" t="str">
        <f t="shared" si="146"/>
        <v/>
      </c>
      <c r="AJ142" s="104" t="str">
        <f t="shared" si="146"/>
        <v/>
      </c>
      <c r="AK142" s="104"/>
      <c r="AL142" s="104" t="str">
        <f t="shared" si="131"/>
        <v/>
      </c>
      <c r="AM142" s="104" t="str">
        <f t="shared" si="147"/>
        <v/>
      </c>
      <c r="AN142" s="104" t="str">
        <f t="shared" si="147"/>
        <v/>
      </c>
      <c r="AO142" s="104" t="str">
        <f t="shared" si="147"/>
        <v/>
      </c>
      <c r="AP142" s="104" t="str">
        <f t="shared" si="147"/>
        <v/>
      </c>
      <c r="AQ142" s="104" t="str">
        <f t="shared" si="147"/>
        <v/>
      </c>
      <c r="AR142" s="104" t="str">
        <f t="shared" si="147"/>
        <v/>
      </c>
      <c r="AS142" s="104" t="str">
        <f t="shared" si="147"/>
        <v/>
      </c>
      <c r="AT142" s="104" t="str">
        <f t="shared" si="147"/>
        <v/>
      </c>
      <c r="AU142" s="104" t="str">
        <f t="shared" si="147"/>
        <v/>
      </c>
      <c r="AV142" s="104" t="str">
        <f t="shared" si="147"/>
        <v/>
      </c>
      <c r="AW142" s="104" t="str">
        <f t="shared" si="147"/>
        <v/>
      </c>
      <c r="AX142" s="104" t="str">
        <f t="shared" si="147"/>
        <v/>
      </c>
      <c r="AY142" s="104"/>
      <c r="AZ142" s="104" t="str">
        <f t="shared" si="132"/>
        <v/>
      </c>
      <c r="BA142" s="104" t="str">
        <f t="shared" si="148"/>
        <v/>
      </c>
      <c r="BB142" s="104" t="str">
        <f t="shared" si="148"/>
        <v/>
      </c>
      <c r="BC142" s="104" t="str">
        <f t="shared" si="148"/>
        <v/>
      </c>
      <c r="BD142" s="104" t="str">
        <f t="shared" si="148"/>
        <v/>
      </c>
      <c r="BE142" s="104" t="str">
        <f t="shared" si="148"/>
        <v/>
      </c>
      <c r="BF142" s="104" t="str">
        <f t="shared" si="148"/>
        <v/>
      </c>
      <c r="BG142" s="104" t="str">
        <f t="shared" si="148"/>
        <v/>
      </c>
      <c r="BH142" s="104" t="str">
        <f t="shared" si="148"/>
        <v/>
      </c>
      <c r="BI142" s="104" t="str">
        <f t="shared" si="148"/>
        <v/>
      </c>
      <c r="BJ142" s="104" t="str">
        <f t="shared" si="148"/>
        <v/>
      </c>
      <c r="BK142" s="104" t="str">
        <f t="shared" si="148"/>
        <v/>
      </c>
      <c r="BL142" s="104" t="str">
        <f t="shared" si="148"/>
        <v/>
      </c>
      <c r="BM142" s="104"/>
      <c r="BN142" s="104" t="str">
        <f t="shared" si="133"/>
        <v/>
      </c>
      <c r="BO142" s="104" t="str">
        <f t="shared" si="149"/>
        <v/>
      </c>
      <c r="BP142" s="104" t="str">
        <f t="shared" si="149"/>
        <v/>
      </c>
      <c r="BQ142" s="104" t="str">
        <f t="shared" si="149"/>
        <v/>
      </c>
      <c r="BR142" s="104" t="str">
        <f t="shared" si="149"/>
        <v/>
      </c>
      <c r="BS142" s="104" t="str">
        <f t="shared" si="149"/>
        <v/>
      </c>
      <c r="BT142" s="104" t="str">
        <f t="shared" si="149"/>
        <v/>
      </c>
      <c r="BU142" s="104" t="str">
        <f t="shared" si="149"/>
        <v/>
      </c>
      <c r="BV142" s="104" t="str">
        <f t="shared" si="149"/>
        <v/>
      </c>
      <c r="BW142" s="104" t="str">
        <f t="shared" si="149"/>
        <v/>
      </c>
      <c r="BX142" s="104" t="str">
        <f t="shared" si="149"/>
        <v/>
      </c>
      <c r="BY142" s="104" t="str">
        <f t="shared" si="149"/>
        <v/>
      </c>
      <c r="BZ142" s="104" t="str">
        <f t="shared" si="149"/>
        <v/>
      </c>
      <c r="CA142" s="104"/>
      <c r="CB142" s="104" t="str">
        <f t="shared" si="116"/>
        <v/>
      </c>
      <c r="CC142" s="104" t="str">
        <f t="shared" si="116"/>
        <v/>
      </c>
      <c r="CD142" s="104" t="str">
        <f t="shared" si="116"/>
        <v/>
      </c>
      <c r="CE142" s="104" t="str">
        <f t="shared" si="116"/>
        <v/>
      </c>
      <c r="CF142" s="104" t="str">
        <f t="shared" si="116"/>
        <v/>
      </c>
      <c r="CG142" s="104" t="str">
        <f t="shared" si="134"/>
        <v/>
      </c>
      <c r="CH142" s="104" t="str">
        <f t="shared" si="134"/>
        <v/>
      </c>
      <c r="CI142" s="104" t="str">
        <f t="shared" si="134"/>
        <v/>
      </c>
      <c r="CJ142" s="104" t="str">
        <f t="shared" si="134"/>
        <v/>
      </c>
      <c r="CK142" s="104" t="str">
        <f t="shared" si="134"/>
        <v/>
      </c>
      <c r="CL142" s="104" t="str">
        <f t="shared" si="134"/>
        <v/>
      </c>
      <c r="CM142" s="104" t="str">
        <f t="shared" si="134"/>
        <v/>
      </c>
      <c r="CN142" s="104" t="str">
        <f t="shared" si="134"/>
        <v/>
      </c>
      <c r="CO142" s="104"/>
      <c r="CP142" s="104" t="str">
        <f t="shared" si="117"/>
        <v/>
      </c>
      <c r="CQ142" s="104" t="str">
        <f t="shared" si="117"/>
        <v/>
      </c>
      <c r="CR142" s="104" t="str">
        <f t="shared" si="117"/>
        <v/>
      </c>
      <c r="CS142" s="104" t="str">
        <f t="shared" si="117"/>
        <v/>
      </c>
      <c r="CT142" s="104" t="str">
        <f t="shared" si="117"/>
        <v/>
      </c>
      <c r="CU142" s="104" t="str">
        <f t="shared" si="135"/>
        <v/>
      </c>
      <c r="CV142" s="104" t="str">
        <f t="shared" si="135"/>
        <v/>
      </c>
      <c r="CW142" s="104" t="str">
        <f t="shared" si="135"/>
        <v/>
      </c>
      <c r="CX142" s="104" t="str">
        <f t="shared" si="135"/>
        <v/>
      </c>
      <c r="CY142" s="104" t="str">
        <f t="shared" si="135"/>
        <v/>
      </c>
      <c r="CZ142" s="104" t="str">
        <f t="shared" si="135"/>
        <v/>
      </c>
      <c r="DA142" s="104" t="str">
        <f t="shared" si="135"/>
        <v/>
      </c>
      <c r="DB142" s="104" t="str">
        <f t="shared" si="135"/>
        <v/>
      </c>
      <c r="DC142" s="104"/>
      <c r="DD142" s="104" t="str">
        <f t="shared" si="118"/>
        <v/>
      </c>
      <c r="DE142" s="104" t="str">
        <f t="shared" si="118"/>
        <v/>
      </c>
      <c r="DF142" s="104" t="str">
        <f t="shared" si="118"/>
        <v/>
      </c>
      <c r="DG142" s="104" t="str">
        <f t="shared" si="118"/>
        <v/>
      </c>
      <c r="DH142" s="104" t="str">
        <f t="shared" si="118"/>
        <v/>
      </c>
      <c r="DI142" s="104" t="str">
        <f t="shared" si="136"/>
        <v/>
      </c>
      <c r="DJ142" s="104" t="str">
        <f t="shared" si="136"/>
        <v/>
      </c>
      <c r="DK142" s="104" t="str">
        <f t="shared" si="136"/>
        <v/>
      </c>
      <c r="DL142" s="104" t="str">
        <f t="shared" si="136"/>
        <v/>
      </c>
      <c r="DM142" s="104" t="str">
        <f t="shared" si="136"/>
        <v/>
      </c>
      <c r="DN142" s="104" t="str">
        <f t="shared" si="136"/>
        <v/>
      </c>
      <c r="DO142" s="104" t="str">
        <f t="shared" si="136"/>
        <v/>
      </c>
      <c r="DP142" s="104" t="str">
        <f t="shared" si="136"/>
        <v/>
      </c>
      <c r="DQ142" s="104"/>
      <c r="DR142" s="104" t="str">
        <f t="shared" si="119"/>
        <v/>
      </c>
      <c r="DS142" s="104" t="str">
        <f t="shared" si="119"/>
        <v/>
      </c>
      <c r="DT142" s="104" t="str">
        <f t="shared" si="119"/>
        <v/>
      </c>
      <c r="DU142" s="104" t="str">
        <f t="shared" si="119"/>
        <v/>
      </c>
      <c r="DV142" s="104" t="str">
        <f t="shared" si="119"/>
        <v/>
      </c>
      <c r="DW142" s="104" t="str">
        <f t="shared" si="137"/>
        <v/>
      </c>
      <c r="DX142" s="104" t="str">
        <f t="shared" si="137"/>
        <v/>
      </c>
      <c r="DY142" s="104" t="str">
        <f t="shared" si="137"/>
        <v/>
      </c>
      <c r="DZ142" s="104" t="str">
        <f t="shared" si="137"/>
        <v/>
      </c>
      <c r="EA142" s="104" t="str">
        <f t="shared" si="137"/>
        <v/>
      </c>
      <c r="EB142" s="104" t="str">
        <f t="shared" si="137"/>
        <v/>
      </c>
      <c r="EC142" s="104" t="str">
        <f t="shared" si="137"/>
        <v/>
      </c>
      <c r="ED142" s="104" t="str">
        <f t="shared" si="137"/>
        <v/>
      </c>
      <c r="EE142" s="104"/>
      <c r="EF142" s="104" t="str">
        <f t="shared" si="120"/>
        <v/>
      </c>
      <c r="EG142" s="104" t="str">
        <f t="shared" si="120"/>
        <v/>
      </c>
      <c r="EH142" s="104" t="str">
        <f t="shared" si="120"/>
        <v/>
      </c>
      <c r="EI142" s="104" t="str">
        <f t="shared" si="120"/>
        <v/>
      </c>
      <c r="EJ142" s="104" t="str">
        <f t="shared" si="120"/>
        <v/>
      </c>
      <c r="EK142" s="104" t="str">
        <f t="shared" si="138"/>
        <v/>
      </c>
      <c r="EL142" s="104" t="str">
        <f t="shared" si="138"/>
        <v/>
      </c>
      <c r="EM142" s="104" t="str">
        <f t="shared" si="138"/>
        <v/>
      </c>
      <c r="EN142" s="104" t="str">
        <f t="shared" si="138"/>
        <v/>
      </c>
      <c r="EO142" s="104" t="str">
        <f t="shared" si="138"/>
        <v/>
      </c>
      <c r="EP142" s="104" t="str">
        <f t="shared" si="138"/>
        <v/>
      </c>
      <c r="EQ142" s="104" t="str">
        <f t="shared" si="138"/>
        <v/>
      </c>
      <c r="ER142" s="104" t="str">
        <f t="shared" si="138"/>
        <v/>
      </c>
      <c r="ES142" s="104"/>
      <c r="ET142" s="104" t="str">
        <f t="shared" si="121"/>
        <v/>
      </c>
      <c r="EU142" s="104" t="str">
        <f t="shared" si="121"/>
        <v/>
      </c>
      <c r="EV142" s="104" t="str">
        <f t="shared" si="121"/>
        <v/>
      </c>
      <c r="EW142" s="104" t="str">
        <f t="shared" si="121"/>
        <v/>
      </c>
      <c r="EX142" s="104" t="str">
        <f t="shared" si="121"/>
        <v/>
      </c>
      <c r="EY142" s="104" t="str">
        <f t="shared" si="139"/>
        <v/>
      </c>
      <c r="EZ142" s="104" t="str">
        <f t="shared" si="139"/>
        <v/>
      </c>
      <c r="FA142" s="104" t="str">
        <f t="shared" si="139"/>
        <v/>
      </c>
      <c r="FB142" s="104" t="str">
        <f t="shared" si="139"/>
        <v/>
      </c>
      <c r="FC142" s="104" t="str">
        <f t="shared" si="139"/>
        <v/>
      </c>
      <c r="FD142" s="104" t="str">
        <f t="shared" si="139"/>
        <v/>
      </c>
      <c r="FE142" s="104" t="str">
        <f t="shared" si="139"/>
        <v/>
      </c>
      <c r="FF142" s="104" t="str">
        <f t="shared" si="139"/>
        <v/>
      </c>
      <c r="FG142" s="104"/>
      <c r="FH142" s="104" t="str">
        <f t="shared" si="122"/>
        <v/>
      </c>
      <c r="FI142" s="104" t="str">
        <f t="shared" si="122"/>
        <v/>
      </c>
      <c r="FJ142" s="104" t="str">
        <f t="shared" si="122"/>
        <v/>
      </c>
      <c r="FK142" s="104" t="str">
        <f t="shared" si="122"/>
        <v/>
      </c>
      <c r="FL142" s="104" t="str">
        <f t="shared" si="122"/>
        <v/>
      </c>
      <c r="FM142" s="104" t="str">
        <f t="shared" si="140"/>
        <v/>
      </c>
      <c r="FN142" s="104" t="str">
        <f t="shared" si="140"/>
        <v/>
      </c>
      <c r="FO142" s="104" t="str">
        <f t="shared" si="140"/>
        <v/>
      </c>
      <c r="FP142" s="104" t="str">
        <f t="shared" si="140"/>
        <v/>
      </c>
      <c r="FQ142" s="104" t="str">
        <f t="shared" si="140"/>
        <v/>
      </c>
      <c r="FR142" s="104" t="str">
        <f t="shared" si="140"/>
        <v/>
      </c>
      <c r="FS142" s="104" t="str">
        <f t="shared" si="140"/>
        <v/>
      </c>
      <c r="FT142" s="104" t="str">
        <f t="shared" si="140"/>
        <v/>
      </c>
      <c r="FU142" s="104"/>
      <c r="FV142" s="104" t="str">
        <f t="shared" si="123"/>
        <v/>
      </c>
      <c r="FW142" s="104" t="str">
        <f t="shared" si="123"/>
        <v/>
      </c>
      <c r="FX142" s="104" t="str">
        <f t="shared" si="123"/>
        <v/>
      </c>
      <c r="FY142" s="104" t="str">
        <f t="shared" si="123"/>
        <v/>
      </c>
      <c r="FZ142" s="104" t="str">
        <f t="shared" si="123"/>
        <v/>
      </c>
      <c r="GA142" s="104" t="str">
        <f t="shared" si="141"/>
        <v/>
      </c>
      <c r="GB142" s="104" t="str">
        <f t="shared" si="141"/>
        <v/>
      </c>
      <c r="GC142" s="104" t="str">
        <f t="shared" si="141"/>
        <v/>
      </c>
      <c r="GD142" s="104" t="str">
        <f t="shared" si="141"/>
        <v/>
      </c>
      <c r="GE142" s="104" t="str">
        <f t="shared" si="141"/>
        <v/>
      </c>
      <c r="GF142" s="104" t="str">
        <f t="shared" si="141"/>
        <v/>
      </c>
      <c r="GG142" s="104" t="str">
        <f t="shared" si="141"/>
        <v/>
      </c>
      <c r="GH142" s="104" t="str">
        <f t="shared" si="141"/>
        <v/>
      </c>
      <c r="GI142" s="104"/>
      <c r="GJ142" s="104" t="str">
        <f t="shared" si="124"/>
        <v/>
      </c>
      <c r="GK142" s="104" t="str">
        <f t="shared" si="124"/>
        <v/>
      </c>
      <c r="GL142" s="104" t="str">
        <f t="shared" si="124"/>
        <v/>
      </c>
      <c r="GM142" s="104" t="str">
        <f t="shared" si="124"/>
        <v/>
      </c>
      <c r="GN142" s="104" t="str">
        <f t="shared" si="124"/>
        <v/>
      </c>
      <c r="GO142" s="104" t="str">
        <f t="shared" si="142"/>
        <v/>
      </c>
      <c r="GP142" s="104" t="str">
        <f t="shared" si="142"/>
        <v/>
      </c>
      <c r="GQ142" s="104" t="str">
        <f t="shared" si="142"/>
        <v/>
      </c>
      <c r="GR142" s="104" t="str">
        <f t="shared" si="142"/>
        <v/>
      </c>
      <c r="GS142" s="104" t="str">
        <f t="shared" si="142"/>
        <v/>
      </c>
      <c r="GT142" s="104" t="str">
        <f t="shared" si="142"/>
        <v/>
      </c>
      <c r="GU142" s="104" t="str">
        <f t="shared" si="142"/>
        <v/>
      </c>
      <c r="GV142" s="104" t="str">
        <f t="shared" si="142"/>
        <v/>
      </c>
      <c r="GW142" s="104"/>
      <c r="GX142" s="104" t="str">
        <f t="shared" si="125"/>
        <v/>
      </c>
      <c r="GY142" s="104" t="str">
        <f t="shared" si="125"/>
        <v/>
      </c>
      <c r="GZ142" s="104" t="str">
        <f t="shared" si="125"/>
        <v/>
      </c>
      <c r="HA142" s="104" t="str">
        <f t="shared" si="125"/>
        <v/>
      </c>
      <c r="HB142" s="104" t="str">
        <f t="shared" si="125"/>
        <v/>
      </c>
      <c r="HC142" s="104">
        <f t="shared" si="143"/>
        <v>35.200000000000003</v>
      </c>
      <c r="HD142" s="104" t="str">
        <f t="shared" si="143"/>
        <v/>
      </c>
      <c r="HE142" s="104" t="str">
        <f t="shared" si="143"/>
        <v/>
      </c>
      <c r="HF142" s="104" t="str">
        <f t="shared" si="143"/>
        <v/>
      </c>
      <c r="HG142" s="104" t="str">
        <f t="shared" si="143"/>
        <v/>
      </c>
      <c r="HH142" s="104" t="str">
        <f t="shared" si="143"/>
        <v/>
      </c>
      <c r="HI142" s="104" t="str">
        <f t="shared" si="143"/>
        <v/>
      </c>
      <c r="HJ142" s="104" t="str">
        <f t="shared" si="143"/>
        <v/>
      </c>
    </row>
    <row r="143" spans="1:218" x14ac:dyDescent="0.25">
      <c r="A143" s="91">
        <v>40662</v>
      </c>
      <c r="B143" s="113">
        <v>0.75</v>
      </c>
      <c r="C143" s="114" t="s">
        <v>558</v>
      </c>
      <c r="D143" s="160" t="s">
        <v>664</v>
      </c>
      <c r="E143" s="112">
        <v>80</v>
      </c>
      <c r="F143" s="134"/>
      <c r="G143" s="161" t="s">
        <v>665</v>
      </c>
      <c r="H143" s="162" t="str">
        <f>INDEX('Daily Activity List'!B:B,MATCH(A143,'Daily Activity List'!$A:$A))</f>
        <v>AB Decon - Removal</v>
      </c>
      <c r="I143" s="136"/>
      <c r="J143" s="104" t="str">
        <f t="shared" si="144"/>
        <v/>
      </c>
      <c r="K143" s="104" t="str">
        <f t="shared" si="144"/>
        <v/>
      </c>
      <c r="L143" s="104" t="str">
        <f t="shared" si="145"/>
        <v/>
      </c>
      <c r="M143" s="104" t="str">
        <f t="shared" si="145"/>
        <v/>
      </c>
      <c r="N143" s="104" t="str">
        <f t="shared" si="145"/>
        <v/>
      </c>
      <c r="O143" s="104" t="str">
        <f t="shared" si="145"/>
        <v/>
      </c>
      <c r="P143" s="104" t="str">
        <f t="shared" si="145"/>
        <v/>
      </c>
      <c r="Q143" s="104" t="str">
        <f t="shared" si="145"/>
        <v/>
      </c>
      <c r="R143" s="104" t="str">
        <f t="shared" si="145"/>
        <v/>
      </c>
      <c r="S143" s="104" t="str">
        <f t="shared" si="145"/>
        <v/>
      </c>
      <c r="T143" s="104" t="str">
        <f t="shared" si="145"/>
        <v/>
      </c>
      <c r="U143" s="104" t="str">
        <f t="shared" si="145"/>
        <v/>
      </c>
      <c r="V143" s="104" t="str">
        <f t="shared" si="145"/>
        <v/>
      </c>
      <c r="W143" s="136"/>
      <c r="X143" s="104" t="str">
        <f t="shared" si="130"/>
        <v/>
      </c>
      <c r="Y143" s="104" t="str">
        <f t="shared" si="146"/>
        <v/>
      </c>
      <c r="Z143" s="104" t="str">
        <f t="shared" si="146"/>
        <v/>
      </c>
      <c r="AA143" s="104" t="str">
        <f t="shared" si="146"/>
        <v/>
      </c>
      <c r="AB143" s="104" t="str">
        <f t="shared" si="146"/>
        <v/>
      </c>
      <c r="AC143" s="104" t="str">
        <f t="shared" si="146"/>
        <v/>
      </c>
      <c r="AD143" s="104" t="str">
        <f t="shared" si="146"/>
        <v/>
      </c>
      <c r="AE143" s="104" t="str">
        <f t="shared" si="146"/>
        <v/>
      </c>
      <c r="AF143" s="104" t="str">
        <f t="shared" si="146"/>
        <v/>
      </c>
      <c r="AG143" s="104" t="str">
        <f t="shared" si="146"/>
        <v/>
      </c>
      <c r="AH143" s="104" t="str">
        <f t="shared" si="146"/>
        <v/>
      </c>
      <c r="AI143" s="104" t="str">
        <f t="shared" si="146"/>
        <v/>
      </c>
      <c r="AJ143" s="104" t="str">
        <f t="shared" si="146"/>
        <v/>
      </c>
      <c r="AK143" s="104"/>
      <c r="AL143" s="104" t="str">
        <f t="shared" si="131"/>
        <v/>
      </c>
      <c r="AM143" s="104" t="str">
        <f t="shared" si="147"/>
        <v/>
      </c>
      <c r="AN143" s="104" t="str">
        <f t="shared" si="147"/>
        <v/>
      </c>
      <c r="AO143" s="104" t="str">
        <f t="shared" si="147"/>
        <v/>
      </c>
      <c r="AP143" s="104" t="str">
        <f t="shared" si="147"/>
        <v/>
      </c>
      <c r="AQ143" s="104" t="str">
        <f t="shared" si="147"/>
        <v/>
      </c>
      <c r="AR143" s="104" t="str">
        <f t="shared" si="147"/>
        <v/>
      </c>
      <c r="AS143" s="104" t="str">
        <f t="shared" si="147"/>
        <v/>
      </c>
      <c r="AT143" s="104" t="str">
        <f t="shared" si="147"/>
        <v/>
      </c>
      <c r="AU143" s="104" t="str">
        <f t="shared" si="147"/>
        <v/>
      </c>
      <c r="AV143" s="104" t="str">
        <f t="shared" si="147"/>
        <v/>
      </c>
      <c r="AW143" s="104" t="str">
        <f t="shared" si="147"/>
        <v/>
      </c>
      <c r="AX143" s="104" t="str">
        <f t="shared" si="147"/>
        <v/>
      </c>
      <c r="AY143" s="104"/>
      <c r="AZ143" s="104" t="str">
        <f t="shared" si="132"/>
        <v/>
      </c>
      <c r="BA143" s="104" t="str">
        <f t="shared" si="148"/>
        <v/>
      </c>
      <c r="BB143" s="104" t="str">
        <f t="shared" si="148"/>
        <v/>
      </c>
      <c r="BC143" s="104" t="str">
        <f t="shared" si="148"/>
        <v/>
      </c>
      <c r="BD143" s="104" t="str">
        <f t="shared" si="148"/>
        <v/>
      </c>
      <c r="BE143" s="104" t="str">
        <f t="shared" si="148"/>
        <v/>
      </c>
      <c r="BF143" s="104" t="str">
        <f t="shared" si="148"/>
        <v/>
      </c>
      <c r="BG143" s="104" t="str">
        <f t="shared" si="148"/>
        <v/>
      </c>
      <c r="BH143" s="104" t="str">
        <f t="shared" si="148"/>
        <v/>
      </c>
      <c r="BI143" s="104" t="str">
        <f t="shared" si="148"/>
        <v/>
      </c>
      <c r="BJ143" s="104" t="str">
        <f t="shared" si="148"/>
        <v/>
      </c>
      <c r="BK143" s="104" t="str">
        <f t="shared" si="148"/>
        <v/>
      </c>
      <c r="BL143" s="104" t="str">
        <f t="shared" si="148"/>
        <v/>
      </c>
      <c r="BM143" s="104"/>
      <c r="BN143" s="104" t="str">
        <f t="shared" si="133"/>
        <v/>
      </c>
      <c r="BO143" s="104" t="str">
        <f t="shared" si="149"/>
        <v/>
      </c>
      <c r="BP143" s="104" t="str">
        <f t="shared" si="149"/>
        <v/>
      </c>
      <c r="BQ143" s="104" t="str">
        <f t="shared" si="149"/>
        <v/>
      </c>
      <c r="BR143" s="104" t="str">
        <f t="shared" si="149"/>
        <v/>
      </c>
      <c r="BS143" s="104" t="str">
        <f t="shared" si="149"/>
        <v/>
      </c>
      <c r="BT143" s="104" t="str">
        <f t="shared" si="149"/>
        <v/>
      </c>
      <c r="BU143" s="104" t="str">
        <f t="shared" si="149"/>
        <v/>
      </c>
      <c r="BV143" s="104" t="str">
        <f t="shared" si="149"/>
        <v/>
      </c>
      <c r="BW143" s="104" t="str">
        <f t="shared" si="149"/>
        <v/>
      </c>
      <c r="BX143" s="104" t="str">
        <f t="shared" si="149"/>
        <v/>
      </c>
      <c r="BY143" s="104" t="str">
        <f t="shared" si="149"/>
        <v/>
      </c>
      <c r="BZ143" s="104" t="str">
        <f t="shared" si="149"/>
        <v/>
      </c>
      <c r="CA143" s="104"/>
      <c r="CB143" s="104" t="str">
        <f t="shared" si="116"/>
        <v/>
      </c>
      <c r="CC143" s="104" t="str">
        <f t="shared" si="116"/>
        <v/>
      </c>
      <c r="CD143" s="104" t="str">
        <f t="shared" si="116"/>
        <v/>
      </c>
      <c r="CE143" s="104" t="str">
        <f t="shared" si="116"/>
        <v/>
      </c>
      <c r="CF143" s="104" t="str">
        <f t="shared" si="116"/>
        <v/>
      </c>
      <c r="CG143" s="104" t="str">
        <f t="shared" si="134"/>
        <v/>
      </c>
      <c r="CH143" s="104" t="str">
        <f t="shared" si="134"/>
        <v/>
      </c>
      <c r="CI143" s="104" t="str">
        <f t="shared" si="134"/>
        <v/>
      </c>
      <c r="CJ143" s="104" t="str">
        <f t="shared" si="134"/>
        <v/>
      </c>
      <c r="CK143" s="104" t="str">
        <f t="shared" si="134"/>
        <v/>
      </c>
      <c r="CL143" s="104" t="str">
        <f t="shared" si="134"/>
        <v/>
      </c>
      <c r="CM143" s="104" t="str">
        <f t="shared" si="134"/>
        <v/>
      </c>
      <c r="CN143" s="104" t="str">
        <f t="shared" si="134"/>
        <v/>
      </c>
      <c r="CO143" s="104"/>
      <c r="CP143" s="104" t="str">
        <f t="shared" si="117"/>
        <v/>
      </c>
      <c r="CQ143" s="104" t="str">
        <f t="shared" si="117"/>
        <v/>
      </c>
      <c r="CR143" s="104" t="str">
        <f t="shared" si="117"/>
        <v/>
      </c>
      <c r="CS143" s="104" t="str">
        <f t="shared" si="117"/>
        <v/>
      </c>
      <c r="CT143" s="104" t="str">
        <f t="shared" si="117"/>
        <v/>
      </c>
      <c r="CU143" s="104" t="str">
        <f t="shared" si="135"/>
        <v/>
      </c>
      <c r="CV143" s="104" t="str">
        <f t="shared" si="135"/>
        <v/>
      </c>
      <c r="CW143" s="104" t="str">
        <f t="shared" si="135"/>
        <v/>
      </c>
      <c r="CX143" s="104" t="str">
        <f t="shared" si="135"/>
        <v/>
      </c>
      <c r="CY143" s="104" t="str">
        <f t="shared" si="135"/>
        <v/>
      </c>
      <c r="CZ143" s="104" t="str">
        <f t="shared" si="135"/>
        <v/>
      </c>
      <c r="DA143" s="104" t="str">
        <f t="shared" si="135"/>
        <v/>
      </c>
      <c r="DB143" s="104" t="str">
        <f t="shared" si="135"/>
        <v/>
      </c>
      <c r="DC143" s="104"/>
      <c r="DD143" s="104" t="str">
        <f t="shared" si="118"/>
        <v/>
      </c>
      <c r="DE143" s="104" t="str">
        <f t="shared" si="118"/>
        <v/>
      </c>
      <c r="DF143" s="104" t="str">
        <f t="shared" si="118"/>
        <v/>
      </c>
      <c r="DG143" s="104" t="str">
        <f t="shared" si="118"/>
        <v/>
      </c>
      <c r="DH143" s="104" t="str">
        <f t="shared" si="118"/>
        <v/>
      </c>
      <c r="DI143" s="104">
        <f t="shared" si="136"/>
        <v>80</v>
      </c>
      <c r="DJ143" s="104" t="str">
        <f t="shared" si="136"/>
        <v/>
      </c>
      <c r="DK143" s="104" t="str">
        <f t="shared" si="136"/>
        <v/>
      </c>
      <c r="DL143" s="104" t="str">
        <f t="shared" si="136"/>
        <v/>
      </c>
      <c r="DM143" s="104" t="str">
        <f t="shared" si="136"/>
        <v/>
      </c>
      <c r="DN143" s="104" t="str">
        <f t="shared" si="136"/>
        <v/>
      </c>
      <c r="DO143" s="104" t="str">
        <f t="shared" si="136"/>
        <v/>
      </c>
      <c r="DP143" s="104" t="str">
        <f t="shared" si="136"/>
        <v/>
      </c>
      <c r="DQ143" s="104"/>
      <c r="DR143" s="104" t="str">
        <f t="shared" si="119"/>
        <v/>
      </c>
      <c r="DS143" s="104" t="str">
        <f t="shared" si="119"/>
        <v/>
      </c>
      <c r="DT143" s="104" t="str">
        <f t="shared" si="119"/>
        <v/>
      </c>
      <c r="DU143" s="104" t="str">
        <f t="shared" si="119"/>
        <v/>
      </c>
      <c r="DV143" s="104" t="str">
        <f t="shared" si="119"/>
        <v/>
      </c>
      <c r="DW143" s="104" t="str">
        <f t="shared" si="137"/>
        <v/>
      </c>
      <c r="DX143" s="104" t="str">
        <f t="shared" si="137"/>
        <v/>
      </c>
      <c r="DY143" s="104" t="str">
        <f t="shared" si="137"/>
        <v/>
      </c>
      <c r="DZ143" s="104" t="str">
        <f t="shared" si="137"/>
        <v/>
      </c>
      <c r="EA143" s="104" t="str">
        <f t="shared" si="137"/>
        <v/>
      </c>
      <c r="EB143" s="104" t="str">
        <f t="shared" si="137"/>
        <v/>
      </c>
      <c r="EC143" s="104" t="str">
        <f t="shared" si="137"/>
        <v/>
      </c>
      <c r="ED143" s="104" t="str">
        <f t="shared" si="137"/>
        <v/>
      </c>
      <c r="EE143" s="104"/>
      <c r="EF143" s="104" t="str">
        <f t="shared" si="120"/>
        <v/>
      </c>
      <c r="EG143" s="104" t="str">
        <f t="shared" si="120"/>
        <v/>
      </c>
      <c r="EH143" s="104" t="str">
        <f t="shared" si="120"/>
        <v/>
      </c>
      <c r="EI143" s="104" t="str">
        <f t="shared" si="120"/>
        <v/>
      </c>
      <c r="EJ143" s="104" t="str">
        <f t="shared" si="120"/>
        <v/>
      </c>
      <c r="EK143" s="104" t="str">
        <f t="shared" si="138"/>
        <v/>
      </c>
      <c r="EL143" s="104" t="str">
        <f t="shared" si="138"/>
        <v/>
      </c>
      <c r="EM143" s="104" t="str">
        <f t="shared" si="138"/>
        <v/>
      </c>
      <c r="EN143" s="104" t="str">
        <f t="shared" si="138"/>
        <v/>
      </c>
      <c r="EO143" s="104" t="str">
        <f t="shared" si="138"/>
        <v/>
      </c>
      <c r="EP143" s="104" t="str">
        <f t="shared" si="138"/>
        <v/>
      </c>
      <c r="EQ143" s="104" t="str">
        <f t="shared" si="138"/>
        <v/>
      </c>
      <c r="ER143" s="104" t="str">
        <f t="shared" si="138"/>
        <v/>
      </c>
      <c r="ES143" s="104"/>
      <c r="ET143" s="104" t="str">
        <f t="shared" si="121"/>
        <v/>
      </c>
      <c r="EU143" s="104" t="str">
        <f t="shared" si="121"/>
        <v/>
      </c>
      <c r="EV143" s="104" t="str">
        <f t="shared" si="121"/>
        <v/>
      </c>
      <c r="EW143" s="104" t="str">
        <f t="shared" si="121"/>
        <v/>
      </c>
      <c r="EX143" s="104" t="str">
        <f t="shared" si="121"/>
        <v/>
      </c>
      <c r="EY143" s="104" t="str">
        <f t="shared" si="139"/>
        <v/>
      </c>
      <c r="EZ143" s="104" t="str">
        <f t="shared" si="139"/>
        <v/>
      </c>
      <c r="FA143" s="104" t="str">
        <f t="shared" si="139"/>
        <v/>
      </c>
      <c r="FB143" s="104" t="str">
        <f t="shared" si="139"/>
        <v/>
      </c>
      <c r="FC143" s="104" t="str">
        <f t="shared" si="139"/>
        <v/>
      </c>
      <c r="FD143" s="104" t="str">
        <f t="shared" si="139"/>
        <v/>
      </c>
      <c r="FE143" s="104" t="str">
        <f t="shared" si="139"/>
        <v/>
      </c>
      <c r="FF143" s="104" t="str">
        <f t="shared" si="139"/>
        <v/>
      </c>
      <c r="FG143" s="104"/>
      <c r="FH143" s="104" t="str">
        <f t="shared" si="122"/>
        <v/>
      </c>
      <c r="FI143" s="104" t="str">
        <f t="shared" si="122"/>
        <v/>
      </c>
      <c r="FJ143" s="104" t="str">
        <f t="shared" si="122"/>
        <v/>
      </c>
      <c r="FK143" s="104" t="str">
        <f t="shared" si="122"/>
        <v/>
      </c>
      <c r="FL143" s="104" t="str">
        <f t="shared" si="122"/>
        <v/>
      </c>
      <c r="FM143" s="104" t="str">
        <f t="shared" si="140"/>
        <v/>
      </c>
      <c r="FN143" s="104" t="str">
        <f t="shared" si="140"/>
        <v/>
      </c>
      <c r="FO143" s="104" t="str">
        <f t="shared" si="140"/>
        <v/>
      </c>
      <c r="FP143" s="104" t="str">
        <f t="shared" si="140"/>
        <v/>
      </c>
      <c r="FQ143" s="104" t="str">
        <f t="shared" si="140"/>
        <v/>
      </c>
      <c r="FR143" s="104" t="str">
        <f t="shared" si="140"/>
        <v/>
      </c>
      <c r="FS143" s="104" t="str">
        <f t="shared" si="140"/>
        <v/>
      </c>
      <c r="FT143" s="104" t="str">
        <f t="shared" si="140"/>
        <v/>
      </c>
      <c r="FU143" s="104"/>
      <c r="FV143" s="104" t="str">
        <f t="shared" si="123"/>
        <v/>
      </c>
      <c r="FW143" s="104" t="str">
        <f t="shared" si="123"/>
        <v/>
      </c>
      <c r="FX143" s="104" t="str">
        <f t="shared" si="123"/>
        <v/>
      </c>
      <c r="FY143" s="104" t="str">
        <f t="shared" si="123"/>
        <v/>
      </c>
      <c r="FZ143" s="104" t="str">
        <f t="shared" si="123"/>
        <v/>
      </c>
      <c r="GA143" s="104" t="str">
        <f t="shared" si="141"/>
        <v/>
      </c>
      <c r="GB143" s="104" t="str">
        <f t="shared" si="141"/>
        <v/>
      </c>
      <c r="GC143" s="104" t="str">
        <f t="shared" si="141"/>
        <v/>
      </c>
      <c r="GD143" s="104" t="str">
        <f t="shared" si="141"/>
        <v/>
      </c>
      <c r="GE143" s="104" t="str">
        <f t="shared" si="141"/>
        <v/>
      </c>
      <c r="GF143" s="104" t="str">
        <f t="shared" si="141"/>
        <v/>
      </c>
      <c r="GG143" s="104" t="str">
        <f t="shared" si="141"/>
        <v/>
      </c>
      <c r="GH143" s="104" t="str">
        <f t="shared" si="141"/>
        <v/>
      </c>
      <c r="GI143" s="104"/>
      <c r="GJ143" s="104" t="str">
        <f t="shared" si="124"/>
        <v/>
      </c>
      <c r="GK143" s="104" t="str">
        <f t="shared" si="124"/>
        <v/>
      </c>
      <c r="GL143" s="104" t="str">
        <f t="shared" si="124"/>
        <v/>
      </c>
      <c r="GM143" s="104" t="str">
        <f t="shared" si="124"/>
        <v/>
      </c>
      <c r="GN143" s="104" t="str">
        <f t="shared" si="124"/>
        <v/>
      </c>
      <c r="GO143" s="104" t="str">
        <f t="shared" si="142"/>
        <v/>
      </c>
      <c r="GP143" s="104" t="str">
        <f t="shared" si="142"/>
        <v/>
      </c>
      <c r="GQ143" s="104" t="str">
        <f t="shared" si="142"/>
        <v/>
      </c>
      <c r="GR143" s="104" t="str">
        <f t="shared" si="142"/>
        <v/>
      </c>
      <c r="GS143" s="104" t="str">
        <f t="shared" si="142"/>
        <v/>
      </c>
      <c r="GT143" s="104" t="str">
        <f t="shared" si="142"/>
        <v/>
      </c>
      <c r="GU143" s="104" t="str">
        <f t="shared" si="142"/>
        <v/>
      </c>
      <c r="GV143" s="104" t="str">
        <f t="shared" si="142"/>
        <v/>
      </c>
      <c r="GW143" s="104"/>
      <c r="GX143" s="104" t="str">
        <f t="shared" si="125"/>
        <v/>
      </c>
      <c r="GY143" s="104" t="str">
        <f t="shared" si="125"/>
        <v/>
      </c>
      <c r="GZ143" s="104" t="str">
        <f t="shared" si="125"/>
        <v/>
      </c>
      <c r="HA143" s="104" t="str">
        <f t="shared" si="125"/>
        <v/>
      </c>
      <c r="HB143" s="104" t="str">
        <f t="shared" si="125"/>
        <v/>
      </c>
      <c r="HC143" s="104" t="str">
        <f t="shared" si="143"/>
        <v/>
      </c>
      <c r="HD143" s="104" t="str">
        <f t="shared" si="143"/>
        <v/>
      </c>
      <c r="HE143" s="104" t="str">
        <f t="shared" si="143"/>
        <v/>
      </c>
      <c r="HF143" s="104" t="str">
        <f t="shared" si="143"/>
        <v/>
      </c>
      <c r="HG143" s="104" t="str">
        <f t="shared" si="143"/>
        <v/>
      </c>
      <c r="HH143" s="104" t="str">
        <f t="shared" si="143"/>
        <v/>
      </c>
      <c r="HI143" s="104" t="str">
        <f t="shared" si="143"/>
        <v/>
      </c>
      <c r="HJ143" s="104" t="str">
        <f t="shared" si="143"/>
        <v/>
      </c>
    </row>
    <row r="144" spans="1:218" x14ac:dyDescent="0.25">
      <c r="A144" s="91">
        <v>40662</v>
      </c>
      <c r="B144" s="113">
        <v>0.75</v>
      </c>
      <c r="C144" s="114" t="s">
        <v>407</v>
      </c>
      <c r="D144" s="160" t="s">
        <v>664</v>
      </c>
      <c r="E144" s="112">
        <v>19.2</v>
      </c>
      <c r="F144" s="134"/>
      <c r="G144" s="161" t="s">
        <v>665</v>
      </c>
      <c r="H144" s="162" t="str">
        <f>INDEX('Daily Activity List'!B:B,MATCH(A144,'Daily Activity List'!$A:$A))</f>
        <v>AB Decon - Removal</v>
      </c>
      <c r="I144" s="136"/>
      <c r="J144" s="104" t="str">
        <f t="shared" si="144"/>
        <v/>
      </c>
      <c r="K144" s="104" t="str">
        <f t="shared" si="144"/>
        <v/>
      </c>
      <c r="L144" s="104" t="str">
        <f t="shared" si="145"/>
        <v/>
      </c>
      <c r="M144" s="104" t="str">
        <f t="shared" si="145"/>
        <v/>
      </c>
      <c r="N144" s="104" t="str">
        <f t="shared" si="145"/>
        <v/>
      </c>
      <c r="O144" s="104" t="str">
        <f t="shared" si="145"/>
        <v/>
      </c>
      <c r="P144" s="104" t="str">
        <f t="shared" si="145"/>
        <v/>
      </c>
      <c r="Q144" s="104" t="str">
        <f t="shared" si="145"/>
        <v/>
      </c>
      <c r="R144" s="104" t="str">
        <f t="shared" si="145"/>
        <v/>
      </c>
      <c r="S144" s="104" t="str">
        <f t="shared" si="145"/>
        <v/>
      </c>
      <c r="T144" s="104" t="str">
        <f t="shared" si="145"/>
        <v/>
      </c>
      <c r="U144" s="104" t="str">
        <f t="shared" si="145"/>
        <v/>
      </c>
      <c r="V144" s="104" t="str">
        <f t="shared" si="145"/>
        <v/>
      </c>
      <c r="W144" s="136"/>
      <c r="X144" s="104" t="str">
        <f t="shared" si="130"/>
        <v/>
      </c>
      <c r="Y144" s="104" t="str">
        <f t="shared" si="146"/>
        <v/>
      </c>
      <c r="Z144" s="104" t="str">
        <f t="shared" si="146"/>
        <v/>
      </c>
      <c r="AA144" s="104" t="str">
        <f t="shared" si="146"/>
        <v/>
      </c>
      <c r="AB144" s="104" t="str">
        <f t="shared" si="146"/>
        <v/>
      </c>
      <c r="AC144" s="104" t="str">
        <f t="shared" si="146"/>
        <v/>
      </c>
      <c r="AD144" s="104" t="str">
        <f t="shared" si="146"/>
        <v/>
      </c>
      <c r="AE144" s="104" t="str">
        <f t="shared" si="146"/>
        <v/>
      </c>
      <c r="AF144" s="104" t="str">
        <f t="shared" si="146"/>
        <v/>
      </c>
      <c r="AG144" s="104" t="str">
        <f t="shared" si="146"/>
        <v/>
      </c>
      <c r="AH144" s="104" t="str">
        <f t="shared" si="146"/>
        <v/>
      </c>
      <c r="AI144" s="104" t="str">
        <f t="shared" si="146"/>
        <v/>
      </c>
      <c r="AJ144" s="104" t="str">
        <f t="shared" si="146"/>
        <v/>
      </c>
      <c r="AK144" s="104"/>
      <c r="AL144" s="104" t="str">
        <f t="shared" si="131"/>
        <v/>
      </c>
      <c r="AM144" s="104" t="str">
        <f t="shared" si="147"/>
        <v/>
      </c>
      <c r="AN144" s="104" t="str">
        <f t="shared" si="147"/>
        <v/>
      </c>
      <c r="AO144" s="104" t="str">
        <f t="shared" si="147"/>
        <v/>
      </c>
      <c r="AP144" s="104" t="str">
        <f t="shared" si="147"/>
        <v/>
      </c>
      <c r="AQ144" s="104" t="str">
        <f t="shared" si="147"/>
        <v/>
      </c>
      <c r="AR144" s="104" t="str">
        <f t="shared" si="147"/>
        <v/>
      </c>
      <c r="AS144" s="104" t="str">
        <f t="shared" si="147"/>
        <v/>
      </c>
      <c r="AT144" s="104" t="str">
        <f t="shared" si="147"/>
        <v/>
      </c>
      <c r="AU144" s="104" t="str">
        <f t="shared" si="147"/>
        <v/>
      </c>
      <c r="AV144" s="104" t="str">
        <f t="shared" si="147"/>
        <v/>
      </c>
      <c r="AW144" s="104" t="str">
        <f t="shared" si="147"/>
        <v/>
      </c>
      <c r="AX144" s="104" t="str">
        <f t="shared" si="147"/>
        <v/>
      </c>
      <c r="AY144" s="104"/>
      <c r="AZ144" s="104" t="str">
        <f t="shared" si="132"/>
        <v/>
      </c>
      <c r="BA144" s="104" t="str">
        <f t="shared" si="148"/>
        <v/>
      </c>
      <c r="BB144" s="104" t="str">
        <f t="shared" si="148"/>
        <v/>
      </c>
      <c r="BC144" s="104" t="str">
        <f t="shared" si="148"/>
        <v/>
      </c>
      <c r="BD144" s="104" t="str">
        <f t="shared" si="148"/>
        <v/>
      </c>
      <c r="BE144" s="104" t="str">
        <f t="shared" si="148"/>
        <v/>
      </c>
      <c r="BF144" s="104" t="str">
        <f t="shared" si="148"/>
        <v/>
      </c>
      <c r="BG144" s="104" t="str">
        <f t="shared" si="148"/>
        <v/>
      </c>
      <c r="BH144" s="104" t="str">
        <f t="shared" si="148"/>
        <v/>
      </c>
      <c r="BI144" s="104" t="str">
        <f t="shared" si="148"/>
        <v/>
      </c>
      <c r="BJ144" s="104" t="str">
        <f t="shared" si="148"/>
        <v/>
      </c>
      <c r="BK144" s="104" t="str">
        <f t="shared" si="148"/>
        <v/>
      </c>
      <c r="BL144" s="104" t="str">
        <f t="shared" si="148"/>
        <v/>
      </c>
      <c r="BM144" s="104"/>
      <c r="BN144" s="104" t="str">
        <f t="shared" si="133"/>
        <v/>
      </c>
      <c r="BO144" s="104" t="str">
        <f t="shared" si="149"/>
        <v/>
      </c>
      <c r="BP144" s="104" t="str">
        <f t="shared" si="149"/>
        <v/>
      </c>
      <c r="BQ144" s="104" t="str">
        <f t="shared" si="149"/>
        <v/>
      </c>
      <c r="BR144" s="104" t="str">
        <f t="shared" si="149"/>
        <v/>
      </c>
      <c r="BS144" s="104" t="str">
        <f t="shared" si="149"/>
        <v/>
      </c>
      <c r="BT144" s="104" t="str">
        <f t="shared" si="149"/>
        <v/>
      </c>
      <c r="BU144" s="104" t="str">
        <f t="shared" si="149"/>
        <v/>
      </c>
      <c r="BV144" s="104" t="str">
        <f t="shared" si="149"/>
        <v/>
      </c>
      <c r="BW144" s="104" t="str">
        <f t="shared" si="149"/>
        <v/>
      </c>
      <c r="BX144" s="104" t="str">
        <f t="shared" si="149"/>
        <v/>
      </c>
      <c r="BY144" s="104" t="str">
        <f t="shared" si="149"/>
        <v/>
      </c>
      <c r="BZ144" s="104" t="str">
        <f t="shared" si="149"/>
        <v/>
      </c>
      <c r="CA144" s="104"/>
      <c r="CB144" s="104" t="str">
        <f t="shared" si="116"/>
        <v/>
      </c>
      <c r="CC144" s="104" t="str">
        <f t="shared" si="116"/>
        <v/>
      </c>
      <c r="CD144" s="104" t="str">
        <f t="shared" si="116"/>
        <v/>
      </c>
      <c r="CE144" s="104" t="str">
        <f t="shared" si="116"/>
        <v/>
      </c>
      <c r="CF144" s="104" t="str">
        <f t="shared" si="116"/>
        <v/>
      </c>
      <c r="CG144" s="104" t="str">
        <f t="shared" si="116"/>
        <v/>
      </c>
      <c r="CH144" s="104" t="str">
        <f t="shared" si="116"/>
        <v/>
      </c>
      <c r="CI144" s="104" t="str">
        <f t="shared" si="116"/>
        <v/>
      </c>
      <c r="CJ144" s="104" t="str">
        <f t="shared" si="116"/>
        <v/>
      </c>
      <c r="CK144" s="104" t="str">
        <f t="shared" si="116"/>
        <v/>
      </c>
      <c r="CL144" s="104" t="str">
        <f t="shared" si="116"/>
        <v/>
      </c>
      <c r="CM144" s="104" t="str">
        <f t="shared" si="116"/>
        <v/>
      </c>
      <c r="CN144" s="104" t="str">
        <f t="shared" si="116"/>
        <v/>
      </c>
      <c r="CO144" s="104"/>
      <c r="CP144" s="104" t="str">
        <f t="shared" si="117"/>
        <v/>
      </c>
      <c r="CQ144" s="104" t="str">
        <f t="shared" si="117"/>
        <v/>
      </c>
      <c r="CR144" s="104" t="str">
        <f t="shared" si="117"/>
        <v/>
      </c>
      <c r="CS144" s="104" t="str">
        <f t="shared" si="117"/>
        <v/>
      </c>
      <c r="CT144" s="104" t="str">
        <f t="shared" si="117"/>
        <v/>
      </c>
      <c r="CU144" s="104" t="str">
        <f t="shared" si="117"/>
        <v/>
      </c>
      <c r="CV144" s="104" t="str">
        <f t="shared" si="117"/>
        <v/>
      </c>
      <c r="CW144" s="104" t="str">
        <f t="shared" si="117"/>
        <v/>
      </c>
      <c r="CX144" s="104" t="str">
        <f t="shared" si="117"/>
        <v/>
      </c>
      <c r="CY144" s="104" t="str">
        <f t="shared" si="117"/>
        <v/>
      </c>
      <c r="CZ144" s="104" t="str">
        <f t="shared" si="117"/>
        <v/>
      </c>
      <c r="DA144" s="104" t="str">
        <f t="shared" si="117"/>
        <v/>
      </c>
      <c r="DB144" s="104" t="str">
        <f t="shared" si="117"/>
        <v/>
      </c>
      <c r="DC144" s="104"/>
      <c r="DD144" s="104" t="str">
        <f t="shared" si="118"/>
        <v/>
      </c>
      <c r="DE144" s="104" t="str">
        <f t="shared" si="118"/>
        <v/>
      </c>
      <c r="DF144" s="104" t="str">
        <f t="shared" si="118"/>
        <v/>
      </c>
      <c r="DG144" s="104" t="str">
        <f t="shared" si="118"/>
        <v/>
      </c>
      <c r="DH144" s="104" t="str">
        <f t="shared" si="118"/>
        <v/>
      </c>
      <c r="DI144" s="104" t="str">
        <f t="shared" si="118"/>
        <v/>
      </c>
      <c r="DJ144" s="104" t="str">
        <f t="shared" si="118"/>
        <v/>
      </c>
      <c r="DK144" s="104" t="str">
        <f t="shared" si="118"/>
        <v/>
      </c>
      <c r="DL144" s="104" t="str">
        <f t="shared" si="118"/>
        <v/>
      </c>
      <c r="DM144" s="104" t="str">
        <f t="shared" si="118"/>
        <v/>
      </c>
      <c r="DN144" s="104" t="str">
        <f t="shared" si="118"/>
        <v/>
      </c>
      <c r="DO144" s="104" t="str">
        <f t="shared" si="118"/>
        <v/>
      </c>
      <c r="DP144" s="104" t="str">
        <f t="shared" si="118"/>
        <v/>
      </c>
      <c r="DQ144" s="104"/>
      <c r="DR144" s="104" t="str">
        <f t="shared" si="119"/>
        <v/>
      </c>
      <c r="DS144" s="104" t="str">
        <f t="shared" si="119"/>
        <v/>
      </c>
      <c r="DT144" s="104" t="str">
        <f t="shared" si="119"/>
        <v/>
      </c>
      <c r="DU144" s="104" t="str">
        <f t="shared" si="119"/>
        <v/>
      </c>
      <c r="DV144" s="104" t="str">
        <f t="shared" si="119"/>
        <v/>
      </c>
      <c r="DW144" s="104" t="str">
        <f t="shared" si="119"/>
        <v/>
      </c>
      <c r="DX144" s="104" t="str">
        <f t="shared" si="119"/>
        <v/>
      </c>
      <c r="DY144" s="104" t="str">
        <f t="shared" si="119"/>
        <v/>
      </c>
      <c r="DZ144" s="104" t="str">
        <f t="shared" si="119"/>
        <v/>
      </c>
      <c r="EA144" s="104" t="str">
        <f t="shared" si="119"/>
        <v/>
      </c>
      <c r="EB144" s="104" t="str">
        <f t="shared" si="119"/>
        <v/>
      </c>
      <c r="EC144" s="104" t="str">
        <f t="shared" si="119"/>
        <v/>
      </c>
      <c r="ED144" s="104" t="str">
        <f t="shared" si="119"/>
        <v/>
      </c>
      <c r="EE144" s="104"/>
      <c r="EF144" s="104" t="str">
        <f t="shared" si="120"/>
        <v/>
      </c>
      <c r="EG144" s="104" t="str">
        <f t="shared" si="120"/>
        <v/>
      </c>
      <c r="EH144" s="104" t="str">
        <f t="shared" si="120"/>
        <v/>
      </c>
      <c r="EI144" s="104" t="str">
        <f t="shared" si="120"/>
        <v/>
      </c>
      <c r="EJ144" s="104" t="str">
        <f t="shared" si="120"/>
        <v/>
      </c>
      <c r="EK144" s="104" t="str">
        <f t="shared" si="120"/>
        <v/>
      </c>
      <c r="EL144" s="104" t="str">
        <f t="shared" si="120"/>
        <v/>
      </c>
      <c r="EM144" s="104" t="str">
        <f t="shared" si="120"/>
        <v/>
      </c>
      <c r="EN144" s="104" t="str">
        <f t="shared" si="120"/>
        <v/>
      </c>
      <c r="EO144" s="104" t="str">
        <f t="shared" si="120"/>
        <v/>
      </c>
      <c r="EP144" s="104" t="str">
        <f t="shared" si="120"/>
        <v/>
      </c>
      <c r="EQ144" s="104" t="str">
        <f t="shared" si="120"/>
        <v/>
      </c>
      <c r="ER144" s="104" t="str">
        <f t="shared" si="120"/>
        <v/>
      </c>
      <c r="ES144" s="104"/>
      <c r="ET144" s="104" t="str">
        <f t="shared" si="121"/>
        <v/>
      </c>
      <c r="EU144" s="104" t="str">
        <f t="shared" si="121"/>
        <v/>
      </c>
      <c r="EV144" s="104" t="str">
        <f t="shared" si="121"/>
        <v/>
      </c>
      <c r="EW144" s="104" t="str">
        <f t="shared" si="121"/>
        <v/>
      </c>
      <c r="EX144" s="104" t="str">
        <f t="shared" si="121"/>
        <v/>
      </c>
      <c r="EY144" s="104" t="str">
        <f t="shared" si="121"/>
        <v/>
      </c>
      <c r="EZ144" s="104" t="str">
        <f t="shared" si="121"/>
        <v/>
      </c>
      <c r="FA144" s="104" t="str">
        <f t="shared" si="121"/>
        <v/>
      </c>
      <c r="FB144" s="104" t="str">
        <f t="shared" si="121"/>
        <v/>
      </c>
      <c r="FC144" s="104" t="str">
        <f t="shared" si="121"/>
        <v/>
      </c>
      <c r="FD144" s="104" t="str">
        <f t="shared" si="121"/>
        <v/>
      </c>
      <c r="FE144" s="104" t="str">
        <f t="shared" si="121"/>
        <v/>
      </c>
      <c r="FF144" s="104" t="str">
        <f t="shared" si="121"/>
        <v/>
      </c>
      <c r="FG144" s="104"/>
      <c r="FH144" s="104" t="str">
        <f t="shared" si="122"/>
        <v/>
      </c>
      <c r="FI144" s="104" t="str">
        <f t="shared" si="122"/>
        <v/>
      </c>
      <c r="FJ144" s="104" t="str">
        <f t="shared" si="122"/>
        <v/>
      </c>
      <c r="FK144" s="104" t="str">
        <f t="shared" si="122"/>
        <v/>
      </c>
      <c r="FL144" s="104" t="str">
        <f t="shared" si="122"/>
        <v/>
      </c>
      <c r="FM144" s="104" t="str">
        <f t="shared" si="122"/>
        <v/>
      </c>
      <c r="FN144" s="104" t="str">
        <f t="shared" si="122"/>
        <v/>
      </c>
      <c r="FO144" s="104" t="str">
        <f t="shared" si="122"/>
        <v/>
      </c>
      <c r="FP144" s="104" t="str">
        <f t="shared" si="122"/>
        <v/>
      </c>
      <c r="FQ144" s="104" t="str">
        <f t="shared" si="122"/>
        <v/>
      </c>
      <c r="FR144" s="104" t="str">
        <f t="shared" si="122"/>
        <v/>
      </c>
      <c r="FS144" s="104" t="str">
        <f t="shared" si="122"/>
        <v/>
      </c>
      <c r="FT144" s="104" t="str">
        <f t="shared" si="122"/>
        <v/>
      </c>
      <c r="FU144" s="104"/>
      <c r="FV144" s="104" t="str">
        <f t="shared" si="123"/>
        <v/>
      </c>
      <c r="FW144" s="104" t="str">
        <f t="shared" si="123"/>
        <v/>
      </c>
      <c r="FX144" s="104" t="str">
        <f t="shared" si="123"/>
        <v/>
      </c>
      <c r="FY144" s="104" t="str">
        <f t="shared" si="123"/>
        <v/>
      </c>
      <c r="FZ144" s="104" t="str">
        <f t="shared" si="123"/>
        <v/>
      </c>
      <c r="GA144" s="104" t="str">
        <f t="shared" si="123"/>
        <v/>
      </c>
      <c r="GB144" s="104" t="str">
        <f t="shared" si="123"/>
        <v/>
      </c>
      <c r="GC144" s="104" t="str">
        <f t="shared" si="123"/>
        <v/>
      </c>
      <c r="GD144" s="104" t="str">
        <f t="shared" si="123"/>
        <v/>
      </c>
      <c r="GE144" s="104" t="str">
        <f t="shared" si="123"/>
        <v/>
      </c>
      <c r="GF144" s="104" t="str">
        <f t="shared" si="123"/>
        <v/>
      </c>
      <c r="GG144" s="104" t="str">
        <f t="shared" si="123"/>
        <v/>
      </c>
      <c r="GH144" s="104" t="str">
        <f t="shared" si="123"/>
        <v/>
      </c>
      <c r="GI144" s="104"/>
      <c r="GJ144" s="104" t="str">
        <f t="shared" si="124"/>
        <v/>
      </c>
      <c r="GK144" s="104" t="str">
        <f t="shared" si="124"/>
        <v/>
      </c>
      <c r="GL144" s="104" t="str">
        <f t="shared" si="124"/>
        <v/>
      </c>
      <c r="GM144" s="104" t="str">
        <f t="shared" si="124"/>
        <v/>
      </c>
      <c r="GN144" s="104" t="str">
        <f t="shared" si="124"/>
        <v/>
      </c>
      <c r="GO144" s="104" t="str">
        <f t="shared" si="124"/>
        <v/>
      </c>
      <c r="GP144" s="104" t="str">
        <f t="shared" si="124"/>
        <v/>
      </c>
      <c r="GQ144" s="104" t="str">
        <f t="shared" si="124"/>
        <v/>
      </c>
      <c r="GR144" s="104" t="str">
        <f t="shared" si="124"/>
        <v/>
      </c>
      <c r="GS144" s="104" t="str">
        <f t="shared" si="124"/>
        <v/>
      </c>
      <c r="GT144" s="104" t="str">
        <f t="shared" si="124"/>
        <v/>
      </c>
      <c r="GU144" s="104" t="str">
        <f t="shared" si="124"/>
        <v/>
      </c>
      <c r="GV144" s="104" t="str">
        <f t="shared" si="124"/>
        <v/>
      </c>
      <c r="GW144" s="104"/>
      <c r="GX144" s="104" t="str">
        <f t="shared" si="125"/>
        <v/>
      </c>
      <c r="GY144" s="104" t="str">
        <f t="shared" si="125"/>
        <v/>
      </c>
      <c r="GZ144" s="104" t="str">
        <f t="shared" si="125"/>
        <v/>
      </c>
      <c r="HA144" s="104" t="str">
        <f t="shared" si="125"/>
        <v/>
      </c>
      <c r="HB144" s="104" t="str">
        <f t="shared" si="125"/>
        <v/>
      </c>
      <c r="HC144" s="104">
        <f t="shared" si="125"/>
        <v>19.2</v>
      </c>
      <c r="HD144" s="104" t="str">
        <f t="shared" si="125"/>
        <v/>
      </c>
      <c r="HE144" s="104" t="str">
        <f t="shared" si="125"/>
        <v/>
      </c>
      <c r="HF144" s="104" t="str">
        <f t="shared" si="125"/>
        <v/>
      </c>
      <c r="HG144" s="104" t="str">
        <f t="shared" si="125"/>
        <v/>
      </c>
      <c r="HH144" s="104" t="str">
        <f t="shared" si="125"/>
        <v/>
      </c>
      <c r="HI144" s="104" t="str">
        <f t="shared" si="125"/>
        <v/>
      </c>
      <c r="HJ144" s="104" t="str">
        <f t="shared" si="125"/>
        <v/>
      </c>
    </row>
    <row r="145" spans="1:218" x14ac:dyDescent="0.25">
      <c r="A145" s="91">
        <v>40662</v>
      </c>
      <c r="B145" s="113">
        <v>0.75</v>
      </c>
      <c r="C145" s="114" t="s">
        <v>563</v>
      </c>
      <c r="D145" s="160" t="s">
        <v>664</v>
      </c>
      <c r="E145" s="112">
        <v>42.8</v>
      </c>
      <c r="F145" s="134"/>
      <c r="G145" s="161" t="s">
        <v>665</v>
      </c>
      <c r="H145" s="162" t="str">
        <f>INDEX('Daily Activity List'!B:B,MATCH(A145,'Daily Activity List'!$A:$A))</f>
        <v>AB Decon - Removal</v>
      </c>
      <c r="I145" s="136"/>
      <c r="J145" s="104" t="str">
        <f t="shared" si="144"/>
        <v/>
      </c>
      <c r="K145" s="104" t="str">
        <f t="shared" si="144"/>
        <v/>
      </c>
      <c r="L145" s="104" t="str">
        <f t="shared" si="145"/>
        <v/>
      </c>
      <c r="M145" s="104" t="str">
        <f t="shared" si="145"/>
        <v/>
      </c>
      <c r="N145" s="104" t="str">
        <f t="shared" si="145"/>
        <v/>
      </c>
      <c r="O145" s="104" t="str">
        <f t="shared" si="145"/>
        <v/>
      </c>
      <c r="P145" s="104" t="str">
        <f t="shared" si="145"/>
        <v/>
      </c>
      <c r="Q145" s="104" t="str">
        <f t="shared" si="145"/>
        <v/>
      </c>
      <c r="R145" s="104" t="str">
        <f t="shared" si="145"/>
        <v/>
      </c>
      <c r="S145" s="104" t="str">
        <f t="shared" si="145"/>
        <v/>
      </c>
      <c r="T145" s="104" t="str">
        <f t="shared" si="145"/>
        <v/>
      </c>
      <c r="U145" s="104" t="str">
        <f t="shared" si="145"/>
        <v/>
      </c>
      <c r="V145" s="104" t="str">
        <f t="shared" si="145"/>
        <v/>
      </c>
      <c r="W145" s="136"/>
      <c r="X145" s="104" t="str">
        <f t="shared" si="130"/>
        <v/>
      </c>
      <c r="Y145" s="104" t="str">
        <f t="shared" si="146"/>
        <v/>
      </c>
      <c r="Z145" s="104" t="str">
        <f t="shared" si="146"/>
        <v/>
      </c>
      <c r="AA145" s="104" t="str">
        <f t="shared" si="146"/>
        <v/>
      </c>
      <c r="AB145" s="104" t="str">
        <f t="shared" si="146"/>
        <v/>
      </c>
      <c r="AC145" s="104" t="str">
        <f t="shared" si="146"/>
        <v/>
      </c>
      <c r="AD145" s="104" t="str">
        <f t="shared" si="146"/>
        <v/>
      </c>
      <c r="AE145" s="104" t="str">
        <f t="shared" si="146"/>
        <v/>
      </c>
      <c r="AF145" s="104" t="str">
        <f t="shared" si="146"/>
        <v/>
      </c>
      <c r="AG145" s="104" t="str">
        <f t="shared" si="146"/>
        <v/>
      </c>
      <c r="AH145" s="104" t="str">
        <f t="shared" si="146"/>
        <v/>
      </c>
      <c r="AI145" s="104" t="str">
        <f t="shared" si="146"/>
        <v/>
      </c>
      <c r="AJ145" s="104" t="str">
        <f t="shared" si="146"/>
        <v/>
      </c>
      <c r="AK145" s="104"/>
      <c r="AL145" s="104" t="str">
        <f t="shared" si="131"/>
        <v/>
      </c>
      <c r="AM145" s="104" t="str">
        <f t="shared" si="147"/>
        <v/>
      </c>
      <c r="AN145" s="104" t="str">
        <f t="shared" si="147"/>
        <v/>
      </c>
      <c r="AO145" s="104" t="str">
        <f t="shared" si="147"/>
        <v/>
      </c>
      <c r="AP145" s="104" t="str">
        <f t="shared" si="147"/>
        <v/>
      </c>
      <c r="AQ145" s="104" t="str">
        <f t="shared" si="147"/>
        <v/>
      </c>
      <c r="AR145" s="104" t="str">
        <f t="shared" si="147"/>
        <v/>
      </c>
      <c r="AS145" s="104" t="str">
        <f t="shared" si="147"/>
        <v/>
      </c>
      <c r="AT145" s="104" t="str">
        <f t="shared" si="147"/>
        <v/>
      </c>
      <c r="AU145" s="104" t="str">
        <f t="shared" si="147"/>
        <v/>
      </c>
      <c r="AV145" s="104" t="str">
        <f t="shared" si="147"/>
        <v/>
      </c>
      <c r="AW145" s="104" t="str">
        <f t="shared" si="147"/>
        <v/>
      </c>
      <c r="AX145" s="104" t="str">
        <f t="shared" si="147"/>
        <v/>
      </c>
      <c r="AY145" s="104"/>
      <c r="AZ145" s="104" t="str">
        <f t="shared" si="132"/>
        <v/>
      </c>
      <c r="BA145" s="104" t="str">
        <f t="shared" si="148"/>
        <v/>
      </c>
      <c r="BB145" s="104" t="str">
        <f t="shared" si="148"/>
        <v/>
      </c>
      <c r="BC145" s="104" t="str">
        <f t="shared" si="148"/>
        <v/>
      </c>
      <c r="BD145" s="104" t="str">
        <f t="shared" si="148"/>
        <v/>
      </c>
      <c r="BE145" s="104" t="str">
        <f t="shared" si="148"/>
        <v/>
      </c>
      <c r="BF145" s="104" t="str">
        <f t="shared" si="148"/>
        <v/>
      </c>
      <c r="BG145" s="104" t="str">
        <f t="shared" si="148"/>
        <v/>
      </c>
      <c r="BH145" s="104" t="str">
        <f t="shared" si="148"/>
        <v/>
      </c>
      <c r="BI145" s="104" t="str">
        <f t="shared" si="148"/>
        <v/>
      </c>
      <c r="BJ145" s="104" t="str">
        <f t="shared" si="148"/>
        <v/>
      </c>
      <c r="BK145" s="104" t="str">
        <f t="shared" si="148"/>
        <v/>
      </c>
      <c r="BL145" s="104" t="str">
        <f t="shared" si="148"/>
        <v/>
      </c>
      <c r="BM145" s="104"/>
      <c r="BN145" s="104" t="str">
        <f t="shared" si="133"/>
        <v/>
      </c>
      <c r="BO145" s="104" t="str">
        <f t="shared" si="149"/>
        <v/>
      </c>
      <c r="BP145" s="104" t="str">
        <f t="shared" si="149"/>
        <v/>
      </c>
      <c r="BQ145" s="104" t="str">
        <f t="shared" si="149"/>
        <v/>
      </c>
      <c r="BR145" s="104" t="str">
        <f t="shared" si="149"/>
        <v/>
      </c>
      <c r="BS145" s="104" t="str">
        <f t="shared" si="149"/>
        <v/>
      </c>
      <c r="BT145" s="104" t="str">
        <f t="shared" si="149"/>
        <v/>
      </c>
      <c r="BU145" s="104" t="str">
        <f t="shared" si="149"/>
        <v/>
      </c>
      <c r="BV145" s="104" t="str">
        <f t="shared" si="149"/>
        <v/>
      </c>
      <c r="BW145" s="104" t="str">
        <f t="shared" si="149"/>
        <v/>
      </c>
      <c r="BX145" s="104" t="str">
        <f t="shared" si="149"/>
        <v/>
      </c>
      <c r="BY145" s="104" t="str">
        <f t="shared" si="149"/>
        <v/>
      </c>
      <c r="BZ145" s="104" t="str">
        <f t="shared" si="149"/>
        <v/>
      </c>
      <c r="CA145" s="104"/>
      <c r="CB145" s="104" t="str">
        <f t="shared" si="116"/>
        <v/>
      </c>
      <c r="CC145" s="104" t="str">
        <f t="shared" si="116"/>
        <v/>
      </c>
      <c r="CD145" s="104" t="str">
        <f t="shared" si="116"/>
        <v/>
      </c>
      <c r="CE145" s="104" t="str">
        <f t="shared" si="116"/>
        <v/>
      </c>
      <c r="CF145" s="104" t="str">
        <f t="shared" si="116"/>
        <v/>
      </c>
      <c r="CG145" s="104" t="str">
        <f t="shared" si="116"/>
        <v/>
      </c>
      <c r="CH145" s="104" t="str">
        <f t="shared" si="116"/>
        <v/>
      </c>
      <c r="CI145" s="104" t="str">
        <f t="shared" si="116"/>
        <v/>
      </c>
      <c r="CJ145" s="104" t="str">
        <f t="shared" si="116"/>
        <v/>
      </c>
      <c r="CK145" s="104" t="str">
        <f t="shared" si="116"/>
        <v/>
      </c>
      <c r="CL145" s="104" t="str">
        <f t="shared" si="116"/>
        <v/>
      </c>
      <c r="CM145" s="104" t="str">
        <f t="shared" si="116"/>
        <v/>
      </c>
      <c r="CN145" s="104" t="str">
        <f t="shared" si="116"/>
        <v/>
      </c>
      <c r="CO145" s="104"/>
      <c r="CP145" s="104" t="str">
        <f t="shared" si="117"/>
        <v/>
      </c>
      <c r="CQ145" s="104" t="str">
        <f t="shared" si="117"/>
        <v/>
      </c>
      <c r="CR145" s="104" t="str">
        <f t="shared" si="117"/>
        <v/>
      </c>
      <c r="CS145" s="104" t="str">
        <f t="shared" si="117"/>
        <v/>
      </c>
      <c r="CT145" s="104" t="str">
        <f t="shared" si="117"/>
        <v/>
      </c>
      <c r="CU145" s="104" t="str">
        <f t="shared" si="117"/>
        <v/>
      </c>
      <c r="CV145" s="104" t="str">
        <f t="shared" si="117"/>
        <v/>
      </c>
      <c r="CW145" s="104" t="str">
        <f t="shared" si="117"/>
        <v/>
      </c>
      <c r="CX145" s="104" t="str">
        <f t="shared" si="117"/>
        <v/>
      </c>
      <c r="CY145" s="104" t="str">
        <f t="shared" si="117"/>
        <v/>
      </c>
      <c r="CZ145" s="104" t="str">
        <f t="shared" si="117"/>
        <v/>
      </c>
      <c r="DA145" s="104" t="str">
        <f t="shared" si="117"/>
        <v/>
      </c>
      <c r="DB145" s="104" t="str">
        <f t="shared" si="117"/>
        <v/>
      </c>
      <c r="DC145" s="104"/>
      <c r="DD145" s="104" t="str">
        <f t="shared" si="118"/>
        <v/>
      </c>
      <c r="DE145" s="104" t="str">
        <f t="shared" si="118"/>
        <v/>
      </c>
      <c r="DF145" s="104" t="str">
        <f t="shared" si="118"/>
        <v/>
      </c>
      <c r="DG145" s="104" t="str">
        <f t="shared" si="118"/>
        <v/>
      </c>
      <c r="DH145" s="104" t="str">
        <f t="shared" si="118"/>
        <v/>
      </c>
      <c r="DI145" s="104" t="str">
        <f t="shared" si="118"/>
        <v/>
      </c>
      <c r="DJ145" s="104" t="str">
        <f t="shared" si="118"/>
        <v/>
      </c>
      <c r="DK145" s="104" t="str">
        <f t="shared" si="118"/>
        <v/>
      </c>
      <c r="DL145" s="104" t="str">
        <f t="shared" si="118"/>
        <v/>
      </c>
      <c r="DM145" s="104" t="str">
        <f t="shared" si="118"/>
        <v/>
      </c>
      <c r="DN145" s="104" t="str">
        <f t="shared" si="118"/>
        <v/>
      </c>
      <c r="DO145" s="104" t="str">
        <f t="shared" si="118"/>
        <v/>
      </c>
      <c r="DP145" s="104" t="str">
        <f t="shared" si="118"/>
        <v/>
      </c>
      <c r="DQ145" s="104"/>
      <c r="DR145" s="104" t="str">
        <f t="shared" si="119"/>
        <v/>
      </c>
      <c r="DS145" s="104" t="str">
        <f t="shared" si="119"/>
        <v/>
      </c>
      <c r="DT145" s="104" t="str">
        <f t="shared" si="119"/>
        <v/>
      </c>
      <c r="DU145" s="104" t="str">
        <f t="shared" si="119"/>
        <v/>
      </c>
      <c r="DV145" s="104" t="str">
        <f t="shared" si="119"/>
        <v/>
      </c>
      <c r="DW145" s="104" t="str">
        <f t="shared" si="119"/>
        <v/>
      </c>
      <c r="DX145" s="104" t="str">
        <f t="shared" si="119"/>
        <v/>
      </c>
      <c r="DY145" s="104" t="str">
        <f t="shared" si="119"/>
        <v/>
      </c>
      <c r="DZ145" s="104" t="str">
        <f t="shared" si="119"/>
        <v/>
      </c>
      <c r="EA145" s="104" t="str">
        <f t="shared" si="119"/>
        <v/>
      </c>
      <c r="EB145" s="104" t="str">
        <f t="shared" si="119"/>
        <v/>
      </c>
      <c r="EC145" s="104" t="str">
        <f t="shared" si="119"/>
        <v/>
      </c>
      <c r="ED145" s="104" t="str">
        <f t="shared" si="119"/>
        <v/>
      </c>
      <c r="EE145" s="104"/>
      <c r="EF145" s="104" t="str">
        <f t="shared" si="120"/>
        <v/>
      </c>
      <c r="EG145" s="104" t="str">
        <f t="shared" si="120"/>
        <v/>
      </c>
      <c r="EH145" s="104" t="str">
        <f t="shared" si="120"/>
        <v/>
      </c>
      <c r="EI145" s="104" t="str">
        <f t="shared" si="120"/>
        <v/>
      </c>
      <c r="EJ145" s="104" t="str">
        <f t="shared" si="120"/>
        <v/>
      </c>
      <c r="EK145" s="104" t="str">
        <f t="shared" si="120"/>
        <v/>
      </c>
      <c r="EL145" s="104" t="str">
        <f t="shared" si="120"/>
        <v/>
      </c>
      <c r="EM145" s="104" t="str">
        <f t="shared" si="120"/>
        <v/>
      </c>
      <c r="EN145" s="104" t="str">
        <f t="shared" si="120"/>
        <v/>
      </c>
      <c r="EO145" s="104" t="str">
        <f t="shared" si="120"/>
        <v/>
      </c>
      <c r="EP145" s="104" t="str">
        <f t="shared" si="120"/>
        <v/>
      </c>
      <c r="EQ145" s="104" t="str">
        <f t="shared" si="120"/>
        <v/>
      </c>
      <c r="ER145" s="104" t="str">
        <f t="shared" si="120"/>
        <v/>
      </c>
      <c r="ES145" s="104"/>
      <c r="ET145" s="104" t="str">
        <f t="shared" si="121"/>
        <v/>
      </c>
      <c r="EU145" s="104" t="str">
        <f t="shared" si="121"/>
        <v/>
      </c>
      <c r="EV145" s="104" t="str">
        <f t="shared" si="121"/>
        <v/>
      </c>
      <c r="EW145" s="104" t="str">
        <f t="shared" si="121"/>
        <v/>
      </c>
      <c r="EX145" s="104" t="str">
        <f t="shared" si="121"/>
        <v/>
      </c>
      <c r="EY145" s="104" t="str">
        <f t="shared" si="121"/>
        <v/>
      </c>
      <c r="EZ145" s="104" t="str">
        <f t="shared" si="121"/>
        <v/>
      </c>
      <c r="FA145" s="104" t="str">
        <f t="shared" si="121"/>
        <v/>
      </c>
      <c r="FB145" s="104" t="str">
        <f t="shared" si="121"/>
        <v/>
      </c>
      <c r="FC145" s="104" t="str">
        <f t="shared" si="121"/>
        <v/>
      </c>
      <c r="FD145" s="104" t="str">
        <f t="shared" si="121"/>
        <v/>
      </c>
      <c r="FE145" s="104" t="str">
        <f t="shared" si="121"/>
        <v/>
      </c>
      <c r="FF145" s="104" t="str">
        <f t="shared" si="121"/>
        <v/>
      </c>
      <c r="FG145" s="104"/>
      <c r="FH145" s="104" t="str">
        <f t="shared" si="122"/>
        <v/>
      </c>
      <c r="FI145" s="104" t="str">
        <f t="shared" si="122"/>
        <v/>
      </c>
      <c r="FJ145" s="104" t="str">
        <f t="shared" si="122"/>
        <v/>
      </c>
      <c r="FK145" s="104" t="str">
        <f t="shared" si="122"/>
        <v/>
      </c>
      <c r="FL145" s="104" t="str">
        <f t="shared" si="122"/>
        <v/>
      </c>
      <c r="FM145" s="104" t="str">
        <f t="shared" si="122"/>
        <v/>
      </c>
      <c r="FN145" s="104" t="str">
        <f t="shared" si="122"/>
        <v/>
      </c>
      <c r="FO145" s="104" t="str">
        <f t="shared" si="122"/>
        <v/>
      </c>
      <c r="FP145" s="104" t="str">
        <f t="shared" si="122"/>
        <v/>
      </c>
      <c r="FQ145" s="104" t="str">
        <f t="shared" si="122"/>
        <v/>
      </c>
      <c r="FR145" s="104" t="str">
        <f t="shared" si="122"/>
        <v/>
      </c>
      <c r="FS145" s="104" t="str">
        <f t="shared" si="122"/>
        <v/>
      </c>
      <c r="FT145" s="104" t="str">
        <f t="shared" si="122"/>
        <v/>
      </c>
      <c r="FU145" s="104"/>
      <c r="FV145" s="104" t="str">
        <f t="shared" si="123"/>
        <v/>
      </c>
      <c r="FW145" s="104" t="str">
        <f t="shared" si="123"/>
        <v/>
      </c>
      <c r="FX145" s="104" t="str">
        <f t="shared" si="123"/>
        <v/>
      </c>
      <c r="FY145" s="104" t="str">
        <f t="shared" si="123"/>
        <v/>
      </c>
      <c r="FZ145" s="104" t="str">
        <f t="shared" si="123"/>
        <v/>
      </c>
      <c r="GA145" s="104">
        <f t="shared" si="123"/>
        <v>42.8</v>
      </c>
      <c r="GB145" s="104" t="str">
        <f t="shared" si="123"/>
        <v/>
      </c>
      <c r="GC145" s="104" t="str">
        <f t="shared" si="123"/>
        <v/>
      </c>
      <c r="GD145" s="104" t="str">
        <f t="shared" si="123"/>
        <v/>
      </c>
      <c r="GE145" s="104" t="str">
        <f t="shared" si="123"/>
        <v/>
      </c>
      <c r="GF145" s="104" t="str">
        <f t="shared" si="123"/>
        <v/>
      </c>
      <c r="GG145" s="104" t="str">
        <f t="shared" si="123"/>
        <v/>
      </c>
      <c r="GH145" s="104" t="str">
        <f t="shared" si="123"/>
        <v/>
      </c>
      <c r="GI145" s="104"/>
      <c r="GJ145" s="104" t="str">
        <f t="shared" si="124"/>
        <v/>
      </c>
      <c r="GK145" s="104" t="str">
        <f t="shared" si="124"/>
        <v/>
      </c>
      <c r="GL145" s="104" t="str">
        <f t="shared" si="124"/>
        <v/>
      </c>
      <c r="GM145" s="104" t="str">
        <f t="shared" si="124"/>
        <v/>
      </c>
      <c r="GN145" s="104" t="str">
        <f t="shared" si="124"/>
        <v/>
      </c>
      <c r="GO145" s="104" t="str">
        <f t="shared" si="124"/>
        <v/>
      </c>
      <c r="GP145" s="104" t="str">
        <f t="shared" si="124"/>
        <v/>
      </c>
      <c r="GQ145" s="104" t="str">
        <f t="shared" si="124"/>
        <v/>
      </c>
      <c r="GR145" s="104" t="str">
        <f t="shared" si="124"/>
        <v/>
      </c>
      <c r="GS145" s="104" t="str">
        <f t="shared" si="124"/>
        <v/>
      </c>
      <c r="GT145" s="104" t="str">
        <f t="shared" si="124"/>
        <v/>
      </c>
      <c r="GU145" s="104" t="str">
        <f t="shared" si="124"/>
        <v/>
      </c>
      <c r="GV145" s="104" t="str">
        <f t="shared" si="124"/>
        <v/>
      </c>
      <c r="GW145" s="104"/>
      <c r="GX145" s="104" t="str">
        <f t="shared" si="125"/>
        <v/>
      </c>
      <c r="GY145" s="104" t="str">
        <f t="shared" si="125"/>
        <v/>
      </c>
      <c r="GZ145" s="104" t="str">
        <f t="shared" si="125"/>
        <v/>
      </c>
      <c r="HA145" s="104" t="str">
        <f t="shared" si="125"/>
        <v/>
      </c>
      <c r="HB145" s="104" t="str">
        <f t="shared" si="125"/>
        <v/>
      </c>
      <c r="HC145" s="104" t="str">
        <f t="shared" si="125"/>
        <v/>
      </c>
      <c r="HD145" s="104" t="str">
        <f t="shared" si="125"/>
        <v/>
      </c>
      <c r="HE145" s="104" t="str">
        <f t="shared" si="125"/>
        <v/>
      </c>
      <c r="HF145" s="104" t="str">
        <f t="shared" si="125"/>
        <v/>
      </c>
      <c r="HG145" s="104" t="str">
        <f t="shared" si="125"/>
        <v/>
      </c>
      <c r="HH145" s="104" t="str">
        <f t="shared" si="125"/>
        <v/>
      </c>
      <c r="HI145" s="104" t="str">
        <f t="shared" si="125"/>
        <v/>
      </c>
      <c r="HJ145" s="104" t="str">
        <f t="shared" si="125"/>
        <v/>
      </c>
    </row>
    <row r="146" spans="1:218" x14ac:dyDescent="0.25">
      <c r="A146" s="91">
        <v>40662</v>
      </c>
      <c r="B146" s="113">
        <v>0.75</v>
      </c>
      <c r="C146" s="114" t="s">
        <v>407</v>
      </c>
      <c r="D146" s="160" t="s">
        <v>664</v>
      </c>
      <c r="E146" s="112">
        <v>91.2</v>
      </c>
      <c r="F146" s="134"/>
      <c r="G146" s="161" t="s">
        <v>665</v>
      </c>
      <c r="H146" s="162" t="str">
        <f>INDEX('Daily Activity List'!B:B,MATCH(A146,'Daily Activity List'!$A:$A))</f>
        <v>AB Decon - Removal</v>
      </c>
      <c r="I146" s="136"/>
      <c r="J146" s="104" t="str">
        <f t="shared" si="144"/>
        <v/>
      </c>
      <c r="K146" s="104" t="str">
        <f t="shared" si="144"/>
        <v/>
      </c>
      <c r="L146" s="104" t="str">
        <f t="shared" si="145"/>
        <v/>
      </c>
      <c r="M146" s="104" t="str">
        <f t="shared" si="145"/>
        <v/>
      </c>
      <c r="N146" s="104" t="str">
        <f t="shared" si="145"/>
        <v/>
      </c>
      <c r="O146" s="104" t="str">
        <f t="shared" si="145"/>
        <v/>
      </c>
      <c r="P146" s="104" t="str">
        <f t="shared" si="145"/>
        <v/>
      </c>
      <c r="Q146" s="104" t="str">
        <f t="shared" si="145"/>
        <v/>
      </c>
      <c r="R146" s="104" t="str">
        <f t="shared" si="145"/>
        <v/>
      </c>
      <c r="S146" s="104" t="str">
        <f t="shared" si="145"/>
        <v/>
      </c>
      <c r="T146" s="104" t="str">
        <f t="shared" si="145"/>
        <v/>
      </c>
      <c r="U146" s="104" t="str">
        <f t="shared" si="145"/>
        <v/>
      </c>
      <c r="V146" s="104" t="str">
        <f t="shared" si="145"/>
        <v/>
      </c>
      <c r="W146" s="136"/>
      <c r="X146" s="104" t="str">
        <f t="shared" si="130"/>
        <v/>
      </c>
      <c r="Y146" s="104" t="str">
        <f t="shared" si="146"/>
        <v/>
      </c>
      <c r="Z146" s="104" t="str">
        <f t="shared" si="146"/>
        <v/>
      </c>
      <c r="AA146" s="104" t="str">
        <f t="shared" si="146"/>
        <v/>
      </c>
      <c r="AB146" s="104" t="str">
        <f t="shared" si="146"/>
        <v/>
      </c>
      <c r="AC146" s="104" t="str">
        <f t="shared" si="146"/>
        <v/>
      </c>
      <c r="AD146" s="104" t="str">
        <f t="shared" si="146"/>
        <v/>
      </c>
      <c r="AE146" s="104" t="str">
        <f t="shared" si="146"/>
        <v/>
      </c>
      <c r="AF146" s="104" t="str">
        <f t="shared" si="146"/>
        <v/>
      </c>
      <c r="AG146" s="104" t="str">
        <f t="shared" si="146"/>
        <v/>
      </c>
      <c r="AH146" s="104" t="str">
        <f t="shared" si="146"/>
        <v/>
      </c>
      <c r="AI146" s="104" t="str">
        <f t="shared" si="146"/>
        <v/>
      </c>
      <c r="AJ146" s="104" t="str">
        <f t="shared" si="146"/>
        <v/>
      </c>
      <c r="AK146" s="104"/>
      <c r="AL146" s="104" t="str">
        <f t="shared" si="131"/>
        <v/>
      </c>
      <c r="AM146" s="104" t="str">
        <f t="shared" si="147"/>
        <v/>
      </c>
      <c r="AN146" s="104" t="str">
        <f t="shared" si="147"/>
        <v/>
      </c>
      <c r="AO146" s="104" t="str">
        <f t="shared" si="147"/>
        <v/>
      </c>
      <c r="AP146" s="104" t="str">
        <f t="shared" si="147"/>
        <v/>
      </c>
      <c r="AQ146" s="104" t="str">
        <f t="shared" si="147"/>
        <v/>
      </c>
      <c r="AR146" s="104" t="str">
        <f t="shared" si="147"/>
        <v/>
      </c>
      <c r="AS146" s="104" t="str">
        <f t="shared" si="147"/>
        <v/>
      </c>
      <c r="AT146" s="104" t="str">
        <f t="shared" si="147"/>
        <v/>
      </c>
      <c r="AU146" s="104" t="str">
        <f t="shared" si="147"/>
        <v/>
      </c>
      <c r="AV146" s="104" t="str">
        <f t="shared" si="147"/>
        <v/>
      </c>
      <c r="AW146" s="104" t="str">
        <f t="shared" si="147"/>
        <v/>
      </c>
      <c r="AX146" s="104" t="str">
        <f t="shared" si="147"/>
        <v/>
      </c>
      <c r="AY146" s="104"/>
      <c r="AZ146" s="104" t="str">
        <f t="shared" si="132"/>
        <v/>
      </c>
      <c r="BA146" s="104" t="str">
        <f t="shared" si="148"/>
        <v/>
      </c>
      <c r="BB146" s="104" t="str">
        <f t="shared" si="148"/>
        <v/>
      </c>
      <c r="BC146" s="104" t="str">
        <f t="shared" si="148"/>
        <v/>
      </c>
      <c r="BD146" s="104" t="str">
        <f t="shared" si="148"/>
        <v/>
      </c>
      <c r="BE146" s="104" t="str">
        <f t="shared" si="148"/>
        <v/>
      </c>
      <c r="BF146" s="104" t="str">
        <f t="shared" si="148"/>
        <v/>
      </c>
      <c r="BG146" s="104" t="str">
        <f t="shared" si="148"/>
        <v/>
      </c>
      <c r="BH146" s="104" t="str">
        <f t="shared" si="148"/>
        <v/>
      </c>
      <c r="BI146" s="104" t="str">
        <f t="shared" si="148"/>
        <v/>
      </c>
      <c r="BJ146" s="104" t="str">
        <f t="shared" si="148"/>
        <v/>
      </c>
      <c r="BK146" s="104" t="str">
        <f t="shared" si="148"/>
        <v/>
      </c>
      <c r="BL146" s="104" t="str">
        <f t="shared" si="148"/>
        <v/>
      </c>
      <c r="BM146" s="104"/>
      <c r="BN146" s="104" t="str">
        <f t="shared" si="133"/>
        <v/>
      </c>
      <c r="BO146" s="104" t="str">
        <f t="shared" si="149"/>
        <v/>
      </c>
      <c r="BP146" s="104" t="str">
        <f t="shared" si="149"/>
        <v/>
      </c>
      <c r="BQ146" s="104" t="str">
        <f t="shared" si="149"/>
        <v/>
      </c>
      <c r="BR146" s="104" t="str">
        <f t="shared" si="149"/>
        <v/>
      </c>
      <c r="BS146" s="104" t="str">
        <f t="shared" si="149"/>
        <v/>
      </c>
      <c r="BT146" s="104" t="str">
        <f t="shared" si="149"/>
        <v/>
      </c>
      <c r="BU146" s="104" t="str">
        <f t="shared" si="149"/>
        <v/>
      </c>
      <c r="BV146" s="104" t="str">
        <f t="shared" si="149"/>
        <v/>
      </c>
      <c r="BW146" s="104" t="str">
        <f t="shared" si="149"/>
        <v/>
      </c>
      <c r="BX146" s="104" t="str">
        <f t="shared" si="149"/>
        <v/>
      </c>
      <c r="BY146" s="104" t="str">
        <f t="shared" si="149"/>
        <v/>
      </c>
      <c r="BZ146" s="104" t="str">
        <f t="shared" si="149"/>
        <v/>
      </c>
      <c r="CA146" s="104"/>
      <c r="CB146" s="104" t="str">
        <f t="shared" si="116"/>
        <v/>
      </c>
      <c r="CC146" s="104" t="str">
        <f t="shared" si="116"/>
        <v/>
      </c>
      <c r="CD146" s="104" t="str">
        <f t="shared" si="116"/>
        <v/>
      </c>
      <c r="CE146" s="104" t="str">
        <f t="shared" si="116"/>
        <v/>
      </c>
      <c r="CF146" s="104" t="str">
        <f t="shared" si="116"/>
        <v/>
      </c>
      <c r="CG146" s="104" t="str">
        <f t="shared" si="116"/>
        <v/>
      </c>
      <c r="CH146" s="104" t="str">
        <f t="shared" si="116"/>
        <v/>
      </c>
      <c r="CI146" s="104" t="str">
        <f t="shared" si="116"/>
        <v/>
      </c>
      <c r="CJ146" s="104" t="str">
        <f t="shared" si="116"/>
        <v/>
      </c>
      <c r="CK146" s="104" t="str">
        <f t="shared" ref="CG146:CN178" si="150">IF($C146=$CA$1,IF($E146="","",IF($H146=CK$1,$E146,"")),"")</f>
        <v/>
      </c>
      <c r="CL146" s="104" t="str">
        <f t="shared" si="150"/>
        <v/>
      </c>
      <c r="CM146" s="104" t="str">
        <f t="shared" si="150"/>
        <v/>
      </c>
      <c r="CN146" s="104" t="str">
        <f t="shared" si="150"/>
        <v/>
      </c>
      <c r="CO146" s="104"/>
      <c r="CP146" s="104" t="str">
        <f t="shared" si="117"/>
        <v/>
      </c>
      <c r="CQ146" s="104" t="str">
        <f t="shared" si="117"/>
        <v/>
      </c>
      <c r="CR146" s="104" t="str">
        <f t="shared" si="117"/>
        <v/>
      </c>
      <c r="CS146" s="104" t="str">
        <f t="shared" si="117"/>
        <v/>
      </c>
      <c r="CT146" s="104" t="str">
        <f t="shared" si="117"/>
        <v/>
      </c>
      <c r="CU146" s="104" t="str">
        <f t="shared" si="117"/>
        <v/>
      </c>
      <c r="CV146" s="104" t="str">
        <f t="shared" si="117"/>
        <v/>
      </c>
      <c r="CW146" s="104" t="str">
        <f t="shared" si="117"/>
        <v/>
      </c>
      <c r="CX146" s="104" t="str">
        <f t="shared" si="117"/>
        <v/>
      </c>
      <c r="CY146" s="104" t="str">
        <f t="shared" ref="CU146:DB178" si="151">IF($C146=$CO$1,IF($E146="","",IF($H146=CY$1,$E146,"")),"")</f>
        <v/>
      </c>
      <c r="CZ146" s="104" t="str">
        <f t="shared" si="151"/>
        <v/>
      </c>
      <c r="DA146" s="104" t="str">
        <f t="shared" si="151"/>
        <v/>
      </c>
      <c r="DB146" s="104" t="str">
        <f t="shared" si="151"/>
        <v/>
      </c>
      <c r="DC146" s="104"/>
      <c r="DD146" s="104" t="str">
        <f t="shared" si="118"/>
        <v/>
      </c>
      <c r="DE146" s="104" t="str">
        <f t="shared" si="118"/>
        <v/>
      </c>
      <c r="DF146" s="104" t="str">
        <f t="shared" si="118"/>
        <v/>
      </c>
      <c r="DG146" s="104" t="str">
        <f t="shared" si="118"/>
        <v/>
      </c>
      <c r="DH146" s="104" t="str">
        <f t="shared" si="118"/>
        <v/>
      </c>
      <c r="DI146" s="104" t="str">
        <f t="shared" si="118"/>
        <v/>
      </c>
      <c r="DJ146" s="104" t="str">
        <f t="shared" si="118"/>
        <v/>
      </c>
      <c r="DK146" s="104" t="str">
        <f t="shared" si="118"/>
        <v/>
      </c>
      <c r="DL146" s="104" t="str">
        <f t="shared" si="118"/>
        <v/>
      </c>
      <c r="DM146" s="104" t="str">
        <f t="shared" ref="DI146:DP178" si="152">IF($C146=$DC$1,IF($E146="","",IF($H146=DM$1,$E146,"")),"")</f>
        <v/>
      </c>
      <c r="DN146" s="104" t="str">
        <f t="shared" si="152"/>
        <v/>
      </c>
      <c r="DO146" s="104" t="str">
        <f t="shared" si="152"/>
        <v/>
      </c>
      <c r="DP146" s="104" t="str">
        <f t="shared" si="152"/>
        <v/>
      </c>
      <c r="DQ146" s="104"/>
      <c r="DR146" s="104" t="str">
        <f t="shared" si="119"/>
        <v/>
      </c>
      <c r="DS146" s="104" t="str">
        <f t="shared" si="119"/>
        <v/>
      </c>
      <c r="DT146" s="104" t="str">
        <f t="shared" si="119"/>
        <v/>
      </c>
      <c r="DU146" s="104" t="str">
        <f t="shared" si="119"/>
        <v/>
      </c>
      <c r="DV146" s="104" t="str">
        <f t="shared" si="119"/>
        <v/>
      </c>
      <c r="DW146" s="104" t="str">
        <f t="shared" si="119"/>
        <v/>
      </c>
      <c r="DX146" s="104" t="str">
        <f t="shared" si="119"/>
        <v/>
      </c>
      <c r="DY146" s="104" t="str">
        <f t="shared" si="119"/>
        <v/>
      </c>
      <c r="DZ146" s="104" t="str">
        <f t="shared" si="119"/>
        <v/>
      </c>
      <c r="EA146" s="104" t="str">
        <f t="shared" ref="DW146:ED178" si="153">IF($C146=$DQ$1,IF($E146="","",IF($H146=EA$1,$E146,"")),"")</f>
        <v/>
      </c>
      <c r="EB146" s="104" t="str">
        <f t="shared" si="153"/>
        <v/>
      </c>
      <c r="EC146" s="104" t="str">
        <f t="shared" si="153"/>
        <v/>
      </c>
      <c r="ED146" s="104" t="str">
        <f t="shared" si="153"/>
        <v/>
      </c>
      <c r="EE146" s="104"/>
      <c r="EF146" s="104" t="str">
        <f t="shared" si="120"/>
        <v/>
      </c>
      <c r="EG146" s="104" t="str">
        <f t="shared" si="120"/>
        <v/>
      </c>
      <c r="EH146" s="104" t="str">
        <f t="shared" si="120"/>
        <v/>
      </c>
      <c r="EI146" s="104" t="str">
        <f t="shared" si="120"/>
        <v/>
      </c>
      <c r="EJ146" s="104" t="str">
        <f t="shared" si="120"/>
        <v/>
      </c>
      <c r="EK146" s="104" t="str">
        <f t="shared" si="120"/>
        <v/>
      </c>
      <c r="EL146" s="104" t="str">
        <f t="shared" si="120"/>
        <v/>
      </c>
      <c r="EM146" s="104" t="str">
        <f t="shared" si="120"/>
        <v/>
      </c>
      <c r="EN146" s="104" t="str">
        <f t="shared" si="120"/>
        <v/>
      </c>
      <c r="EO146" s="104" t="str">
        <f t="shared" ref="EK146:ER178" si="154">IF($C146=$EE$1,IF($E146="","",IF($H146=EO$1,$E146,"")),"")</f>
        <v/>
      </c>
      <c r="EP146" s="104" t="str">
        <f t="shared" si="154"/>
        <v/>
      </c>
      <c r="EQ146" s="104" t="str">
        <f t="shared" si="154"/>
        <v/>
      </c>
      <c r="ER146" s="104" t="str">
        <f t="shared" si="154"/>
        <v/>
      </c>
      <c r="ES146" s="104"/>
      <c r="ET146" s="104" t="str">
        <f t="shared" si="121"/>
        <v/>
      </c>
      <c r="EU146" s="104" t="str">
        <f t="shared" si="121"/>
        <v/>
      </c>
      <c r="EV146" s="104" t="str">
        <f t="shared" si="121"/>
        <v/>
      </c>
      <c r="EW146" s="104" t="str">
        <f t="shared" si="121"/>
        <v/>
      </c>
      <c r="EX146" s="104" t="str">
        <f t="shared" si="121"/>
        <v/>
      </c>
      <c r="EY146" s="104" t="str">
        <f t="shared" si="121"/>
        <v/>
      </c>
      <c r="EZ146" s="104" t="str">
        <f t="shared" si="121"/>
        <v/>
      </c>
      <c r="FA146" s="104" t="str">
        <f t="shared" si="121"/>
        <v/>
      </c>
      <c r="FB146" s="104" t="str">
        <f t="shared" si="121"/>
        <v/>
      </c>
      <c r="FC146" s="104" t="str">
        <f t="shared" ref="EY146:FF178" si="155">IF($C146=$ES$1,IF($E146="","",IF($H146=FC$1,$E146,"")),"")</f>
        <v/>
      </c>
      <c r="FD146" s="104" t="str">
        <f t="shared" si="155"/>
        <v/>
      </c>
      <c r="FE146" s="104" t="str">
        <f t="shared" si="155"/>
        <v/>
      </c>
      <c r="FF146" s="104" t="str">
        <f t="shared" si="155"/>
        <v/>
      </c>
      <c r="FG146" s="104"/>
      <c r="FH146" s="104" t="str">
        <f t="shared" si="122"/>
        <v/>
      </c>
      <c r="FI146" s="104" t="str">
        <f t="shared" si="122"/>
        <v/>
      </c>
      <c r="FJ146" s="104" t="str">
        <f t="shared" si="122"/>
        <v/>
      </c>
      <c r="FK146" s="104" t="str">
        <f t="shared" si="122"/>
        <v/>
      </c>
      <c r="FL146" s="104" t="str">
        <f t="shared" si="122"/>
        <v/>
      </c>
      <c r="FM146" s="104" t="str">
        <f t="shared" si="122"/>
        <v/>
      </c>
      <c r="FN146" s="104" t="str">
        <f t="shared" si="122"/>
        <v/>
      </c>
      <c r="FO146" s="104" t="str">
        <f t="shared" si="122"/>
        <v/>
      </c>
      <c r="FP146" s="104" t="str">
        <f t="shared" si="122"/>
        <v/>
      </c>
      <c r="FQ146" s="104" t="str">
        <f t="shared" ref="FM146:FT178" si="156">IF($C146=$FG$1,IF($E146="","",IF($H146=FQ$1,$E146,"")),"")</f>
        <v/>
      </c>
      <c r="FR146" s="104" t="str">
        <f t="shared" si="156"/>
        <v/>
      </c>
      <c r="FS146" s="104" t="str">
        <f t="shared" si="156"/>
        <v/>
      </c>
      <c r="FT146" s="104" t="str">
        <f t="shared" si="156"/>
        <v/>
      </c>
      <c r="FU146" s="104"/>
      <c r="FV146" s="104" t="str">
        <f t="shared" si="123"/>
        <v/>
      </c>
      <c r="FW146" s="104" t="str">
        <f t="shared" si="123"/>
        <v/>
      </c>
      <c r="FX146" s="104" t="str">
        <f t="shared" si="123"/>
        <v/>
      </c>
      <c r="FY146" s="104" t="str">
        <f t="shared" si="123"/>
        <v/>
      </c>
      <c r="FZ146" s="104" t="str">
        <f t="shared" si="123"/>
        <v/>
      </c>
      <c r="GA146" s="104" t="str">
        <f t="shared" si="123"/>
        <v/>
      </c>
      <c r="GB146" s="104" t="str">
        <f t="shared" si="123"/>
        <v/>
      </c>
      <c r="GC146" s="104" t="str">
        <f t="shared" si="123"/>
        <v/>
      </c>
      <c r="GD146" s="104" t="str">
        <f t="shared" si="123"/>
        <v/>
      </c>
      <c r="GE146" s="104" t="str">
        <f t="shared" ref="GA146:GH178" si="157">IF($C146=$FU$1,IF($E146="","",IF($H146=GE$1,$E146,"")),"")</f>
        <v/>
      </c>
      <c r="GF146" s="104" t="str">
        <f t="shared" si="157"/>
        <v/>
      </c>
      <c r="GG146" s="104" t="str">
        <f t="shared" si="157"/>
        <v/>
      </c>
      <c r="GH146" s="104" t="str">
        <f t="shared" si="157"/>
        <v/>
      </c>
      <c r="GI146" s="104"/>
      <c r="GJ146" s="104" t="str">
        <f t="shared" si="124"/>
        <v/>
      </c>
      <c r="GK146" s="104" t="str">
        <f t="shared" si="124"/>
        <v/>
      </c>
      <c r="GL146" s="104" t="str">
        <f t="shared" si="124"/>
        <v/>
      </c>
      <c r="GM146" s="104" t="str">
        <f t="shared" si="124"/>
        <v/>
      </c>
      <c r="GN146" s="104" t="str">
        <f t="shared" si="124"/>
        <v/>
      </c>
      <c r="GO146" s="104" t="str">
        <f t="shared" si="124"/>
        <v/>
      </c>
      <c r="GP146" s="104" t="str">
        <f t="shared" si="124"/>
        <v/>
      </c>
      <c r="GQ146" s="104" t="str">
        <f t="shared" si="124"/>
        <v/>
      </c>
      <c r="GR146" s="104" t="str">
        <f t="shared" si="124"/>
        <v/>
      </c>
      <c r="GS146" s="104" t="str">
        <f t="shared" ref="GO146:GV178" si="158">IF($C146=$GI$1,IF($E146="","",IF($H146=GS$1,$E146,"")),"")</f>
        <v/>
      </c>
      <c r="GT146" s="104" t="str">
        <f t="shared" si="158"/>
        <v/>
      </c>
      <c r="GU146" s="104" t="str">
        <f t="shared" si="158"/>
        <v/>
      </c>
      <c r="GV146" s="104" t="str">
        <f t="shared" si="158"/>
        <v/>
      </c>
      <c r="GW146" s="104"/>
      <c r="GX146" s="104" t="str">
        <f t="shared" si="125"/>
        <v/>
      </c>
      <c r="GY146" s="104" t="str">
        <f t="shared" si="125"/>
        <v/>
      </c>
      <c r="GZ146" s="104" t="str">
        <f t="shared" si="125"/>
        <v/>
      </c>
      <c r="HA146" s="104" t="str">
        <f t="shared" si="125"/>
        <v/>
      </c>
      <c r="HB146" s="104" t="str">
        <f t="shared" si="125"/>
        <v/>
      </c>
      <c r="HC146" s="104">
        <f t="shared" si="125"/>
        <v>91.2</v>
      </c>
      <c r="HD146" s="104" t="str">
        <f t="shared" si="125"/>
        <v/>
      </c>
      <c r="HE146" s="104" t="str">
        <f t="shared" si="125"/>
        <v/>
      </c>
      <c r="HF146" s="104" t="str">
        <f t="shared" si="125"/>
        <v/>
      </c>
      <c r="HG146" s="104" t="str">
        <f t="shared" ref="HC146:HJ178" si="159">IF($C146=$GW$1,IF($E146="","",IF($H146=HG$1,$E146,"")),"")</f>
        <v/>
      </c>
      <c r="HH146" s="104" t="str">
        <f t="shared" si="159"/>
        <v/>
      </c>
      <c r="HI146" s="104" t="str">
        <f t="shared" si="159"/>
        <v/>
      </c>
      <c r="HJ146" s="104" t="str">
        <f t="shared" si="159"/>
        <v/>
      </c>
    </row>
    <row r="147" spans="1:218" x14ac:dyDescent="0.25">
      <c r="A147" s="91">
        <v>40662</v>
      </c>
      <c r="B147" s="113">
        <v>0.75</v>
      </c>
      <c r="C147" s="114" t="s">
        <v>407</v>
      </c>
      <c r="D147" s="160" t="s">
        <v>664</v>
      </c>
      <c r="E147" s="112">
        <v>70.8</v>
      </c>
      <c r="F147" s="134"/>
      <c r="G147" s="161" t="s">
        <v>665</v>
      </c>
      <c r="H147" s="162" t="str">
        <f>INDEX('Daily Activity List'!B:B,MATCH(A147,'Daily Activity List'!$A:$A))</f>
        <v>AB Decon - Removal</v>
      </c>
      <c r="I147" s="136"/>
      <c r="J147" s="104" t="str">
        <f t="shared" si="144"/>
        <v/>
      </c>
      <c r="K147" s="104" t="str">
        <f t="shared" si="144"/>
        <v/>
      </c>
      <c r="L147" s="104" t="str">
        <f t="shared" si="145"/>
        <v/>
      </c>
      <c r="M147" s="104" t="str">
        <f t="shared" si="145"/>
        <v/>
      </c>
      <c r="N147" s="104" t="str">
        <f t="shared" si="145"/>
        <v/>
      </c>
      <c r="O147" s="104" t="str">
        <f t="shared" ref="L147:V170" si="160">IF($C147="Decontamination Line",IF($E147="","",IF($H147=O$1,$E147,"")),"")</f>
        <v/>
      </c>
      <c r="P147" s="104" t="str">
        <f t="shared" si="160"/>
        <v/>
      </c>
      <c r="Q147" s="104" t="str">
        <f t="shared" si="160"/>
        <v/>
      </c>
      <c r="R147" s="104" t="str">
        <f t="shared" si="160"/>
        <v/>
      </c>
      <c r="S147" s="104" t="str">
        <f t="shared" si="160"/>
        <v/>
      </c>
      <c r="T147" s="104" t="str">
        <f t="shared" si="160"/>
        <v/>
      </c>
      <c r="U147" s="104" t="str">
        <f t="shared" si="160"/>
        <v/>
      </c>
      <c r="V147" s="104" t="str">
        <f t="shared" si="160"/>
        <v/>
      </c>
      <c r="W147" s="136"/>
      <c r="X147" s="104" t="str">
        <f t="shared" si="130"/>
        <v/>
      </c>
      <c r="Y147" s="104" t="str">
        <f t="shared" si="146"/>
        <v/>
      </c>
      <c r="Z147" s="104" t="str">
        <f t="shared" si="146"/>
        <v/>
      </c>
      <c r="AA147" s="104" t="str">
        <f t="shared" si="146"/>
        <v/>
      </c>
      <c r="AB147" s="104" t="str">
        <f t="shared" si="146"/>
        <v/>
      </c>
      <c r="AC147" s="104" t="str">
        <f t="shared" si="146"/>
        <v/>
      </c>
      <c r="AD147" s="104" t="str">
        <f t="shared" si="146"/>
        <v/>
      </c>
      <c r="AE147" s="104" t="str">
        <f t="shared" si="146"/>
        <v/>
      </c>
      <c r="AF147" s="104" t="str">
        <f t="shared" si="146"/>
        <v/>
      </c>
      <c r="AG147" s="104" t="str">
        <f t="shared" si="146"/>
        <v/>
      </c>
      <c r="AH147" s="104" t="str">
        <f t="shared" si="146"/>
        <v/>
      </c>
      <c r="AI147" s="104" t="str">
        <f t="shared" si="146"/>
        <v/>
      </c>
      <c r="AJ147" s="104" t="str">
        <f t="shared" si="146"/>
        <v/>
      </c>
      <c r="AK147" s="104"/>
      <c r="AL147" s="104" t="str">
        <f t="shared" si="131"/>
        <v/>
      </c>
      <c r="AM147" s="104" t="str">
        <f t="shared" si="147"/>
        <v/>
      </c>
      <c r="AN147" s="104" t="str">
        <f t="shared" si="147"/>
        <v/>
      </c>
      <c r="AO147" s="104" t="str">
        <f t="shared" si="147"/>
        <v/>
      </c>
      <c r="AP147" s="104" t="str">
        <f t="shared" si="147"/>
        <v/>
      </c>
      <c r="AQ147" s="104" t="str">
        <f t="shared" si="147"/>
        <v/>
      </c>
      <c r="AR147" s="104" t="str">
        <f t="shared" si="147"/>
        <v/>
      </c>
      <c r="AS147" s="104" t="str">
        <f t="shared" si="147"/>
        <v/>
      </c>
      <c r="AT147" s="104" t="str">
        <f t="shared" si="147"/>
        <v/>
      </c>
      <c r="AU147" s="104" t="str">
        <f t="shared" si="147"/>
        <v/>
      </c>
      <c r="AV147" s="104" t="str">
        <f t="shared" si="147"/>
        <v/>
      </c>
      <c r="AW147" s="104" t="str">
        <f t="shared" si="147"/>
        <v/>
      </c>
      <c r="AX147" s="104" t="str">
        <f t="shared" si="147"/>
        <v/>
      </c>
      <c r="AY147" s="104"/>
      <c r="AZ147" s="104" t="str">
        <f t="shared" si="132"/>
        <v/>
      </c>
      <c r="BA147" s="104" t="str">
        <f t="shared" si="148"/>
        <v/>
      </c>
      <c r="BB147" s="104" t="str">
        <f t="shared" si="148"/>
        <v/>
      </c>
      <c r="BC147" s="104" t="str">
        <f t="shared" si="148"/>
        <v/>
      </c>
      <c r="BD147" s="104" t="str">
        <f t="shared" si="148"/>
        <v/>
      </c>
      <c r="BE147" s="104" t="str">
        <f t="shared" si="148"/>
        <v/>
      </c>
      <c r="BF147" s="104" t="str">
        <f t="shared" si="148"/>
        <v/>
      </c>
      <c r="BG147" s="104" t="str">
        <f t="shared" si="148"/>
        <v/>
      </c>
      <c r="BH147" s="104" t="str">
        <f t="shared" si="148"/>
        <v/>
      </c>
      <c r="BI147" s="104" t="str">
        <f t="shared" si="148"/>
        <v/>
      </c>
      <c r="BJ147" s="104" t="str">
        <f t="shared" si="148"/>
        <v/>
      </c>
      <c r="BK147" s="104" t="str">
        <f t="shared" si="148"/>
        <v/>
      </c>
      <c r="BL147" s="104" t="str">
        <f t="shared" si="148"/>
        <v/>
      </c>
      <c r="BM147" s="104"/>
      <c r="BN147" s="104" t="str">
        <f t="shared" si="133"/>
        <v/>
      </c>
      <c r="BO147" s="104" t="str">
        <f t="shared" si="149"/>
        <v/>
      </c>
      <c r="BP147" s="104" t="str">
        <f t="shared" si="149"/>
        <v/>
      </c>
      <c r="BQ147" s="104" t="str">
        <f t="shared" si="149"/>
        <v/>
      </c>
      <c r="BR147" s="104" t="str">
        <f t="shared" si="149"/>
        <v/>
      </c>
      <c r="BS147" s="104" t="str">
        <f t="shared" si="149"/>
        <v/>
      </c>
      <c r="BT147" s="104" t="str">
        <f t="shared" si="149"/>
        <v/>
      </c>
      <c r="BU147" s="104" t="str">
        <f t="shared" si="149"/>
        <v/>
      </c>
      <c r="BV147" s="104" t="str">
        <f t="shared" si="149"/>
        <v/>
      </c>
      <c r="BW147" s="104" t="str">
        <f t="shared" si="149"/>
        <v/>
      </c>
      <c r="BX147" s="104" t="str">
        <f t="shared" si="149"/>
        <v/>
      </c>
      <c r="BY147" s="104" t="str">
        <f t="shared" si="149"/>
        <v/>
      </c>
      <c r="BZ147" s="104" t="str">
        <f t="shared" si="149"/>
        <v/>
      </c>
      <c r="CA147" s="104"/>
      <c r="CB147" s="104" t="str">
        <f t="shared" ref="CB147:CF197" si="161">IF($C147=$CA$1,IF($E147="","",IF($H147=CB$1,$E147,"")),"")</f>
        <v/>
      </c>
      <c r="CC147" s="104" t="str">
        <f t="shared" si="161"/>
        <v/>
      </c>
      <c r="CD147" s="104" t="str">
        <f t="shared" si="161"/>
        <v/>
      </c>
      <c r="CE147" s="104" t="str">
        <f t="shared" si="161"/>
        <v/>
      </c>
      <c r="CF147" s="104" t="str">
        <f t="shared" si="161"/>
        <v/>
      </c>
      <c r="CG147" s="104" t="str">
        <f t="shared" si="150"/>
        <v/>
      </c>
      <c r="CH147" s="104" t="str">
        <f t="shared" si="150"/>
        <v/>
      </c>
      <c r="CI147" s="104" t="str">
        <f t="shared" si="150"/>
        <v/>
      </c>
      <c r="CJ147" s="104" t="str">
        <f t="shared" si="150"/>
        <v/>
      </c>
      <c r="CK147" s="104" t="str">
        <f t="shared" si="150"/>
        <v/>
      </c>
      <c r="CL147" s="104" t="str">
        <f t="shared" si="150"/>
        <v/>
      </c>
      <c r="CM147" s="104" t="str">
        <f t="shared" si="150"/>
        <v/>
      </c>
      <c r="CN147" s="104" t="str">
        <f t="shared" si="150"/>
        <v/>
      </c>
      <c r="CO147" s="104"/>
      <c r="CP147" s="104" t="str">
        <f t="shared" ref="CP147:CT197" si="162">IF($C147=$CO$1,IF($E147="","",IF($H147=CP$1,$E147,"")),"")</f>
        <v/>
      </c>
      <c r="CQ147" s="104" t="str">
        <f t="shared" si="162"/>
        <v/>
      </c>
      <c r="CR147" s="104" t="str">
        <f t="shared" si="162"/>
        <v/>
      </c>
      <c r="CS147" s="104" t="str">
        <f t="shared" si="162"/>
        <v/>
      </c>
      <c r="CT147" s="104" t="str">
        <f t="shared" si="162"/>
        <v/>
      </c>
      <c r="CU147" s="104" t="str">
        <f t="shared" si="151"/>
        <v/>
      </c>
      <c r="CV147" s="104" t="str">
        <f t="shared" si="151"/>
        <v/>
      </c>
      <c r="CW147" s="104" t="str">
        <f t="shared" si="151"/>
        <v/>
      </c>
      <c r="CX147" s="104" t="str">
        <f t="shared" si="151"/>
        <v/>
      </c>
      <c r="CY147" s="104" t="str">
        <f t="shared" si="151"/>
        <v/>
      </c>
      <c r="CZ147" s="104" t="str">
        <f t="shared" si="151"/>
        <v/>
      </c>
      <c r="DA147" s="104" t="str">
        <f t="shared" si="151"/>
        <v/>
      </c>
      <c r="DB147" s="104" t="str">
        <f t="shared" si="151"/>
        <v/>
      </c>
      <c r="DC147" s="104"/>
      <c r="DD147" s="104" t="str">
        <f t="shared" ref="DD147:DH197" si="163">IF($C147=$DC$1,IF($E147="","",IF($H147=DD$1,$E147,"")),"")</f>
        <v/>
      </c>
      <c r="DE147" s="104" t="str">
        <f t="shared" si="163"/>
        <v/>
      </c>
      <c r="DF147" s="104" t="str">
        <f t="shared" si="163"/>
        <v/>
      </c>
      <c r="DG147" s="104" t="str">
        <f t="shared" si="163"/>
        <v/>
      </c>
      <c r="DH147" s="104" t="str">
        <f t="shared" si="163"/>
        <v/>
      </c>
      <c r="DI147" s="104" t="str">
        <f t="shared" si="152"/>
        <v/>
      </c>
      <c r="DJ147" s="104" t="str">
        <f t="shared" si="152"/>
        <v/>
      </c>
      <c r="DK147" s="104" t="str">
        <f t="shared" si="152"/>
        <v/>
      </c>
      <c r="DL147" s="104" t="str">
        <f t="shared" si="152"/>
        <v/>
      </c>
      <c r="DM147" s="104" t="str">
        <f t="shared" si="152"/>
        <v/>
      </c>
      <c r="DN147" s="104" t="str">
        <f t="shared" si="152"/>
        <v/>
      </c>
      <c r="DO147" s="104" t="str">
        <f t="shared" si="152"/>
        <v/>
      </c>
      <c r="DP147" s="104" t="str">
        <f t="shared" si="152"/>
        <v/>
      </c>
      <c r="DQ147" s="104"/>
      <c r="DR147" s="104" t="str">
        <f t="shared" ref="DR147:DV197" si="164">IF($C147=$DQ$1,IF($E147="","",IF($H147=DR$1,$E147,"")),"")</f>
        <v/>
      </c>
      <c r="DS147" s="104" t="str">
        <f t="shared" si="164"/>
        <v/>
      </c>
      <c r="DT147" s="104" t="str">
        <f t="shared" si="164"/>
        <v/>
      </c>
      <c r="DU147" s="104" t="str">
        <f t="shared" si="164"/>
        <v/>
      </c>
      <c r="DV147" s="104" t="str">
        <f t="shared" si="164"/>
        <v/>
      </c>
      <c r="DW147" s="104" t="str">
        <f t="shared" si="153"/>
        <v/>
      </c>
      <c r="DX147" s="104" t="str">
        <f t="shared" si="153"/>
        <v/>
      </c>
      <c r="DY147" s="104" t="str">
        <f t="shared" si="153"/>
        <v/>
      </c>
      <c r="DZ147" s="104" t="str">
        <f t="shared" si="153"/>
        <v/>
      </c>
      <c r="EA147" s="104" t="str">
        <f t="shared" si="153"/>
        <v/>
      </c>
      <c r="EB147" s="104" t="str">
        <f t="shared" si="153"/>
        <v/>
      </c>
      <c r="EC147" s="104" t="str">
        <f t="shared" si="153"/>
        <v/>
      </c>
      <c r="ED147" s="104" t="str">
        <f t="shared" si="153"/>
        <v/>
      </c>
      <c r="EE147" s="104"/>
      <c r="EF147" s="104" t="str">
        <f t="shared" ref="EF147:EJ197" si="165">IF($C147=$EE$1,IF($E147="","",IF($H147=EF$1,$E147,"")),"")</f>
        <v/>
      </c>
      <c r="EG147" s="104" t="str">
        <f t="shared" si="165"/>
        <v/>
      </c>
      <c r="EH147" s="104" t="str">
        <f t="shared" si="165"/>
        <v/>
      </c>
      <c r="EI147" s="104" t="str">
        <f t="shared" si="165"/>
        <v/>
      </c>
      <c r="EJ147" s="104" t="str">
        <f t="shared" si="165"/>
        <v/>
      </c>
      <c r="EK147" s="104" t="str">
        <f t="shared" si="154"/>
        <v/>
      </c>
      <c r="EL147" s="104" t="str">
        <f t="shared" si="154"/>
        <v/>
      </c>
      <c r="EM147" s="104" t="str">
        <f t="shared" si="154"/>
        <v/>
      </c>
      <c r="EN147" s="104" t="str">
        <f t="shared" si="154"/>
        <v/>
      </c>
      <c r="EO147" s="104" t="str">
        <f t="shared" si="154"/>
        <v/>
      </c>
      <c r="EP147" s="104" t="str">
        <f t="shared" si="154"/>
        <v/>
      </c>
      <c r="EQ147" s="104" t="str">
        <f t="shared" si="154"/>
        <v/>
      </c>
      <c r="ER147" s="104" t="str">
        <f t="shared" si="154"/>
        <v/>
      </c>
      <c r="ES147" s="104"/>
      <c r="ET147" s="104" t="str">
        <f t="shared" ref="ET147:EX197" si="166">IF($C147=$ES$1,IF($E147="","",IF($H147=ET$1,$E147,"")),"")</f>
        <v/>
      </c>
      <c r="EU147" s="104" t="str">
        <f t="shared" si="166"/>
        <v/>
      </c>
      <c r="EV147" s="104" t="str">
        <f t="shared" si="166"/>
        <v/>
      </c>
      <c r="EW147" s="104" t="str">
        <f t="shared" si="166"/>
        <v/>
      </c>
      <c r="EX147" s="104" t="str">
        <f t="shared" si="166"/>
        <v/>
      </c>
      <c r="EY147" s="104" t="str">
        <f t="shared" si="155"/>
        <v/>
      </c>
      <c r="EZ147" s="104" t="str">
        <f t="shared" si="155"/>
        <v/>
      </c>
      <c r="FA147" s="104" t="str">
        <f t="shared" si="155"/>
        <v/>
      </c>
      <c r="FB147" s="104" t="str">
        <f t="shared" si="155"/>
        <v/>
      </c>
      <c r="FC147" s="104" t="str">
        <f t="shared" si="155"/>
        <v/>
      </c>
      <c r="FD147" s="104" t="str">
        <f t="shared" si="155"/>
        <v/>
      </c>
      <c r="FE147" s="104" t="str">
        <f t="shared" si="155"/>
        <v/>
      </c>
      <c r="FF147" s="104" t="str">
        <f t="shared" si="155"/>
        <v/>
      </c>
      <c r="FG147" s="104"/>
      <c r="FH147" s="104" t="str">
        <f t="shared" ref="FH147:FL197" si="167">IF($C147=$FG$1,IF($E147="","",IF($H147=FH$1,$E147,"")),"")</f>
        <v/>
      </c>
      <c r="FI147" s="104" t="str">
        <f t="shared" si="167"/>
        <v/>
      </c>
      <c r="FJ147" s="104" t="str">
        <f t="shared" si="167"/>
        <v/>
      </c>
      <c r="FK147" s="104" t="str">
        <f t="shared" si="167"/>
        <v/>
      </c>
      <c r="FL147" s="104" t="str">
        <f t="shared" si="167"/>
        <v/>
      </c>
      <c r="FM147" s="104" t="str">
        <f t="shared" si="156"/>
        <v/>
      </c>
      <c r="FN147" s="104" t="str">
        <f t="shared" si="156"/>
        <v/>
      </c>
      <c r="FO147" s="104" t="str">
        <f t="shared" si="156"/>
        <v/>
      </c>
      <c r="FP147" s="104" t="str">
        <f t="shared" si="156"/>
        <v/>
      </c>
      <c r="FQ147" s="104" t="str">
        <f t="shared" si="156"/>
        <v/>
      </c>
      <c r="FR147" s="104" t="str">
        <f t="shared" si="156"/>
        <v/>
      </c>
      <c r="FS147" s="104" t="str">
        <f t="shared" si="156"/>
        <v/>
      </c>
      <c r="FT147" s="104" t="str">
        <f t="shared" si="156"/>
        <v/>
      </c>
      <c r="FU147" s="104"/>
      <c r="FV147" s="104" t="str">
        <f t="shared" ref="FV147:FZ197" si="168">IF($C147=$FU$1,IF($E147="","",IF($H147=FV$1,$E147,"")),"")</f>
        <v/>
      </c>
      <c r="FW147" s="104" t="str">
        <f t="shared" si="168"/>
        <v/>
      </c>
      <c r="FX147" s="104" t="str">
        <f t="shared" si="168"/>
        <v/>
      </c>
      <c r="FY147" s="104" t="str">
        <f t="shared" si="168"/>
        <v/>
      </c>
      <c r="FZ147" s="104" t="str">
        <f t="shared" si="168"/>
        <v/>
      </c>
      <c r="GA147" s="104" t="str">
        <f t="shared" si="157"/>
        <v/>
      </c>
      <c r="GB147" s="104" t="str">
        <f t="shared" si="157"/>
        <v/>
      </c>
      <c r="GC147" s="104" t="str">
        <f t="shared" si="157"/>
        <v/>
      </c>
      <c r="GD147" s="104" t="str">
        <f t="shared" si="157"/>
        <v/>
      </c>
      <c r="GE147" s="104" t="str">
        <f t="shared" si="157"/>
        <v/>
      </c>
      <c r="GF147" s="104" t="str">
        <f t="shared" si="157"/>
        <v/>
      </c>
      <c r="GG147" s="104" t="str">
        <f t="shared" si="157"/>
        <v/>
      </c>
      <c r="GH147" s="104" t="str">
        <f t="shared" si="157"/>
        <v/>
      </c>
      <c r="GI147" s="104"/>
      <c r="GJ147" s="104" t="str">
        <f t="shared" ref="GJ147:GN197" si="169">IF($C147=$GI$1,IF($E147="","",IF($H147=GJ$1,$E147,"")),"")</f>
        <v/>
      </c>
      <c r="GK147" s="104" t="str">
        <f t="shared" si="169"/>
        <v/>
      </c>
      <c r="GL147" s="104" t="str">
        <f t="shared" si="169"/>
        <v/>
      </c>
      <c r="GM147" s="104" t="str">
        <f t="shared" si="169"/>
        <v/>
      </c>
      <c r="GN147" s="104" t="str">
        <f t="shared" si="169"/>
        <v/>
      </c>
      <c r="GO147" s="104" t="str">
        <f t="shared" si="158"/>
        <v/>
      </c>
      <c r="GP147" s="104" t="str">
        <f t="shared" si="158"/>
        <v/>
      </c>
      <c r="GQ147" s="104" t="str">
        <f t="shared" si="158"/>
        <v/>
      </c>
      <c r="GR147" s="104" t="str">
        <f t="shared" si="158"/>
        <v/>
      </c>
      <c r="GS147" s="104" t="str">
        <f t="shared" si="158"/>
        <v/>
      </c>
      <c r="GT147" s="104" t="str">
        <f t="shared" si="158"/>
        <v/>
      </c>
      <c r="GU147" s="104" t="str">
        <f t="shared" si="158"/>
        <v/>
      </c>
      <c r="GV147" s="104" t="str">
        <f t="shared" si="158"/>
        <v/>
      </c>
      <c r="GW147" s="104"/>
      <c r="GX147" s="104" t="str">
        <f t="shared" ref="GX147:HB197" si="170">IF($C147=$GW$1,IF($E147="","",IF($H147=GX$1,$E147,"")),"")</f>
        <v/>
      </c>
      <c r="GY147" s="104" t="str">
        <f t="shared" si="170"/>
        <v/>
      </c>
      <c r="GZ147" s="104" t="str">
        <f t="shared" si="170"/>
        <v/>
      </c>
      <c r="HA147" s="104" t="str">
        <f t="shared" si="170"/>
        <v/>
      </c>
      <c r="HB147" s="104" t="str">
        <f t="shared" si="170"/>
        <v/>
      </c>
      <c r="HC147" s="104">
        <f t="shared" si="159"/>
        <v>70.8</v>
      </c>
      <c r="HD147" s="104" t="str">
        <f t="shared" si="159"/>
        <v/>
      </c>
      <c r="HE147" s="104" t="str">
        <f t="shared" si="159"/>
        <v/>
      </c>
      <c r="HF147" s="104" t="str">
        <f t="shared" si="159"/>
        <v/>
      </c>
      <c r="HG147" s="104" t="str">
        <f t="shared" si="159"/>
        <v/>
      </c>
      <c r="HH147" s="104" t="str">
        <f t="shared" si="159"/>
        <v/>
      </c>
      <c r="HI147" s="104" t="str">
        <f t="shared" si="159"/>
        <v/>
      </c>
      <c r="HJ147" s="104" t="str">
        <f t="shared" si="159"/>
        <v/>
      </c>
    </row>
    <row r="148" spans="1:218" x14ac:dyDescent="0.25">
      <c r="A148" s="91">
        <v>40662</v>
      </c>
      <c r="B148" s="113">
        <v>0.75</v>
      </c>
      <c r="C148" s="114" t="s">
        <v>407</v>
      </c>
      <c r="D148" s="160" t="s">
        <v>664</v>
      </c>
      <c r="E148" s="112">
        <v>53.2</v>
      </c>
      <c r="F148" s="134"/>
      <c r="G148" s="161" t="s">
        <v>665</v>
      </c>
      <c r="H148" s="162" t="str">
        <f>INDEX('Daily Activity List'!B:B,MATCH(A148,'Daily Activity List'!$A:$A))</f>
        <v>AB Decon - Removal</v>
      </c>
      <c r="I148" s="136"/>
      <c r="J148" s="104" t="str">
        <f t="shared" si="144"/>
        <v/>
      </c>
      <c r="K148" s="104" t="str">
        <f t="shared" si="144"/>
        <v/>
      </c>
      <c r="L148" s="104" t="str">
        <f t="shared" si="160"/>
        <v/>
      </c>
      <c r="M148" s="104" t="str">
        <f t="shared" si="160"/>
        <v/>
      </c>
      <c r="N148" s="104" t="str">
        <f t="shared" si="160"/>
        <v/>
      </c>
      <c r="O148" s="104" t="str">
        <f t="shared" si="160"/>
        <v/>
      </c>
      <c r="P148" s="104" t="str">
        <f t="shared" si="160"/>
        <v/>
      </c>
      <c r="Q148" s="104" t="str">
        <f t="shared" si="160"/>
        <v/>
      </c>
      <c r="R148" s="104" t="str">
        <f t="shared" si="160"/>
        <v/>
      </c>
      <c r="S148" s="104" t="str">
        <f t="shared" si="160"/>
        <v/>
      </c>
      <c r="T148" s="104" t="str">
        <f t="shared" si="160"/>
        <v/>
      </c>
      <c r="U148" s="104" t="str">
        <f t="shared" si="160"/>
        <v/>
      </c>
      <c r="V148" s="104" t="str">
        <f t="shared" si="160"/>
        <v/>
      </c>
      <c r="W148" s="136"/>
      <c r="X148" s="104" t="str">
        <f t="shared" si="130"/>
        <v/>
      </c>
      <c r="Y148" s="104" t="str">
        <f t="shared" si="146"/>
        <v/>
      </c>
      <c r="Z148" s="104" t="str">
        <f t="shared" si="146"/>
        <v/>
      </c>
      <c r="AA148" s="104" t="str">
        <f t="shared" si="146"/>
        <v/>
      </c>
      <c r="AB148" s="104" t="str">
        <f t="shared" si="146"/>
        <v/>
      </c>
      <c r="AC148" s="104" t="str">
        <f t="shared" si="146"/>
        <v/>
      </c>
      <c r="AD148" s="104" t="str">
        <f t="shared" si="146"/>
        <v/>
      </c>
      <c r="AE148" s="104" t="str">
        <f t="shared" si="146"/>
        <v/>
      </c>
      <c r="AF148" s="104" t="str">
        <f t="shared" si="146"/>
        <v/>
      </c>
      <c r="AG148" s="104" t="str">
        <f t="shared" si="146"/>
        <v/>
      </c>
      <c r="AH148" s="104" t="str">
        <f t="shared" si="146"/>
        <v/>
      </c>
      <c r="AI148" s="104" t="str">
        <f t="shared" si="146"/>
        <v/>
      </c>
      <c r="AJ148" s="104" t="str">
        <f t="shared" si="146"/>
        <v/>
      </c>
      <c r="AK148" s="104"/>
      <c r="AL148" s="104" t="str">
        <f t="shared" si="131"/>
        <v/>
      </c>
      <c r="AM148" s="104" t="str">
        <f t="shared" si="147"/>
        <v/>
      </c>
      <c r="AN148" s="104" t="str">
        <f t="shared" si="147"/>
        <v/>
      </c>
      <c r="AO148" s="104" t="str">
        <f t="shared" si="147"/>
        <v/>
      </c>
      <c r="AP148" s="104" t="str">
        <f t="shared" si="147"/>
        <v/>
      </c>
      <c r="AQ148" s="104" t="str">
        <f t="shared" si="147"/>
        <v/>
      </c>
      <c r="AR148" s="104" t="str">
        <f t="shared" si="147"/>
        <v/>
      </c>
      <c r="AS148" s="104" t="str">
        <f t="shared" si="147"/>
        <v/>
      </c>
      <c r="AT148" s="104" t="str">
        <f t="shared" si="147"/>
        <v/>
      </c>
      <c r="AU148" s="104" t="str">
        <f t="shared" si="147"/>
        <v/>
      </c>
      <c r="AV148" s="104" t="str">
        <f t="shared" si="147"/>
        <v/>
      </c>
      <c r="AW148" s="104" t="str">
        <f t="shared" si="147"/>
        <v/>
      </c>
      <c r="AX148" s="104" t="str">
        <f t="shared" si="147"/>
        <v/>
      </c>
      <c r="AY148" s="104"/>
      <c r="AZ148" s="104" t="str">
        <f t="shared" si="132"/>
        <v/>
      </c>
      <c r="BA148" s="104" t="str">
        <f t="shared" si="148"/>
        <v/>
      </c>
      <c r="BB148" s="104" t="str">
        <f t="shared" si="148"/>
        <v/>
      </c>
      <c r="BC148" s="104" t="str">
        <f t="shared" si="148"/>
        <v/>
      </c>
      <c r="BD148" s="104" t="str">
        <f t="shared" si="148"/>
        <v/>
      </c>
      <c r="BE148" s="104" t="str">
        <f t="shared" si="148"/>
        <v/>
      </c>
      <c r="BF148" s="104" t="str">
        <f t="shared" si="148"/>
        <v/>
      </c>
      <c r="BG148" s="104" t="str">
        <f t="shared" si="148"/>
        <v/>
      </c>
      <c r="BH148" s="104" t="str">
        <f t="shared" si="148"/>
        <v/>
      </c>
      <c r="BI148" s="104" t="str">
        <f t="shared" si="148"/>
        <v/>
      </c>
      <c r="BJ148" s="104" t="str">
        <f t="shared" si="148"/>
        <v/>
      </c>
      <c r="BK148" s="104" t="str">
        <f t="shared" si="148"/>
        <v/>
      </c>
      <c r="BL148" s="104" t="str">
        <f t="shared" si="148"/>
        <v/>
      </c>
      <c r="BM148" s="104"/>
      <c r="BN148" s="104" t="str">
        <f t="shared" si="133"/>
        <v/>
      </c>
      <c r="BO148" s="104" t="str">
        <f t="shared" si="149"/>
        <v/>
      </c>
      <c r="BP148" s="104" t="str">
        <f t="shared" si="149"/>
        <v/>
      </c>
      <c r="BQ148" s="104" t="str">
        <f t="shared" si="149"/>
        <v/>
      </c>
      <c r="BR148" s="104" t="str">
        <f t="shared" si="149"/>
        <v/>
      </c>
      <c r="BS148" s="104" t="str">
        <f t="shared" si="149"/>
        <v/>
      </c>
      <c r="BT148" s="104" t="str">
        <f t="shared" si="149"/>
        <v/>
      </c>
      <c r="BU148" s="104" t="str">
        <f t="shared" si="149"/>
        <v/>
      </c>
      <c r="BV148" s="104" t="str">
        <f t="shared" si="149"/>
        <v/>
      </c>
      <c r="BW148" s="104" t="str">
        <f t="shared" si="149"/>
        <v/>
      </c>
      <c r="BX148" s="104" t="str">
        <f t="shared" si="149"/>
        <v/>
      </c>
      <c r="BY148" s="104" t="str">
        <f t="shared" si="149"/>
        <v/>
      </c>
      <c r="BZ148" s="104" t="str">
        <f t="shared" si="149"/>
        <v/>
      </c>
      <c r="CA148" s="104"/>
      <c r="CB148" s="104" t="str">
        <f t="shared" si="161"/>
        <v/>
      </c>
      <c r="CC148" s="104" t="str">
        <f t="shared" si="161"/>
        <v/>
      </c>
      <c r="CD148" s="104" t="str">
        <f t="shared" si="161"/>
        <v/>
      </c>
      <c r="CE148" s="104" t="str">
        <f t="shared" si="161"/>
        <v/>
      </c>
      <c r="CF148" s="104" t="str">
        <f t="shared" si="161"/>
        <v/>
      </c>
      <c r="CG148" s="104" t="str">
        <f t="shared" si="150"/>
        <v/>
      </c>
      <c r="CH148" s="104" t="str">
        <f t="shared" si="150"/>
        <v/>
      </c>
      <c r="CI148" s="104" t="str">
        <f t="shared" si="150"/>
        <v/>
      </c>
      <c r="CJ148" s="104" t="str">
        <f t="shared" si="150"/>
        <v/>
      </c>
      <c r="CK148" s="104" t="str">
        <f t="shared" si="150"/>
        <v/>
      </c>
      <c r="CL148" s="104" t="str">
        <f t="shared" si="150"/>
        <v/>
      </c>
      <c r="CM148" s="104" t="str">
        <f t="shared" si="150"/>
        <v/>
      </c>
      <c r="CN148" s="104" t="str">
        <f t="shared" si="150"/>
        <v/>
      </c>
      <c r="CO148" s="104"/>
      <c r="CP148" s="104" t="str">
        <f t="shared" si="162"/>
        <v/>
      </c>
      <c r="CQ148" s="104" t="str">
        <f t="shared" si="162"/>
        <v/>
      </c>
      <c r="CR148" s="104" t="str">
        <f t="shared" si="162"/>
        <v/>
      </c>
      <c r="CS148" s="104" t="str">
        <f t="shared" si="162"/>
        <v/>
      </c>
      <c r="CT148" s="104" t="str">
        <f t="shared" si="162"/>
        <v/>
      </c>
      <c r="CU148" s="104" t="str">
        <f t="shared" si="151"/>
        <v/>
      </c>
      <c r="CV148" s="104" t="str">
        <f t="shared" si="151"/>
        <v/>
      </c>
      <c r="CW148" s="104" t="str">
        <f t="shared" si="151"/>
        <v/>
      </c>
      <c r="CX148" s="104" t="str">
        <f t="shared" si="151"/>
        <v/>
      </c>
      <c r="CY148" s="104" t="str">
        <f t="shared" si="151"/>
        <v/>
      </c>
      <c r="CZ148" s="104" t="str">
        <f t="shared" si="151"/>
        <v/>
      </c>
      <c r="DA148" s="104" t="str">
        <f t="shared" si="151"/>
        <v/>
      </c>
      <c r="DB148" s="104" t="str">
        <f t="shared" si="151"/>
        <v/>
      </c>
      <c r="DC148" s="104"/>
      <c r="DD148" s="104" t="str">
        <f t="shared" si="163"/>
        <v/>
      </c>
      <c r="DE148" s="104" t="str">
        <f t="shared" si="163"/>
        <v/>
      </c>
      <c r="DF148" s="104" t="str">
        <f t="shared" si="163"/>
        <v/>
      </c>
      <c r="DG148" s="104" t="str">
        <f t="shared" si="163"/>
        <v/>
      </c>
      <c r="DH148" s="104" t="str">
        <f t="shared" si="163"/>
        <v/>
      </c>
      <c r="DI148" s="104" t="str">
        <f t="shared" si="152"/>
        <v/>
      </c>
      <c r="DJ148" s="104" t="str">
        <f t="shared" si="152"/>
        <v/>
      </c>
      <c r="DK148" s="104" t="str">
        <f t="shared" si="152"/>
        <v/>
      </c>
      <c r="DL148" s="104" t="str">
        <f t="shared" si="152"/>
        <v/>
      </c>
      <c r="DM148" s="104" t="str">
        <f t="shared" si="152"/>
        <v/>
      </c>
      <c r="DN148" s="104" t="str">
        <f t="shared" si="152"/>
        <v/>
      </c>
      <c r="DO148" s="104" t="str">
        <f t="shared" si="152"/>
        <v/>
      </c>
      <c r="DP148" s="104" t="str">
        <f t="shared" si="152"/>
        <v/>
      </c>
      <c r="DQ148" s="104"/>
      <c r="DR148" s="104" t="str">
        <f t="shared" si="164"/>
        <v/>
      </c>
      <c r="DS148" s="104" t="str">
        <f t="shared" si="164"/>
        <v/>
      </c>
      <c r="DT148" s="104" t="str">
        <f t="shared" si="164"/>
        <v/>
      </c>
      <c r="DU148" s="104" t="str">
        <f t="shared" si="164"/>
        <v/>
      </c>
      <c r="DV148" s="104" t="str">
        <f t="shared" si="164"/>
        <v/>
      </c>
      <c r="DW148" s="104" t="str">
        <f t="shared" si="153"/>
        <v/>
      </c>
      <c r="DX148" s="104" t="str">
        <f t="shared" si="153"/>
        <v/>
      </c>
      <c r="DY148" s="104" t="str">
        <f t="shared" si="153"/>
        <v/>
      </c>
      <c r="DZ148" s="104" t="str">
        <f t="shared" si="153"/>
        <v/>
      </c>
      <c r="EA148" s="104" t="str">
        <f t="shared" si="153"/>
        <v/>
      </c>
      <c r="EB148" s="104" t="str">
        <f t="shared" si="153"/>
        <v/>
      </c>
      <c r="EC148" s="104" t="str">
        <f t="shared" si="153"/>
        <v/>
      </c>
      <c r="ED148" s="104" t="str">
        <f t="shared" si="153"/>
        <v/>
      </c>
      <c r="EE148" s="104"/>
      <c r="EF148" s="104" t="str">
        <f t="shared" si="165"/>
        <v/>
      </c>
      <c r="EG148" s="104" t="str">
        <f t="shared" si="165"/>
        <v/>
      </c>
      <c r="EH148" s="104" t="str">
        <f t="shared" si="165"/>
        <v/>
      </c>
      <c r="EI148" s="104" t="str">
        <f t="shared" si="165"/>
        <v/>
      </c>
      <c r="EJ148" s="104" t="str">
        <f t="shared" si="165"/>
        <v/>
      </c>
      <c r="EK148" s="104" t="str">
        <f t="shared" si="154"/>
        <v/>
      </c>
      <c r="EL148" s="104" t="str">
        <f t="shared" si="154"/>
        <v/>
      </c>
      <c r="EM148" s="104" t="str">
        <f t="shared" si="154"/>
        <v/>
      </c>
      <c r="EN148" s="104" t="str">
        <f t="shared" si="154"/>
        <v/>
      </c>
      <c r="EO148" s="104" t="str">
        <f t="shared" si="154"/>
        <v/>
      </c>
      <c r="EP148" s="104" t="str">
        <f t="shared" si="154"/>
        <v/>
      </c>
      <c r="EQ148" s="104" t="str">
        <f t="shared" si="154"/>
        <v/>
      </c>
      <c r="ER148" s="104" t="str">
        <f t="shared" si="154"/>
        <v/>
      </c>
      <c r="ES148" s="104"/>
      <c r="ET148" s="104" t="str">
        <f t="shared" si="166"/>
        <v/>
      </c>
      <c r="EU148" s="104" t="str">
        <f t="shared" si="166"/>
        <v/>
      </c>
      <c r="EV148" s="104" t="str">
        <f t="shared" si="166"/>
        <v/>
      </c>
      <c r="EW148" s="104" t="str">
        <f t="shared" si="166"/>
        <v/>
      </c>
      <c r="EX148" s="104" t="str">
        <f t="shared" si="166"/>
        <v/>
      </c>
      <c r="EY148" s="104" t="str">
        <f t="shared" si="155"/>
        <v/>
      </c>
      <c r="EZ148" s="104" t="str">
        <f t="shared" si="155"/>
        <v/>
      </c>
      <c r="FA148" s="104" t="str">
        <f t="shared" si="155"/>
        <v/>
      </c>
      <c r="FB148" s="104" t="str">
        <f t="shared" si="155"/>
        <v/>
      </c>
      <c r="FC148" s="104" t="str">
        <f t="shared" si="155"/>
        <v/>
      </c>
      <c r="FD148" s="104" t="str">
        <f t="shared" si="155"/>
        <v/>
      </c>
      <c r="FE148" s="104" t="str">
        <f t="shared" si="155"/>
        <v/>
      </c>
      <c r="FF148" s="104" t="str">
        <f t="shared" si="155"/>
        <v/>
      </c>
      <c r="FG148" s="104"/>
      <c r="FH148" s="104" t="str">
        <f t="shared" si="167"/>
        <v/>
      </c>
      <c r="FI148" s="104" t="str">
        <f t="shared" si="167"/>
        <v/>
      </c>
      <c r="FJ148" s="104" t="str">
        <f t="shared" si="167"/>
        <v/>
      </c>
      <c r="FK148" s="104" t="str">
        <f t="shared" si="167"/>
        <v/>
      </c>
      <c r="FL148" s="104" t="str">
        <f t="shared" si="167"/>
        <v/>
      </c>
      <c r="FM148" s="104" t="str">
        <f t="shared" si="156"/>
        <v/>
      </c>
      <c r="FN148" s="104" t="str">
        <f t="shared" si="156"/>
        <v/>
      </c>
      <c r="FO148" s="104" t="str">
        <f t="shared" si="156"/>
        <v/>
      </c>
      <c r="FP148" s="104" t="str">
        <f t="shared" si="156"/>
        <v/>
      </c>
      <c r="FQ148" s="104" t="str">
        <f t="shared" si="156"/>
        <v/>
      </c>
      <c r="FR148" s="104" t="str">
        <f t="shared" si="156"/>
        <v/>
      </c>
      <c r="FS148" s="104" t="str">
        <f t="shared" si="156"/>
        <v/>
      </c>
      <c r="FT148" s="104" t="str">
        <f t="shared" si="156"/>
        <v/>
      </c>
      <c r="FU148" s="104"/>
      <c r="FV148" s="104" t="str">
        <f t="shared" si="168"/>
        <v/>
      </c>
      <c r="FW148" s="104" t="str">
        <f t="shared" si="168"/>
        <v/>
      </c>
      <c r="FX148" s="104" t="str">
        <f t="shared" si="168"/>
        <v/>
      </c>
      <c r="FY148" s="104" t="str">
        <f t="shared" si="168"/>
        <v/>
      </c>
      <c r="FZ148" s="104" t="str">
        <f t="shared" si="168"/>
        <v/>
      </c>
      <c r="GA148" s="104" t="str">
        <f t="shared" si="157"/>
        <v/>
      </c>
      <c r="GB148" s="104" t="str">
        <f t="shared" si="157"/>
        <v/>
      </c>
      <c r="GC148" s="104" t="str">
        <f t="shared" si="157"/>
        <v/>
      </c>
      <c r="GD148" s="104" t="str">
        <f t="shared" si="157"/>
        <v/>
      </c>
      <c r="GE148" s="104" t="str">
        <f t="shared" si="157"/>
        <v/>
      </c>
      <c r="GF148" s="104" t="str">
        <f t="shared" si="157"/>
        <v/>
      </c>
      <c r="GG148" s="104" t="str">
        <f t="shared" si="157"/>
        <v/>
      </c>
      <c r="GH148" s="104" t="str">
        <f t="shared" si="157"/>
        <v/>
      </c>
      <c r="GI148" s="104"/>
      <c r="GJ148" s="104" t="str">
        <f t="shared" si="169"/>
        <v/>
      </c>
      <c r="GK148" s="104" t="str">
        <f t="shared" si="169"/>
        <v/>
      </c>
      <c r="GL148" s="104" t="str">
        <f t="shared" si="169"/>
        <v/>
      </c>
      <c r="GM148" s="104" t="str">
        <f t="shared" si="169"/>
        <v/>
      </c>
      <c r="GN148" s="104" t="str">
        <f t="shared" si="169"/>
        <v/>
      </c>
      <c r="GO148" s="104" t="str">
        <f t="shared" si="158"/>
        <v/>
      </c>
      <c r="GP148" s="104" t="str">
        <f t="shared" si="158"/>
        <v/>
      </c>
      <c r="GQ148" s="104" t="str">
        <f t="shared" si="158"/>
        <v/>
      </c>
      <c r="GR148" s="104" t="str">
        <f t="shared" si="158"/>
        <v/>
      </c>
      <c r="GS148" s="104" t="str">
        <f t="shared" si="158"/>
        <v/>
      </c>
      <c r="GT148" s="104" t="str">
        <f t="shared" si="158"/>
        <v/>
      </c>
      <c r="GU148" s="104" t="str">
        <f t="shared" si="158"/>
        <v/>
      </c>
      <c r="GV148" s="104" t="str">
        <f t="shared" si="158"/>
        <v/>
      </c>
      <c r="GW148" s="104"/>
      <c r="GX148" s="104" t="str">
        <f t="shared" si="170"/>
        <v/>
      </c>
      <c r="GY148" s="104" t="str">
        <f t="shared" si="170"/>
        <v/>
      </c>
      <c r="GZ148" s="104" t="str">
        <f t="shared" si="170"/>
        <v/>
      </c>
      <c r="HA148" s="104" t="str">
        <f t="shared" si="170"/>
        <v/>
      </c>
      <c r="HB148" s="104" t="str">
        <f t="shared" si="170"/>
        <v/>
      </c>
      <c r="HC148" s="104">
        <f t="shared" si="159"/>
        <v>53.2</v>
      </c>
      <c r="HD148" s="104" t="str">
        <f t="shared" si="159"/>
        <v/>
      </c>
      <c r="HE148" s="104" t="str">
        <f t="shared" si="159"/>
        <v/>
      </c>
      <c r="HF148" s="104" t="str">
        <f t="shared" si="159"/>
        <v/>
      </c>
      <c r="HG148" s="104" t="str">
        <f t="shared" si="159"/>
        <v/>
      </c>
      <c r="HH148" s="104" t="str">
        <f t="shared" si="159"/>
        <v/>
      </c>
      <c r="HI148" s="104" t="str">
        <f t="shared" si="159"/>
        <v/>
      </c>
      <c r="HJ148" s="104" t="str">
        <f t="shared" si="159"/>
        <v/>
      </c>
    </row>
    <row r="149" spans="1:218" x14ac:dyDescent="0.25">
      <c r="A149" s="91">
        <v>40662</v>
      </c>
      <c r="B149" s="113">
        <v>0.75</v>
      </c>
      <c r="C149" s="114" t="s">
        <v>563</v>
      </c>
      <c r="D149" s="160" t="s">
        <v>664</v>
      </c>
      <c r="E149" s="112">
        <v>49.2</v>
      </c>
      <c r="F149" s="134"/>
      <c r="G149" s="161" t="s">
        <v>665</v>
      </c>
      <c r="H149" s="162" t="str">
        <f>INDEX('Daily Activity List'!B:B,MATCH(A149,'Daily Activity List'!$A:$A))</f>
        <v>AB Decon - Removal</v>
      </c>
      <c r="I149" s="136"/>
      <c r="J149" s="104" t="str">
        <f t="shared" si="144"/>
        <v/>
      </c>
      <c r="K149" s="104" t="str">
        <f t="shared" si="144"/>
        <v/>
      </c>
      <c r="L149" s="104" t="str">
        <f t="shared" si="160"/>
        <v/>
      </c>
      <c r="M149" s="104" t="str">
        <f t="shared" si="160"/>
        <v/>
      </c>
      <c r="N149" s="104" t="str">
        <f t="shared" si="160"/>
        <v/>
      </c>
      <c r="O149" s="104" t="str">
        <f t="shared" si="160"/>
        <v/>
      </c>
      <c r="P149" s="104" t="str">
        <f t="shared" si="160"/>
        <v/>
      </c>
      <c r="Q149" s="104" t="str">
        <f t="shared" si="160"/>
        <v/>
      </c>
      <c r="R149" s="104" t="str">
        <f t="shared" si="160"/>
        <v/>
      </c>
      <c r="S149" s="104" t="str">
        <f t="shared" si="160"/>
        <v/>
      </c>
      <c r="T149" s="104" t="str">
        <f t="shared" si="160"/>
        <v/>
      </c>
      <c r="U149" s="104" t="str">
        <f t="shared" si="160"/>
        <v/>
      </c>
      <c r="V149" s="104" t="str">
        <f t="shared" si="160"/>
        <v/>
      </c>
      <c r="W149" s="136"/>
      <c r="X149" s="104" t="str">
        <f t="shared" si="130"/>
        <v/>
      </c>
      <c r="Y149" s="104" t="str">
        <f t="shared" si="146"/>
        <v/>
      </c>
      <c r="Z149" s="104" t="str">
        <f t="shared" si="146"/>
        <v/>
      </c>
      <c r="AA149" s="104" t="str">
        <f t="shared" si="146"/>
        <v/>
      </c>
      <c r="AB149" s="104" t="str">
        <f t="shared" si="146"/>
        <v/>
      </c>
      <c r="AC149" s="104" t="str">
        <f t="shared" si="146"/>
        <v/>
      </c>
      <c r="AD149" s="104" t="str">
        <f t="shared" si="146"/>
        <v/>
      </c>
      <c r="AE149" s="104" t="str">
        <f t="shared" si="146"/>
        <v/>
      </c>
      <c r="AF149" s="104" t="str">
        <f t="shared" si="146"/>
        <v/>
      </c>
      <c r="AG149" s="104" t="str">
        <f t="shared" ref="Y149:AJ170" si="171">IF($C149="Decontamination Line",IF($F149="","",IF($H149=AG$1,$F149,"")),"")</f>
        <v/>
      </c>
      <c r="AH149" s="104" t="str">
        <f t="shared" si="171"/>
        <v/>
      </c>
      <c r="AI149" s="104" t="str">
        <f t="shared" si="171"/>
        <v/>
      </c>
      <c r="AJ149" s="104" t="str">
        <f t="shared" si="171"/>
        <v/>
      </c>
      <c r="AK149" s="104"/>
      <c r="AL149" s="104" t="str">
        <f t="shared" si="131"/>
        <v/>
      </c>
      <c r="AM149" s="104" t="str">
        <f t="shared" si="147"/>
        <v/>
      </c>
      <c r="AN149" s="104" t="str">
        <f t="shared" si="147"/>
        <v/>
      </c>
      <c r="AO149" s="104" t="str">
        <f t="shared" si="147"/>
        <v/>
      </c>
      <c r="AP149" s="104" t="str">
        <f t="shared" si="147"/>
        <v/>
      </c>
      <c r="AQ149" s="104" t="str">
        <f t="shared" si="147"/>
        <v/>
      </c>
      <c r="AR149" s="104" t="str">
        <f t="shared" si="147"/>
        <v/>
      </c>
      <c r="AS149" s="104" t="str">
        <f t="shared" si="147"/>
        <v/>
      </c>
      <c r="AT149" s="104" t="str">
        <f t="shared" si="147"/>
        <v/>
      </c>
      <c r="AU149" s="104" t="str">
        <f t="shared" ref="AM149:AX170" si="172">IF($C149="Donning Trailer",IF($E149="","",IF($H149=AU$1,$E149,"")),"")</f>
        <v/>
      </c>
      <c r="AV149" s="104" t="str">
        <f t="shared" si="172"/>
        <v/>
      </c>
      <c r="AW149" s="104" t="str">
        <f t="shared" si="172"/>
        <v/>
      </c>
      <c r="AX149" s="104" t="str">
        <f t="shared" si="172"/>
        <v/>
      </c>
      <c r="AY149" s="104"/>
      <c r="AZ149" s="104" t="str">
        <f t="shared" si="132"/>
        <v/>
      </c>
      <c r="BA149" s="104" t="str">
        <f t="shared" si="148"/>
        <v/>
      </c>
      <c r="BB149" s="104" t="str">
        <f t="shared" si="148"/>
        <v/>
      </c>
      <c r="BC149" s="104" t="str">
        <f t="shared" si="148"/>
        <v/>
      </c>
      <c r="BD149" s="104" t="str">
        <f t="shared" si="148"/>
        <v/>
      </c>
      <c r="BE149" s="104" t="str">
        <f t="shared" si="148"/>
        <v/>
      </c>
      <c r="BF149" s="104" t="str">
        <f t="shared" si="148"/>
        <v/>
      </c>
      <c r="BG149" s="104" t="str">
        <f t="shared" si="148"/>
        <v/>
      </c>
      <c r="BH149" s="104" t="str">
        <f t="shared" si="148"/>
        <v/>
      </c>
      <c r="BI149" s="104" t="str">
        <f t="shared" ref="BA149:BL170" si="173">IF($C149="Building",IF($E149="","",IF($H149=BI$1,$E149,"")),"")</f>
        <v/>
      </c>
      <c r="BJ149" s="104" t="str">
        <f t="shared" si="173"/>
        <v/>
      </c>
      <c r="BK149" s="104" t="str">
        <f t="shared" si="173"/>
        <v/>
      </c>
      <c r="BL149" s="104" t="str">
        <f t="shared" si="173"/>
        <v/>
      </c>
      <c r="BM149" s="104"/>
      <c r="BN149" s="104" t="str">
        <f t="shared" si="133"/>
        <v/>
      </c>
      <c r="BO149" s="104" t="str">
        <f t="shared" si="149"/>
        <v/>
      </c>
      <c r="BP149" s="104" t="str">
        <f t="shared" si="149"/>
        <v/>
      </c>
      <c r="BQ149" s="104" t="str">
        <f t="shared" si="149"/>
        <v/>
      </c>
      <c r="BR149" s="104" t="str">
        <f t="shared" si="149"/>
        <v/>
      </c>
      <c r="BS149" s="104" t="str">
        <f t="shared" si="149"/>
        <v/>
      </c>
      <c r="BT149" s="104" t="str">
        <f t="shared" si="149"/>
        <v/>
      </c>
      <c r="BU149" s="104" t="str">
        <f t="shared" si="149"/>
        <v/>
      </c>
      <c r="BV149" s="104" t="str">
        <f t="shared" si="149"/>
        <v/>
      </c>
      <c r="BW149" s="104" t="str">
        <f t="shared" ref="BO149:BZ170" si="174">IF($C149="Building",IF($F149="","",IF($H149=BW$1,$F149,"")),"")</f>
        <v/>
      </c>
      <c r="BX149" s="104" t="str">
        <f t="shared" si="174"/>
        <v/>
      </c>
      <c r="BY149" s="104" t="str">
        <f t="shared" si="174"/>
        <v/>
      </c>
      <c r="BZ149" s="104" t="str">
        <f t="shared" si="174"/>
        <v/>
      </c>
      <c r="CA149" s="104"/>
      <c r="CB149" s="104" t="str">
        <f t="shared" si="161"/>
        <v/>
      </c>
      <c r="CC149" s="104" t="str">
        <f t="shared" si="161"/>
        <v/>
      </c>
      <c r="CD149" s="104" t="str">
        <f t="shared" si="161"/>
        <v/>
      </c>
      <c r="CE149" s="104" t="str">
        <f t="shared" si="161"/>
        <v/>
      </c>
      <c r="CF149" s="104" t="str">
        <f t="shared" si="161"/>
        <v/>
      </c>
      <c r="CG149" s="104" t="str">
        <f t="shared" si="150"/>
        <v/>
      </c>
      <c r="CH149" s="104" t="str">
        <f t="shared" si="150"/>
        <v/>
      </c>
      <c r="CI149" s="104" t="str">
        <f t="shared" si="150"/>
        <v/>
      </c>
      <c r="CJ149" s="104" t="str">
        <f t="shared" si="150"/>
        <v/>
      </c>
      <c r="CK149" s="104" t="str">
        <f t="shared" si="150"/>
        <v/>
      </c>
      <c r="CL149" s="104" t="str">
        <f t="shared" si="150"/>
        <v/>
      </c>
      <c r="CM149" s="104" t="str">
        <f t="shared" si="150"/>
        <v/>
      </c>
      <c r="CN149" s="104" t="str">
        <f t="shared" si="150"/>
        <v/>
      </c>
      <c r="CO149" s="104"/>
      <c r="CP149" s="104" t="str">
        <f t="shared" si="162"/>
        <v/>
      </c>
      <c r="CQ149" s="104" t="str">
        <f t="shared" si="162"/>
        <v/>
      </c>
      <c r="CR149" s="104" t="str">
        <f t="shared" si="162"/>
        <v/>
      </c>
      <c r="CS149" s="104" t="str">
        <f t="shared" si="162"/>
        <v/>
      </c>
      <c r="CT149" s="104" t="str">
        <f t="shared" si="162"/>
        <v/>
      </c>
      <c r="CU149" s="104" t="str">
        <f t="shared" si="151"/>
        <v/>
      </c>
      <c r="CV149" s="104" t="str">
        <f t="shared" si="151"/>
        <v/>
      </c>
      <c r="CW149" s="104" t="str">
        <f t="shared" si="151"/>
        <v/>
      </c>
      <c r="CX149" s="104" t="str">
        <f t="shared" si="151"/>
        <v/>
      </c>
      <c r="CY149" s="104" t="str">
        <f t="shared" si="151"/>
        <v/>
      </c>
      <c r="CZ149" s="104" t="str">
        <f t="shared" si="151"/>
        <v/>
      </c>
      <c r="DA149" s="104" t="str">
        <f t="shared" si="151"/>
        <v/>
      </c>
      <c r="DB149" s="104" t="str">
        <f t="shared" si="151"/>
        <v/>
      </c>
      <c r="DC149" s="104"/>
      <c r="DD149" s="104" t="str">
        <f t="shared" si="163"/>
        <v/>
      </c>
      <c r="DE149" s="104" t="str">
        <f t="shared" si="163"/>
        <v/>
      </c>
      <c r="DF149" s="104" t="str">
        <f t="shared" si="163"/>
        <v/>
      </c>
      <c r="DG149" s="104" t="str">
        <f t="shared" si="163"/>
        <v/>
      </c>
      <c r="DH149" s="104" t="str">
        <f t="shared" si="163"/>
        <v/>
      </c>
      <c r="DI149" s="104" t="str">
        <f t="shared" si="152"/>
        <v/>
      </c>
      <c r="DJ149" s="104" t="str">
        <f t="shared" si="152"/>
        <v/>
      </c>
      <c r="DK149" s="104" t="str">
        <f t="shared" si="152"/>
        <v/>
      </c>
      <c r="DL149" s="104" t="str">
        <f t="shared" si="152"/>
        <v/>
      </c>
      <c r="DM149" s="104" t="str">
        <f t="shared" si="152"/>
        <v/>
      </c>
      <c r="DN149" s="104" t="str">
        <f t="shared" si="152"/>
        <v/>
      </c>
      <c r="DO149" s="104" t="str">
        <f t="shared" si="152"/>
        <v/>
      </c>
      <c r="DP149" s="104" t="str">
        <f t="shared" si="152"/>
        <v/>
      </c>
      <c r="DQ149" s="104"/>
      <c r="DR149" s="104" t="str">
        <f t="shared" si="164"/>
        <v/>
      </c>
      <c r="DS149" s="104" t="str">
        <f t="shared" si="164"/>
        <v/>
      </c>
      <c r="DT149" s="104" t="str">
        <f t="shared" si="164"/>
        <v/>
      </c>
      <c r="DU149" s="104" t="str">
        <f t="shared" si="164"/>
        <v/>
      </c>
      <c r="DV149" s="104" t="str">
        <f t="shared" si="164"/>
        <v/>
      </c>
      <c r="DW149" s="104" t="str">
        <f t="shared" si="153"/>
        <v/>
      </c>
      <c r="DX149" s="104" t="str">
        <f t="shared" si="153"/>
        <v/>
      </c>
      <c r="DY149" s="104" t="str">
        <f t="shared" si="153"/>
        <v/>
      </c>
      <c r="DZ149" s="104" t="str">
        <f t="shared" si="153"/>
        <v/>
      </c>
      <c r="EA149" s="104" t="str">
        <f t="shared" si="153"/>
        <v/>
      </c>
      <c r="EB149" s="104" t="str">
        <f t="shared" si="153"/>
        <v/>
      </c>
      <c r="EC149" s="104" t="str">
        <f t="shared" si="153"/>
        <v/>
      </c>
      <c r="ED149" s="104" t="str">
        <f t="shared" si="153"/>
        <v/>
      </c>
      <c r="EE149" s="104"/>
      <c r="EF149" s="104" t="str">
        <f t="shared" si="165"/>
        <v/>
      </c>
      <c r="EG149" s="104" t="str">
        <f t="shared" si="165"/>
        <v/>
      </c>
      <c r="EH149" s="104" t="str">
        <f t="shared" si="165"/>
        <v/>
      </c>
      <c r="EI149" s="104" t="str">
        <f t="shared" si="165"/>
        <v/>
      </c>
      <c r="EJ149" s="104" t="str">
        <f t="shared" si="165"/>
        <v/>
      </c>
      <c r="EK149" s="104" t="str">
        <f t="shared" si="154"/>
        <v/>
      </c>
      <c r="EL149" s="104" t="str">
        <f t="shared" si="154"/>
        <v/>
      </c>
      <c r="EM149" s="104" t="str">
        <f t="shared" si="154"/>
        <v/>
      </c>
      <c r="EN149" s="104" t="str">
        <f t="shared" si="154"/>
        <v/>
      </c>
      <c r="EO149" s="104" t="str">
        <f t="shared" si="154"/>
        <v/>
      </c>
      <c r="EP149" s="104" t="str">
        <f t="shared" si="154"/>
        <v/>
      </c>
      <c r="EQ149" s="104" t="str">
        <f t="shared" si="154"/>
        <v/>
      </c>
      <c r="ER149" s="104" t="str">
        <f t="shared" si="154"/>
        <v/>
      </c>
      <c r="ES149" s="104"/>
      <c r="ET149" s="104" t="str">
        <f t="shared" si="166"/>
        <v/>
      </c>
      <c r="EU149" s="104" t="str">
        <f t="shared" si="166"/>
        <v/>
      </c>
      <c r="EV149" s="104" t="str">
        <f t="shared" si="166"/>
        <v/>
      </c>
      <c r="EW149" s="104" t="str">
        <f t="shared" si="166"/>
        <v/>
      </c>
      <c r="EX149" s="104" t="str">
        <f t="shared" si="166"/>
        <v/>
      </c>
      <c r="EY149" s="104" t="str">
        <f t="shared" si="155"/>
        <v/>
      </c>
      <c r="EZ149" s="104" t="str">
        <f t="shared" si="155"/>
        <v/>
      </c>
      <c r="FA149" s="104" t="str">
        <f t="shared" si="155"/>
        <v/>
      </c>
      <c r="FB149" s="104" t="str">
        <f t="shared" si="155"/>
        <v/>
      </c>
      <c r="FC149" s="104" t="str">
        <f t="shared" si="155"/>
        <v/>
      </c>
      <c r="FD149" s="104" t="str">
        <f t="shared" si="155"/>
        <v/>
      </c>
      <c r="FE149" s="104" t="str">
        <f t="shared" si="155"/>
        <v/>
      </c>
      <c r="FF149" s="104" t="str">
        <f t="shared" si="155"/>
        <v/>
      </c>
      <c r="FG149" s="104"/>
      <c r="FH149" s="104" t="str">
        <f t="shared" si="167"/>
        <v/>
      </c>
      <c r="FI149" s="104" t="str">
        <f t="shared" si="167"/>
        <v/>
      </c>
      <c r="FJ149" s="104" t="str">
        <f t="shared" si="167"/>
        <v/>
      </c>
      <c r="FK149" s="104" t="str">
        <f t="shared" si="167"/>
        <v/>
      </c>
      <c r="FL149" s="104" t="str">
        <f t="shared" si="167"/>
        <v/>
      </c>
      <c r="FM149" s="104" t="str">
        <f t="shared" si="156"/>
        <v/>
      </c>
      <c r="FN149" s="104" t="str">
        <f t="shared" si="156"/>
        <v/>
      </c>
      <c r="FO149" s="104" t="str">
        <f t="shared" si="156"/>
        <v/>
      </c>
      <c r="FP149" s="104" t="str">
        <f t="shared" si="156"/>
        <v/>
      </c>
      <c r="FQ149" s="104" t="str">
        <f t="shared" si="156"/>
        <v/>
      </c>
      <c r="FR149" s="104" t="str">
        <f t="shared" si="156"/>
        <v/>
      </c>
      <c r="FS149" s="104" t="str">
        <f t="shared" si="156"/>
        <v/>
      </c>
      <c r="FT149" s="104" t="str">
        <f t="shared" si="156"/>
        <v/>
      </c>
      <c r="FU149" s="104"/>
      <c r="FV149" s="104" t="str">
        <f t="shared" si="168"/>
        <v/>
      </c>
      <c r="FW149" s="104" t="str">
        <f t="shared" si="168"/>
        <v/>
      </c>
      <c r="FX149" s="104" t="str">
        <f t="shared" si="168"/>
        <v/>
      </c>
      <c r="FY149" s="104" t="str">
        <f t="shared" si="168"/>
        <v/>
      </c>
      <c r="FZ149" s="104" t="str">
        <f t="shared" si="168"/>
        <v/>
      </c>
      <c r="GA149" s="104">
        <f t="shared" si="157"/>
        <v>49.2</v>
      </c>
      <c r="GB149" s="104" t="str">
        <f t="shared" si="157"/>
        <v/>
      </c>
      <c r="GC149" s="104" t="str">
        <f t="shared" si="157"/>
        <v/>
      </c>
      <c r="GD149" s="104" t="str">
        <f t="shared" si="157"/>
        <v/>
      </c>
      <c r="GE149" s="104" t="str">
        <f t="shared" si="157"/>
        <v/>
      </c>
      <c r="GF149" s="104" t="str">
        <f t="shared" si="157"/>
        <v/>
      </c>
      <c r="GG149" s="104" t="str">
        <f t="shared" si="157"/>
        <v/>
      </c>
      <c r="GH149" s="104" t="str">
        <f t="shared" si="157"/>
        <v/>
      </c>
      <c r="GI149" s="104"/>
      <c r="GJ149" s="104" t="str">
        <f t="shared" si="169"/>
        <v/>
      </c>
      <c r="GK149" s="104" t="str">
        <f t="shared" si="169"/>
        <v/>
      </c>
      <c r="GL149" s="104" t="str">
        <f t="shared" si="169"/>
        <v/>
      </c>
      <c r="GM149" s="104" t="str">
        <f t="shared" si="169"/>
        <v/>
      </c>
      <c r="GN149" s="104" t="str">
        <f t="shared" si="169"/>
        <v/>
      </c>
      <c r="GO149" s="104" t="str">
        <f t="shared" si="158"/>
        <v/>
      </c>
      <c r="GP149" s="104" t="str">
        <f t="shared" si="158"/>
        <v/>
      </c>
      <c r="GQ149" s="104" t="str">
        <f t="shared" si="158"/>
        <v/>
      </c>
      <c r="GR149" s="104" t="str">
        <f t="shared" si="158"/>
        <v/>
      </c>
      <c r="GS149" s="104" t="str">
        <f t="shared" si="158"/>
        <v/>
      </c>
      <c r="GT149" s="104" t="str">
        <f t="shared" si="158"/>
        <v/>
      </c>
      <c r="GU149" s="104" t="str">
        <f t="shared" si="158"/>
        <v/>
      </c>
      <c r="GV149" s="104" t="str">
        <f t="shared" si="158"/>
        <v/>
      </c>
      <c r="GW149" s="104"/>
      <c r="GX149" s="104" t="str">
        <f t="shared" si="170"/>
        <v/>
      </c>
      <c r="GY149" s="104" t="str">
        <f t="shared" si="170"/>
        <v/>
      </c>
      <c r="GZ149" s="104" t="str">
        <f t="shared" si="170"/>
        <v/>
      </c>
      <c r="HA149" s="104" t="str">
        <f t="shared" si="170"/>
        <v/>
      </c>
      <c r="HB149" s="104" t="str">
        <f t="shared" si="170"/>
        <v/>
      </c>
      <c r="HC149" s="104" t="str">
        <f t="shared" si="159"/>
        <v/>
      </c>
      <c r="HD149" s="104" t="str">
        <f t="shared" si="159"/>
        <v/>
      </c>
      <c r="HE149" s="104" t="str">
        <f t="shared" si="159"/>
        <v/>
      </c>
      <c r="HF149" s="104" t="str">
        <f t="shared" si="159"/>
        <v/>
      </c>
      <c r="HG149" s="104" t="str">
        <f t="shared" si="159"/>
        <v/>
      </c>
      <c r="HH149" s="104" t="str">
        <f t="shared" si="159"/>
        <v/>
      </c>
      <c r="HI149" s="104" t="str">
        <f t="shared" si="159"/>
        <v/>
      </c>
      <c r="HJ149" s="104" t="str">
        <f t="shared" si="159"/>
        <v/>
      </c>
    </row>
    <row r="150" spans="1:218" x14ac:dyDescent="0.25">
      <c r="A150" s="91">
        <v>40662</v>
      </c>
      <c r="B150" s="113">
        <v>0.75</v>
      </c>
      <c r="C150" s="114" t="s">
        <v>558</v>
      </c>
      <c r="D150" s="160" t="s">
        <v>664</v>
      </c>
      <c r="E150" s="112">
        <v>62.4</v>
      </c>
      <c r="F150" s="134"/>
      <c r="G150" s="161" t="s">
        <v>665</v>
      </c>
      <c r="H150" s="162" t="str">
        <f>INDEX('Daily Activity List'!B:B,MATCH(A150,'Daily Activity List'!$A:$A))</f>
        <v>AB Decon - Removal</v>
      </c>
      <c r="I150" s="136"/>
      <c r="J150" s="104" t="str">
        <f t="shared" si="144"/>
        <v/>
      </c>
      <c r="K150" s="104" t="str">
        <f t="shared" si="144"/>
        <v/>
      </c>
      <c r="L150" s="104" t="str">
        <f t="shared" si="160"/>
        <v/>
      </c>
      <c r="M150" s="104" t="str">
        <f t="shared" si="160"/>
        <v/>
      </c>
      <c r="N150" s="104" t="str">
        <f t="shared" si="160"/>
        <v/>
      </c>
      <c r="O150" s="104" t="str">
        <f t="shared" si="160"/>
        <v/>
      </c>
      <c r="P150" s="104" t="str">
        <f t="shared" si="160"/>
        <v/>
      </c>
      <c r="Q150" s="104" t="str">
        <f t="shared" si="160"/>
        <v/>
      </c>
      <c r="R150" s="104" t="str">
        <f t="shared" si="160"/>
        <v/>
      </c>
      <c r="S150" s="104" t="str">
        <f t="shared" si="160"/>
        <v/>
      </c>
      <c r="T150" s="104" t="str">
        <f t="shared" si="160"/>
        <v/>
      </c>
      <c r="U150" s="104" t="str">
        <f t="shared" si="160"/>
        <v/>
      </c>
      <c r="V150" s="104" t="str">
        <f t="shared" si="160"/>
        <v/>
      </c>
      <c r="W150" s="136"/>
      <c r="X150" s="104" t="str">
        <f t="shared" si="130"/>
        <v/>
      </c>
      <c r="Y150" s="104" t="str">
        <f t="shared" si="171"/>
        <v/>
      </c>
      <c r="Z150" s="104" t="str">
        <f t="shared" si="171"/>
        <v/>
      </c>
      <c r="AA150" s="104" t="str">
        <f t="shared" si="171"/>
        <v/>
      </c>
      <c r="AB150" s="104" t="str">
        <f t="shared" si="171"/>
        <v/>
      </c>
      <c r="AC150" s="104" t="str">
        <f t="shared" si="171"/>
        <v/>
      </c>
      <c r="AD150" s="104" t="str">
        <f t="shared" si="171"/>
        <v/>
      </c>
      <c r="AE150" s="104" t="str">
        <f t="shared" si="171"/>
        <v/>
      </c>
      <c r="AF150" s="104" t="str">
        <f t="shared" si="171"/>
        <v/>
      </c>
      <c r="AG150" s="104" t="str">
        <f t="shared" si="171"/>
        <v/>
      </c>
      <c r="AH150" s="104" t="str">
        <f t="shared" si="171"/>
        <v/>
      </c>
      <c r="AI150" s="104" t="str">
        <f t="shared" si="171"/>
        <v/>
      </c>
      <c r="AJ150" s="104" t="str">
        <f t="shared" si="171"/>
        <v/>
      </c>
      <c r="AK150" s="104"/>
      <c r="AL150" s="104" t="str">
        <f t="shared" si="131"/>
        <v/>
      </c>
      <c r="AM150" s="104" t="str">
        <f t="shared" si="172"/>
        <v/>
      </c>
      <c r="AN150" s="104" t="str">
        <f t="shared" si="172"/>
        <v/>
      </c>
      <c r="AO150" s="104" t="str">
        <f t="shared" si="172"/>
        <v/>
      </c>
      <c r="AP150" s="104" t="str">
        <f t="shared" si="172"/>
        <v/>
      </c>
      <c r="AQ150" s="104" t="str">
        <f t="shared" si="172"/>
        <v/>
      </c>
      <c r="AR150" s="104" t="str">
        <f t="shared" si="172"/>
        <v/>
      </c>
      <c r="AS150" s="104" t="str">
        <f t="shared" si="172"/>
        <v/>
      </c>
      <c r="AT150" s="104" t="str">
        <f t="shared" si="172"/>
        <v/>
      </c>
      <c r="AU150" s="104" t="str">
        <f t="shared" si="172"/>
        <v/>
      </c>
      <c r="AV150" s="104" t="str">
        <f t="shared" si="172"/>
        <v/>
      </c>
      <c r="AW150" s="104" t="str">
        <f t="shared" si="172"/>
        <v/>
      </c>
      <c r="AX150" s="104" t="str">
        <f t="shared" si="172"/>
        <v/>
      </c>
      <c r="AY150" s="104"/>
      <c r="AZ150" s="104" t="str">
        <f t="shared" si="132"/>
        <v/>
      </c>
      <c r="BA150" s="104" t="str">
        <f t="shared" si="173"/>
        <v/>
      </c>
      <c r="BB150" s="104" t="str">
        <f t="shared" si="173"/>
        <v/>
      </c>
      <c r="BC150" s="104" t="str">
        <f t="shared" si="173"/>
        <v/>
      </c>
      <c r="BD150" s="104" t="str">
        <f t="shared" si="173"/>
        <v/>
      </c>
      <c r="BE150" s="104" t="str">
        <f t="shared" si="173"/>
        <v/>
      </c>
      <c r="BF150" s="104" t="str">
        <f t="shared" si="173"/>
        <v/>
      </c>
      <c r="BG150" s="104" t="str">
        <f t="shared" si="173"/>
        <v/>
      </c>
      <c r="BH150" s="104" t="str">
        <f t="shared" si="173"/>
        <v/>
      </c>
      <c r="BI150" s="104" t="str">
        <f t="shared" si="173"/>
        <v/>
      </c>
      <c r="BJ150" s="104" t="str">
        <f t="shared" si="173"/>
        <v/>
      </c>
      <c r="BK150" s="104" t="str">
        <f t="shared" si="173"/>
        <v/>
      </c>
      <c r="BL150" s="104" t="str">
        <f t="shared" si="173"/>
        <v/>
      </c>
      <c r="BM150" s="104"/>
      <c r="BN150" s="104" t="str">
        <f t="shared" si="133"/>
        <v/>
      </c>
      <c r="BO150" s="104" t="str">
        <f t="shared" si="174"/>
        <v/>
      </c>
      <c r="BP150" s="104" t="str">
        <f t="shared" si="174"/>
        <v/>
      </c>
      <c r="BQ150" s="104" t="str">
        <f t="shared" si="174"/>
        <v/>
      </c>
      <c r="BR150" s="104" t="str">
        <f t="shared" si="174"/>
        <v/>
      </c>
      <c r="BS150" s="104" t="str">
        <f t="shared" si="174"/>
        <v/>
      </c>
      <c r="BT150" s="104" t="str">
        <f t="shared" si="174"/>
        <v/>
      </c>
      <c r="BU150" s="104" t="str">
        <f t="shared" si="174"/>
        <v/>
      </c>
      <c r="BV150" s="104" t="str">
        <f t="shared" si="174"/>
        <v/>
      </c>
      <c r="BW150" s="104" t="str">
        <f t="shared" si="174"/>
        <v/>
      </c>
      <c r="BX150" s="104" t="str">
        <f t="shared" si="174"/>
        <v/>
      </c>
      <c r="BY150" s="104" t="str">
        <f t="shared" si="174"/>
        <v/>
      </c>
      <c r="BZ150" s="104" t="str">
        <f t="shared" si="174"/>
        <v/>
      </c>
      <c r="CA150" s="104"/>
      <c r="CB150" s="104" t="str">
        <f t="shared" si="161"/>
        <v/>
      </c>
      <c r="CC150" s="104" t="str">
        <f t="shared" si="161"/>
        <v/>
      </c>
      <c r="CD150" s="104" t="str">
        <f t="shared" si="161"/>
        <v/>
      </c>
      <c r="CE150" s="104" t="str">
        <f t="shared" si="161"/>
        <v/>
      </c>
      <c r="CF150" s="104" t="str">
        <f t="shared" si="161"/>
        <v/>
      </c>
      <c r="CG150" s="104" t="str">
        <f t="shared" si="150"/>
        <v/>
      </c>
      <c r="CH150" s="104" t="str">
        <f t="shared" si="150"/>
        <v/>
      </c>
      <c r="CI150" s="104" t="str">
        <f t="shared" si="150"/>
        <v/>
      </c>
      <c r="CJ150" s="104" t="str">
        <f t="shared" si="150"/>
        <v/>
      </c>
      <c r="CK150" s="104" t="str">
        <f t="shared" si="150"/>
        <v/>
      </c>
      <c r="CL150" s="104" t="str">
        <f t="shared" si="150"/>
        <v/>
      </c>
      <c r="CM150" s="104" t="str">
        <f t="shared" si="150"/>
        <v/>
      </c>
      <c r="CN150" s="104" t="str">
        <f t="shared" si="150"/>
        <v/>
      </c>
      <c r="CO150" s="104"/>
      <c r="CP150" s="104" t="str">
        <f t="shared" si="162"/>
        <v/>
      </c>
      <c r="CQ150" s="104" t="str">
        <f t="shared" si="162"/>
        <v/>
      </c>
      <c r="CR150" s="104" t="str">
        <f t="shared" si="162"/>
        <v/>
      </c>
      <c r="CS150" s="104" t="str">
        <f t="shared" si="162"/>
        <v/>
      </c>
      <c r="CT150" s="104" t="str">
        <f t="shared" si="162"/>
        <v/>
      </c>
      <c r="CU150" s="104" t="str">
        <f t="shared" si="151"/>
        <v/>
      </c>
      <c r="CV150" s="104" t="str">
        <f t="shared" si="151"/>
        <v/>
      </c>
      <c r="CW150" s="104" t="str">
        <f t="shared" si="151"/>
        <v/>
      </c>
      <c r="CX150" s="104" t="str">
        <f t="shared" si="151"/>
        <v/>
      </c>
      <c r="CY150" s="104" t="str">
        <f t="shared" si="151"/>
        <v/>
      </c>
      <c r="CZ150" s="104" t="str">
        <f t="shared" si="151"/>
        <v/>
      </c>
      <c r="DA150" s="104" t="str">
        <f t="shared" si="151"/>
        <v/>
      </c>
      <c r="DB150" s="104" t="str">
        <f t="shared" si="151"/>
        <v/>
      </c>
      <c r="DC150" s="104"/>
      <c r="DD150" s="104" t="str">
        <f t="shared" si="163"/>
        <v/>
      </c>
      <c r="DE150" s="104" t="str">
        <f t="shared" si="163"/>
        <v/>
      </c>
      <c r="DF150" s="104" t="str">
        <f t="shared" si="163"/>
        <v/>
      </c>
      <c r="DG150" s="104" t="str">
        <f t="shared" si="163"/>
        <v/>
      </c>
      <c r="DH150" s="104" t="str">
        <f t="shared" si="163"/>
        <v/>
      </c>
      <c r="DI150" s="104">
        <f t="shared" si="152"/>
        <v>62.4</v>
      </c>
      <c r="DJ150" s="104" t="str">
        <f t="shared" si="152"/>
        <v/>
      </c>
      <c r="DK150" s="104" t="str">
        <f t="shared" si="152"/>
        <v/>
      </c>
      <c r="DL150" s="104" t="str">
        <f t="shared" si="152"/>
        <v/>
      </c>
      <c r="DM150" s="104" t="str">
        <f t="shared" si="152"/>
        <v/>
      </c>
      <c r="DN150" s="104" t="str">
        <f t="shared" si="152"/>
        <v/>
      </c>
      <c r="DO150" s="104" t="str">
        <f t="shared" si="152"/>
        <v/>
      </c>
      <c r="DP150" s="104" t="str">
        <f t="shared" si="152"/>
        <v/>
      </c>
      <c r="DQ150" s="104"/>
      <c r="DR150" s="104" t="str">
        <f t="shared" si="164"/>
        <v/>
      </c>
      <c r="DS150" s="104" t="str">
        <f t="shared" si="164"/>
        <v/>
      </c>
      <c r="DT150" s="104" t="str">
        <f t="shared" si="164"/>
        <v/>
      </c>
      <c r="DU150" s="104" t="str">
        <f t="shared" si="164"/>
        <v/>
      </c>
      <c r="DV150" s="104" t="str">
        <f t="shared" si="164"/>
        <v/>
      </c>
      <c r="DW150" s="104" t="str">
        <f t="shared" si="153"/>
        <v/>
      </c>
      <c r="DX150" s="104" t="str">
        <f t="shared" si="153"/>
        <v/>
      </c>
      <c r="DY150" s="104" t="str">
        <f t="shared" si="153"/>
        <v/>
      </c>
      <c r="DZ150" s="104" t="str">
        <f t="shared" si="153"/>
        <v/>
      </c>
      <c r="EA150" s="104" t="str">
        <f t="shared" si="153"/>
        <v/>
      </c>
      <c r="EB150" s="104" t="str">
        <f t="shared" si="153"/>
        <v/>
      </c>
      <c r="EC150" s="104" t="str">
        <f t="shared" si="153"/>
        <v/>
      </c>
      <c r="ED150" s="104" t="str">
        <f t="shared" si="153"/>
        <v/>
      </c>
      <c r="EE150" s="104"/>
      <c r="EF150" s="104" t="str">
        <f t="shared" si="165"/>
        <v/>
      </c>
      <c r="EG150" s="104" t="str">
        <f t="shared" si="165"/>
        <v/>
      </c>
      <c r="EH150" s="104" t="str">
        <f t="shared" si="165"/>
        <v/>
      </c>
      <c r="EI150" s="104" t="str">
        <f t="shared" si="165"/>
        <v/>
      </c>
      <c r="EJ150" s="104" t="str">
        <f t="shared" si="165"/>
        <v/>
      </c>
      <c r="EK150" s="104" t="str">
        <f t="shared" si="154"/>
        <v/>
      </c>
      <c r="EL150" s="104" t="str">
        <f t="shared" si="154"/>
        <v/>
      </c>
      <c r="EM150" s="104" t="str">
        <f t="shared" si="154"/>
        <v/>
      </c>
      <c r="EN150" s="104" t="str">
        <f t="shared" si="154"/>
        <v/>
      </c>
      <c r="EO150" s="104" t="str">
        <f t="shared" si="154"/>
        <v/>
      </c>
      <c r="EP150" s="104" t="str">
        <f t="shared" si="154"/>
        <v/>
      </c>
      <c r="EQ150" s="104" t="str">
        <f t="shared" si="154"/>
        <v/>
      </c>
      <c r="ER150" s="104" t="str">
        <f t="shared" si="154"/>
        <v/>
      </c>
      <c r="ES150" s="104"/>
      <c r="ET150" s="104" t="str">
        <f t="shared" si="166"/>
        <v/>
      </c>
      <c r="EU150" s="104" t="str">
        <f t="shared" si="166"/>
        <v/>
      </c>
      <c r="EV150" s="104" t="str">
        <f t="shared" si="166"/>
        <v/>
      </c>
      <c r="EW150" s="104" t="str">
        <f t="shared" si="166"/>
        <v/>
      </c>
      <c r="EX150" s="104" t="str">
        <f t="shared" si="166"/>
        <v/>
      </c>
      <c r="EY150" s="104" t="str">
        <f t="shared" si="155"/>
        <v/>
      </c>
      <c r="EZ150" s="104" t="str">
        <f t="shared" si="155"/>
        <v/>
      </c>
      <c r="FA150" s="104" t="str">
        <f t="shared" si="155"/>
        <v/>
      </c>
      <c r="FB150" s="104" t="str">
        <f t="shared" si="155"/>
        <v/>
      </c>
      <c r="FC150" s="104" t="str">
        <f t="shared" si="155"/>
        <v/>
      </c>
      <c r="FD150" s="104" t="str">
        <f t="shared" si="155"/>
        <v/>
      </c>
      <c r="FE150" s="104" t="str">
        <f t="shared" si="155"/>
        <v/>
      </c>
      <c r="FF150" s="104" t="str">
        <f t="shared" si="155"/>
        <v/>
      </c>
      <c r="FG150" s="104"/>
      <c r="FH150" s="104" t="str">
        <f t="shared" si="167"/>
        <v/>
      </c>
      <c r="FI150" s="104" t="str">
        <f t="shared" si="167"/>
        <v/>
      </c>
      <c r="FJ150" s="104" t="str">
        <f t="shared" si="167"/>
        <v/>
      </c>
      <c r="FK150" s="104" t="str">
        <f t="shared" si="167"/>
        <v/>
      </c>
      <c r="FL150" s="104" t="str">
        <f t="shared" si="167"/>
        <v/>
      </c>
      <c r="FM150" s="104" t="str">
        <f t="shared" si="156"/>
        <v/>
      </c>
      <c r="FN150" s="104" t="str">
        <f t="shared" si="156"/>
        <v/>
      </c>
      <c r="FO150" s="104" t="str">
        <f t="shared" si="156"/>
        <v/>
      </c>
      <c r="FP150" s="104" t="str">
        <f t="shared" si="156"/>
        <v/>
      </c>
      <c r="FQ150" s="104" t="str">
        <f t="shared" si="156"/>
        <v/>
      </c>
      <c r="FR150" s="104" t="str">
        <f t="shared" si="156"/>
        <v/>
      </c>
      <c r="FS150" s="104" t="str">
        <f t="shared" si="156"/>
        <v/>
      </c>
      <c r="FT150" s="104" t="str">
        <f t="shared" si="156"/>
        <v/>
      </c>
      <c r="FU150" s="104"/>
      <c r="FV150" s="104" t="str">
        <f t="shared" si="168"/>
        <v/>
      </c>
      <c r="FW150" s="104" t="str">
        <f t="shared" si="168"/>
        <v/>
      </c>
      <c r="FX150" s="104" t="str">
        <f t="shared" si="168"/>
        <v/>
      </c>
      <c r="FY150" s="104" t="str">
        <f t="shared" si="168"/>
        <v/>
      </c>
      <c r="FZ150" s="104" t="str">
        <f t="shared" si="168"/>
        <v/>
      </c>
      <c r="GA150" s="104" t="str">
        <f t="shared" si="157"/>
        <v/>
      </c>
      <c r="GB150" s="104" t="str">
        <f t="shared" si="157"/>
        <v/>
      </c>
      <c r="GC150" s="104" t="str">
        <f t="shared" si="157"/>
        <v/>
      </c>
      <c r="GD150" s="104" t="str">
        <f t="shared" si="157"/>
        <v/>
      </c>
      <c r="GE150" s="104" t="str">
        <f t="shared" si="157"/>
        <v/>
      </c>
      <c r="GF150" s="104" t="str">
        <f t="shared" si="157"/>
        <v/>
      </c>
      <c r="GG150" s="104" t="str">
        <f t="shared" si="157"/>
        <v/>
      </c>
      <c r="GH150" s="104" t="str">
        <f t="shared" si="157"/>
        <v/>
      </c>
      <c r="GI150" s="104"/>
      <c r="GJ150" s="104" t="str">
        <f t="shared" si="169"/>
        <v/>
      </c>
      <c r="GK150" s="104" t="str">
        <f t="shared" si="169"/>
        <v/>
      </c>
      <c r="GL150" s="104" t="str">
        <f t="shared" si="169"/>
        <v/>
      </c>
      <c r="GM150" s="104" t="str">
        <f t="shared" si="169"/>
        <v/>
      </c>
      <c r="GN150" s="104" t="str">
        <f t="shared" si="169"/>
        <v/>
      </c>
      <c r="GO150" s="104" t="str">
        <f t="shared" si="158"/>
        <v/>
      </c>
      <c r="GP150" s="104" t="str">
        <f t="shared" si="158"/>
        <v/>
      </c>
      <c r="GQ150" s="104" t="str">
        <f t="shared" si="158"/>
        <v/>
      </c>
      <c r="GR150" s="104" t="str">
        <f t="shared" si="158"/>
        <v/>
      </c>
      <c r="GS150" s="104" t="str">
        <f t="shared" si="158"/>
        <v/>
      </c>
      <c r="GT150" s="104" t="str">
        <f t="shared" si="158"/>
        <v/>
      </c>
      <c r="GU150" s="104" t="str">
        <f t="shared" si="158"/>
        <v/>
      </c>
      <c r="GV150" s="104" t="str">
        <f t="shared" si="158"/>
        <v/>
      </c>
      <c r="GW150" s="104"/>
      <c r="GX150" s="104" t="str">
        <f t="shared" si="170"/>
        <v/>
      </c>
      <c r="GY150" s="104" t="str">
        <f t="shared" si="170"/>
        <v/>
      </c>
      <c r="GZ150" s="104" t="str">
        <f t="shared" si="170"/>
        <v/>
      </c>
      <c r="HA150" s="104" t="str">
        <f t="shared" si="170"/>
        <v/>
      </c>
      <c r="HB150" s="104" t="str">
        <f t="shared" si="170"/>
        <v/>
      </c>
      <c r="HC150" s="104" t="str">
        <f t="shared" si="159"/>
        <v/>
      </c>
      <c r="HD150" s="104" t="str">
        <f t="shared" si="159"/>
        <v/>
      </c>
      <c r="HE150" s="104" t="str">
        <f t="shared" si="159"/>
        <v/>
      </c>
      <c r="HF150" s="104" t="str">
        <f t="shared" si="159"/>
        <v/>
      </c>
      <c r="HG150" s="104" t="str">
        <f t="shared" si="159"/>
        <v/>
      </c>
      <c r="HH150" s="104" t="str">
        <f t="shared" si="159"/>
        <v/>
      </c>
      <c r="HI150" s="104" t="str">
        <f t="shared" si="159"/>
        <v/>
      </c>
      <c r="HJ150" s="104" t="str">
        <f t="shared" si="159"/>
        <v/>
      </c>
    </row>
    <row r="151" spans="1:218" x14ac:dyDescent="0.25">
      <c r="A151" s="91">
        <v>40662</v>
      </c>
      <c r="B151" s="113">
        <v>0.75</v>
      </c>
      <c r="C151" s="114" t="s">
        <v>563</v>
      </c>
      <c r="D151" s="160" t="s">
        <v>664</v>
      </c>
      <c r="E151" s="112">
        <v>49.6</v>
      </c>
      <c r="F151" s="134"/>
      <c r="G151" s="161" t="s">
        <v>665</v>
      </c>
      <c r="H151" s="162" t="str">
        <f>INDEX('Daily Activity List'!B:B,MATCH(A151,'Daily Activity List'!$A:$A))</f>
        <v>AB Decon - Removal</v>
      </c>
      <c r="I151" s="136"/>
      <c r="J151" s="104" t="str">
        <f t="shared" si="144"/>
        <v/>
      </c>
      <c r="K151" s="104" t="str">
        <f t="shared" si="144"/>
        <v/>
      </c>
      <c r="L151" s="104" t="str">
        <f t="shared" si="160"/>
        <v/>
      </c>
      <c r="M151" s="104" t="str">
        <f t="shared" si="160"/>
        <v/>
      </c>
      <c r="N151" s="104" t="str">
        <f t="shared" si="160"/>
        <v/>
      </c>
      <c r="O151" s="104" t="str">
        <f t="shared" si="160"/>
        <v/>
      </c>
      <c r="P151" s="104" t="str">
        <f t="shared" si="160"/>
        <v/>
      </c>
      <c r="Q151" s="104" t="str">
        <f t="shared" si="160"/>
        <v/>
      </c>
      <c r="R151" s="104" t="str">
        <f t="shared" si="160"/>
        <v/>
      </c>
      <c r="S151" s="104" t="str">
        <f t="shared" si="160"/>
        <v/>
      </c>
      <c r="T151" s="104" t="str">
        <f t="shared" si="160"/>
        <v/>
      </c>
      <c r="U151" s="104" t="str">
        <f t="shared" si="160"/>
        <v/>
      </c>
      <c r="V151" s="104" t="str">
        <f t="shared" si="160"/>
        <v/>
      </c>
      <c r="W151" s="136"/>
      <c r="X151" s="104" t="str">
        <f t="shared" si="130"/>
        <v/>
      </c>
      <c r="Y151" s="104" t="str">
        <f t="shared" si="171"/>
        <v/>
      </c>
      <c r="Z151" s="104" t="str">
        <f t="shared" si="171"/>
        <v/>
      </c>
      <c r="AA151" s="104" t="str">
        <f t="shared" si="171"/>
        <v/>
      </c>
      <c r="AB151" s="104" t="str">
        <f t="shared" si="171"/>
        <v/>
      </c>
      <c r="AC151" s="104" t="str">
        <f t="shared" si="171"/>
        <v/>
      </c>
      <c r="AD151" s="104" t="str">
        <f t="shared" si="171"/>
        <v/>
      </c>
      <c r="AE151" s="104" t="str">
        <f t="shared" si="171"/>
        <v/>
      </c>
      <c r="AF151" s="104" t="str">
        <f t="shared" si="171"/>
        <v/>
      </c>
      <c r="AG151" s="104" t="str">
        <f t="shared" si="171"/>
        <v/>
      </c>
      <c r="AH151" s="104" t="str">
        <f t="shared" si="171"/>
        <v/>
      </c>
      <c r="AI151" s="104" t="str">
        <f t="shared" si="171"/>
        <v/>
      </c>
      <c r="AJ151" s="104" t="str">
        <f t="shared" si="171"/>
        <v/>
      </c>
      <c r="AK151" s="104"/>
      <c r="AL151" s="104" t="str">
        <f t="shared" si="131"/>
        <v/>
      </c>
      <c r="AM151" s="104" t="str">
        <f t="shared" si="172"/>
        <v/>
      </c>
      <c r="AN151" s="104" t="str">
        <f t="shared" si="172"/>
        <v/>
      </c>
      <c r="AO151" s="104" t="str">
        <f t="shared" si="172"/>
        <v/>
      </c>
      <c r="AP151" s="104" t="str">
        <f t="shared" si="172"/>
        <v/>
      </c>
      <c r="AQ151" s="104" t="str">
        <f t="shared" si="172"/>
        <v/>
      </c>
      <c r="AR151" s="104" t="str">
        <f t="shared" si="172"/>
        <v/>
      </c>
      <c r="AS151" s="104" t="str">
        <f t="shared" si="172"/>
        <v/>
      </c>
      <c r="AT151" s="104" t="str">
        <f t="shared" si="172"/>
        <v/>
      </c>
      <c r="AU151" s="104" t="str">
        <f t="shared" si="172"/>
        <v/>
      </c>
      <c r="AV151" s="104" t="str">
        <f t="shared" si="172"/>
        <v/>
      </c>
      <c r="AW151" s="104" t="str">
        <f t="shared" si="172"/>
        <v/>
      </c>
      <c r="AX151" s="104" t="str">
        <f t="shared" si="172"/>
        <v/>
      </c>
      <c r="AY151" s="104"/>
      <c r="AZ151" s="104" t="str">
        <f t="shared" si="132"/>
        <v/>
      </c>
      <c r="BA151" s="104" t="str">
        <f t="shared" si="173"/>
        <v/>
      </c>
      <c r="BB151" s="104" t="str">
        <f t="shared" si="173"/>
        <v/>
      </c>
      <c r="BC151" s="104" t="str">
        <f t="shared" si="173"/>
        <v/>
      </c>
      <c r="BD151" s="104" t="str">
        <f t="shared" si="173"/>
        <v/>
      </c>
      <c r="BE151" s="104" t="str">
        <f t="shared" si="173"/>
        <v/>
      </c>
      <c r="BF151" s="104" t="str">
        <f t="shared" si="173"/>
        <v/>
      </c>
      <c r="BG151" s="104" t="str">
        <f t="shared" si="173"/>
        <v/>
      </c>
      <c r="BH151" s="104" t="str">
        <f t="shared" si="173"/>
        <v/>
      </c>
      <c r="BI151" s="104" t="str">
        <f t="shared" si="173"/>
        <v/>
      </c>
      <c r="BJ151" s="104" t="str">
        <f t="shared" si="173"/>
        <v/>
      </c>
      <c r="BK151" s="104" t="str">
        <f t="shared" si="173"/>
        <v/>
      </c>
      <c r="BL151" s="104" t="str">
        <f t="shared" si="173"/>
        <v/>
      </c>
      <c r="BM151" s="104"/>
      <c r="BN151" s="104" t="str">
        <f t="shared" si="133"/>
        <v/>
      </c>
      <c r="BO151" s="104" t="str">
        <f t="shared" si="174"/>
        <v/>
      </c>
      <c r="BP151" s="104" t="str">
        <f t="shared" si="174"/>
        <v/>
      </c>
      <c r="BQ151" s="104" t="str">
        <f t="shared" si="174"/>
        <v/>
      </c>
      <c r="BR151" s="104" t="str">
        <f t="shared" si="174"/>
        <v/>
      </c>
      <c r="BS151" s="104" t="str">
        <f t="shared" si="174"/>
        <v/>
      </c>
      <c r="BT151" s="104" t="str">
        <f t="shared" si="174"/>
        <v/>
      </c>
      <c r="BU151" s="104" t="str">
        <f t="shared" si="174"/>
        <v/>
      </c>
      <c r="BV151" s="104" t="str">
        <f t="shared" si="174"/>
        <v/>
      </c>
      <c r="BW151" s="104" t="str">
        <f t="shared" si="174"/>
        <v/>
      </c>
      <c r="BX151" s="104" t="str">
        <f t="shared" si="174"/>
        <v/>
      </c>
      <c r="BY151" s="104" t="str">
        <f t="shared" si="174"/>
        <v/>
      </c>
      <c r="BZ151" s="104" t="str">
        <f t="shared" si="174"/>
        <v/>
      </c>
      <c r="CA151" s="104"/>
      <c r="CB151" s="104" t="str">
        <f t="shared" si="161"/>
        <v/>
      </c>
      <c r="CC151" s="104" t="str">
        <f t="shared" si="161"/>
        <v/>
      </c>
      <c r="CD151" s="104" t="str">
        <f t="shared" si="161"/>
        <v/>
      </c>
      <c r="CE151" s="104" t="str">
        <f t="shared" si="161"/>
        <v/>
      </c>
      <c r="CF151" s="104" t="str">
        <f t="shared" si="161"/>
        <v/>
      </c>
      <c r="CG151" s="104" t="str">
        <f t="shared" si="150"/>
        <v/>
      </c>
      <c r="CH151" s="104" t="str">
        <f t="shared" si="150"/>
        <v/>
      </c>
      <c r="CI151" s="104" t="str">
        <f t="shared" si="150"/>
        <v/>
      </c>
      <c r="CJ151" s="104" t="str">
        <f t="shared" si="150"/>
        <v/>
      </c>
      <c r="CK151" s="104" t="str">
        <f t="shared" si="150"/>
        <v/>
      </c>
      <c r="CL151" s="104" t="str">
        <f t="shared" si="150"/>
        <v/>
      </c>
      <c r="CM151" s="104" t="str">
        <f t="shared" si="150"/>
        <v/>
      </c>
      <c r="CN151" s="104" t="str">
        <f t="shared" si="150"/>
        <v/>
      </c>
      <c r="CO151" s="104"/>
      <c r="CP151" s="104" t="str">
        <f t="shared" si="162"/>
        <v/>
      </c>
      <c r="CQ151" s="104" t="str">
        <f t="shared" si="162"/>
        <v/>
      </c>
      <c r="CR151" s="104" t="str">
        <f t="shared" si="162"/>
        <v/>
      </c>
      <c r="CS151" s="104" t="str">
        <f t="shared" si="162"/>
        <v/>
      </c>
      <c r="CT151" s="104" t="str">
        <f t="shared" si="162"/>
        <v/>
      </c>
      <c r="CU151" s="104" t="str">
        <f t="shared" si="151"/>
        <v/>
      </c>
      <c r="CV151" s="104" t="str">
        <f t="shared" si="151"/>
        <v/>
      </c>
      <c r="CW151" s="104" t="str">
        <f t="shared" si="151"/>
        <v/>
      </c>
      <c r="CX151" s="104" t="str">
        <f t="shared" si="151"/>
        <v/>
      </c>
      <c r="CY151" s="104" t="str">
        <f t="shared" si="151"/>
        <v/>
      </c>
      <c r="CZ151" s="104" t="str">
        <f t="shared" si="151"/>
        <v/>
      </c>
      <c r="DA151" s="104" t="str">
        <f t="shared" si="151"/>
        <v/>
      </c>
      <c r="DB151" s="104" t="str">
        <f t="shared" si="151"/>
        <v/>
      </c>
      <c r="DC151" s="104"/>
      <c r="DD151" s="104" t="str">
        <f t="shared" si="163"/>
        <v/>
      </c>
      <c r="DE151" s="104" t="str">
        <f t="shared" si="163"/>
        <v/>
      </c>
      <c r="DF151" s="104" t="str">
        <f t="shared" si="163"/>
        <v/>
      </c>
      <c r="DG151" s="104" t="str">
        <f t="shared" si="163"/>
        <v/>
      </c>
      <c r="DH151" s="104" t="str">
        <f t="shared" si="163"/>
        <v/>
      </c>
      <c r="DI151" s="104" t="str">
        <f t="shared" si="152"/>
        <v/>
      </c>
      <c r="DJ151" s="104" t="str">
        <f t="shared" si="152"/>
        <v/>
      </c>
      <c r="DK151" s="104" t="str">
        <f t="shared" si="152"/>
        <v/>
      </c>
      <c r="DL151" s="104" t="str">
        <f t="shared" si="152"/>
        <v/>
      </c>
      <c r="DM151" s="104" t="str">
        <f t="shared" si="152"/>
        <v/>
      </c>
      <c r="DN151" s="104" t="str">
        <f t="shared" si="152"/>
        <v/>
      </c>
      <c r="DO151" s="104" t="str">
        <f t="shared" si="152"/>
        <v/>
      </c>
      <c r="DP151" s="104" t="str">
        <f t="shared" si="152"/>
        <v/>
      </c>
      <c r="DQ151" s="104"/>
      <c r="DR151" s="104" t="str">
        <f t="shared" si="164"/>
        <v/>
      </c>
      <c r="DS151" s="104" t="str">
        <f t="shared" si="164"/>
        <v/>
      </c>
      <c r="DT151" s="104" t="str">
        <f t="shared" si="164"/>
        <v/>
      </c>
      <c r="DU151" s="104" t="str">
        <f t="shared" si="164"/>
        <v/>
      </c>
      <c r="DV151" s="104" t="str">
        <f t="shared" si="164"/>
        <v/>
      </c>
      <c r="DW151" s="104" t="str">
        <f t="shared" si="153"/>
        <v/>
      </c>
      <c r="DX151" s="104" t="str">
        <f t="shared" si="153"/>
        <v/>
      </c>
      <c r="DY151" s="104" t="str">
        <f t="shared" si="153"/>
        <v/>
      </c>
      <c r="DZ151" s="104" t="str">
        <f t="shared" si="153"/>
        <v/>
      </c>
      <c r="EA151" s="104" t="str">
        <f t="shared" si="153"/>
        <v/>
      </c>
      <c r="EB151" s="104" t="str">
        <f t="shared" si="153"/>
        <v/>
      </c>
      <c r="EC151" s="104" t="str">
        <f t="shared" si="153"/>
        <v/>
      </c>
      <c r="ED151" s="104" t="str">
        <f t="shared" si="153"/>
        <v/>
      </c>
      <c r="EE151" s="104"/>
      <c r="EF151" s="104" t="str">
        <f t="shared" si="165"/>
        <v/>
      </c>
      <c r="EG151" s="104" t="str">
        <f t="shared" si="165"/>
        <v/>
      </c>
      <c r="EH151" s="104" t="str">
        <f t="shared" si="165"/>
        <v/>
      </c>
      <c r="EI151" s="104" t="str">
        <f t="shared" si="165"/>
        <v/>
      </c>
      <c r="EJ151" s="104" t="str">
        <f t="shared" si="165"/>
        <v/>
      </c>
      <c r="EK151" s="104" t="str">
        <f t="shared" si="154"/>
        <v/>
      </c>
      <c r="EL151" s="104" t="str">
        <f t="shared" si="154"/>
        <v/>
      </c>
      <c r="EM151" s="104" t="str">
        <f t="shared" si="154"/>
        <v/>
      </c>
      <c r="EN151" s="104" t="str">
        <f t="shared" si="154"/>
        <v/>
      </c>
      <c r="EO151" s="104" t="str">
        <f t="shared" si="154"/>
        <v/>
      </c>
      <c r="EP151" s="104" t="str">
        <f t="shared" si="154"/>
        <v/>
      </c>
      <c r="EQ151" s="104" t="str">
        <f t="shared" si="154"/>
        <v/>
      </c>
      <c r="ER151" s="104" t="str">
        <f t="shared" si="154"/>
        <v/>
      </c>
      <c r="ES151" s="104"/>
      <c r="ET151" s="104" t="str">
        <f t="shared" si="166"/>
        <v/>
      </c>
      <c r="EU151" s="104" t="str">
        <f t="shared" si="166"/>
        <v/>
      </c>
      <c r="EV151" s="104" t="str">
        <f t="shared" si="166"/>
        <v/>
      </c>
      <c r="EW151" s="104" t="str">
        <f t="shared" si="166"/>
        <v/>
      </c>
      <c r="EX151" s="104" t="str">
        <f t="shared" si="166"/>
        <v/>
      </c>
      <c r="EY151" s="104" t="str">
        <f t="shared" si="155"/>
        <v/>
      </c>
      <c r="EZ151" s="104" t="str">
        <f t="shared" si="155"/>
        <v/>
      </c>
      <c r="FA151" s="104" t="str">
        <f t="shared" si="155"/>
        <v/>
      </c>
      <c r="FB151" s="104" t="str">
        <f t="shared" si="155"/>
        <v/>
      </c>
      <c r="FC151" s="104" t="str">
        <f t="shared" si="155"/>
        <v/>
      </c>
      <c r="FD151" s="104" t="str">
        <f t="shared" si="155"/>
        <v/>
      </c>
      <c r="FE151" s="104" t="str">
        <f t="shared" si="155"/>
        <v/>
      </c>
      <c r="FF151" s="104" t="str">
        <f t="shared" si="155"/>
        <v/>
      </c>
      <c r="FG151" s="104"/>
      <c r="FH151" s="104" t="str">
        <f t="shared" si="167"/>
        <v/>
      </c>
      <c r="FI151" s="104" t="str">
        <f t="shared" si="167"/>
        <v/>
      </c>
      <c r="FJ151" s="104" t="str">
        <f t="shared" si="167"/>
        <v/>
      </c>
      <c r="FK151" s="104" t="str">
        <f t="shared" si="167"/>
        <v/>
      </c>
      <c r="FL151" s="104" t="str">
        <f t="shared" si="167"/>
        <v/>
      </c>
      <c r="FM151" s="104" t="str">
        <f t="shared" si="156"/>
        <v/>
      </c>
      <c r="FN151" s="104" t="str">
        <f t="shared" si="156"/>
        <v/>
      </c>
      <c r="FO151" s="104" t="str">
        <f t="shared" si="156"/>
        <v/>
      </c>
      <c r="FP151" s="104" t="str">
        <f t="shared" si="156"/>
        <v/>
      </c>
      <c r="FQ151" s="104" t="str">
        <f t="shared" si="156"/>
        <v/>
      </c>
      <c r="FR151" s="104" t="str">
        <f t="shared" si="156"/>
        <v/>
      </c>
      <c r="FS151" s="104" t="str">
        <f t="shared" si="156"/>
        <v/>
      </c>
      <c r="FT151" s="104" t="str">
        <f t="shared" si="156"/>
        <v/>
      </c>
      <c r="FU151" s="104"/>
      <c r="FV151" s="104" t="str">
        <f t="shared" si="168"/>
        <v/>
      </c>
      <c r="FW151" s="104" t="str">
        <f t="shared" si="168"/>
        <v/>
      </c>
      <c r="FX151" s="104" t="str">
        <f t="shared" si="168"/>
        <v/>
      </c>
      <c r="FY151" s="104" t="str">
        <f t="shared" si="168"/>
        <v/>
      </c>
      <c r="FZ151" s="104" t="str">
        <f t="shared" si="168"/>
        <v/>
      </c>
      <c r="GA151" s="104">
        <f t="shared" si="157"/>
        <v>49.6</v>
      </c>
      <c r="GB151" s="104" t="str">
        <f t="shared" si="157"/>
        <v/>
      </c>
      <c r="GC151" s="104" t="str">
        <f t="shared" si="157"/>
        <v/>
      </c>
      <c r="GD151" s="104" t="str">
        <f t="shared" si="157"/>
        <v/>
      </c>
      <c r="GE151" s="104" t="str">
        <f t="shared" si="157"/>
        <v/>
      </c>
      <c r="GF151" s="104" t="str">
        <f t="shared" si="157"/>
        <v/>
      </c>
      <c r="GG151" s="104" t="str">
        <f t="shared" si="157"/>
        <v/>
      </c>
      <c r="GH151" s="104" t="str">
        <f t="shared" si="157"/>
        <v/>
      </c>
      <c r="GI151" s="104"/>
      <c r="GJ151" s="104" t="str">
        <f t="shared" si="169"/>
        <v/>
      </c>
      <c r="GK151" s="104" t="str">
        <f t="shared" si="169"/>
        <v/>
      </c>
      <c r="GL151" s="104" t="str">
        <f t="shared" si="169"/>
        <v/>
      </c>
      <c r="GM151" s="104" t="str">
        <f t="shared" si="169"/>
        <v/>
      </c>
      <c r="GN151" s="104" t="str">
        <f t="shared" si="169"/>
        <v/>
      </c>
      <c r="GO151" s="104" t="str">
        <f t="shared" si="158"/>
        <v/>
      </c>
      <c r="GP151" s="104" t="str">
        <f t="shared" si="158"/>
        <v/>
      </c>
      <c r="GQ151" s="104" t="str">
        <f t="shared" si="158"/>
        <v/>
      </c>
      <c r="GR151" s="104" t="str">
        <f t="shared" si="158"/>
        <v/>
      </c>
      <c r="GS151" s="104" t="str">
        <f t="shared" si="158"/>
        <v/>
      </c>
      <c r="GT151" s="104" t="str">
        <f t="shared" si="158"/>
        <v/>
      </c>
      <c r="GU151" s="104" t="str">
        <f t="shared" si="158"/>
        <v/>
      </c>
      <c r="GV151" s="104" t="str">
        <f t="shared" si="158"/>
        <v/>
      </c>
      <c r="GW151" s="104"/>
      <c r="GX151" s="104" t="str">
        <f t="shared" si="170"/>
        <v/>
      </c>
      <c r="GY151" s="104" t="str">
        <f t="shared" si="170"/>
        <v/>
      </c>
      <c r="GZ151" s="104" t="str">
        <f t="shared" si="170"/>
        <v/>
      </c>
      <c r="HA151" s="104" t="str">
        <f t="shared" si="170"/>
        <v/>
      </c>
      <c r="HB151" s="104" t="str">
        <f t="shared" si="170"/>
        <v/>
      </c>
      <c r="HC151" s="104" t="str">
        <f t="shared" si="159"/>
        <v/>
      </c>
      <c r="HD151" s="104" t="str">
        <f t="shared" si="159"/>
        <v/>
      </c>
      <c r="HE151" s="104" t="str">
        <f t="shared" si="159"/>
        <v/>
      </c>
      <c r="HF151" s="104" t="str">
        <f t="shared" si="159"/>
        <v/>
      </c>
      <c r="HG151" s="104" t="str">
        <f t="shared" si="159"/>
        <v/>
      </c>
      <c r="HH151" s="104" t="str">
        <f t="shared" si="159"/>
        <v/>
      </c>
      <c r="HI151" s="104" t="str">
        <f t="shared" si="159"/>
        <v/>
      </c>
      <c r="HJ151" s="104" t="str">
        <f t="shared" si="159"/>
        <v/>
      </c>
    </row>
    <row r="152" spans="1:218" x14ac:dyDescent="0.25">
      <c r="A152" s="91">
        <v>40662</v>
      </c>
      <c r="B152" s="113">
        <v>0.75</v>
      </c>
      <c r="C152" s="114" t="s">
        <v>558</v>
      </c>
      <c r="D152" s="160" t="s">
        <v>664</v>
      </c>
      <c r="E152" s="112">
        <v>51.2</v>
      </c>
      <c r="F152" s="134"/>
      <c r="G152" s="161" t="s">
        <v>665</v>
      </c>
      <c r="H152" s="162" t="str">
        <f>INDEX('Daily Activity List'!B:B,MATCH(A152,'Daily Activity List'!$A:$A))</f>
        <v>AB Decon - Removal</v>
      </c>
      <c r="I152" s="136"/>
      <c r="J152" s="104" t="str">
        <f t="shared" si="144"/>
        <v/>
      </c>
      <c r="K152" s="104" t="str">
        <f t="shared" si="144"/>
        <v/>
      </c>
      <c r="L152" s="104" t="str">
        <f t="shared" si="160"/>
        <v/>
      </c>
      <c r="M152" s="104" t="str">
        <f t="shared" si="160"/>
        <v/>
      </c>
      <c r="N152" s="104" t="str">
        <f t="shared" si="160"/>
        <v/>
      </c>
      <c r="O152" s="104" t="str">
        <f t="shared" si="160"/>
        <v/>
      </c>
      <c r="P152" s="104" t="str">
        <f t="shared" si="160"/>
        <v/>
      </c>
      <c r="Q152" s="104" t="str">
        <f t="shared" si="160"/>
        <v/>
      </c>
      <c r="R152" s="104" t="str">
        <f t="shared" si="160"/>
        <v/>
      </c>
      <c r="S152" s="104" t="str">
        <f t="shared" si="160"/>
        <v/>
      </c>
      <c r="T152" s="104" t="str">
        <f t="shared" si="160"/>
        <v/>
      </c>
      <c r="U152" s="104" t="str">
        <f t="shared" si="160"/>
        <v/>
      </c>
      <c r="V152" s="104" t="str">
        <f t="shared" si="160"/>
        <v/>
      </c>
      <c r="W152" s="136"/>
      <c r="X152" s="104" t="str">
        <f t="shared" si="130"/>
        <v/>
      </c>
      <c r="Y152" s="104" t="str">
        <f t="shared" si="171"/>
        <v/>
      </c>
      <c r="Z152" s="104" t="str">
        <f t="shared" si="171"/>
        <v/>
      </c>
      <c r="AA152" s="104" t="str">
        <f t="shared" si="171"/>
        <v/>
      </c>
      <c r="AB152" s="104" t="str">
        <f t="shared" si="171"/>
        <v/>
      </c>
      <c r="AC152" s="104" t="str">
        <f t="shared" si="171"/>
        <v/>
      </c>
      <c r="AD152" s="104" t="str">
        <f t="shared" si="171"/>
        <v/>
      </c>
      <c r="AE152" s="104" t="str">
        <f t="shared" si="171"/>
        <v/>
      </c>
      <c r="AF152" s="104" t="str">
        <f t="shared" si="171"/>
        <v/>
      </c>
      <c r="AG152" s="104" t="str">
        <f t="shared" si="171"/>
        <v/>
      </c>
      <c r="AH152" s="104" t="str">
        <f t="shared" si="171"/>
        <v/>
      </c>
      <c r="AI152" s="104" t="str">
        <f t="shared" si="171"/>
        <v/>
      </c>
      <c r="AJ152" s="104" t="str">
        <f t="shared" si="171"/>
        <v/>
      </c>
      <c r="AK152" s="104"/>
      <c r="AL152" s="104" t="str">
        <f t="shared" si="131"/>
        <v/>
      </c>
      <c r="AM152" s="104" t="str">
        <f t="shared" si="172"/>
        <v/>
      </c>
      <c r="AN152" s="104" t="str">
        <f t="shared" si="172"/>
        <v/>
      </c>
      <c r="AO152" s="104" t="str">
        <f t="shared" si="172"/>
        <v/>
      </c>
      <c r="AP152" s="104" t="str">
        <f t="shared" si="172"/>
        <v/>
      </c>
      <c r="AQ152" s="104" t="str">
        <f t="shared" si="172"/>
        <v/>
      </c>
      <c r="AR152" s="104" t="str">
        <f t="shared" si="172"/>
        <v/>
      </c>
      <c r="AS152" s="104" t="str">
        <f t="shared" si="172"/>
        <v/>
      </c>
      <c r="AT152" s="104" t="str">
        <f t="shared" si="172"/>
        <v/>
      </c>
      <c r="AU152" s="104" t="str">
        <f t="shared" si="172"/>
        <v/>
      </c>
      <c r="AV152" s="104" t="str">
        <f t="shared" si="172"/>
        <v/>
      </c>
      <c r="AW152" s="104" t="str">
        <f t="shared" si="172"/>
        <v/>
      </c>
      <c r="AX152" s="104" t="str">
        <f t="shared" si="172"/>
        <v/>
      </c>
      <c r="AY152" s="104"/>
      <c r="AZ152" s="104" t="str">
        <f t="shared" si="132"/>
        <v/>
      </c>
      <c r="BA152" s="104" t="str">
        <f t="shared" si="173"/>
        <v/>
      </c>
      <c r="BB152" s="104" t="str">
        <f t="shared" si="173"/>
        <v/>
      </c>
      <c r="BC152" s="104" t="str">
        <f t="shared" si="173"/>
        <v/>
      </c>
      <c r="BD152" s="104" t="str">
        <f t="shared" si="173"/>
        <v/>
      </c>
      <c r="BE152" s="104" t="str">
        <f t="shared" si="173"/>
        <v/>
      </c>
      <c r="BF152" s="104" t="str">
        <f t="shared" si="173"/>
        <v/>
      </c>
      <c r="BG152" s="104" t="str">
        <f t="shared" si="173"/>
        <v/>
      </c>
      <c r="BH152" s="104" t="str">
        <f t="shared" si="173"/>
        <v/>
      </c>
      <c r="BI152" s="104" t="str">
        <f t="shared" si="173"/>
        <v/>
      </c>
      <c r="BJ152" s="104" t="str">
        <f t="shared" si="173"/>
        <v/>
      </c>
      <c r="BK152" s="104" t="str">
        <f t="shared" si="173"/>
        <v/>
      </c>
      <c r="BL152" s="104" t="str">
        <f t="shared" si="173"/>
        <v/>
      </c>
      <c r="BM152" s="104"/>
      <c r="BN152" s="104" t="str">
        <f t="shared" si="133"/>
        <v/>
      </c>
      <c r="BO152" s="104" t="str">
        <f t="shared" si="174"/>
        <v/>
      </c>
      <c r="BP152" s="104" t="str">
        <f t="shared" si="174"/>
        <v/>
      </c>
      <c r="BQ152" s="104" t="str">
        <f t="shared" si="174"/>
        <v/>
      </c>
      <c r="BR152" s="104" t="str">
        <f t="shared" si="174"/>
        <v/>
      </c>
      <c r="BS152" s="104" t="str">
        <f t="shared" si="174"/>
        <v/>
      </c>
      <c r="BT152" s="104" t="str">
        <f t="shared" si="174"/>
        <v/>
      </c>
      <c r="BU152" s="104" t="str">
        <f t="shared" si="174"/>
        <v/>
      </c>
      <c r="BV152" s="104" t="str">
        <f t="shared" si="174"/>
        <v/>
      </c>
      <c r="BW152" s="104" t="str">
        <f t="shared" si="174"/>
        <v/>
      </c>
      <c r="BX152" s="104" t="str">
        <f t="shared" si="174"/>
        <v/>
      </c>
      <c r="BY152" s="104" t="str">
        <f t="shared" si="174"/>
        <v/>
      </c>
      <c r="BZ152" s="104" t="str">
        <f t="shared" si="174"/>
        <v/>
      </c>
      <c r="CA152" s="104"/>
      <c r="CB152" s="104" t="str">
        <f t="shared" si="161"/>
        <v/>
      </c>
      <c r="CC152" s="104" t="str">
        <f t="shared" si="161"/>
        <v/>
      </c>
      <c r="CD152" s="104" t="str">
        <f t="shared" si="161"/>
        <v/>
      </c>
      <c r="CE152" s="104" t="str">
        <f t="shared" si="161"/>
        <v/>
      </c>
      <c r="CF152" s="104" t="str">
        <f t="shared" si="161"/>
        <v/>
      </c>
      <c r="CG152" s="104" t="str">
        <f t="shared" si="150"/>
        <v/>
      </c>
      <c r="CH152" s="104" t="str">
        <f t="shared" si="150"/>
        <v/>
      </c>
      <c r="CI152" s="104" t="str">
        <f t="shared" si="150"/>
        <v/>
      </c>
      <c r="CJ152" s="104" t="str">
        <f t="shared" si="150"/>
        <v/>
      </c>
      <c r="CK152" s="104" t="str">
        <f t="shared" si="150"/>
        <v/>
      </c>
      <c r="CL152" s="104" t="str">
        <f t="shared" si="150"/>
        <v/>
      </c>
      <c r="CM152" s="104" t="str">
        <f t="shared" si="150"/>
        <v/>
      </c>
      <c r="CN152" s="104" t="str">
        <f t="shared" si="150"/>
        <v/>
      </c>
      <c r="CO152" s="104"/>
      <c r="CP152" s="104" t="str">
        <f t="shared" si="162"/>
        <v/>
      </c>
      <c r="CQ152" s="104" t="str">
        <f t="shared" si="162"/>
        <v/>
      </c>
      <c r="CR152" s="104" t="str">
        <f t="shared" si="162"/>
        <v/>
      </c>
      <c r="CS152" s="104" t="str">
        <f t="shared" si="162"/>
        <v/>
      </c>
      <c r="CT152" s="104" t="str">
        <f t="shared" si="162"/>
        <v/>
      </c>
      <c r="CU152" s="104" t="str">
        <f t="shared" si="151"/>
        <v/>
      </c>
      <c r="CV152" s="104" t="str">
        <f t="shared" si="151"/>
        <v/>
      </c>
      <c r="CW152" s="104" t="str">
        <f t="shared" si="151"/>
        <v/>
      </c>
      <c r="CX152" s="104" t="str">
        <f t="shared" si="151"/>
        <v/>
      </c>
      <c r="CY152" s="104" t="str">
        <f t="shared" si="151"/>
        <v/>
      </c>
      <c r="CZ152" s="104" t="str">
        <f t="shared" si="151"/>
        <v/>
      </c>
      <c r="DA152" s="104" t="str">
        <f t="shared" si="151"/>
        <v/>
      </c>
      <c r="DB152" s="104" t="str">
        <f t="shared" si="151"/>
        <v/>
      </c>
      <c r="DC152" s="104"/>
      <c r="DD152" s="104" t="str">
        <f t="shared" si="163"/>
        <v/>
      </c>
      <c r="DE152" s="104" t="str">
        <f t="shared" si="163"/>
        <v/>
      </c>
      <c r="DF152" s="104" t="str">
        <f t="shared" si="163"/>
        <v/>
      </c>
      <c r="DG152" s="104" t="str">
        <f t="shared" si="163"/>
        <v/>
      </c>
      <c r="DH152" s="104" t="str">
        <f t="shared" si="163"/>
        <v/>
      </c>
      <c r="DI152" s="104">
        <f t="shared" si="152"/>
        <v>51.2</v>
      </c>
      <c r="DJ152" s="104" t="str">
        <f t="shared" si="152"/>
        <v/>
      </c>
      <c r="DK152" s="104" t="str">
        <f t="shared" si="152"/>
        <v/>
      </c>
      <c r="DL152" s="104" t="str">
        <f t="shared" si="152"/>
        <v/>
      </c>
      <c r="DM152" s="104" t="str">
        <f t="shared" si="152"/>
        <v/>
      </c>
      <c r="DN152" s="104" t="str">
        <f t="shared" si="152"/>
        <v/>
      </c>
      <c r="DO152" s="104" t="str">
        <f t="shared" si="152"/>
        <v/>
      </c>
      <c r="DP152" s="104" t="str">
        <f t="shared" si="152"/>
        <v/>
      </c>
      <c r="DQ152" s="104"/>
      <c r="DR152" s="104" t="str">
        <f t="shared" si="164"/>
        <v/>
      </c>
      <c r="DS152" s="104" t="str">
        <f t="shared" si="164"/>
        <v/>
      </c>
      <c r="DT152" s="104" t="str">
        <f t="shared" si="164"/>
        <v/>
      </c>
      <c r="DU152" s="104" t="str">
        <f t="shared" si="164"/>
        <v/>
      </c>
      <c r="DV152" s="104" t="str">
        <f t="shared" si="164"/>
        <v/>
      </c>
      <c r="DW152" s="104" t="str">
        <f t="shared" si="153"/>
        <v/>
      </c>
      <c r="DX152" s="104" t="str">
        <f t="shared" si="153"/>
        <v/>
      </c>
      <c r="DY152" s="104" t="str">
        <f t="shared" si="153"/>
        <v/>
      </c>
      <c r="DZ152" s="104" t="str">
        <f t="shared" si="153"/>
        <v/>
      </c>
      <c r="EA152" s="104" t="str">
        <f t="shared" si="153"/>
        <v/>
      </c>
      <c r="EB152" s="104" t="str">
        <f t="shared" si="153"/>
        <v/>
      </c>
      <c r="EC152" s="104" t="str">
        <f t="shared" si="153"/>
        <v/>
      </c>
      <c r="ED152" s="104" t="str">
        <f t="shared" si="153"/>
        <v/>
      </c>
      <c r="EE152" s="104"/>
      <c r="EF152" s="104" t="str">
        <f t="shared" si="165"/>
        <v/>
      </c>
      <c r="EG152" s="104" t="str">
        <f t="shared" si="165"/>
        <v/>
      </c>
      <c r="EH152" s="104" t="str">
        <f t="shared" si="165"/>
        <v/>
      </c>
      <c r="EI152" s="104" t="str">
        <f t="shared" si="165"/>
        <v/>
      </c>
      <c r="EJ152" s="104" t="str">
        <f t="shared" si="165"/>
        <v/>
      </c>
      <c r="EK152" s="104" t="str">
        <f t="shared" si="154"/>
        <v/>
      </c>
      <c r="EL152" s="104" t="str">
        <f t="shared" si="154"/>
        <v/>
      </c>
      <c r="EM152" s="104" t="str">
        <f t="shared" si="154"/>
        <v/>
      </c>
      <c r="EN152" s="104" t="str">
        <f t="shared" si="154"/>
        <v/>
      </c>
      <c r="EO152" s="104" t="str">
        <f t="shared" si="154"/>
        <v/>
      </c>
      <c r="EP152" s="104" t="str">
        <f t="shared" si="154"/>
        <v/>
      </c>
      <c r="EQ152" s="104" t="str">
        <f t="shared" si="154"/>
        <v/>
      </c>
      <c r="ER152" s="104" t="str">
        <f t="shared" si="154"/>
        <v/>
      </c>
      <c r="ES152" s="104"/>
      <c r="ET152" s="104" t="str">
        <f t="shared" si="166"/>
        <v/>
      </c>
      <c r="EU152" s="104" t="str">
        <f t="shared" si="166"/>
        <v/>
      </c>
      <c r="EV152" s="104" t="str">
        <f t="shared" si="166"/>
        <v/>
      </c>
      <c r="EW152" s="104" t="str">
        <f t="shared" si="166"/>
        <v/>
      </c>
      <c r="EX152" s="104" t="str">
        <f t="shared" si="166"/>
        <v/>
      </c>
      <c r="EY152" s="104" t="str">
        <f t="shared" si="155"/>
        <v/>
      </c>
      <c r="EZ152" s="104" t="str">
        <f t="shared" si="155"/>
        <v/>
      </c>
      <c r="FA152" s="104" t="str">
        <f t="shared" si="155"/>
        <v/>
      </c>
      <c r="FB152" s="104" t="str">
        <f t="shared" si="155"/>
        <v/>
      </c>
      <c r="FC152" s="104" t="str">
        <f t="shared" si="155"/>
        <v/>
      </c>
      <c r="FD152" s="104" t="str">
        <f t="shared" si="155"/>
        <v/>
      </c>
      <c r="FE152" s="104" t="str">
        <f t="shared" si="155"/>
        <v/>
      </c>
      <c r="FF152" s="104" t="str">
        <f t="shared" si="155"/>
        <v/>
      </c>
      <c r="FG152" s="104"/>
      <c r="FH152" s="104" t="str">
        <f t="shared" si="167"/>
        <v/>
      </c>
      <c r="FI152" s="104" t="str">
        <f t="shared" si="167"/>
        <v/>
      </c>
      <c r="FJ152" s="104" t="str">
        <f t="shared" si="167"/>
        <v/>
      </c>
      <c r="FK152" s="104" t="str">
        <f t="shared" si="167"/>
        <v/>
      </c>
      <c r="FL152" s="104" t="str">
        <f t="shared" si="167"/>
        <v/>
      </c>
      <c r="FM152" s="104" t="str">
        <f t="shared" si="156"/>
        <v/>
      </c>
      <c r="FN152" s="104" t="str">
        <f t="shared" si="156"/>
        <v/>
      </c>
      <c r="FO152" s="104" t="str">
        <f t="shared" si="156"/>
        <v/>
      </c>
      <c r="FP152" s="104" t="str">
        <f t="shared" si="156"/>
        <v/>
      </c>
      <c r="FQ152" s="104" t="str">
        <f t="shared" si="156"/>
        <v/>
      </c>
      <c r="FR152" s="104" t="str">
        <f t="shared" si="156"/>
        <v/>
      </c>
      <c r="FS152" s="104" t="str">
        <f t="shared" si="156"/>
        <v/>
      </c>
      <c r="FT152" s="104" t="str">
        <f t="shared" si="156"/>
        <v/>
      </c>
      <c r="FU152" s="104"/>
      <c r="FV152" s="104" t="str">
        <f t="shared" si="168"/>
        <v/>
      </c>
      <c r="FW152" s="104" t="str">
        <f t="shared" si="168"/>
        <v/>
      </c>
      <c r="FX152" s="104" t="str">
        <f t="shared" si="168"/>
        <v/>
      </c>
      <c r="FY152" s="104" t="str">
        <f t="shared" si="168"/>
        <v/>
      </c>
      <c r="FZ152" s="104" t="str">
        <f t="shared" si="168"/>
        <v/>
      </c>
      <c r="GA152" s="104" t="str">
        <f t="shared" si="157"/>
        <v/>
      </c>
      <c r="GB152" s="104" t="str">
        <f t="shared" si="157"/>
        <v/>
      </c>
      <c r="GC152" s="104" t="str">
        <f t="shared" si="157"/>
        <v/>
      </c>
      <c r="GD152" s="104" t="str">
        <f t="shared" si="157"/>
        <v/>
      </c>
      <c r="GE152" s="104" t="str">
        <f t="shared" si="157"/>
        <v/>
      </c>
      <c r="GF152" s="104" t="str">
        <f t="shared" si="157"/>
        <v/>
      </c>
      <c r="GG152" s="104" t="str">
        <f t="shared" si="157"/>
        <v/>
      </c>
      <c r="GH152" s="104" t="str">
        <f t="shared" si="157"/>
        <v/>
      </c>
      <c r="GI152" s="104"/>
      <c r="GJ152" s="104" t="str">
        <f t="shared" si="169"/>
        <v/>
      </c>
      <c r="GK152" s="104" t="str">
        <f t="shared" si="169"/>
        <v/>
      </c>
      <c r="GL152" s="104" t="str">
        <f t="shared" si="169"/>
        <v/>
      </c>
      <c r="GM152" s="104" t="str">
        <f t="shared" si="169"/>
        <v/>
      </c>
      <c r="GN152" s="104" t="str">
        <f t="shared" si="169"/>
        <v/>
      </c>
      <c r="GO152" s="104" t="str">
        <f t="shared" si="158"/>
        <v/>
      </c>
      <c r="GP152" s="104" t="str">
        <f t="shared" si="158"/>
        <v/>
      </c>
      <c r="GQ152" s="104" t="str">
        <f t="shared" si="158"/>
        <v/>
      </c>
      <c r="GR152" s="104" t="str">
        <f t="shared" si="158"/>
        <v/>
      </c>
      <c r="GS152" s="104" t="str">
        <f t="shared" si="158"/>
        <v/>
      </c>
      <c r="GT152" s="104" t="str">
        <f t="shared" si="158"/>
        <v/>
      </c>
      <c r="GU152" s="104" t="str">
        <f t="shared" si="158"/>
        <v/>
      </c>
      <c r="GV152" s="104" t="str">
        <f t="shared" si="158"/>
        <v/>
      </c>
      <c r="GW152" s="104"/>
      <c r="GX152" s="104" t="str">
        <f t="shared" si="170"/>
        <v/>
      </c>
      <c r="GY152" s="104" t="str">
        <f t="shared" si="170"/>
        <v/>
      </c>
      <c r="GZ152" s="104" t="str">
        <f t="shared" si="170"/>
        <v/>
      </c>
      <c r="HA152" s="104" t="str">
        <f t="shared" si="170"/>
        <v/>
      </c>
      <c r="HB152" s="104" t="str">
        <f t="shared" si="170"/>
        <v/>
      </c>
      <c r="HC152" s="104" t="str">
        <f t="shared" si="159"/>
        <v/>
      </c>
      <c r="HD152" s="104" t="str">
        <f t="shared" si="159"/>
        <v/>
      </c>
      <c r="HE152" s="104" t="str">
        <f t="shared" si="159"/>
        <v/>
      </c>
      <c r="HF152" s="104" t="str">
        <f t="shared" si="159"/>
        <v/>
      </c>
      <c r="HG152" s="104" t="str">
        <f t="shared" si="159"/>
        <v/>
      </c>
      <c r="HH152" s="104" t="str">
        <f t="shared" si="159"/>
        <v/>
      </c>
      <c r="HI152" s="104" t="str">
        <f t="shared" si="159"/>
        <v/>
      </c>
      <c r="HJ152" s="104" t="str">
        <f t="shared" si="159"/>
        <v/>
      </c>
    </row>
    <row r="153" spans="1:218" x14ac:dyDescent="0.25">
      <c r="A153" s="91">
        <v>40662</v>
      </c>
      <c r="B153" s="113">
        <v>0.75</v>
      </c>
      <c r="C153" s="114" t="s">
        <v>407</v>
      </c>
      <c r="D153" s="160" t="s">
        <v>664</v>
      </c>
      <c r="E153" s="112">
        <v>48.8</v>
      </c>
      <c r="F153" s="134"/>
      <c r="G153" s="161" t="s">
        <v>665</v>
      </c>
      <c r="H153" s="162" t="str">
        <f>INDEX('Daily Activity List'!B:B,MATCH(A153,'Daily Activity List'!$A:$A))</f>
        <v>AB Decon - Removal</v>
      </c>
      <c r="I153" s="136"/>
      <c r="J153" s="104" t="str">
        <f t="shared" si="144"/>
        <v/>
      </c>
      <c r="K153" s="104" t="str">
        <f t="shared" si="144"/>
        <v/>
      </c>
      <c r="L153" s="104" t="str">
        <f t="shared" si="160"/>
        <v/>
      </c>
      <c r="M153" s="104" t="str">
        <f t="shared" si="160"/>
        <v/>
      </c>
      <c r="N153" s="104" t="str">
        <f t="shared" si="160"/>
        <v/>
      </c>
      <c r="O153" s="104" t="str">
        <f t="shared" si="160"/>
        <v/>
      </c>
      <c r="P153" s="104" t="str">
        <f t="shared" si="160"/>
        <v/>
      </c>
      <c r="Q153" s="104" t="str">
        <f t="shared" si="160"/>
        <v/>
      </c>
      <c r="R153" s="104" t="str">
        <f t="shared" si="160"/>
        <v/>
      </c>
      <c r="S153" s="104" t="str">
        <f t="shared" si="160"/>
        <v/>
      </c>
      <c r="T153" s="104" t="str">
        <f t="shared" si="160"/>
        <v/>
      </c>
      <c r="U153" s="104" t="str">
        <f t="shared" si="160"/>
        <v/>
      </c>
      <c r="V153" s="104" t="str">
        <f t="shared" si="160"/>
        <v/>
      </c>
      <c r="W153" s="136"/>
      <c r="X153" s="104" t="str">
        <f t="shared" si="130"/>
        <v/>
      </c>
      <c r="Y153" s="104" t="str">
        <f t="shared" si="171"/>
        <v/>
      </c>
      <c r="Z153" s="104" t="str">
        <f t="shared" si="171"/>
        <v/>
      </c>
      <c r="AA153" s="104" t="str">
        <f t="shared" si="171"/>
        <v/>
      </c>
      <c r="AB153" s="104" t="str">
        <f t="shared" si="171"/>
        <v/>
      </c>
      <c r="AC153" s="104" t="str">
        <f t="shared" si="171"/>
        <v/>
      </c>
      <c r="AD153" s="104" t="str">
        <f t="shared" si="171"/>
        <v/>
      </c>
      <c r="AE153" s="104" t="str">
        <f t="shared" si="171"/>
        <v/>
      </c>
      <c r="AF153" s="104" t="str">
        <f t="shared" si="171"/>
        <v/>
      </c>
      <c r="AG153" s="104" t="str">
        <f t="shared" si="171"/>
        <v/>
      </c>
      <c r="AH153" s="104" t="str">
        <f t="shared" si="171"/>
        <v/>
      </c>
      <c r="AI153" s="104" t="str">
        <f t="shared" si="171"/>
        <v/>
      </c>
      <c r="AJ153" s="104" t="str">
        <f t="shared" si="171"/>
        <v/>
      </c>
      <c r="AK153" s="104"/>
      <c r="AL153" s="104" t="str">
        <f t="shared" si="131"/>
        <v/>
      </c>
      <c r="AM153" s="104" t="str">
        <f t="shared" si="172"/>
        <v/>
      </c>
      <c r="AN153" s="104" t="str">
        <f t="shared" si="172"/>
        <v/>
      </c>
      <c r="AO153" s="104" t="str">
        <f t="shared" si="172"/>
        <v/>
      </c>
      <c r="AP153" s="104" t="str">
        <f t="shared" si="172"/>
        <v/>
      </c>
      <c r="AQ153" s="104" t="str">
        <f t="shared" si="172"/>
        <v/>
      </c>
      <c r="AR153" s="104" t="str">
        <f t="shared" si="172"/>
        <v/>
      </c>
      <c r="AS153" s="104" t="str">
        <f t="shared" si="172"/>
        <v/>
      </c>
      <c r="AT153" s="104" t="str">
        <f t="shared" si="172"/>
        <v/>
      </c>
      <c r="AU153" s="104" t="str">
        <f t="shared" si="172"/>
        <v/>
      </c>
      <c r="AV153" s="104" t="str">
        <f t="shared" si="172"/>
        <v/>
      </c>
      <c r="AW153" s="104" t="str">
        <f t="shared" si="172"/>
        <v/>
      </c>
      <c r="AX153" s="104" t="str">
        <f t="shared" si="172"/>
        <v/>
      </c>
      <c r="AY153" s="104"/>
      <c r="AZ153" s="104" t="str">
        <f t="shared" si="132"/>
        <v/>
      </c>
      <c r="BA153" s="104" t="str">
        <f t="shared" si="173"/>
        <v/>
      </c>
      <c r="BB153" s="104" t="str">
        <f t="shared" si="173"/>
        <v/>
      </c>
      <c r="BC153" s="104" t="str">
        <f t="shared" si="173"/>
        <v/>
      </c>
      <c r="BD153" s="104" t="str">
        <f t="shared" si="173"/>
        <v/>
      </c>
      <c r="BE153" s="104" t="str">
        <f t="shared" si="173"/>
        <v/>
      </c>
      <c r="BF153" s="104" t="str">
        <f t="shared" si="173"/>
        <v/>
      </c>
      <c r="BG153" s="104" t="str">
        <f t="shared" si="173"/>
        <v/>
      </c>
      <c r="BH153" s="104" t="str">
        <f t="shared" si="173"/>
        <v/>
      </c>
      <c r="BI153" s="104" t="str">
        <f t="shared" si="173"/>
        <v/>
      </c>
      <c r="BJ153" s="104" t="str">
        <f t="shared" si="173"/>
        <v/>
      </c>
      <c r="BK153" s="104" t="str">
        <f t="shared" si="173"/>
        <v/>
      </c>
      <c r="BL153" s="104" t="str">
        <f t="shared" si="173"/>
        <v/>
      </c>
      <c r="BM153" s="104"/>
      <c r="BN153" s="104" t="str">
        <f t="shared" si="133"/>
        <v/>
      </c>
      <c r="BO153" s="104" t="str">
        <f t="shared" si="174"/>
        <v/>
      </c>
      <c r="BP153" s="104" t="str">
        <f t="shared" si="174"/>
        <v/>
      </c>
      <c r="BQ153" s="104" t="str">
        <f t="shared" si="174"/>
        <v/>
      </c>
      <c r="BR153" s="104" t="str">
        <f t="shared" si="174"/>
        <v/>
      </c>
      <c r="BS153" s="104" t="str">
        <f t="shared" si="174"/>
        <v/>
      </c>
      <c r="BT153" s="104" t="str">
        <f t="shared" si="174"/>
        <v/>
      </c>
      <c r="BU153" s="104" t="str">
        <f t="shared" si="174"/>
        <v/>
      </c>
      <c r="BV153" s="104" t="str">
        <f t="shared" si="174"/>
        <v/>
      </c>
      <c r="BW153" s="104" t="str">
        <f t="shared" si="174"/>
        <v/>
      </c>
      <c r="BX153" s="104" t="str">
        <f t="shared" si="174"/>
        <v/>
      </c>
      <c r="BY153" s="104" t="str">
        <f t="shared" si="174"/>
        <v/>
      </c>
      <c r="BZ153" s="104" t="str">
        <f t="shared" si="174"/>
        <v/>
      </c>
      <c r="CA153" s="104"/>
      <c r="CB153" s="104" t="str">
        <f t="shared" si="161"/>
        <v/>
      </c>
      <c r="CC153" s="104" t="str">
        <f t="shared" si="161"/>
        <v/>
      </c>
      <c r="CD153" s="104" t="str">
        <f t="shared" si="161"/>
        <v/>
      </c>
      <c r="CE153" s="104" t="str">
        <f t="shared" si="161"/>
        <v/>
      </c>
      <c r="CF153" s="104" t="str">
        <f t="shared" si="161"/>
        <v/>
      </c>
      <c r="CG153" s="104" t="str">
        <f t="shared" si="150"/>
        <v/>
      </c>
      <c r="CH153" s="104" t="str">
        <f t="shared" si="150"/>
        <v/>
      </c>
      <c r="CI153" s="104" t="str">
        <f t="shared" si="150"/>
        <v/>
      </c>
      <c r="CJ153" s="104" t="str">
        <f t="shared" si="150"/>
        <v/>
      </c>
      <c r="CK153" s="104" t="str">
        <f t="shared" si="150"/>
        <v/>
      </c>
      <c r="CL153" s="104" t="str">
        <f t="shared" si="150"/>
        <v/>
      </c>
      <c r="CM153" s="104" t="str">
        <f t="shared" si="150"/>
        <v/>
      </c>
      <c r="CN153" s="104" t="str">
        <f t="shared" si="150"/>
        <v/>
      </c>
      <c r="CO153" s="104"/>
      <c r="CP153" s="104" t="str">
        <f t="shared" si="162"/>
        <v/>
      </c>
      <c r="CQ153" s="104" t="str">
        <f t="shared" si="162"/>
        <v/>
      </c>
      <c r="CR153" s="104" t="str">
        <f t="shared" si="162"/>
        <v/>
      </c>
      <c r="CS153" s="104" t="str">
        <f t="shared" si="162"/>
        <v/>
      </c>
      <c r="CT153" s="104" t="str">
        <f t="shared" si="162"/>
        <v/>
      </c>
      <c r="CU153" s="104" t="str">
        <f t="shared" si="151"/>
        <v/>
      </c>
      <c r="CV153" s="104" t="str">
        <f t="shared" si="151"/>
        <v/>
      </c>
      <c r="CW153" s="104" t="str">
        <f t="shared" si="151"/>
        <v/>
      </c>
      <c r="CX153" s="104" t="str">
        <f t="shared" si="151"/>
        <v/>
      </c>
      <c r="CY153" s="104" t="str">
        <f t="shared" si="151"/>
        <v/>
      </c>
      <c r="CZ153" s="104" t="str">
        <f t="shared" si="151"/>
        <v/>
      </c>
      <c r="DA153" s="104" t="str">
        <f t="shared" si="151"/>
        <v/>
      </c>
      <c r="DB153" s="104" t="str">
        <f t="shared" si="151"/>
        <v/>
      </c>
      <c r="DC153" s="104"/>
      <c r="DD153" s="104" t="str">
        <f t="shared" si="163"/>
        <v/>
      </c>
      <c r="DE153" s="104" t="str">
        <f t="shared" si="163"/>
        <v/>
      </c>
      <c r="DF153" s="104" t="str">
        <f t="shared" si="163"/>
        <v/>
      </c>
      <c r="DG153" s="104" t="str">
        <f t="shared" si="163"/>
        <v/>
      </c>
      <c r="DH153" s="104" t="str">
        <f t="shared" si="163"/>
        <v/>
      </c>
      <c r="DI153" s="104" t="str">
        <f t="shared" si="152"/>
        <v/>
      </c>
      <c r="DJ153" s="104" t="str">
        <f t="shared" si="152"/>
        <v/>
      </c>
      <c r="DK153" s="104" t="str">
        <f t="shared" si="152"/>
        <v/>
      </c>
      <c r="DL153" s="104" t="str">
        <f t="shared" si="152"/>
        <v/>
      </c>
      <c r="DM153" s="104" t="str">
        <f t="shared" si="152"/>
        <v/>
      </c>
      <c r="DN153" s="104" t="str">
        <f t="shared" si="152"/>
        <v/>
      </c>
      <c r="DO153" s="104" t="str">
        <f t="shared" si="152"/>
        <v/>
      </c>
      <c r="DP153" s="104" t="str">
        <f t="shared" si="152"/>
        <v/>
      </c>
      <c r="DQ153" s="104"/>
      <c r="DR153" s="104" t="str">
        <f t="shared" si="164"/>
        <v/>
      </c>
      <c r="DS153" s="104" t="str">
        <f t="shared" si="164"/>
        <v/>
      </c>
      <c r="DT153" s="104" t="str">
        <f t="shared" si="164"/>
        <v/>
      </c>
      <c r="DU153" s="104" t="str">
        <f t="shared" si="164"/>
        <v/>
      </c>
      <c r="DV153" s="104" t="str">
        <f t="shared" si="164"/>
        <v/>
      </c>
      <c r="DW153" s="104" t="str">
        <f t="shared" si="153"/>
        <v/>
      </c>
      <c r="DX153" s="104" t="str">
        <f t="shared" si="153"/>
        <v/>
      </c>
      <c r="DY153" s="104" t="str">
        <f t="shared" si="153"/>
        <v/>
      </c>
      <c r="DZ153" s="104" t="str">
        <f t="shared" si="153"/>
        <v/>
      </c>
      <c r="EA153" s="104" t="str">
        <f t="shared" si="153"/>
        <v/>
      </c>
      <c r="EB153" s="104" t="str">
        <f t="shared" si="153"/>
        <v/>
      </c>
      <c r="EC153" s="104" t="str">
        <f t="shared" si="153"/>
        <v/>
      </c>
      <c r="ED153" s="104" t="str">
        <f t="shared" si="153"/>
        <v/>
      </c>
      <c r="EE153" s="104"/>
      <c r="EF153" s="104" t="str">
        <f t="shared" si="165"/>
        <v/>
      </c>
      <c r="EG153" s="104" t="str">
        <f t="shared" si="165"/>
        <v/>
      </c>
      <c r="EH153" s="104" t="str">
        <f t="shared" si="165"/>
        <v/>
      </c>
      <c r="EI153" s="104" t="str">
        <f t="shared" si="165"/>
        <v/>
      </c>
      <c r="EJ153" s="104" t="str">
        <f t="shared" si="165"/>
        <v/>
      </c>
      <c r="EK153" s="104" t="str">
        <f t="shared" si="154"/>
        <v/>
      </c>
      <c r="EL153" s="104" t="str">
        <f t="shared" si="154"/>
        <v/>
      </c>
      <c r="EM153" s="104" t="str">
        <f t="shared" si="154"/>
        <v/>
      </c>
      <c r="EN153" s="104" t="str">
        <f t="shared" si="154"/>
        <v/>
      </c>
      <c r="EO153" s="104" t="str">
        <f t="shared" si="154"/>
        <v/>
      </c>
      <c r="EP153" s="104" t="str">
        <f t="shared" si="154"/>
        <v/>
      </c>
      <c r="EQ153" s="104" t="str">
        <f t="shared" si="154"/>
        <v/>
      </c>
      <c r="ER153" s="104" t="str">
        <f t="shared" si="154"/>
        <v/>
      </c>
      <c r="ES153" s="104"/>
      <c r="ET153" s="104" t="str">
        <f t="shared" si="166"/>
        <v/>
      </c>
      <c r="EU153" s="104" t="str">
        <f t="shared" si="166"/>
        <v/>
      </c>
      <c r="EV153" s="104" t="str">
        <f t="shared" si="166"/>
        <v/>
      </c>
      <c r="EW153" s="104" t="str">
        <f t="shared" si="166"/>
        <v/>
      </c>
      <c r="EX153" s="104" t="str">
        <f t="shared" si="166"/>
        <v/>
      </c>
      <c r="EY153" s="104" t="str">
        <f t="shared" si="155"/>
        <v/>
      </c>
      <c r="EZ153" s="104" t="str">
        <f t="shared" si="155"/>
        <v/>
      </c>
      <c r="FA153" s="104" t="str">
        <f t="shared" si="155"/>
        <v/>
      </c>
      <c r="FB153" s="104" t="str">
        <f t="shared" si="155"/>
        <v/>
      </c>
      <c r="FC153" s="104" t="str">
        <f t="shared" si="155"/>
        <v/>
      </c>
      <c r="FD153" s="104" t="str">
        <f t="shared" si="155"/>
        <v/>
      </c>
      <c r="FE153" s="104" t="str">
        <f t="shared" si="155"/>
        <v/>
      </c>
      <c r="FF153" s="104" t="str">
        <f t="shared" si="155"/>
        <v/>
      </c>
      <c r="FG153" s="104"/>
      <c r="FH153" s="104" t="str">
        <f t="shared" si="167"/>
        <v/>
      </c>
      <c r="FI153" s="104" t="str">
        <f t="shared" si="167"/>
        <v/>
      </c>
      <c r="FJ153" s="104" t="str">
        <f t="shared" si="167"/>
        <v/>
      </c>
      <c r="FK153" s="104" t="str">
        <f t="shared" si="167"/>
        <v/>
      </c>
      <c r="FL153" s="104" t="str">
        <f t="shared" si="167"/>
        <v/>
      </c>
      <c r="FM153" s="104" t="str">
        <f t="shared" si="156"/>
        <v/>
      </c>
      <c r="FN153" s="104" t="str">
        <f t="shared" si="156"/>
        <v/>
      </c>
      <c r="FO153" s="104" t="str">
        <f t="shared" si="156"/>
        <v/>
      </c>
      <c r="FP153" s="104" t="str">
        <f t="shared" si="156"/>
        <v/>
      </c>
      <c r="FQ153" s="104" t="str">
        <f t="shared" si="156"/>
        <v/>
      </c>
      <c r="FR153" s="104" t="str">
        <f t="shared" si="156"/>
        <v/>
      </c>
      <c r="FS153" s="104" t="str">
        <f t="shared" si="156"/>
        <v/>
      </c>
      <c r="FT153" s="104" t="str">
        <f t="shared" si="156"/>
        <v/>
      </c>
      <c r="FU153" s="104"/>
      <c r="FV153" s="104" t="str">
        <f t="shared" si="168"/>
        <v/>
      </c>
      <c r="FW153" s="104" t="str">
        <f t="shared" si="168"/>
        <v/>
      </c>
      <c r="FX153" s="104" t="str">
        <f t="shared" si="168"/>
        <v/>
      </c>
      <c r="FY153" s="104" t="str">
        <f t="shared" si="168"/>
        <v/>
      </c>
      <c r="FZ153" s="104" t="str">
        <f t="shared" si="168"/>
        <v/>
      </c>
      <c r="GA153" s="104" t="str">
        <f t="shared" si="157"/>
        <v/>
      </c>
      <c r="GB153" s="104" t="str">
        <f t="shared" si="157"/>
        <v/>
      </c>
      <c r="GC153" s="104" t="str">
        <f t="shared" si="157"/>
        <v/>
      </c>
      <c r="GD153" s="104" t="str">
        <f t="shared" si="157"/>
        <v/>
      </c>
      <c r="GE153" s="104" t="str">
        <f t="shared" si="157"/>
        <v/>
      </c>
      <c r="GF153" s="104" t="str">
        <f t="shared" si="157"/>
        <v/>
      </c>
      <c r="GG153" s="104" t="str">
        <f t="shared" si="157"/>
        <v/>
      </c>
      <c r="GH153" s="104" t="str">
        <f t="shared" si="157"/>
        <v/>
      </c>
      <c r="GI153" s="104"/>
      <c r="GJ153" s="104" t="str">
        <f t="shared" si="169"/>
        <v/>
      </c>
      <c r="GK153" s="104" t="str">
        <f t="shared" si="169"/>
        <v/>
      </c>
      <c r="GL153" s="104" t="str">
        <f t="shared" si="169"/>
        <v/>
      </c>
      <c r="GM153" s="104" t="str">
        <f t="shared" si="169"/>
        <v/>
      </c>
      <c r="GN153" s="104" t="str">
        <f t="shared" si="169"/>
        <v/>
      </c>
      <c r="GO153" s="104" t="str">
        <f t="shared" si="158"/>
        <v/>
      </c>
      <c r="GP153" s="104" t="str">
        <f t="shared" si="158"/>
        <v/>
      </c>
      <c r="GQ153" s="104" t="str">
        <f t="shared" si="158"/>
        <v/>
      </c>
      <c r="GR153" s="104" t="str">
        <f t="shared" si="158"/>
        <v/>
      </c>
      <c r="GS153" s="104" t="str">
        <f t="shared" si="158"/>
        <v/>
      </c>
      <c r="GT153" s="104" t="str">
        <f t="shared" si="158"/>
        <v/>
      </c>
      <c r="GU153" s="104" t="str">
        <f t="shared" si="158"/>
        <v/>
      </c>
      <c r="GV153" s="104" t="str">
        <f t="shared" si="158"/>
        <v/>
      </c>
      <c r="GW153" s="104"/>
      <c r="GX153" s="104" t="str">
        <f t="shared" si="170"/>
        <v/>
      </c>
      <c r="GY153" s="104" t="str">
        <f t="shared" si="170"/>
        <v/>
      </c>
      <c r="GZ153" s="104" t="str">
        <f t="shared" si="170"/>
        <v/>
      </c>
      <c r="HA153" s="104" t="str">
        <f t="shared" si="170"/>
        <v/>
      </c>
      <c r="HB153" s="104" t="str">
        <f t="shared" si="170"/>
        <v/>
      </c>
      <c r="HC153" s="104">
        <f t="shared" si="159"/>
        <v>48.8</v>
      </c>
      <c r="HD153" s="104" t="str">
        <f t="shared" si="159"/>
        <v/>
      </c>
      <c r="HE153" s="104" t="str">
        <f t="shared" si="159"/>
        <v/>
      </c>
      <c r="HF153" s="104" t="str">
        <f t="shared" si="159"/>
        <v/>
      </c>
      <c r="HG153" s="104" t="str">
        <f t="shared" si="159"/>
        <v/>
      </c>
      <c r="HH153" s="104" t="str">
        <f t="shared" si="159"/>
        <v/>
      </c>
      <c r="HI153" s="104" t="str">
        <f t="shared" si="159"/>
        <v/>
      </c>
      <c r="HJ153" s="104" t="str">
        <f t="shared" si="159"/>
        <v/>
      </c>
    </row>
    <row r="154" spans="1:218" x14ac:dyDescent="0.25">
      <c r="A154" s="91">
        <v>40662</v>
      </c>
      <c r="B154" s="113">
        <v>0.75</v>
      </c>
      <c r="C154" s="114" t="s">
        <v>407</v>
      </c>
      <c r="D154" s="160" t="s">
        <v>664</v>
      </c>
      <c r="E154" s="112">
        <v>60.8</v>
      </c>
      <c r="F154" s="134"/>
      <c r="G154" s="161" t="s">
        <v>665</v>
      </c>
      <c r="H154" s="162" t="str">
        <f>INDEX('Daily Activity List'!B:B,MATCH(A154,'Daily Activity List'!$A:$A))</f>
        <v>AB Decon - Removal</v>
      </c>
      <c r="I154" s="136"/>
      <c r="J154" s="104" t="str">
        <f t="shared" si="144"/>
        <v/>
      </c>
      <c r="K154" s="104" t="str">
        <f t="shared" si="144"/>
        <v/>
      </c>
      <c r="L154" s="104" t="str">
        <f t="shared" si="160"/>
        <v/>
      </c>
      <c r="M154" s="104" t="str">
        <f t="shared" si="160"/>
        <v/>
      </c>
      <c r="N154" s="104" t="str">
        <f t="shared" si="160"/>
        <v/>
      </c>
      <c r="O154" s="104" t="str">
        <f t="shared" si="160"/>
        <v/>
      </c>
      <c r="P154" s="104" t="str">
        <f t="shared" si="160"/>
        <v/>
      </c>
      <c r="Q154" s="104" t="str">
        <f t="shared" si="160"/>
        <v/>
      </c>
      <c r="R154" s="104" t="str">
        <f t="shared" si="160"/>
        <v/>
      </c>
      <c r="S154" s="104" t="str">
        <f t="shared" si="160"/>
        <v/>
      </c>
      <c r="T154" s="104" t="str">
        <f t="shared" si="160"/>
        <v/>
      </c>
      <c r="U154" s="104" t="str">
        <f t="shared" si="160"/>
        <v/>
      </c>
      <c r="V154" s="104" t="str">
        <f t="shared" si="160"/>
        <v/>
      </c>
      <c r="W154" s="136"/>
      <c r="X154" s="104" t="str">
        <f t="shared" si="130"/>
        <v/>
      </c>
      <c r="Y154" s="104" t="str">
        <f t="shared" si="171"/>
        <v/>
      </c>
      <c r="Z154" s="104" t="str">
        <f t="shared" si="171"/>
        <v/>
      </c>
      <c r="AA154" s="104" t="str">
        <f t="shared" si="171"/>
        <v/>
      </c>
      <c r="AB154" s="104" t="str">
        <f t="shared" si="171"/>
        <v/>
      </c>
      <c r="AC154" s="104" t="str">
        <f t="shared" si="171"/>
        <v/>
      </c>
      <c r="AD154" s="104" t="str">
        <f t="shared" si="171"/>
        <v/>
      </c>
      <c r="AE154" s="104" t="str">
        <f t="shared" si="171"/>
        <v/>
      </c>
      <c r="AF154" s="104" t="str">
        <f t="shared" si="171"/>
        <v/>
      </c>
      <c r="AG154" s="104" t="str">
        <f t="shared" si="171"/>
        <v/>
      </c>
      <c r="AH154" s="104" t="str">
        <f t="shared" si="171"/>
        <v/>
      </c>
      <c r="AI154" s="104" t="str">
        <f t="shared" si="171"/>
        <v/>
      </c>
      <c r="AJ154" s="104" t="str">
        <f t="shared" si="171"/>
        <v/>
      </c>
      <c r="AK154" s="104"/>
      <c r="AL154" s="104" t="str">
        <f t="shared" si="131"/>
        <v/>
      </c>
      <c r="AM154" s="104" t="str">
        <f t="shared" si="172"/>
        <v/>
      </c>
      <c r="AN154" s="104" t="str">
        <f t="shared" si="172"/>
        <v/>
      </c>
      <c r="AO154" s="104" t="str">
        <f t="shared" si="172"/>
        <v/>
      </c>
      <c r="AP154" s="104" t="str">
        <f t="shared" si="172"/>
        <v/>
      </c>
      <c r="AQ154" s="104" t="str">
        <f t="shared" si="172"/>
        <v/>
      </c>
      <c r="AR154" s="104" t="str">
        <f t="shared" si="172"/>
        <v/>
      </c>
      <c r="AS154" s="104" t="str">
        <f t="shared" si="172"/>
        <v/>
      </c>
      <c r="AT154" s="104" t="str">
        <f t="shared" si="172"/>
        <v/>
      </c>
      <c r="AU154" s="104" t="str">
        <f t="shared" si="172"/>
        <v/>
      </c>
      <c r="AV154" s="104" t="str">
        <f t="shared" si="172"/>
        <v/>
      </c>
      <c r="AW154" s="104" t="str">
        <f t="shared" si="172"/>
        <v/>
      </c>
      <c r="AX154" s="104" t="str">
        <f t="shared" si="172"/>
        <v/>
      </c>
      <c r="AY154" s="104"/>
      <c r="AZ154" s="104" t="str">
        <f t="shared" si="132"/>
        <v/>
      </c>
      <c r="BA154" s="104" t="str">
        <f t="shared" si="173"/>
        <v/>
      </c>
      <c r="BB154" s="104" t="str">
        <f t="shared" si="173"/>
        <v/>
      </c>
      <c r="BC154" s="104" t="str">
        <f t="shared" si="173"/>
        <v/>
      </c>
      <c r="BD154" s="104" t="str">
        <f t="shared" si="173"/>
        <v/>
      </c>
      <c r="BE154" s="104" t="str">
        <f t="shared" si="173"/>
        <v/>
      </c>
      <c r="BF154" s="104" t="str">
        <f t="shared" si="173"/>
        <v/>
      </c>
      <c r="BG154" s="104" t="str">
        <f t="shared" si="173"/>
        <v/>
      </c>
      <c r="BH154" s="104" t="str">
        <f t="shared" si="173"/>
        <v/>
      </c>
      <c r="BI154" s="104" t="str">
        <f t="shared" si="173"/>
        <v/>
      </c>
      <c r="BJ154" s="104" t="str">
        <f t="shared" si="173"/>
        <v/>
      </c>
      <c r="BK154" s="104" t="str">
        <f t="shared" si="173"/>
        <v/>
      </c>
      <c r="BL154" s="104" t="str">
        <f t="shared" si="173"/>
        <v/>
      </c>
      <c r="BM154" s="104"/>
      <c r="BN154" s="104" t="str">
        <f t="shared" si="133"/>
        <v/>
      </c>
      <c r="BO154" s="104" t="str">
        <f t="shared" si="174"/>
        <v/>
      </c>
      <c r="BP154" s="104" t="str">
        <f t="shared" si="174"/>
        <v/>
      </c>
      <c r="BQ154" s="104" t="str">
        <f t="shared" si="174"/>
        <v/>
      </c>
      <c r="BR154" s="104" t="str">
        <f t="shared" si="174"/>
        <v/>
      </c>
      <c r="BS154" s="104" t="str">
        <f t="shared" si="174"/>
        <v/>
      </c>
      <c r="BT154" s="104" t="str">
        <f t="shared" si="174"/>
        <v/>
      </c>
      <c r="BU154" s="104" t="str">
        <f t="shared" si="174"/>
        <v/>
      </c>
      <c r="BV154" s="104" t="str">
        <f t="shared" si="174"/>
        <v/>
      </c>
      <c r="BW154" s="104" t="str">
        <f t="shared" si="174"/>
        <v/>
      </c>
      <c r="BX154" s="104" t="str">
        <f t="shared" si="174"/>
        <v/>
      </c>
      <c r="BY154" s="104" t="str">
        <f t="shared" si="174"/>
        <v/>
      </c>
      <c r="BZ154" s="104" t="str">
        <f t="shared" si="174"/>
        <v/>
      </c>
      <c r="CA154" s="104"/>
      <c r="CB154" s="104" t="str">
        <f t="shared" si="161"/>
        <v/>
      </c>
      <c r="CC154" s="104" t="str">
        <f t="shared" si="161"/>
        <v/>
      </c>
      <c r="CD154" s="104" t="str">
        <f t="shared" si="161"/>
        <v/>
      </c>
      <c r="CE154" s="104" t="str">
        <f t="shared" si="161"/>
        <v/>
      </c>
      <c r="CF154" s="104" t="str">
        <f t="shared" si="161"/>
        <v/>
      </c>
      <c r="CG154" s="104" t="str">
        <f t="shared" si="150"/>
        <v/>
      </c>
      <c r="CH154" s="104" t="str">
        <f t="shared" si="150"/>
        <v/>
      </c>
      <c r="CI154" s="104" t="str">
        <f t="shared" si="150"/>
        <v/>
      </c>
      <c r="CJ154" s="104" t="str">
        <f t="shared" si="150"/>
        <v/>
      </c>
      <c r="CK154" s="104" t="str">
        <f t="shared" si="150"/>
        <v/>
      </c>
      <c r="CL154" s="104" t="str">
        <f t="shared" si="150"/>
        <v/>
      </c>
      <c r="CM154" s="104" t="str">
        <f t="shared" si="150"/>
        <v/>
      </c>
      <c r="CN154" s="104" t="str">
        <f t="shared" si="150"/>
        <v/>
      </c>
      <c r="CO154" s="104"/>
      <c r="CP154" s="104" t="str">
        <f t="shared" si="162"/>
        <v/>
      </c>
      <c r="CQ154" s="104" t="str">
        <f t="shared" si="162"/>
        <v/>
      </c>
      <c r="CR154" s="104" t="str">
        <f t="shared" si="162"/>
        <v/>
      </c>
      <c r="CS154" s="104" t="str">
        <f t="shared" si="162"/>
        <v/>
      </c>
      <c r="CT154" s="104" t="str">
        <f t="shared" si="162"/>
        <v/>
      </c>
      <c r="CU154" s="104" t="str">
        <f t="shared" si="151"/>
        <v/>
      </c>
      <c r="CV154" s="104" t="str">
        <f t="shared" si="151"/>
        <v/>
      </c>
      <c r="CW154" s="104" t="str">
        <f t="shared" si="151"/>
        <v/>
      </c>
      <c r="CX154" s="104" t="str">
        <f t="shared" si="151"/>
        <v/>
      </c>
      <c r="CY154" s="104" t="str">
        <f t="shared" si="151"/>
        <v/>
      </c>
      <c r="CZ154" s="104" t="str">
        <f t="shared" si="151"/>
        <v/>
      </c>
      <c r="DA154" s="104" t="str">
        <f t="shared" si="151"/>
        <v/>
      </c>
      <c r="DB154" s="104" t="str">
        <f t="shared" si="151"/>
        <v/>
      </c>
      <c r="DC154" s="104"/>
      <c r="DD154" s="104" t="str">
        <f t="shared" si="163"/>
        <v/>
      </c>
      <c r="DE154" s="104" t="str">
        <f t="shared" si="163"/>
        <v/>
      </c>
      <c r="DF154" s="104" t="str">
        <f t="shared" si="163"/>
        <v/>
      </c>
      <c r="DG154" s="104" t="str">
        <f t="shared" si="163"/>
        <v/>
      </c>
      <c r="DH154" s="104" t="str">
        <f t="shared" si="163"/>
        <v/>
      </c>
      <c r="DI154" s="104" t="str">
        <f t="shared" si="152"/>
        <v/>
      </c>
      <c r="DJ154" s="104" t="str">
        <f t="shared" si="152"/>
        <v/>
      </c>
      <c r="DK154" s="104" t="str">
        <f t="shared" si="152"/>
        <v/>
      </c>
      <c r="DL154" s="104" t="str">
        <f t="shared" si="152"/>
        <v/>
      </c>
      <c r="DM154" s="104" t="str">
        <f t="shared" si="152"/>
        <v/>
      </c>
      <c r="DN154" s="104" t="str">
        <f t="shared" si="152"/>
        <v/>
      </c>
      <c r="DO154" s="104" t="str">
        <f t="shared" si="152"/>
        <v/>
      </c>
      <c r="DP154" s="104" t="str">
        <f t="shared" si="152"/>
        <v/>
      </c>
      <c r="DQ154" s="104"/>
      <c r="DR154" s="104" t="str">
        <f t="shared" si="164"/>
        <v/>
      </c>
      <c r="DS154" s="104" t="str">
        <f t="shared" si="164"/>
        <v/>
      </c>
      <c r="DT154" s="104" t="str">
        <f t="shared" si="164"/>
        <v/>
      </c>
      <c r="DU154" s="104" t="str">
        <f t="shared" si="164"/>
        <v/>
      </c>
      <c r="DV154" s="104" t="str">
        <f t="shared" si="164"/>
        <v/>
      </c>
      <c r="DW154" s="104" t="str">
        <f t="shared" si="153"/>
        <v/>
      </c>
      <c r="DX154" s="104" t="str">
        <f t="shared" si="153"/>
        <v/>
      </c>
      <c r="DY154" s="104" t="str">
        <f t="shared" si="153"/>
        <v/>
      </c>
      <c r="DZ154" s="104" t="str">
        <f t="shared" si="153"/>
        <v/>
      </c>
      <c r="EA154" s="104" t="str">
        <f t="shared" si="153"/>
        <v/>
      </c>
      <c r="EB154" s="104" t="str">
        <f t="shared" si="153"/>
        <v/>
      </c>
      <c r="EC154" s="104" t="str">
        <f t="shared" si="153"/>
        <v/>
      </c>
      <c r="ED154" s="104" t="str">
        <f t="shared" si="153"/>
        <v/>
      </c>
      <c r="EE154" s="104"/>
      <c r="EF154" s="104" t="str">
        <f t="shared" si="165"/>
        <v/>
      </c>
      <c r="EG154" s="104" t="str">
        <f t="shared" si="165"/>
        <v/>
      </c>
      <c r="EH154" s="104" t="str">
        <f t="shared" si="165"/>
        <v/>
      </c>
      <c r="EI154" s="104" t="str">
        <f t="shared" si="165"/>
        <v/>
      </c>
      <c r="EJ154" s="104" t="str">
        <f t="shared" si="165"/>
        <v/>
      </c>
      <c r="EK154" s="104" t="str">
        <f t="shared" si="154"/>
        <v/>
      </c>
      <c r="EL154" s="104" t="str">
        <f t="shared" si="154"/>
        <v/>
      </c>
      <c r="EM154" s="104" t="str">
        <f t="shared" si="154"/>
        <v/>
      </c>
      <c r="EN154" s="104" t="str">
        <f t="shared" si="154"/>
        <v/>
      </c>
      <c r="EO154" s="104" t="str">
        <f t="shared" si="154"/>
        <v/>
      </c>
      <c r="EP154" s="104" t="str">
        <f t="shared" si="154"/>
        <v/>
      </c>
      <c r="EQ154" s="104" t="str">
        <f t="shared" si="154"/>
        <v/>
      </c>
      <c r="ER154" s="104" t="str">
        <f t="shared" si="154"/>
        <v/>
      </c>
      <c r="ES154" s="104"/>
      <c r="ET154" s="104" t="str">
        <f t="shared" si="166"/>
        <v/>
      </c>
      <c r="EU154" s="104" t="str">
        <f t="shared" si="166"/>
        <v/>
      </c>
      <c r="EV154" s="104" t="str">
        <f t="shared" si="166"/>
        <v/>
      </c>
      <c r="EW154" s="104" t="str">
        <f t="shared" si="166"/>
        <v/>
      </c>
      <c r="EX154" s="104" t="str">
        <f t="shared" si="166"/>
        <v/>
      </c>
      <c r="EY154" s="104" t="str">
        <f t="shared" si="155"/>
        <v/>
      </c>
      <c r="EZ154" s="104" t="str">
        <f t="shared" si="155"/>
        <v/>
      </c>
      <c r="FA154" s="104" t="str">
        <f t="shared" si="155"/>
        <v/>
      </c>
      <c r="FB154" s="104" t="str">
        <f t="shared" si="155"/>
        <v/>
      </c>
      <c r="FC154" s="104" t="str">
        <f t="shared" si="155"/>
        <v/>
      </c>
      <c r="FD154" s="104" t="str">
        <f t="shared" si="155"/>
        <v/>
      </c>
      <c r="FE154" s="104" t="str">
        <f t="shared" si="155"/>
        <v/>
      </c>
      <c r="FF154" s="104" t="str">
        <f t="shared" si="155"/>
        <v/>
      </c>
      <c r="FG154" s="104"/>
      <c r="FH154" s="104" t="str">
        <f t="shared" si="167"/>
        <v/>
      </c>
      <c r="FI154" s="104" t="str">
        <f t="shared" si="167"/>
        <v/>
      </c>
      <c r="FJ154" s="104" t="str">
        <f t="shared" si="167"/>
        <v/>
      </c>
      <c r="FK154" s="104" t="str">
        <f t="shared" si="167"/>
        <v/>
      </c>
      <c r="FL154" s="104" t="str">
        <f t="shared" si="167"/>
        <v/>
      </c>
      <c r="FM154" s="104" t="str">
        <f t="shared" si="156"/>
        <v/>
      </c>
      <c r="FN154" s="104" t="str">
        <f t="shared" si="156"/>
        <v/>
      </c>
      <c r="FO154" s="104" t="str">
        <f t="shared" si="156"/>
        <v/>
      </c>
      <c r="FP154" s="104" t="str">
        <f t="shared" si="156"/>
        <v/>
      </c>
      <c r="FQ154" s="104" t="str">
        <f t="shared" si="156"/>
        <v/>
      </c>
      <c r="FR154" s="104" t="str">
        <f t="shared" si="156"/>
        <v/>
      </c>
      <c r="FS154" s="104" t="str">
        <f t="shared" si="156"/>
        <v/>
      </c>
      <c r="FT154" s="104" t="str">
        <f t="shared" si="156"/>
        <v/>
      </c>
      <c r="FU154" s="104"/>
      <c r="FV154" s="104" t="str">
        <f t="shared" si="168"/>
        <v/>
      </c>
      <c r="FW154" s="104" t="str">
        <f t="shared" si="168"/>
        <v/>
      </c>
      <c r="FX154" s="104" t="str">
        <f t="shared" si="168"/>
        <v/>
      </c>
      <c r="FY154" s="104" t="str">
        <f t="shared" si="168"/>
        <v/>
      </c>
      <c r="FZ154" s="104" t="str">
        <f t="shared" si="168"/>
        <v/>
      </c>
      <c r="GA154" s="104" t="str">
        <f t="shared" si="157"/>
        <v/>
      </c>
      <c r="GB154" s="104" t="str">
        <f t="shared" si="157"/>
        <v/>
      </c>
      <c r="GC154" s="104" t="str">
        <f t="shared" si="157"/>
        <v/>
      </c>
      <c r="GD154" s="104" t="str">
        <f t="shared" si="157"/>
        <v/>
      </c>
      <c r="GE154" s="104" t="str">
        <f t="shared" si="157"/>
        <v/>
      </c>
      <c r="GF154" s="104" t="str">
        <f t="shared" si="157"/>
        <v/>
      </c>
      <c r="GG154" s="104" t="str">
        <f t="shared" si="157"/>
        <v/>
      </c>
      <c r="GH154" s="104" t="str">
        <f t="shared" si="157"/>
        <v/>
      </c>
      <c r="GI154" s="104"/>
      <c r="GJ154" s="104" t="str">
        <f t="shared" si="169"/>
        <v/>
      </c>
      <c r="GK154" s="104" t="str">
        <f t="shared" si="169"/>
        <v/>
      </c>
      <c r="GL154" s="104" t="str">
        <f t="shared" si="169"/>
        <v/>
      </c>
      <c r="GM154" s="104" t="str">
        <f t="shared" si="169"/>
        <v/>
      </c>
      <c r="GN154" s="104" t="str">
        <f t="shared" si="169"/>
        <v/>
      </c>
      <c r="GO154" s="104" t="str">
        <f t="shared" si="158"/>
        <v/>
      </c>
      <c r="GP154" s="104" t="str">
        <f t="shared" si="158"/>
        <v/>
      </c>
      <c r="GQ154" s="104" t="str">
        <f t="shared" si="158"/>
        <v/>
      </c>
      <c r="GR154" s="104" t="str">
        <f t="shared" si="158"/>
        <v/>
      </c>
      <c r="GS154" s="104" t="str">
        <f t="shared" si="158"/>
        <v/>
      </c>
      <c r="GT154" s="104" t="str">
        <f t="shared" si="158"/>
        <v/>
      </c>
      <c r="GU154" s="104" t="str">
        <f t="shared" si="158"/>
        <v/>
      </c>
      <c r="GV154" s="104" t="str">
        <f t="shared" si="158"/>
        <v/>
      </c>
      <c r="GW154" s="104"/>
      <c r="GX154" s="104" t="str">
        <f t="shared" si="170"/>
        <v/>
      </c>
      <c r="GY154" s="104" t="str">
        <f t="shared" si="170"/>
        <v/>
      </c>
      <c r="GZ154" s="104" t="str">
        <f t="shared" si="170"/>
        <v/>
      </c>
      <c r="HA154" s="104" t="str">
        <f t="shared" si="170"/>
        <v/>
      </c>
      <c r="HB154" s="104" t="str">
        <f t="shared" si="170"/>
        <v/>
      </c>
      <c r="HC154" s="104">
        <f t="shared" si="159"/>
        <v>60.8</v>
      </c>
      <c r="HD154" s="104" t="str">
        <f t="shared" si="159"/>
        <v/>
      </c>
      <c r="HE154" s="104" t="str">
        <f t="shared" si="159"/>
        <v/>
      </c>
      <c r="HF154" s="104" t="str">
        <f t="shared" si="159"/>
        <v/>
      </c>
      <c r="HG154" s="104" t="str">
        <f t="shared" si="159"/>
        <v/>
      </c>
      <c r="HH154" s="104" t="str">
        <f t="shared" si="159"/>
        <v/>
      </c>
      <c r="HI154" s="104" t="str">
        <f t="shared" si="159"/>
        <v/>
      </c>
      <c r="HJ154" s="104" t="str">
        <f t="shared" si="159"/>
        <v/>
      </c>
    </row>
    <row r="155" spans="1:218" x14ac:dyDescent="0.25">
      <c r="A155" s="91">
        <v>40662</v>
      </c>
      <c r="B155" s="113">
        <v>0.75</v>
      </c>
      <c r="C155" s="114" t="s">
        <v>407</v>
      </c>
      <c r="D155" s="160" t="s">
        <v>664</v>
      </c>
      <c r="E155" s="112">
        <v>68.8</v>
      </c>
      <c r="F155" s="134"/>
      <c r="G155" s="161" t="s">
        <v>665</v>
      </c>
      <c r="H155" s="162" t="str">
        <f>INDEX('Daily Activity List'!B:B,MATCH(A155,'Daily Activity List'!$A:$A))</f>
        <v>AB Decon - Removal</v>
      </c>
      <c r="I155" s="136"/>
      <c r="J155" s="104" t="str">
        <f t="shared" si="144"/>
        <v/>
      </c>
      <c r="K155" s="104" t="str">
        <f t="shared" si="144"/>
        <v/>
      </c>
      <c r="L155" s="104" t="str">
        <f t="shared" si="160"/>
        <v/>
      </c>
      <c r="M155" s="104" t="str">
        <f t="shared" si="160"/>
        <v/>
      </c>
      <c r="N155" s="104" t="str">
        <f t="shared" si="160"/>
        <v/>
      </c>
      <c r="O155" s="104" t="str">
        <f t="shared" si="160"/>
        <v/>
      </c>
      <c r="P155" s="104" t="str">
        <f t="shared" si="160"/>
        <v/>
      </c>
      <c r="Q155" s="104" t="str">
        <f t="shared" si="160"/>
        <v/>
      </c>
      <c r="R155" s="104" t="str">
        <f t="shared" si="160"/>
        <v/>
      </c>
      <c r="S155" s="104" t="str">
        <f t="shared" si="160"/>
        <v/>
      </c>
      <c r="T155" s="104" t="str">
        <f t="shared" si="160"/>
        <v/>
      </c>
      <c r="U155" s="104" t="str">
        <f t="shared" si="160"/>
        <v/>
      </c>
      <c r="V155" s="104" t="str">
        <f t="shared" si="160"/>
        <v/>
      </c>
      <c r="W155" s="136"/>
      <c r="X155" s="104" t="str">
        <f t="shared" si="130"/>
        <v/>
      </c>
      <c r="Y155" s="104" t="str">
        <f t="shared" si="171"/>
        <v/>
      </c>
      <c r="Z155" s="104" t="str">
        <f t="shared" si="171"/>
        <v/>
      </c>
      <c r="AA155" s="104" t="str">
        <f t="shared" si="171"/>
        <v/>
      </c>
      <c r="AB155" s="104" t="str">
        <f t="shared" si="171"/>
        <v/>
      </c>
      <c r="AC155" s="104" t="str">
        <f t="shared" si="171"/>
        <v/>
      </c>
      <c r="AD155" s="104" t="str">
        <f t="shared" si="171"/>
        <v/>
      </c>
      <c r="AE155" s="104" t="str">
        <f t="shared" si="171"/>
        <v/>
      </c>
      <c r="AF155" s="104" t="str">
        <f t="shared" si="171"/>
        <v/>
      </c>
      <c r="AG155" s="104" t="str">
        <f t="shared" si="171"/>
        <v/>
      </c>
      <c r="AH155" s="104" t="str">
        <f t="shared" si="171"/>
        <v/>
      </c>
      <c r="AI155" s="104" t="str">
        <f t="shared" si="171"/>
        <v/>
      </c>
      <c r="AJ155" s="104" t="str">
        <f t="shared" si="171"/>
        <v/>
      </c>
      <c r="AK155" s="104"/>
      <c r="AL155" s="104" t="str">
        <f t="shared" si="131"/>
        <v/>
      </c>
      <c r="AM155" s="104" t="str">
        <f t="shared" si="172"/>
        <v/>
      </c>
      <c r="AN155" s="104" t="str">
        <f t="shared" si="172"/>
        <v/>
      </c>
      <c r="AO155" s="104" t="str">
        <f t="shared" si="172"/>
        <v/>
      </c>
      <c r="AP155" s="104" t="str">
        <f t="shared" si="172"/>
        <v/>
      </c>
      <c r="AQ155" s="104" t="str">
        <f t="shared" si="172"/>
        <v/>
      </c>
      <c r="AR155" s="104" t="str">
        <f t="shared" si="172"/>
        <v/>
      </c>
      <c r="AS155" s="104" t="str">
        <f t="shared" si="172"/>
        <v/>
      </c>
      <c r="AT155" s="104" t="str">
        <f t="shared" si="172"/>
        <v/>
      </c>
      <c r="AU155" s="104" t="str">
        <f t="shared" si="172"/>
        <v/>
      </c>
      <c r="AV155" s="104" t="str">
        <f t="shared" si="172"/>
        <v/>
      </c>
      <c r="AW155" s="104" t="str">
        <f t="shared" si="172"/>
        <v/>
      </c>
      <c r="AX155" s="104" t="str">
        <f t="shared" si="172"/>
        <v/>
      </c>
      <c r="AY155" s="104"/>
      <c r="AZ155" s="104" t="str">
        <f t="shared" si="132"/>
        <v/>
      </c>
      <c r="BA155" s="104" t="str">
        <f t="shared" si="173"/>
        <v/>
      </c>
      <c r="BB155" s="104" t="str">
        <f t="shared" si="173"/>
        <v/>
      </c>
      <c r="BC155" s="104" t="str">
        <f t="shared" si="173"/>
        <v/>
      </c>
      <c r="BD155" s="104" t="str">
        <f t="shared" si="173"/>
        <v/>
      </c>
      <c r="BE155" s="104" t="str">
        <f t="shared" si="173"/>
        <v/>
      </c>
      <c r="BF155" s="104" t="str">
        <f t="shared" si="173"/>
        <v/>
      </c>
      <c r="BG155" s="104" t="str">
        <f t="shared" si="173"/>
        <v/>
      </c>
      <c r="BH155" s="104" t="str">
        <f t="shared" si="173"/>
        <v/>
      </c>
      <c r="BI155" s="104" t="str">
        <f t="shared" si="173"/>
        <v/>
      </c>
      <c r="BJ155" s="104" t="str">
        <f t="shared" si="173"/>
        <v/>
      </c>
      <c r="BK155" s="104" t="str">
        <f t="shared" si="173"/>
        <v/>
      </c>
      <c r="BL155" s="104" t="str">
        <f t="shared" si="173"/>
        <v/>
      </c>
      <c r="BM155" s="104"/>
      <c r="BN155" s="104" t="str">
        <f t="shared" si="133"/>
        <v/>
      </c>
      <c r="BO155" s="104" t="str">
        <f t="shared" si="174"/>
        <v/>
      </c>
      <c r="BP155" s="104" t="str">
        <f t="shared" si="174"/>
        <v/>
      </c>
      <c r="BQ155" s="104" t="str">
        <f t="shared" si="174"/>
        <v/>
      </c>
      <c r="BR155" s="104" t="str">
        <f t="shared" si="174"/>
        <v/>
      </c>
      <c r="BS155" s="104" t="str">
        <f t="shared" si="174"/>
        <v/>
      </c>
      <c r="BT155" s="104" t="str">
        <f t="shared" si="174"/>
        <v/>
      </c>
      <c r="BU155" s="104" t="str">
        <f t="shared" si="174"/>
        <v/>
      </c>
      <c r="BV155" s="104" t="str">
        <f t="shared" si="174"/>
        <v/>
      </c>
      <c r="BW155" s="104" t="str">
        <f t="shared" si="174"/>
        <v/>
      </c>
      <c r="BX155" s="104" t="str">
        <f t="shared" si="174"/>
        <v/>
      </c>
      <c r="BY155" s="104" t="str">
        <f t="shared" si="174"/>
        <v/>
      </c>
      <c r="BZ155" s="104" t="str">
        <f t="shared" si="174"/>
        <v/>
      </c>
      <c r="CA155" s="104"/>
      <c r="CB155" s="104" t="str">
        <f t="shared" si="161"/>
        <v/>
      </c>
      <c r="CC155" s="104" t="str">
        <f t="shared" si="161"/>
        <v/>
      </c>
      <c r="CD155" s="104" t="str">
        <f t="shared" si="161"/>
        <v/>
      </c>
      <c r="CE155" s="104" t="str">
        <f t="shared" si="161"/>
        <v/>
      </c>
      <c r="CF155" s="104" t="str">
        <f t="shared" si="161"/>
        <v/>
      </c>
      <c r="CG155" s="104" t="str">
        <f t="shared" si="150"/>
        <v/>
      </c>
      <c r="CH155" s="104" t="str">
        <f t="shared" si="150"/>
        <v/>
      </c>
      <c r="CI155" s="104" t="str">
        <f t="shared" si="150"/>
        <v/>
      </c>
      <c r="CJ155" s="104" t="str">
        <f t="shared" si="150"/>
        <v/>
      </c>
      <c r="CK155" s="104" t="str">
        <f t="shared" si="150"/>
        <v/>
      </c>
      <c r="CL155" s="104" t="str">
        <f t="shared" si="150"/>
        <v/>
      </c>
      <c r="CM155" s="104" t="str">
        <f t="shared" si="150"/>
        <v/>
      </c>
      <c r="CN155" s="104" t="str">
        <f t="shared" si="150"/>
        <v/>
      </c>
      <c r="CO155" s="104"/>
      <c r="CP155" s="104" t="str">
        <f t="shared" si="162"/>
        <v/>
      </c>
      <c r="CQ155" s="104" t="str">
        <f t="shared" si="162"/>
        <v/>
      </c>
      <c r="CR155" s="104" t="str">
        <f t="shared" si="162"/>
        <v/>
      </c>
      <c r="CS155" s="104" t="str">
        <f t="shared" si="162"/>
        <v/>
      </c>
      <c r="CT155" s="104" t="str">
        <f t="shared" si="162"/>
        <v/>
      </c>
      <c r="CU155" s="104" t="str">
        <f t="shared" si="151"/>
        <v/>
      </c>
      <c r="CV155" s="104" t="str">
        <f t="shared" si="151"/>
        <v/>
      </c>
      <c r="CW155" s="104" t="str">
        <f t="shared" si="151"/>
        <v/>
      </c>
      <c r="CX155" s="104" t="str">
        <f t="shared" si="151"/>
        <v/>
      </c>
      <c r="CY155" s="104" t="str">
        <f t="shared" si="151"/>
        <v/>
      </c>
      <c r="CZ155" s="104" t="str">
        <f t="shared" si="151"/>
        <v/>
      </c>
      <c r="DA155" s="104" t="str">
        <f t="shared" si="151"/>
        <v/>
      </c>
      <c r="DB155" s="104" t="str">
        <f t="shared" si="151"/>
        <v/>
      </c>
      <c r="DC155" s="104"/>
      <c r="DD155" s="104" t="str">
        <f t="shared" si="163"/>
        <v/>
      </c>
      <c r="DE155" s="104" t="str">
        <f t="shared" si="163"/>
        <v/>
      </c>
      <c r="DF155" s="104" t="str">
        <f t="shared" si="163"/>
        <v/>
      </c>
      <c r="DG155" s="104" t="str">
        <f t="shared" si="163"/>
        <v/>
      </c>
      <c r="DH155" s="104" t="str">
        <f t="shared" si="163"/>
        <v/>
      </c>
      <c r="DI155" s="104" t="str">
        <f t="shared" si="152"/>
        <v/>
      </c>
      <c r="DJ155" s="104" t="str">
        <f t="shared" si="152"/>
        <v/>
      </c>
      <c r="DK155" s="104" t="str">
        <f t="shared" si="152"/>
        <v/>
      </c>
      <c r="DL155" s="104" t="str">
        <f t="shared" si="152"/>
        <v/>
      </c>
      <c r="DM155" s="104" t="str">
        <f t="shared" si="152"/>
        <v/>
      </c>
      <c r="DN155" s="104" t="str">
        <f t="shared" si="152"/>
        <v/>
      </c>
      <c r="DO155" s="104" t="str">
        <f t="shared" si="152"/>
        <v/>
      </c>
      <c r="DP155" s="104" t="str">
        <f t="shared" si="152"/>
        <v/>
      </c>
      <c r="DQ155" s="104"/>
      <c r="DR155" s="104" t="str">
        <f t="shared" si="164"/>
        <v/>
      </c>
      <c r="DS155" s="104" t="str">
        <f t="shared" si="164"/>
        <v/>
      </c>
      <c r="DT155" s="104" t="str">
        <f t="shared" si="164"/>
        <v/>
      </c>
      <c r="DU155" s="104" t="str">
        <f t="shared" si="164"/>
        <v/>
      </c>
      <c r="DV155" s="104" t="str">
        <f t="shared" si="164"/>
        <v/>
      </c>
      <c r="DW155" s="104" t="str">
        <f t="shared" si="153"/>
        <v/>
      </c>
      <c r="DX155" s="104" t="str">
        <f t="shared" si="153"/>
        <v/>
      </c>
      <c r="DY155" s="104" t="str">
        <f t="shared" si="153"/>
        <v/>
      </c>
      <c r="DZ155" s="104" t="str">
        <f t="shared" si="153"/>
        <v/>
      </c>
      <c r="EA155" s="104" t="str">
        <f t="shared" si="153"/>
        <v/>
      </c>
      <c r="EB155" s="104" t="str">
        <f t="shared" si="153"/>
        <v/>
      </c>
      <c r="EC155" s="104" t="str">
        <f t="shared" si="153"/>
        <v/>
      </c>
      <c r="ED155" s="104" t="str">
        <f t="shared" si="153"/>
        <v/>
      </c>
      <c r="EE155" s="104"/>
      <c r="EF155" s="104" t="str">
        <f t="shared" si="165"/>
        <v/>
      </c>
      <c r="EG155" s="104" t="str">
        <f t="shared" si="165"/>
        <v/>
      </c>
      <c r="EH155" s="104" t="str">
        <f t="shared" si="165"/>
        <v/>
      </c>
      <c r="EI155" s="104" t="str">
        <f t="shared" si="165"/>
        <v/>
      </c>
      <c r="EJ155" s="104" t="str">
        <f t="shared" si="165"/>
        <v/>
      </c>
      <c r="EK155" s="104" t="str">
        <f t="shared" si="154"/>
        <v/>
      </c>
      <c r="EL155" s="104" t="str">
        <f t="shared" si="154"/>
        <v/>
      </c>
      <c r="EM155" s="104" t="str">
        <f t="shared" si="154"/>
        <v/>
      </c>
      <c r="EN155" s="104" t="str">
        <f t="shared" si="154"/>
        <v/>
      </c>
      <c r="EO155" s="104" t="str">
        <f t="shared" si="154"/>
        <v/>
      </c>
      <c r="EP155" s="104" t="str">
        <f t="shared" si="154"/>
        <v/>
      </c>
      <c r="EQ155" s="104" t="str">
        <f t="shared" si="154"/>
        <v/>
      </c>
      <c r="ER155" s="104" t="str">
        <f t="shared" si="154"/>
        <v/>
      </c>
      <c r="ES155" s="104"/>
      <c r="ET155" s="104" t="str">
        <f t="shared" si="166"/>
        <v/>
      </c>
      <c r="EU155" s="104" t="str">
        <f t="shared" si="166"/>
        <v/>
      </c>
      <c r="EV155" s="104" t="str">
        <f t="shared" si="166"/>
        <v/>
      </c>
      <c r="EW155" s="104" t="str">
        <f t="shared" si="166"/>
        <v/>
      </c>
      <c r="EX155" s="104" t="str">
        <f t="shared" si="166"/>
        <v/>
      </c>
      <c r="EY155" s="104" t="str">
        <f t="shared" si="155"/>
        <v/>
      </c>
      <c r="EZ155" s="104" t="str">
        <f t="shared" si="155"/>
        <v/>
      </c>
      <c r="FA155" s="104" t="str">
        <f t="shared" si="155"/>
        <v/>
      </c>
      <c r="FB155" s="104" t="str">
        <f t="shared" si="155"/>
        <v/>
      </c>
      <c r="FC155" s="104" t="str">
        <f t="shared" si="155"/>
        <v/>
      </c>
      <c r="FD155" s="104" t="str">
        <f t="shared" si="155"/>
        <v/>
      </c>
      <c r="FE155" s="104" t="str">
        <f t="shared" si="155"/>
        <v/>
      </c>
      <c r="FF155" s="104" t="str">
        <f t="shared" si="155"/>
        <v/>
      </c>
      <c r="FG155" s="104"/>
      <c r="FH155" s="104" t="str">
        <f t="shared" si="167"/>
        <v/>
      </c>
      <c r="FI155" s="104" t="str">
        <f t="shared" si="167"/>
        <v/>
      </c>
      <c r="FJ155" s="104" t="str">
        <f t="shared" si="167"/>
        <v/>
      </c>
      <c r="FK155" s="104" t="str">
        <f t="shared" si="167"/>
        <v/>
      </c>
      <c r="FL155" s="104" t="str">
        <f t="shared" si="167"/>
        <v/>
      </c>
      <c r="FM155" s="104" t="str">
        <f t="shared" si="156"/>
        <v/>
      </c>
      <c r="FN155" s="104" t="str">
        <f t="shared" si="156"/>
        <v/>
      </c>
      <c r="FO155" s="104" t="str">
        <f t="shared" si="156"/>
        <v/>
      </c>
      <c r="FP155" s="104" t="str">
        <f t="shared" si="156"/>
        <v/>
      </c>
      <c r="FQ155" s="104" t="str">
        <f t="shared" si="156"/>
        <v/>
      </c>
      <c r="FR155" s="104" t="str">
        <f t="shared" si="156"/>
        <v/>
      </c>
      <c r="FS155" s="104" t="str">
        <f t="shared" si="156"/>
        <v/>
      </c>
      <c r="FT155" s="104" t="str">
        <f t="shared" si="156"/>
        <v/>
      </c>
      <c r="FU155" s="104"/>
      <c r="FV155" s="104" t="str">
        <f t="shared" si="168"/>
        <v/>
      </c>
      <c r="FW155" s="104" t="str">
        <f t="shared" si="168"/>
        <v/>
      </c>
      <c r="FX155" s="104" t="str">
        <f t="shared" si="168"/>
        <v/>
      </c>
      <c r="FY155" s="104" t="str">
        <f t="shared" si="168"/>
        <v/>
      </c>
      <c r="FZ155" s="104" t="str">
        <f t="shared" si="168"/>
        <v/>
      </c>
      <c r="GA155" s="104" t="str">
        <f t="shared" si="157"/>
        <v/>
      </c>
      <c r="GB155" s="104" t="str">
        <f t="shared" si="157"/>
        <v/>
      </c>
      <c r="GC155" s="104" t="str">
        <f t="shared" si="157"/>
        <v/>
      </c>
      <c r="GD155" s="104" t="str">
        <f t="shared" si="157"/>
        <v/>
      </c>
      <c r="GE155" s="104" t="str">
        <f t="shared" si="157"/>
        <v/>
      </c>
      <c r="GF155" s="104" t="str">
        <f t="shared" si="157"/>
        <v/>
      </c>
      <c r="GG155" s="104" t="str">
        <f t="shared" si="157"/>
        <v/>
      </c>
      <c r="GH155" s="104" t="str">
        <f t="shared" si="157"/>
        <v/>
      </c>
      <c r="GI155" s="104"/>
      <c r="GJ155" s="104" t="str">
        <f t="shared" si="169"/>
        <v/>
      </c>
      <c r="GK155" s="104" t="str">
        <f t="shared" si="169"/>
        <v/>
      </c>
      <c r="GL155" s="104" t="str">
        <f t="shared" si="169"/>
        <v/>
      </c>
      <c r="GM155" s="104" t="str">
        <f t="shared" si="169"/>
        <v/>
      </c>
      <c r="GN155" s="104" t="str">
        <f t="shared" si="169"/>
        <v/>
      </c>
      <c r="GO155" s="104" t="str">
        <f t="shared" si="158"/>
        <v/>
      </c>
      <c r="GP155" s="104" t="str">
        <f t="shared" si="158"/>
        <v/>
      </c>
      <c r="GQ155" s="104" t="str">
        <f t="shared" si="158"/>
        <v/>
      </c>
      <c r="GR155" s="104" t="str">
        <f t="shared" si="158"/>
        <v/>
      </c>
      <c r="GS155" s="104" t="str">
        <f t="shared" si="158"/>
        <v/>
      </c>
      <c r="GT155" s="104" t="str">
        <f t="shared" si="158"/>
        <v/>
      </c>
      <c r="GU155" s="104" t="str">
        <f t="shared" si="158"/>
        <v/>
      </c>
      <c r="GV155" s="104" t="str">
        <f t="shared" si="158"/>
        <v/>
      </c>
      <c r="GW155" s="104"/>
      <c r="GX155" s="104" t="str">
        <f t="shared" si="170"/>
        <v/>
      </c>
      <c r="GY155" s="104" t="str">
        <f t="shared" si="170"/>
        <v/>
      </c>
      <c r="GZ155" s="104" t="str">
        <f t="shared" si="170"/>
        <v/>
      </c>
      <c r="HA155" s="104" t="str">
        <f t="shared" si="170"/>
        <v/>
      </c>
      <c r="HB155" s="104" t="str">
        <f t="shared" si="170"/>
        <v/>
      </c>
      <c r="HC155" s="104">
        <f t="shared" si="159"/>
        <v>68.8</v>
      </c>
      <c r="HD155" s="104" t="str">
        <f t="shared" si="159"/>
        <v/>
      </c>
      <c r="HE155" s="104" t="str">
        <f t="shared" si="159"/>
        <v/>
      </c>
      <c r="HF155" s="104" t="str">
        <f t="shared" si="159"/>
        <v/>
      </c>
      <c r="HG155" s="104" t="str">
        <f t="shared" si="159"/>
        <v/>
      </c>
      <c r="HH155" s="104" t="str">
        <f t="shared" si="159"/>
        <v/>
      </c>
      <c r="HI155" s="104" t="str">
        <f t="shared" si="159"/>
        <v/>
      </c>
      <c r="HJ155" s="104" t="str">
        <f t="shared" si="159"/>
        <v/>
      </c>
    </row>
    <row r="156" spans="1:218" x14ac:dyDescent="0.25">
      <c r="A156" s="91">
        <v>40662</v>
      </c>
      <c r="B156" s="113">
        <v>0.75</v>
      </c>
      <c r="C156" s="114" t="s">
        <v>407</v>
      </c>
      <c r="D156" s="160" t="s">
        <v>664</v>
      </c>
      <c r="E156" s="112">
        <v>34.4</v>
      </c>
      <c r="F156" s="134"/>
      <c r="G156" s="161" t="s">
        <v>665</v>
      </c>
      <c r="H156" s="162" t="str">
        <f>INDEX('Daily Activity List'!B:B,MATCH(A156,'Daily Activity List'!$A:$A))</f>
        <v>AB Decon - Removal</v>
      </c>
      <c r="I156" s="136"/>
      <c r="J156" s="104" t="str">
        <f t="shared" si="144"/>
        <v/>
      </c>
      <c r="K156" s="104" t="str">
        <f t="shared" si="144"/>
        <v/>
      </c>
      <c r="L156" s="104" t="str">
        <f t="shared" si="160"/>
        <v/>
      </c>
      <c r="M156" s="104" t="str">
        <f t="shared" si="160"/>
        <v/>
      </c>
      <c r="N156" s="104" t="str">
        <f t="shared" si="160"/>
        <v/>
      </c>
      <c r="O156" s="104" t="str">
        <f t="shared" si="160"/>
        <v/>
      </c>
      <c r="P156" s="104" t="str">
        <f t="shared" si="160"/>
        <v/>
      </c>
      <c r="Q156" s="104" t="str">
        <f t="shared" si="160"/>
        <v/>
      </c>
      <c r="R156" s="104" t="str">
        <f t="shared" si="160"/>
        <v/>
      </c>
      <c r="S156" s="104" t="str">
        <f t="shared" si="160"/>
        <v/>
      </c>
      <c r="T156" s="104" t="str">
        <f t="shared" si="160"/>
        <v/>
      </c>
      <c r="U156" s="104" t="str">
        <f t="shared" si="160"/>
        <v/>
      </c>
      <c r="V156" s="104" t="str">
        <f t="shared" si="160"/>
        <v/>
      </c>
      <c r="W156" s="136"/>
      <c r="X156" s="104" t="str">
        <f t="shared" si="130"/>
        <v/>
      </c>
      <c r="Y156" s="104" t="str">
        <f t="shared" si="171"/>
        <v/>
      </c>
      <c r="Z156" s="104" t="str">
        <f t="shared" si="171"/>
        <v/>
      </c>
      <c r="AA156" s="104" t="str">
        <f t="shared" si="171"/>
        <v/>
      </c>
      <c r="AB156" s="104" t="str">
        <f t="shared" si="171"/>
        <v/>
      </c>
      <c r="AC156" s="104" t="str">
        <f t="shared" si="171"/>
        <v/>
      </c>
      <c r="AD156" s="104" t="str">
        <f t="shared" si="171"/>
        <v/>
      </c>
      <c r="AE156" s="104" t="str">
        <f t="shared" si="171"/>
        <v/>
      </c>
      <c r="AF156" s="104" t="str">
        <f t="shared" si="171"/>
        <v/>
      </c>
      <c r="AG156" s="104" t="str">
        <f t="shared" si="171"/>
        <v/>
      </c>
      <c r="AH156" s="104" t="str">
        <f t="shared" si="171"/>
        <v/>
      </c>
      <c r="AI156" s="104" t="str">
        <f t="shared" si="171"/>
        <v/>
      </c>
      <c r="AJ156" s="104" t="str">
        <f t="shared" si="171"/>
        <v/>
      </c>
      <c r="AK156" s="104"/>
      <c r="AL156" s="104" t="str">
        <f t="shared" si="131"/>
        <v/>
      </c>
      <c r="AM156" s="104" t="str">
        <f t="shared" si="172"/>
        <v/>
      </c>
      <c r="AN156" s="104" t="str">
        <f t="shared" si="172"/>
        <v/>
      </c>
      <c r="AO156" s="104" t="str">
        <f t="shared" si="172"/>
        <v/>
      </c>
      <c r="AP156" s="104" t="str">
        <f t="shared" si="172"/>
        <v/>
      </c>
      <c r="AQ156" s="104" t="str">
        <f t="shared" si="172"/>
        <v/>
      </c>
      <c r="AR156" s="104" t="str">
        <f t="shared" si="172"/>
        <v/>
      </c>
      <c r="AS156" s="104" t="str">
        <f t="shared" si="172"/>
        <v/>
      </c>
      <c r="AT156" s="104" t="str">
        <f t="shared" si="172"/>
        <v/>
      </c>
      <c r="AU156" s="104" t="str">
        <f t="shared" si="172"/>
        <v/>
      </c>
      <c r="AV156" s="104" t="str">
        <f t="shared" si="172"/>
        <v/>
      </c>
      <c r="AW156" s="104" t="str">
        <f t="shared" si="172"/>
        <v/>
      </c>
      <c r="AX156" s="104" t="str">
        <f t="shared" si="172"/>
        <v/>
      </c>
      <c r="AY156" s="104"/>
      <c r="AZ156" s="104" t="str">
        <f t="shared" si="132"/>
        <v/>
      </c>
      <c r="BA156" s="104" t="str">
        <f t="shared" si="173"/>
        <v/>
      </c>
      <c r="BB156" s="104" t="str">
        <f t="shared" si="173"/>
        <v/>
      </c>
      <c r="BC156" s="104" t="str">
        <f t="shared" si="173"/>
        <v/>
      </c>
      <c r="BD156" s="104" t="str">
        <f t="shared" si="173"/>
        <v/>
      </c>
      <c r="BE156" s="104" t="str">
        <f t="shared" si="173"/>
        <v/>
      </c>
      <c r="BF156" s="104" t="str">
        <f t="shared" si="173"/>
        <v/>
      </c>
      <c r="BG156" s="104" t="str">
        <f t="shared" si="173"/>
        <v/>
      </c>
      <c r="BH156" s="104" t="str">
        <f t="shared" si="173"/>
        <v/>
      </c>
      <c r="BI156" s="104" t="str">
        <f t="shared" si="173"/>
        <v/>
      </c>
      <c r="BJ156" s="104" t="str">
        <f t="shared" si="173"/>
        <v/>
      </c>
      <c r="BK156" s="104" t="str">
        <f t="shared" si="173"/>
        <v/>
      </c>
      <c r="BL156" s="104" t="str">
        <f t="shared" si="173"/>
        <v/>
      </c>
      <c r="BM156" s="104"/>
      <c r="BN156" s="104" t="str">
        <f t="shared" si="133"/>
        <v/>
      </c>
      <c r="BO156" s="104" t="str">
        <f t="shared" si="174"/>
        <v/>
      </c>
      <c r="BP156" s="104" t="str">
        <f t="shared" si="174"/>
        <v/>
      </c>
      <c r="BQ156" s="104" t="str">
        <f t="shared" si="174"/>
        <v/>
      </c>
      <c r="BR156" s="104" t="str">
        <f t="shared" si="174"/>
        <v/>
      </c>
      <c r="BS156" s="104" t="str">
        <f t="shared" si="174"/>
        <v/>
      </c>
      <c r="BT156" s="104" t="str">
        <f t="shared" si="174"/>
        <v/>
      </c>
      <c r="BU156" s="104" t="str">
        <f t="shared" si="174"/>
        <v/>
      </c>
      <c r="BV156" s="104" t="str">
        <f t="shared" si="174"/>
        <v/>
      </c>
      <c r="BW156" s="104" t="str">
        <f t="shared" si="174"/>
        <v/>
      </c>
      <c r="BX156" s="104" t="str">
        <f t="shared" si="174"/>
        <v/>
      </c>
      <c r="BY156" s="104" t="str">
        <f t="shared" si="174"/>
        <v/>
      </c>
      <c r="BZ156" s="104" t="str">
        <f t="shared" si="174"/>
        <v/>
      </c>
      <c r="CA156" s="104"/>
      <c r="CB156" s="104" t="str">
        <f t="shared" si="161"/>
        <v/>
      </c>
      <c r="CC156" s="104" t="str">
        <f t="shared" si="161"/>
        <v/>
      </c>
      <c r="CD156" s="104" t="str">
        <f t="shared" si="161"/>
        <v/>
      </c>
      <c r="CE156" s="104" t="str">
        <f t="shared" si="161"/>
        <v/>
      </c>
      <c r="CF156" s="104" t="str">
        <f t="shared" si="161"/>
        <v/>
      </c>
      <c r="CG156" s="104" t="str">
        <f t="shared" si="150"/>
        <v/>
      </c>
      <c r="CH156" s="104" t="str">
        <f t="shared" si="150"/>
        <v/>
      </c>
      <c r="CI156" s="104" t="str">
        <f t="shared" si="150"/>
        <v/>
      </c>
      <c r="CJ156" s="104" t="str">
        <f t="shared" si="150"/>
        <v/>
      </c>
      <c r="CK156" s="104" t="str">
        <f t="shared" si="150"/>
        <v/>
      </c>
      <c r="CL156" s="104" t="str">
        <f t="shared" si="150"/>
        <v/>
      </c>
      <c r="CM156" s="104" t="str">
        <f t="shared" si="150"/>
        <v/>
      </c>
      <c r="CN156" s="104" t="str">
        <f t="shared" si="150"/>
        <v/>
      </c>
      <c r="CO156" s="104"/>
      <c r="CP156" s="104" t="str">
        <f t="shared" si="162"/>
        <v/>
      </c>
      <c r="CQ156" s="104" t="str">
        <f t="shared" si="162"/>
        <v/>
      </c>
      <c r="CR156" s="104" t="str">
        <f t="shared" si="162"/>
        <v/>
      </c>
      <c r="CS156" s="104" t="str">
        <f t="shared" si="162"/>
        <v/>
      </c>
      <c r="CT156" s="104" t="str">
        <f t="shared" si="162"/>
        <v/>
      </c>
      <c r="CU156" s="104" t="str">
        <f t="shared" si="151"/>
        <v/>
      </c>
      <c r="CV156" s="104" t="str">
        <f t="shared" si="151"/>
        <v/>
      </c>
      <c r="CW156" s="104" t="str">
        <f t="shared" si="151"/>
        <v/>
      </c>
      <c r="CX156" s="104" t="str">
        <f t="shared" si="151"/>
        <v/>
      </c>
      <c r="CY156" s="104" t="str">
        <f t="shared" si="151"/>
        <v/>
      </c>
      <c r="CZ156" s="104" t="str">
        <f t="shared" si="151"/>
        <v/>
      </c>
      <c r="DA156" s="104" t="str">
        <f t="shared" si="151"/>
        <v/>
      </c>
      <c r="DB156" s="104" t="str">
        <f t="shared" si="151"/>
        <v/>
      </c>
      <c r="DC156" s="104"/>
      <c r="DD156" s="104" t="str">
        <f t="shared" si="163"/>
        <v/>
      </c>
      <c r="DE156" s="104" t="str">
        <f t="shared" si="163"/>
        <v/>
      </c>
      <c r="DF156" s="104" t="str">
        <f t="shared" si="163"/>
        <v/>
      </c>
      <c r="DG156" s="104" t="str">
        <f t="shared" si="163"/>
        <v/>
      </c>
      <c r="DH156" s="104" t="str">
        <f t="shared" si="163"/>
        <v/>
      </c>
      <c r="DI156" s="104" t="str">
        <f t="shared" si="152"/>
        <v/>
      </c>
      <c r="DJ156" s="104" t="str">
        <f t="shared" si="152"/>
        <v/>
      </c>
      <c r="DK156" s="104" t="str">
        <f t="shared" si="152"/>
        <v/>
      </c>
      <c r="DL156" s="104" t="str">
        <f t="shared" si="152"/>
        <v/>
      </c>
      <c r="DM156" s="104" t="str">
        <f t="shared" si="152"/>
        <v/>
      </c>
      <c r="DN156" s="104" t="str">
        <f t="shared" si="152"/>
        <v/>
      </c>
      <c r="DO156" s="104" t="str">
        <f t="shared" si="152"/>
        <v/>
      </c>
      <c r="DP156" s="104" t="str">
        <f t="shared" si="152"/>
        <v/>
      </c>
      <c r="DQ156" s="104"/>
      <c r="DR156" s="104" t="str">
        <f t="shared" si="164"/>
        <v/>
      </c>
      <c r="DS156" s="104" t="str">
        <f t="shared" si="164"/>
        <v/>
      </c>
      <c r="DT156" s="104" t="str">
        <f t="shared" si="164"/>
        <v/>
      </c>
      <c r="DU156" s="104" t="str">
        <f t="shared" si="164"/>
        <v/>
      </c>
      <c r="DV156" s="104" t="str">
        <f t="shared" si="164"/>
        <v/>
      </c>
      <c r="DW156" s="104" t="str">
        <f t="shared" si="153"/>
        <v/>
      </c>
      <c r="DX156" s="104" t="str">
        <f t="shared" si="153"/>
        <v/>
      </c>
      <c r="DY156" s="104" t="str">
        <f t="shared" si="153"/>
        <v/>
      </c>
      <c r="DZ156" s="104" t="str">
        <f t="shared" si="153"/>
        <v/>
      </c>
      <c r="EA156" s="104" t="str">
        <f t="shared" si="153"/>
        <v/>
      </c>
      <c r="EB156" s="104" t="str">
        <f t="shared" si="153"/>
        <v/>
      </c>
      <c r="EC156" s="104" t="str">
        <f t="shared" si="153"/>
        <v/>
      </c>
      <c r="ED156" s="104" t="str">
        <f t="shared" si="153"/>
        <v/>
      </c>
      <c r="EE156" s="104"/>
      <c r="EF156" s="104" t="str">
        <f t="shared" si="165"/>
        <v/>
      </c>
      <c r="EG156" s="104" t="str">
        <f t="shared" si="165"/>
        <v/>
      </c>
      <c r="EH156" s="104" t="str">
        <f t="shared" si="165"/>
        <v/>
      </c>
      <c r="EI156" s="104" t="str">
        <f t="shared" si="165"/>
        <v/>
      </c>
      <c r="EJ156" s="104" t="str">
        <f t="shared" si="165"/>
        <v/>
      </c>
      <c r="EK156" s="104" t="str">
        <f t="shared" si="154"/>
        <v/>
      </c>
      <c r="EL156" s="104" t="str">
        <f t="shared" si="154"/>
        <v/>
      </c>
      <c r="EM156" s="104" t="str">
        <f t="shared" si="154"/>
        <v/>
      </c>
      <c r="EN156" s="104" t="str">
        <f t="shared" si="154"/>
        <v/>
      </c>
      <c r="EO156" s="104" t="str">
        <f t="shared" si="154"/>
        <v/>
      </c>
      <c r="EP156" s="104" t="str">
        <f t="shared" si="154"/>
        <v/>
      </c>
      <c r="EQ156" s="104" t="str">
        <f t="shared" si="154"/>
        <v/>
      </c>
      <c r="ER156" s="104" t="str">
        <f t="shared" si="154"/>
        <v/>
      </c>
      <c r="ES156" s="104"/>
      <c r="ET156" s="104" t="str">
        <f t="shared" si="166"/>
        <v/>
      </c>
      <c r="EU156" s="104" t="str">
        <f t="shared" si="166"/>
        <v/>
      </c>
      <c r="EV156" s="104" t="str">
        <f t="shared" si="166"/>
        <v/>
      </c>
      <c r="EW156" s="104" t="str">
        <f t="shared" si="166"/>
        <v/>
      </c>
      <c r="EX156" s="104" t="str">
        <f t="shared" si="166"/>
        <v/>
      </c>
      <c r="EY156" s="104" t="str">
        <f t="shared" si="155"/>
        <v/>
      </c>
      <c r="EZ156" s="104" t="str">
        <f t="shared" si="155"/>
        <v/>
      </c>
      <c r="FA156" s="104" t="str">
        <f t="shared" si="155"/>
        <v/>
      </c>
      <c r="FB156" s="104" t="str">
        <f t="shared" si="155"/>
        <v/>
      </c>
      <c r="FC156" s="104" t="str">
        <f t="shared" si="155"/>
        <v/>
      </c>
      <c r="FD156" s="104" t="str">
        <f t="shared" si="155"/>
        <v/>
      </c>
      <c r="FE156" s="104" t="str">
        <f t="shared" si="155"/>
        <v/>
      </c>
      <c r="FF156" s="104" t="str">
        <f t="shared" si="155"/>
        <v/>
      </c>
      <c r="FG156" s="104"/>
      <c r="FH156" s="104" t="str">
        <f t="shared" si="167"/>
        <v/>
      </c>
      <c r="FI156" s="104" t="str">
        <f t="shared" si="167"/>
        <v/>
      </c>
      <c r="FJ156" s="104" t="str">
        <f t="shared" si="167"/>
        <v/>
      </c>
      <c r="FK156" s="104" t="str">
        <f t="shared" si="167"/>
        <v/>
      </c>
      <c r="FL156" s="104" t="str">
        <f t="shared" si="167"/>
        <v/>
      </c>
      <c r="FM156" s="104" t="str">
        <f t="shared" si="156"/>
        <v/>
      </c>
      <c r="FN156" s="104" t="str">
        <f t="shared" si="156"/>
        <v/>
      </c>
      <c r="FO156" s="104" t="str">
        <f t="shared" si="156"/>
        <v/>
      </c>
      <c r="FP156" s="104" t="str">
        <f t="shared" si="156"/>
        <v/>
      </c>
      <c r="FQ156" s="104" t="str">
        <f t="shared" si="156"/>
        <v/>
      </c>
      <c r="FR156" s="104" t="str">
        <f t="shared" si="156"/>
        <v/>
      </c>
      <c r="FS156" s="104" t="str">
        <f t="shared" si="156"/>
        <v/>
      </c>
      <c r="FT156" s="104" t="str">
        <f t="shared" si="156"/>
        <v/>
      </c>
      <c r="FU156" s="104"/>
      <c r="FV156" s="104" t="str">
        <f t="shared" si="168"/>
        <v/>
      </c>
      <c r="FW156" s="104" t="str">
        <f t="shared" si="168"/>
        <v/>
      </c>
      <c r="FX156" s="104" t="str">
        <f t="shared" si="168"/>
        <v/>
      </c>
      <c r="FY156" s="104" t="str">
        <f t="shared" si="168"/>
        <v/>
      </c>
      <c r="FZ156" s="104" t="str">
        <f t="shared" si="168"/>
        <v/>
      </c>
      <c r="GA156" s="104" t="str">
        <f t="shared" si="157"/>
        <v/>
      </c>
      <c r="GB156" s="104" t="str">
        <f t="shared" si="157"/>
        <v/>
      </c>
      <c r="GC156" s="104" t="str">
        <f t="shared" si="157"/>
        <v/>
      </c>
      <c r="GD156" s="104" t="str">
        <f t="shared" si="157"/>
        <v/>
      </c>
      <c r="GE156" s="104" t="str">
        <f t="shared" si="157"/>
        <v/>
      </c>
      <c r="GF156" s="104" t="str">
        <f t="shared" si="157"/>
        <v/>
      </c>
      <c r="GG156" s="104" t="str">
        <f t="shared" si="157"/>
        <v/>
      </c>
      <c r="GH156" s="104" t="str">
        <f t="shared" si="157"/>
        <v/>
      </c>
      <c r="GI156" s="104"/>
      <c r="GJ156" s="104" t="str">
        <f t="shared" si="169"/>
        <v/>
      </c>
      <c r="GK156" s="104" t="str">
        <f t="shared" si="169"/>
        <v/>
      </c>
      <c r="GL156" s="104" t="str">
        <f t="shared" si="169"/>
        <v/>
      </c>
      <c r="GM156" s="104" t="str">
        <f t="shared" si="169"/>
        <v/>
      </c>
      <c r="GN156" s="104" t="str">
        <f t="shared" si="169"/>
        <v/>
      </c>
      <c r="GO156" s="104" t="str">
        <f t="shared" si="158"/>
        <v/>
      </c>
      <c r="GP156" s="104" t="str">
        <f t="shared" si="158"/>
        <v/>
      </c>
      <c r="GQ156" s="104" t="str">
        <f t="shared" si="158"/>
        <v/>
      </c>
      <c r="GR156" s="104" t="str">
        <f t="shared" si="158"/>
        <v/>
      </c>
      <c r="GS156" s="104" t="str">
        <f t="shared" si="158"/>
        <v/>
      </c>
      <c r="GT156" s="104" t="str">
        <f t="shared" si="158"/>
        <v/>
      </c>
      <c r="GU156" s="104" t="str">
        <f t="shared" si="158"/>
        <v/>
      </c>
      <c r="GV156" s="104" t="str">
        <f t="shared" si="158"/>
        <v/>
      </c>
      <c r="GW156" s="104"/>
      <c r="GX156" s="104" t="str">
        <f t="shared" si="170"/>
        <v/>
      </c>
      <c r="GY156" s="104" t="str">
        <f t="shared" si="170"/>
        <v/>
      </c>
      <c r="GZ156" s="104" t="str">
        <f t="shared" si="170"/>
        <v/>
      </c>
      <c r="HA156" s="104" t="str">
        <f t="shared" si="170"/>
        <v/>
      </c>
      <c r="HB156" s="104" t="str">
        <f t="shared" si="170"/>
        <v/>
      </c>
      <c r="HC156" s="104">
        <f t="shared" si="159"/>
        <v>34.4</v>
      </c>
      <c r="HD156" s="104" t="str">
        <f t="shared" si="159"/>
        <v/>
      </c>
      <c r="HE156" s="104" t="str">
        <f t="shared" si="159"/>
        <v/>
      </c>
      <c r="HF156" s="104" t="str">
        <f t="shared" si="159"/>
        <v/>
      </c>
      <c r="HG156" s="104" t="str">
        <f t="shared" si="159"/>
        <v/>
      </c>
      <c r="HH156" s="104" t="str">
        <f t="shared" si="159"/>
        <v/>
      </c>
      <c r="HI156" s="104" t="str">
        <f t="shared" si="159"/>
        <v/>
      </c>
      <c r="HJ156" s="104" t="str">
        <f t="shared" si="159"/>
        <v/>
      </c>
    </row>
    <row r="157" spans="1:218" x14ac:dyDescent="0.25">
      <c r="A157" s="91">
        <v>40662</v>
      </c>
      <c r="B157" s="113">
        <v>0.75</v>
      </c>
      <c r="C157" s="114" t="s">
        <v>407</v>
      </c>
      <c r="D157" s="160" t="s">
        <v>664</v>
      </c>
      <c r="E157" s="112">
        <v>47.2</v>
      </c>
      <c r="F157" s="134"/>
      <c r="G157" s="161" t="s">
        <v>665</v>
      </c>
      <c r="H157" s="162" t="str">
        <f>INDEX('Daily Activity List'!B:B,MATCH(A157,'Daily Activity List'!$A:$A))</f>
        <v>AB Decon - Removal</v>
      </c>
      <c r="I157" s="136"/>
      <c r="J157" s="104" t="str">
        <f t="shared" si="144"/>
        <v/>
      </c>
      <c r="K157" s="104" t="str">
        <f t="shared" si="144"/>
        <v/>
      </c>
      <c r="L157" s="104" t="str">
        <f t="shared" si="160"/>
        <v/>
      </c>
      <c r="M157" s="104" t="str">
        <f t="shared" si="160"/>
        <v/>
      </c>
      <c r="N157" s="104" t="str">
        <f t="shared" si="160"/>
        <v/>
      </c>
      <c r="O157" s="104" t="str">
        <f t="shared" si="160"/>
        <v/>
      </c>
      <c r="P157" s="104" t="str">
        <f t="shared" si="160"/>
        <v/>
      </c>
      <c r="Q157" s="104" t="str">
        <f t="shared" si="160"/>
        <v/>
      </c>
      <c r="R157" s="104" t="str">
        <f t="shared" si="160"/>
        <v/>
      </c>
      <c r="S157" s="104" t="str">
        <f t="shared" si="160"/>
        <v/>
      </c>
      <c r="T157" s="104" t="str">
        <f t="shared" si="160"/>
        <v/>
      </c>
      <c r="U157" s="104" t="str">
        <f t="shared" si="160"/>
        <v/>
      </c>
      <c r="V157" s="104" t="str">
        <f t="shared" si="160"/>
        <v/>
      </c>
      <c r="W157" s="136"/>
      <c r="X157" s="104" t="str">
        <f t="shared" si="130"/>
        <v/>
      </c>
      <c r="Y157" s="104" t="str">
        <f t="shared" si="171"/>
        <v/>
      </c>
      <c r="Z157" s="104" t="str">
        <f t="shared" si="171"/>
        <v/>
      </c>
      <c r="AA157" s="104" t="str">
        <f t="shared" si="171"/>
        <v/>
      </c>
      <c r="AB157" s="104" t="str">
        <f t="shared" si="171"/>
        <v/>
      </c>
      <c r="AC157" s="104" t="str">
        <f t="shared" si="171"/>
        <v/>
      </c>
      <c r="AD157" s="104" t="str">
        <f t="shared" si="171"/>
        <v/>
      </c>
      <c r="AE157" s="104" t="str">
        <f t="shared" si="171"/>
        <v/>
      </c>
      <c r="AF157" s="104" t="str">
        <f t="shared" si="171"/>
        <v/>
      </c>
      <c r="AG157" s="104" t="str">
        <f t="shared" si="171"/>
        <v/>
      </c>
      <c r="AH157" s="104" t="str">
        <f t="shared" si="171"/>
        <v/>
      </c>
      <c r="AI157" s="104" t="str">
        <f t="shared" si="171"/>
        <v/>
      </c>
      <c r="AJ157" s="104" t="str">
        <f t="shared" si="171"/>
        <v/>
      </c>
      <c r="AK157" s="104"/>
      <c r="AL157" s="104" t="str">
        <f t="shared" si="131"/>
        <v/>
      </c>
      <c r="AM157" s="104" t="str">
        <f t="shared" si="172"/>
        <v/>
      </c>
      <c r="AN157" s="104" t="str">
        <f t="shared" si="172"/>
        <v/>
      </c>
      <c r="AO157" s="104" t="str">
        <f t="shared" si="172"/>
        <v/>
      </c>
      <c r="AP157" s="104" t="str">
        <f t="shared" si="172"/>
        <v/>
      </c>
      <c r="AQ157" s="104" t="str">
        <f t="shared" si="172"/>
        <v/>
      </c>
      <c r="AR157" s="104" t="str">
        <f t="shared" si="172"/>
        <v/>
      </c>
      <c r="AS157" s="104" t="str">
        <f t="shared" si="172"/>
        <v/>
      </c>
      <c r="AT157" s="104" t="str">
        <f t="shared" si="172"/>
        <v/>
      </c>
      <c r="AU157" s="104" t="str">
        <f t="shared" si="172"/>
        <v/>
      </c>
      <c r="AV157" s="104" t="str">
        <f t="shared" si="172"/>
        <v/>
      </c>
      <c r="AW157" s="104" t="str">
        <f t="shared" si="172"/>
        <v/>
      </c>
      <c r="AX157" s="104" t="str">
        <f t="shared" si="172"/>
        <v/>
      </c>
      <c r="AY157" s="104"/>
      <c r="AZ157" s="104" t="str">
        <f t="shared" si="132"/>
        <v/>
      </c>
      <c r="BA157" s="104" t="str">
        <f t="shared" si="173"/>
        <v/>
      </c>
      <c r="BB157" s="104" t="str">
        <f t="shared" si="173"/>
        <v/>
      </c>
      <c r="BC157" s="104" t="str">
        <f t="shared" si="173"/>
        <v/>
      </c>
      <c r="BD157" s="104" t="str">
        <f t="shared" si="173"/>
        <v/>
      </c>
      <c r="BE157" s="104" t="str">
        <f t="shared" si="173"/>
        <v/>
      </c>
      <c r="BF157" s="104" t="str">
        <f t="shared" si="173"/>
        <v/>
      </c>
      <c r="BG157" s="104" t="str">
        <f t="shared" si="173"/>
        <v/>
      </c>
      <c r="BH157" s="104" t="str">
        <f t="shared" si="173"/>
        <v/>
      </c>
      <c r="BI157" s="104" t="str">
        <f t="shared" si="173"/>
        <v/>
      </c>
      <c r="BJ157" s="104" t="str">
        <f t="shared" si="173"/>
        <v/>
      </c>
      <c r="BK157" s="104" t="str">
        <f t="shared" si="173"/>
        <v/>
      </c>
      <c r="BL157" s="104" t="str">
        <f t="shared" si="173"/>
        <v/>
      </c>
      <c r="BM157" s="104"/>
      <c r="BN157" s="104" t="str">
        <f t="shared" si="133"/>
        <v/>
      </c>
      <c r="BO157" s="104" t="str">
        <f t="shared" si="174"/>
        <v/>
      </c>
      <c r="BP157" s="104" t="str">
        <f t="shared" si="174"/>
        <v/>
      </c>
      <c r="BQ157" s="104" t="str">
        <f t="shared" si="174"/>
        <v/>
      </c>
      <c r="BR157" s="104" t="str">
        <f t="shared" si="174"/>
        <v/>
      </c>
      <c r="BS157" s="104" t="str">
        <f t="shared" si="174"/>
        <v/>
      </c>
      <c r="BT157" s="104" t="str">
        <f t="shared" si="174"/>
        <v/>
      </c>
      <c r="BU157" s="104" t="str">
        <f t="shared" si="174"/>
        <v/>
      </c>
      <c r="BV157" s="104" t="str">
        <f t="shared" si="174"/>
        <v/>
      </c>
      <c r="BW157" s="104" t="str">
        <f t="shared" si="174"/>
        <v/>
      </c>
      <c r="BX157" s="104" t="str">
        <f t="shared" si="174"/>
        <v/>
      </c>
      <c r="BY157" s="104" t="str">
        <f t="shared" si="174"/>
        <v/>
      </c>
      <c r="BZ157" s="104" t="str">
        <f t="shared" si="174"/>
        <v/>
      </c>
      <c r="CA157" s="104"/>
      <c r="CB157" s="104" t="str">
        <f t="shared" si="161"/>
        <v/>
      </c>
      <c r="CC157" s="104" t="str">
        <f t="shared" si="161"/>
        <v/>
      </c>
      <c r="CD157" s="104" t="str">
        <f t="shared" si="161"/>
        <v/>
      </c>
      <c r="CE157" s="104" t="str">
        <f t="shared" si="161"/>
        <v/>
      </c>
      <c r="CF157" s="104" t="str">
        <f t="shared" si="161"/>
        <v/>
      </c>
      <c r="CG157" s="104" t="str">
        <f t="shared" si="150"/>
        <v/>
      </c>
      <c r="CH157" s="104" t="str">
        <f t="shared" si="150"/>
        <v/>
      </c>
      <c r="CI157" s="104" t="str">
        <f t="shared" si="150"/>
        <v/>
      </c>
      <c r="CJ157" s="104" t="str">
        <f t="shared" si="150"/>
        <v/>
      </c>
      <c r="CK157" s="104" t="str">
        <f t="shared" si="150"/>
        <v/>
      </c>
      <c r="CL157" s="104" t="str">
        <f t="shared" si="150"/>
        <v/>
      </c>
      <c r="CM157" s="104" t="str">
        <f t="shared" si="150"/>
        <v/>
      </c>
      <c r="CN157" s="104" t="str">
        <f t="shared" si="150"/>
        <v/>
      </c>
      <c r="CO157" s="104"/>
      <c r="CP157" s="104" t="str">
        <f t="shared" si="162"/>
        <v/>
      </c>
      <c r="CQ157" s="104" t="str">
        <f t="shared" si="162"/>
        <v/>
      </c>
      <c r="CR157" s="104" t="str">
        <f t="shared" si="162"/>
        <v/>
      </c>
      <c r="CS157" s="104" t="str">
        <f t="shared" si="162"/>
        <v/>
      </c>
      <c r="CT157" s="104" t="str">
        <f t="shared" si="162"/>
        <v/>
      </c>
      <c r="CU157" s="104" t="str">
        <f t="shared" si="151"/>
        <v/>
      </c>
      <c r="CV157" s="104" t="str">
        <f t="shared" si="151"/>
        <v/>
      </c>
      <c r="CW157" s="104" t="str">
        <f t="shared" si="151"/>
        <v/>
      </c>
      <c r="CX157" s="104" t="str">
        <f t="shared" si="151"/>
        <v/>
      </c>
      <c r="CY157" s="104" t="str">
        <f t="shared" si="151"/>
        <v/>
      </c>
      <c r="CZ157" s="104" t="str">
        <f t="shared" si="151"/>
        <v/>
      </c>
      <c r="DA157" s="104" t="str">
        <f t="shared" si="151"/>
        <v/>
      </c>
      <c r="DB157" s="104" t="str">
        <f t="shared" si="151"/>
        <v/>
      </c>
      <c r="DC157" s="104"/>
      <c r="DD157" s="104" t="str">
        <f t="shared" si="163"/>
        <v/>
      </c>
      <c r="DE157" s="104" t="str">
        <f t="shared" si="163"/>
        <v/>
      </c>
      <c r="DF157" s="104" t="str">
        <f t="shared" si="163"/>
        <v/>
      </c>
      <c r="DG157" s="104" t="str">
        <f t="shared" si="163"/>
        <v/>
      </c>
      <c r="DH157" s="104" t="str">
        <f t="shared" si="163"/>
        <v/>
      </c>
      <c r="DI157" s="104" t="str">
        <f t="shared" si="152"/>
        <v/>
      </c>
      <c r="DJ157" s="104" t="str">
        <f t="shared" si="152"/>
        <v/>
      </c>
      <c r="DK157" s="104" t="str">
        <f t="shared" si="152"/>
        <v/>
      </c>
      <c r="DL157" s="104" t="str">
        <f t="shared" si="152"/>
        <v/>
      </c>
      <c r="DM157" s="104" t="str">
        <f t="shared" si="152"/>
        <v/>
      </c>
      <c r="DN157" s="104" t="str">
        <f t="shared" si="152"/>
        <v/>
      </c>
      <c r="DO157" s="104" t="str">
        <f t="shared" si="152"/>
        <v/>
      </c>
      <c r="DP157" s="104" t="str">
        <f t="shared" si="152"/>
        <v/>
      </c>
      <c r="DQ157" s="104"/>
      <c r="DR157" s="104" t="str">
        <f t="shared" si="164"/>
        <v/>
      </c>
      <c r="DS157" s="104" t="str">
        <f t="shared" si="164"/>
        <v/>
      </c>
      <c r="DT157" s="104" t="str">
        <f t="shared" si="164"/>
        <v/>
      </c>
      <c r="DU157" s="104" t="str">
        <f t="shared" si="164"/>
        <v/>
      </c>
      <c r="DV157" s="104" t="str">
        <f t="shared" si="164"/>
        <v/>
      </c>
      <c r="DW157" s="104" t="str">
        <f t="shared" si="153"/>
        <v/>
      </c>
      <c r="DX157" s="104" t="str">
        <f t="shared" si="153"/>
        <v/>
      </c>
      <c r="DY157" s="104" t="str">
        <f t="shared" si="153"/>
        <v/>
      </c>
      <c r="DZ157" s="104" t="str">
        <f t="shared" si="153"/>
        <v/>
      </c>
      <c r="EA157" s="104" t="str">
        <f t="shared" si="153"/>
        <v/>
      </c>
      <c r="EB157" s="104" t="str">
        <f t="shared" si="153"/>
        <v/>
      </c>
      <c r="EC157" s="104" t="str">
        <f t="shared" si="153"/>
        <v/>
      </c>
      <c r="ED157" s="104" t="str">
        <f t="shared" si="153"/>
        <v/>
      </c>
      <c r="EE157" s="104"/>
      <c r="EF157" s="104" t="str">
        <f t="shared" si="165"/>
        <v/>
      </c>
      <c r="EG157" s="104" t="str">
        <f t="shared" si="165"/>
        <v/>
      </c>
      <c r="EH157" s="104" t="str">
        <f t="shared" si="165"/>
        <v/>
      </c>
      <c r="EI157" s="104" t="str">
        <f t="shared" si="165"/>
        <v/>
      </c>
      <c r="EJ157" s="104" t="str">
        <f t="shared" si="165"/>
        <v/>
      </c>
      <c r="EK157" s="104" t="str">
        <f t="shared" si="154"/>
        <v/>
      </c>
      <c r="EL157" s="104" t="str">
        <f t="shared" si="154"/>
        <v/>
      </c>
      <c r="EM157" s="104" t="str">
        <f t="shared" si="154"/>
        <v/>
      </c>
      <c r="EN157" s="104" t="str">
        <f t="shared" si="154"/>
        <v/>
      </c>
      <c r="EO157" s="104" t="str">
        <f t="shared" si="154"/>
        <v/>
      </c>
      <c r="EP157" s="104" t="str">
        <f t="shared" si="154"/>
        <v/>
      </c>
      <c r="EQ157" s="104" t="str">
        <f t="shared" si="154"/>
        <v/>
      </c>
      <c r="ER157" s="104" t="str">
        <f t="shared" si="154"/>
        <v/>
      </c>
      <c r="ES157" s="104"/>
      <c r="ET157" s="104" t="str">
        <f t="shared" si="166"/>
        <v/>
      </c>
      <c r="EU157" s="104" t="str">
        <f t="shared" si="166"/>
        <v/>
      </c>
      <c r="EV157" s="104" t="str">
        <f t="shared" si="166"/>
        <v/>
      </c>
      <c r="EW157" s="104" t="str">
        <f t="shared" si="166"/>
        <v/>
      </c>
      <c r="EX157" s="104" t="str">
        <f t="shared" si="166"/>
        <v/>
      </c>
      <c r="EY157" s="104" t="str">
        <f t="shared" si="155"/>
        <v/>
      </c>
      <c r="EZ157" s="104" t="str">
        <f t="shared" si="155"/>
        <v/>
      </c>
      <c r="FA157" s="104" t="str">
        <f t="shared" si="155"/>
        <v/>
      </c>
      <c r="FB157" s="104" t="str">
        <f t="shared" si="155"/>
        <v/>
      </c>
      <c r="FC157" s="104" t="str">
        <f t="shared" si="155"/>
        <v/>
      </c>
      <c r="FD157" s="104" t="str">
        <f t="shared" si="155"/>
        <v/>
      </c>
      <c r="FE157" s="104" t="str">
        <f t="shared" si="155"/>
        <v/>
      </c>
      <c r="FF157" s="104" t="str">
        <f t="shared" si="155"/>
        <v/>
      </c>
      <c r="FG157" s="104"/>
      <c r="FH157" s="104" t="str">
        <f t="shared" si="167"/>
        <v/>
      </c>
      <c r="FI157" s="104" t="str">
        <f t="shared" si="167"/>
        <v/>
      </c>
      <c r="FJ157" s="104" t="str">
        <f t="shared" si="167"/>
        <v/>
      </c>
      <c r="FK157" s="104" t="str">
        <f t="shared" si="167"/>
        <v/>
      </c>
      <c r="FL157" s="104" t="str">
        <f t="shared" si="167"/>
        <v/>
      </c>
      <c r="FM157" s="104" t="str">
        <f t="shared" si="156"/>
        <v/>
      </c>
      <c r="FN157" s="104" t="str">
        <f t="shared" si="156"/>
        <v/>
      </c>
      <c r="FO157" s="104" t="str">
        <f t="shared" si="156"/>
        <v/>
      </c>
      <c r="FP157" s="104" t="str">
        <f t="shared" si="156"/>
        <v/>
      </c>
      <c r="FQ157" s="104" t="str">
        <f t="shared" si="156"/>
        <v/>
      </c>
      <c r="FR157" s="104" t="str">
        <f t="shared" si="156"/>
        <v/>
      </c>
      <c r="FS157" s="104" t="str">
        <f t="shared" si="156"/>
        <v/>
      </c>
      <c r="FT157" s="104" t="str">
        <f t="shared" si="156"/>
        <v/>
      </c>
      <c r="FU157" s="104"/>
      <c r="FV157" s="104" t="str">
        <f t="shared" si="168"/>
        <v/>
      </c>
      <c r="FW157" s="104" t="str">
        <f t="shared" si="168"/>
        <v/>
      </c>
      <c r="FX157" s="104" t="str">
        <f t="shared" si="168"/>
        <v/>
      </c>
      <c r="FY157" s="104" t="str">
        <f t="shared" si="168"/>
        <v/>
      </c>
      <c r="FZ157" s="104" t="str">
        <f t="shared" si="168"/>
        <v/>
      </c>
      <c r="GA157" s="104" t="str">
        <f t="shared" si="157"/>
        <v/>
      </c>
      <c r="GB157" s="104" t="str">
        <f t="shared" si="157"/>
        <v/>
      </c>
      <c r="GC157" s="104" t="str">
        <f t="shared" si="157"/>
        <v/>
      </c>
      <c r="GD157" s="104" t="str">
        <f t="shared" si="157"/>
        <v/>
      </c>
      <c r="GE157" s="104" t="str">
        <f t="shared" si="157"/>
        <v/>
      </c>
      <c r="GF157" s="104" t="str">
        <f t="shared" si="157"/>
        <v/>
      </c>
      <c r="GG157" s="104" t="str">
        <f t="shared" si="157"/>
        <v/>
      </c>
      <c r="GH157" s="104" t="str">
        <f t="shared" si="157"/>
        <v/>
      </c>
      <c r="GI157" s="104"/>
      <c r="GJ157" s="104" t="str">
        <f t="shared" si="169"/>
        <v/>
      </c>
      <c r="GK157" s="104" t="str">
        <f t="shared" si="169"/>
        <v/>
      </c>
      <c r="GL157" s="104" t="str">
        <f t="shared" si="169"/>
        <v/>
      </c>
      <c r="GM157" s="104" t="str">
        <f t="shared" si="169"/>
        <v/>
      </c>
      <c r="GN157" s="104" t="str">
        <f t="shared" si="169"/>
        <v/>
      </c>
      <c r="GO157" s="104" t="str">
        <f t="shared" si="158"/>
        <v/>
      </c>
      <c r="GP157" s="104" t="str">
        <f t="shared" si="158"/>
        <v/>
      </c>
      <c r="GQ157" s="104" t="str">
        <f t="shared" si="158"/>
        <v/>
      </c>
      <c r="GR157" s="104" t="str">
        <f t="shared" si="158"/>
        <v/>
      </c>
      <c r="GS157" s="104" t="str">
        <f t="shared" si="158"/>
        <v/>
      </c>
      <c r="GT157" s="104" t="str">
        <f t="shared" si="158"/>
        <v/>
      </c>
      <c r="GU157" s="104" t="str">
        <f t="shared" si="158"/>
        <v/>
      </c>
      <c r="GV157" s="104" t="str">
        <f t="shared" si="158"/>
        <v/>
      </c>
      <c r="GW157" s="104"/>
      <c r="GX157" s="104" t="str">
        <f t="shared" si="170"/>
        <v/>
      </c>
      <c r="GY157" s="104" t="str">
        <f t="shared" si="170"/>
        <v/>
      </c>
      <c r="GZ157" s="104" t="str">
        <f t="shared" si="170"/>
        <v/>
      </c>
      <c r="HA157" s="104" t="str">
        <f t="shared" si="170"/>
        <v/>
      </c>
      <c r="HB157" s="104" t="str">
        <f t="shared" si="170"/>
        <v/>
      </c>
      <c r="HC157" s="104">
        <f t="shared" si="159"/>
        <v>47.2</v>
      </c>
      <c r="HD157" s="104" t="str">
        <f t="shared" si="159"/>
        <v/>
      </c>
      <c r="HE157" s="104" t="str">
        <f t="shared" si="159"/>
        <v/>
      </c>
      <c r="HF157" s="104" t="str">
        <f t="shared" si="159"/>
        <v/>
      </c>
      <c r="HG157" s="104" t="str">
        <f t="shared" si="159"/>
        <v/>
      </c>
      <c r="HH157" s="104" t="str">
        <f t="shared" si="159"/>
        <v/>
      </c>
      <c r="HI157" s="104" t="str">
        <f t="shared" si="159"/>
        <v/>
      </c>
      <c r="HJ157" s="104" t="str">
        <f t="shared" si="159"/>
        <v/>
      </c>
    </row>
    <row r="158" spans="1:218" x14ac:dyDescent="0.25">
      <c r="A158" s="91">
        <v>40662</v>
      </c>
      <c r="B158" s="113">
        <v>0.75</v>
      </c>
      <c r="C158" s="114" t="s">
        <v>407</v>
      </c>
      <c r="D158" s="160" t="s">
        <v>664</v>
      </c>
      <c r="E158" s="112">
        <v>49.2</v>
      </c>
      <c r="F158" s="134"/>
      <c r="G158" s="161" t="s">
        <v>665</v>
      </c>
      <c r="H158" s="162" t="str">
        <f>INDEX('Daily Activity List'!B:B,MATCH(A158,'Daily Activity List'!$A:$A))</f>
        <v>AB Decon - Removal</v>
      </c>
      <c r="I158" s="136"/>
      <c r="J158" s="104" t="str">
        <f t="shared" si="144"/>
        <v/>
      </c>
      <c r="K158" s="104" t="str">
        <f t="shared" si="144"/>
        <v/>
      </c>
      <c r="L158" s="104" t="str">
        <f t="shared" si="160"/>
        <v/>
      </c>
      <c r="M158" s="104" t="str">
        <f t="shared" si="160"/>
        <v/>
      </c>
      <c r="N158" s="104" t="str">
        <f t="shared" si="160"/>
        <v/>
      </c>
      <c r="O158" s="104" t="str">
        <f t="shared" si="160"/>
        <v/>
      </c>
      <c r="P158" s="104" t="str">
        <f t="shared" si="160"/>
        <v/>
      </c>
      <c r="Q158" s="104" t="str">
        <f t="shared" si="160"/>
        <v/>
      </c>
      <c r="R158" s="104" t="str">
        <f t="shared" si="160"/>
        <v/>
      </c>
      <c r="S158" s="104" t="str">
        <f t="shared" si="160"/>
        <v/>
      </c>
      <c r="T158" s="104" t="str">
        <f t="shared" si="160"/>
        <v/>
      </c>
      <c r="U158" s="104" t="str">
        <f t="shared" si="160"/>
        <v/>
      </c>
      <c r="V158" s="104" t="str">
        <f t="shared" si="160"/>
        <v/>
      </c>
      <c r="W158" s="136"/>
      <c r="X158" s="104" t="str">
        <f t="shared" si="130"/>
        <v/>
      </c>
      <c r="Y158" s="104" t="str">
        <f t="shared" si="171"/>
        <v/>
      </c>
      <c r="Z158" s="104" t="str">
        <f t="shared" si="171"/>
        <v/>
      </c>
      <c r="AA158" s="104" t="str">
        <f t="shared" si="171"/>
        <v/>
      </c>
      <c r="AB158" s="104" t="str">
        <f t="shared" si="171"/>
        <v/>
      </c>
      <c r="AC158" s="104" t="str">
        <f t="shared" si="171"/>
        <v/>
      </c>
      <c r="AD158" s="104" t="str">
        <f t="shared" si="171"/>
        <v/>
      </c>
      <c r="AE158" s="104" t="str">
        <f t="shared" si="171"/>
        <v/>
      </c>
      <c r="AF158" s="104" t="str">
        <f t="shared" si="171"/>
        <v/>
      </c>
      <c r="AG158" s="104" t="str">
        <f t="shared" si="171"/>
        <v/>
      </c>
      <c r="AH158" s="104" t="str">
        <f t="shared" si="171"/>
        <v/>
      </c>
      <c r="AI158" s="104" t="str">
        <f t="shared" si="171"/>
        <v/>
      </c>
      <c r="AJ158" s="104" t="str">
        <f t="shared" si="171"/>
        <v/>
      </c>
      <c r="AK158" s="104"/>
      <c r="AL158" s="104" t="str">
        <f t="shared" si="131"/>
        <v/>
      </c>
      <c r="AM158" s="104" t="str">
        <f t="shared" si="172"/>
        <v/>
      </c>
      <c r="AN158" s="104" t="str">
        <f t="shared" si="172"/>
        <v/>
      </c>
      <c r="AO158" s="104" t="str">
        <f t="shared" si="172"/>
        <v/>
      </c>
      <c r="AP158" s="104" t="str">
        <f t="shared" si="172"/>
        <v/>
      </c>
      <c r="AQ158" s="104" t="str">
        <f t="shared" si="172"/>
        <v/>
      </c>
      <c r="AR158" s="104" t="str">
        <f t="shared" si="172"/>
        <v/>
      </c>
      <c r="AS158" s="104" t="str">
        <f t="shared" si="172"/>
        <v/>
      </c>
      <c r="AT158" s="104" t="str">
        <f t="shared" si="172"/>
        <v/>
      </c>
      <c r="AU158" s="104" t="str">
        <f t="shared" si="172"/>
        <v/>
      </c>
      <c r="AV158" s="104" t="str">
        <f t="shared" si="172"/>
        <v/>
      </c>
      <c r="AW158" s="104" t="str">
        <f t="shared" si="172"/>
        <v/>
      </c>
      <c r="AX158" s="104" t="str">
        <f t="shared" si="172"/>
        <v/>
      </c>
      <c r="AY158" s="104"/>
      <c r="AZ158" s="104" t="str">
        <f t="shared" si="132"/>
        <v/>
      </c>
      <c r="BA158" s="104" t="str">
        <f t="shared" si="173"/>
        <v/>
      </c>
      <c r="BB158" s="104" t="str">
        <f t="shared" si="173"/>
        <v/>
      </c>
      <c r="BC158" s="104" t="str">
        <f t="shared" si="173"/>
        <v/>
      </c>
      <c r="BD158" s="104" t="str">
        <f t="shared" si="173"/>
        <v/>
      </c>
      <c r="BE158" s="104" t="str">
        <f t="shared" si="173"/>
        <v/>
      </c>
      <c r="BF158" s="104" t="str">
        <f t="shared" si="173"/>
        <v/>
      </c>
      <c r="BG158" s="104" t="str">
        <f t="shared" si="173"/>
        <v/>
      </c>
      <c r="BH158" s="104" t="str">
        <f t="shared" si="173"/>
        <v/>
      </c>
      <c r="BI158" s="104" t="str">
        <f t="shared" si="173"/>
        <v/>
      </c>
      <c r="BJ158" s="104" t="str">
        <f t="shared" si="173"/>
        <v/>
      </c>
      <c r="BK158" s="104" t="str">
        <f t="shared" si="173"/>
        <v/>
      </c>
      <c r="BL158" s="104" t="str">
        <f t="shared" si="173"/>
        <v/>
      </c>
      <c r="BM158" s="104"/>
      <c r="BN158" s="104" t="str">
        <f t="shared" si="133"/>
        <v/>
      </c>
      <c r="BO158" s="104" t="str">
        <f t="shared" si="174"/>
        <v/>
      </c>
      <c r="BP158" s="104" t="str">
        <f t="shared" si="174"/>
        <v/>
      </c>
      <c r="BQ158" s="104" t="str">
        <f t="shared" si="174"/>
        <v/>
      </c>
      <c r="BR158" s="104" t="str">
        <f t="shared" si="174"/>
        <v/>
      </c>
      <c r="BS158" s="104" t="str">
        <f t="shared" si="174"/>
        <v/>
      </c>
      <c r="BT158" s="104" t="str">
        <f t="shared" si="174"/>
        <v/>
      </c>
      <c r="BU158" s="104" t="str">
        <f t="shared" si="174"/>
        <v/>
      </c>
      <c r="BV158" s="104" t="str">
        <f t="shared" si="174"/>
        <v/>
      </c>
      <c r="BW158" s="104" t="str">
        <f t="shared" si="174"/>
        <v/>
      </c>
      <c r="BX158" s="104" t="str">
        <f t="shared" si="174"/>
        <v/>
      </c>
      <c r="BY158" s="104" t="str">
        <f t="shared" si="174"/>
        <v/>
      </c>
      <c r="BZ158" s="104" t="str">
        <f t="shared" si="174"/>
        <v/>
      </c>
      <c r="CA158" s="104"/>
      <c r="CB158" s="104" t="str">
        <f t="shared" si="161"/>
        <v/>
      </c>
      <c r="CC158" s="104" t="str">
        <f t="shared" si="161"/>
        <v/>
      </c>
      <c r="CD158" s="104" t="str">
        <f t="shared" si="161"/>
        <v/>
      </c>
      <c r="CE158" s="104" t="str">
        <f t="shared" si="161"/>
        <v/>
      </c>
      <c r="CF158" s="104" t="str">
        <f t="shared" si="161"/>
        <v/>
      </c>
      <c r="CG158" s="104" t="str">
        <f t="shared" si="150"/>
        <v/>
      </c>
      <c r="CH158" s="104" t="str">
        <f t="shared" si="150"/>
        <v/>
      </c>
      <c r="CI158" s="104" t="str">
        <f t="shared" si="150"/>
        <v/>
      </c>
      <c r="CJ158" s="104" t="str">
        <f t="shared" si="150"/>
        <v/>
      </c>
      <c r="CK158" s="104" t="str">
        <f t="shared" si="150"/>
        <v/>
      </c>
      <c r="CL158" s="104" t="str">
        <f t="shared" si="150"/>
        <v/>
      </c>
      <c r="CM158" s="104" t="str">
        <f t="shared" si="150"/>
        <v/>
      </c>
      <c r="CN158" s="104" t="str">
        <f t="shared" si="150"/>
        <v/>
      </c>
      <c r="CO158" s="104"/>
      <c r="CP158" s="104" t="str">
        <f t="shared" si="162"/>
        <v/>
      </c>
      <c r="CQ158" s="104" t="str">
        <f t="shared" si="162"/>
        <v/>
      </c>
      <c r="CR158" s="104" t="str">
        <f t="shared" si="162"/>
        <v/>
      </c>
      <c r="CS158" s="104" t="str">
        <f t="shared" si="162"/>
        <v/>
      </c>
      <c r="CT158" s="104" t="str">
        <f t="shared" si="162"/>
        <v/>
      </c>
      <c r="CU158" s="104" t="str">
        <f t="shared" si="151"/>
        <v/>
      </c>
      <c r="CV158" s="104" t="str">
        <f t="shared" si="151"/>
        <v/>
      </c>
      <c r="CW158" s="104" t="str">
        <f t="shared" si="151"/>
        <v/>
      </c>
      <c r="CX158" s="104" t="str">
        <f t="shared" si="151"/>
        <v/>
      </c>
      <c r="CY158" s="104" t="str">
        <f t="shared" si="151"/>
        <v/>
      </c>
      <c r="CZ158" s="104" t="str">
        <f t="shared" si="151"/>
        <v/>
      </c>
      <c r="DA158" s="104" t="str">
        <f t="shared" si="151"/>
        <v/>
      </c>
      <c r="DB158" s="104" t="str">
        <f t="shared" si="151"/>
        <v/>
      </c>
      <c r="DC158" s="104"/>
      <c r="DD158" s="104" t="str">
        <f t="shared" si="163"/>
        <v/>
      </c>
      <c r="DE158" s="104" t="str">
        <f t="shared" si="163"/>
        <v/>
      </c>
      <c r="DF158" s="104" t="str">
        <f t="shared" si="163"/>
        <v/>
      </c>
      <c r="DG158" s="104" t="str">
        <f t="shared" si="163"/>
        <v/>
      </c>
      <c r="DH158" s="104" t="str">
        <f t="shared" si="163"/>
        <v/>
      </c>
      <c r="DI158" s="104" t="str">
        <f t="shared" si="152"/>
        <v/>
      </c>
      <c r="DJ158" s="104" t="str">
        <f t="shared" si="152"/>
        <v/>
      </c>
      <c r="DK158" s="104" t="str">
        <f t="shared" si="152"/>
        <v/>
      </c>
      <c r="DL158" s="104" t="str">
        <f t="shared" si="152"/>
        <v/>
      </c>
      <c r="DM158" s="104" t="str">
        <f t="shared" si="152"/>
        <v/>
      </c>
      <c r="DN158" s="104" t="str">
        <f t="shared" si="152"/>
        <v/>
      </c>
      <c r="DO158" s="104" t="str">
        <f t="shared" si="152"/>
        <v/>
      </c>
      <c r="DP158" s="104" t="str">
        <f t="shared" si="152"/>
        <v/>
      </c>
      <c r="DQ158" s="104"/>
      <c r="DR158" s="104" t="str">
        <f t="shared" si="164"/>
        <v/>
      </c>
      <c r="DS158" s="104" t="str">
        <f t="shared" si="164"/>
        <v/>
      </c>
      <c r="DT158" s="104" t="str">
        <f t="shared" si="164"/>
        <v/>
      </c>
      <c r="DU158" s="104" t="str">
        <f t="shared" si="164"/>
        <v/>
      </c>
      <c r="DV158" s="104" t="str">
        <f t="shared" si="164"/>
        <v/>
      </c>
      <c r="DW158" s="104" t="str">
        <f t="shared" si="153"/>
        <v/>
      </c>
      <c r="DX158" s="104" t="str">
        <f t="shared" si="153"/>
        <v/>
      </c>
      <c r="DY158" s="104" t="str">
        <f t="shared" si="153"/>
        <v/>
      </c>
      <c r="DZ158" s="104" t="str">
        <f t="shared" si="153"/>
        <v/>
      </c>
      <c r="EA158" s="104" t="str">
        <f t="shared" si="153"/>
        <v/>
      </c>
      <c r="EB158" s="104" t="str">
        <f t="shared" si="153"/>
        <v/>
      </c>
      <c r="EC158" s="104" t="str">
        <f t="shared" si="153"/>
        <v/>
      </c>
      <c r="ED158" s="104" t="str">
        <f t="shared" si="153"/>
        <v/>
      </c>
      <c r="EE158" s="104"/>
      <c r="EF158" s="104" t="str">
        <f t="shared" si="165"/>
        <v/>
      </c>
      <c r="EG158" s="104" t="str">
        <f t="shared" si="165"/>
        <v/>
      </c>
      <c r="EH158" s="104" t="str">
        <f t="shared" si="165"/>
        <v/>
      </c>
      <c r="EI158" s="104" t="str">
        <f t="shared" si="165"/>
        <v/>
      </c>
      <c r="EJ158" s="104" t="str">
        <f t="shared" si="165"/>
        <v/>
      </c>
      <c r="EK158" s="104" t="str">
        <f t="shared" si="154"/>
        <v/>
      </c>
      <c r="EL158" s="104" t="str">
        <f t="shared" si="154"/>
        <v/>
      </c>
      <c r="EM158" s="104" t="str">
        <f t="shared" si="154"/>
        <v/>
      </c>
      <c r="EN158" s="104" t="str">
        <f t="shared" si="154"/>
        <v/>
      </c>
      <c r="EO158" s="104" t="str">
        <f t="shared" si="154"/>
        <v/>
      </c>
      <c r="EP158" s="104" t="str">
        <f t="shared" si="154"/>
        <v/>
      </c>
      <c r="EQ158" s="104" t="str">
        <f t="shared" si="154"/>
        <v/>
      </c>
      <c r="ER158" s="104" t="str">
        <f t="shared" si="154"/>
        <v/>
      </c>
      <c r="ES158" s="104"/>
      <c r="ET158" s="104" t="str">
        <f t="shared" si="166"/>
        <v/>
      </c>
      <c r="EU158" s="104" t="str">
        <f t="shared" si="166"/>
        <v/>
      </c>
      <c r="EV158" s="104" t="str">
        <f t="shared" si="166"/>
        <v/>
      </c>
      <c r="EW158" s="104" t="str">
        <f t="shared" si="166"/>
        <v/>
      </c>
      <c r="EX158" s="104" t="str">
        <f t="shared" si="166"/>
        <v/>
      </c>
      <c r="EY158" s="104" t="str">
        <f t="shared" si="155"/>
        <v/>
      </c>
      <c r="EZ158" s="104" t="str">
        <f t="shared" si="155"/>
        <v/>
      </c>
      <c r="FA158" s="104" t="str">
        <f t="shared" si="155"/>
        <v/>
      </c>
      <c r="FB158" s="104" t="str">
        <f t="shared" si="155"/>
        <v/>
      </c>
      <c r="FC158" s="104" t="str">
        <f t="shared" si="155"/>
        <v/>
      </c>
      <c r="FD158" s="104" t="str">
        <f t="shared" si="155"/>
        <v/>
      </c>
      <c r="FE158" s="104" t="str">
        <f t="shared" si="155"/>
        <v/>
      </c>
      <c r="FF158" s="104" t="str">
        <f t="shared" si="155"/>
        <v/>
      </c>
      <c r="FG158" s="104"/>
      <c r="FH158" s="104" t="str">
        <f t="shared" si="167"/>
        <v/>
      </c>
      <c r="FI158" s="104" t="str">
        <f t="shared" si="167"/>
        <v/>
      </c>
      <c r="FJ158" s="104" t="str">
        <f t="shared" si="167"/>
        <v/>
      </c>
      <c r="FK158" s="104" t="str">
        <f t="shared" si="167"/>
        <v/>
      </c>
      <c r="FL158" s="104" t="str">
        <f t="shared" si="167"/>
        <v/>
      </c>
      <c r="FM158" s="104" t="str">
        <f t="shared" si="156"/>
        <v/>
      </c>
      <c r="FN158" s="104" t="str">
        <f t="shared" si="156"/>
        <v/>
      </c>
      <c r="FO158" s="104" t="str">
        <f t="shared" si="156"/>
        <v/>
      </c>
      <c r="FP158" s="104" t="str">
        <f t="shared" si="156"/>
        <v/>
      </c>
      <c r="FQ158" s="104" t="str">
        <f t="shared" si="156"/>
        <v/>
      </c>
      <c r="FR158" s="104" t="str">
        <f t="shared" si="156"/>
        <v/>
      </c>
      <c r="FS158" s="104" t="str">
        <f t="shared" si="156"/>
        <v/>
      </c>
      <c r="FT158" s="104" t="str">
        <f t="shared" si="156"/>
        <v/>
      </c>
      <c r="FU158" s="104"/>
      <c r="FV158" s="104" t="str">
        <f t="shared" si="168"/>
        <v/>
      </c>
      <c r="FW158" s="104" t="str">
        <f t="shared" si="168"/>
        <v/>
      </c>
      <c r="FX158" s="104" t="str">
        <f t="shared" si="168"/>
        <v/>
      </c>
      <c r="FY158" s="104" t="str">
        <f t="shared" si="168"/>
        <v/>
      </c>
      <c r="FZ158" s="104" t="str">
        <f t="shared" si="168"/>
        <v/>
      </c>
      <c r="GA158" s="104" t="str">
        <f t="shared" si="157"/>
        <v/>
      </c>
      <c r="GB158" s="104" t="str">
        <f t="shared" si="157"/>
        <v/>
      </c>
      <c r="GC158" s="104" t="str">
        <f t="shared" si="157"/>
        <v/>
      </c>
      <c r="GD158" s="104" t="str">
        <f t="shared" si="157"/>
        <v/>
      </c>
      <c r="GE158" s="104" t="str">
        <f t="shared" si="157"/>
        <v/>
      </c>
      <c r="GF158" s="104" t="str">
        <f t="shared" si="157"/>
        <v/>
      </c>
      <c r="GG158" s="104" t="str">
        <f t="shared" si="157"/>
        <v/>
      </c>
      <c r="GH158" s="104" t="str">
        <f t="shared" si="157"/>
        <v/>
      </c>
      <c r="GI158" s="104"/>
      <c r="GJ158" s="104" t="str">
        <f t="shared" si="169"/>
        <v/>
      </c>
      <c r="GK158" s="104" t="str">
        <f t="shared" si="169"/>
        <v/>
      </c>
      <c r="GL158" s="104" t="str">
        <f t="shared" si="169"/>
        <v/>
      </c>
      <c r="GM158" s="104" t="str">
        <f t="shared" si="169"/>
        <v/>
      </c>
      <c r="GN158" s="104" t="str">
        <f t="shared" si="169"/>
        <v/>
      </c>
      <c r="GO158" s="104" t="str">
        <f t="shared" si="158"/>
        <v/>
      </c>
      <c r="GP158" s="104" t="str">
        <f t="shared" si="158"/>
        <v/>
      </c>
      <c r="GQ158" s="104" t="str">
        <f t="shared" si="158"/>
        <v/>
      </c>
      <c r="GR158" s="104" t="str">
        <f t="shared" si="158"/>
        <v/>
      </c>
      <c r="GS158" s="104" t="str">
        <f t="shared" si="158"/>
        <v/>
      </c>
      <c r="GT158" s="104" t="str">
        <f t="shared" si="158"/>
        <v/>
      </c>
      <c r="GU158" s="104" t="str">
        <f t="shared" si="158"/>
        <v/>
      </c>
      <c r="GV158" s="104" t="str">
        <f t="shared" si="158"/>
        <v/>
      </c>
      <c r="GW158" s="104"/>
      <c r="GX158" s="104" t="str">
        <f t="shared" si="170"/>
        <v/>
      </c>
      <c r="GY158" s="104" t="str">
        <f t="shared" si="170"/>
        <v/>
      </c>
      <c r="GZ158" s="104" t="str">
        <f t="shared" si="170"/>
        <v/>
      </c>
      <c r="HA158" s="104" t="str">
        <f t="shared" si="170"/>
        <v/>
      </c>
      <c r="HB158" s="104" t="str">
        <f t="shared" si="170"/>
        <v/>
      </c>
      <c r="HC158" s="104">
        <f t="shared" si="159"/>
        <v>49.2</v>
      </c>
      <c r="HD158" s="104" t="str">
        <f t="shared" si="159"/>
        <v/>
      </c>
      <c r="HE158" s="104" t="str">
        <f t="shared" si="159"/>
        <v/>
      </c>
      <c r="HF158" s="104" t="str">
        <f t="shared" si="159"/>
        <v/>
      </c>
      <c r="HG158" s="104" t="str">
        <f t="shared" si="159"/>
        <v/>
      </c>
      <c r="HH158" s="104" t="str">
        <f t="shared" si="159"/>
        <v/>
      </c>
      <c r="HI158" s="104" t="str">
        <f t="shared" si="159"/>
        <v/>
      </c>
      <c r="HJ158" s="104" t="str">
        <f t="shared" si="159"/>
        <v/>
      </c>
    </row>
    <row r="159" spans="1:218" x14ac:dyDescent="0.25">
      <c r="A159" s="91">
        <v>40662</v>
      </c>
      <c r="B159" s="113">
        <v>0.75</v>
      </c>
      <c r="C159" s="114" t="s">
        <v>407</v>
      </c>
      <c r="D159" s="160" t="s">
        <v>664</v>
      </c>
      <c r="E159" s="112">
        <v>52</v>
      </c>
      <c r="F159" s="134"/>
      <c r="G159" s="161" t="s">
        <v>665</v>
      </c>
      <c r="H159" s="162" t="str">
        <f>INDEX('Daily Activity List'!B:B,MATCH(A159,'Daily Activity List'!$A:$A))</f>
        <v>AB Decon - Removal</v>
      </c>
      <c r="I159" s="136"/>
      <c r="J159" s="104" t="str">
        <f t="shared" si="144"/>
        <v/>
      </c>
      <c r="K159" s="104" t="str">
        <f t="shared" si="144"/>
        <v/>
      </c>
      <c r="L159" s="104" t="str">
        <f t="shared" si="160"/>
        <v/>
      </c>
      <c r="M159" s="104" t="str">
        <f t="shared" si="160"/>
        <v/>
      </c>
      <c r="N159" s="104" t="str">
        <f t="shared" si="160"/>
        <v/>
      </c>
      <c r="O159" s="104" t="str">
        <f t="shared" si="160"/>
        <v/>
      </c>
      <c r="P159" s="104" t="str">
        <f t="shared" si="160"/>
        <v/>
      </c>
      <c r="Q159" s="104" t="str">
        <f t="shared" si="160"/>
        <v/>
      </c>
      <c r="R159" s="104" t="str">
        <f t="shared" si="160"/>
        <v/>
      </c>
      <c r="S159" s="104" t="str">
        <f t="shared" si="160"/>
        <v/>
      </c>
      <c r="T159" s="104" t="str">
        <f t="shared" si="160"/>
        <v/>
      </c>
      <c r="U159" s="104" t="str">
        <f t="shared" si="160"/>
        <v/>
      </c>
      <c r="V159" s="104" t="str">
        <f t="shared" si="160"/>
        <v/>
      </c>
      <c r="W159" s="136"/>
      <c r="X159" s="104" t="str">
        <f t="shared" si="130"/>
        <v/>
      </c>
      <c r="Y159" s="104" t="str">
        <f t="shared" si="171"/>
        <v/>
      </c>
      <c r="Z159" s="104" t="str">
        <f t="shared" si="171"/>
        <v/>
      </c>
      <c r="AA159" s="104" t="str">
        <f t="shared" si="171"/>
        <v/>
      </c>
      <c r="AB159" s="104" t="str">
        <f t="shared" si="171"/>
        <v/>
      </c>
      <c r="AC159" s="104" t="str">
        <f t="shared" si="171"/>
        <v/>
      </c>
      <c r="AD159" s="104" t="str">
        <f t="shared" si="171"/>
        <v/>
      </c>
      <c r="AE159" s="104" t="str">
        <f t="shared" si="171"/>
        <v/>
      </c>
      <c r="AF159" s="104" t="str">
        <f t="shared" si="171"/>
        <v/>
      </c>
      <c r="AG159" s="104" t="str">
        <f t="shared" si="171"/>
        <v/>
      </c>
      <c r="AH159" s="104" t="str">
        <f t="shared" si="171"/>
        <v/>
      </c>
      <c r="AI159" s="104" t="str">
        <f t="shared" si="171"/>
        <v/>
      </c>
      <c r="AJ159" s="104" t="str">
        <f t="shared" si="171"/>
        <v/>
      </c>
      <c r="AK159" s="104"/>
      <c r="AL159" s="104" t="str">
        <f t="shared" si="131"/>
        <v/>
      </c>
      <c r="AM159" s="104" t="str">
        <f t="shared" si="172"/>
        <v/>
      </c>
      <c r="AN159" s="104" t="str">
        <f t="shared" si="172"/>
        <v/>
      </c>
      <c r="AO159" s="104" t="str">
        <f t="shared" si="172"/>
        <v/>
      </c>
      <c r="AP159" s="104" t="str">
        <f t="shared" si="172"/>
        <v/>
      </c>
      <c r="AQ159" s="104" t="str">
        <f t="shared" si="172"/>
        <v/>
      </c>
      <c r="AR159" s="104" t="str">
        <f t="shared" si="172"/>
        <v/>
      </c>
      <c r="AS159" s="104" t="str">
        <f t="shared" si="172"/>
        <v/>
      </c>
      <c r="AT159" s="104" t="str">
        <f t="shared" si="172"/>
        <v/>
      </c>
      <c r="AU159" s="104" t="str">
        <f t="shared" si="172"/>
        <v/>
      </c>
      <c r="AV159" s="104" t="str">
        <f t="shared" si="172"/>
        <v/>
      </c>
      <c r="AW159" s="104" t="str">
        <f t="shared" si="172"/>
        <v/>
      </c>
      <c r="AX159" s="104" t="str">
        <f t="shared" si="172"/>
        <v/>
      </c>
      <c r="AY159" s="104"/>
      <c r="AZ159" s="104" t="str">
        <f t="shared" si="132"/>
        <v/>
      </c>
      <c r="BA159" s="104" t="str">
        <f t="shared" si="173"/>
        <v/>
      </c>
      <c r="BB159" s="104" t="str">
        <f t="shared" si="173"/>
        <v/>
      </c>
      <c r="BC159" s="104" t="str">
        <f t="shared" si="173"/>
        <v/>
      </c>
      <c r="BD159" s="104" t="str">
        <f t="shared" si="173"/>
        <v/>
      </c>
      <c r="BE159" s="104" t="str">
        <f t="shared" si="173"/>
        <v/>
      </c>
      <c r="BF159" s="104" t="str">
        <f t="shared" si="173"/>
        <v/>
      </c>
      <c r="BG159" s="104" t="str">
        <f t="shared" si="173"/>
        <v/>
      </c>
      <c r="BH159" s="104" t="str">
        <f t="shared" si="173"/>
        <v/>
      </c>
      <c r="BI159" s="104" t="str">
        <f t="shared" si="173"/>
        <v/>
      </c>
      <c r="BJ159" s="104" t="str">
        <f t="shared" si="173"/>
        <v/>
      </c>
      <c r="BK159" s="104" t="str">
        <f t="shared" si="173"/>
        <v/>
      </c>
      <c r="BL159" s="104" t="str">
        <f t="shared" si="173"/>
        <v/>
      </c>
      <c r="BM159" s="104"/>
      <c r="BN159" s="104" t="str">
        <f t="shared" si="133"/>
        <v/>
      </c>
      <c r="BO159" s="104" t="str">
        <f t="shared" si="174"/>
        <v/>
      </c>
      <c r="BP159" s="104" t="str">
        <f t="shared" si="174"/>
        <v/>
      </c>
      <c r="BQ159" s="104" t="str">
        <f t="shared" si="174"/>
        <v/>
      </c>
      <c r="BR159" s="104" t="str">
        <f t="shared" si="174"/>
        <v/>
      </c>
      <c r="BS159" s="104" t="str">
        <f t="shared" si="174"/>
        <v/>
      </c>
      <c r="BT159" s="104" t="str">
        <f t="shared" si="174"/>
        <v/>
      </c>
      <c r="BU159" s="104" t="str">
        <f t="shared" si="174"/>
        <v/>
      </c>
      <c r="BV159" s="104" t="str">
        <f t="shared" si="174"/>
        <v/>
      </c>
      <c r="BW159" s="104" t="str">
        <f t="shared" si="174"/>
        <v/>
      </c>
      <c r="BX159" s="104" t="str">
        <f t="shared" si="174"/>
        <v/>
      </c>
      <c r="BY159" s="104" t="str">
        <f t="shared" si="174"/>
        <v/>
      </c>
      <c r="BZ159" s="104" t="str">
        <f t="shared" si="174"/>
        <v/>
      </c>
      <c r="CA159" s="104"/>
      <c r="CB159" s="104" t="str">
        <f t="shared" si="161"/>
        <v/>
      </c>
      <c r="CC159" s="104" t="str">
        <f t="shared" si="161"/>
        <v/>
      </c>
      <c r="CD159" s="104" t="str">
        <f t="shared" si="161"/>
        <v/>
      </c>
      <c r="CE159" s="104" t="str">
        <f t="shared" si="161"/>
        <v/>
      </c>
      <c r="CF159" s="104" t="str">
        <f t="shared" si="161"/>
        <v/>
      </c>
      <c r="CG159" s="104" t="str">
        <f t="shared" si="150"/>
        <v/>
      </c>
      <c r="CH159" s="104" t="str">
        <f t="shared" si="150"/>
        <v/>
      </c>
      <c r="CI159" s="104" t="str">
        <f t="shared" si="150"/>
        <v/>
      </c>
      <c r="CJ159" s="104" t="str">
        <f t="shared" si="150"/>
        <v/>
      </c>
      <c r="CK159" s="104" t="str">
        <f t="shared" si="150"/>
        <v/>
      </c>
      <c r="CL159" s="104" t="str">
        <f t="shared" si="150"/>
        <v/>
      </c>
      <c r="CM159" s="104" t="str">
        <f t="shared" si="150"/>
        <v/>
      </c>
      <c r="CN159" s="104" t="str">
        <f t="shared" si="150"/>
        <v/>
      </c>
      <c r="CO159" s="104"/>
      <c r="CP159" s="104" t="str">
        <f t="shared" si="162"/>
        <v/>
      </c>
      <c r="CQ159" s="104" t="str">
        <f t="shared" si="162"/>
        <v/>
      </c>
      <c r="CR159" s="104" t="str">
        <f t="shared" si="162"/>
        <v/>
      </c>
      <c r="CS159" s="104" t="str">
        <f t="shared" si="162"/>
        <v/>
      </c>
      <c r="CT159" s="104" t="str">
        <f t="shared" si="162"/>
        <v/>
      </c>
      <c r="CU159" s="104" t="str">
        <f t="shared" si="151"/>
        <v/>
      </c>
      <c r="CV159" s="104" t="str">
        <f t="shared" si="151"/>
        <v/>
      </c>
      <c r="CW159" s="104" t="str">
        <f t="shared" si="151"/>
        <v/>
      </c>
      <c r="CX159" s="104" t="str">
        <f t="shared" si="151"/>
        <v/>
      </c>
      <c r="CY159" s="104" t="str">
        <f t="shared" si="151"/>
        <v/>
      </c>
      <c r="CZ159" s="104" t="str">
        <f t="shared" si="151"/>
        <v/>
      </c>
      <c r="DA159" s="104" t="str">
        <f t="shared" si="151"/>
        <v/>
      </c>
      <c r="DB159" s="104" t="str">
        <f t="shared" si="151"/>
        <v/>
      </c>
      <c r="DC159" s="104"/>
      <c r="DD159" s="104" t="str">
        <f t="shared" si="163"/>
        <v/>
      </c>
      <c r="DE159" s="104" t="str">
        <f t="shared" si="163"/>
        <v/>
      </c>
      <c r="DF159" s="104" t="str">
        <f t="shared" si="163"/>
        <v/>
      </c>
      <c r="DG159" s="104" t="str">
        <f t="shared" si="163"/>
        <v/>
      </c>
      <c r="DH159" s="104" t="str">
        <f t="shared" si="163"/>
        <v/>
      </c>
      <c r="DI159" s="104" t="str">
        <f t="shared" si="152"/>
        <v/>
      </c>
      <c r="DJ159" s="104" t="str">
        <f t="shared" si="152"/>
        <v/>
      </c>
      <c r="DK159" s="104" t="str">
        <f t="shared" si="152"/>
        <v/>
      </c>
      <c r="DL159" s="104" t="str">
        <f t="shared" si="152"/>
        <v/>
      </c>
      <c r="DM159" s="104" t="str">
        <f t="shared" si="152"/>
        <v/>
      </c>
      <c r="DN159" s="104" t="str">
        <f t="shared" si="152"/>
        <v/>
      </c>
      <c r="DO159" s="104" t="str">
        <f t="shared" si="152"/>
        <v/>
      </c>
      <c r="DP159" s="104" t="str">
        <f t="shared" si="152"/>
        <v/>
      </c>
      <c r="DQ159" s="104"/>
      <c r="DR159" s="104" t="str">
        <f t="shared" si="164"/>
        <v/>
      </c>
      <c r="DS159" s="104" t="str">
        <f t="shared" si="164"/>
        <v/>
      </c>
      <c r="DT159" s="104" t="str">
        <f t="shared" si="164"/>
        <v/>
      </c>
      <c r="DU159" s="104" t="str">
        <f t="shared" si="164"/>
        <v/>
      </c>
      <c r="DV159" s="104" t="str">
        <f t="shared" si="164"/>
        <v/>
      </c>
      <c r="DW159" s="104" t="str">
        <f t="shared" si="153"/>
        <v/>
      </c>
      <c r="DX159" s="104" t="str">
        <f t="shared" si="153"/>
        <v/>
      </c>
      <c r="DY159" s="104" t="str">
        <f t="shared" si="153"/>
        <v/>
      </c>
      <c r="DZ159" s="104" t="str">
        <f t="shared" si="153"/>
        <v/>
      </c>
      <c r="EA159" s="104" t="str">
        <f t="shared" si="153"/>
        <v/>
      </c>
      <c r="EB159" s="104" t="str">
        <f t="shared" si="153"/>
        <v/>
      </c>
      <c r="EC159" s="104" t="str">
        <f t="shared" si="153"/>
        <v/>
      </c>
      <c r="ED159" s="104" t="str">
        <f t="shared" si="153"/>
        <v/>
      </c>
      <c r="EE159" s="104"/>
      <c r="EF159" s="104" t="str">
        <f t="shared" si="165"/>
        <v/>
      </c>
      <c r="EG159" s="104" t="str">
        <f t="shared" si="165"/>
        <v/>
      </c>
      <c r="EH159" s="104" t="str">
        <f t="shared" si="165"/>
        <v/>
      </c>
      <c r="EI159" s="104" t="str">
        <f t="shared" si="165"/>
        <v/>
      </c>
      <c r="EJ159" s="104" t="str">
        <f t="shared" si="165"/>
        <v/>
      </c>
      <c r="EK159" s="104" t="str">
        <f t="shared" si="154"/>
        <v/>
      </c>
      <c r="EL159" s="104" t="str">
        <f t="shared" si="154"/>
        <v/>
      </c>
      <c r="EM159" s="104" t="str">
        <f t="shared" si="154"/>
        <v/>
      </c>
      <c r="EN159" s="104" t="str">
        <f t="shared" si="154"/>
        <v/>
      </c>
      <c r="EO159" s="104" t="str">
        <f t="shared" si="154"/>
        <v/>
      </c>
      <c r="EP159" s="104" t="str">
        <f t="shared" si="154"/>
        <v/>
      </c>
      <c r="EQ159" s="104" t="str">
        <f t="shared" si="154"/>
        <v/>
      </c>
      <c r="ER159" s="104" t="str">
        <f t="shared" si="154"/>
        <v/>
      </c>
      <c r="ES159" s="104"/>
      <c r="ET159" s="104" t="str">
        <f t="shared" si="166"/>
        <v/>
      </c>
      <c r="EU159" s="104" t="str">
        <f t="shared" si="166"/>
        <v/>
      </c>
      <c r="EV159" s="104" t="str">
        <f t="shared" si="166"/>
        <v/>
      </c>
      <c r="EW159" s="104" t="str">
        <f t="shared" si="166"/>
        <v/>
      </c>
      <c r="EX159" s="104" t="str">
        <f t="shared" si="166"/>
        <v/>
      </c>
      <c r="EY159" s="104" t="str">
        <f t="shared" si="155"/>
        <v/>
      </c>
      <c r="EZ159" s="104" t="str">
        <f t="shared" si="155"/>
        <v/>
      </c>
      <c r="FA159" s="104" t="str">
        <f t="shared" si="155"/>
        <v/>
      </c>
      <c r="FB159" s="104" t="str">
        <f t="shared" si="155"/>
        <v/>
      </c>
      <c r="FC159" s="104" t="str">
        <f t="shared" si="155"/>
        <v/>
      </c>
      <c r="FD159" s="104" t="str">
        <f t="shared" si="155"/>
        <v/>
      </c>
      <c r="FE159" s="104" t="str">
        <f t="shared" si="155"/>
        <v/>
      </c>
      <c r="FF159" s="104" t="str">
        <f t="shared" si="155"/>
        <v/>
      </c>
      <c r="FG159" s="104"/>
      <c r="FH159" s="104" t="str">
        <f t="shared" si="167"/>
        <v/>
      </c>
      <c r="FI159" s="104" t="str">
        <f t="shared" si="167"/>
        <v/>
      </c>
      <c r="FJ159" s="104" t="str">
        <f t="shared" si="167"/>
        <v/>
      </c>
      <c r="FK159" s="104" t="str">
        <f t="shared" si="167"/>
        <v/>
      </c>
      <c r="FL159" s="104" t="str">
        <f t="shared" si="167"/>
        <v/>
      </c>
      <c r="FM159" s="104" t="str">
        <f t="shared" si="156"/>
        <v/>
      </c>
      <c r="FN159" s="104" t="str">
        <f t="shared" si="156"/>
        <v/>
      </c>
      <c r="FO159" s="104" t="str">
        <f t="shared" si="156"/>
        <v/>
      </c>
      <c r="FP159" s="104" t="str">
        <f t="shared" si="156"/>
        <v/>
      </c>
      <c r="FQ159" s="104" t="str">
        <f t="shared" si="156"/>
        <v/>
      </c>
      <c r="FR159" s="104" t="str">
        <f t="shared" si="156"/>
        <v/>
      </c>
      <c r="FS159" s="104" t="str">
        <f t="shared" si="156"/>
        <v/>
      </c>
      <c r="FT159" s="104" t="str">
        <f t="shared" si="156"/>
        <v/>
      </c>
      <c r="FU159" s="104"/>
      <c r="FV159" s="104" t="str">
        <f t="shared" si="168"/>
        <v/>
      </c>
      <c r="FW159" s="104" t="str">
        <f t="shared" si="168"/>
        <v/>
      </c>
      <c r="FX159" s="104" t="str">
        <f t="shared" si="168"/>
        <v/>
      </c>
      <c r="FY159" s="104" t="str">
        <f t="shared" si="168"/>
        <v/>
      </c>
      <c r="FZ159" s="104" t="str">
        <f t="shared" si="168"/>
        <v/>
      </c>
      <c r="GA159" s="104" t="str">
        <f t="shared" si="157"/>
        <v/>
      </c>
      <c r="GB159" s="104" t="str">
        <f t="shared" si="157"/>
        <v/>
      </c>
      <c r="GC159" s="104" t="str">
        <f t="shared" si="157"/>
        <v/>
      </c>
      <c r="GD159" s="104" t="str">
        <f t="shared" si="157"/>
        <v/>
      </c>
      <c r="GE159" s="104" t="str">
        <f t="shared" si="157"/>
        <v/>
      </c>
      <c r="GF159" s="104" t="str">
        <f t="shared" si="157"/>
        <v/>
      </c>
      <c r="GG159" s="104" t="str">
        <f t="shared" si="157"/>
        <v/>
      </c>
      <c r="GH159" s="104" t="str">
        <f t="shared" si="157"/>
        <v/>
      </c>
      <c r="GI159" s="104"/>
      <c r="GJ159" s="104" t="str">
        <f t="shared" si="169"/>
        <v/>
      </c>
      <c r="GK159" s="104" t="str">
        <f t="shared" si="169"/>
        <v/>
      </c>
      <c r="GL159" s="104" t="str">
        <f t="shared" si="169"/>
        <v/>
      </c>
      <c r="GM159" s="104" t="str">
        <f t="shared" si="169"/>
        <v/>
      </c>
      <c r="GN159" s="104" t="str">
        <f t="shared" si="169"/>
        <v/>
      </c>
      <c r="GO159" s="104" t="str">
        <f t="shared" si="158"/>
        <v/>
      </c>
      <c r="GP159" s="104" t="str">
        <f t="shared" si="158"/>
        <v/>
      </c>
      <c r="GQ159" s="104" t="str">
        <f t="shared" si="158"/>
        <v/>
      </c>
      <c r="GR159" s="104" t="str">
        <f t="shared" si="158"/>
        <v/>
      </c>
      <c r="GS159" s="104" t="str">
        <f t="shared" si="158"/>
        <v/>
      </c>
      <c r="GT159" s="104" t="str">
        <f t="shared" si="158"/>
        <v/>
      </c>
      <c r="GU159" s="104" t="str">
        <f t="shared" si="158"/>
        <v/>
      </c>
      <c r="GV159" s="104" t="str">
        <f t="shared" si="158"/>
        <v/>
      </c>
      <c r="GW159" s="104"/>
      <c r="GX159" s="104" t="str">
        <f t="shared" si="170"/>
        <v/>
      </c>
      <c r="GY159" s="104" t="str">
        <f t="shared" si="170"/>
        <v/>
      </c>
      <c r="GZ159" s="104" t="str">
        <f t="shared" si="170"/>
        <v/>
      </c>
      <c r="HA159" s="104" t="str">
        <f t="shared" si="170"/>
        <v/>
      </c>
      <c r="HB159" s="104" t="str">
        <f t="shared" si="170"/>
        <v/>
      </c>
      <c r="HC159" s="104">
        <f t="shared" si="159"/>
        <v>52</v>
      </c>
      <c r="HD159" s="104" t="str">
        <f t="shared" si="159"/>
        <v/>
      </c>
      <c r="HE159" s="104" t="str">
        <f t="shared" si="159"/>
        <v/>
      </c>
      <c r="HF159" s="104" t="str">
        <f t="shared" si="159"/>
        <v/>
      </c>
      <c r="HG159" s="104" t="str">
        <f t="shared" si="159"/>
        <v/>
      </c>
      <c r="HH159" s="104" t="str">
        <f t="shared" si="159"/>
        <v/>
      </c>
      <c r="HI159" s="104" t="str">
        <f t="shared" si="159"/>
        <v/>
      </c>
      <c r="HJ159" s="104" t="str">
        <f t="shared" si="159"/>
        <v/>
      </c>
    </row>
    <row r="160" spans="1:218" x14ac:dyDescent="0.25">
      <c r="A160" s="91">
        <v>40662</v>
      </c>
      <c r="B160" s="113">
        <v>0.75</v>
      </c>
      <c r="C160" s="114" t="s">
        <v>407</v>
      </c>
      <c r="D160" s="160" t="s">
        <v>664</v>
      </c>
      <c r="E160" s="112">
        <v>70.400000000000006</v>
      </c>
      <c r="F160" s="134"/>
      <c r="G160" s="161" t="s">
        <v>665</v>
      </c>
      <c r="H160" s="162" t="str">
        <f>INDEX('Daily Activity List'!B:B,MATCH(A160,'Daily Activity List'!$A:$A))</f>
        <v>AB Decon - Removal</v>
      </c>
      <c r="I160" s="136"/>
      <c r="J160" s="104" t="str">
        <f t="shared" si="144"/>
        <v/>
      </c>
      <c r="K160" s="104" t="str">
        <f t="shared" si="144"/>
        <v/>
      </c>
      <c r="L160" s="104" t="str">
        <f t="shared" si="160"/>
        <v/>
      </c>
      <c r="M160" s="104" t="str">
        <f t="shared" si="160"/>
        <v/>
      </c>
      <c r="N160" s="104" t="str">
        <f t="shared" si="160"/>
        <v/>
      </c>
      <c r="O160" s="104" t="str">
        <f t="shared" si="160"/>
        <v/>
      </c>
      <c r="P160" s="104" t="str">
        <f t="shared" si="160"/>
        <v/>
      </c>
      <c r="Q160" s="104" t="str">
        <f t="shared" si="160"/>
        <v/>
      </c>
      <c r="R160" s="104" t="str">
        <f t="shared" si="160"/>
        <v/>
      </c>
      <c r="S160" s="104" t="str">
        <f t="shared" si="160"/>
        <v/>
      </c>
      <c r="T160" s="104" t="str">
        <f t="shared" si="160"/>
        <v/>
      </c>
      <c r="U160" s="104" t="str">
        <f t="shared" si="160"/>
        <v/>
      </c>
      <c r="V160" s="104" t="str">
        <f t="shared" si="160"/>
        <v/>
      </c>
      <c r="W160" s="136"/>
      <c r="X160" s="104" t="str">
        <f t="shared" si="130"/>
        <v/>
      </c>
      <c r="Y160" s="104" t="str">
        <f t="shared" si="171"/>
        <v/>
      </c>
      <c r="Z160" s="104" t="str">
        <f t="shared" si="171"/>
        <v/>
      </c>
      <c r="AA160" s="104" t="str">
        <f t="shared" si="171"/>
        <v/>
      </c>
      <c r="AB160" s="104" t="str">
        <f t="shared" si="171"/>
        <v/>
      </c>
      <c r="AC160" s="104" t="str">
        <f t="shared" si="171"/>
        <v/>
      </c>
      <c r="AD160" s="104" t="str">
        <f t="shared" si="171"/>
        <v/>
      </c>
      <c r="AE160" s="104" t="str">
        <f t="shared" si="171"/>
        <v/>
      </c>
      <c r="AF160" s="104" t="str">
        <f t="shared" si="171"/>
        <v/>
      </c>
      <c r="AG160" s="104" t="str">
        <f t="shared" si="171"/>
        <v/>
      </c>
      <c r="AH160" s="104" t="str">
        <f t="shared" si="171"/>
        <v/>
      </c>
      <c r="AI160" s="104" t="str">
        <f t="shared" si="171"/>
        <v/>
      </c>
      <c r="AJ160" s="104" t="str">
        <f t="shared" si="171"/>
        <v/>
      </c>
      <c r="AK160" s="104"/>
      <c r="AL160" s="104" t="str">
        <f t="shared" si="131"/>
        <v/>
      </c>
      <c r="AM160" s="104" t="str">
        <f t="shared" si="172"/>
        <v/>
      </c>
      <c r="AN160" s="104" t="str">
        <f t="shared" si="172"/>
        <v/>
      </c>
      <c r="AO160" s="104" t="str">
        <f t="shared" si="172"/>
        <v/>
      </c>
      <c r="AP160" s="104" t="str">
        <f t="shared" si="172"/>
        <v/>
      </c>
      <c r="AQ160" s="104" t="str">
        <f t="shared" si="172"/>
        <v/>
      </c>
      <c r="AR160" s="104" t="str">
        <f t="shared" si="172"/>
        <v/>
      </c>
      <c r="AS160" s="104" t="str">
        <f t="shared" si="172"/>
        <v/>
      </c>
      <c r="AT160" s="104" t="str">
        <f t="shared" si="172"/>
        <v/>
      </c>
      <c r="AU160" s="104" t="str">
        <f t="shared" si="172"/>
        <v/>
      </c>
      <c r="AV160" s="104" t="str">
        <f t="shared" si="172"/>
        <v/>
      </c>
      <c r="AW160" s="104" t="str">
        <f t="shared" si="172"/>
        <v/>
      </c>
      <c r="AX160" s="104" t="str">
        <f t="shared" si="172"/>
        <v/>
      </c>
      <c r="AY160" s="104"/>
      <c r="AZ160" s="104" t="str">
        <f t="shared" si="132"/>
        <v/>
      </c>
      <c r="BA160" s="104" t="str">
        <f t="shared" si="173"/>
        <v/>
      </c>
      <c r="BB160" s="104" t="str">
        <f t="shared" si="173"/>
        <v/>
      </c>
      <c r="BC160" s="104" t="str">
        <f t="shared" si="173"/>
        <v/>
      </c>
      <c r="BD160" s="104" t="str">
        <f t="shared" si="173"/>
        <v/>
      </c>
      <c r="BE160" s="104" t="str">
        <f t="shared" si="173"/>
        <v/>
      </c>
      <c r="BF160" s="104" t="str">
        <f t="shared" si="173"/>
        <v/>
      </c>
      <c r="BG160" s="104" t="str">
        <f t="shared" si="173"/>
        <v/>
      </c>
      <c r="BH160" s="104" t="str">
        <f t="shared" si="173"/>
        <v/>
      </c>
      <c r="BI160" s="104" t="str">
        <f t="shared" si="173"/>
        <v/>
      </c>
      <c r="BJ160" s="104" t="str">
        <f t="shared" si="173"/>
        <v/>
      </c>
      <c r="BK160" s="104" t="str">
        <f t="shared" si="173"/>
        <v/>
      </c>
      <c r="BL160" s="104" t="str">
        <f t="shared" si="173"/>
        <v/>
      </c>
      <c r="BM160" s="104"/>
      <c r="BN160" s="104" t="str">
        <f t="shared" si="133"/>
        <v/>
      </c>
      <c r="BO160" s="104" t="str">
        <f t="shared" si="174"/>
        <v/>
      </c>
      <c r="BP160" s="104" t="str">
        <f t="shared" si="174"/>
        <v/>
      </c>
      <c r="BQ160" s="104" t="str">
        <f t="shared" si="174"/>
        <v/>
      </c>
      <c r="BR160" s="104" t="str">
        <f t="shared" si="174"/>
        <v/>
      </c>
      <c r="BS160" s="104" t="str">
        <f t="shared" si="174"/>
        <v/>
      </c>
      <c r="BT160" s="104" t="str">
        <f t="shared" si="174"/>
        <v/>
      </c>
      <c r="BU160" s="104" t="str">
        <f t="shared" si="174"/>
        <v/>
      </c>
      <c r="BV160" s="104" t="str">
        <f t="shared" si="174"/>
        <v/>
      </c>
      <c r="BW160" s="104" t="str">
        <f t="shared" si="174"/>
        <v/>
      </c>
      <c r="BX160" s="104" t="str">
        <f t="shared" si="174"/>
        <v/>
      </c>
      <c r="BY160" s="104" t="str">
        <f t="shared" si="174"/>
        <v/>
      </c>
      <c r="BZ160" s="104" t="str">
        <f t="shared" si="174"/>
        <v/>
      </c>
      <c r="CA160" s="104"/>
      <c r="CB160" s="104" t="str">
        <f t="shared" si="161"/>
        <v/>
      </c>
      <c r="CC160" s="104" t="str">
        <f t="shared" si="161"/>
        <v/>
      </c>
      <c r="CD160" s="104" t="str">
        <f t="shared" si="161"/>
        <v/>
      </c>
      <c r="CE160" s="104" t="str">
        <f t="shared" si="161"/>
        <v/>
      </c>
      <c r="CF160" s="104" t="str">
        <f t="shared" si="161"/>
        <v/>
      </c>
      <c r="CG160" s="104" t="str">
        <f t="shared" si="150"/>
        <v/>
      </c>
      <c r="CH160" s="104" t="str">
        <f t="shared" si="150"/>
        <v/>
      </c>
      <c r="CI160" s="104" t="str">
        <f t="shared" si="150"/>
        <v/>
      </c>
      <c r="CJ160" s="104" t="str">
        <f t="shared" si="150"/>
        <v/>
      </c>
      <c r="CK160" s="104" t="str">
        <f t="shared" si="150"/>
        <v/>
      </c>
      <c r="CL160" s="104" t="str">
        <f t="shared" si="150"/>
        <v/>
      </c>
      <c r="CM160" s="104" t="str">
        <f t="shared" si="150"/>
        <v/>
      </c>
      <c r="CN160" s="104" t="str">
        <f t="shared" si="150"/>
        <v/>
      </c>
      <c r="CO160" s="104"/>
      <c r="CP160" s="104" t="str">
        <f t="shared" si="162"/>
        <v/>
      </c>
      <c r="CQ160" s="104" t="str">
        <f t="shared" si="162"/>
        <v/>
      </c>
      <c r="CR160" s="104" t="str">
        <f t="shared" si="162"/>
        <v/>
      </c>
      <c r="CS160" s="104" t="str">
        <f t="shared" si="162"/>
        <v/>
      </c>
      <c r="CT160" s="104" t="str">
        <f t="shared" si="162"/>
        <v/>
      </c>
      <c r="CU160" s="104" t="str">
        <f t="shared" si="151"/>
        <v/>
      </c>
      <c r="CV160" s="104" t="str">
        <f t="shared" si="151"/>
        <v/>
      </c>
      <c r="CW160" s="104" t="str">
        <f t="shared" si="151"/>
        <v/>
      </c>
      <c r="CX160" s="104" t="str">
        <f t="shared" si="151"/>
        <v/>
      </c>
      <c r="CY160" s="104" t="str">
        <f t="shared" si="151"/>
        <v/>
      </c>
      <c r="CZ160" s="104" t="str">
        <f t="shared" si="151"/>
        <v/>
      </c>
      <c r="DA160" s="104" t="str">
        <f t="shared" si="151"/>
        <v/>
      </c>
      <c r="DB160" s="104" t="str">
        <f t="shared" si="151"/>
        <v/>
      </c>
      <c r="DC160" s="104"/>
      <c r="DD160" s="104" t="str">
        <f t="shared" si="163"/>
        <v/>
      </c>
      <c r="DE160" s="104" t="str">
        <f t="shared" si="163"/>
        <v/>
      </c>
      <c r="DF160" s="104" t="str">
        <f t="shared" si="163"/>
        <v/>
      </c>
      <c r="DG160" s="104" t="str">
        <f t="shared" si="163"/>
        <v/>
      </c>
      <c r="DH160" s="104" t="str">
        <f t="shared" si="163"/>
        <v/>
      </c>
      <c r="DI160" s="104" t="str">
        <f t="shared" si="152"/>
        <v/>
      </c>
      <c r="DJ160" s="104" t="str">
        <f t="shared" si="152"/>
        <v/>
      </c>
      <c r="DK160" s="104" t="str">
        <f t="shared" si="152"/>
        <v/>
      </c>
      <c r="DL160" s="104" t="str">
        <f t="shared" si="152"/>
        <v/>
      </c>
      <c r="DM160" s="104" t="str">
        <f t="shared" si="152"/>
        <v/>
      </c>
      <c r="DN160" s="104" t="str">
        <f t="shared" si="152"/>
        <v/>
      </c>
      <c r="DO160" s="104" t="str">
        <f t="shared" si="152"/>
        <v/>
      </c>
      <c r="DP160" s="104" t="str">
        <f t="shared" si="152"/>
        <v/>
      </c>
      <c r="DQ160" s="104"/>
      <c r="DR160" s="104" t="str">
        <f t="shared" si="164"/>
        <v/>
      </c>
      <c r="DS160" s="104" t="str">
        <f t="shared" si="164"/>
        <v/>
      </c>
      <c r="DT160" s="104" t="str">
        <f t="shared" si="164"/>
        <v/>
      </c>
      <c r="DU160" s="104" t="str">
        <f t="shared" si="164"/>
        <v/>
      </c>
      <c r="DV160" s="104" t="str">
        <f t="shared" si="164"/>
        <v/>
      </c>
      <c r="DW160" s="104" t="str">
        <f t="shared" si="153"/>
        <v/>
      </c>
      <c r="DX160" s="104" t="str">
        <f t="shared" si="153"/>
        <v/>
      </c>
      <c r="DY160" s="104" t="str">
        <f t="shared" si="153"/>
        <v/>
      </c>
      <c r="DZ160" s="104" t="str">
        <f t="shared" si="153"/>
        <v/>
      </c>
      <c r="EA160" s="104" t="str">
        <f t="shared" si="153"/>
        <v/>
      </c>
      <c r="EB160" s="104" t="str">
        <f t="shared" si="153"/>
        <v/>
      </c>
      <c r="EC160" s="104" t="str">
        <f t="shared" si="153"/>
        <v/>
      </c>
      <c r="ED160" s="104" t="str">
        <f t="shared" si="153"/>
        <v/>
      </c>
      <c r="EE160" s="104"/>
      <c r="EF160" s="104" t="str">
        <f t="shared" si="165"/>
        <v/>
      </c>
      <c r="EG160" s="104" t="str">
        <f t="shared" si="165"/>
        <v/>
      </c>
      <c r="EH160" s="104" t="str">
        <f t="shared" si="165"/>
        <v/>
      </c>
      <c r="EI160" s="104" t="str">
        <f t="shared" si="165"/>
        <v/>
      </c>
      <c r="EJ160" s="104" t="str">
        <f t="shared" si="165"/>
        <v/>
      </c>
      <c r="EK160" s="104" t="str">
        <f t="shared" si="154"/>
        <v/>
      </c>
      <c r="EL160" s="104" t="str">
        <f t="shared" si="154"/>
        <v/>
      </c>
      <c r="EM160" s="104" t="str">
        <f t="shared" si="154"/>
        <v/>
      </c>
      <c r="EN160" s="104" t="str">
        <f t="shared" si="154"/>
        <v/>
      </c>
      <c r="EO160" s="104" t="str">
        <f t="shared" si="154"/>
        <v/>
      </c>
      <c r="EP160" s="104" t="str">
        <f t="shared" si="154"/>
        <v/>
      </c>
      <c r="EQ160" s="104" t="str">
        <f t="shared" si="154"/>
        <v/>
      </c>
      <c r="ER160" s="104" t="str">
        <f t="shared" si="154"/>
        <v/>
      </c>
      <c r="ES160" s="104"/>
      <c r="ET160" s="104" t="str">
        <f t="shared" si="166"/>
        <v/>
      </c>
      <c r="EU160" s="104" t="str">
        <f t="shared" si="166"/>
        <v/>
      </c>
      <c r="EV160" s="104" t="str">
        <f t="shared" si="166"/>
        <v/>
      </c>
      <c r="EW160" s="104" t="str">
        <f t="shared" si="166"/>
        <v/>
      </c>
      <c r="EX160" s="104" t="str">
        <f t="shared" si="166"/>
        <v/>
      </c>
      <c r="EY160" s="104" t="str">
        <f t="shared" si="155"/>
        <v/>
      </c>
      <c r="EZ160" s="104" t="str">
        <f t="shared" si="155"/>
        <v/>
      </c>
      <c r="FA160" s="104" t="str">
        <f t="shared" si="155"/>
        <v/>
      </c>
      <c r="FB160" s="104" t="str">
        <f t="shared" si="155"/>
        <v/>
      </c>
      <c r="FC160" s="104" t="str">
        <f t="shared" si="155"/>
        <v/>
      </c>
      <c r="FD160" s="104" t="str">
        <f t="shared" si="155"/>
        <v/>
      </c>
      <c r="FE160" s="104" t="str">
        <f t="shared" si="155"/>
        <v/>
      </c>
      <c r="FF160" s="104" t="str">
        <f t="shared" si="155"/>
        <v/>
      </c>
      <c r="FG160" s="104"/>
      <c r="FH160" s="104" t="str">
        <f t="shared" si="167"/>
        <v/>
      </c>
      <c r="FI160" s="104" t="str">
        <f t="shared" si="167"/>
        <v/>
      </c>
      <c r="FJ160" s="104" t="str">
        <f t="shared" si="167"/>
        <v/>
      </c>
      <c r="FK160" s="104" t="str">
        <f t="shared" si="167"/>
        <v/>
      </c>
      <c r="FL160" s="104" t="str">
        <f t="shared" si="167"/>
        <v/>
      </c>
      <c r="FM160" s="104" t="str">
        <f t="shared" si="156"/>
        <v/>
      </c>
      <c r="FN160" s="104" t="str">
        <f t="shared" si="156"/>
        <v/>
      </c>
      <c r="FO160" s="104" t="str">
        <f t="shared" si="156"/>
        <v/>
      </c>
      <c r="FP160" s="104" t="str">
        <f t="shared" si="156"/>
        <v/>
      </c>
      <c r="FQ160" s="104" t="str">
        <f t="shared" si="156"/>
        <v/>
      </c>
      <c r="FR160" s="104" t="str">
        <f t="shared" si="156"/>
        <v/>
      </c>
      <c r="FS160" s="104" t="str">
        <f t="shared" si="156"/>
        <v/>
      </c>
      <c r="FT160" s="104" t="str">
        <f t="shared" si="156"/>
        <v/>
      </c>
      <c r="FU160" s="104"/>
      <c r="FV160" s="104" t="str">
        <f t="shared" si="168"/>
        <v/>
      </c>
      <c r="FW160" s="104" t="str">
        <f t="shared" si="168"/>
        <v/>
      </c>
      <c r="FX160" s="104" t="str">
        <f t="shared" si="168"/>
        <v/>
      </c>
      <c r="FY160" s="104" t="str">
        <f t="shared" si="168"/>
        <v/>
      </c>
      <c r="FZ160" s="104" t="str">
        <f t="shared" si="168"/>
        <v/>
      </c>
      <c r="GA160" s="104" t="str">
        <f t="shared" si="157"/>
        <v/>
      </c>
      <c r="GB160" s="104" t="str">
        <f t="shared" si="157"/>
        <v/>
      </c>
      <c r="GC160" s="104" t="str">
        <f t="shared" si="157"/>
        <v/>
      </c>
      <c r="GD160" s="104" t="str">
        <f t="shared" si="157"/>
        <v/>
      </c>
      <c r="GE160" s="104" t="str">
        <f t="shared" si="157"/>
        <v/>
      </c>
      <c r="GF160" s="104" t="str">
        <f t="shared" si="157"/>
        <v/>
      </c>
      <c r="GG160" s="104" t="str">
        <f t="shared" si="157"/>
        <v/>
      </c>
      <c r="GH160" s="104" t="str">
        <f t="shared" si="157"/>
        <v/>
      </c>
      <c r="GI160" s="104"/>
      <c r="GJ160" s="104" t="str">
        <f t="shared" si="169"/>
        <v/>
      </c>
      <c r="GK160" s="104" t="str">
        <f t="shared" si="169"/>
        <v/>
      </c>
      <c r="GL160" s="104" t="str">
        <f t="shared" si="169"/>
        <v/>
      </c>
      <c r="GM160" s="104" t="str">
        <f t="shared" si="169"/>
        <v/>
      </c>
      <c r="GN160" s="104" t="str">
        <f t="shared" si="169"/>
        <v/>
      </c>
      <c r="GO160" s="104" t="str">
        <f t="shared" si="158"/>
        <v/>
      </c>
      <c r="GP160" s="104" t="str">
        <f t="shared" si="158"/>
        <v/>
      </c>
      <c r="GQ160" s="104" t="str">
        <f t="shared" si="158"/>
        <v/>
      </c>
      <c r="GR160" s="104" t="str">
        <f t="shared" si="158"/>
        <v/>
      </c>
      <c r="GS160" s="104" t="str">
        <f t="shared" si="158"/>
        <v/>
      </c>
      <c r="GT160" s="104" t="str">
        <f t="shared" si="158"/>
        <v/>
      </c>
      <c r="GU160" s="104" t="str">
        <f t="shared" si="158"/>
        <v/>
      </c>
      <c r="GV160" s="104" t="str">
        <f t="shared" si="158"/>
        <v/>
      </c>
      <c r="GW160" s="104"/>
      <c r="GX160" s="104" t="str">
        <f t="shared" si="170"/>
        <v/>
      </c>
      <c r="GY160" s="104" t="str">
        <f t="shared" si="170"/>
        <v/>
      </c>
      <c r="GZ160" s="104" t="str">
        <f t="shared" si="170"/>
        <v/>
      </c>
      <c r="HA160" s="104" t="str">
        <f t="shared" si="170"/>
        <v/>
      </c>
      <c r="HB160" s="104" t="str">
        <f t="shared" si="170"/>
        <v/>
      </c>
      <c r="HC160" s="104">
        <f t="shared" si="159"/>
        <v>70.400000000000006</v>
      </c>
      <c r="HD160" s="104" t="str">
        <f t="shared" si="159"/>
        <v/>
      </c>
      <c r="HE160" s="104" t="str">
        <f t="shared" si="159"/>
        <v/>
      </c>
      <c r="HF160" s="104" t="str">
        <f t="shared" si="159"/>
        <v/>
      </c>
      <c r="HG160" s="104" t="str">
        <f t="shared" si="159"/>
        <v/>
      </c>
      <c r="HH160" s="104" t="str">
        <f t="shared" si="159"/>
        <v/>
      </c>
      <c r="HI160" s="104" t="str">
        <f t="shared" si="159"/>
        <v/>
      </c>
      <c r="HJ160" s="104" t="str">
        <f t="shared" si="159"/>
        <v/>
      </c>
    </row>
    <row r="161" spans="1:218" x14ac:dyDescent="0.25">
      <c r="A161" s="91">
        <v>40662</v>
      </c>
      <c r="B161" s="113">
        <v>0.75</v>
      </c>
      <c r="C161" s="114" t="s">
        <v>407</v>
      </c>
      <c r="D161" s="160" t="s">
        <v>664</v>
      </c>
      <c r="E161" s="112">
        <v>43.2</v>
      </c>
      <c r="F161" s="134"/>
      <c r="G161" s="161" t="s">
        <v>665</v>
      </c>
      <c r="H161" s="162" t="str">
        <f>INDEX('Daily Activity List'!B:B,MATCH(A161,'Daily Activity List'!$A:$A))</f>
        <v>AB Decon - Removal</v>
      </c>
      <c r="I161" s="136"/>
      <c r="J161" s="104" t="str">
        <f t="shared" si="144"/>
        <v/>
      </c>
      <c r="K161" s="104" t="str">
        <f t="shared" si="144"/>
        <v/>
      </c>
      <c r="L161" s="104" t="str">
        <f t="shared" si="160"/>
        <v/>
      </c>
      <c r="M161" s="104" t="str">
        <f t="shared" si="160"/>
        <v/>
      </c>
      <c r="N161" s="104" t="str">
        <f t="shared" si="160"/>
        <v/>
      </c>
      <c r="O161" s="104" t="str">
        <f t="shared" si="160"/>
        <v/>
      </c>
      <c r="P161" s="104" t="str">
        <f t="shared" si="160"/>
        <v/>
      </c>
      <c r="Q161" s="104" t="str">
        <f t="shared" si="160"/>
        <v/>
      </c>
      <c r="R161" s="104" t="str">
        <f t="shared" si="160"/>
        <v/>
      </c>
      <c r="S161" s="104" t="str">
        <f t="shared" si="160"/>
        <v/>
      </c>
      <c r="T161" s="104" t="str">
        <f t="shared" si="160"/>
        <v/>
      </c>
      <c r="U161" s="104" t="str">
        <f t="shared" si="160"/>
        <v/>
      </c>
      <c r="V161" s="104" t="str">
        <f t="shared" si="160"/>
        <v/>
      </c>
      <c r="W161" s="136"/>
      <c r="X161" s="104" t="str">
        <f t="shared" si="130"/>
        <v/>
      </c>
      <c r="Y161" s="104" t="str">
        <f t="shared" si="171"/>
        <v/>
      </c>
      <c r="Z161" s="104" t="str">
        <f t="shared" si="171"/>
        <v/>
      </c>
      <c r="AA161" s="104" t="str">
        <f t="shared" si="171"/>
        <v/>
      </c>
      <c r="AB161" s="104" t="str">
        <f t="shared" si="171"/>
        <v/>
      </c>
      <c r="AC161" s="104" t="str">
        <f t="shared" si="171"/>
        <v/>
      </c>
      <c r="AD161" s="104" t="str">
        <f t="shared" si="171"/>
        <v/>
      </c>
      <c r="AE161" s="104" t="str">
        <f t="shared" si="171"/>
        <v/>
      </c>
      <c r="AF161" s="104" t="str">
        <f t="shared" si="171"/>
        <v/>
      </c>
      <c r="AG161" s="104" t="str">
        <f t="shared" si="171"/>
        <v/>
      </c>
      <c r="AH161" s="104" t="str">
        <f t="shared" si="171"/>
        <v/>
      </c>
      <c r="AI161" s="104" t="str">
        <f t="shared" si="171"/>
        <v/>
      </c>
      <c r="AJ161" s="104" t="str">
        <f t="shared" si="171"/>
        <v/>
      </c>
      <c r="AK161" s="104"/>
      <c r="AL161" s="104" t="str">
        <f t="shared" si="131"/>
        <v/>
      </c>
      <c r="AM161" s="104" t="str">
        <f t="shared" si="172"/>
        <v/>
      </c>
      <c r="AN161" s="104" t="str">
        <f t="shared" si="172"/>
        <v/>
      </c>
      <c r="AO161" s="104" t="str">
        <f t="shared" si="172"/>
        <v/>
      </c>
      <c r="AP161" s="104" t="str">
        <f t="shared" si="172"/>
        <v/>
      </c>
      <c r="AQ161" s="104" t="str">
        <f t="shared" si="172"/>
        <v/>
      </c>
      <c r="AR161" s="104" t="str">
        <f t="shared" si="172"/>
        <v/>
      </c>
      <c r="AS161" s="104" t="str">
        <f t="shared" si="172"/>
        <v/>
      </c>
      <c r="AT161" s="104" t="str">
        <f t="shared" si="172"/>
        <v/>
      </c>
      <c r="AU161" s="104" t="str">
        <f t="shared" si="172"/>
        <v/>
      </c>
      <c r="AV161" s="104" t="str">
        <f t="shared" si="172"/>
        <v/>
      </c>
      <c r="AW161" s="104" t="str">
        <f t="shared" si="172"/>
        <v/>
      </c>
      <c r="AX161" s="104" t="str">
        <f t="shared" si="172"/>
        <v/>
      </c>
      <c r="AY161" s="104"/>
      <c r="AZ161" s="104" t="str">
        <f t="shared" si="132"/>
        <v/>
      </c>
      <c r="BA161" s="104" t="str">
        <f t="shared" si="173"/>
        <v/>
      </c>
      <c r="BB161" s="104" t="str">
        <f t="shared" si="173"/>
        <v/>
      </c>
      <c r="BC161" s="104" t="str">
        <f t="shared" si="173"/>
        <v/>
      </c>
      <c r="BD161" s="104" t="str">
        <f t="shared" si="173"/>
        <v/>
      </c>
      <c r="BE161" s="104" t="str">
        <f t="shared" si="173"/>
        <v/>
      </c>
      <c r="BF161" s="104" t="str">
        <f t="shared" si="173"/>
        <v/>
      </c>
      <c r="BG161" s="104" t="str">
        <f t="shared" si="173"/>
        <v/>
      </c>
      <c r="BH161" s="104" t="str">
        <f t="shared" si="173"/>
        <v/>
      </c>
      <c r="BI161" s="104" t="str">
        <f t="shared" si="173"/>
        <v/>
      </c>
      <c r="BJ161" s="104" t="str">
        <f t="shared" si="173"/>
        <v/>
      </c>
      <c r="BK161" s="104" t="str">
        <f t="shared" si="173"/>
        <v/>
      </c>
      <c r="BL161" s="104" t="str">
        <f t="shared" si="173"/>
        <v/>
      </c>
      <c r="BM161" s="104"/>
      <c r="BN161" s="104" t="str">
        <f t="shared" si="133"/>
        <v/>
      </c>
      <c r="BO161" s="104" t="str">
        <f t="shared" si="174"/>
        <v/>
      </c>
      <c r="BP161" s="104" t="str">
        <f t="shared" si="174"/>
        <v/>
      </c>
      <c r="BQ161" s="104" t="str">
        <f t="shared" si="174"/>
        <v/>
      </c>
      <c r="BR161" s="104" t="str">
        <f t="shared" si="174"/>
        <v/>
      </c>
      <c r="BS161" s="104" t="str">
        <f t="shared" si="174"/>
        <v/>
      </c>
      <c r="BT161" s="104" t="str">
        <f t="shared" si="174"/>
        <v/>
      </c>
      <c r="BU161" s="104" t="str">
        <f t="shared" si="174"/>
        <v/>
      </c>
      <c r="BV161" s="104" t="str">
        <f t="shared" si="174"/>
        <v/>
      </c>
      <c r="BW161" s="104" t="str">
        <f t="shared" si="174"/>
        <v/>
      </c>
      <c r="BX161" s="104" t="str">
        <f t="shared" si="174"/>
        <v/>
      </c>
      <c r="BY161" s="104" t="str">
        <f t="shared" si="174"/>
        <v/>
      </c>
      <c r="BZ161" s="104" t="str">
        <f t="shared" si="174"/>
        <v/>
      </c>
      <c r="CA161" s="104"/>
      <c r="CB161" s="104" t="str">
        <f t="shared" si="161"/>
        <v/>
      </c>
      <c r="CC161" s="104" t="str">
        <f t="shared" si="161"/>
        <v/>
      </c>
      <c r="CD161" s="104" t="str">
        <f t="shared" si="161"/>
        <v/>
      </c>
      <c r="CE161" s="104" t="str">
        <f t="shared" si="161"/>
        <v/>
      </c>
      <c r="CF161" s="104" t="str">
        <f t="shared" si="161"/>
        <v/>
      </c>
      <c r="CG161" s="104" t="str">
        <f t="shared" si="150"/>
        <v/>
      </c>
      <c r="CH161" s="104" t="str">
        <f t="shared" si="150"/>
        <v/>
      </c>
      <c r="CI161" s="104" t="str">
        <f t="shared" si="150"/>
        <v/>
      </c>
      <c r="CJ161" s="104" t="str">
        <f t="shared" si="150"/>
        <v/>
      </c>
      <c r="CK161" s="104" t="str">
        <f t="shared" si="150"/>
        <v/>
      </c>
      <c r="CL161" s="104" t="str">
        <f t="shared" si="150"/>
        <v/>
      </c>
      <c r="CM161" s="104" t="str">
        <f t="shared" si="150"/>
        <v/>
      </c>
      <c r="CN161" s="104" t="str">
        <f t="shared" si="150"/>
        <v/>
      </c>
      <c r="CO161" s="104"/>
      <c r="CP161" s="104" t="str">
        <f t="shared" si="162"/>
        <v/>
      </c>
      <c r="CQ161" s="104" t="str">
        <f t="shared" si="162"/>
        <v/>
      </c>
      <c r="CR161" s="104" t="str">
        <f t="shared" si="162"/>
        <v/>
      </c>
      <c r="CS161" s="104" t="str">
        <f t="shared" si="162"/>
        <v/>
      </c>
      <c r="CT161" s="104" t="str">
        <f t="shared" si="162"/>
        <v/>
      </c>
      <c r="CU161" s="104" t="str">
        <f t="shared" si="151"/>
        <v/>
      </c>
      <c r="CV161" s="104" t="str">
        <f t="shared" si="151"/>
        <v/>
      </c>
      <c r="CW161" s="104" t="str">
        <f t="shared" si="151"/>
        <v/>
      </c>
      <c r="CX161" s="104" t="str">
        <f t="shared" si="151"/>
        <v/>
      </c>
      <c r="CY161" s="104" t="str">
        <f t="shared" si="151"/>
        <v/>
      </c>
      <c r="CZ161" s="104" t="str">
        <f t="shared" si="151"/>
        <v/>
      </c>
      <c r="DA161" s="104" t="str">
        <f t="shared" si="151"/>
        <v/>
      </c>
      <c r="DB161" s="104" t="str">
        <f t="shared" si="151"/>
        <v/>
      </c>
      <c r="DC161" s="104"/>
      <c r="DD161" s="104" t="str">
        <f t="shared" si="163"/>
        <v/>
      </c>
      <c r="DE161" s="104" t="str">
        <f t="shared" si="163"/>
        <v/>
      </c>
      <c r="DF161" s="104" t="str">
        <f t="shared" si="163"/>
        <v/>
      </c>
      <c r="DG161" s="104" t="str">
        <f t="shared" si="163"/>
        <v/>
      </c>
      <c r="DH161" s="104" t="str">
        <f t="shared" si="163"/>
        <v/>
      </c>
      <c r="DI161" s="104" t="str">
        <f t="shared" si="152"/>
        <v/>
      </c>
      <c r="DJ161" s="104" t="str">
        <f t="shared" si="152"/>
        <v/>
      </c>
      <c r="DK161" s="104" t="str">
        <f t="shared" si="152"/>
        <v/>
      </c>
      <c r="DL161" s="104" t="str">
        <f t="shared" si="152"/>
        <v/>
      </c>
      <c r="DM161" s="104" t="str">
        <f t="shared" si="152"/>
        <v/>
      </c>
      <c r="DN161" s="104" t="str">
        <f t="shared" si="152"/>
        <v/>
      </c>
      <c r="DO161" s="104" t="str">
        <f t="shared" si="152"/>
        <v/>
      </c>
      <c r="DP161" s="104" t="str">
        <f t="shared" si="152"/>
        <v/>
      </c>
      <c r="DQ161" s="104"/>
      <c r="DR161" s="104" t="str">
        <f t="shared" si="164"/>
        <v/>
      </c>
      <c r="DS161" s="104" t="str">
        <f t="shared" si="164"/>
        <v/>
      </c>
      <c r="DT161" s="104" t="str">
        <f t="shared" si="164"/>
        <v/>
      </c>
      <c r="DU161" s="104" t="str">
        <f t="shared" si="164"/>
        <v/>
      </c>
      <c r="DV161" s="104" t="str">
        <f t="shared" si="164"/>
        <v/>
      </c>
      <c r="DW161" s="104" t="str">
        <f t="shared" si="153"/>
        <v/>
      </c>
      <c r="DX161" s="104" t="str">
        <f t="shared" si="153"/>
        <v/>
      </c>
      <c r="DY161" s="104" t="str">
        <f t="shared" si="153"/>
        <v/>
      </c>
      <c r="DZ161" s="104" t="str">
        <f t="shared" si="153"/>
        <v/>
      </c>
      <c r="EA161" s="104" t="str">
        <f t="shared" si="153"/>
        <v/>
      </c>
      <c r="EB161" s="104" t="str">
        <f t="shared" si="153"/>
        <v/>
      </c>
      <c r="EC161" s="104" t="str">
        <f t="shared" si="153"/>
        <v/>
      </c>
      <c r="ED161" s="104" t="str">
        <f t="shared" si="153"/>
        <v/>
      </c>
      <c r="EE161" s="104"/>
      <c r="EF161" s="104" t="str">
        <f t="shared" si="165"/>
        <v/>
      </c>
      <c r="EG161" s="104" t="str">
        <f t="shared" si="165"/>
        <v/>
      </c>
      <c r="EH161" s="104" t="str">
        <f t="shared" si="165"/>
        <v/>
      </c>
      <c r="EI161" s="104" t="str">
        <f t="shared" si="165"/>
        <v/>
      </c>
      <c r="EJ161" s="104" t="str">
        <f t="shared" si="165"/>
        <v/>
      </c>
      <c r="EK161" s="104" t="str">
        <f t="shared" si="154"/>
        <v/>
      </c>
      <c r="EL161" s="104" t="str">
        <f t="shared" si="154"/>
        <v/>
      </c>
      <c r="EM161" s="104" t="str">
        <f t="shared" si="154"/>
        <v/>
      </c>
      <c r="EN161" s="104" t="str">
        <f t="shared" si="154"/>
        <v/>
      </c>
      <c r="EO161" s="104" t="str">
        <f t="shared" si="154"/>
        <v/>
      </c>
      <c r="EP161" s="104" t="str">
        <f t="shared" si="154"/>
        <v/>
      </c>
      <c r="EQ161" s="104" t="str">
        <f t="shared" si="154"/>
        <v/>
      </c>
      <c r="ER161" s="104" t="str">
        <f t="shared" si="154"/>
        <v/>
      </c>
      <c r="ES161" s="104"/>
      <c r="ET161" s="104" t="str">
        <f t="shared" si="166"/>
        <v/>
      </c>
      <c r="EU161" s="104" t="str">
        <f t="shared" si="166"/>
        <v/>
      </c>
      <c r="EV161" s="104" t="str">
        <f t="shared" si="166"/>
        <v/>
      </c>
      <c r="EW161" s="104" t="str">
        <f t="shared" si="166"/>
        <v/>
      </c>
      <c r="EX161" s="104" t="str">
        <f t="shared" si="166"/>
        <v/>
      </c>
      <c r="EY161" s="104" t="str">
        <f t="shared" si="155"/>
        <v/>
      </c>
      <c r="EZ161" s="104" t="str">
        <f t="shared" si="155"/>
        <v/>
      </c>
      <c r="FA161" s="104" t="str">
        <f t="shared" si="155"/>
        <v/>
      </c>
      <c r="FB161" s="104" t="str">
        <f t="shared" si="155"/>
        <v/>
      </c>
      <c r="FC161" s="104" t="str">
        <f t="shared" si="155"/>
        <v/>
      </c>
      <c r="FD161" s="104" t="str">
        <f t="shared" si="155"/>
        <v/>
      </c>
      <c r="FE161" s="104" t="str">
        <f t="shared" si="155"/>
        <v/>
      </c>
      <c r="FF161" s="104" t="str">
        <f t="shared" si="155"/>
        <v/>
      </c>
      <c r="FG161" s="104"/>
      <c r="FH161" s="104" t="str">
        <f t="shared" si="167"/>
        <v/>
      </c>
      <c r="FI161" s="104" t="str">
        <f t="shared" si="167"/>
        <v/>
      </c>
      <c r="FJ161" s="104" t="str">
        <f t="shared" si="167"/>
        <v/>
      </c>
      <c r="FK161" s="104" t="str">
        <f t="shared" si="167"/>
        <v/>
      </c>
      <c r="FL161" s="104" t="str">
        <f t="shared" si="167"/>
        <v/>
      </c>
      <c r="FM161" s="104" t="str">
        <f t="shared" si="156"/>
        <v/>
      </c>
      <c r="FN161" s="104" t="str">
        <f t="shared" si="156"/>
        <v/>
      </c>
      <c r="FO161" s="104" t="str">
        <f t="shared" si="156"/>
        <v/>
      </c>
      <c r="FP161" s="104" t="str">
        <f t="shared" si="156"/>
        <v/>
      </c>
      <c r="FQ161" s="104" t="str">
        <f t="shared" si="156"/>
        <v/>
      </c>
      <c r="FR161" s="104" t="str">
        <f t="shared" si="156"/>
        <v/>
      </c>
      <c r="FS161" s="104" t="str">
        <f t="shared" si="156"/>
        <v/>
      </c>
      <c r="FT161" s="104" t="str">
        <f t="shared" si="156"/>
        <v/>
      </c>
      <c r="FU161" s="104"/>
      <c r="FV161" s="104" t="str">
        <f t="shared" si="168"/>
        <v/>
      </c>
      <c r="FW161" s="104" t="str">
        <f t="shared" si="168"/>
        <v/>
      </c>
      <c r="FX161" s="104" t="str">
        <f t="shared" si="168"/>
        <v/>
      </c>
      <c r="FY161" s="104" t="str">
        <f t="shared" si="168"/>
        <v/>
      </c>
      <c r="FZ161" s="104" t="str">
        <f t="shared" si="168"/>
        <v/>
      </c>
      <c r="GA161" s="104" t="str">
        <f t="shared" si="157"/>
        <v/>
      </c>
      <c r="GB161" s="104" t="str">
        <f t="shared" si="157"/>
        <v/>
      </c>
      <c r="GC161" s="104" t="str">
        <f t="shared" si="157"/>
        <v/>
      </c>
      <c r="GD161" s="104" t="str">
        <f t="shared" si="157"/>
        <v/>
      </c>
      <c r="GE161" s="104" t="str">
        <f t="shared" si="157"/>
        <v/>
      </c>
      <c r="GF161" s="104" t="str">
        <f t="shared" si="157"/>
        <v/>
      </c>
      <c r="GG161" s="104" t="str">
        <f t="shared" si="157"/>
        <v/>
      </c>
      <c r="GH161" s="104" t="str">
        <f t="shared" si="157"/>
        <v/>
      </c>
      <c r="GI161" s="104"/>
      <c r="GJ161" s="104" t="str">
        <f t="shared" si="169"/>
        <v/>
      </c>
      <c r="GK161" s="104" t="str">
        <f t="shared" si="169"/>
        <v/>
      </c>
      <c r="GL161" s="104" t="str">
        <f t="shared" si="169"/>
        <v/>
      </c>
      <c r="GM161" s="104" t="str">
        <f t="shared" si="169"/>
        <v/>
      </c>
      <c r="GN161" s="104" t="str">
        <f t="shared" si="169"/>
        <v/>
      </c>
      <c r="GO161" s="104" t="str">
        <f t="shared" si="158"/>
        <v/>
      </c>
      <c r="GP161" s="104" t="str">
        <f t="shared" si="158"/>
        <v/>
      </c>
      <c r="GQ161" s="104" t="str">
        <f t="shared" si="158"/>
        <v/>
      </c>
      <c r="GR161" s="104" t="str">
        <f t="shared" si="158"/>
        <v/>
      </c>
      <c r="GS161" s="104" t="str">
        <f t="shared" si="158"/>
        <v/>
      </c>
      <c r="GT161" s="104" t="str">
        <f t="shared" si="158"/>
        <v/>
      </c>
      <c r="GU161" s="104" t="str">
        <f t="shared" si="158"/>
        <v/>
      </c>
      <c r="GV161" s="104" t="str">
        <f t="shared" si="158"/>
        <v/>
      </c>
      <c r="GW161" s="104"/>
      <c r="GX161" s="104" t="str">
        <f t="shared" si="170"/>
        <v/>
      </c>
      <c r="GY161" s="104" t="str">
        <f t="shared" si="170"/>
        <v/>
      </c>
      <c r="GZ161" s="104" t="str">
        <f t="shared" si="170"/>
        <v/>
      </c>
      <c r="HA161" s="104" t="str">
        <f t="shared" si="170"/>
        <v/>
      </c>
      <c r="HB161" s="104" t="str">
        <f t="shared" si="170"/>
        <v/>
      </c>
      <c r="HC161" s="104">
        <f t="shared" si="159"/>
        <v>43.2</v>
      </c>
      <c r="HD161" s="104" t="str">
        <f t="shared" si="159"/>
        <v/>
      </c>
      <c r="HE161" s="104" t="str">
        <f t="shared" si="159"/>
        <v/>
      </c>
      <c r="HF161" s="104" t="str">
        <f t="shared" si="159"/>
        <v/>
      </c>
      <c r="HG161" s="104" t="str">
        <f t="shared" si="159"/>
        <v/>
      </c>
      <c r="HH161" s="104" t="str">
        <f t="shared" si="159"/>
        <v/>
      </c>
      <c r="HI161" s="104" t="str">
        <f t="shared" si="159"/>
        <v/>
      </c>
      <c r="HJ161" s="104" t="str">
        <f t="shared" si="159"/>
        <v/>
      </c>
    </row>
    <row r="162" spans="1:218" x14ac:dyDescent="0.25">
      <c r="A162" s="91">
        <v>40662</v>
      </c>
      <c r="B162" s="113">
        <v>0.75</v>
      </c>
      <c r="C162" s="114" t="s">
        <v>556</v>
      </c>
      <c r="D162" s="160" t="s">
        <v>664</v>
      </c>
      <c r="E162" s="112">
        <v>67.599999999999994</v>
      </c>
      <c r="F162" s="134"/>
      <c r="G162" s="161" t="s">
        <v>665</v>
      </c>
      <c r="H162" s="162" t="str">
        <f>INDEX('Daily Activity List'!B:B,MATCH(A162,'Daily Activity List'!$A:$A))</f>
        <v>AB Decon - Removal</v>
      </c>
      <c r="I162" s="136"/>
      <c r="J162" s="104" t="str">
        <f t="shared" si="144"/>
        <v/>
      </c>
      <c r="K162" s="104" t="str">
        <f t="shared" si="144"/>
        <v/>
      </c>
      <c r="L162" s="104" t="str">
        <f t="shared" si="160"/>
        <v/>
      </c>
      <c r="M162" s="104" t="str">
        <f t="shared" si="160"/>
        <v/>
      </c>
      <c r="N162" s="104" t="str">
        <f t="shared" si="160"/>
        <v/>
      </c>
      <c r="O162" s="104" t="str">
        <f t="shared" si="160"/>
        <v/>
      </c>
      <c r="P162" s="104" t="str">
        <f t="shared" si="160"/>
        <v/>
      </c>
      <c r="Q162" s="104" t="str">
        <f t="shared" si="160"/>
        <v/>
      </c>
      <c r="R162" s="104" t="str">
        <f t="shared" si="160"/>
        <v/>
      </c>
      <c r="S162" s="104" t="str">
        <f t="shared" si="160"/>
        <v/>
      </c>
      <c r="T162" s="104" t="str">
        <f t="shared" si="160"/>
        <v/>
      </c>
      <c r="U162" s="104" t="str">
        <f t="shared" si="160"/>
        <v/>
      </c>
      <c r="V162" s="104" t="str">
        <f t="shared" si="160"/>
        <v/>
      </c>
      <c r="W162" s="136"/>
      <c r="X162" s="104" t="str">
        <f t="shared" si="130"/>
        <v/>
      </c>
      <c r="Y162" s="104" t="str">
        <f t="shared" si="171"/>
        <v/>
      </c>
      <c r="Z162" s="104" t="str">
        <f t="shared" si="171"/>
        <v/>
      </c>
      <c r="AA162" s="104" t="str">
        <f t="shared" si="171"/>
        <v/>
      </c>
      <c r="AB162" s="104" t="str">
        <f t="shared" si="171"/>
        <v/>
      </c>
      <c r="AC162" s="104" t="str">
        <f t="shared" si="171"/>
        <v/>
      </c>
      <c r="AD162" s="104" t="str">
        <f t="shared" si="171"/>
        <v/>
      </c>
      <c r="AE162" s="104" t="str">
        <f t="shared" si="171"/>
        <v/>
      </c>
      <c r="AF162" s="104" t="str">
        <f t="shared" si="171"/>
        <v/>
      </c>
      <c r="AG162" s="104" t="str">
        <f t="shared" si="171"/>
        <v/>
      </c>
      <c r="AH162" s="104" t="str">
        <f t="shared" si="171"/>
        <v/>
      </c>
      <c r="AI162" s="104" t="str">
        <f t="shared" si="171"/>
        <v/>
      </c>
      <c r="AJ162" s="104" t="str">
        <f t="shared" si="171"/>
        <v/>
      </c>
      <c r="AK162" s="104"/>
      <c r="AL162" s="104" t="str">
        <f t="shared" si="131"/>
        <v/>
      </c>
      <c r="AM162" s="104" t="str">
        <f t="shared" si="172"/>
        <v/>
      </c>
      <c r="AN162" s="104" t="str">
        <f t="shared" si="172"/>
        <v/>
      </c>
      <c r="AO162" s="104" t="str">
        <f t="shared" si="172"/>
        <v/>
      </c>
      <c r="AP162" s="104" t="str">
        <f t="shared" si="172"/>
        <v/>
      </c>
      <c r="AQ162" s="104" t="str">
        <f t="shared" si="172"/>
        <v/>
      </c>
      <c r="AR162" s="104" t="str">
        <f t="shared" si="172"/>
        <v/>
      </c>
      <c r="AS162" s="104" t="str">
        <f t="shared" si="172"/>
        <v/>
      </c>
      <c r="AT162" s="104" t="str">
        <f t="shared" si="172"/>
        <v/>
      </c>
      <c r="AU162" s="104" t="str">
        <f t="shared" si="172"/>
        <v/>
      </c>
      <c r="AV162" s="104" t="str">
        <f t="shared" si="172"/>
        <v/>
      </c>
      <c r="AW162" s="104" t="str">
        <f t="shared" si="172"/>
        <v/>
      </c>
      <c r="AX162" s="104" t="str">
        <f t="shared" si="172"/>
        <v/>
      </c>
      <c r="AY162" s="104"/>
      <c r="AZ162" s="104" t="str">
        <f t="shared" si="132"/>
        <v/>
      </c>
      <c r="BA162" s="104" t="str">
        <f t="shared" si="173"/>
        <v/>
      </c>
      <c r="BB162" s="104" t="str">
        <f t="shared" si="173"/>
        <v/>
      </c>
      <c r="BC162" s="104" t="str">
        <f t="shared" si="173"/>
        <v/>
      </c>
      <c r="BD162" s="104" t="str">
        <f t="shared" si="173"/>
        <v/>
      </c>
      <c r="BE162" s="104" t="str">
        <f t="shared" si="173"/>
        <v/>
      </c>
      <c r="BF162" s="104" t="str">
        <f t="shared" si="173"/>
        <v/>
      </c>
      <c r="BG162" s="104" t="str">
        <f t="shared" si="173"/>
        <v/>
      </c>
      <c r="BH162" s="104" t="str">
        <f t="shared" si="173"/>
        <v/>
      </c>
      <c r="BI162" s="104" t="str">
        <f t="shared" si="173"/>
        <v/>
      </c>
      <c r="BJ162" s="104" t="str">
        <f t="shared" si="173"/>
        <v/>
      </c>
      <c r="BK162" s="104" t="str">
        <f t="shared" si="173"/>
        <v/>
      </c>
      <c r="BL162" s="104" t="str">
        <f t="shared" si="173"/>
        <v/>
      </c>
      <c r="BM162" s="104"/>
      <c r="BN162" s="104" t="str">
        <f t="shared" si="133"/>
        <v/>
      </c>
      <c r="BO162" s="104" t="str">
        <f t="shared" si="174"/>
        <v/>
      </c>
      <c r="BP162" s="104" t="str">
        <f t="shared" si="174"/>
        <v/>
      </c>
      <c r="BQ162" s="104" t="str">
        <f t="shared" si="174"/>
        <v/>
      </c>
      <c r="BR162" s="104" t="str">
        <f t="shared" si="174"/>
        <v/>
      </c>
      <c r="BS162" s="104" t="str">
        <f t="shared" si="174"/>
        <v/>
      </c>
      <c r="BT162" s="104" t="str">
        <f t="shared" si="174"/>
        <v/>
      </c>
      <c r="BU162" s="104" t="str">
        <f t="shared" si="174"/>
        <v/>
      </c>
      <c r="BV162" s="104" t="str">
        <f t="shared" si="174"/>
        <v/>
      </c>
      <c r="BW162" s="104" t="str">
        <f t="shared" si="174"/>
        <v/>
      </c>
      <c r="BX162" s="104" t="str">
        <f t="shared" si="174"/>
        <v/>
      </c>
      <c r="BY162" s="104" t="str">
        <f t="shared" si="174"/>
        <v/>
      </c>
      <c r="BZ162" s="104" t="str">
        <f t="shared" si="174"/>
        <v/>
      </c>
      <c r="CA162" s="104"/>
      <c r="CB162" s="104" t="str">
        <f t="shared" si="161"/>
        <v/>
      </c>
      <c r="CC162" s="104" t="str">
        <f t="shared" si="161"/>
        <v/>
      </c>
      <c r="CD162" s="104" t="str">
        <f t="shared" si="161"/>
        <v/>
      </c>
      <c r="CE162" s="104" t="str">
        <f t="shared" si="161"/>
        <v/>
      </c>
      <c r="CF162" s="104" t="str">
        <f t="shared" si="161"/>
        <v/>
      </c>
      <c r="CG162" s="104">
        <f t="shared" si="150"/>
        <v>67.599999999999994</v>
      </c>
      <c r="CH162" s="104" t="str">
        <f t="shared" si="150"/>
        <v/>
      </c>
      <c r="CI162" s="104" t="str">
        <f t="shared" si="150"/>
        <v/>
      </c>
      <c r="CJ162" s="104" t="str">
        <f t="shared" si="150"/>
        <v/>
      </c>
      <c r="CK162" s="104" t="str">
        <f t="shared" si="150"/>
        <v/>
      </c>
      <c r="CL162" s="104" t="str">
        <f t="shared" si="150"/>
        <v/>
      </c>
      <c r="CM162" s="104" t="str">
        <f t="shared" si="150"/>
        <v/>
      </c>
      <c r="CN162" s="104" t="str">
        <f t="shared" si="150"/>
        <v/>
      </c>
      <c r="CO162" s="104"/>
      <c r="CP162" s="104" t="str">
        <f t="shared" si="162"/>
        <v/>
      </c>
      <c r="CQ162" s="104" t="str">
        <f t="shared" si="162"/>
        <v/>
      </c>
      <c r="CR162" s="104" t="str">
        <f t="shared" si="162"/>
        <v/>
      </c>
      <c r="CS162" s="104" t="str">
        <f t="shared" si="162"/>
        <v/>
      </c>
      <c r="CT162" s="104" t="str">
        <f t="shared" si="162"/>
        <v/>
      </c>
      <c r="CU162" s="104" t="str">
        <f t="shared" si="151"/>
        <v/>
      </c>
      <c r="CV162" s="104" t="str">
        <f t="shared" si="151"/>
        <v/>
      </c>
      <c r="CW162" s="104" t="str">
        <f t="shared" si="151"/>
        <v/>
      </c>
      <c r="CX162" s="104" t="str">
        <f t="shared" si="151"/>
        <v/>
      </c>
      <c r="CY162" s="104" t="str">
        <f t="shared" si="151"/>
        <v/>
      </c>
      <c r="CZ162" s="104" t="str">
        <f t="shared" si="151"/>
        <v/>
      </c>
      <c r="DA162" s="104" t="str">
        <f t="shared" si="151"/>
        <v/>
      </c>
      <c r="DB162" s="104" t="str">
        <f t="shared" si="151"/>
        <v/>
      </c>
      <c r="DC162" s="104"/>
      <c r="DD162" s="104" t="str">
        <f t="shared" si="163"/>
        <v/>
      </c>
      <c r="DE162" s="104" t="str">
        <f t="shared" si="163"/>
        <v/>
      </c>
      <c r="DF162" s="104" t="str">
        <f t="shared" si="163"/>
        <v/>
      </c>
      <c r="DG162" s="104" t="str">
        <f t="shared" si="163"/>
        <v/>
      </c>
      <c r="DH162" s="104" t="str">
        <f t="shared" si="163"/>
        <v/>
      </c>
      <c r="DI162" s="104" t="str">
        <f t="shared" si="152"/>
        <v/>
      </c>
      <c r="DJ162" s="104" t="str">
        <f t="shared" si="152"/>
        <v/>
      </c>
      <c r="DK162" s="104" t="str">
        <f t="shared" si="152"/>
        <v/>
      </c>
      <c r="DL162" s="104" t="str">
        <f t="shared" si="152"/>
        <v/>
      </c>
      <c r="DM162" s="104" t="str">
        <f t="shared" si="152"/>
        <v/>
      </c>
      <c r="DN162" s="104" t="str">
        <f t="shared" si="152"/>
        <v/>
      </c>
      <c r="DO162" s="104" t="str">
        <f t="shared" si="152"/>
        <v/>
      </c>
      <c r="DP162" s="104" t="str">
        <f t="shared" si="152"/>
        <v/>
      </c>
      <c r="DQ162" s="104"/>
      <c r="DR162" s="104" t="str">
        <f t="shared" si="164"/>
        <v/>
      </c>
      <c r="DS162" s="104" t="str">
        <f t="shared" si="164"/>
        <v/>
      </c>
      <c r="DT162" s="104" t="str">
        <f t="shared" si="164"/>
        <v/>
      </c>
      <c r="DU162" s="104" t="str">
        <f t="shared" si="164"/>
        <v/>
      </c>
      <c r="DV162" s="104" t="str">
        <f t="shared" si="164"/>
        <v/>
      </c>
      <c r="DW162" s="104" t="str">
        <f t="shared" si="153"/>
        <v/>
      </c>
      <c r="DX162" s="104" t="str">
        <f t="shared" si="153"/>
        <v/>
      </c>
      <c r="DY162" s="104" t="str">
        <f t="shared" si="153"/>
        <v/>
      </c>
      <c r="DZ162" s="104" t="str">
        <f t="shared" si="153"/>
        <v/>
      </c>
      <c r="EA162" s="104" t="str">
        <f t="shared" si="153"/>
        <v/>
      </c>
      <c r="EB162" s="104" t="str">
        <f t="shared" si="153"/>
        <v/>
      </c>
      <c r="EC162" s="104" t="str">
        <f t="shared" si="153"/>
        <v/>
      </c>
      <c r="ED162" s="104" t="str">
        <f t="shared" si="153"/>
        <v/>
      </c>
      <c r="EE162" s="104"/>
      <c r="EF162" s="104" t="str">
        <f t="shared" si="165"/>
        <v/>
      </c>
      <c r="EG162" s="104" t="str">
        <f t="shared" si="165"/>
        <v/>
      </c>
      <c r="EH162" s="104" t="str">
        <f t="shared" si="165"/>
        <v/>
      </c>
      <c r="EI162" s="104" t="str">
        <f t="shared" si="165"/>
        <v/>
      </c>
      <c r="EJ162" s="104" t="str">
        <f t="shared" si="165"/>
        <v/>
      </c>
      <c r="EK162" s="104" t="str">
        <f t="shared" si="154"/>
        <v/>
      </c>
      <c r="EL162" s="104" t="str">
        <f t="shared" si="154"/>
        <v/>
      </c>
      <c r="EM162" s="104" t="str">
        <f t="shared" si="154"/>
        <v/>
      </c>
      <c r="EN162" s="104" t="str">
        <f t="shared" si="154"/>
        <v/>
      </c>
      <c r="EO162" s="104" t="str">
        <f t="shared" si="154"/>
        <v/>
      </c>
      <c r="EP162" s="104" t="str">
        <f t="shared" si="154"/>
        <v/>
      </c>
      <c r="EQ162" s="104" t="str">
        <f t="shared" si="154"/>
        <v/>
      </c>
      <c r="ER162" s="104" t="str">
        <f t="shared" si="154"/>
        <v/>
      </c>
      <c r="ES162" s="104"/>
      <c r="ET162" s="104" t="str">
        <f t="shared" si="166"/>
        <v/>
      </c>
      <c r="EU162" s="104" t="str">
        <f t="shared" si="166"/>
        <v/>
      </c>
      <c r="EV162" s="104" t="str">
        <f t="shared" si="166"/>
        <v/>
      </c>
      <c r="EW162" s="104" t="str">
        <f t="shared" si="166"/>
        <v/>
      </c>
      <c r="EX162" s="104" t="str">
        <f t="shared" si="166"/>
        <v/>
      </c>
      <c r="EY162" s="104" t="str">
        <f t="shared" si="155"/>
        <v/>
      </c>
      <c r="EZ162" s="104" t="str">
        <f t="shared" si="155"/>
        <v/>
      </c>
      <c r="FA162" s="104" t="str">
        <f t="shared" si="155"/>
        <v/>
      </c>
      <c r="FB162" s="104" t="str">
        <f t="shared" si="155"/>
        <v/>
      </c>
      <c r="FC162" s="104" t="str">
        <f t="shared" si="155"/>
        <v/>
      </c>
      <c r="FD162" s="104" t="str">
        <f t="shared" si="155"/>
        <v/>
      </c>
      <c r="FE162" s="104" t="str">
        <f t="shared" si="155"/>
        <v/>
      </c>
      <c r="FF162" s="104" t="str">
        <f t="shared" si="155"/>
        <v/>
      </c>
      <c r="FG162" s="104"/>
      <c r="FH162" s="104" t="str">
        <f t="shared" si="167"/>
        <v/>
      </c>
      <c r="FI162" s="104" t="str">
        <f t="shared" si="167"/>
        <v/>
      </c>
      <c r="FJ162" s="104" t="str">
        <f t="shared" si="167"/>
        <v/>
      </c>
      <c r="FK162" s="104" t="str">
        <f t="shared" si="167"/>
        <v/>
      </c>
      <c r="FL162" s="104" t="str">
        <f t="shared" si="167"/>
        <v/>
      </c>
      <c r="FM162" s="104" t="str">
        <f t="shared" si="156"/>
        <v/>
      </c>
      <c r="FN162" s="104" t="str">
        <f t="shared" si="156"/>
        <v/>
      </c>
      <c r="FO162" s="104" t="str">
        <f t="shared" si="156"/>
        <v/>
      </c>
      <c r="FP162" s="104" t="str">
        <f t="shared" si="156"/>
        <v/>
      </c>
      <c r="FQ162" s="104" t="str">
        <f t="shared" si="156"/>
        <v/>
      </c>
      <c r="FR162" s="104" t="str">
        <f t="shared" si="156"/>
        <v/>
      </c>
      <c r="FS162" s="104" t="str">
        <f t="shared" si="156"/>
        <v/>
      </c>
      <c r="FT162" s="104" t="str">
        <f t="shared" si="156"/>
        <v/>
      </c>
      <c r="FU162" s="104"/>
      <c r="FV162" s="104" t="str">
        <f t="shared" si="168"/>
        <v/>
      </c>
      <c r="FW162" s="104" t="str">
        <f t="shared" si="168"/>
        <v/>
      </c>
      <c r="FX162" s="104" t="str">
        <f t="shared" si="168"/>
        <v/>
      </c>
      <c r="FY162" s="104" t="str">
        <f t="shared" si="168"/>
        <v/>
      </c>
      <c r="FZ162" s="104" t="str">
        <f t="shared" si="168"/>
        <v/>
      </c>
      <c r="GA162" s="104" t="str">
        <f t="shared" si="157"/>
        <v/>
      </c>
      <c r="GB162" s="104" t="str">
        <f t="shared" si="157"/>
        <v/>
      </c>
      <c r="GC162" s="104" t="str">
        <f t="shared" si="157"/>
        <v/>
      </c>
      <c r="GD162" s="104" t="str">
        <f t="shared" si="157"/>
        <v/>
      </c>
      <c r="GE162" s="104" t="str">
        <f t="shared" si="157"/>
        <v/>
      </c>
      <c r="GF162" s="104" t="str">
        <f t="shared" si="157"/>
        <v/>
      </c>
      <c r="GG162" s="104" t="str">
        <f t="shared" si="157"/>
        <v/>
      </c>
      <c r="GH162" s="104" t="str">
        <f t="shared" si="157"/>
        <v/>
      </c>
      <c r="GI162" s="104"/>
      <c r="GJ162" s="104" t="str">
        <f t="shared" si="169"/>
        <v/>
      </c>
      <c r="GK162" s="104" t="str">
        <f t="shared" si="169"/>
        <v/>
      </c>
      <c r="GL162" s="104" t="str">
        <f t="shared" si="169"/>
        <v/>
      </c>
      <c r="GM162" s="104" t="str">
        <f t="shared" si="169"/>
        <v/>
      </c>
      <c r="GN162" s="104" t="str">
        <f t="shared" si="169"/>
        <v/>
      </c>
      <c r="GO162" s="104" t="str">
        <f t="shared" si="158"/>
        <v/>
      </c>
      <c r="GP162" s="104" t="str">
        <f t="shared" si="158"/>
        <v/>
      </c>
      <c r="GQ162" s="104" t="str">
        <f t="shared" si="158"/>
        <v/>
      </c>
      <c r="GR162" s="104" t="str">
        <f t="shared" si="158"/>
        <v/>
      </c>
      <c r="GS162" s="104" t="str">
        <f t="shared" si="158"/>
        <v/>
      </c>
      <c r="GT162" s="104" t="str">
        <f t="shared" si="158"/>
        <v/>
      </c>
      <c r="GU162" s="104" t="str">
        <f t="shared" si="158"/>
        <v/>
      </c>
      <c r="GV162" s="104" t="str">
        <f t="shared" si="158"/>
        <v/>
      </c>
      <c r="GW162" s="104"/>
      <c r="GX162" s="104" t="str">
        <f t="shared" si="170"/>
        <v/>
      </c>
      <c r="GY162" s="104" t="str">
        <f t="shared" si="170"/>
        <v/>
      </c>
      <c r="GZ162" s="104" t="str">
        <f t="shared" si="170"/>
        <v/>
      </c>
      <c r="HA162" s="104" t="str">
        <f t="shared" si="170"/>
        <v/>
      </c>
      <c r="HB162" s="104" t="str">
        <f t="shared" si="170"/>
        <v/>
      </c>
      <c r="HC162" s="104" t="str">
        <f t="shared" si="159"/>
        <v/>
      </c>
      <c r="HD162" s="104" t="str">
        <f t="shared" si="159"/>
        <v/>
      </c>
      <c r="HE162" s="104" t="str">
        <f t="shared" si="159"/>
        <v/>
      </c>
      <c r="HF162" s="104" t="str">
        <f t="shared" si="159"/>
        <v/>
      </c>
      <c r="HG162" s="104" t="str">
        <f t="shared" si="159"/>
        <v/>
      </c>
      <c r="HH162" s="104" t="str">
        <f t="shared" si="159"/>
        <v/>
      </c>
      <c r="HI162" s="104" t="str">
        <f t="shared" si="159"/>
        <v/>
      </c>
      <c r="HJ162" s="104" t="str">
        <f t="shared" si="159"/>
        <v/>
      </c>
    </row>
    <row r="163" spans="1:218" x14ac:dyDescent="0.25">
      <c r="A163" s="91">
        <v>40662</v>
      </c>
      <c r="B163" s="113">
        <v>0.75</v>
      </c>
      <c r="C163" s="114" t="s">
        <v>562</v>
      </c>
      <c r="D163" s="160" t="s">
        <v>664</v>
      </c>
      <c r="E163" s="112">
        <v>38.799999999999997</v>
      </c>
      <c r="F163" s="134"/>
      <c r="G163" s="161" t="s">
        <v>665</v>
      </c>
      <c r="H163" s="162" t="str">
        <f>INDEX('Daily Activity List'!B:B,MATCH(A163,'Daily Activity List'!$A:$A))</f>
        <v>AB Decon - Removal</v>
      </c>
      <c r="I163" s="136"/>
      <c r="J163" s="104" t="str">
        <f t="shared" si="144"/>
        <v/>
      </c>
      <c r="K163" s="104" t="str">
        <f t="shared" si="144"/>
        <v/>
      </c>
      <c r="L163" s="104" t="str">
        <f t="shared" si="160"/>
        <v/>
      </c>
      <c r="M163" s="104" t="str">
        <f t="shared" si="160"/>
        <v/>
      </c>
      <c r="N163" s="104" t="str">
        <f t="shared" si="160"/>
        <v/>
      </c>
      <c r="O163" s="104" t="str">
        <f t="shared" si="160"/>
        <v/>
      </c>
      <c r="P163" s="104" t="str">
        <f t="shared" si="160"/>
        <v/>
      </c>
      <c r="Q163" s="104" t="str">
        <f t="shared" si="160"/>
        <v/>
      </c>
      <c r="R163" s="104" t="str">
        <f t="shared" si="160"/>
        <v/>
      </c>
      <c r="S163" s="104" t="str">
        <f t="shared" si="160"/>
        <v/>
      </c>
      <c r="T163" s="104" t="str">
        <f t="shared" si="160"/>
        <v/>
      </c>
      <c r="U163" s="104" t="str">
        <f t="shared" si="160"/>
        <v/>
      </c>
      <c r="V163" s="104" t="str">
        <f t="shared" si="160"/>
        <v/>
      </c>
      <c r="W163" s="136"/>
      <c r="X163" s="104" t="str">
        <f t="shared" si="130"/>
        <v/>
      </c>
      <c r="Y163" s="104" t="str">
        <f t="shared" si="171"/>
        <v/>
      </c>
      <c r="Z163" s="104" t="str">
        <f t="shared" si="171"/>
        <v/>
      </c>
      <c r="AA163" s="104" t="str">
        <f t="shared" si="171"/>
        <v/>
      </c>
      <c r="AB163" s="104" t="str">
        <f t="shared" si="171"/>
        <v/>
      </c>
      <c r="AC163" s="104" t="str">
        <f t="shared" si="171"/>
        <v/>
      </c>
      <c r="AD163" s="104" t="str">
        <f t="shared" si="171"/>
        <v/>
      </c>
      <c r="AE163" s="104" t="str">
        <f t="shared" si="171"/>
        <v/>
      </c>
      <c r="AF163" s="104" t="str">
        <f t="shared" si="171"/>
        <v/>
      </c>
      <c r="AG163" s="104" t="str">
        <f t="shared" si="171"/>
        <v/>
      </c>
      <c r="AH163" s="104" t="str">
        <f t="shared" si="171"/>
        <v/>
      </c>
      <c r="AI163" s="104" t="str">
        <f t="shared" si="171"/>
        <v/>
      </c>
      <c r="AJ163" s="104" t="str">
        <f t="shared" si="171"/>
        <v/>
      </c>
      <c r="AK163" s="104"/>
      <c r="AL163" s="104" t="str">
        <f t="shared" si="131"/>
        <v/>
      </c>
      <c r="AM163" s="104" t="str">
        <f t="shared" si="172"/>
        <v/>
      </c>
      <c r="AN163" s="104" t="str">
        <f t="shared" si="172"/>
        <v/>
      </c>
      <c r="AO163" s="104" t="str">
        <f t="shared" si="172"/>
        <v/>
      </c>
      <c r="AP163" s="104" t="str">
        <f t="shared" si="172"/>
        <v/>
      </c>
      <c r="AQ163" s="104" t="str">
        <f t="shared" si="172"/>
        <v/>
      </c>
      <c r="AR163" s="104" t="str">
        <f t="shared" si="172"/>
        <v/>
      </c>
      <c r="AS163" s="104" t="str">
        <f t="shared" si="172"/>
        <v/>
      </c>
      <c r="AT163" s="104" t="str">
        <f t="shared" si="172"/>
        <v/>
      </c>
      <c r="AU163" s="104" t="str">
        <f t="shared" si="172"/>
        <v/>
      </c>
      <c r="AV163" s="104" t="str">
        <f t="shared" si="172"/>
        <v/>
      </c>
      <c r="AW163" s="104" t="str">
        <f t="shared" si="172"/>
        <v/>
      </c>
      <c r="AX163" s="104" t="str">
        <f t="shared" si="172"/>
        <v/>
      </c>
      <c r="AY163" s="104"/>
      <c r="AZ163" s="104" t="str">
        <f t="shared" si="132"/>
        <v/>
      </c>
      <c r="BA163" s="104" t="str">
        <f t="shared" si="173"/>
        <v/>
      </c>
      <c r="BB163" s="104" t="str">
        <f t="shared" si="173"/>
        <v/>
      </c>
      <c r="BC163" s="104" t="str">
        <f t="shared" si="173"/>
        <v/>
      </c>
      <c r="BD163" s="104" t="str">
        <f t="shared" si="173"/>
        <v/>
      </c>
      <c r="BE163" s="104" t="str">
        <f t="shared" si="173"/>
        <v/>
      </c>
      <c r="BF163" s="104" t="str">
        <f t="shared" si="173"/>
        <v/>
      </c>
      <c r="BG163" s="104" t="str">
        <f t="shared" si="173"/>
        <v/>
      </c>
      <c r="BH163" s="104" t="str">
        <f t="shared" si="173"/>
        <v/>
      </c>
      <c r="BI163" s="104" t="str">
        <f t="shared" si="173"/>
        <v/>
      </c>
      <c r="BJ163" s="104" t="str">
        <f t="shared" si="173"/>
        <v/>
      </c>
      <c r="BK163" s="104" t="str">
        <f t="shared" si="173"/>
        <v/>
      </c>
      <c r="BL163" s="104" t="str">
        <f t="shared" si="173"/>
        <v/>
      </c>
      <c r="BM163" s="104"/>
      <c r="BN163" s="104" t="str">
        <f t="shared" si="133"/>
        <v/>
      </c>
      <c r="BO163" s="104" t="str">
        <f t="shared" si="174"/>
        <v/>
      </c>
      <c r="BP163" s="104" t="str">
        <f t="shared" si="174"/>
        <v/>
      </c>
      <c r="BQ163" s="104" t="str">
        <f t="shared" si="174"/>
        <v/>
      </c>
      <c r="BR163" s="104" t="str">
        <f t="shared" si="174"/>
        <v/>
      </c>
      <c r="BS163" s="104" t="str">
        <f t="shared" si="174"/>
        <v/>
      </c>
      <c r="BT163" s="104" t="str">
        <f t="shared" si="174"/>
        <v/>
      </c>
      <c r="BU163" s="104" t="str">
        <f t="shared" si="174"/>
        <v/>
      </c>
      <c r="BV163" s="104" t="str">
        <f t="shared" si="174"/>
        <v/>
      </c>
      <c r="BW163" s="104" t="str">
        <f t="shared" si="174"/>
        <v/>
      </c>
      <c r="BX163" s="104" t="str">
        <f t="shared" si="174"/>
        <v/>
      </c>
      <c r="BY163" s="104" t="str">
        <f t="shared" si="174"/>
        <v/>
      </c>
      <c r="BZ163" s="104" t="str">
        <f t="shared" si="174"/>
        <v/>
      </c>
      <c r="CA163" s="104"/>
      <c r="CB163" s="104" t="str">
        <f t="shared" si="161"/>
        <v/>
      </c>
      <c r="CC163" s="104" t="str">
        <f t="shared" si="161"/>
        <v/>
      </c>
      <c r="CD163" s="104" t="str">
        <f t="shared" si="161"/>
        <v/>
      </c>
      <c r="CE163" s="104" t="str">
        <f t="shared" si="161"/>
        <v/>
      </c>
      <c r="CF163" s="104" t="str">
        <f t="shared" si="161"/>
        <v/>
      </c>
      <c r="CG163" s="104" t="str">
        <f t="shared" si="150"/>
        <v/>
      </c>
      <c r="CH163" s="104" t="str">
        <f t="shared" si="150"/>
        <v/>
      </c>
      <c r="CI163" s="104" t="str">
        <f t="shared" si="150"/>
        <v/>
      </c>
      <c r="CJ163" s="104" t="str">
        <f t="shared" si="150"/>
        <v/>
      </c>
      <c r="CK163" s="104" t="str">
        <f t="shared" si="150"/>
        <v/>
      </c>
      <c r="CL163" s="104" t="str">
        <f t="shared" si="150"/>
        <v/>
      </c>
      <c r="CM163" s="104" t="str">
        <f t="shared" si="150"/>
        <v/>
      </c>
      <c r="CN163" s="104" t="str">
        <f t="shared" si="150"/>
        <v/>
      </c>
      <c r="CO163" s="104"/>
      <c r="CP163" s="104" t="str">
        <f t="shared" si="162"/>
        <v/>
      </c>
      <c r="CQ163" s="104" t="str">
        <f t="shared" si="162"/>
        <v/>
      </c>
      <c r="CR163" s="104" t="str">
        <f t="shared" si="162"/>
        <v/>
      </c>
      <c r="CS163" s="104" t="str">
        <f t="shared" si="162"/>
        <v/>
      </c>
      <c r="CT163" s="104" t="str">
        <f t="shared" si="162"/>
        <v/>
      </c>
      <c r="CU163" s="104" t="str">
        <f t="shared" si="151"/>
        <v/>
      </c>
      <c r="CV163" s="104" t="str">
        <f t="shared" si="151"/>
        <v/>
      </c>
      <c r="CW163" s="104" t="str">
        <f t="shared" si="151"/>
        <v/>
      </c>
      <c r="CX163" s="104" t="str">
        <f t="shared" si="151"/>
        <v/>
      </c>
      <c r="CY163" s="104" t="str">
        <f t="shared" si="151"/>
        <v/>
      </c>
      <c r="CZ163" s="104" t="str">
        <f t="shared" si="151"/>
        <v/>
      </c>
      <c r="DA163" s="104" t="str">
        <f t="shared" si="151"/>
        <v/>
      </c>
      <c r="DB163" s="104" t="str">
        <f t="shared" si="151"/>
        <v/>
      </c>
      <c r="DC163" s="104"/>
      <c r="DD163" s="104" t="str">
        <f t="shared" si="163"/>
        <v/>
      </c>
      <c r="DE163" s="104" t="str">
        <f t="shared" si="163"/>
        <v/>
      </c>
      <c r="DF163" s="104" t="str">
        <f t="shared" si="163"/>
        <v/>
      </c>
      <c r="DG163" s="104" t="str">
        <f t="shared" si="163"/>
        <v/>
      </c>
      <c r="DH163" s="104" t="str">
        <f t="shared" si="163"/>
        <v/>
      </c>
      <c r="DI163" s="104" t="str">
        <f t="shared" si="152"/>
        <v/>
      </c>
      <c r="DJ163" s="104" t="str">
        <f t="shared" si="152"/>
        <v/>
      </c>
      <c r="DK163" s="104" t="str">
        <f t="shared" si="152"/>
        <v/>
      </c>
      <c r="DL163" s="104" t="str">
        <f t="shared" si="152"/>
        <v/>
      </c>
      <c r="DM163" s="104" t="str">
        <f t="shared" si="152"/>
        <v/>
      </c>
      <c r="DN163" s="104" t="str">
        <f t="shared" si="152"/>
        <v/>
      </c>
      <c r="DO163" s="104" t="str">
        <f t="shared" si="152"/>
        <v/>
      </c>
      <c r="DP163" s="104" t="str">
        <f t="shared" si="152"/>
        <v/>
      </c>
      <c r="DQ163" s="104"/>
      <c r="DR163" s="104" t="str">
        <f t="shared" si="164"/>
        <v/>
      </c>
      <c r="DS163" s="104" t="str">
        <f t="shared" si="164"/>
        <v/>
      </c>
      <c r="DT163" s="104" t="str">
        <f t="shared" si="164"/>
        <v/>
      </c>
      <c r="DU163" s="104" t="str">
        <f t="shared" si="164"/>
        <v/>
      </c>
      <c r="DV163" s="104" t="str">
        <f t="shared" si="164"/>
        <v/>
      </c>
      <c r="DW163" s="104" t="str">
        <f t="shared" si="153"/>
        <v/>
      </c>
      <c r="DX163" s="104" t="str">
        <f t="shared" si="153"/>
        <v/>
      </c>
      <c r="DY163" s="104" t="str">
        <f t="shared" si="153"/>
        <v/>
      </c>
      <c r="DZ163" s="104" t="str">
        <f t="shared" si="153"/>
        <v/>
      </c>
      <c r="EA163" s="104" t="str">
        <f t="shared" si="153"/>
        <v/>
      </c>
      <c r="EB163" s="104" t="str">
        <f t="shared" si="153"/>
        <v/>
      </c>
      <c r="EC163" s="104" t="str">
        <f t="shared" si="153"/>
        <v/>
      </c>
      <c r="ED163" s="104" t="str">
        <f t="shared" si="153"/>
        <v/>
      </c>
      <c r="EE163" s="104"/>
      <c r="EF163" s="104" t="str">
        <f t="shared" si="165"/>
        <v/>
      </c>
      <c r="EG163" s="104" t="str">
        <f t="shared" si="165"/>
        <v/>
      </c>
      <c r="EH163" s="104" t="str">
        <f t="shared" si="165"/>
        <v/>
      </c>
      <c r="EI163" s="104" t="str">
        <f t="shared" si="165"/>
        <v/>
      </c>
      <c r="EJ163" s="104" t="str">
        <f t="shared" si="165"/>
        <v/>
      </c>
      <c r="EK163" s="104" t="str">
        <f t="shared" si="154"/>
        <v/>
      </c>
      <c r="EL163" s="104" t="str">
        <f t="shared" si="154"/>
        <v/>
      </c>
      <c r="EM163" s="104" t="str">
        <f t="shared" si="154"/>
        <v/>
      </c>
      <c r="EN163" s="104" t="str">
        <f t="shared" si="154"/>
        <v/>
      </c>
      <c r="EO163" s="104" t="str">
        <f t="shared" si="154"/>
        <v/>
      </c>
      <c r="EP163" s="104" t="str">
        <f t="shared" si="154"/>
        <v/>
      </c>
      <c r="EQ163" s="104" t="str">
        <f t="shared" si="154"/>
        <v/>
      </c>
      <c r="ER163" s="104" t="str">
        <f t="shared" si="154"/>
        <v/>
      </c>
      <c r="ES163" s="104"/>
      <c r="ET163" s="104" t="str">
        <f t="shared" si="166"/>
        <v/>
      </c>
      <c r="EU163" s="104" t="str">
        <f t="shared" si="166"/>
        <v/>
      </c>
      <c r="EV163" s="104" t="str">
        <f t="shared" si="166"/>
        <v/>
      </c>
      <c r="EW163" s="104" t="str">
        <f t="shared" si="166"/>
        <v/>
      </c>
      <c r="EX163" s="104" t="str">
        <f t="shared" si="166"/>
        <v/>
      </c>
      <c r="EY163" s="104" t="str">
        <f t="shared" si="155"/>
        <v/>
      </c>
      <c r="EZ163" s="104" t="str">
        <f t="shared" si="155"/>
        <v/>
      </c>
      <c r="FA163" s="104" t="str">
        <f t="shared" si="155"/>
        <v/>
      </c>
      <c r="FB163" s="104" t="str">
        <f t="shared" si="155"/>
        <v/>
      </c>
      <c r="FC163" s="104" t="str">
        <f t="shared" si="155"/>
        <v/>
      </c>
      <c r="FD163" s="104" t="str">
        <f t="shared" si="155"/>
        <v/>
      </c>
      <c r="FE163" s="104" t="str">
        <f t="shared" si="155"/>
        <v/>
      </c>
      <c r="FF163" s="104" t="str">
        <f t="shared" si="155"/>
        <v/>
      </c>
      <c r="FG163" s="104"/>
      <c r="FH163" s="104" t="str">
        <f t="shared" si="167"/>
        <v/>
      </c>
      <c r="FI163" s="104" t="str">
        <f t="shared" si="167"/>
        <v/>
      </c>
      <c r="FJ163" s="104" t="str">
        <f t="shared" si="167"/>
        <v/>
      </c>
      <c r="FK163" s="104" t="str">
        <f t="shared" si="167"/>
        <v/>
      </c>
      <c r="FL163" s="104" t="str">
        <f t="shared" si="167"/>
        <v/>
      </c>
      <c r="FM163" s="104">
        <f t="shared" si="156"/>
        <v>38.799999999999997</v>
      </c>
      <c r="FN163" s="104" t="str">
        <f t="shared" si="156"/>
        <v/>
      </c>
      <c r="FO163" s="104" t="str">
        <f t="shared" si="156"/>
        <v/>
      </c>
      <c r="FP163" s="104" t="str">
        <f t="shared" si="156"/>
        <v/>
      </c>
      <c r="FQ163" s="104" t="str">
        <f t="shared" si="156"/>
        <v/>
      </c>
      <c r="FR163" s="104" t="str">
        <f t="shared" si="156"/>
        <v/>
      </c>
      <c r="FS163" s="104" t="str">
        <f t="shared" si="156"/>
        <v/>
      </c>
      <c r="FT163" s="104" t="str">
        <f t="shared" si="156"/>
        <v/>
      </c>
      <c r="FU163" s="104"/>
      <c r="FV163" s="104" t="str">
        <f t="shared" si="168"/>
        <v/>
      </c>
      <c r="FW163" s="104" t="str">
        <f t="shared" si="168"/>
        <v/>
      </c>
      <c r="FX163" s="104" t="str">
        <f t="shared" si="168"/>
        <v/>
      </c>
      <c r="FY163" s="104" t="str">
        <f t="shared" si="168"/>
        <v/>
      </c>
      <c r="FZ163" s="104" t="str">
        <f t="shared" si="168"/>
        <v/>
      </c>
      <c r="GA163" s="104" t="str">
        <f t="shared" si="157"/>
        <v/>
      </c>
      <c r="GB163" s="104" t="str">
        <f t="shared" si="157"/>
        <v/>
      </c>
      <c r="GC163" s="104" t="str">
        <f t="shared" si="157"/>
        <v/>
      </c>
      <c r="GD163" s="104" t="str">
        <f t="shared" si="157"/>
        <v/>
      </c>
      <c r="GE163" s="104" t="str">
        <f t="shared" si="157"/>
        <v/>
      </c>
      <c r="GF163" s="104" t="str">
        <f t="shared" si="157"/>
        <v/>
      </c>
      <c r="GG163" s="104" t="str">
        <f t="shared" si="157"/>
        <v/>
      </c>
      <c r="GH163" s="104" t="str">
        <f t="shared" si="157"/>
        <v/>
      </c>
      <c r="GI163" s="104"/>
      <c r="GJ163" s="104" t="str">
        <f t="shared" si="169"/>
        <v/>
      </c>
      <c r="GK163" s="104" t="str">
        <f t="shared" si="169"/>
        <v/>
      </c>
      <c r="GL163" s="104" t="str">
        <f t="shared" si="169"/>
        <v/>
      </c>
      <c r="GM163" s="104" t="str">
        <f t="shared" si="169"/>
        <v/>
      </c>
      <c r="GN163" s="104" t="str">
        <f t="shared" si="169"/>
        <v/>
      </c>
      <c r="GO163" s="104" t="str">
        <f t="shared" si="158"/>
        <v/>
      </c>
      <c r="GP163" s="104" t="str">
        <f t="shared" si="158"/>
        <v/>
      </c>
      <c r="GQ163" s="104" t="str">
        <f t="shared" si="158"/>
        <v/>
      </c>
      <c r="GR163" s="104" t="str">
        <f t="shared" si="158"/>
        <v/>
      </c>
      <c r="GS163" s="104" t="str">
        <f t="shared" si="158"/>
        <v/>
      </c>
      <c r="GT163" s="104" t="str">
        <f t="shared" si="158"/>
        <v/>
      </c>
      <c r="GU163" s="104" t="str">
        <f t="shared" si="158"/>
        <v/>
      </c>
      <c r="GV163" s="104" t="str">
        <f t="shared" si="158"/>
        <v/>
      </c>
      <c r="GW163" s="104"/>
      <c r="GX163" s="104" t="str">
        <f t="shared" si="170"/>
        <v/>
      </c>
      <c r="GY163" s="104" t="str">
        <f t="shared" si="170"/>
        <v/>
      </c>
      <c r="GZ163" s="104" t="str">
        <f t="shared" si="170"/>
        <v/>
      </c>
      <c r="HA163" s="104" t="str">
        <f t="shared" si="170"/>
        <v/>
      </c>
      <c r="HB163" s="104" t="str">
        <f t="shared" si="170"/>
        <v/>
      </c>
      <c r="HC163" s="104" t="str">
        <f t="shared" si="159"/>
        <v/>
      </c>
      <c r="HD163" s="104" t="str">
        <f t="shared" si="159"/>
        <v/>
      </c>
      <c r="HE163" s="104" t="str">
        <f t="shared" si="159"/>
        <v/>
      </c>
      <c r="HF163" s="104" t="str">
        <f t="shared" si="159"/>
        <v/>
      </c>
      <c r="HG163" s="104" t="str">
        <f t="shared" si="159"/>
        <v/>
      </c>
      <c r="HH163" s="104" t="str">
        <f t="shared" si="159"/>
        <v/>
      </c>
      <c r="HI163" s="104" t="str">
        <f t="shared" si="159"/>
        <v/>
      </c>
      <c r="HJ163" s="104" t="str">
        <f t="shared" si="159"/>
        <v/>
      </c>
    </row>
    <row r="164" spans="1:218" x14ac:dyDescent="0.25">
      <c r="A164" s="91">
        <v>40662</v>
      </c>
      <c r="B164" s="113">
        <v>0.75</v>
      </c>
      <c r="C164" s="114" t="s">
        <v>407</v>
      </c>
      <c r="D164" s="160" t="s">
        <v>664</v>
      </c>
      <c r="E164" s="112">
        <v>79.599999999999994</v>
      </c>
      <c r="F164" s="134"/>
      <c r="G164" s="161" t="s">
        <v>665</v>
      </c>
      <c r="H164" s="162" t="str">
        <f>INDEX('Daily Activity List'!B:B,MATCH(A164,'Daily Activity List'!$A:$A))</f>
        <v>AB Decon - Removal</v>
      </c>
      <c r="I164" s="136"/>
      <c r="J164" s="104" t="str">
        <f t="shared" si="144"/>
        <v/>
      </c>
      <c r="K164" s="104" t="str">
        <f t="shared" si="144"/>
        <v/>
      </c>
      <c r="L164" s="104" t="str">
        <f t="shared" si="160"/>
        <v/>
      </c>
      <c r="M164" s="104" t="str">
        <f t="shared" si="160"/>
        <v/>
      </c>
      <c r="N164" s="104" t="str">
        <f t="shared" si="160"/>
        <v/>
      </c>
      <c r="O164" s="104" t="str">
        <f t="shared" si="160"/>
        <v/>
      </c>
      <c r="P164" s="104" t="str">
        <f t="shared" si="160"/>
        <v/>
      </c>
      <c r="Q164" s="104" t="str">
        <f t="shared" si="160"/>
        <v/>
      </c>
      <c r="R164" s="104" t="str">
        <f t="shared" si="160"/>
        <v/>
      </c>
      <c r="S164" s="104" t="str">
        <f t="shared" si="160"/>
        <v/>
      </c>
      <c r="T164" s="104" t="str">
        <f t="shared" si="160"/>
        <v/>
      </c>
      <c r="U164" s="104" t="str">
        <f t="shared" si="160"/>
        <v/>
      </c>
      <c r="V164" s="104" t="str">
        <f t="shared" si="160"/>
        <v/>
      </c>
      <c r="W164" s="136"/>
      <c r="X164" s="104" t="str">
        <f t="shared" si="130"/>
        <v/>
      </c>
      <c r="Y164" s="104" t="str">
        <f t="shared" si="171"/>
        <v/>
      </c>
      <c r="Z164" s="104" t="str">
        <f t="shared" si="171"/>
        <v/>
      </c>
      <c r="AA164" s="104" t="str">
        <f t="shared" si="171"/>
        <v/>
      </c>
      <c r="AB164" s="104" t="str">
        <f t="shared" si="171"/>
        <v/>
      </c>
      <c r="AC164" s="104" t="str">
        <f t="shared" si="171"/>
        <v/>
      </c>
      <c r="AD164" s="104" t="str">
        <f t="shared" si="171"/>
        <v/>
      </c>
      <c r="AE164" s="104" t="str">
        <f t="shared" si="171"/>
        <v/>
      </c>
      <c r="AF164" s="104" t="str">
        <f t="shared" si="171"/>
        <v/>
      </c>
      <c r="AG164" s="104" t="str">
        <f t="shared" si="171"/>
        <v/>
      </c>
      <c r="AH164" s="104" t="str">
        <f t="shared" si="171"/>
        <v/>
      </c>
      <c r="AI164" s="104" t="str">
        <f t="shared" si="171"/>
        <v/>
      </c>
      <c r="AJ164" s="104" t="str">
        <f t="shared" si="171"/>
        <v/>
      </c>
      <c r="AK164" s="104"/>
      <c r="AL164" s="104" t="str">
        <f t="shared" si="131"/>
        <v/>
      </c>
      <c r="AM164" s="104" t="str">
        <f t="shared" si="172"/>
        <v/>
      </c>
      <c r="AN164" s="104" t="str">
        <f t="shared" si="172"/>
        <v/>
      </c>
      <c r="AO164" s="104" t="str">
        <f t="shared" si="172"/>
        <v/>
      </c>
      <c r="AP164" s="104" t="str">
        <f t="shared" si="172"/>
        <v/>
      </c>
      <c r="AQ164" s="104" t="str">
        <f t="shared" si="172"/>
        <v/>
      </c>
      <c r="AR164" s="104" t="str">
        <f t="shared" si="172"/>
        <v/>
      </c>
      <c r="AS164" s="104" t="str">
        <f t="shared" si="172"/>
        <v/>
      </c>
      <c r="AT164" s="104" t="str">
        <f t="shared" si="172"/>
        <v/>
      </c>
      <c r="AU164" s="104" t="str">
        <f t="shared" si="172"/>
        <v/>
      </c>
      <c r="AV164" s="104" t="str">
        <f t="shared" si="172"/>
        <v/>
      </c>
      <c r="AW164" s="104" t="str">
        <f t="shared" si="172"/>
        <v/>
      </c>
      <c r="AX164" s="104" t="str">
        <f t="shared" si="172"/>
        <v/>
      </c>
      <c r="AY164" s="104"/>
      <c r="AZ164" s="104" t="str">
        <f t="shared" si="132"/>
        <v/>
      </c>
      <c r="BA164" s="104" t="str">
        <f t="shared" si="173"/>
        <v/>
      </c>
      <c r="BB164" s="104" t="str">
        <f t="shared" si="173"/>
        <v/>
      </c>
      <c r="BC164" s="104" t="str">
        <f t="shared" si="173"/>
        <v/>
      </c>
      <c r="BD164" s="104" t="str">
        <f t="shared" si="173"/>
        <v/>
      </c>
      <c r="BE164" s="104" t="str">
        <f t="shared" si="173"/>
        <v/>
      </c>
      <c r="BF164" s="104" t="str">
        <f t="shared" si="173"/>
        <v/>
      </c>
      <c r="BG164" s="104" t="str">
        <f t="shared" si="173"/>
        <v/>
      </c>
      <c r="BH164" s="104" t="str">
        <f t="shared" si="173"/>
        <v/>
      </c>
      <c r="BI164" s="104" t="str">
        <f t="shared" si="173"/>
        <v/>
      </c>
      <c r="BJ164" s="104" t="str">
        <f t="shared" si="173"/>
        <v/>
      </c>
      <c r="BK164" s="104" t="str">
        <f t="shared" si="173"/>
        <v/>
      </c>
      <c r="BL164" s="104" t="str">
        <f t="shared" si="173"/>
        <v/>
      </c>
      <c r="BM164" s="104"/>
      <c r="BN164" s="104" t="str">
        <f t="shared" si="133"/>
        <v/>
      </c>
      <c r="BO164" s="104" t="str">
        <f t="shared" si="174"/>
        <v/>
      </c>
      <c r="BP164" s="104" t="str">
        <f t="shared" si="174"/>
        <v/>
      </c>
      <c r="BQ164" s="104" t="str">
        <f t="shared" si="174"/>
        <v/>
      </c>
      <c r="BR164" s="104" t="str">
        <f t="shared" si="174"/>
        <v/>
      </c>
      <c r="BS164" s="104" t="str">
        <f t="shared" si="174"/>
        <v/>
      </c>
      <c r="BT164" s="104" t="str">
        <f t="shared" si="174"/>
        <v/>
      </c>
      <c r="BU164" s="104" t="str">
        <f t="shared" si="174"/>
        <v/>
      </c>
      <c r="BV164" s="104" t="str">
        <f t="shared" si="174"/>
        <v/>
      </c>
      <c r="BW164" s="104" t="str">
        <f t="shared" si="174"/>
        <v/>
      </c>
      <c r="BX164" s="104" t="str">
        <f t="shared" si="174"/>
        <v/>
      </c>
      <c r="BY164" s="104" t="str">
        <f t="shared" si="174"/>
        <v/>
      </c>
      <c r="BZ164" s="104" t="str">
        <f t="shared" si="174"/>
        <v/>
      </c>
      <c r="CA164" s="104"/>
      <c r="CB164" s="104" t="str">
        <f t="shared" si="161"/>
        <v/>
      </c>
      <c r="CC164" s="104" t="str">
        <f t="shared" si="161"/>
        <v/>
      </c>
      <c r="CD164" s="104" t="str">
        <f t="shared" si="161"/>
        <v/>
      </c>
      <c r="CE164" s="104" t="str">
        <f t="shared" si="161"/>
        <v/>
      </c>
      <c r="CF164" s="104" t="str">
        <f t="shared" si="161"/>
        <v/>
      </c>
      <c r="CG164" s="104" t="str">
        <f t="shared" si="150"/>
        <v/>
      </c>
      <c r="CH164" s="104" t="str">
        <f t="shared" si="150"/>
        <v/>
      </c>
      <c r="CI164" s="104" t="str">
        <f t="shared" si="150"/>
        <v/>
      </c>
      <c r="CJ164" s="104" t="str">
        <f t="shared" si="150"/>
        <v/>
      </c>
      <c r="CK164" s="104" t="str">
        <f t="shared" si="150"/>
        <v/>
      </c>
      <c r="CL164" s="104" t="str">
        <f t="shared" si="150"/>
        <v/>
      </c>
      <c r="CM164" s="104" t="str">
        <f t="shared" si="150"/>
        <v/>
      </c>
      <c r="CN164" s="104" t="str">
        <f t="shared" si="150"/>
        <v/>
      </c>
      <c r="CO164" s="104"/>
      <c r="CP164" s="104" t="str">
        <f t="shared" si="162"/>
        <v/>
      </c>
      <c r="CQ164" s="104" t="str">
        <f t="shared" si="162"/>
        <v/>
      </c>
      <c r="CR164" s="104" t="str">
        <f t="shared" si="162"/>
        <v/>
      </c>
      <c r="CS164" s="104" t="str">
        <f t="shared" si="162"/>
        <v/>
      </c>
      <c r="CT164" s="104" t="str">
        <f t="shared" si="162"/>
        <v/>
      </c>
      <c r="CU164" s="104" t="str">
        <f t="shared" si="151"/>
        <v/>
      </c>
      <c r="CV164" s="104" t="str">
        <f t="shared" si="151"/>
        <v/>
      </c>
      <c r="CW164" s="104" t="str">
        <f t="shared" si="151"/>
        <v/>
      </c>
      <c r="CX164" s="104" t="str">
        <f t="shared" si="151"/>
        <v/>
      </c>
      <c r="CY164" s="104" t="str">
        <f t="shared" si="151"/>
        <v/>
      </c>
      <c r="CZ164" s="104" t="str">
        <f t="shared" si="151"/>
        <v/>
      </c>
      <c r="DA164" s="104" t="str">
        <f t="shared" si="151"/>
        <v/>
      </c>
      <c r="DB164" s="104" t="str">
        <f t="shared" si="151"/>
        <v/>
      </c>
      <c r="DC164" s="104"/>
      <c r="DD164" s="104" t="str">
        <f t="shared" si="163"/>
        <v/>
      </c>
      <c r="DE164" s="104" t="str">
        <f t="shared" si="163"/>
        <v/>
      </c>
      <c r="DF164" s="104" t="str">
        <f t="shared" si="163"/>
        <v/>
      </c>
      <c r="DG164" s="104" t="str">
        <f t="shared" si="163"/>
        <v/>
      </c>
      <c r="DH164" s="104" t="str">
        <f t="shared" si="163"/>
        <v/>
      </c>
      <c r="DI164" s="104" t="str">
        <f t="shared" si="152"/>
        <v/>
      </c>
      <c r="DJ164" s="104" t="str">
        <f t="shared" si="152"/>
        <v/>
      </c>
      <c r="DK164" s="104" t="str">
        <f t="shared" si="152"/>
        <v/>
      </c>
      <c r="DL164" s="104" t="str">
        <f t="shared" si="152"/>
        <v/>
      </c>
      <c r="DM164" s="104" t="str">
        <f t="shared" si="152"/>
        <v/>
      </c>
      <c r="DN164" s="104" t="str">
        <f t="shared" si="152"/>
        <v/>
      </c>
      <c r="DO164" s="104" t="str">
        <f t="shared" si="152"/>
        <v/>
      </c>
      <c r="DP164" s="104" t="str">
        <f t="shared" si="152"/>
        <v/>
      </c>
      <c r="DQ164" s="104"/>
      <c r="DR164" s="104" t="str">
        <f t="shared" si="164"/>
        <v/>
      </c>
      <c r="DS164" s="104" t="str">
        <f t="shared" si="164"/>
        <v/>
      </c>
      <c r="DT164" s="104" t="str">
        <f t="shared" si="164"/>
        <v/>
      </c>
      <c r="DU164" s="104" t="str">
        <f t="shared" si="164"/>
        <v/>
      </c>
      <c r="DV164" s="104" t="str">
        <f t="shared" si="164"/>
        <v/>
      </c>
      <c r="DW164" s="104" t="str">
        <f t="shared" si="153"/>
        <v/>
      </c>
      <c r="DX164" s="104" t="str">
        <f t="shared" si="153"/>
        <v/>
      </c>
      <c r="DY164" s="104" t="str">
        <f t="shared" si="153"/>
        <v/>
      </c>
      <c r="DZ164" s="104" t="str">
        <f t="shared" si="153"/>
        <v/>
      </c>
      <c r="EA164" s="104" t="str">
        <f t="shared" si="153"/>
        <v/>
      </c>
      <c r="EB164" s="104" t="str">
        <f t="shared" si="153"/>
        <v/>
      </c>
      <c r="EC164" s="104" t="str">
        <f t="shared" si="153"/>
        <v/>
      </c>
      <c r="ED164" s="104" t="str">
        <f t="shared" si="153"/>
        <v/>
      </c>
      <c r="EE164" s="104"/>
      <c r="EF164" s="104" t="str">
        <f t="shared" si="165"/>
        <v/>
      </c>
      <c r="EG164" s="104" t="str">
        <f t="shared" si="165"/>
        <v/>
      </c>
      <c r="EH164" s="104" t="str">
        <f t="shared" si="165"/>
        <v/>
      </c>
      <c r="EI164" s="104" t="str">
        <f t="shared" si="165"/>
        <v/>
      </c>
      <c r="EJ164" s="104" t="str">
        <f t="shared" si="165"/>
        <v/>
      </c>
      <c r="EK164" s="104" t="str">
        <f t="shared" si="154"/>
        <v/>
      </c>
      <c r="EL164" s="104" t="str">
        <f t="shared" si="154"/>
        <v/>
      </c>
      <c r="EM164" s="104" t="str">
        <f t="shared" si="154"/>
        <v/>
      </c>
      <c r="EN164" s="104" t="str">
        <f t="shared" si="154"/>
        <v/>
      </c>
      <c r="EO164" s="104" t="str">
        <f t="shared" si="154"/>
        <v/>
      </c>
      <c r="EP164" s="104" t="str">
        <f t="shared" si="154"/>
        <v/>
      </c>
      <c r="EQ164" s="104" t="str">
        <f t="shared" si="154"/>
        <v/>
      </c>
      <c r="ER164" s="104" t="str">
        <f t="shared" si="154"/>
        <v/>
      </c>
      <c r="ES164" s="104"/>
      <c r="ET164" s="104" t="str">
        <f t="shared" si="166"/>
        <v/>
      </c>
      <c r="EU164" s="104" t="str">
        <f t="shared" si="166"/>
        <v/>
      </c>
      <c r="EV164" s="104" t="str">
        <f t="shared" si="166"/>
        <v/>
      </c>
      <c r="EW164" s="104" t="str">
        <f t="shared" si="166"/>
        <v/>
      </c>
      <c r="EX164" s="104" t="str">
        <f t="shared" si="166"/>
        <v/>
      </c>
      <c r="EY164" s="104" t="str">
        <f t="shared" si="155"/>
        <v/>
      </c>
      <c r="EZ164" s="104" t="str">
        <f t="shared" si="155"/>
        <v/>
      </c>
      <c r="FA164" s="104" t="str">
        <f t="shared" si="155"/>
        <v/>
      </c>
      <c r="FB164" s="104" t="str">
        <f t="shared" si="155"/>
        <v/>
      </c>
      <c r="FC164" s="104" t="str">
        <f t="shared" si="155"/>
        <v/>
      </c>
      <c r="FD164" s="104" t="str">
        <f t="shared" si="155"/>
        <v/>
      </c>
      <c r="FE164" s="104" t="str">
        <f t="shared" si="155"/>
        <v/>
      </c>
      <c r="FF164" s="104" t="str">
        <f t="shared" si="155"/>
        <v/>
      </c>
      <c r="FG164" s="104"/>
      <c r="FH164" s="104" t="str">
        <f t="shared" si="167"/>
        <v/>
      </c>
      <c r="FI164" s="104" t="str">
        <f t="shared" si="167"/>
        <v/>
      </c>
      <c r="FJ164" s="104" t="str">
        <f t="shared" si="167"/>
        <v/>
      </c>
      <c r="FK164" s="104" t="str">
        <f t="shared" si="167"/>
        <v/>
      </c>
      <c r="FL164" s="104" t="str">
        <f t="shared" si="167"/>
        <v/>
      </c>
      <c r="FM164" s="104" t="str">
        <f t="shared" si="156"/>
        <v/>
      </c>
      <c r="FN164" s="104" t="str">
        <f t="shared" si="156"/>
        <v/>
      </c>
      <c r="FO164" s="104" t="str">
        <f t="shared" si="156"/>
        <v/>
      </c>
      <c r="FP164" s="104" t="str">
        <f t="shared" si="156"/>
        <v/>
      </c>
      <c r="FQ164" s="104" t="str">
        <f t="shared" si="156"/>
        <v/>
      </c>
      <c r="FR164" s="104" t="str">
        <f t="shared" si="156"/>
        <v/>
      </c>
      <c r="FS164" s="104" t="str">
        <f t="shared" si="156"/>
        <v/>
      </c>
      <c r="FT164" s="104" t="str">
        <f t="shared" si="156"/>
        <v/>
      </c>
      <c r="FU164" s="104"/>
      <c r="FV164" s="104" t="str">
        <f t="shared" si="168"/>
        <v/>
      </c>
      <c r="FW164" s="104" t="str">
        <f t="shared" si="168"/>
        <v/>
      </c>
      <c r="FX164" s="104" t="str">
        <f t="shared" si="168"/>
        <v/>
      </c>
      <c r="FY164" s="104" t="str">
        <f t="shared" si="168"/>
        <v/>
      </c>
      <c r="FZ164" s="104" t="str">
        <f t="shared" si="168"/>
        <v/>
      </c>
      <c r="GA164" s="104" t="str">
        <f t="shared" si="157"/>
        <v/>
      </c>
      <c r="GB164" s="104" t="str">
        <f t="shared" si="157"/>
        <v/>
      </c>
      <c r="GC164" s="104" t="str">
        <f t="shared" si="157"/>
        <v/>
      </c>
      <c r="GD164" s="104" t="str">
        <f t="shared" si="157"/>
        <v/>
      </c>
      <c r="GE164" s="104" t="str">
        <f t="shared" si="157"/>
        <v/>
      </c>
      <c r="GF164" s="104" t="str">
        <f t="shared" si="157"/>
        <v/>
      </c>
      <c r="GG164" s="104" t="str">
        <f t="shared" si="157"/>
        <v/>
      </c>
      <c r="GH164" s="104" t="str">
        <f t="shared" si="157"/>
        <v/>
      </c>
      <c r="GI164" s="104"/>
      <c r="GJ164" s="104" t="str">
        <f t="shared" si="169"/>
        <v/>
      </c>
      <c r="GK164" s="104" t="str">
        <f t="shared" si="169"/>
        <v/>
      </c>
      <c r="GL164" s="104" t="str">
        <f t="shared" si="169"/>
        <v/>
      </c>
      <c r="GM164" s="104" t="str">
        <f t="shared" si="169"/>
        <v/>
      </c>
      <c r="GN164" s="104" t="str">
        <f t="shared" si="169"/>
        <v/>
      </c>
      <c r="GO164" s="104" t="str">
        <f t="shared" si="158"/>
        <v/>
      </c>
      <c r="GP164" s="104" t="str">
        <f t="shared" si="158"/>
        <v/>
      </c>
      <c r="GQ164" s="104" t="str">
        <f t="shared" si="158"/>
        <v/>
      </c>
      <c r="GR164" s="104" t="str">
        <f t="shared" si="158"/>
        <v/>
      </c>
      <c r="GS164" s="104" t="str">
        <f t="shared" si="158"/>
        <v/>
      </c>
      <c r="GT164" s="104" t="str">
        <f t="shared" si="158"/>
        <v/>
      </c>
      <c r="GU164" s="104" t="str">
        <f t="shared" si="158"/>
        <v/>
      </c>
      <c r="GV164" s="104" t="str">
        <f t="shared" si="158"/>
        <v/>
      </c>
      <c r="GW164" s="104"/>
      <c r="GX164" s="104" t="str">
        <f t="shared" si="170"/>
        <v/>
      </c>
      <c r="GY164" s="104" t="str">
        <f t="shared" si="170"/>
        <v/>
      </c>
      <c r="GZ164" s="104" t="str">
        <f t="shared" si="170"/>
        <v/>
      </c>
      <c r="HA164" s="104" t="str">
        <f t="shared" si="170"/>
        <v/>
      </c>
      <c r="HB164" s="104" t="str">
        <f t="shared" si="170"/>
        <v/>
      </c>
      <c r="HC164" s="104">
        <f t="shared" si="159"/>
        <v>79.599999999999994</v>
      </c>
      <c r="HD164" s="104" t="str">
        <f t="shared" si="159"/>
        <v/>
      </c>
      <c r="HE164" s="104" t="str">
        <f t="shared" si="159"/>
        <v/>
      </c>
      <c r="HF164" s="104" t="str">
        <f t="shared" si="159"/>
        <v/>
      </c>
      <c r="HG164" s="104" t="str">
        <f t="shared" si="159"/>
        <v/>
      </c>
      <c r="HH164" s="104" t="str">
        <f t="shared" si="159"/>
        <v/>
      </c>
      <c r="HI164" s="104" t="str">
        <f t="shared" si="159"/>
        <v/>
      </c>
      <c r="HJ164" s="104" t="str">
        <f t="shared" si="159"/>
        <v/>
      </c>
    </row>
    <row r="165" spans="1:218" x14ac:dyDescent="0.25">
      <c r="A165" s="91">
        <v>40662</v>
      </c>
      <c r="B165" s="113">
        <v>0.75</v>
      </c>
      <c r="C165" s="114" t="s">
        <v>557</v>
      </c>
      <c r="D165" s="160" t="s">
        <v>664</v>
      </c>
      <c r="E165" s="112">
        <v>94</v>
      </c>
      <c r="F165" s="134"/>
      <c r="G165" s="161" t="s">
        <v>665</v>
      </c>
      <c r="H165" s="162" t="str">
        <f>INDEX('Daily Activity List'!B:B,MATCH(A165,'Daily Activity List'!$A:$A))</f>
        <v>AB Decon - Removal</v>
      </c>
      <c r="I165" s="136"/>
      <c r="J165" s="104" t="str">
        <f t="shared" si="144"/>
        <v/>
      </c>
      <c r="K165" s="104" t="str">
        <f t="shared" si="144"/>
        <v/>
      </c>
      <c r="L165" s="104" t="str">
        <f t="shared" si="160"/>
        <v/>
      </c>
      <c r="M165" s="104" t="str">
        <f t="shared" si="160"/>
        <v/>
      </c>
      <c r="N165" s="104" t="str">
        <f t="shared" si="160"/>
        <v/>
      </c>
      <c r="O165" s="104" t="str">
        <f t="shared" si="160"/>
        <v/>
      </c>
      <c r="P165" s="104" t="str">
        <f t="shared" si="160"/>
        <v/>
      </c>
      <c r="Q165" s="104" t="str">
        <f t="shared" si="160"/>
        <v/>
      </c>
      <c r="R165" s="104" t="str">
        <f t="shared" si="160"/>
        <v/>
      </c>
      <c r="S165" s="104" t="str">
        <f t="shared" si="160"/>
        <v/>
      </c>
      <c r="T165" s="104" t="str">
        <f t="shared" si="160"/>
        <v/>
      </c>
      <c r="U165" s="104" t="str">
        <f t="shared" si="160"/>
        <v/>
      </c>
      <c r="V165" s="104" t="str">
        <f t="shared" si="160"/>
        <v/>
      </c>
      <c r="W165" s="136"/>
      <c r="X165" s="104" t="str">
        <f t="shared" si="130"/>
        <v/>
      </c>
      <c r="Y165" s="104" t="str">
        <f t="shared" si="171"/>
        <v/>
      </c>
      <c r="Z165" s="104" t="str">
        <f t="shared" si="171"/>
        <v/>
      </c>
      <c r="AA165" s="104" t="str">
        <f t="shared" si="171"/>
        <v/>
      </c>
      <c r="AB165" s="104" t="str">
        <f t="shared" si="171"/>
        <v/>
      </c>
      <c r="AC165" s="104" t="str">
        <f t="shared" si="171"/>
        <v/>
      </c>
      <c r="AD165" s="104" t="str">
        <f t="shared" si="171"/>
        <v/>
      </c>
      <c r="AE165" s="104" t="str">
        <f t="shared" si="171"/>
        <v/>
      </c>
      <c r="AF165" s="104" t="str">
        <f t="shared" si="171"/>
        <v/>
      </c>
      <c r="AG165" s="104" t="str">
        <f t="shared" si="171"/>
        <v/>
      </c>
      <c r="AH165" s="104" t="str">
        <f t="shared" si="171"/>
        <v/>
      </c>
      <c r="AI165" s="104" t="str">
        <f t="shared" si="171"/>
        <v/>
      </c>
      <c r="AJ165" s="104" t="str">
        <f t="shared" si="171"/>
        <v/>
      </c>
      <c r="AK165" s="104"/>
      <c r="AL165" s="104" t="str">
        <f t="shared" si="131"/>
        <v/>
      </c>
      <c r="AM165" s="104" t="str">
        <f t="shared" si="172"/>
        <v/>
      </c>
      <c r="AN165" s="104" t="str">
        <f t="shared" si="172"/>
        <v/>
      </c>
      <c r="AO165" s="104" t="str">
        <f t="shared" si="172"/>
        <v/>
      </c>
      <c r="AP165" s="104" t="str">
        <f t="shared" si="172"/>
        <v/>
      </c>
      <c r="AQ165" s="104" t="str">
        <f t="shared" si="172"/>
        <v/>
      </c>
      <c r="AR165" s="104" t="str">
        <f t="shared" si="172"/>
        <v/>
      </c>
      <c r="AS165" s="104" t="str">
        <f t="shared" si="172"/>
        <v/>
      </c>
      <c r="AT165" s="104" t="str">
        <f t="shared" si="172"/>
        <v/>
      </c>
      <c r="AU165" s="104" t="str">
        <f t="shared" si="172"/>
        <v/>
      </c>
      <c r="AV165" s="104" t="str">
        <f t="shared" si="172"/>
        <v/>
      </c>
      <c r="AW165" s="104" t="str">
        <f t="shared" si="172"/>
        <v/>
      </c>
      <c r="AX165" s="104" t="str">
        <f t="shared" si="172"/>
        <v/>
      </c>
      <c r="AY165" s="104"/>
      <c r="AZ165" s="104" t="str">
        <f t="shared" si="132"/>
        <v/>
      </c>
      <c r="BA165" s="104" t="str">
        <f t="shared" si="173"/>
        <v/>
      </c>
      <c r="BB165" s="104" t="str">
        <f t="shared" si="173"/>
        <v/>
      </c>
      <c r="BC165" s="104" t="str">
        <f t="shared" si="173"/>
        <v/>
      </c>
      <c r="BD165" s="104" t="str">
        <f t="shared" si="173"/>
        <v/>
      </c>
      <c r="BE165" s="104" t="str">
        <f t="shared" si="173"/>
        <v/>
      </c>
      <c r="BF165" s="104" t="str">
        <f t="shared" si="173"/>
        <v/>
      </c>
      <c r="BG165" s="104" t="str">
        <f t="shared" si="173"/>
        <v/>
      </c>
      <c r="BH165" s="104" t="str">
        <f t="shared" si="173"/>
        <v/>
      </c>
      <c r="BI165" s="104" t="str">
        <f t="shared" si="173"/>
        <v/>
      </c>
      <c r="BJ165" s="104" t="str">
        <f t="shared" si="173"/>
        <v/>
      </c>
      <c r="BK165" s="104" t="str">
        <f t="shared" si="173"/>
        <v/>
      </c>
      <c r="BL165" s="104" t="str">
        <f t="shared" si="173"/>
        <v/>
      </c>
      <c r="BM165" s="104"/>
      <c r="BN165" s="104" t="str">
        <f t="shared" si="133"/>
        <v/>
      </c>
      <c r="BO165" s="104" t="str">
        <f t="shared" si="174"/>
        <v/>
      </c>
      <c r="BP165" s="104" t="str">
        <f t="shared" si="174"/>
        <v/>
      </c>
      <c r="BQ165" s="104" t="str">
        <f t="shared" si="174"/>
        <v/>
      </c>
      <c r="BR165" s="104" t="str">
        <f t="shared" si="174"/>
        <v/>
      </c>
      <c r="BS165" s="104" t="str">
        <f t="shared" si="174"/>
        <v/>
      </c>
      <c r="BT165" s="104" t="str">
        <f t="shared" si="174"/>
        <v/>
      </c>
      <c r="BU165" s="104" t="str">
        <f t="shared" si="174"/>
        <v/>
      </c>
      <c r="BV165" s="104" t="str">
        <f t="shared" si="174"/>
        <v/>
      </c>
      <c r="BW165" s="104" t="str">
        <f t="shared" si="174"/>
        <v/>
      </c>
      <c r="BX165" s="104" t="str">
        <f t="shared" si="174"/>
        <v/>
      </c>
      <c r="BY165" s="104" t="str">
        <f t="shared" si="174"/>
        <v/>
      </c>
      <c r="BZ165" s="104" t="str">
        <f t="shared" si="174"/>
        <v/>
      </c>
      <c r="CA165" s="104"/>
      <c r="CB165" s="104" t="str">
        <f t="shared" si="161"/>
        <v/>
      </c>
      <c r="CC165" s="104" t="str">
        <f t="shared" si="161"/>
        <v/>
      </c>
      <c r="CD165" s="104" t="str">
        <f t="shared" si="161"/>
        <v/>
      </c>
      <c r="CE165" s="104" t="str">
        <f t="shared" si="161"/>
        <v/>
      </c>
      <c r="CF165" s="104" t="str">
        <f t="shared" si="161"/>
        <v/>
      </c>
      <c r="CG165" s="104" t="str">
        <f t="shared" si="150"/>
        <v/>
      </c>
      <c r="CH165" s="104" t="str">
        <f t="shared" si="150"/>
        <v/>
      </c>
      <c r="CI165" s="104" t="str">
        <f t="shared" si="150"/>
        <v/>
      </c>
      <c r="CJ165" s="104" t="str">
        <f t="shared" si="150"/>
        <v/>
      </c>
      <c r="CK165" s="104" t="str">
        <f t="shared" si="150"/>
        <v/>
      </c>
      <c r="CL165" s="104" t="str">
        <f t="shared" si="150"/>
        <v/>
      </c>
      <c r="CM165" s="104" t="str">
        <f t="shared" si="150"/>
        <v/>
      </c>
      <c r="CN165" s="104" t="str">
        <f t="shared" si="150"/>
        <v/>
      </c>
      <c r="CO165" s="104"/>
      <c r="CP165" s="104" t="str">
        <f t="shared" si="162"/>
        <v/>
      </c>
      <c r="CQ165" s="104" t="str">
        <f t="shared" si="162"/>
        <v/>
      </c>
      <c r="CR165" s="104" t="str">
        <f t="shared" si="162"/>
        <v/>
      </c>
      <c r="CS165" s="104" t="str">
        <f t="shared" si="162"/>
        <v/>
      </c>
      <c r="CT165" s="104" t="str">
        <f t="shared" si="162"/>
        <v/>
      </c>
      <c r="CU165" s="104">
        <f t="shared" si="151"/>
        <v>94</v>
      </c>
      <c r="CV165" s="104" t="str">
        <f t="shared" si="151"/>
        <v/>
      </c>
      <c r="CW165" s="104" t="str">
        <f t="shared" si="151"/>
        <v/>
      </c>
      <c r="CX165" s="104" t="str">
        <f t="shared" si="151"/>
        <v/>
      </c>
      <c r="CY165" s="104" t="str">
        <f t="shared" si="151"/>
        <v/>
      </c>
      <c r="CZ165" s="104" t="str">
        <f t="shared" si="151"/>
        <v/>
      </c>
      <c r="DA165" s="104" t="str">
        <f t="shared" si="151"/>
        <v/>
      </c>
      <c r="DB165" s="104" t="str">
        <f t="shared" si="151"/>
        <v/>
      </c>
      <c r="DC165" s="104"/>
      <c r="DD165" s="104" t="str">
        <f t="shared" si="163"/>
        <v/>
      </c>
      <c r="DE165" s="104" t="str">
        <f t="shared" si="163"/>
        <v/>
      </c>
      <c r="DF165" s="104" t="str">
        <f t="shared" si="163"/>
        <v/>
      </c>
      <c r="DG165" s="104" t="str">
        <f t="shared" si="163"/>
        <v/>
      </c>
      <c r="DH165" s="104" t="str">
        <f t="shared" si="163"/>
        <v/>
      </c>
      <c r="DI165" s="104" t="str">
        <f t="shared" si="152"/>
        <v/>
      </c>
      <c r="DJ165" s="104" t="str">
        <f t="shared" si="152"/>
        <v/>
      </c>
      <c r="DK165" s="104" t="str">
        <f t="shared" si="152"/>
        <v/>
      </c>
      <c r="DL165" s="104" t="str">
        <f t="shared" si="152"/>
        <v/>
      </c>
      <c r="DM165" s="104" t="str">
        <f t="shared" si="152"/>
        <v/>
      </c>
      <c r="DN165" s="104" t="str">
        <f t="shared" si="152"/>
        <v/>
      </c>
      <c r="DO165" s="104" t="str">
        <f t="shared" si="152"/>
        <v/>
      </c>
      <c r="DP165" s="104" t="str">
        <f t="shared" si="152"/>
        <v/>
      </c>
      <c r="DQ165" s="104"/>
      <c r="DR165" s="104" t="str">
        <f t="shared" si="164"/>
        <v/>
      </c>
      <c r="DS165" s="104" t="str">
        <f t="shared" si="164"/>
        <v/>
      </c>
      <c r="DT165" s="104" t="str">
        <f t="shared" si="164"/>
        <v/>
      </c>
      <c r="DU165" s="104" t="str">
        <f t="shared" si="164"/>
        <v/>
      </c>
      <c r="DV165" s="104" t="str">
        <f t="shared" si="164"/>
        <v/>
      </c>
      <c r="DW165" s="104" t="str">
        <f t="shared" si="153"/>
        <v/>
      </c>
      <c r="DX165" s="104" t="str">
        <f t="shared" si="153"/>
        <v/>
      </c>
      <c r="DY165" s="104" t="str">
        <f t="shared" si="153"/>
        <v/>
      </c>
      <c r="DZ165" s="104" t="str">
        <f t="shared" si="153"/>
        <v/>
      </c>
      <c r="EA165" s="104" t="str">
        <f t="shared" si="153"/>
        <v/>
      </c>
      <c r="EB165" s="104" t="str">
        <f t="shared" si="153"/>
        <v/>
      </c>
      <c r="EC165" s="104" t="str">
        <f t="shared" si="153"/>
        <v/>
      </c>
      <c r="ED165" s="104" t="str">
        <f t="shared" si="153"/>
        <v/>
      </c>
      <c r="EE165" s="104"/>
      <c r="EF165" s="104" t="str">
        <f t="shared" si="165"/>
        <v/>
      </c>
      <c r="EG165" s="104" t="str">
        <f t="shared" si="165"/>
        <v/>
      </c>
      <c r="EH165" s="104" t="str">
        <f t="shared" si="165"/>
        <v/>
      </c>
      <c r="EI165" s="104" t="str">
        <f t="shared" si="165"/>
        <v/>
      </c>
      <c r="EJ165" s="104" t="str">
        <f t="shared" si="165"/>
        <v/>
      </c>
      <c r="EK165" s="104" t="str">
        <f t="shared" si="154"/>
        <v/>
      </c>
      <c r="EL165" s="104" t="str">
        <f t="shared" si="154"/>
        <v/>
      </c>
      <c r="EM165" s="104" t="str">
        <f t="shared" si="154"/>
        <v/>
      </c>
      <c r="EN165" s="104" t="str">
        <f t="shared" si="154"/>
        <v/>
      </c>
      <c r="EO165" s="104" t="str">
        <f t="shared" si="154"/>
        <v/>
      </c>
      <c r="EP165" s="104" t="str">
        <f t="shared" si="154"/>
        <v/>
      </c>
      <c r="EQ165" s="104" t="str">
        <f t="shared" si="154"/>
        <v/>
      </c>
      <c r="ER165" s="104" t="str">
        <f t="shared" si="154"/>
        <v/>
      </c>
      <c r="ES165" s="104"/>
      <c r="ET165" s="104" t="str">
        <f t="shared" si="166"/>
        <v/>
      </c>
      <c r="EU165" s="104" t="str">
        <f t="shared" si="166"/>
        <v/>
      </c>
      <c r="EV165" s="104" t="str">
        <f t="shared" si="166"/>
        <v/>
      </c>
      <c r="EW165" s="104" t="str">
        <f t="shared" si="166"/>
        <v/>
      </c>
      <c r="EX165" s="104" t="str">
        <f t="shared" si="166"/>
        <v/>
      </c>
      <c r="EY165" s="104" t="str">
        <f t="shared" si="155"/>
        <v/>
      </c>
      <c r="EZ165" s="104" t="str">
        <f t="shared" si="155"/>
        <v/>
      </c>
      <c r="FA165" s="104" t="str">
        <f t="shared" si="155"/>
        <v/>
      </c>
      <c r="FB165" s="104" t="str">
        <f t="shared" si="155"/>
        <v/>
      </c>
      <c r="FC165" s="104" t="str">
        <f t="shared" si="155"/>
        <v/>
      </c>
      <c r="FD165" s="104" t="str">
        <f t="shared" si="155"/>
        <v/>
      </c>
      <c r="FE165" s="104" t="str">
        <f t="shared" si="155"/>
        <v/>
      </c>
      <c r="FF165" s="104" t="str">
        <f t="shared" si="155"/>
        <v/>
      </c>
      <c r="FG165" s="104"/>
      <c r="FH165" s="104" t="str">
        <f t="shared" si="167"/>
        <v/>
      </c>
      <c r="FI165" s="104" t="str">
        <f t="shared" si="167"/>
        <v/>
      </c>
      <c r="FJ165" s="104" t="str">
        <f t="shared" si="167"/>
        <v/>
      </c>
      <c r="FK165" s="104" t="str">
        <f t="shared" si="167"/>
        <v/>
      </c>
      <c r="FL165" s="104" t="str">
        <f t="shared" si="167"/>
        <v/>
      </c>
      <c r="FM165" s="104" t="str">
        <f t="shared" si="156"/>
        <v/>
      </c>
      <c r="FN165" s="104" t="str">
        <f t="shared" si="156"/>
        <v/>
      </c>
      <c r="FO165" s="104" t="str">
        <f t="shared" si="156"/>
        <v/>
      </c>
      <c r="FP165" s="104" t="str">
        <f t="shared" si="156"/>
        <v/>
      </c>
      <c r="FQ165" s="104" t="str">
        <f t="shared" si="156"/>
        <v/>
      </c>
      <c r="FR165" s="104" t="str">
        <f t="shared" si="156"/>
        <v/>
      </c>
      <c r="FS165" s="104" t="str">
        <f t="shared" si="156"/>
        <v/>
      </c>
      <c r="FT165" s="104" t="str">
        <f t="shared" si="156"/>
        <v/>
      </c>
      <c r="FU165" s="104"/>
      <c r="FV165" s="104" t="str">
        <f t="shared" si="168"/>
        <v/>
      </c>
      <c r="FW165" s="104" t="str">
        <f t="shared" si="168"/>
        <v/>
      </c>
      <c r="FX165" s="104" t="str">
        <f t="shared" si="168"/>
        <v/>
      </c>
      <c r="FY165" s="104" t="str">
        <f t="shared" si="168"/>
        <v/>
      </c>
      <c r="FZ165" s="104" t="str">
        <f t="shared" si="168"/>
        <v/>
      </c>
      <c r="GA165" s="104" t="str">
        <f t="shared" si="157"/>
        <v/>
      </c>
      <c r="GB165" s="104" t="str">
        <f t="shared" si="157"/>
        <v/>
      </c>
      <c r="GC165" s="104" t="str">
        <f t="shared" si="157"/>
        <v/>
      </c>
      <c r="GD165" s="104" t="str">
        <f t="shared" si="157"/>
        <v/>
      </c>
      <c r="GE165" s="104" t="str">
        <f t="shared" si="157"/>
        <v/>
      </c>
      <c r="GF165" s="104" t="str">
        <f t="shared" si="157"/>
        <v/>
      </c>
      <c r="GG165" s="104" t="str">
        <f t="shared" si="157"/>
        <v/>
      </c>
      <c r="GH165" s="104" t="str">
        <f t="shared" si="157"/>
        <v/>
      </c>
      <c r="GI165" s="104"/>
      <c r="GJ165" s="104" t="str">
        <f t="shared" si="169"/>
        <v/>
      </c>
      <c r="GK165" s="104" t="str">
        <f t="shared" si="169"/>
        <v/>
      </c>
      <c r="GL165" s="104" t="str">
        <f t="shared" si="169"/>
        <v/>
      </c>
      <c r="GM165" s="104" t="str">
        <f t="shared" si="169"/>
        <v/>
      </c>
      <c r="GN165" s="104" t="str">
        <f t="shared" si="169"/>
        <v/>
      </c>
      <c r="GO165" s="104" t="str">
        <f t="shared" si="158"/>
        <v/>
      </c>
      <c r="GP165" s="104" t="str">
        <f t="shared" si="158"/>
        <v/>
      </c>
      <c r="GQ165" s="104" t="str">
        <f t="shared" si="158"/>
        <v/>
      </c>
      <c r="GR165" s="104" t="str">
        <f t="shared" si="158"/>
        <v/>
      </c>
      <c r="GS165" s="104" t="str">
        <f t="shared" si="158"/>
        <v/>
      </c>
      <c r="GT165" s="104" t="str">
        <f t="shared" si="158"/>
        <v/>
      </c>
      <c r="GU165" s="104" t="str">
        <f t="shared" si="158"/>
        <v/>
      </c>
      <c r="GV165" s="104" t="str">
        <f t="shared" si="158"/>
        <v/>
      </c>
      <c r="GW165" s="104"/>
      <c r="GX165" s="104" t="str">
        <f t="shared" si="170"/>
        <v/>
      </c>
      <c r="GY165" s="104" t="str">
        <f t="shared" si="170"/>
        <v/>
      </c>
      <c r="GZ165" s="104" t="str">
        <f t="shared" si="170"/>
        <v/>
      </c>
      <c r="HA165" s="104" t="str">
        <f t="shared" si="170"/>
        <v/>
      </c>
      <c r="HB165" s="104" t="str">
        <f t="shared" si="170"/>
        <v/>
      </c>
      <c r="HC165" s="104" t="str">
        <f t="shared" si="159"/>
        <v/>
      </c>
      <c r="HD165" s="104" t="str">
        <f t="shared" si="159"/>
        <v/>
      </c>
      <c r="HE165" s="104" t="str">
        <f t="shared" si="159"/>
        <v/>
      </c>
      <c r="HF165" s="104" t="str">
        <f t="shared" si="159"/>
        <v/>
      </c>
      <c r="HG165" s="104" t="str">
        <f t="shared" si="159"/>
        <v/>
      </c>
      <c r="HH165" s="104" t="str">
        <f t="shared" si="159"/>
        <v/>
      </c>
      <c r="HI165" s="104" t="str">
        <f t="shared" si="159"/>
        <v/>
      </c>
      <c r="HJ165" s="104" t="str">
        <f t="shared" si="159"/>
        <v/>
      </c>
    </row>
    <row r="166" spans="1:218" x14ac:dyDescent="0.25">
      <c r="A166" s="91">
        <v>40662</v>
      </c>
      <c r="B166" s="113">
        <v>0.75</v>
      </c>
      <c r="C166" s="114" t="s">
        <v>556</v>
      </c>
      <c r="D166" s="160" t="s">
        <v>664</v>
      </c>
      <c r="E166" s="112">
        <v>45.6</v>
      </c>
      <c r="F166" s="134"/>
      <c r="G166" s="161" t="s">
        <v>665</v>
      </c>
      <c r="H166" s="162" t="str">
        <f>INDEX('Daily Activity List'!B:B,MATCH(A166,'Daily Activity List'!$A:$A))</f>
        <v>AB Decon - Removal</v>
      </c>
      <c r="I166" s="136"/>
      <c r="J166" s="104" t="str">
        <f t="shared" si="144"/>
        <v/>
      </c>
      <c r="K166" s="104" t="str">
        <f t="shared" si="144"/>
        <v/>
      </c>
      <c r="L166" s="104" t="str">
        <f t="shared" si="160"/>
        <v/>
      </c>
      <c r="M166" s="104" t="str">
        <f t="shared" si="160"/>
        <v/>
      </c>
      <c r="N166" s="104" t="str">
        <f t="shared" si="160"/>
        <v/>
      </c>
      <c r="O166" s="104" t="str">
        <f t="shared" si="160"/>
        <v/>
      </c>
      <c r="P166" s="104" t="str">
        <f t="shared" si="160"/>
        <v/>
      </c>
      <c r="Q166" s="104" t="str">
        <f t="shared" si="160"/>
        <v/>
      </c>
      <c r="R166" s="104" t="str">
        <f t="shared" si="160"/>
        <v/>
      </c>
      <c r="S166" s="104" t="str">
        <f t="shared" si="160"/>
        <v/>
      </c>
      <c r="T166" s="104" t="str">
        <f t="shared" si="160"/>
        <v/>
      </c>
      <c r="U166" s="104" t="str">
        <f t="shared" si="160"/>
        <v/>
      </c>
      <c r="V166" s="104" t="str">
        <f t="shared" si="160"/>
        <v/>
      </c>
      <c r="W166" s="136"/>
      <c r="X166" s="104" t="str">
        <f t="shared" si="130"/>
        <v/>
      </c>
      <c r="Y166" s="104" t="str">
        <f t="shared" si="171"/>
        <v/>
      </c>
      <c r="Z166" s="104" t="str">
        <f t="shared" si="171"/>
        <v/>
      </c>
      <c r="AA166" s="104" t="str">
        <f t="shared" si="171"/>
        <v/>
      </c>
      <c r="AB166" s="104" t="str">
        <f t="shared" si="171"/>
        <v/>
      </c>
      <c r="AC166" s="104" t="str">
        <f t="shared" si="171"/>
        <v/>
      </c>
      <c r="AD166" s="104" t="str">
        <f t="shared" si="171"/>
        <v/>
      </c>
      <c r="AE166" s="104" t="str">
        <f t="shared" si="171"/>
        <v/>
      </c>
      <c r="AF166" s="104" t="str">
        <f t="shared" si="171"/>
        <v/>
      </c>
      <c r="AG166" s="104" t="str">
        <f t="shared" si="171"/>
        <v/>
      </c>
      <c r="AH166" s="104" t="str">
        <f t="shared" si="171"/>
        <v/>
      </c>
      <c r="AI166" s="104" t="str">
        <f t="shared" si="171"/>
        <v/>
      </c>
      <c r="AJ166" s="104" t="str">
        <f t="shared" si="171"/>
        <v/>
      </c>
      <c r="AK166" s="104"/>
      <c r="AL166" s="104" t="str">
        <f t="shared" si="131"/>
        <v/>
      </c>
      <c r="AM166" s="104" t="str">
        <f t="shared" si="172"/>
        <v/>
      </c>
      <c r="AN166" s="104" t="str">
        <f t="shared" si="172"/>
        <v/>
      </c>
      <c r="AO166" s="104" t="str">
        <f t="shared" si="172"/>
        <v/>
      </c>
      <c r="AP166" s="104" t="str">
        <f t="shared" si="172"/>
        <v/>
      </c>
      <c r="AQ166" s="104" t="str">
        <f t="shared" si="172"/>
        <v/>
      </c>
      <c r="AR166" s="104" t="str">
        <f t="shared" si="172"/>
        <v/>
      </c>
      <c r="AS166" s="104" t="str">
        <f t="shared" si="172"/>
        <v/>
      </c>
      <c r="AT166" s="104" t="str">
        <f t="shared" si="172"/>
        <v/>
      </c>
      <c r="AU166" s="104" t="str">
        <f t="shared" si="172"/>
        <v/>
      </c>
      <c r="AV166" s="104" t="str">
        <f t="shared" si="172"/>
        <v/>
      </c>
      <c r="AW166" s="104" t="str">
        <f t="shared" si="172"/>
        <v/>
      </c>
      <c r="AX166" s="104" t="str">
        <f t="shared" si="172"/>
        <v/>
      </c>
      <c r="AY166" s="104"/>
      <c r="AZ166" s="104" t="str">
        <f t="shared" si="132"/>
        <v/>
      </c>
      <c r="BA166" s="104" t="str">
        <f t="shared" si="173"/>
        <v/>
      </c>
      <c r="BB166" s="104" t="str">
        <f t="shared" si="173"/>
        <v/>
      </c>
      <c r="BC166" s="104" t="str">
        <f t="shared" si="173"/>
        <v/>
      </c>
      <c r="BD166" s="104" t="str">
        <f t="shared" si="173"/>
        <v/>
      </c>
      <c r="BE166" s="104" t="str">
        <f t="shared" si="173"/>
        <v/>
      </c>
      <c r="BF166" s="104" t="str">
        <f t="shared" si="173"/>
        <v/>
      </c>
      <c r="BG166" s="104" t="str">
        <f t="shared" si="173"/>
        <v/>
      </c>
      <c r="BH166" s="104" t="str">
        <f t="shared" si="173"/>
        <v/>
      </c>
      <c r="BI166" s="104" t="str">
        <f t="shared" si="173"/>
        <v/>
      </c>
      <c r="BJ166" s="104" t="str">
        <f t="shared" si="173"/>
        <v/>
      </c>
      <c r="BK166" s="104" t="str">
        <f t="shared" si="173"/>
        <v/>
      </c>
      <c r="BL166" s="104" t="str">
        <f t="shared" si="173"/>
        <v/>
      </c>
      <c r="BM166" s="104"/>
      <c r="BN166" s="104" t="str">
        <f t="shared" si="133"/>
        <v/>
      </c>
      <c r="BO166" s="104" t="str">
        <f t="shared" si="174"/>
        <v/>
      </c>
      <c r="BP166" s="104" t="str">
        <f t="shared" si="174"/>
        <v/>
      </c>
      <c r="BQ166" s="104" t="str">
        <f t="shared" si="174"/>
        <v/>
      </c>
      <c r="BR166" s="104" t="str">
        <f t="shared" si="174"/>
        <v/>
      </c>
      <c r="BS166" s="104" t="str">
        <f t="shared" si="174"/>
        <v/>
      </c>
      <c r="BT166" s="104" t="str">
        <f t="shared" si="174"/>
        <v/>
      </c>
      <c r="BU166" s="104" t="str">
        <f t="shared" si="174"/>
        <v/>
      </c>
      <c r="BV166" s="104" t="str">
        <f t="shared" si="174"/>
        <v/>
      </c>
      <c r="BW166" s="104" t="str">
        <f t="shared" si="174"/>
        <v/>
      </c>
      <c r="BX166" s="104" t="str">
        <f t="shared" si="174"/>
        <v/>
      </c>
      <c r="BY166" s="104" t="str">
        <f t="shared" si="174"/>
        <v/>
      </c>
      <c r="BZ166" s="104" t="str">
        <f t="shared" si="174"/>
        <v/>
      </c>
      <c r="CA166" s="104"/>
      <c r="CB166" s="104" t="str">
        <f t="shared" si="161"/>
        <v/>
      </c>
      <c r="CC166" s="104" t="str">
        <f t="shared" si="161"/>
        <v/>
      </c>
      <c r="CD166" s="104" t="str">
        <f t="shared" si="161"/>
        <v/>
      </c>
      <c r="CE166" s="104" t="str">
        <f t="shared" si="161"/>
        <v/>
      </c>
      <c r="CF166" s="104" t="str">
        <f t="shared" si="161"/>
        <v/>
      </c>
      <c r="CG166" s="104">
        <f t="shared" si="150"/>
        <v>45.6</v>
      </c>
      <c r="CH166" s="104" t="str">
        <f t="shared" si="150"/>
        <v/>
      </c>
      <c r="CI166" s="104" t="str">
        <f t="shared" si="150"/>
        <v/>
      </c>
      <c r="CJ166" s="104" t="str">
        <f t="shared" si="150"/>
        <v/>
      </c>
      <c r="CK166" s="104" t="str">
        <f t="shared" si="150"/>
        <v/>
      </c>
      <c r="CL166" s="104" t="str">
        <f t="shared" si="150"/>
        <v/>
      </c>
      <c r="CM166" s="104" t="str">
        <f t="shared" si="150"/>
        <v/>
      </c>
      <c r="CN166" s="104" t="str">
        <f t="shared" si="150"/>
        <v/>
      </c>
      <c r="CO166" s="104"/>
      <c r="CP166" s="104" t="str">
        <f t="shared" si="162"/>
        <v/>
      </c>
      <c r="CQ166" s="104" t="str">
        <f t="shared" si="162"/>
        <v/>
      </c>
      <c r="CR166" s="104" t="str">
        <f t="shared" si="162"/>
        <v/>
      </c>
      <c r="CS166" s="104" t="str">
        <f t="shared" si="162"/>
        <v/>
      </c>
      <c r="CT166" s="104" t="str">
        <f t="shared" si="162"/>
        <v/>
      </c>
      <c r="CU166" s="104" t="str">
        <f t="shared" si="151"/>
        <v/>
      </c>
      <c r="CV166" s="104" t="str">
        <f t="shared" si="151"/>
        <v/>
      </c>
      <c r="CW166" s="104" t="str">
        <f t="shared" si="151"/>
        <v/>
      </c>
      <c r="CX166" s="104" t="str">
        <f t="shared" si="151"/>
        <v/>
      </c>
      <c r="CY166" s="104" t="str">
        <f t="shared" si="151"/>
        <v/>
      </c>
      <c r="CZ166" s="104" t="str">
        <f t="shared" si="151"/>
        <v/>
      </c>
      <c r="DA166" s="104" t="str">
        <f t="shared" si="151"/>
        <v/>
      </c>
      <c r="DB166" s="104" t="str">
        <f t="shared" si="151"/>
        <v/>
      </c>
      <c r="DC166" s="104"/>
      <c r="DD166" s="104" t="str">
        <f t="shared" si="163"/>
        <v/>
      </c>
      <c r="DE166" s="104" t="str">
        <f t="shared" si="163"/>
        <v/>
      </c>
      <c r="DF166" s="104" t="str">
        <f t="shared" si="163"/>
        <v/>
      </c>
      <c r="DG166" s="104" t="str">
        <f t="shared" si="163"/>
        <v/>
      </c>
      <c r="DH166" s="104" t="str">
        <f t="shared" si="163"/>
        <v/>
      </c>
      <c r="DI166" s="104" t="str">
        <f t="shared" si="152"/>
        <v/>
      </c>
      <c r="DJ166" s="104" t="str">
        <f t="shared" si="152"/>
        <v/>
      </c>
      <c r="DK166" s="104" t="str">
        <f t="shared" si="152"/>
        <v/>
      </c>
      <c r="DL166" s="104" t="str">
        <f t="shared" si="152"/>
        <v/>
      </c>
      <c r="DM166" s="104" t="str">
        <f t="shared" si="152"/>
        <v/>
      </c>
      <c r="DN166" s="104" t="str">
        <f t="shared" si="152"/>
        <v/>
      </c>
      <c r="DO166" s="104" t="str">
        <f t="shared" si="152"/>
        <v/>
      </c>
      <c r="DP166" s="104" t="str">
        <f t="shared" si="152"/>
        <v/>
      </c>
      <c r="DQ166" s="104"/>
      <c r="DR166" s="104" t="str">
        <f t="shared" si="164"/>
        <v/>
      </c>
      <c r="DS166" s="104" t="str">
        <f t="shared" si="164"/>
        <v/>
      </c>
      <c r="DT166" s="104" t="str">
        <f t="shared" si="164"/>
        <v/>
      </c>
      <c r="DU166" s="104" t="str">
        <f t="shared" si="164"/>
        <v/>
      </c>
      <c r="DV166" s="104" t="str">
        <f t="shared" si="164"/>
        <v/>
      </c>
      <c r="DW166" s="104" t="str">
        <f t="shared" si="153"/>
        <v/>
      </c>
      <c r="DX166" s="104" t="str">
        <f t="shared" si="153"/>
        <v/>
      </c>
      <c r="DY166" s="104" t="str">
        <f t="shared" si="153"/>
        <v/>
      </c>
      <c r="DZ166" s="104" t="str">
        <f t="shared" si="153"/>
        <v/>
      </c>
      <c r="EA166" s="104" t="str">
        <f t="shared" si="153"/>
        <v/>
      </c>
      <c r="EB166" s="104" t="str">
        <f t="shared" si="153"/>
        <v/>
      </c>
      <c r="EC166" s="104" t="str">
        <f t="shared" si="153"/>
        <v/>
      </c>
      <c r="ED166" s="104" t="str">
        <f t="shared" si="153"/>
        <v/>
      </c>
      <c r="EE166" s="104"/>
      <c r="EF166" s="104" t="str">
        <f t="shared" si="165"/>
        <v/>
      </c>
      <c r="EG166" s="104" t="str">
        <f t="shared" si="165"/>
        <v/>
      </c>
      <c r="EH166" s="104" t="str">
        <f t="shared" si="165"/>
        <v/>
      </c>
      <c r="EI166" s="104" t="str">
        <f t="shared" si="165"/>
        <v/>
      </c>
      <c r="EJ166" s="104" t="str">
        <f t="shared" si="165"/>
        <v/>
      </c>
      <c r="EK166" s="104" t="str">
        <f t="shared" si="154"/>
        <v/>
      </c>
      <c r="EL166" s="104" t="str">
        <f t="shared" si="154"/>
        <v/>
      </c>
      <c r="EM166" s="104" t="str">
        <f t="shared" si="154"/>
        <v/>
      </c>
      <c r="EN166" s="104" t="str">
        <f t="shared" si="154"/>
        <v/>
      </c>
      <c r="EO166" s="104" t="str">
        <f t="shared" si="154"/>
        <v/>
      </c>
      <c r="EP166" s="104" t="str">
        <f t="shared" si="154"/>
        <v/>
      </c>
      <c r="EQ166" s="104" t="str">
        <f t="shared" si="154"/>
        <v/>
      </c>
      <c r="ER166" s="104" t="str">
        <f t="shared" si="154"/>
        <v/>
      </c>
      <c r="ES166" s="104"/>
      <c r="ET166" s="104" t="str">
        <f t="shared" si="166"/>
        <v/>
      </c>
      <c r="EU166" s="104" t="str">
        <f t="shared" si="166"/>
        <v/>
      </c>
      <c r="EV166" s="104" t="str">
        <f t="shared" si="166"/>
        <v/>
      </c>
      <c r="EW166" s="104" t="str">
        <f t="shared" si="166"/>
        <v/>
      </c>
      <c r="EX166" s="104" t="str">
        <f t="shared" si="166"/>
        <v/>
      </c>
      <c r="EY166" s="104" t="str">
        <f t="shared" si="155"/>
        <v/>
      </c>
      <c r="EZ166" s="104" t="str">
        <f t="shared" si="155"/>
        <v/>
      </c>
      <c r="FA166" s="104" t="str">
        <f t="shared" si="155"/>
        <v/>
      </c>
      <c r="FB166" s="104" t="str">
        <f t="shared" si="155"/>
        <v/>
      </c>
      <c r="FC166" s="104" t="str">
        <f t="shared" si="155"/>
        <v/>
      </c>
      <c r="FD166" s="104" t="str">
        <f t="shared" si="155"/>
        <v/>
      </c>
      <c r="FE166" s="104" t="str">
        <f t="shared" si="155"/>
        <v/>
      </c>
      <c r="FF166" s="104" t="str">
        <f t="shared" si="155"/>
        <v/>
      </c>
      <c r="FG166" s="104"/>
      <c r="FH166" s="104" t="str">
        <f t="shared" si="167"/>
        <v/>
      </c>
      <c r="FI166" s="104" t="str">
        <f t="shared" si="167"/>
        <v/>
      </c>
      <c r="FJ166" s="104" t="str">
        <f t="shared" si="167"/>
        <v/>
      </c>
      <c r="FK166" s="104" t="str">
        <f t="shared" si="167"/>
        <v/>
      </c>
      <c r="FL166" s="104" t="str">
        <f t="shared" si="167"/>
        <v/>
      </c>
      <c r="FM166" s="104" t="str">
        <f t="shared" si="156"/>
        <v/>
      </c>
      <c r="FN166" s="104" t="str">
        <f t="shared" si="156"/>
        <v/>
      </c>
      <c r="FO166" s="104" t="str">
        <f t="shared" si="156"/>
        <v/>
      </c>
      <c r="FP166" s="104" t="str">
        <f t="shared" si="156"/>
        <v/>
      </c>
      <c r="FQ166" s="104" t="str">
        <f t="shared" si="156"/>
        <v/>
      </c>
      <c r="FR166" s="104" t="str">
        <f t="shared" si="156"/>
        <v/>
      </c>
      <c r="FS166" s="104" t="str">
        <f t="shared" si="156"/>
        <v/>
      </c>
      <c r="FT166" s="104" t="str">
        <f t="shared" si="156"/>
        <v/>
      </c>
      <c r="FU166" s="104"/>
      <c r="FV166" s="104" t="str">
        <f t="shared" si="168"/>
        <v/>
      </c>
      <c r="FW166" s="104" t="str">
        <f t="shared" si="168"/>
        <v/>
      </c>
      <c r="FX166" s="104" t="str">
        <f t="shared" si="168"/>
        <v/>
      </c>
      <c r="FY166" s="104" t="str">
        <f t="shared" si="168"/>
        <v/>
      </c>
      <c r="FZ166" s="104" t="str">
        <f t="shared" si="168"/>
        <v/>
      </c>
      <c r="GA166" s="104" t="str">
        <f t="shared" si="157"/>
        <v/>
      </c>
      <c r="GB166" s="104" t="str">
        <f t="shared" si="157"/>
        <v/>
      </c>
      <c r="GC166" s="104" t="str">
        <f t="shared" si="157"/>
        <v/>
      </c>
      <c r="GD166" s="104" t="str">
        <f t="shared" si="157"/>
        <v/>
      </c>
      <c r="GE166" s="104" t="str">
        <f t="shared" si="157"/>
        <v/>
      </c>
      <c r="GF166" s="104" t="str">
        <f t="shared" si="157"/>
        <v/>
      </c>
      <c r="GG166" s="104" t="str">
        <f t="shared" si="157"/>
        <v/>
      </c>
      <c r="GH166" s="104" t="str">
        <f t="shared" si="157"/>
        <v/>
      </c>
      <c r="GI166" s="104"/>
      <c r="GJ166" s="104" t="str">
        <f t="shared" si="169"/>
        <v/>
      </c>
      <c r="GK166" s="104" t="str">
        <f t="shared" si="169"/>
        <v/>
      </c>
      <c r="GL166" s="104" t="str">
        <f t="shared" si="169"/>
        <v/>
      </c>
      <c r="GM166" s="104" t="str">
        <f t="shared" si="169"/>
        <v/>
      </c>
      <c r="GN166" s="104" t="str">
        <f t="shared" si="169"/>
        <v/>
      </c>
      <c r="GO166" s="104" t="str">
        <f t="shared" si="158"/>
        <v/>
      </c>
      <c r="GP166" s="104" t="str">
        <f t="shared" si="158"/>
        <v/>
      </c>
      <c r="GQ166" s="104" t="str">
        <f t="shared" si="158"/>
        <v/>
      </c>
      <c r="GR166" s="104" t="str">
        <f t="shared" si="158"/>
        <v/>
      </c>
      <c r="GS166" s="104" t="str">
        <f t="shared" si="158"/>
        <v/>
      </c>
      <c r="GT166" s="104" t="str">
        <f t="shared" si="158"/>
        <v/>
      </c>
      <c r="GU166" s="104" t="str">
        <f t="shared" si="158"/>
        <v/>
      </c>
      <c r="GV166" s="104" t="str">
        <f t="shared" si="158"/>
        <v/>
      </c>
      <c r="GW166" s="104"/>
      <c r="GX166" s="104" t="str">
        <f t="shared" si="170"/>
        <v/>
      </c>
      <c r="GY166" s="104" t="str">
        <f t="shared" si="170"/>
        <v/>
      </c>
      <c r="GZ166" s="104" t="str">
        <f t="shared" si="170"/>
        <v/>
      </c>
      <c r="HA166" s="104" t="str">
        <f t="shared" si="170"/>
        <v/>
      </c>
      <c r="HB166" s="104" t="str">
        <f t="shared" si="170"/>
        <v/>
      </c>
      <c r="HC166" s="104" t="str">
        <f t="shared" si="159"/>
        <v/>
      </c>
      <c r="HD166" s="104" t="str">
        <f t="shared" si="159"/>
        <v/>
      </c>
      <c r="HE166" s="104" t="str">
        <f t="shared" si="159"/>
        <v/>
      </c>
      <c r="HF166" s="104" t="str">
        <f t="shared" si="159"/>
        <v/>
      </c>
      <c r="HG166" s="104" t="str">
        <f t="shared" si="159"/>
        <v/>
      </c>
      <c r="HH166" s="104" t="str">
        <f t="shared" si="159"/>
        <v/>
      </c>
      <c r="HI166" s="104" t="str">
        <f t="shared" si="159"/>
        <v/>
      </c>
      <c r="HJ166" s="104" t="str">
        <f t="shared" si="159"/>
        <v/>
      </c>
    </row>
    <row r="167" spans="1:218" x14ac:dyDescent="0.25">
      <c r="A167" s="91">
        <v>40662</v>
      </c>
      <c r="B167" s="113">
        <v>0.75</v>
      </c>
      <c r="C167" s="114" t="s">
        <v>562</v>
      </c>
      <c r="D167" s="160" t="s">
        <v>664</v>
      </c>
      <c r="E167" s="112">
        <v>38.4</v>
      </c>
      <c r="F167" s="134"/>
      <c r="G167" s="161" t="s">
        <v>665</v>
      </c>
      <c r="H167" s="162" t="str">
        <f>INDEX('Daily Activity List'!B:B,MATCH(A167,'Daily Activity List'!$A:$A))</f>
        <v>AB Decon - Removal</v>
      </c>
      <c r="I167" s="136"/>
      <c r="J167" s="104" t="str">
        <f t="shared" si="144"/>
        <v/>
      </c>
      <c r="K167" s="104" t="str">
        <f t="shared" si="144"/>
        <v/>
      </c>
      <c r="L167" s="104" t="str">
        <f t="shared" si="160"/>
        <v/>
      </c>
      <c r="M167" s="104" t="str">
        <f t="shared" si="160"/>
        <v/>
      </c>
      <c r="N167" s="104" t="str">
        <f t="shared" si="160"/>
        <v/>
      </c>
      <c r="O167" s="104" t="str">
        <f t="shared" si="160"/>
        <v/>
      </c>
      <c r="P167" s="104" t="str">
        <f t="shared" si="160"/>
        <v/>
      </c>
      <c r="Q167" s="104" t="str">
        <f t="shared" si="160"/>
        <v/>
      </c>
      <c r="R167" s="104" t="str">
        <f t="shared" si="160"/>
        <v/>
      </c>
      <c r="S167" s="104" t="str">
        <f t="shared" si="160"/>
        <v/>
      </c>
      <c r="T167" s="104" t="str">
        <f t="shared" si="160"/>
        <v/>
      </c>
      <c r="U167" s="104" t="str">
        <f t="shared" si="160"/>
        <v/>
      </c>
      <c r="V167" s="104" t="str">
        <f t="shared" si="160"/>
        <v/>
      </c>
      <c r="W167" s="136"/>
      <c r="X167" s="104" t="str">
        <f t="shared" si="130"/>
        <v/>
      </c>
      <c r="Y167" s="104" t="str">
        <f t="shared" si="171"/>
        <v/>
      </c>
      <c r="Z167" s="104" t="str">
        <f t="shared" si="171"/>
        <v/>
      </c>
      <c r="AA167" s="104" t="str">
        <f t="shared" si="171"/>
        <v/>
      </c>
      <c r="AB167" s="104" t="str">
        <f t="shared" si="171"/>
        <v/>
      </c>
      <c r="AC167" s="104" t="str">
        <f t="shared" si="171"/>
        <v/>
      </c>
      <c r="AD167" s="104" t="str">
        <f t="shared" si="171"/>
        <v/>
      </c>
      <c r="AE167" s="104" t="str">
        <f t="shared" si="171"/>
        <v/>
      </c>
      <c r="AF167" s="104" t="str">
        <f t="shared" si="171"/>
        <v/>
      </c>
      <c r="AG167" s="104" t="str">
        <f t="shared" si="171"/>
        <v/>
      </c>
      <c r="AH167" s="104" t="str">
        <f t="shared" si="171"/>
        <v/>
      </c>
      <c r="AI167" s="104" t="str">
        <f t="shared" si="171"/>
        <v/>
      </c>
      <c r="AJ167" s="104" t="str">
        <f t="shared" si="171"/>
        <v/>
      </c>
      <c r="AK167" s="104"/>
      <c r="AL167" s="104" t="str">
        <f t="shared" si="131"/>
        <v/>
      </c>
      <c r="AM167" s="104" t="str">
        <f t="shared" si="172"/>
        <v/>
      </c>
      <c r="AN167" s="104" t="str">
        <f t="shared" si="172"/>
        <v/>
      </c>
      <c r="AO167" s="104" t="str">
        <f t="shared" si="172"/>
        <v/>
      </c>
      <c r="AP167" s="104" t="str">
        <f t="shared" si="172"/>
        <v/>
      </c>
      <c r="AQ167" s="104" t="str">
        <f t="shared" si="172"/>
        <v/>
      </c>
      <c r="AR167" s="104" t="str">
        <f t="shared" si="172"/>
        <v/>
      </c>
      <c r="AS167" s="104" t="str">
        <f t="shared" si="172"/>
        <v/>
      </c>
      <c r="AT167" s="104" t="str">
        <f t="shared" si="172"/>
        <v/>
      </c>
      <c r="AU167" s="104" t="str">
        <f t="shared" si="172"/>
        <v/>
      </c>
      <c r="AV167" s="104" t="str">
        <f t="shared" si="172"/>
        <v/>
      </c>
      <c r="AW167" s="104" t="str">
        <f t="shared" si="172"/>
        <v/>
      </c>
      <c r="AX167" s="104" t="str">
        <f t="shared" si="172"/>
        <v/>
      </c>
      <c r="AY167" s="104"/>
      <c r="AZ167" s="104" t="str">
        <f t="shared" si="132"/>
        <v/>
      </c>
      <c r="BA167" s="104" t="str">
        <f t="shared" si="173"/>
        <v/>
      </c>
      <c r="BB167" s="104" t="str">
        <f t="shared" si="173"/>
        <v/>
      </c>
      <c r="BC167" s="104" t="str">
        <f t="shared" si="173"/>
        <v/>
      </c>
      <c r="BD167" s="104" t="str">
        <f t="shared" si="173"/>
        <v/>
      </c>
      <c r="BE167" s="104" t="str">
        <f t="shared" si="173"/>
        <v/>
      </c>
      <c r="BF167" s="104" t="str">
        <f t="shared" si="173"/>
        <v/>
      </c>
      <c r="BG167" s="104" t="str">
        <f t="shared" si="173"/>
        <v/>
      </c>
      <c r="BH167" s="104" t="str">
        <f t="shared" si="173"/>
        <v/>
      </c>
      <c r="BI167" s="104" t="str">
        <f t="shared" si="173"/>
        <v/>
      </c>
      <c r="BJ167" s="104" t="str">
        <f t="shared" si="173"/>
        <v/>
      </c>
      <c r="BK167" s="104" t="str">
        <f t="shared" si="173"/>
        <v/>
      </c>
      <c r="BL167" s="104" t="str">
        <f t="shared" si="173"/>
        <v/>
      </c>
      <c r="BM167" s="104"/>
      <c r="BN167" s="104" t="str">
        <f t="shared" si="133"/>
        <v/>
      </c>
      <c r="BO167" s="104" t="str">
        <f t="shared" si="174"/>
        <v/>
      </c>
      <c r="BP167" s="104" t="str">
        <f t="shared" si="174"/>
        <v/>
      </c>
      <c r="BQ167" s="104" t="str">
        <f t="shared" si="174"/>
        <v/>
      </c>
      <c r="BR167" s="104" t="str">
        <f t="shared" si="174"/>
        <v/>
      </c>
      <c r="BS167" s="104" t="str">
        <f t="shared" si="174"/>
        <v/>
      </c>
      <c r="BT167" s="104" t="str">
        <f t="shared" si="174"/>
        <v/>
      </c>
      <c r="BU167" s="104" t="str">
        <f t="shared" si="174"/>
        <v/>
      </c>
      <c r="BV167" s="104" t="str">
        <f t="shared" si="174"/>
        <v/>
      </c>
      <c r="BW167" s="104" t="str">
        <f t="shared" si="174"/>
        <v/>
      </c>
      <c r="BX167" s="104" t="str">
        <f t="shared" si="174"/>
        <v/>
      </c>
      <c r="BY167" s="104" t="str">
        <f t="shared" si="174"/>
        <v/>
      </c>
      <c r="BZ167" s="104" t="str">
        <f t="shared" si="174"/>
        <v/>
      </c>
      <c r="CA167" s="104"/>
      <c r="CB167" s="104" t="str">
        <f t="shared" si="161"/>
        <v/>
      </c>
      <c r="CC167" s="104" t="str">
        <f t="shared" si="161"/>
        <v/>
      </c>
      <c r="CD167" s="104" t="str">
        <f t="shared" si="161"/>
        <v/>
      </c>
      <c r="CE167" s="104" t="str">
        <f t="shared" si="161"/>
        <v/>
      </c>
      <c r="CF167" s="104" t="str">
        <f t="shared" si="161"/>
        <v/>
      </c>
      <c r="CG167" s="104" t="str">
        <f t="shared" si="150"/>
        <v/>
      </c>
      <c r="CH167" s="104" t="str">
        <f t="shared" si="150"/>
        <v/>
      </c>
      <c r="CI167" s="104" t="str">
        <f t="shared" si="150"/>
        <v/>
      </c>
      <c r="CJ167" s="104" t="str">
        <f t="shared" si="150"/>
        <v/>
      </c>
      <c r="CK167" s="104" t="str">
        <f t="shared" si="150"/>
        <v/>
      </c>
      <c r="CL167" s="104" t="str">
        <f t="shared" si="150"/>
        <v/>
      </c>
      <c r="CM167" s="104" t="str">
        <f t="shared" si="150"/>
        <v/>
      </c>
      <c r="CN167" s="104" t="str">
        <f t="shared" si="150"/>
        <v/>
      </c>
      <c r="CO167" s="104"/>
      <c r="CP167" s="104" t="str">
        <f t="shared" si="162"/>
        <v/>
      </c>
      <c r="CQ167" s="104" t="str">
        <f t="shared" si="162"/>
        <v/>
      </c>
      <c r="CR167" s="104" t="str">
        <f t="shared" si="162"/>
        <v/>
      </c>
      <c r="CS167" s="104" t="str">
        <f t="shared" si="162"/>
        <v/>
      </c>
      <c r="CT167" s="104" t="str">
        <f t="shared" si="162"/>
        <v/>
      </c>
      <c r="CU167" s="104" t="str">
        <f t="shared" si="151"/>
        <v/>
      </c>
      <c r="CV167" s="104" t="str">
        <f t="shared" si="151"/>
        <v/>
      </c>
      <c r="CW167" s="104" t="str">
        <f t="shared" si="151"/>
        <v/>
      </c>
      <c r="CX167" s="104" t="str">
        <f t="shared" si="151"/>
        <v/>
      </c>
      <c r="CY167" s="104" t="str">
        <f t="shared" si="151"/>
        <v/>
      </c>
      <c r="CZ167" s="104" t="str">
        <f t="shared" si="151"/>
        <v/>
      </c>
      <c r="DA167" s="104" t="str">
        <f t="shared" si="151"/>
        <v/>
      </c>
      <c r="DB167" s="104" t="str">
        <f t="shared" si="151"/>
        <v/>
      </c>
      <c r="DC167" s="104"/>
      <c r="DD167" s="104" t="str">
        <f t="shared" si="163"/>
        <v/>
      </c>
      <c r="DE167" s="104" t="str">
        <f t="shared" si="163"/>
        <v/>
      </c>
      <c r="DF167" s="104" t="str">
        <f t="shared" si="163"/>
        <v/>
      </c>
      <c r="DG167" s="104" t="str">
        <f t="shared" si="163"/>
        <v/>
      </c>
      <c r="DH167" s="104" t="str">
        <f t="shared" si="163"/>
        <v/>
      </c>
      <c r="DI167" s="104" t="str">
        <f t="shared" si="152"/>
        <v/>
      </c>
      <c r="DJ167" s="104" t="str">
        <f t="shared" si="152"/>
        <v/>
      </c>
      <c r="DK167" s="104" t="str">
        <f t="shared" si="152"/>
        <v/>
      </c>
      <c r="DL167" s="104" t="str">
        <f t="shared" si="152"/>
        <v/>
      </c>
      <c r="DM167" s="104" t="str">
        <f t="shared" si="152"/>
        <v/>
      </c>
      <c r="DN167" s="104" t="str">
        <f t="shared" si="152"/>
        <v/>
      </c>
      <c r="DO167" s="104" t="str">
        <f t="shared" si="152"/>
        <v/>
      </c>
      <c r="DP167" s="104" t="str">
        <f t="shared" si="152"/>
        <v/>
      </c>
      <c r="DQ167" s="104"/>
      <c r="DR167" s="104" t="str">
        <f t="shared" si="164"/>
        <v/>
      </c>
      <c r="DS167" s="104" t="str">
        <f t="shared" si="164"/>
        <v/>
      </c>
      <c r="DT167" s="104" t="str">
        <f t="shared" si="164"/>
        <v/>
      </c>
      <c r="DU167" s="104" t="str">
        <f t="shared" si="164"/>
        <v/>
      </c>
      <c r="DV167" s="104" t="str">
        <f t="shared" si="164"/>
        <v/>
      </c>
      <c r="DW167" s="104" t="str">
        <f t="shared" si="153"/>
        <v/>
      </c>
      <c r="DX167" s="104" t="str">
        <f t="shared" si="153"/>
        <v/>
      </c>
      <c r="DY167" s="104" t="str">
        <f t="shared" si="153"/>
        <v/>
      </c>
      <c r="DZ167" s="104" t="str">
        <f t="shared" si="153"/>
        <v/>
      </c>
      <c r="EA167" s="104" t="str">
        <f t="shared" si="153"/>
        <v/>
      </c>
      <c r="EB167" s="104" t="str">
        <f t="shared" si="153"/>
        <v/>
      </c>
      <c r="EC167" s="104" t="str">
        <f t="shared" si="153"/>
        <v/>
      </c>
      <c r="ED167" s="104" t="str">
        <f t="shared" si="153"/>
        <v/>
      </c>
      <c r="EE167" s="104"/>
      <c r="EF167" s="104" t="str">
        <f t="shared" si="165"/>
        <v/>
      </c>
      <c r="EG167" s="104" t="str">
        <f t="shared" si="165"/>
        <v/>
      </c>
      <c r="EH167" s="104" t="str">
        <f t="shared" si="165"/>
        <v/>
      </c>
      <c r="EI167" s="104" t="str">
        <f t="shared" si="165"/>
        <v/>
      </c>
      <c r="EJ167" s="104" t="str">
        <f t="shared" si="165"/>
        <v/>
      </c>
      <c r="EK167" s="104" t="str">
        <f t="shared" si="154"/>
        <v/>
      </c>
      <c r="EL167" s="104" t="str">
        <f t="shared" si="154"/>
        <v/>
      </c>
      <c r="EM167" s="104" t="str">
        <f t="shared" si="154"/>
        <v/>
      </c>
      <c r="EN167" s="104" t="str">
        <f t="shared" si="154"/>
        <v/>
      </c>
      <c r="EO167" s="104" t="str">
        <f t="shared" si="154"/>
        <v/>
      </c>
      <c r="EP167" s="104" t="str">
        <f t="shared" si="154"/>
        <v/>
      </c>
      <c r="EQ167" s="104" t="str">
        <f t="shared" si="154"/>
        <v/>
      </c>
      <c r="ER167" s="104" t="str">
        <f t="shared" si="154"/>
        <v/>
      </c>
      <c r="ES167" s="104"/>
      <c r="ET167" s="104" t="str">
        <f t="shared" si="166"/>
        <v/>
      </c>
      <c r="EU167" s="104" t="str">
        <f t="shared" si="166"/>
        <v/>
      </c>
      <c r="EV167" s="104" t="str">
        <f t="shared" si="166"/>
        <v/>
      </c>
      <c r="EW167" s="104" t="str">
        <f t="shared" si="166"/>
        <v/>
      </c>
      <c r="EX167" s="104" t="str">
        <f t="shared" si="166"/>
        <v/>
      </c>
      <c r="EY167" s="104" t="str">
        <f t="shared" si="155"/>
        <v/>
      </c>
      <c r="EZ167" s="104" t="str">
        <f t="shared" si="155"/>
        <v/>
      </c>
      <c r="FA167" s="104" t="str">
        <f t="shared" si="155"/>
        <v/>
      </c>
      <c r="FB167" s="104" t="str">
        <f t="shared" si="155"/>
        <v/>
      </c>
      <c r="FC167" s="104" t="str">
        <f t="shared" si="155"/>
        <v/>
      </c>
      <c r="FD167" s="104" t="str">
        <f t="shared" si="155"/>
        <v/>
      </c>
      <c r="FE167" s="104" t="str">
        <f t="shared" si="155"/>
        <v/>
      </c>
      <c r="FF167" s="104" t="str">
        <f t="shared" si="155"/>
        <v/>
      </c>
      <c r="FG167" s="104"/>
      <c r="FH167" s="104" t="str">
        <f t="shared" si="167"/>
        <v/>
      </c>
      <c r="FI167" s="104" t="str">
        <f t="shared" si="167"/>
        <v/>
      </c>
      <c r="FJ167" s="104" t="str">
        <f t="shared" si="167"/>
        <v/>
      </c>
      <c r="FK167" s="104" t="str">
        <f t="shared" si="167"/>
        <v/>
      </c>
      <c r="FL167" s="104" t="str">
        <f t="shared" si="167"/>
        <v/>
      </c>
      <c r="FM167" s="104">
        <f t="shared" si="156"/>
        <v>38.4</v>
      </c>
      <c r="FN167" s="104" t="str">
        <f t="shared" si="156"/>
        <v/>
      </c>
      <c r="FO167" s="104" t="str">
        <f t="shared" si="156"/>
        <v/>
      </c>
      <c r="FP167" s="104" t="str">
        <f t="shared" si="156"/>
        <v/>
      </c>
      <c r="FQ167" s="104" t="str">
        <f t="shared" si="156"/>
        <v/>
      </c>
      <c r="FR167" s="104" t="str">
        <f t="shared" si="156"/>
        <v/>
      </c>
      <c r="FS167" s="104" t="str">
        <f t="shared" si="156"/>
        <v/>
      </c>
      <c r="FT167" s="104" t="str">
        <f t="shared" si="156"/>
        <v/>
      </c>
      <c r="FU167" s="104"/>
      <c r="FV167" s="104" t="str">
        <f t="shared" si="168"/>
        <v/>
      </c>
      <c r="FW167" s="104" t="str">
        <f t="shared" si="168"/>
        <v/>
      </c>
      <c r="FX167" s="104" t="str">
        <f t="shared" si="168"/>
        <v/>
      </c>
      <c r="FY167" s="104" t="str">
        <f t="shared" si="168"/>
        <v/>
      </c>
      <c r="FZ167" s="104" t="str">
        <f t="shared" si="168"/>
        <v/>
      </c>
      <c r="GA167" s="104" t="str">
        <f t="shared" si="157"/>
        <v/>
      </c>
      <c r="GB167" s="104" t="str">
        <f t="shared" si="157"/>
        <v/>
      </c>
      <c r="GC167" s="104" t="str">
        <f t="shared" si="157"/>
        <v/>
      </c>
      <c r="GD167" s="104" t="str">
        <f t="shared" si="157"/>
        <v/>
      </c>
      <c r="GE167" s="104" t="str">
        <f t="shared" si="157"/>
        <v/>
      </c>
      <c r="GF167" s="104" t="str">
        <f t="shared" si="157"/>
        <v/>
      </c>
      <c r="GG167" s="104" t="str">
        <f t="shared" si="157"/>
        <v/>
      </c>
      <c r="GH167" s="104" t="str">
        <f t="shared" si="157"/>
        <v/>
      </c>
      <c r="GI167" s="104"/>
      <c r="GJ167" s="104" t="str">
        <f t="shared" si="169"/>
        <v/>
      </c>
      <c r="GK167" s="104" t="str">
        <f t="shared" si="169"/>
        <v/>
      </c>
      <c r="GL167" s="104" t="str">
        <f t="shared" si="169"/>
        <v/>
      </c>
      <c r="GM167" s="104" t="str">
        <f t="shared" si="169"/>
        <v/>
      </c>
      <c r="GN167" s="104" t="str">
        <f t="shared" si="169"/>
        <v/>
      </c>
      <c r="GO167" s="104" t="str">
        <f t="shared" si="158"/>
        <v/>
      </c>
      <c r="GP167" s="104" t="str">
        <f t="shared" si="158"/>
        <v/>
      </c>
      <c r="GQ167" s="104" t="str">
        <f t="shared" si="158"/>
        <v/>
      </c>
      <c r="GR167" s="104" t="str">
        <f t="shared" si="158"/>
        <v/>
      </c>
      <c r="GS167" s="104" t="str">
        <f t="shared" si="158"/>
        <v/>
      </c>
      <c r="GT167" s="104" t="str">
        <f t="shared" si="158"/>
        <v/>
      </c>
      <c r="GU167" s="104" t="str">
        <f t="shared" si="158"/>
        <v/>
      </c>
      <c r="GV167" s="104" t="str">
        <f t="shared" si="158"/>
        <v/>
      </c>
      <c r="GW167" s="104"/>
      <c r="GX167" s="104" t="str">
        <f t="shared" si="170"/>
        <v/>
      </c>
      <c r="GY167" s="104" t="str">
        <f t="shared" si="170"/>
        <v/>
      </c>
      <c r="GZ167" s="104" t="str">
        <f t="shared" si="170"/>
        <v/>
      </c>
      <c r="HA167" s="104" t="str">
        <f t="shared" si="170"/>
        <v/>
      </c>
      <c r="HB167" s="104" t="str">
        <f t="shared" si="170"/>
        <v/>
      </c>
      <c r="HC167" s="104" t="str">
        <f t="shared" si="159"/>
        <v/>
      </c>
      <c r="HD167" s="104" t="str">
        <f t="shared" si="159"/>
        <v/>
      </c>
      <c r="HE167" s="104" t="str">
        <f t="shared" si="159"/>
        <v/>
      </c>
      <c r="HF167" s="104" t="str">
        <f t="shared" si="159"/>
        <v/>
      </c>
      <c r="HG167" s="104" t="str">
        <f t="shared" si="159"/>
        <v/>
      </c>
      <c r="HH167" s="104" t="str">
        <f t="shared" si="159"/>
        <v/>
      </c>
      <c r="HI167" s="104" t="str">
        <f t="shared" si="159"/>
        <v/>
      </c>
      <c r="HJ167" s="104" t="str">
        <f t="shared" si="159"/>
        <v/>
      </c>
    </row>
    <row r="168" spans="1:218" x14ac:dyDescent="0.25">
      <c r="A168" s="91">
        <v>40662</v>
      </c>
      <c r="B168" s="113">
        <v>0.75</v>
      </c>
      <c r="C168" s="114" t="s">
        <v>561</v>
      </c>
      <c r="D168" s="160" t="s">
        <v>664</v>
      </c>
      <c r="E168" s="112">
        <v>49.2</v>
      </c>
      <c r="F168" s="134"/>
      <c r="G168" s="161" t="s">
        <v>665</v>
      </c>
      <c r="H168" s="162" t="str">
        <f>INDEX('Daily Activity List'!B:B,MATCH(A168,'Daily Activity List'!$A:$A))</f>
        <v>AB Decon - Removal</v>
      </c>
      <c r="I168" s="136"/>
      <c r="J168" s="104" t="str">
        <f t="shared" si="144"/>
        <v/>
      </c>
      <c r="K168" s="104" t="str">
        <f t="shared" si="144"/>
        <v/>
      </c>
      <c r="L168" s="104" t="str">
        <f t="shared" si="160"/>
        <v/>
      </c>
      <c r="M168" s="104" t="str">
        <f t="shared" si="160"/>
        <v/>
      </c>
      <c r="N168" s="104" t="str">
        <f t="shared" si="160"/>
        <v/>
      </c>
      <c r="O168" s="104" t="str">
        <f t="shared" si="160"/>
        <v/>
      </c>
      <c r="P168" s="104" t="str">
        <f t="shared" si="160"/>
        <v/>
      </c>
      <c r="Q168" s="104" t="str">
        <f t="shared" si="160"/>
        <v/>
      </c>
      <c r="R168" s="104" t="str">
        <f t="shared" si="160"/>
        <v/>
      </c>
      <c r="S168" s="104" t="str">
        <f t="shared" si="160"/>
        <v/>
      </c>
      <c r="T168" s="104" t="str">
        <f t="shared" si="160"/>
        <v/>
      </c>
      <c r="U168" s="104" t="str">
        <f t="shared" si="160"/>
        <v/>
      </c>
      <c r="V168" s="104" t="str">
        <f t="shared" si="160"/>
        <v/>
      </c>
      <c r="W168" s="136"/>
      <c r="X168" s="104" t="str">
        <f t="shared" si="130"/>
        <v/>
      </c>
      <c r="Y168" s="104" t="str">
        <f t="shared" si="171"/>
        <v/>
      </c>
      <c r="Z168" s="104" t="str">
        <f t="shared" si="171"/>
        <v/>
      </c>
      <c r="AA168" s="104" t="str">
        <f t="shared" si="171"/>
        <v/>
      </c>
      <c r="AB168" s="104" t="str">
        <f t="shared" si="171"/>
        <v/>
      </c>
      <c r="AC168" s="104" t="str">
        <f t="shared" si="171"/>
        <v/>
      </c>
      <c r="AD168" s="104" t="str">
        <f t="shared" si="171"/>
        <v/>
      </c>
      <c r="AE168" s="104" t="str">
        <f t="shared" si="171"/>
        <v/>
      </c>
      <c r="AF168" s="104" t="str">
        <f t="shared" si="171"/>
        <v/>
      </c>
      <c r="AG168" s="104" t="str">
        <f t="shared" si="171"/>
        <v/>
      </c>
      <c r="AH168" s="104" t="str">
        <f t="shared" si="171"/>
        <v/>
      </c>
      <c r="AI168" s="104" t="str">
        <f t="shared" si="171"/>
        <v/>
      </c>
      <c r="AJ168" s="104" t="str">
        <f t="shared" si="171"/>
        <v/>
      </c>
      <c r="AK168" s="104"/>
      <c r="AL168" s="104" t="str">
        <f t="shared" si="131"/>
        <v/>
      </c>
      <c r="AM168" s="104" t="str">
        <f t="shared" si="172"/>
        <v/>
      </c>
      <c r="AN168" s="104" t="str">
        <f t="shared" si="172"/>
        <v/>
      </c>
      <c r="AO168" s="104" t="str">
        <f t="shared" si="172"/>
        <v/>
      </c>
      <c r="AP168" s="104" t="str">
        <f t="shared" si="172"/>
        <v/>
      </c>
      <c r="AQ168" s="104" t="str">
        <f t="shared" si="172"/>
        <v/>
      </c>
      <c r="AR168" s="104" t="str">
        <f t="shared" si="172"/>
        <v/>
      </c>
      <c r="AS168" s="104" t="str">
        <f t="shared" si="172"/>
        <v/>
      </c>
      <c r="AT168" s="104" t="str">
        <f t="shared" si="172"/>
        <v/>
      </c>
      <c r="AU168" s="104" t="str">
        <f t="shared" si="172"/>
        <v/>
      </c>
      <c r="AV168" s="104" t="str">
        <f t="shared" si="172"/>
        <v/>
      </c>
      <c r="AW168" s="104" t="str">
        <f t="shared" si="172"/>
        <v/>
      </c>
      <c r="AX168" s="104" t="str">
        <f t="shared" si="172"/>
        <v/>
      </c>
      <c r="AY168" s="104"/>
      <c r="AZ168" s="104" t="str">
        <f t="shared" si="132"/>
        <v/>
      </c>
      <c r="BA168" s="104" t="str">
        <f t="shared" si="173"/>
        <v/>
      </c>
      <c r="BB168" s="104" t="str">
        <f t="shared" si="173"/>
        <v/>
      </c>
      <c r="BC168" s="104" t="str">
        <f t="shared" si="173"/>
        <v/>
      </c>
      <c r="BD168" s="104" t="str">
        <f t="shared" si="173"/>
        <v/>
      </c>
      <c r="BE168" s="104" t="str">
        <f t="shared" si="173"/>
        <v/>
      </c>
      <c r="BF168" s="104" t="str">
        <f t="shared" si="173"/>
        <v/>
      </c>
      <c r="BG168" s="104" t="str">
        <f t="shared" si="173"/>
        <v/>
      </c>
      <c r="BH168" s="104" t="str">
        <f t="shared" si="173"/>
        <v/>
      </c>
      <c r="BI168" s="104" t="str">
        <f t="shared" si="173"/>
        <v/>
      </c>
      <c r="BJ168" s="104" t="str">
        <f t="shared" si="173"/>
        <v/>
      </c>
      <c r="BK168" s="104" t="str">
        <f t="shared" si="173"/>
        <v/>
      </c>
      <c r="BL168" s="104" t="str">
        <f t="shared" si="173"/>
        <v/>
      </c>
      <c r="BM168" s="104"/>
      <c r="BN168" s="104" t="str">
        <f t="shared" si="133"/>
        <v/>
      </c>
      <c r="BO168" s="104" t="str">
        <f t="shared" si="174"/>
        <v/>
      </c>
      <c r="BP168" s="104" t="str">
        <f t="shared" si="174"/>
        <v/>
      </c>
      <c r="BQ168" s="104" t="str">
        <f t="shared" si="174"/>
        <v/>
      </c>
      <c r="BR168" s="104" t="str">
        <f t="shared" si="174"/>
        <v/>
      </c>
      <c r="BS168" s="104" t="str">
        <f t="shared" si="174"/>
        <v/>
      </c>
      <c r="BT168" s="104" t="str">
        <f t="shared" si="174"/>
        <v/>
      </c>
      <c r="BU168" s="104" t="str">
        <f t="shared" si="174"/>
        <v/>
      </c>
      <c r="BV168" s="104" t="str">
        <f t="shared" si="174"/>
        <v/>
      </c>
      <c r="BW168" s="104" t="str">
        <f t="shared" si="174"/>
        <v/>
      </c>
      <c r="BX168" s="104" t="str">
        <f t="shared" si="174"/>
        <v/>
      </c>
      <c r="BY168" s="104" t="str">
        <f t="shared" si="174"/>
        <v/>
      </c>
      <c r="BZ168" s="104" t="str">
        <f t="shared" si="174"/>
        <v/>
      </c>
      <c r="CA168" s="104"/>
      <c r="CB168" s="104" t="str">
        <f t="shared" si="161"/>
        <v/>
      </c>
      <c r="CC168" s="104" t="str">
        <f t="shared" si="161"/>
        <v/>
      </c>
      <c r="CD168" s="104" t="str">
        <f t="shared" si="161"/>
        <v/>
      </c>
      <c r="CE168" s="104" t="str">
        <f t="shared" si="161"/>
        <v/>
      </c>
      <c r="CF168" s="104" t="str">
        <f t="shared" si="161"/>
        <v/>
      </c>
      <c r="CG168" s="104" t="str">
        <f t="shared" si="150"/>
        <v/>
      </c>
      <c r="CH168" s="104" t="str">
        <f t="shared" si="150"/>
        <v/>
      </c>
      <c r="CI168" s="104" t="str">
        <f t="shared" si="150"/>
        <v/>
      </c>
      <c r="CJ168" s="104" t="str">
        <f t="shared" si="150"/>
        <v/>
      </c>
      <c r="CK168" s="104" t="str">
        <f t="shared" si="150"/>
        <v/>
      </c>
      <c r="CL168" s="104" t="str">
        <f t="shared" si="150"/>
        <v/>
      </c>
      <c r="CM168" s="104" t="str">
        <f t="shared" si="150"/>
        <v/>
      </c>
      <c r="CN168" s="104" t="str">
        <f t="shared" si="150"/>
        <v/>
      </c>
      <c r="CO168" s="104"/>
      <c r="CP168" s="104" t="str">
        <f t="shared" si="162"/>
        <v/>
      </c>
      <c r="CQ168" s="104" t="str">
        <f t="shared" si="162"/>
        <v/>
      </c>
      <c r="CR168" s="104" t="str">
        <f t="shared" si="162"/>
        <v/>
      </c>
      <c r="CS168" s="104" t="str">
        <f t="shared" si="162"/>
        <v/>
      </c>
      <c r="CT168" s="104" t="str">
        <f t="shared" si="162"/>
        <v/>
      </c>
      <c r="CU168" s="104" t="str">
        <f t="shared" si="151"/>
        <v/>
      </c>
      <c r="CV168" s="104" t="str">
        <f t="shared" si="151"/>
        <v/>
      </c>
      <c r="CW168" s="104" t="str">
        <f t="shared" si="151"/>
        <v/>
      </c>
      <c r="CX168" s="104" t="str">
        <f t="shared" si="151"/>
        <v/>
      </c>
      <c r="CY168" s="104" t="str">
        <f t="shared" si="151"/>
        <v/>
      </c>
      <c r="CZ168" s="104" t="str">
        <f t="shared" si="151"/>
        <v/>
      </c>
      <c r="DA168" s="104" t="str">
        <f t="shared" si="151"/>
        <v/>
      </c>
      <c r="DB168" s="104" t="str">
        <f t="shared" si="151"/>
        <v/>
      </c>
      <c r="DC168" s="104"/>
      <c r="DD168" s="104" t="str">
        <f t="shared" si="163"/>
        <v/>
      </c>
      <c r="DE168" s="104" t="str">
        <f t="shared" si="163"/>
        <v/>
      </c>
      <c r="DF168" s="104" t="str">
        <f t="shared" si="163"/>
        <v/>
      </c>
      <c r="DG168" s="104" t="str">
        <f t="shared" si="163"/>
        <v/>
      </c>
      <c r="DH168" s="104" t="str">
        <f t="shared" si="163"/>
        <v/>
      </c>
      <c r="DI168" s="104" t="str">
        <f t="shared" si="152"/>
        <v/>
      </c>
      <c r="DJ168" s="104" t="str">
        <f t="shared" si="152"/>
        <v/>
      </c>
      <c r="DK168" s="104" t="str">
        <f t="shared" si="152"/>
        <v/>
      </c>
      <c r="DL168" s="104" t="str">
        <f t="shared" si="152"/>
        <v/>
      </c>
      <c r="DM168" s="104" t="str">
        <f t="shared" si="152"/>
        <v/>
      </c>
      <c r="DN168" s="104" t="str">
        <f t="shared" si="152"/>
        <v/>
      </c>
      <c r="DO168" s="104" t="str">
        <f t="shared" si="152"/>
        <v/>
      </c>
      <c r="DP168" s="104" t="str">
        <f t="shared" si="152"/>
        <v/>
      </c>
      <c r="DQ168" s="104"/>
      <c r="DR168" s="104" t="str">
        <f t="shared" si="164"/>
        <v/>
      </c>
      <c r="DS168" s="104" t="str">
        <f t="shared" si="164"/>
        <v/>
      </c>
      <c r="DT168" s="104" t="str">
        <f t="shared" si="164"/>
        <v/>
      </c>
      <c r="DU168" s="104" t="str">
        <f t="shared" si="164"/>
        <v/>
      </c>
      <c r="DV168" s="104" t="str">
        <f t="shared" si="164"/>
        <v/>
      </c>
      <c r="DW168" s="104" t="str">
        <f t="shared" si="153"/>
        <v/>
      </c>
      <c r="DX168" s="104" t="str">
        <f t="shared" si="153"/>
        <v/>
      </c>
      <c r="DY168" s="104" t="str">
        <f t="shared" si="153"/>
        <v/>
      </c>
      <c r="DZ168" s="104" t="str">
        <f t="shared" si="153"/>
        <v/>
      </c>
      <c r="EA168" s="104" t="str">
        <f t="shared" si="153"/>
        <v/>
      </c>
      <c r="EB168" s="104" t="str">
        <f t="shared" si="153"/>
        <v/>
      </c>
      <c r="EC168" s="104" t="str">
        <f t="shared" si="153"/>
        <v/>
      </c>
      <c r="ED168" s="104" t="str">
        <f t="shared" si="153"/>
        <v/>
      </c>
      <c r="EE168" s="104"/>
      <c r="EF168" s="104" t="str">
        <f t="shared" si="165"/>
        <v/>
      </c>
      <c r="EG168" s="104" t="str">
        <f t="shared" si="165"/>
        <v/>
      </c>
      <c r="EH168" s="104" t="str">
        <f t="shared" si="165"/>
        <v/>
      </c>
      <c r="EI168" s="104" t="str">
        <f t="shared" si="165"/>
        <v/>
      </c>
      <c r="EJ168" s="104" t="str">
        <f t="shared" si="165"/>
        <v/>
      </c>
      <c r="EK168" s="104" t="str">
        <f t="shared" si="154"/>
        <v/>
      </c>
      <c r="EL168" s="104" t="str">
        <f t="shared" si="154"/>
        <v/>
      </c>
      <c r="EM168" s="104" t="str">
        <f t="shared" si="154"/>
        <v/>
      </c>
      <c r="EN168" s="104" t="str">
        <f t="shared" si="154"/>
        <v/>
      </c>
      <c r="EO168" s="104" t="str">
        <f t="shared" si="154"/>
        <v/>
      </c>
      <c r="EP168" s="104" t="str">
        <f t="shared" si="154"/>
        <v/>
      </c>
      <c r="EQ168" s="104" t="str">
        <f t="shared" si="154"/>
        <v/>
      </c>
      <c r="ER168" s="104" t="str">
        <f t="shared" si="154"/>
        <v/>
      </c>
      <c r="ES168" s="104"/>
      <c r="ET168" s="104" t="str">
        <f t="shared" si="166"/>
        <v/>
      </c>
      <c r="EU168" s="104" t="str">
        <f t="shared" si="166"/>
        <v/>
      </c>
      <c r="EV168" s="104" t="str">
        <f t="shared" si="166"/>
        <v/>
      </c>
      <c r="EW168" s="104" t="str">
        <f t="shared" si="166"/>
        <v/>
      </c>
      <c r="EX168" s="104" t="str">
        <f t="shared" si="166"/>
        <v/>
      </c>
      <c r="EY168" s="104">
        <f t="shared" si="155"/>
        <v>49.2</v>
      </c>
      <c r="EZ168" s="104" t="str">
        <f t="shared" si="155"/>
        <v/>
      </c>
      <c r="FA168" s="104" t="str">
        <f t="shared" si="155"/>
        <v/>
      </c>
      <c r="FB168" s="104" t="str">
        <f t="shared" si="155"/>
        <v/>
      </c>
      <c r="FC168" s="104" t="str">
        <f t="shared" si="155"/>
        <v/>
      </c>
      <c r="FD168" s="104" t="str">
        <f t="shared" si="155"/>
        <v/>
      </c>
      <c r="FE168" s="104" t="str">
        <f t="shared" si="155"/>
        <v/>
      </c>
      <c r="FF168" s="104" t="str">
        <f t="shared" si="155"/>
        <v/>
      </c>
      <c r="FG168" s="104"/>
      <c r="FH168" s="104" t="str">
        <f t="shared" si="167"/>
        <v/>
      </c>
      <c r="FI168" s="104" t="str">
        <f t="shared" si="167"/>
        <v/>
      </c>
      <c r="FJ168" s="104" t="str">
        <f t="shared" si="167"/>
        <v/>
      </c>
      <c r="FK168" s="104" t="str">
        <f t="shared" si="167"/>
        <v/>
      </c>
      <c r="FL168" s="104" t="str">
        <f t="shared" si="167"/>
        <v/>
      </c>
      <c r="FM168" s="104" t="str">
        <f t="shared" si="156"/>
        <v/>
      </c>
      <c r="FN168" s="104" t="str">
        <f t="shared" si="156"/>
        <v/>
      </c>
      <c r="FO168" s="104" t="str">
        <f t="shared" si="156"/>
        <v/>
      </c>
      <c r="FP168" s="104" t="str">
        <f t="shared" si="156"/>
        <v/>
      </c>
      <c r="FQ168" s="104" t="str">
        <f t="shared" si="156"/>
        <v/>
      </c>
      <c r="FR168" s="104" t="str">
        <f t="shared" si="156"/>
        <v/>
      </c>
      <c r="FS168" s="104" t="str">
        <f t="shared" si="156"/>
        <v/>
      </c>
      <c r="FT168" s="104" t="str">
        <f t="shared" si="156"/>
        <v/>
      </c>
      <c r="FU168" s="104"/>
      <c r="FV168" s="104" t="str">
        <f t="shared" si="168"/>
        <v/>
      </c>
      <c r="FW168" s="104" t="str">
        <f t="shared" si="168"/>
        <v/>
      </c>
      <c r="FX168" s="104" t="str">
        <f t="shared" si="168"/>
        <v/>
      </c>
      <c r="FY168" s="104" t="str">
        <f t="shared" si="168"/>
        <v/>
      </c>
      <c r="FZ168" s="104" t="str">
        <f t="shared" si="168"/>
        <v/>
      </c>
      <c r="GA168" s="104" t="str">
        <f t="shared" si="157"/>
        <v/>
      </c>
      <c r="GB168" s="104" t="str">
        <f t="shared" si="157"/>
        <v/>
      </c>
      <c r="GC168" s="104" t="str">
        <f t="shared" si="157"/>
        <v/>
      </c>
      <c r="GD168" s="104" t="str">
        <f t="shared" si="157"/>
        <v/>
      </c>
      <c r="GE168" s="104" t="str">
        <f t="shared" si="157"/>
        <v/>
      </c>
      <c r="GF168" s="104" t="str">
        <f t="shared" si="157"/>
        <v/>
      </c>
      <c r="GG168" s="104" t="str">
        <f t="shared" si="157"/>
        <v/>
      </c>
      <c r="GH168" s="104" t="str">
        <f t="shared" si="157"/>
        <v/>
      </c>
      <c r="GI168" s="104"/>
      <c r="GJ168" s="104" t="str">
        <f t="shared" si="169"/>
        <v/>
      </c>
      <c r="GK168" s="104" t="str">
        <f t="shared" si="169"/>
        <v/>
      </c>
      <c r="GL168" s="104" t="str">
        <f t="shared" si="169"/>
        <v/>
      </c>
      <c r="GM168" s="104" t="str">
        <f t="shared" si="169"/>
        <v/>
      </c>
      <c r="GN168" s="104" t="str">
        <f t="shared" si="169"/>
        <v/>
      </c>
      <c r="GO168" s="104" t="str">
        <f t="shared" si="158"/>
        <v/>
      </c>
      <c r="GP168" s="104" t="str">
        <f t="shared" si="158"/>
        <v/>
      </c>
      <c r="GQ168" s="104" t="str">
        <f t="shared" si="158"/>
        <v/>
      </c>
      <c r="GR168" s="104" t="str">
        <f t="shared" si="158"/>
        <v/>
      </c>
      <c r="GS168" s="104" t="str">
        <f t="shared" si="158"/>
        <v/>
      </c>
      <c r="GT168" s="104" t="str">
        <f t="shared" si="158"/>
        <v/>
      </c>
      <c r="GU168" s="104" t="str">
        <f t="shared" si="158"/>
        <v/>
      </c>
      <c r="GV168" s="104" t="str">
        <f t="shared" si="158"/>
        <v/>
      </c>
      <c r="GW168" s="104"/>
      <c r="GX168" s="104" t="str">
        <f t="shared" si="170"/>
        <v/>
      </c>
      <c r="GY168" s="104" t="str">
        <f t="shared" si="170"/>
        <v/>
      </c>
      <c r="GZ168" s="104" t="str">
        <f t="shared" si="170"/>
        <v/>
      </c>
      <c r="HA168" s="104" t="str">
        <f t="shared" si="170"/>
        <v/>
      </c>
      <c r="HB168" s="104" t="str">
        <f t="shared" si="170"/>
        <v/>
      </c>
      <c r="HC168" s="104" t="str">
        <f t="shared" si="159"/>
        <v/>
      </c>
      <c r="HD168" s="104" t="str">
        <f t="shared" si="159"/>
        <v/>
      </c>
      <c r="HE168" s="104" t="str">
        <f t="shared" si="159"/>
        <v/>
      </c>
      <c r="HF168" s="104" t="str">
        <f t="shared" si="159"/>
        <v/>
      </c>
      <c r="HG168" s="104" t="str">
        <f t="shared" si="159"/>
        <v/>
      </c>
      <c r="HH168" s="104" t="str">
        <f t="shared" si="159"/>
        <v/>
      </c>
      <c r="HI168" s="104" t="str">
        <f t="shared" si="159"/>
        <v/>
      </c>
      <c r="HJ168" s="104" t="str">
        <f t="shared" si="159"/>
        <v/>
      </c>
    </row>
    <row r="169" spans="1:218" x14ac:dyDescent="0.25">
      <c r="A169" s="91">
        <v>40662</v>
      </c>
      <c r="B169" s="113">
        <v>0.75</v>
      </c>
      <c r="C169" s="114" t="s">
        <v>407</v>
      </c>
      <c r="D169" s="160" t="s">
        <v>664</v>
      </c>
      <c r="E169" s="112">
        <v>75.599999999999994</v>
      </c>
      <c r="F169" s="134"/>
      <c r="G169" s="161" t="s">
        <v>665</v>
      </c>
      <c r="H169" s="162" t="str">
        <f>INDEX('Daily Activity List'!B:B,MATCH(A169,'Daily Activity List'!$A:$A))</f>
        <v>AB Decon - Removal</v>
      </c>
      <c r="I169" s="136"/>
      <c r="J169" s="104" t="str">
        <f t="shared" si="144"/>
        <v/>
      </c>
      <c r="K169" s="104" t="str">
        <f t="shared" si="144"/>
        <v/>
      </c>
      <c r="L169" s="104" t="str">
        <f t="shared" si="160"/>
        <v/>
      </c>
      <c r="M169" s="104" t="str">
        <f t="shared" si="160"/>
        <v/>
      </c>
      <c r="N169" s="104" t="str">
        <f t="shared" si="160"/>
        <v/>
      </c>
      <c r="O169" s="104" t="str">
        <f t="shared" si="160"/>
        <v/>
      </c>
      <c r="P169" s="104" t="str">
        <f t="shared" si="160"/>
        <v/>
      </c>
      <c r="Q169" s="104" t="str">
        <f t="shared" si="160"/>
        <v/>
      </c>
      <c r="R169" s="104" t="str">
        <f t="shared" si="160"/>
        <v/>
      </c>
      <c r="S169" s="104" t="str">
        <f t="shared" si="160"/>
        <v/>
      </c>
      <c r="T169" s="104" t="str">
        <f t="shared" si="160"/>
        <v/>
      </c>
      <c r="U169" s="104" t="str">
        <f t="shared" si="160"/>
        <v/>
      </c>
      <c r="V169" s="104" t="str">
        <f t="shared" si="160"/>
        <v/>
      </c>
      <c r="W169" s="136"/>
      <c r="X169" s="104" t="str">
        <f t="shared" si="130"/>
        <v/>
      </c>
      <c r="Y169" s="104" t="str">
        <f t="shared" si="171"/>
        <v/>
      </c>
      <c r="Z169" s="104" t="str">
        <f t="shared" si="171"/>
        <v/>
      </c>
      <c r="AA169" s="104" t="str">
        <f t="shared" si="171"/>
        <v/>
      </c>
      <c r="AB169" s="104" t="str">
        <f t="shared" si="171"/>
        <v/>
      </c>
      <c r="AC169" s="104" t="str">
        <f t="shared" si="171"/>
        <v/>
      </c>
      <c r="AD169" s="104" t="str">
        <f t="shared" si="171"/>
        <v/>
      </c>
      <c r="AE169" s="104" t="str">
        <f t="shared" si="171"/>
        <v/>
      </c>
      <c r="AF169" s="104" t="str">
        <f t="shared" si="171"/>
        <v/>
      </c>
      <c r="AG169" s="104" t="str">
        <f t="shared" si="171"/>
        <v/>
      </c>
      <c r="AH169" s="104" t="str">
        <f t="shared" si="171"/>
        <v/>
      </c>
      <c r="AI169" s="104" t="str">
        <f t="shared" si="171"/>
        <v/>
      </c>
      <c r="AJ169" s="104" t="str">
        <f t="shared" si="171"/>
        <v/>
      </c>
      <c r="AK169" s="104"/>
      <c r="AL169" s="104" t="str">
        <f t="shared" si="131"/>
        <v/>
      </c>
      <c r="AM169" s="104" t="str">
        <f t="shared" si="172"/>
        <v/>
      </c>
      <c r="AN169" s="104" t="str">
        <f t="shared" si="172"/>
        <v/>
      </c>
      <c r="AO169" s="104" t="str">
        <f t="shared" si="172"/>
        <v/>
      </c>
      <c r="AP169" s="104" t="str">
        <f t="shared" si="172"/>
        <v/>
      </c>
      <c r="AQ169" s="104" t="str">
        <f t="shared" si="172"/>
        <v/>
      </c>
      <c r="AR169" s="104" t="str">
        <f t="shared" si="172"/>
        <v/>
      </c>
      <c r="AS169" s="104" t="str">
        <f t="shared" si="172"/>
        <v/>
      </c>
      <c r="AT169" s="104" t="str">
        <f t="shared" si="172"/>
        <v/>
      </c>
      <c r="AU169" s="104" t="str">
        <f t="shared" si="172"/>
        <v/>
      </c>
      <c r="AV169" s="104" t="str">
        <f t="shared" si="172"/>
        <v/>
      </c>
      <c r="AW169" s="104" t="str">
        <f t="shared" si="172"/>
        <v/>
      </c>
      <c r="AX169" s="104" t="str">
        <f t="shared" si="172"/>
        <v/>
      </c>
      <c r="AY169" s="104"/>
      <c r="AZ169" s="104" t="str">
        <f t="shared" si="132"/>
        <v/>
      </c>
      <c r="BA169" s="104" t="str">
        <f t="shared" si="173"/>
        <v/>
      </c>
      <c r="BB169" s="104" t="str">
        <f t="shared" si="173"/>
        <v/>
      </c>
      <c r="BC169" s="104" t="str">
        <f t="shared" si="173"/>
        <v/>
      </c>
      <c r="BD169" s="104" t="str">
        <f t="shared" si="173"/>
        <v/>
      </c>
      <c r="BE169" s="104" t="str">
        <f t="shared" si="173"/>
        <v/>
      </c>
      <c r="BF169" s="104" t="str">
        <f t="shared" si="173"/>
        <v/>
      </c>
      <c r="BG169" s="104" t="str">
        <f t="shared" si="173"/>
        <v/>
      </c>
      <c r="BH169" s="104" t="str">
        <f t="shared" si="173"/>
        <v/>
      </c>
      <c r="BI169" s="104" t="str">
        <f t="shared" si="173"/>
        <v/>
      </c>
      <c r="BJ169" s="104" t="str">
        <f t="shared" si="173"/>
        <v/>
      </c>
      <c r="BK169" s="104" t="str">
        <f t="shared" si="173"/>
        <v/>
      </c>
      <c r="BL169" s="104" t="str">
        <f t="shared" si="173"/>
        <v/>
      </c>
      <c r="BM169" s="104"/>
      <c r="BN169" s="104" t="str">
        <f t="shared" si="133"/>
        <v/>
      </c>
      <c r="BO169" s="104" t="str">
        <f t="shared" si="174"/>
        <v/>
      </c>
      <c r="BP169" s="104" t="str">
        <f t="shared" si="174"/>
        <v/>
      </c>
      <c r="BQ169" s="104" t="str">
        <f t="shared" si="174"/>
        <v/>
      </c>
      <c r="BR169" s="104" t="str">
        <f t="shared" si="174"/>
        <v/>
      </c>
      <c r="BS169" s="104" t="str">
        <f t="shared" si="174"/>
        <v/>
      </c>
      <c r="BT169" s="104" t="str">
        <f t="shared" si="174"/>
        <v/>
      </c>
      <c r="BU169" s="104" t="str">
        <f t="shared" si="174"/>
        <v/>
      </c>
      <c r="BV169" s="104" t="str">
        <f t="shared" si="174"/>
        <v/>
      </c>
      <c r="BW169" s="104" t="str">
        <f t="shared" si="174"/>
        <v/>
      </c>
      <c r="BX169" s="104" t="str">
        <f t="shared" si="174"/>
        <v/>
      </c>
      <c r="BY169" s="104" t="str">
        <f t="shared" si="174"/>
        <v/>
      </c>
      <c r="BZ169" s="104" t="str">
        <f t="shared" si="174"/>
        <v/>
      </c>
      <c r="CA169" s="104"/>
      <c r="CB169" s="104" t="str">
        <f t="shared" si="161"/>
        <v/>
      </c>
      <c r="CC169" s="104" t="str">
        <f t="shared" si="161"/>
        <v/>
      </c>
      <c r="CD169" s="104" t="str">
        <f t="shared" si="161"/>
        <v/>
      </c>
      <c r="CE169" s="104" t="str">
        <f t="shared" si="161"/>
        <v/>
      </c>
      <c r="CF169" s="104" t="str">
        <f t="shared" si="161"/>
        <v/>
      </c>
      <c r="CG169" s="104" t="str">
        <f t="shared" si="150"/>
        <v/>
      </c>
      <c r="CH169" s="104" t="str">
        <f t="shared" si="150"/>
        <v/>
      </c>
      <c r="CI169" s="104" t="str">
        <f t="shared" si="150"/>
        <v/>
      </c>
      <c r="CJ169" s="104" t="str">
        <f t="shared" si="150"/>
        <v/>
      </c>
      <c r="CK169" s="104" t="str">
        <f t="shared" si="150"/>
        <v/>
      </c>
      <c r="CL169" s="104" t="str">
        <f t="shared" si="150"/>
        <v/>
      </c>
      <c r="CM169" s="104" t="str">
        <f t="shared" si="150"/>
        <v/>
      </c>
      <c r="CN169" s="104" t="str">
        <f t="shared" si="150"/>
        <v/>
      </c>
      <c r="CO169" s="104"/>
      <c r="CP169" s="104" t="str">
        <f t="shared" si="162"/>
        <v/>
      </c>
      <c r="CQ169" s="104" t="str">
        <f t="shared" si="162"/>
        <v/>
      </c>
      <c r="CR169" s="104" t="str">
        <f t="shared" si="162"/>
        <v/>
      </c>
      <c r="CS169" s="104" t="str">
        <f t="shared" si="162"/>
        <v/>
      </c>
      <c r="CT169" s="104" t="str">
        <f t="shared" si="162"/>
        <v/>
      </c>
      <c r="CU169" s="104" t="str">
        <f t="shared" si="151"/>
        <v/>
      </c>
      <c r="CV169" s="104" t="str">
        <f t="shared" si="151"/>
        <v/>
      </c>
      <c r="CW169" s="104" t="str">
        <f t="shared" si="151"/>
        <v/>
      </c>
      <c r="CX169" s="104" t="str">
        <f t="shared" si="151"/>
        <v/>
      </c>
      <c r="CY169" s="104" t="str">
        <f t="shared" si="151"/>
        <v/>
      </c>
      <c r="CZ169" s="104" t="str">
        <f t="shared" si="151"/>
        <v/>
      </c>
      <c r="DA169" s="104" t="str">
        <f t="shared" si="151"/>
        <v/>
      </c>
      <c r="DB169" s="104" t="str">
        <f t="shared" si="151"/>
        <v/>
      </c>
      <c r="DC169" s="104"/>
      <c r="DD169" s="104" t="str">
        <f t="shared" si="163"/>
        <v/>
      </c>
      <c r="DE169" s="104" t="str">
        <f t="shared" si="163"/>
        <v/>
      </c>
      <c r="DF169" s="104" t="str">
        <f t="shared" si="163"/>
        <v/>
      </c>
      <c r="DG169" s="104" t="str">
        <f t="shared" si="163"/>
        <v/>
      </c>
      <c r="DH169" s="104" t="str">
        <f t="shared" si="163"/>
        <v/>
      </c>
      <c r="DI169" s="104" t="str">
        <f t="shared" si="152"/>
        <v/>
      </c>
      <c r="DJ169" s="104" t="str">
        <f t="shared" si="152"/>
        <v/>
      </c>
      <c r="DK169" s="104" t="str">
        <f t="shared" si="152"/>
        <v/>
      </c>
      <c r="DL169" s="104" t="str">
        <f t="shared" si="152"/>
        <v/>
      </c>
      <c r="DM169" s="104" t="str">
        <f t="shared" si="152"/>
        <v/>
      </c>
      <c r="DN169" s="104" t="str">
        <f t="shared" si="152"/>
        <v/>
      </c>
      <c r="DO169" s="104" t="str">
        <f t="shared" si="152"/>
        <v/>
      </c>
      <c r="DP169" s="104" t="str">
        <f t="shared" si="152"/>
        <v/>
      </c>
      <c r="DQ169" s="104"/>
      <c r="DR169" s="104" t="str">
        <f t="shared" si="164"/>
        <v/>
      </c>
      <c r="DS169" s="104" t="str">
        <f t="shared" si="164"/>
        <v/>
      </c>
      <c r="DT169" s="104" t="str">
        <f t="shared" si="164"/>
        <v/>
      </c>
      <c r="DU169" s="104" t="str">
        <f t="shared" si="164"/>
        <v/>
      </c>
      <c r="DV169" s="104" t="str">
        <f t="shared" si="164"/>
        <v/>
      </c>
      <c r="DW169" s="104" t="str">
        <f t="shared" si="153"/>
        <v/>
      </c>
      <c r="DX169" s="104" t="str">
        <f t="shared" si="153"/>
        <v/>
      </c>
      <c r="DY169" s="104" t="str">
        <f t="shared" si="153"/>
        <v/>
      </c>
      <c r="DZ169" s="104" t="str">
        <f t="shared" si="153"/>
        <v/>
      </c>
      <c r="EA169" s="104" t="str">
        <f t="shared" si="153"/>
        <v/>
      </c>
      <c r="EB169" s="104" t="str">
        <f t="shared" si="153"/>
        <v/>
      </c>
      <c r="EC169" s="104" t="str">
        <f t="shared" si="153"/>
        <v/>
      </c>
      <c r="ED169" s="104" t="str">
        <f t="shared" si="153"/>
        <v/>
      </c>
      <c r="EE169" s="104"/>
      <c r="EF169" s="104" t="str">
        <f t="shared" si="165"/>
        <v/>
      </c>
      <c r="EG169" s="104" t="str">
        <f t="shared" si="165"/>
        <v/>
      </c>
      <c r="EH169" s="104" t="str">
        <f t="shared" si="165"/>
        <v/>
      </c>
      <c r="EI169" s="104" t="str">
        <f t="shared" si="165"/>
        <v/>
      </c>
      <c r="EJ169" s="104" t="str">
        <f t="shared" si="165"/>
        <v/>
      </c>
      <c r="EK169" s="104" t="str">
        <f t="shared" si="154"/>
        <v/>
      </c>
      <c r="EL169" s="104" t="str">
        <f t="shared" si="154"/>
        <v/>
      </c>
      <c r="EM169" s="104" t="str">
        <f t="shared" si="154"/>
        <v/>
      </c>
      <c r="EN169" s="104" t="str">
        <f t="shared" si="154"/>
        <v/>
      </c>
      <c r="EO169" s="104" t="str">
        <f t="shared" si="154"/>
        <v/>
      </c>
      <c r="EP169" s="104" t="str">
        <f t="shared" si="154"/>
        <v/>
      </c>
      <c r="EQ169" s="104" t="str">
        <f t="shared" si="154"/>
        <v/>
      </c>
      <c r="ER169" s="104" t="str">
        <f t="shared" si="154"/>
        <v/>
      </c>
      <c r="ES169" s="104"/>
      <c r="ET169" s="104" t="str">
        <f t="shared" si="166"/>
        <v/>
      </c>
      <c r="EU169" s="104" t="str">
        <f t="shared" si="166"/>
        <v/>
      </c>
      <c r="EV169" s="104" t="str">
        <f t="shared" si="166"/>
        <v/>
      </c>
      <c r="EW169" s="104" t="str">
        <f t="shared" si="166"/>
        <v/>
      </c>
      <c r="EX169" s="104" t="str">
        <f t="shared" si="166"/>
        <v/>
      </c>
      <c r="EY169" s="104" t="str">
        <f t="shared" si="155"/>
        <v/>
      </c>
      <c r="EZ169" s="104" t="str">
        <f t="shared" si="155"/>
        <v/>
      </c>
      <c r="FA169" s="104" t="str">
        <f t="shared" si="155"/>
        <v/>
      </c>
      <c r="FB169" s="104" t="str">
        <f t="shared" si="155"/>
        <v/>
      </c>
      <c r="FC169" s="104" t="str">
        <f t="shared" si="155"/>
        <v/>
      </c>
      <c r="FD169" s="104" t="str">
        <f t="shared" si="155"/>
        <v/>
      </c>
      <c r="FE169" s="104" t="str">
        <f t="shared" si="155"/>
        <v/>
      </c>
      <c r="FF169" s="104" t="str">
        <f t="shared" si="155"/>
        <v/>
      </c>
      <c r="FG169" s="104"/>
      <c r="FH169" s="104" t="str">
        <f t="shared" si="167"/>
        <v/>
      </c>
      <c r="FI169" s="104" t="str">
        <f t="shared" si="167"/>
        <v/>
      </c>
      <c r="FJ169" s="104" t="str">
        <f t="shared" si="167"/>
        <v/>
      </c>
      <c r="FK169" s="104" t="str">
        <f t="shared" si="167"/>
        <v/>
      </c>
      <c r="FL169" s="104" t="str">
        <f t="shared" si="167"/>
        <v/>
      </c>
      <c r="FM169" s="104" t="str">
        <f t="shared" si="156"/>
        <v/>
      </c>
      <c r="FN169" s="104" t="str">
        <f t="shared" si="156"/>
        <v/>
      </c>
      <c r="FO169" s="104" t="str">
        <f t="shared" si="156"/>
        <v/>
      </c>
      <c r="FP169" s="104" t="str">
        <f t="shared" si="156"/>
        <v/>
      </c>
      <c r="FQ169" s="104" t="str">
        <f t="shared" si="156"/>
        <v/>
      </c>
      <c r="FR169" s="104" t="str">
        <f t="shared" si="156"/>
        <v/>
      </c>
      <c r="FS169" s="104" t="str">
        <f t="shared" si="156"/>
        <v/>
      </c>
      <c r="FT169" s="104" t="str">
        <f t="shared" si="156"/>
        <v/>
      </c>
      <c r="FU169" s="104"/>
      <c r="FV169" s="104" t="str">
        <f t="shared" si="168"/>
        <v/>
      </c>
      <c r="FW169" s="104" t="str">
        <f t="shared" si="168"/>
        <v/>
      </c>
      <c r="FX169" s="104" t="str">
        <f t="shared" si="168"/>
        <v/>
      </c>
      <c r="FY169" s="104" t="str">
        <f t="shared" si="168"/>
        <v/>
      </c>
      <c r="FZ169" s="104" t="str">
        <f t="shared" si="168"/>
        <v/>
      </c>
      <c r="GA169" s="104" t="str">
        <f t="shared" si="157"/>
        <v/>
      </c>
      <c r="GB169" s="104" t="str">
        <f t="shared" si="157"/>
        <v/>
      </c>
      <c r="GC169" s="104" t="str">
        <f t="shared" si="157"/>
        <v/>
      </c>
      <c r="GD169" s="104" t="str">
        <f t="shared" si="157"/>
        <v/>
      </c>
      <c r="GE169" s="104" t="str">
        <f t="shared" si="157"/>
        <v/>
      </c>
      <c r="GF169" s="104" t="str">
        <f t="shared" si="157"/>
        <v/>
      </c>
      <c r="GG169" s="104" t="str">
        <f t="shared" si="157"/>
        <v/>
      </c>
      <c r="GH169" s="104" t="str">
        <f t="shared" si="157"/>
        <v/>
      </c>
      <c r="GI169" s="104"/>
      <c r="GJ169" s="104" t="str">
        <f t="shared" si="169"/>
        <v/>
      </c>
      <c r="GK169" s="104" t="str">
        <f t="shared" si="169"/>
        <v/>
      </c>
      <c r="GL169" s="104" t="str">
        <f t="shared" si="169"/>
        <v/>
      </c>
      <c r="GM169" s="104" t="str">
        <f t="shared" si="169"/>
        <v/>
      </c>
      <c r="GN169" s="104" t="str">
        <f t="shared" si="169"/>
        <v/>
      </c>
      <c r="GO169" s="104" t="str">
        <f t="shared" si="158"/>
        <v/>
      </c>
      <c r="GP169" s="104" t="str">
        <f t="shared" si="158"/>
        <v/>
      </c>
      <c r="GQ169" s="104" t="str">
        <f t="shared" si="158"/>
        <v/>
      </c>
      <c r="GR169" s="104" t="str">
        <f t="shared" si="158"/>
        <v/>
      </c>
      <c r="GS169" s="104" t="str">
        <f t="shared" si="158"/>
        <v/>
      </c>
      <c r="GT169" s="104" t="str">
        <f t="shared" si="158"/>
        <v/>
      </c>
      <c r="GU169" s="104" t="str">
        <f t="shared" si="158"/>
        <v/>
      </c>
      <c r="GV169" s="104" t="str">
        <f t="shared" si="158"/>
        <v/>
      </c>
      <c r="GW169" s="104"/>
      <c r="GX169" s="104" t="str">
        <f t="shared" si="170"/>
        <v/>
      </c>
      <c r="GY169" s="104" t="str">
        <f t="shared" si="170"/>
        <v/>
      </c>
      <c r="GZ169" s="104" t="str">
        <f t="shared" si="170"/>
        <v/>
      </c>
      <c r="HA169" s="104" t="str">
        <f t="shared" si="170"/>
        <v/>
      </c>
      <c r="HB169" s="104" t="str">
        <f t="shared" si="170"/>
        <v/>
      </c>
      <c r="HC169" s="104">
        <f t="shared" si="159"/>
        <v>75.599999999999994</v>
      </c>
      <c r="HD169" s="104" t="str">
        <f t="shared" si="159"/>
        <v/>
      </c>
      <c r="HE169" s="104" t="str">
        <f t="shared" si="159"/>
        <v/>
      </c>
      <c r="HF169" s="104" t="str">
        <f t="shared" si="159"/>
        <v/>
      </c>
      <c r="HG169" s="104" t="str">
        <f t="shared" si="159"/>
        <v/>
      </c>
      <c r="HH169" s="104" t="str">
        <f t="shared" si="159"/>
        <v/>
      </c>
      <c r="HI169" s="104" t="str">
        <f t="shared" si="159"/>
        <v/>
      </c>
      <c r="HJ169" s="104" t="str">
        <f t="shared" si="159"/>
        <v/>
      </c>
    </row>
    <row r="170" spans="1:218" x14ac:dyDescent="0.25">
      <c r="A170" s="91">
        <v>40662</v>
      </c>
      <c r="B170" s="113">
        <v>0.75</v>
      </c>
      <c r="C170" s="114" t="s">
        <v>407</v>
      </c>
      <c r="D170" s="160" t="s">
        <v>664</v>
      </c>
      <c r="E170" s="112">
        <v>79.599999999999994</v>
      </c>
      <c r="F170" s="134"/>
      <c r="G170" s="161" t="s">
        <v>665</v>
      </c>
      <c r="H170" s="162" t="str">
        <f>INDEX('Daily Activity List'!B:B,MATCH(A170,'Daily Activity List'!$A:$A))</f>
        <v>AB Decon - Removal</v>
      </c>
      <c r="I170" s="136"/>
      <c r="J170" s="104" t="str">
        <f t="shared" si="144"/>
        <v/>
      </c>
      <c r="K170" s="104" t="str">
        <f t="shared" si="144"/>
        <v/>
      </c>
      <c r="L170" s="104" t="str">
        <f t="shared" si="160"/>
        <v/>
      </c>
      <c r="M170" s="104" t="str">
        <f t="shared" si="160"/>
        <v/>
      </c>
      <c r="N170" s="104" t="str">
        <f t="shared" si="160"/>
        <v/>
      </c>
      <c r="O170" s="104" t="str">
        <f t="shared" si="160"/>
        <v/>
      </c>
      <c r="P170" s="104" t="str">
        <f t="shared" si="160"/>
        <v/>
      </c>
      <c r="Q170" s="104" t="str">
        <f t="shared" ref="L170:V193" si="175">IF($C170="Decontamination Line",IF($E170="","",IF($H170=Q$1,$E170,"")),"")</f>
        <v/>
      </c>
      <c r="R170" s="104" t="str">
        <f t="shared" si="175"/>
        <v/>
      </c>
      <c r="S170" s="104" t="str">
        <f t="shared" si="175"/>
        <v/>
      </c>
      <c r="T170" s="104" t="str">
        <f t="shared" si="175"/>
        <v/>
      </c>
      <c r="U170" s="104" t="str">
        <f t="shared" si="175"/>
        <v/>
      </c>
      <c r="V170" s="104" t="str">
        <f t="shared" si="175"/>
        <v/>
      </c>
      <c r="W170" s="136"/>
      <c r="X170" s="104" t="str">
        <f t="shared" si="130"/>
        <v/>
      </c>
      <c r="Y170" s="104" t="str">
        <f t="shared" si="171"/>
        <v/>
      </c>
      <c r="Z170" s="104" t="str">
        <f t="shared" si="171"/>
        <v/>
      </c>
      <c r="AA170" s="104" t="str">
        <f t="shared" si="171"/>
        <v/>
      </c>
      <c r="AB170" s="104" t="str">
        <f t="shared" si="171"/>
        <v/>
      </c>
      <c r="AC170" s="104" t="str">
        <f t="shared" si="171"/>
        <v/>
      </c>
      <c r="AD170" s="104" t="str">
        <f t="shared" si="171"/>
        <v/>
      </c>
      <c r="AE170" s="104" t="str">
        <f t="shared" si="171"/>
        <v/>
      </c>
      <c r="AF170" s="104" t="str">
        <f t="shared" si="171"/>
        <v/>
      </c>
      <c r="AG170" s="104" t="str">
        <f t="shared" si="171"/>
        <v/>
      </c>
      <c r="AH170" s="104" t="str">
        <f t="shared" si="171"/>
        <v/>
      </c>
      <c r="AI170" s="104" t="str">
        <f t="shared" si="171"/>
        <v/>
      </c>
      <c r="AJ170" s="104" t="str">
        <f t="shared" ref="Y170:AJ192" si="176">IF($C170="Decontamination Line",IF($F170="","",IF($H170=AJ$1,$F170,"")),"")</f>
        <v/>
      </c>
      <c r="AK170" s="104"/>
      <c r="AL170" s="104" t="str">
        <f t="shared" si="131"/>
        <v/>
      </c>
      <c r="AM170" s="104" t="str">
        <f t="shared" si="172"/>
        <v/>
      </c>
      <c r="AN170" s="104" t="str">
        <f t="shared" si="172"/>
        <v/>
      </c>
      <c r="AO170" s="104" t="str">
        <f t="shared" si="172"/>
        <v/>
      </c>
      <c r="AP170" s="104" t="str">
        <f t="shared" si="172"/>
        <v/>
      </c>
      <c r="AQ170" s="104" t="str">
        <f t="shared" si="172"/>
        <v/>
      </c>
      <c r="AR170" s="104" t="str">
        <f t="shared" si="172"/>
        <v/>
      </c>
      <c r="AS170" s="104" t="str">
        <f t="shared" si="172"/>
        <v/>
      </c>
      <c r="AT170" s="104" t="str">
        <f t="shared" si="172"/>
        <v/>
      </c>
      <c r="AU170" s="104" t="str">
        <f t="shared" si="172"/>
        <v/>
      </c>
      <c r="AV170" s="104" t="str">
        <f t="shared" si="172"/>
        <v/>
      </c>
      <c r="AW170" s="104" t="str">
        <f t="shared" si="172"/>
        <v/>
      </c>
      <c r="AX170" s="104" t="str">
        <f t="shared" ref="AM170:AX192" si="177">IF($C170="Donning Trailer",IF($E170="","",IF($H170=AX$1,$E170,"")),"")</f>
        <v/>
      </c>
      <c r="AY170" s="104"/>
      <c r="AZ170" s="104" t="str">
        <f t="shared" si="132"/>
        <v/>
      </c>
      <c r="BA170" s="104" t="str">
        <f t="shared" si="173"/>
        <v/>
      </c>
      <c r="BB170" s="104" t="str">
        <f t="shared" si="173"/>
        <v/>
      </c>
      <c r="BC170" s="104" t="str">
        <f t="shared" si="173"/>
        <v/>
      </c>
      <c r="BD170" s="104" t="str">
        <f t="shared" si="173"/>
        <v/>
      </c>
      <c r="BE170" s="104" t="str">
        <f t="shared" si="173"/>
        <v/>
      </c>
      <c r="BF170" s="104" t="str">
        <f t="shared" si="173"/>
        <v/>
      </c>
      <c r="BG170" s="104" t="str">
        <f t="shared" si="173"/>
        <v/>
      </c>
      <c r="BH170" s="104" t="str">
        <f t="shared" si="173"/>
        <v/>
      </c>
      <c r="BI170" s="104" t="str">
        <f t="shared" si="173"/>
        <v/>
      </c>
      <c r="BJ170" s="104" t="str">
        <f t="shared" si="173"/>
        <v/>
      </c>
      <c r="BK170" s="104" t="str">
        <f t="shared" si="173"/>
        <v/>
      </c>
      <c r="BL170" s="104" t="str">
        <f t="shared" ref="BA170:BL192" si="178">IF($C170="Building",IF($E170="","",IF($H170=BL$1,$E170,"")),"")</f>
        <v/>
      </c>
      <c r="BM170" s="104"/>
      <c r="BN170" s="104" t="str">
        <f t="shared" si="133"/>
        <v/>
      </c>
      <c r="BO170" s="104" t="str">
        <f t="shared" si="174"/>
        <v/>
      </c>
      <c r="BP170" s="104" t="str">
        <f t="shared" si="174"/>
        <v/>
      </c>
      <c r="BQ170" s="104" t="str">
        <f t="shared" si="174"/>
        <v/>
      </c>
      <c r="BR170" s="104" t="str">
        <f t="shared" si="174"/>
        <v/>
      </c>
      <c r="BS170" s="104" t="str">
        <f t="shared" si="174"/>
        <v/>
      </c>
      <c r="BT170" s="104" t="str">
        <f t="shared" si="174"/>
        <v/>
      </c>
      <c r="BU170" s="104" t="str">
        <f t="shared" si="174"/>
        <v/>
      </c>
      <c r="BV170" s="104" t="str">
        <f t="shared" si="174"/>
        <v/>
      </c>
      <c r="BW170" s="104" t="str">
        <f t="shared" si="174"/>
        <v/>
      </c>
      <c r="BX170" s="104" t="str">
        <f t="shared" si="174"/>
        <v/>
      </c>
      <c r="BY170" s="104" t="str">
        <f t="shared" si="174"/>
        <v/>
      </c>
      <c r="BZ170" s="104" t="str">
        <f t="shared" ref="BO170:BZ192" si="179">IF($C170="Building",IF($F170="","",IF($H170=BZ$1,$F170,"")),"")</f>
        <v/>
      </c>
      <c r="CA170" s="104"/>
      <c r="CB170" s="104" t="str">
        <f t="shared" si="161"/>
        <v/>
      </c>
      <c r="CC170" s="104" t="str">
        <f t="shared" si="161"/>
        <v/>
      </c>
      <c r="CD170" s="104" t="str">
        <f t="shared" si="161"/>
        <v/>
      </c>
      <c r="CE170" s="104" t="str">
        <f t="shared" si="161"/>
        <v/>
      </c>
      <c r="CF170" s="104" t="str">
        <f t="shared" si="161"/>
        <v/>
      </c>
      <c r="CG170" s="104" t="str">
        <f t="shared" si="150"/>
        <v/>
      </c>
      <c r="CH170" s="104" t="str">
        <f t="shared" si="150"/>
        <v/>
      </c>
      <c r="CI170" s="104" t="str">
        <f t="shared" si="150"/>
        <v/>
      </c>
      <c r="CJ170" s="104" t="str">
        <f t="shared" si="150"/>
        <v/>
      </c>
      <c r="CK170" s="104" t="str">
        <f t="shared" si="150"/>
        <v/>
      </c>
      <c r="CL170" s="104" t="str">
        <f t="shared" si="150"/>
        <v/>
      </c>
      <c r="CM170" s="104" t="str">
        <f t="shared" si="150"/>
        <v/>
      </c>
      <c r="CN170" s="104" t="str">
        <f t="shared" si="150"/>
        <v/>
      </c>
      <c r="CO170" s="104"/>
      <c r="CP170" s="104" t="str">
        <f t="shared" si="162"/>
        <v/>
      </c>
      <c r="CQ170" s="104" t="str">
        <f t="shared" si="162"/>
        <v/>
      </c>
      <c r="CR170" s="104" t="str">
        <f t="shared" si="162"/>
        <v/>
      </c>
      <c r="CS170" s="104" t="str">
        <f t="shared" si="162"/>
        <v/>
      </c>
      <c r="CT170" s="104" t="str">
        <f t="shared" si="162"/>
        <v/>
      </c>
      <c r="CU170" s="104" t="str">
        <f t="shared" si="151"/>
        <v/>
      </c>
      <c r="CV170" s="104" t="str">
        <f t="shared" si="151"/>
        <v/>
      </c>
      <c r="CW170" s="104" t="str">
        <f t="shared" si="151"/>
        <v/>
      </c>
      <c r="CX170" s="104" t="str">
        <f t="shared" si="151"/>
        <v/>
      </c>
      <c r="CY170" s="104" t="str">
        <f t="shared" si="151"/>
        <v/>
      </c>
      <c r="CZ170" s="104" t="str">
        <f t="shared" si="151"/>
        <v/>
      </c>
      <c r="DA170" s="104" t="str">
        <f t="shared" si="151"/>
        <v/>
      </c>
      <c r="DB170" s="104" t="str">
        <f t="shared" si="151"/>
        <v/>
      </c>
      <c r="DC170" s="104"/>
      <c r="DD170" s="104" t="str">
        <f t="shared" si="163"/>
        <v/>
      </c>
      <c r="DE170" s="104" t="str">
        <f t="shared" si="163"/>
        <v/>
      </c>
      <c r="DF170" s="104" t="str">
        <f t="shared" si="163"/>
        <v/>
      </c>
      <c r="DG170" s="104" t="str">
        <f t="shared" si="163"/>
        <v/>
      </c>
      <c r="DH170" s="104" t="str">
        <f t="shared" si="163"/>
        <v/>
      </c>
      <c r="DI170" s="104" t="str">
        <f t="shared" si="152"/>
        <v/>
      </c>
      <c r="DJ170" s="104" t="str">
        <f t="shared" si="152"/>
        <v/>
      </c>
      <c r="DK170" s="104" t="str">
        <f t="shared" si="152"/>
        <v/>
      </c>
      <c r="DL170" s="104" t="str">
        <f t="shared" si="152"/>
        <v/>
      </c>
      <c r="DM170" s="104" t="str">
        <f t="shared" si="152"/>
        <v/>
      </c>
      <c r="DN170" s="104" t="str">
        <f t="shared" si="152"/>
        <v/>
      </c>
      <c r="DO170" s="104" t="str">
        <f t="shared" si="152"/>
        <v/>
      </c>
      <c r="DP170" s="104" t="str">
        <f t="shared" si="152"/>
        <v/>
      </c>
      <c r="DQ170" s="104"/>
      <c r="DR170" s="104" t="str">
        <f t="shared" si="164"/>
        <v/>
      </c>
      <c r="DS170" s="104" t="str">
        <f t="shared" si="164"/>
        <v/>
      </c>
      <c r="DT170" s="104" t="str">
        <f t="shared" si="164"/>
        <v/>
      </c>
      <c r="DU170" s="104" t="str">
        <f t="shared" si="164"/>
        <v/>
      </c>
      <c r="DV170" s="104" t="str">
        <f t="shared" si="164"/>
        <v/>
      </c>
      <c r="DW170" s="104" t="str">
        <f t="shared" si="153"/>
        <v/>
      </c>
      <c r="DX170" s="104" t="str">
        <f t="shared" si="153"/>
        <v/>
      </c>
      <c r="DY170" s="104" t="str">
        <f t="shared" si="153"/>
        <v/>
      </c>
      <c r="DZ170" s="104" t="str">
        <f t="shared" si="153"/>
        <v/>
      </c>
      <c r="EA170" s="104" t="str">
        <f t="shared" si="153"/>
        <v/>
      </c>
      <c r="EB170" s="104" t="str">
        <f t="shared" si="153"/>
        <v/>
      </c>
      <c r="EC170" s="104" t="str">
        <f t="shared" si="153"/>
        <v/>
      </c>
      <c r="ED170" s="104" t="str">
        <f t="shared" si="153"/>
        <v/>
      </c>
      <c r="EE170" s="104"/>
      <c r="EF170" s="104" t="str">
        <f t="shared" si="165"/>
        <v/>
      </c>
      <c r="EG170" s="104" t="str">
        <f t="shared" si="165"/>
        <v/>
      </c>
      <c r="EH170" s="104" t="str">
        <f t="shared" si="165"/>
        <v/>
      </c>
      <c r="EI170" s="104" t="str">
        <f t="shared" si="165"/>
        <v/>
      </c>
      <c r="EJ170" s="104" t="str">
        <f t="shared" si="165"/>
        <v/>
      </c>
      <c r="EK170" s="104" t="str">
        <f t="shared" si="154"/>
        <v/>
      </c>
      <c r="EL170" s="104" t="str">
        <f t="shared" si="154"/>
        <v/>
      </c>
      <c r="EM170" s="104" t="str">
        <f t="shared" si="154"/>
        <v/>
      </c>
      <c r="EN170" s="104" t="str">
        <f t="shared" si="154"/>
        <v/>
      </c>
      <c r="EO170" s="104" t="str">
        <f t="shared" si="154"/>
        <v/>
      </c>
      <c r="EP170" s="104" t="str">
        <f t="shared" si="154"/>
        <v/>
      </c>
      <c r="EQ170" s="104" t="str">
        <f t="shared" si="154"/>
        <v/>
      </c>
      <c r="ER170" s="104" t="str">
        <f t="shared" si="154"/>
        <v/>
      </c>
      <c r="ES170" s="104"/>
      <c r="ET170" s="104" t="str">
        <f t="shared" si="166"/>
        <v/>
      </c>
      <c r="EU170" s="104" t="str">
        <f t="shared" si="166"/>
        <v/>
      </c>
      <c r="EV170" s="104" t="str">
        <f t="shared" si="166"/>
        <v/>
      </c>
      <c r="EW170" s="104" t="str">
        <f t="shared" si="166"/>
        <v/>
      </c>
      <c r="EX170" s="104" t="str">
        <f t="shared" si="166"/>
        <v/>
      </c>
      <c r="EY170" s="104" t="str">
        <f t="shared" si="155"/>
        <v/>
      </c>
      <c r="EZ170" s="104" t="str">
        <f t="shared" si="155"/>
        <v/>
      </c>
      <c r="FA170" s="104" t="str">
        <f t="shared" si="155"/>
        <v/>
      </c>
      <c r="FB170" s="104" t="str">
        <f t="shared" si="155"/>
        <v/>
      </c>
      <c r="FC170" s="104" t="str">
        <f t="shared" si="155"/>
        <v/>
      </c>
      <c r="FD170" s="104" t="str">
        <f t="shared" si="155"/>
        <v/>
      </c>
      <c r="FE170" s="104" t="str">
        <f t="shared" si="155"/>
        <v/>
      </c>
      <c r="FF170" s="104" t="str">
        <f t="shared" si="155"/>
        <v/>
      </c>
      <c r="FG170" s="104"/>
      <c r="FH170" s="104" t="str">
        <f t="shared" si="167"/>
        <v/>
      </c>
      <c r="FI170" s="104" t="str">
        <f t="shared" si="167"/>
        <v/>
      </c>
      <c r="FJ170" s="104" t="str">
        <f t="shared" si="167"/>
        <v/>
      </c>
      <c r="FK170" s="104" t="str">
        <f t="shared" si="167"/>
        <v/>
      </c>
      <c r="FL170" s="104" t="str">
        <f t="shared" si="167"/>
        <v/>
      </c>
      <c r="FM170" s="104" t="str">
        <f t="shared" si="156"/>
        <v/>
      </c>
      <c r="FN170" s="104" t="str">
        <f t="shared" si="156"/>
        <v/>
      </c>
      <c r="FO170" s="104" t="str">
        <f t="shared" si="156"/>
        <v/>
      </c>
      <c r="FP170" s="104" t="str">
        <f t="shared" si="156"/>
        <v/>
      </c>
      <c r="FQ170" s="104" t="str">
        <f t="shared" si="156"/>
        <v/>
      </c>
      <c r="FR170" s="104" t="str">
        <f t="shared" si="156"/>
        <v/>
      </c>
      <c r="FS170" s="104" t="str">
        <f t="shared" si="156"/>
        <v/>
      </c>
      <c r="FT170" s="104" t="str">
        <f t="shared" si="156"/>
        <v/>
      </c>
      <c r="FU170" s="104"/>
      <c r="FV170" s="104" t="str">
        <f t="shared" si="168"/>
        <v/>
      </c>
      <c r="FW170" s="104" t="str">
        <f t="shared" si="168"/>
        <v/>
      </c>
      <c r="FX170" s="104" t="str">
        <f t="shared" si="168"/>
        <v/>
      </c>
      <c r="FY170" s="104" t="str">
        <f t="shared" si="168"/>
        <v/>
      </c>
      <c r="FZ170" s="104" t="str">
        <f t="shared" si="168"/>
        <v/>
      </c>
      <c r="GA170" s="104" t="str">
        <f t="shared" si="157"/>
        <v/>
      </c>
      <c r="GB170" s="104" t="str">
        <f t="shared" si="157"/>
        <v/>
      </c>
      <c r="GC170" s="104" t="str">
        <f t="shared" si="157"/>
        <v/>
      </c>
      <c r="GD170" s="104" t="str">
        <f t="shared" si="157"/>
        <v/>
      </c>
      <c r="GE170" s="104" t="str">
        <f t="shared" si="157"/>
        <v/>
      </c>
      <c r="GF170" s="104" t="str">
        <f t="shared" si="157"/>
        <v/>
      </c>
      <c r="GG170" s="104" t="str">
        <f t="shared" si="157"/>
        <v/>
      </c>
      <c r="GH170" s="104" t="str">
        <f t="shared" si="157"/>
        <v/>
      </c>
      <c r="GI170" s="104"/>
      <c r="GJ170" s="104" t="str">
        <f t="shared" si="169"/>
        <v/>
      </c>
      <c r="GK170" s="104" t="str">
        <f t="shared" si="169"/>
        <v/>
      </c>
      <c r="GL170" s="104" t="str">
        <f t="shared" si="169"/>
        <v/>
      </c>
      <c r="GM170" s="104" t="str">
        <f t="shared" si="169"/>
        <v/>
      </c>
      <c r="GN170" s="104" t="str">
        <f t="shared" si="169"/>
        <v/>
      </c>
      <c r="GO170" s="104" t="str">
        <f t="shared" si="158"/>
        <v/>
      </c>
      <c r="GP170" s="104" t="str">
        <f t="shared" si="158"/>
        <v/>
      </c>
      <c r="GQ170" s="104" t="str">
        <f t="shared" si="158"/>
        <v/>
      </c>
      <c r="GR170" s="104" t="str">
        <f t="shared" si="158"/>
        <v/>
      </c>
      <c r="GS170" s="104" t="str">
        <f t="shared" si="158"/>
        <v/>
      </c>
      <c r="GT170" s="104" t="str">
        <f t="shared" si="158"/>
        <v/>
      </c>
      <c r="GU170" s="104" t="str">
        <f t="shared" si="158"/>
        <v/>
      </c>
      <c r="GV170" s="104" t="str">
        <f t="shared" si="158"/>
        <v/>
      </c>
      <c r="GW170" s="104"/>
      <c r="GX170" s="104" t="str">
        <f t="shared" si="170"/>
        <v/>
      </c>
      <c r="GY170" s="104" t="str">
        <f t="shared" si="170"/>
        <v/>
      </c>
      <c r="GZ170" s="104" t="str">
        <f t="shared" si="170"/>
        <v/>
      </c>
      <c r="HA170" s="104" t="str">
        <f t="shared" si="170"/>
        <v/>
      </c>
      <c r="HB170" s="104" t="str">
        <f t="shared" si="170"/>
        <v/>
      </c>
      <c r="HC170" s="104">
        <f t="shared" si="159"/>
        <v>79.599999999999994</v>
      </c>
      <c r="HD170" s="104" t="str">
        <f t="shared" si="159"/>
        <v/>
      </c>
      <c r="HE170" s="104" t="str">
        <f t="shared" si="159"/>
        <v/>
      </c>
      <c r="HF170" s="104" t="str">
        <f t="shared" si="159"/>
        <v/>
      </c>
      <c r="HG170" s="104" t="str">
        <f t="shared" si="159"/>
        <v/>
      </c>
      <c r="HH170" s="104" t="str">
        <f t="shared" si="159"/>
        <v/>
      </c>
      <c r="HI170" s="104" t="str">
        <f t="shared" si="159"/>
        <v/>
      </c>
      <c r="HJ170" s="104" t="str">
        <f t="shared" si="159"/>
        <v/>
      </c>
    </row>
    <row r="171" spans="1:218" x14ac:dyDescent="0.25">
      <c r="A171" s="91">
        <v>40662</v>
      </c>
      <c r="B171" s="113">
        <v>0.75</v>
      </c>
      <c r="C171" s="114" t="s">
        <v>407</v>
      </c>
      <c r="D171" s="160" t="s">
        <v>664</v>
      </c>
      <c r="E171" s="112">
        <v>45.2</v>
      </c>
      <c r="F171" s="134"/>
      <c r="G171" s="161" t="s">
        <v>665</v>
      </c>
      <c r="H171" s="162" t="str">
        <f>INDEX('Daily Activity List'!B:B,MATCH(A171,'Daily Activity List'!$A:$A))</f>
        <v>AB Decon - Removal</v>
      </c>
      <c r="I171" s="136"/>
      <c r="J171" s="104" t="str">
        <f t="shared" si="144"/>
        <v/>
      </c>
      <c r="K171" s="104" t="str">
        <f t="shared" si="144"/>
        <v/>
      </c>
      <c r="L171" s="104" t="str">
        <f t="shared" si="175"/>
        <v/>
      </c>
      <c r="M171" s="104" t="str">
        <f t="shared" si="175"/>
        <v/>
      </c>
      <c r="N171" s="104" t="str">
        <f t="shared" si="175"/>
        <v/>
      </c>
      <c r="O171" s="104" t="str">
        <f t="shared" si="175"/>
        <v/>
      </c>
      <c r="P171" s="104" t="str">
        <f t="shared" si="175"/>
        <v/>
      </c>
      <c r="Q171" s="104" t="str">
        <f t="shared" si="175"/>
        <v/>
      </c>
      <c r="R171" s="104" t="str">
        <f t="shared" si="175"/>
        <v/>
      </c>
      <c r="S171" s="104" t="str">
        <f t="shared" si="175"/>
        <v/>
      </c>
      <c r="T171" s="104" t="str">
        <f t="shared" si="175"/>
        <v/>
      </c>
      <c r="U171" s="104" t="str">
        <f t="shared" si="175"/>
        <v/>
      </c>
      <c r="V171" s="104" t="str">
        <f t="shared" si="175"/>
        <v/>
      </c>
      <c r="W171" s="136"/>
      <c r="X171" s="104" t="str">
        <f t="shared" si="130"/>
        <v/>
      </c>
      <c r="Y171" s="104" t="str">
        <f t="shared" si="176"/>
        <v/>
      </c>
      <c r="Z171" s="104" t="str">
        <f t="shared" si="176"/>
        <v/>
      </c>
      <c r="AA171" s="104" t="str">
        <f t="shared" si="176"/>
        <v/>
      </c>
      <c r="AB171" s="104" t="str">
        <f t="shared" si="176"/>
        <v/>
      </c>
      <c r="AC171" s="104" t="str">
        <f t="shared" si="176"/>
        <v/>
      </c>
      <c r="AD171" s="104" t="str">
        <f t="shared" si="176"/>
        <v/>
      </c>
      <c r="AE171" s="104" t="str">
        <f t="shared" si="176"/>
        <v/>
      </c>
      <c r="AF171" s="104" t="str">
        <f t="shared" si="176"/>
        <v/>
      </c>
      <c r="AG171" s="104" t="str">
        <f t="shared" si="176"/>
        <v/>
      </c>
      <c r="AH171" s="104" t="str">
        <f t="shared" si="176"/>
        <v/>
      </c>
      <c r="AI171" s="104" t="str">
        <f t="shared" si="176"/>
        <v/>
      </c>
      <c r="AJ171" s="104" t="str">
        <f t="shared" si="176"/>
        <v/>
      </c>
      <c r="AK171" s="104"/>
      <c r="AL171" s="104" t="str">
        <f t="shared" si="131"/>
        <v/>
      </c>
      <c r="AM171" s="104" t="str">
        <f t="shared" si="177"/>
        <v/>
      </c>
      <c r="AN171" s="104" t="str">
        <f t="shared" si="177"/>
        <v/>
      </c>
      <c r="AO171" s="104" t="str">
        <f t="shared" si="177"/>
        <v/>
      </c>
      <c r="AP171" s="104" t="str">
        <f t="shared" si="177"/>
        <v/>
      </c>
      <c r="AQ171" s="104" t="str">
        <f t="shared" si="177"/>
        <v/>
      </c>
      <c r="AR171" s="104" t="str">
        <f t="shared" si="177"/>
        <v/>
      </c>
      <c r="AS171" s="104" t="str">
        <f t="shared" si="177"/>
        <v/>
      </c>
      <c r="AT171" s="104" t="str">
        <f t="shared" si="177"/>
        <v/>
      </c>
      <c r="AU171" s="104" t="str">
        <f t="shared" si="177"/>
        <v/>
      </c>
      <c r="AV171" s="104" t="str">
        <f t="shared" si="177"/>
        <v/>
      </c>
      <c r="AW171" s="104" t="str">
        <f t="shared" si="177"/>
        <v/>
      </c>
      <c r="AX171" s="104" t="str">
        <f t="shared" si="177"/>
        <v/>
      </c>
      <c r="AY171" s="104"/>
      <c r="AZ171" s="104" t="str">
        <f t="shared" si="132"/>
        <v/>
      </c>
      <c r="BA171" s="104" t="str">
        <f t="shared" si="178"/>
        <v/>
      </c>
      <c r="BB171" s="104" t="str">
        <f t="shared" si="178"/>
        <v/>
      </c>
      <c r="BC171" s="104" t="str">
        <f t="shared" si="178"/>
        <v/>
      </c>
      <c r="BD171" s="104" t="str">
        <f t="shared" si="178"/>
        <v/>
      </c>
      <c r="BE171" s="104" t="str">
        <f t="shared" si="178"/>
        <v/>
      </c>
      <c r="BF171" s="104" t="str">
        <f t="shared" si="178"/>
        <v/>
      </c>
      <c r="BG171" s="104" t="str">
        <f t="shared" si="178"/>
        <v/>
      </c>
      <c r="BH171" s="104" t="str">
        <f t="shared" si="178"/>
        <v/>
      </c>
      <c r="BI171" s="104" t="str">
        <f t="shared" si="178"/>
        <v/>
      </c>
      <c r="BJ171" s="104" t="str">
        <f t="shared" si="178"/>
        <v/>
      </c>
      <c r="BK171" s="104" t="str">
        <f t="shared" si="178"/>
        <v/>
      </c>
      <c r="BL171" s="104" t="str">
        <f t="shared" si="178"/>
        <v/>
      </c>
      <c r="BM171" s="104"/>
      <c r="BN171" s="104" t="str">
        <f t="shared" si="133"/>
        <v/>
      </c>
      <c r="BO171" s="104" t="str">
        <f t="shared" si="179"/>
        <v/>
      </c>
      <c r="BP171" s="104" t="str">
        <f t="shared" si="179"/>
        <v/>
      </c>
      <c r="BQ171" s="104" t="str">
        <f t="shared" si="179"/>
        <v/>
      </c>
      <c r="BR171" s="104" t="str">
        <f t="shared" si="179"/>
        <v/>
      </c>
      <c r="BS171" s="104" t="str">
        <f t="shared" si="179"/>
        <v/>
      </c>
      <c r="BT171" s="104" t="str">
        <f t="shared" si="179"/>
        <v/>
      </c>
      <c r="BU171" s="104" t="str">
        <f t="shared" si="179"/>
        <v/>
      </c>
      <c r="BV171" s="104" t="str">
        <f t="shared" si="179"/>
        <v/>
      </c>
      <c r="BW171" s="104" t="str">
        <f t="shared" si="179"/>
        <v/>
      </c>
      <c r="BX171" s="104" t="str">
        <f t="shared" si="179"/>
        <v/>
      </c>
      <c r="BY171" s="104" t="str">
        <f t="shared" si="179"/>
        <v/>
      </c>
      <c r="BZ171" s="104" t="str">
        <f t="shared" si="179"/>
        <v/>
      </c>
      <c r="CA171" s="104"/>
      <c r="CB171" s="104" t="str">
        <f t="shared" si="161"/>
        <v/>
      </c>
      <c r="CC171" s="104" t="str">
        <f t="shared" si="161"/>
        <v/>
      </c>
      <c r="CD171" s="104" t="str">
        <f t="shared" si="161"/>
        <v/>
      </c>
      <c r="CE171" s="104" t="str">
        <f t="shared" si="161"/>
        <v/>
      </c>
      <c r="CF171" s="104" t="str">
        <f t="shared" si="161"/>
        <v/>
      </c>
      <c r="CG171" s="104" t="str">
        <f t="shared" si="150"/>
        <v/>
      </c>
      <c r="CH171" s="104" t="str">
        <f t="shared" si="150"/>
        <v/>
      </c>
      <c r="CI171" s="104" t="str">
        <f t="shared" si="150"/>
        <v/>
      </c>
      <c r="CJ171" s="104" t="str">
        <f t="shared" si="150"/>
        <v/>
      </c>
      <c r="CK171" s="104" t="str">
        <f t="shared" si="150"/>
        <v/>
      </c>
      <c r="CL171" s="104" t="str">
        <f t="shared" si="150"/>
        <v/>
      </c>
      <c r="CM171" s="104" t="str">
        <f t="shared" si="150"/>
        <v/>
      </c>
      <c r="CN171" s="104" t="str">
        <f t="shared" si="150"/>
        <v/>
      </c>
      <c r="CO171" s="104"/>
      <c r="CP171" s="104" t="str">
        <f t="shared" si="162"/>
        <v/>
      </c>
      <c r="CQ171" s="104" t="str">
        <f t="shared" si="162"/>
        <v/>
      </c>
      <c r="CR171" s="104" t="str">
        <f t="shared" si="162"/>
        <v/>
      </c>
      <c r="CS171" s="104" t="str">
        <f t="shared" si="162"/>
        <v/>
      </c>
      <c r="CT171" s="104" t="str">
        <f t="shared" si="162"/>
        <v/>
      </c>
      <c r="CU171" s="104" t="str">
        <f t="shared" si="151"/>
        <v/>
      </c>
      <c r="CV171" s="104" t="str">
        <f t="shared" si="151"/>
        <v/>
      </c>
      <c r="CW171" s="104" t="str">
        <f t="shared" si="151"/>
        <v/>
      </c>
      <c r="CX171" s="104" t="str">
        <f t="shared" si="151"/>
        <v/>
      </c>
      <c r="CY171" s="104" t="str">
        <f t="shared" si="151"/>
        <v/>
      </c>
      <c r="CZ171" s="104" t="str">
        <f t="shared" si="151"/>
        <v/>
      </c>
      <c r="DA171" s="104" t="str">
        <f t="shared" si="151"/>
        <v/>
      </c>
      <c r="DB171" s="104" t="str">
        <f t="shared" si="151"/>
        <v/>
      </c>
      <c r="DC171" s="104"/>
      <c r="DD171" s="104" t="str">
        <f t="shared" si="163"/>
        <v/>
      </c>
      <c r="DE171" s="104" t="str">
        <f t="shared" si="163"/>
        <v/>
      </c>
      <c r="DF171" s="104" t="str">
        <f t="shared" si="163"/>
        <v/>
      </c>
      <c r="DG171" s="104" t="str">
        <f t="shared" si="163"/>
        <v/>
      </c>
      <c r="DH171" s="104" t="str">
        <f t="shared" si="163"/>
        <v/>
      </c>
      <c r="DI171" s="104" t="str">
        <f t="shared" si="152"/>
        <v/>
      </c>
      <c r="DJ171" s="104" t="str">
        <f t="shared" si="152"/>
        <v/>
      </c>
      <c r="DK171" s="104" t="str">
        <f t="shared" si="152"/>
        <v/>
      </c>
      <c r="DL171" s="104" t="str">
        <f t="shared" si="152"/>
        <v/>
      </c>
      <c r="DM171" s="104" t="str">
        <f t="shared" si="152"/>
        <v/>
      </c>
      <c r="DN171" s="104" t="str">
        <f t="shared" si="152"/>
        <v/>
      </c>
      <c r="DO171" s="104" t="str">
        <f t="shared" si="152"/>
        <v/>
      </c>
      <c r="DP171" s="104" t="str">
        <f t="shared" si="152"/>
        <v/>
      </c>
      <c r="DQ171" s="104"/>
      <c r="DR171" s="104" t="str">
        <f t="shared" si="164"/>
        <v/>
      </c>
      <c r="DS171" s="104" t="str">
        <f t="shared" si="164"/>
        <v/>
      </c>
      <c r="DT171" s="104" t="str">
        <f t="shared" si="164"/>
        <v/>
      </c>
      <c r="DU171" s="104" t="str">
        <f t="shared" si="164"/>
        <v/>
      </c>
      <c r="DV171" s="104" t="str">
        <f t="shared" si="164"/>
        <v/>
      </c>
      <c r="DW171" s="104" t="str">
        <f t="shared" si="153"/>
        <v/>
      </c>
      <c r="DX171" s="104" t="str">
        <f t="shared" si="153"/>
        <v/>
      </c>
      <c r="DY171" s="104" t="str">
        <f t="shared" si="153"/>
        <v/>
      </c>
      <c r="DZ171" s="104" t="str">
        <f t="shared" si="153"/>
        <v/>
      </c>
      <c r="EA171" s="104" t="str">
        <f t="shared" si="153"/>
        <v/>
      </c>
      <c r="EB171" s="104" t="str">
        <f t="shared" si="153"/>
        <v/>
      </c>
      <c r="EC171" s="104" t="str">
        <f t="shared" si="153"/>
        <v/>
      </c>
      <c r="ED171" s="104" t="str">
        <f t="shared" si="153"/>
        <v/>
      </c>
      <c r="EE171" s="104"/>
      <c r="EF171" s="104" t="str">
        <f t="shared" si="165"/>
        <v/>
      </c>
      <c r="EG171" s="104" t="str">
        <f t="shared" si="165"/>
        <v/>
      </c>
      <c r="EH171" s="104" t="str">
        <f t="shared" si="165"/>
        <v/>
      </c>
      <c r="EI171" s="104" t="str">
        <f t="shared" si="165"/>
        <v/>
      </c>
      <c r="EJ171" s="104" t="str">
        <f t="shared" si="165"/>
        <v/>
      </c>
      <c r="EK171" s="104" t="str">
        <f t="shared" si="154"/>
        <v/>
      </c>
      <c r="EL171" s="104" t="str">
        <f t="shared" si="154"/>
        <v/>
      </c>
      <c r="EM171" s="104" t="str">
        <f t="shared" si="154"/>
        <v/>
      </c>
      <c r="EN171" s="104" t="str">
        <f t="shared" si="154"/>
        <v/>
      </c>
      <c r="EO171" s="104" t="str">
        <f t="shared" si="154"/>
        <v/>
      </c>
      <c r="EP171" s="104" t="str">
        <f t="shared" si="154"/>
        <v/>
      </c>
      <c r="EQ171" s="104" t="str">
        <f t="shared" si="154"/>
        <v/>
      </c>
      <c r="ER171" s="104" t="str">
        <f t="shared" si="154"/>
        <v/>
      </c>
      <c r="ES171" s="104"/>
      <c r="ET171" s="104" t="str">
        <f t="shared" si="166"/>
        <v/>
      </c>
      <c r="EU171" s="104" t="str">
        <f t="shared" si="166"/>
        <v/>
      </c>
      <c r="EV171" s="104" t="str">
        <f t="shared" si="166"/>
        <v/>
      </c>
      <c r="EW171" s="104" t="str">
        <f t="shared" si="166"/>
        <v/>
      </c>
      <c r="EX171" s="104" t="str">
        <f t="shared" si="166"/>
        <v/>
      </c>
      <c r="EY171" s="104" t="str">
        <f t="shared" si="155"/>
        <v/>
      </c>
      <c r="EZ171" s="104" t="str">
        <f t="shared" si="155"/>
        <v/>
      </c>
      <c r="FA171" s="104" t="str">
        <f t="shared" si="155"/>
        <v/>
      </c>
      <c r="FB171" s="104" t="str">
        <f t="shared" si="155"/>
        <v/>
      </c>
      <c r="FC171" s="104" t="str">
        <f t="shared" si="155"/>
        <v/>
      </c>
      <c r="FD171" s="104" t="str">
        <f t="shared" si="155"/>
        <v/>
      </c>
      <c r="FE171" s="104" t="str">
        <f t="shared" si="155"/>
        <v/>
      </c>
      <c r="FF171" s="104" t="str">
        <f t="shared" si="155"/>
        <v/>
      </c>
      <c r="FG171" s="104"/>
      <c r="FH171" s="104" t="str">
        <f t="shared" si="167"/>
        <v/>
      </c>
      <c r="FI171" s="104" t="str">
        <f t="shared" si="167"/>
        <v/>
      </c>
      <c r="FJ171" s="104" t="str">
        <f t="shared" si="167"/>
        <v/>
      </c>
      <c r="FK171" s="104" t="str">
        <f t="shared" si="167"/>
        <v/>
      </c>
      <c r="FL171" s="104" t="str">
        <f t="shared" si="167"/>
        <v/>
      </c>
      <c r="FM171" s="104" t="str">
        <f t="shared" si="156"/>
        <v/>
      </c>
      <c r="FN171" s="104" t="str">
        <f t="shared" si="156"/>
        <v/>
      </c>
      <c r="FO171" s="104" t="str">
        <f t="shared" si="156"/>
        <v/>
      </c>
      <c r="FP171" s="104" t="str">
        <f t="shared" si="156"/>
        <v/>
      </c>
      <c r="FQ171" s="104" t="str">
        <f t="shared" si="156"/>
        <v/>
      </c>
      <c r="FR171" s="104" t="str">
        <f t="shared" si="156"/>
        <v/>
      </c>
      <c r="FS171" s="104" t="str">
        <f t="shared" si="156"/>
        <v/>
      </c>
      <c r="FT171" s="104" t="str">
        <f t="shared" si="156"/>
        <v/>
      </c>
      <c r="FU171" s="104"/>
      <c r="FV171" s="104" t="str">
        <f t="shared" si="168"/>
        <v/>
      </c>
      <c r="FW171" s="104" t="str">
        <f t="shared" si="168"/>
        <v/>
      </c>
      <c r="FX171" s="104" t="str">
        <f t="shared" si="168"/>
        <v/>
      </c>
      <c r="FY171" s="104" t="str">
        <f t="shared" si="168"/>
        <v/>
      </c>
      <c r="FZ171" s="104" t="str">
        <f t="shared" si="168"/>
        <v/>
      </c>
      <c r="GA171" s="104" t="str">
        <f t="shared" si="157"/>
        <v/>
      </c>
      <c r="GB171" s="104" t="str">
        <f t="shared" si="157"/>
        <v/>
      </c>
      <c r="GC171" s="104" t="str">
        <f t="shared" si="157"/>
        <v/>
      </c>
      <c r="GD171" s="104" t="str">
        <f t="shared" si="157"/>
        <v/>
      </c>
      <c r="GE171" s="104" t="str">
        <f t="shared" si="157"/>
        <v/>
      </c>
      <c r="GF171" s="104" t="str">
        <f t="shared" si="157"/>
        <v/>
      </c>
      <c r="GG171" s="104" t="str">
        <f t="shared" si="157"/>
        <v/>
      </c>
      <c r="GH171" s="104" t="str">
        <f t="shared" si="157"/>
        <v/>
      </c>
      <c r="GI171" s="104"/>
      <c r="GJ171" s="104" t="str">
        <f t="shared" si="169"/>
        <v/>
      </c>
      <c r="GK171" s="104" t="str">
        <f t="shared" si="169"/>
        <v/>
      </c>
      <c r="GL171" s="104" t="str">
        <f t="shared" si="169"/>
        <v/>
      </c>
      <c r="GM171" s="104" t="str">
        <f t="shared" si="169"/>
        <v/>
      </c>
      <c r="GN171" s="104" t="str">
        <f t="shared" si="169"/>
        <v/>
      </c>
      <c r="GO171" s="104" t="str">
        <f t="shared" si="158"/>
        <v/>
      </c>
      <c r="GP171" s="104" t="str">
        <f t="shared" si="158"/>
        <v/>
      </c>
      <c r="GQ171" s="104" t="str">
        <f t="shared" si="158"/>
        <v/>
      </c>
      <c r="GR171" s="104" t="str">
        <f t="shared" si="158"/>
        <v/>
      </c>
      <c r="GS171" s="104" t="str">
        <f t="shared" si="158"/>
        <v/>
      </c>
      <c r="GT171" s="104" t="str">
        <f t="shared" si="158"/>
        <v/>
      </c>
      <c r="GU171" s="104" t="str">
        <f t="shared" si="158"/>
        <v/>
      </c>
      <c r="GV171" s="104" t="str">
        <f t="shared" si="158"/>
        <v/>
      </c>
      <c r="GW171" s="104"/>
      <c r="GX171" s="104" t="str">
        <f t="shared" si="170"/>
        <v/>
      </c>
      <c r="GY171" s="104" t="str">
        <f t="shared" si="170"/>
        <v/>
      </c>
      <c r="GZ171" s="104" t="str">
        <f t="shared" si="170"/>
        <v/>
      </c>
      <c r="HA171" s="104" t="str">
        <f t="shared" si="170"/>
        <v/>
      </c>
      <c r="HB171" s="104" t="str">
        <f t="shared" si="170"/>
        <v/>
      </c>
      <c r="HC171" s="104">
        <f t="shared" si="159"/>
        <v>45.2</v>
      </c>
      <c r="HD171" s="104" t="str">
        <f t="shared" si="159"/>
        <v/>
      </c>
      <c r="HE171" s="104" t="str">
        <f t="shared" si="159"/>
        <v/>
      </c>
      <c r="HF171" s="104" t="str">
        <f t="shared" si="159"/>
        <v/>
      </c>
      <c r="HG171" s="104" t="str">
        <f t="shared" si="159"/>
        <v/>
      </c>
      <c r="HH171" s="104" t="str">
        <f t="shared" si="159"/>
        <v/>
      </c>
      <c r="HI171" s="104" t="str">
        <f t="shared" si="159"/>
        <v/>
      </c>
      <c r="HJ171" s="104" t="str">
        <f t="shared" si="159"/>
        <v/>
      </c>
    </row>
    <row r="172" spans="1:218" x14ac:dyDescent="0.25">
      <c r="A172" s="91">
        <v>40662</v>
      </c>
      <c r="B172" s="113">
        <v>0.75</v>
      </c>
      <c r="C172" s="114" t="s">
        <v>557</v>
      </c>
      <c r="D172" s="160" t="s">
        <v>664</v>
      </c>
      <c r="E172" s="112">
        <v>88</v>
      </c>
      <c r="F172" s="134"/>
      <c r="G172" s="161" t="s">
        <v>665</v>
      </c>
      <c r="H172" s="162" t="str">
        <f>INDEX('Daily Activity List'!B:B,MATCH(A172,'Daily Activity List'!$A:$A))</f>
        <v>AB Decon - Removal</v>
      </c>
      <c r="I172" s="136"/>
      <c r="J172" s="104" t="str">
        <f t="shared" si="144"/>
        <v/>
      </c>
      <c r="K172" s="104" t="str">
        <f t="shared" si="144"/>
        <v/>
      </c>
      <c r="L172" s="104" t="str">
        <f t="shared" si="175"/>
        <v/>
      </c>
      <c r="M172" s="104" t="str">
        <f t="shared" si="175"/>
        <v/>
      </c>
      <c r="N172" s="104" t="str">
        <f t="shared" si="175"/>
        <v/>
      </c>
      <c r="O172" s="104" t="str">
        <f t="shared" si="175"/>
        <v/>
      </c>
      <c r="P172" s="104" t="str">
        <f t="shared" si="175"/>
        <v/>
      </c>
      <c r="Q172" s="104" t="str">
        <f t="shared" si="175"/>
        <v/>
      </c>
      <c r="R172" s="104" t="str">
        <f t="shared" si="175"/>
        <v/>
      </c>
      <c r="S172" s="104" t="str">
        <f t="shared" si="175"/>
        <v/>
      </c>
      <c r="T172" s="104" t="str">
        <f t="shared" si="175"/>
        <v/>
      </c>
      <c r="U172" s="104" t="str">
        <f t="shared" si="175"/>
        <v/>
      </c>
      <c r="V172" s="104" t="str">
        <f t="shared" si="175"/>
        <v/>
      </c>
      <c r="W172" s="136"/>
      <c r="X172" s="104" t="str">
        <f t="shared" ref="X172:X235" si="180">IF($C172="Decontamination Line",IF($F172="","",IF($H172=X$1,$F172,"")),"")</f>
        <v/>
      </c>
      <c r="Y172" s="104" t="str">
        <f t="shared" si="176"/>
        <v/>
      </c>
      <c r="Z172" s="104" t="str">
        <f t="shared" si="176"/>
        <v/>
      </c>
      <c r="AA172" s="104" t="str">
        <f t="shared" si="176"/>
        <v/>
      </c>
      <c r="AB172" s="104" t="str">
        <f t="shared" si="176"/>
        <v/>
      </c>
      <c r="AC172" s="104" t="str">
        <f t="shared" si="176"/>
        <v/>
      </c>
      <c r="AD172" s="104" t="str">
        <f t="shared" si="176"/>
        <v/>
      </c>
      <c r="AE172" s="104" t="str">
        <f t="shared" si="176"/>
        <v/>
      </c>
      <c r="AF172" s="104" t="str">
        <f t="shared" si="176"/>
        <v/>
      </c>
      <c r="AG172" s="104" t="str">
        <f t="shared" si="176"/>
        <v/>
      </c>
      <c r="AH172" s="104" t="str">
        <f t="shared" si="176"/>
        <v/>
      </c>
      <c r="AI172" s="104" t="str">
        <f t="shared" si="176"/>
        <v/>
      </c>
      <c r="AJ172" s="104" t="str">
        <f t="shared" si="176"/>
        <v/>
      </c>
      <c r="AK172" s="104"/>
      <c r="AL172" s="104" t="str">
        <f t="shared" ref="AL172:AL235" si="181">IF($C172="Donning Trailer",IF($E172="","",IF($H172=AL$1,$E172,"")),"")</f>
        <v/>
      </c>
      <c r="AM172" s="104" t="str">
        <f t="shared" si="177"/>
        <v/>
      </c>
      <c r="AN172" s="104" t="str">
        <f t="shared" si="177"/>
        <v/>
      </c>
      <c r="AO172" s="104" t="str">
        <f t="shared" si="177"/>
        <v/>
      </c>
      <c r="AP172" s="104" t="str">
        <f t="shared" si="177"/>
        <v/>
      </c>
      <c r="AQ172" s="104" t="str">
        <f t="shared" si="177"/>
        <v/>
      </c>
      <c r="AR172" s="104" t="str">
        <f t="shared" si="177"/>
        <v/>
      </c>
      <c r="AS172" s="104" t="str">
        <f t="shared" si="177"/>
        <v/>
      </c>
      <c r="AT172" s="104" t="str">
        <f t="shared" si="177"/>
        <v/>
      </c>
      <c r="AU172" s="104" t="str">
        <f t="shared" si="177"/>
        <v/>
      </c>
      <c r="AV172" s="104" t="str">
        <f t="shared" si="177"/>
        <v/>
      </c>
      <c r="AW172" s="104" t="str">
        <f t="shared" si="177"/>
        <v/>
      </c>
      <c r="AX172" s="104" t="str">
        <f t="shared" si="177"/>
        <v/>
      </c>
      <c r="AY172" s="104"/>
      <c r="AZ172" s="104" t="str">
        <f t="shared" ref="AZ172:AZ235" si="182">IF($C172="Building",IF($E172="","",IF($H172=AZ$1,$E172,"")),"")</f>
        <v/>
      </c>
      <c r="BA172" s="104" t="str">
        <f t="shared" si="178"/>
        <v/>
      </c>
      <c r="BB172" s="104" t="str">
        <f t="shared" si="178"/>
        <v/>
      </c>
      <c r="BC172" s="104" t="str">
        <f t="shared" si="178"/>
        <v/>
      </c>
      <c r="BD172" s="104" t="str">
        <f t="shared" si="178"/>
        <v/>
      </c>
      <c r="BE172" s="104" t="str">
        <f t="shared" si="178"/>
        <v/>
      </c>
      <c r="BF172" s="104" t="str">
        <f t="shared" si="178"/>
        <v/>
      </c>
      <c r="BG172" s="104" t="str">
        <f t="shared" si="178"/>
        <v/>
      </c>
      <c r="BH172" s="104" t="str">
        <f t="shared" si="178"/>
        <v/>
      </c>
      <c r="BI172" s="104" t="str">
        <f t="shared" si="178"/>
        <v/>
      </c>
      <c r="BJ172" s="104" t="str">
        <f t="shared" si="178"/>
        <v/>
      </c>
      <c r="BK172" s="104" t="str">
        <f t="shared" si="178"/>
        <v/>
      </c>
      <c r="BL172" s="104" t="str">
        <f t="shared" si="178"/>
        <v/>
      </c>
      <c r="BM172" s="104"/>
      <c r="BN172" s="104" t="str">
        <f t="shared" ref="BN172:BN235" si="183">IF($C172="Building",IF($F172="","",IF($H172=BN$1,$F172,"")),"")</f>
        <v/>
      </c>
      <c r="BO172" s="104" t="str">
        <f t="shared" si="179"/>
        <v/>
      </c>
      <c r="BP172" s="104" t="str">
        <f t="shared" si="179"/>
        <v/>
      </c>
      <c r="BQ172" s="104" t="str">
        <f t="shared" si="179"/>
        <v/>
      </c>
      <c r="BR172" s="104" t="str">
        <f t="shared" si="179"/>
        <v/>
      </c>
      <c r="BS172" s="104" t="str">
        <f t="shared" si="179"/>
        <v/>
      </c>
      <c r="BT172" s="104" t="str">
        <f t="shared" si="179"/>
        <v/>
      </c>
      <c r="BU172" s="104" t="str">
        <f t="shared" si="179"/>
        <v/>
      </c>
      <c r="BV172" s="104" t="str">
        <f t="shared" si="179"/>
        <v/>
      </c>
      <c r="BW172" s="104" t="str">
        <f t="shared" si="179"/>
        <v/>
      </c>
      <c r="BX172" s="104" t="str">
        <f t="shared" si="179"/>
        <v/>
      </c>
      <c r="BY172" s="104" t="str">
        <f t="shared" si="179"/>
        <v/>
      </c>
      <c r="BZ172" s="104" t="str">
        <f t="shared" si="179"/>
        <v/>
      </c>
      <c r="CA172" s="104"/>
      <c r="CB172" s="104" t="str">
        <f t="shared" si="161"/>
        <v/>
      </c>
      <c r="CC172" s="104" t="str">
        <f t="shared" si="161"/>
        <v/>
      </c>
      <c r="CD172" s="104" t="str">
        <f t="shared" si="161"/>
        <v/>
      </c>
      <c r="CE172" s="104" t="str">
        <f t="shared" si="161"/>
        <v/>
      </c>
      <c r="CF172" s="104" t="str">
        <f t="shared" si="161"/>
        <v/>
      </c>
      <c r="CG172" s="104" t="str">
        <f t="shared" si="150"/>
        <v/>
      </c>
      <c r="CH172" s="104" t="str">
        <f t="shared" si="150"/>
        <v/>
      </c>
      <c r="CI172" s="104" t="str">
        <f t="shared" si="150"/>
        <v/>
      </c>
      <c r="CJ172" s="104" t="str">
        <f t="shared" si="150"/>
        <v/>
      </c>
      <c r="CK172" s="104" t="str">
        <f t="shared" si="150"/>
        <v/>
      </c>
      <c r="CL172" s="104" t="str">
        <f t="shared" si="150"/>
        <v/>
      </c>
      <c r="CM172" s="104" t="str">
        <f t="shared" si="150"/>
        <v/>
      </c>
      <c r="CN172" s="104" t="str">
        <f t="shared" si="150"/>
        <v/>
      </c>
      <c r="CO172" s="104"/>
      <c r="CP172" s="104" t="str">
        <f t="shared" si="162"/>
        <v/>
      </c>
      <c r="CQ172" s="104" t="str">
        <f t="shared" si="162"/>
        <v/>
      </c>
      <c r="CR172" s="104" t="str">
        <f t="shared" si="162"/>
        <v/>
      </c>
      <c r="CS172" s="104" t="str">
        <f t="shared" si="162"/>
        <v/>
      </c>
      <c r="CT172" s="104" t="str">
        <f t="shared" si="162"/>
        <v/>
      </c>
      <c r="CU172" s="104">
        <f t="shared" si="151"/>
        <v>88</v>
      </c>
      <c r="CV172" s="104" t="str">
        <f t="shared" si="151"/>
        <v/>
      </c>
      <c r="CW172" s="104" t="str">
        <f t="shared" si="151"/>
        <v/>
      </c>
      <c r="CX172" s="104" t="str">
        <f t="shared" si="151"/>
        <v/>
      </c>
      <c r="CY172" s="104" t="str">
        <f t="shared" si="151"/>
        <v/>
      </c>
      <c r="CZ172" s="104" t="str">
        <f t="shared" si="151"/>
        <v/>
      </c>
      <c r="DA172" s="104" t="str">
        <f t="shared" si="151"/>
        <v/>
      </c>
      <c r="DB172" s="104" t="str">
        <f t="shared" si="151"/>
        <v/>
      </c>
      <c r="DC172" s="104"/>
      <c r="DD172" s="104" t="str">
        <f t="shared" si="163"/>
        <v/>
      </c>
      <c r="DE172" s="104" t="str">
        <f t="shared" si="163"/>
        <v/>
      </c>
      <c r="DF172" s="104" t="str">
        <f t="shared" si="163"/>
        <v/>
      </c>
      <c r="DG172" s="104" t="str">
        <f t="shared" si="163"/>
        <v/>
      </c>
      <c r="DH172" s="104" t="str">
        <f t="shared" si="163"/>
        <v/>
      </c>
      <c r="DI172" s="104" t="str">
        <f t="shared" si="152"/>
        <v/>
      </c>
      <c r="DJ172" s="104" t="str">
        <f t="shared" si="152"/>
        <v/>
      </c>
      <c r="DK172" s="104" t="str">
        <f t="shared" si="152"/>
        <v/>
      </c>
      <c r="DL172" s="104" t="str">
        <f t="shared" si="152"/>
        <v/>
      </c>
      <c r="DM172" s="104" t="str">
        <f t="shared" si="152"/>
        <v/>
      </c>
      <c r="DN172" s="104" t="str">
        <f t="shared" si="152"/>
        <v/>
      </c>
      <c r="DO172" s="104" t="str">
        <f t="shared" si="152"/>
        <v/>
      </c>
      <c r="DP172" s="104" t="str">
        <f t="shared" si="152"/>
        <v/>
      </c>
      <c r="DQ172" s="104"/>
      <c r="DR172" s="104" t="str">
        <f t="shared" si="164"/>
        <v/>
      </c>
      <c r="DS172" s="104" t="str">
        <f t="shared" si="164"/>
        <v/>
      </c>
      <c r="DT172" s="104" t="str">
        <f t="shared" si="164"/>
        <v/>
      </c>
      <c r="DU172" s="104" t="str">
        <f t="shared" si="164"/>
        <v/>
      </c>
      <c r="DV172" s="104" t="str">
        <f t="shared" si="164"/>
        <v/>
      </c>
      <c r="DW172" s="104" t="str">
        <f t="shared" si="153"/>
        <v/>
      </c>
      <c r="DX172" s="104" t="str">
        <f t="shared" si="153"/>
        <v/>
      </c>
      <c r="DY172" s="104" t="str">
        <f t="shared" si="153"/>
        <v/>
      </c>
      <c r="DZ172" s="104" t="str">
        <f t="shared" si="153"/>
        <v/>
      </c>
      <c r="EA172" s="104" t="str">
        <f t="shared" si="153"/>
        <v/>
      </c>
      <c r="EB172" s="104" t="str">
        <f t="shared" si="153"/>
        <v/>
      </c>
      <c r="EC172" s="104" t="str">
        <f t="shared" si="153"/>
        <v/>
      </c>
      <c r="ED172" s="104" t="str">
        <f t="shared" si="153"/>
        <v/>
      </c>
      <c r="EE172" s="104"/>
      <c r="EF172" s="104" t="str">
        <f t="shared" si="165"/>
        <v/>
      </c>
      <c r="EG172" s="104" t="str">
        <f t="shared" si="165"/>
        <v/>
      </c>
      <c r="EH172" s="104" t="str">
        <f t="shared" si="165"/>
        <v/>
      </c>
      <c r="EI172" s="104" t="str">
        <f t="shared" si="165"/>
        <v/>
      </c>
      <c r="EJ172" s="104" t="str">
        <f t="shared" si="165"/>
        <v/>
      </c>
      <c r="EK172" s="104" t="str">
        <f t="shared" si="154"/>
        <v/>
      </c>
      <c r="EL172" s="104" t="str">
        <f t="shared" si="154"/>
        <v/>
      </c>
      <c r="EM172" s="104" t="str">
        <f t="shared" si="154"/>
        <v/>
      </c>
      <c r="EN172" s="104" t="str">
        <f t="shared" si="154"/>
        <v/>
      </c>
      <c r="EO172" s="104" t="str">
        <f t="shared" si="154"/>
        <v/>
      </c>
      <c r="EP172" s="104" t="str">
        <f t="shared" si="154"/>
        <v/>
      </c>
      <c r="EQ172" s="104" t="str">
        <f t="shared" si="154"/>
        <v/>
      </c>
      <c r="ER172" s="104" t="str">
        <f t="shared" si="154"/>
        <v/>
      </c>
      <c r="ES172" s="104"/>
      <c r="ET172" s="104" t="str">
        <f t="shared" si="166"/>
        <v/>
      </c>
      <c r="EU172" s="104" t="str">
        <f t="shared" si="166"/>
        <v/>
      </c>
      <c r="EV172" s="104" t="str">
        <f t="shared" si="166"/>
        <v/>
      </c>
      <c r="EW172" s="104" t="str">
        <f t="shared" si="166"/>
        <v/>
      </c>
      <c r="EX172" s="104" t="str">
        <f t="shared" si="166"/>
        <v/>
      </c>
      <c r="EY172" s="104" t="str">
        <f t="shared" si="155"/>
        <v/>
      </c>
      <c r="EZ172" s="104" t="str">
        <f t="shared" si="155"/>
        <v/>
      </c>
      <c r="FA172" s="104" t="str">
        <f t="shared" si="155"/>
        <v/>
      </c>
      <c r="FB172" s="104" t="str">
        <f t="shared" si="155"/>
        <v/>
      </c>
      <c r="FC172" s="104" t="str">
        <f t="shared" si="155"/>
        <v/>
      </c>
      <c r="FD172" s="104" t="str">
        <f t="shared" si="155"/>
        <v/>
      </c>
      <c r="FE172" s="104" t="str">
        <f t="shared" si="155"/>
        <v/>
      </c>
      <c r="FF172" s="104" t="str">
        <f t="shared" si="155"/>
        <v/>
      </c>
      <c r="FG172" s="104"/>
      <c r="FH172" s="104" t="str">
        <f t="shared" si="167"/>
        <v/>
      </c>
      <c r="FI172" s="104" t="str">
        <f t="shared" si="167"/>
        <v/>
      </c>
      <c r="FJ172" s="104" t="str">
        <f t="shared" si="167"/>
        <v/>
      </c>
      <c r="FK172" s="104" t="str">
        <f t="shared" si="167"/>
        <v/>
      </c>
      <c r="FL172" s="104" t="str">
        <f t="shared" si="167"/>
        <v/>
      </c>
      <c r="FM172" s="104" t="str">
        <f t="shared" si="156"/>
        <v/>
      </c>
      <c r="FN172" s="104" t="str">
        <f t="shared" si="156"/>
        <v/>
      </c>
      <c r="FO172" s="104" t="str">
        <f t="shared" si="156"/>
        <v/>
      </c>
      <c r="FP172" s="104" t="str">
        <f t="shared" si="156"/>
        <v/>
      </c>
      <c r="FQ172" s="104" t="str">
        <f t="shared" si="156"/>
        <v/>
      </c>
      <c r="FR172" s="104" t="str">
        <f t="shared" si="156"/>
        <v/>
      </c>
      <c r="FS172" s="104" t="str">
        <f t="shared" si="156"/>
        <v/>
      </c>
      <c r="FT172" s="104" t="str">
        <f t="shared" si="156"/>
        <v/>
      </c>
      <c r="FU172" s="104"/>
      <c r="FV172" s="104" t="str">
        <f t="shared" si="168"/>
        <v/>
      </c>
      <c r="FW172" s="104" t="str">
        <f t="shared" si="168"/>
        <v/>
      </c>
      <c r="FX172" s="104" t="str">
        <f t="shared" si="168"/>
        <v/>
      </c>
      <c r="FY172" s="104" t="str">
        <f t="shared" si="168"/>
        <v/>
      </c>
      <c r="FZ172" s="104" t="str">
        <f t="shared" si="168"/>
        <v/>
      </c>
      <c r="GA172" s="104" t="str">
        <f t="shared" si="157"/>
        <v/>
      </c>
      <c r="GB172" s="104" t="str">
        <f t="shared" si="157"/>
        <v/>
      </c>
      <c r="GC172" s="104" t="str">
        <f t="shared" si="157"/>
        <v/>
      </c>
      <c r="GD172" s="104" t="str">
        <f t="shared" si="157"/>
        <v/>
      </c>
      <c r="GE172" s="104" t="str">
        <f t="shared" si="157"/>
        <v/>
      </c>
      <c r="GF172" s="104" t="str">
        <f t="shared" si="157"/>
        <v/>
      </c>
      <c r="GG172" s="104" t="str">
        <f t="shared" si="157"/>
        <v/>
      </c>
      <c r="GH172" s="104" t="str">
        <f t="shared" si="157"/>
        <v/>
      </c>
      <c r="GI172" s="104"/>
      <c r="GJ172" s="104" t="str">
        <f t="shared" si="169"/>
        <v/>
      </c>
      <c r="GK172" s="104" t="str">
        <f t="shared" si="169"/>
        <v/>
      </c>
      <c r="GL172" s="104" t="str">
        <f t="shared" si="169"/>
        <v/>
      </c>
      <c r="GM172" s="104" t="str">
        <f t="shared" si="169"/>
        <v/>
      </c>
      <c r="GN172" s="104" t="str">
        <f t="shared" si="169"/>
        <v/>
      </c>
      <c r="GO172" s="104" t="str">
        <f t="shared" si="158"/>
        <v/>
      </c>
      <c r="GP172" s="104" t="str">
        <f t="shared" si="158"/>
        <v/>
      </c>
      <c r="GQ172" s="104" t="str">
        <f t="shared" si="158"/>
        <v/>
      </c>
      <c r="GR172" s="104" t="str">
        <f t="shared" si="158"/>
        <v/>
      </c>
      <c r="GS172" s="104" t="str">
        <f t="shared" si="158"/>
        <v/>
      </c>
      <c r="GT172" s="104" t="str">
        <f t="shared" si="158"/>
        <v/>
      </c>
      <c r="GU172" s="104" t="str">
        <f t="shared" si="158"/>
        <v/>
      </c>
      <c r="GV172" s="104" t="str">
        <f t="shared" si="158"/>
        <v/>
      </c>
      <c r="GW172" s="104"/>
      <c r="GX172" s="104" t="str">
        <f t="shared" si="170"/>
        <v/>
      </c>
      <c r="GY172" s="104" t="str">
        <f t="shared" si="170"/>
        <v/>
      </c>
      <c r="GZ172" s="104" t="str">
        <f t="shared" si="170"/>
        <v/>
      </c>
      <c r="HA172" s="104" t="str">
        <f t="shared" si="170"/>
        <v/>
      </c>
      <c r="HB172" s="104" t="str">
        <f t="shared" si="170"/>
        <v/>
      </c>
      <c r="HC172" s="104" t="str">
        <f t="shared" si="159"/>
        <v/>
      </c>
      <c r="HD172" s="104" t="str">
        <f t="shared" si="159"/>
        <v/>
      </c>
      <c r="HE172" s="104" t="str">
        <f t="shared" si="159"/>
        <v/>
      </c>
      <c r="HF172" s="104" t="str">
        <f t="shared" si="159"/>
        <v/>
      </c>
      <c r="HG172" s="104" t="str">
        <f t="shared" si="159"/>
        <v/>
      </c>
      <c r="HH172" s="104" t="str">
        <f t="shared" si="159"/>
        <v/>
      </c>
      <c r="HI172" s="104" t="str">
        <f t="shared" si="159"/>
        <v/>
      </c>
      <c r="HJ172" s="104" t="str">
        <f t="shared" si="159"/>
        <v/>
      </c>
    </row>
    <row r="173" spans="1:218" x14ac:dyDescent="0.25">
      <c r="A173" s="91">
        <v>40662</v>
      </c>
      <c r="B173" s="113">
        <v>0.75</v>
      </c>
      <c r="C173" s="114" t="s">
        <v>407</v>
      </c>
      <c r="D173" s="160" t="s">
        <v>664</v>
      </c>
      <c r="E173" s="112">
        <v>77.599999999999994</v>
      </c>
      <c r="F173" s="134"/>
      <c r="G173" s="161" t="s">
        <v>665</v>
      </c>
      <c r="H173" s="162" t="str">
        <f>INDEX('Daily Activity List'!B:B,MATCH(A173,'Daily Activity List'!$A:$A))</f>
        <v>AB Decon - Removal</v>
      </c>
      <c r="I173" s="136"/>
      <c r="J173" s="104" t="str">
        <f t="shared" si="144"/>
        <v/>
      </c>
      <c r="K173" s="104" t="str">
        <f t="shared" si="144"/>
        <v/>
      </c>
      <c r="L173" s="104" t="str">
        <f t="shared" si="175"/>
        <v/>
      </c>
      <c r="M173" s="104" t="str">
        <f t="shared" si="175"/>
        <v/>
      </c>
      <c r="N173" s="104" t="str">
        <f t="shared" si="175"/>
        <v/>
      </c>
      <c r="O173" s="104" t="str">
        <f t="shared" si="175"/>
        <v/>
      </c>
      <c r="P173" s="104" t="str">
        <f t="shared" si="175"/>
        <v/>
      </c>
      <c r="Q173" s="104" t="str">
        <f t="shared" si="175"/>
        <v/>
      </c>
      <c r="R173" s="104" t="str">
        <f t="shared" si="175"/>
        <v/>
      </c>
      <c r="S173" s="104" t="str">
        <f t="shared" si="175"/>
        <v/>
      </c>
      <c r="T173" s="104" t="str">
        <f t="shared" si="175"/>
        <v/>
      </c>
      <c r="U173" s="104" t="str">
        <f t="shared" si="175"/>
        <v/>
      </c>
      <c r="V173" s="104" t="str">
        <f t="shared" si="175"/>
        <v/>
      </c>
      <c r="W173" s="136"/>
      <c r="X173" s="104" t="str">
        <f t="shared" si="180"/>
        <v/>
      </c>
      <c r="Y173" s="104" t="str">
        <f t="shared" si="176"/>
        <v/>
      </c>
      <c r="Z173" s="104" t="str">
        <f t="shared" si="176"/>
        <v/>
      </c>
      <c r="AA173" s="104" t="str">
        <f t="shared" si="176"/>
        <v/>
      </c>
      <c r="AB173" s="104" t="str">
        <f t="shared" si="176"/>
        <v/>
      </c>
      <c r="AC173" s="104" t="str">
        <f t="shared" si="176"/>
        <v/>
      </c>
      <c r="AD173" s="104" t="str">
        <f t="shared" si="176"/>
        <v/>
      </c>
      <c r="AE173" s="104" t="str">
        <f t="shared" si="176"/>
        <v/>
      </c>
      <c r="AF173" s="104" t="str">
        <f t="shared" si="176"/>
        <v/>
      </c>
      <c r="AG173" s="104" t="str">
        <f t="shared" si="176"/>
        <v/>
      </c>
      <c r="AH173" s="104" t="str">
        <f t="shared" si="176"/>
        <v/>
      </c>
      <c r="AI173" s="104" t="str">
        <f t="shared" si="176"/>
        <v/>
      </c>
      <c r="AJ173" s="104" t="str">
        <f t="shared" si="176"/>
        <v/>
      </c>
      <c r="AK173" s="104"/>
      <c r="AL173" s="104" t="str">
        <f t="shared" si="181"/>
        <v/>
      </c>
      <c r="AM173" s="104" t="str">
        <f t="shared" si="177"/>
        <v/>
      </c>
      <c r="AN173" s="104" t="str">
        <f t="shared" si="177"/>
        <v/>
      </c>
      <c r="AO173" s="104" t="str">
        <f t="shared" si="177"/>
        <v/>
      </c>
      <c r="AP173" s="104" t="str">
        <f t="shared" si="177"/>
        <v/>
      </c>
      <c r="AQ173" s="104" t="str">
        <f t="shared" si="177"/>
        <v/>
      </c>
      <c r="AR173" s="104" t="str">
        <f t="shared" si="177"/>
        <v/>
      </c>
      <c r="AS173" s="104" t="str">
        <f t="shared" si="177"/>
        <v/>
      </c>
      <c r="AT173" s="104" t="str">
        <f t="shared" si="177"/>
        <v/>
      </c>
      <c r="AU173" s="104" t="str">
        <f t="shared" si="177"/>
        <v/>
      </c>
      <c r="AV173" s="104" t="str">
        <f t="shared" si="177"/>
        <v/>
      </c>
      <c r="AW173" s="104" t="str">
        <f t="shared" si="177"/>
        <v/>
      </c>
      <c r="AX173" s="104" t="str">
        <f t="shared" si="177"/>
        <v/>
      </c>
      <c r="AY173" s="104"/>
      <c r="AZ173" s="104" t="str">
        <f t="shared" si="182"/>
        <v/>
      </c>
      <c r="BA173" s="104" t="str">
        <f t="shared" si="178"/>
        <v/>
      </c>
      <c r="BB173" s="104" t="str">
        <f t="shared" si="178"/>
        <v/>
      </c>
      <c r="BC173" s="104" t="str">
        <f t="shared" si="178"/>
        <v/>
      </c>
      <c r="BD173" s="104" t="str">
        <f t="shared" si="178"/>
        <v/>
      </c>
      <c r="BE173" s="104" t="str">
        <f t="shared" si="178"/>
        <v/>
      </c>
      <c r="BF173" s="104" t="str">
        <f t="shared" si="178"/>
        <v/>
      </c>
      <c r="BG173" s="104" t="str">
        <f t="shared" si="178"/>
        <v/>
      </c>
      <c r="BH173" s="104" t="str">
        <f t="shared" si="178"/>
        <v/>
      </c>
      <c r="BI173" s="104" t="str">
        <f t="shared" si="178"/>
        <v/>
      </c>
      <c r="BJ173" s="104" t="str">
        <f t="shared" si="178"/>
        <v/>
      </c>
      <c r="BK173" s="104" t="str">
        <f t="shared" si="178"/>
        <v/>
      </c>
      <c r="BL173" s="104" t="str">
        <f t="shared" si="178"/>
        <v/>
      </c>
      <c r="BM173" s="104"/>
      <c r="BN173" s="104" t="str">
        <f t="shared" si="183"/>
        <v/>
      </c>
      <c r="BO173" s="104" t="str">
        <f t="shared" si="179"/>
        <v/>
      </c>
      <c r="BP173" s="104" t="str">
        <f t="shared" si="179"/>
        <v/>
      </c>
      <c r="BQ173" s="104" t="str">
        <f t="shared" si="179"/>
        <v/>
      </c>
      <c r="BR173" s="104" t="str">
        <f t="shared" si="179"/>
        <v/>
      </c>
      <c r="BS173" s="104" t="str">
        <f t="shared" si="179"/>
        <v/>
      </c>
      <c r="BT173" s="104" t="str">
        <f t="shared" si="179"/>
        <v/>
      </c>
      <c r="BU173" s="104" t="str">
        <f t="shared" si="179"/>
        <v/>
      </c>
      <c r="BV173" s="104" t="str">
        <f t="shared" si="179"/>
        <v/>
      </c>
      <c r="BW173" s="104" t="str">
        <f t="shared" si="179"/>
        <v/>
      </c>
      <c r="BX173" s="104" t="str">
        <f t="shared" si="179"/>
        <v/>
      </c>
      <c r="BY173" s="104" t="str">
        <f t="shared" si="179"/>
        <v/>
      </c>
      <c r="BZ173" s="104" t="str">
        <f t="shared" si="179"/>
        <v/>
      </c>
      <c r="CA173" s="104"/>
      <c r="CB173" s="104" t="str">
        <f t="shared" si="161"/>
        <v/>
      </c>
      <c r="CC173" s="104" t="str">
        <f t="shared" si="161"/>
        <v/>
      </c>
      <c r="CD173" s="104" t="str">
        <f t="shared" si="161"/>
        <v/>
      </c>
      <c r="CE173" s="104" t="str">
        <f t="shared" si="161"/>
        <v/>
      </c>
      <c r="CF173" s="104" t="str">
        <f t="shared" si="161"/>
        <v/>
      </c>
      <c r="CG173" s="104" t="str">
        <f t="shared" si="150"/>
        <v/>
      </c>
      <c r="CH173" s="104" t="str">
        <f t="shared" si="150"/>
        <v/>
      </c>
      <c r="CI173" s="104" t="str">
        <f t="shared" si="150"/>
        <v/>
      </c>
      <c r="CJ173" s="104" t="str">
        <f t="shared" si="150"/>
        <v/>
      </c>
      <c r="CK173" s="104" t="str">
        <f t="shared" si="150"/>
        <v/>
      </c>
      <c r="CL173" s="104" t="str">
        <f t="shared" si="150"/>
        <v/>
      </c>
      <c r="CM173" s="104" t="str">
        <f t="shared" si="150"/>
        <v/>
      </c>
      <c r="CN173" s="104" t="str">
        <f t="shared" si="150"/>
        <v/>
      </c>
      <c r="CO173" s="104"/>
      <c r="CP173" s="104" t="str">
        <f t="shared" si="162"/>
        <v/>
      </c>
      <c r="CQ173" s="104" t="str">
        <f t="shared" si="162"/>
        <v/>
      </c>
      <c r="CR173" s="104" t="str">
        <f t="shared" si="162"/>
        <v/>
      </c>
      <c r="CS173" s="104" t="str">
        <f t="shared" si="162"/>
        <v/>
      </c>
      <c r="CT173" s="104" t="str">
        <f t="shared" si="162"/>
        <v/>
      </c>
      <c r="CU173" s="104" t="str">
        <f t="shared" si="151"/>
        <v/>
      </c>
      <c r="CV173" s="104" t="str">
        <f t="shared" si="151"/>
        <v/>
      </c>
      <c r="CW173" s="104" t="str">
        <f t="shared" si="151"/>
        <v/>
      </c>
      <c r="CX173" s="104" t="str">
        <f t="shared" si="151"/>
        <v/>
      </c>
      <c r="CY173" s="104" t="str">
        <f t="shared" si="151"/>
        <v/>
      </c>
      <c r="CZ173" s="104" t="str">
        <f t="shared" si="151"/>
        <v/>
      </c>
      <c r="DA173" s="104" t="str">
        <f t="shared" si="151"/>
        <v/>
      </c>
      <c r="DB173" s="104" t="str">
        <f t="shared" si="151"/>
        <v/>
      </c>
      <c r="DC173" s="104"/>
      <c r="DD173" s="104" t="str">
        <f t="shared" si="163"/>
        <v/>
      </c>
      <c r="DE173" s="104" t="str">
        <f t="shared" si="163"/>
        <v/>
      </c>
      <c r="DF173" s="104" t="str">
        <f t="shared" si="163"/>
        <v/>
      </c>
      <c r="DG173" s="104" t="str">
        <f t="shared" si="163"/>
        <v/>
      </c>
      <c r="DH173" s="104" t="str">
        <f t="shared" si="163"/>
        <v/>
      </c>
      <c r="DI173" s="104" t="str">
        <f t="shared" si="152"/>
        <v/>
      </c>
      <c r="DJ173" s="104" t="str">
        <f t="shared" si="152"/>
        <v/>
      </c>
      <c r="DK173" s="104" t="str">
        <f t="shared" si="152"/>
        <v/>
      </c>
      <c r="DL173" s="104" t="str">
        <f t="shared" si="152"/>
        <v/>
      </c>
      <c r="DM173" s="104" t="str">
        <f t="shared" si="152"/>
        <v/>
      </c>
      <c r="DN173" s="104" t="str">
        <f t="shared" si="152"/>
        <v/>
      </c>
      <c r="DO173" s="104" t="str">
        <f t="shared" si="152"/>
        <v/>
      </c>
      <c r="DP173" s="104" t="str">
        <f t="shared" si="152"/>
        <v/>
      </c>
      <c r="DQ173" s="104"/>
      <c r="DR173" s="104" t="str">
        <f t="shared" si="164"/>
        <v/>
      </c>
      <c r="DS173" s="104" t="str">
        <f t="shared" si="164"/>
        <v/>
      </c>
      <c r="DT173" s="104" t="str">
        <f t="shared" si="164"/>
        <v/>
      </c>
      <c r="DU173" s="104" t="str">
        <f t="shared" si="164"/>
        <v/>
      </c>
      <c r="DV173" s="104" t="str">
        <f t="shared" si="164"/>
        <v/>
      </c>
      <c r="DW173" s="104" t="str">
        <f t="shared" si="153"/>
        <v/>
      </c>
      <c r="DX173" s="104" t="str">
        <f t="shared" si="153"/>
        <v/>
      </c>
      <c r="DY173" s="104" t="str">
        <f t="shared" si="153"/>
        <v/>
      </c>
      <c r="DZ173" s="104" t="str">
        <f t="shared" si="153"/>
        <v/>
      </c>
      <c r="EA173" s="104" t="str">
        <f t="shared" si="153"/>
        <v/>
      </c>
      <c r="EB173" s="104" t="str">
        <f t="shared" si="153"/>
        <v/>
      </c>
      <c r="EC173" s="104" t="str">
        <f t="shared" si="153"/>
        <v/>
      </c>
      <c r="ED173" s="104" t="str">
        <f t="shared" si="153"/>
        <v/>
      </c>
      <c r="EE173" s="104"/>
      <c r="EF173" s="104" t="str">
        <f t="shared" si="165"/>
        <v/>
      </c>
      <c r="EG173" s="104" t="str">
        <f t="shared" si="165"/>
        <v/>
      </c>
      <c r="EH173" s="104" t="str">
        <f t="shared" si="165"/>
        <v/>
      </c>
      <c r="EI173" s="104" t="str">
        <f t="shared" si="165"/>
        <v/>
      </c>
      <c r="EJ173" s="104" t="str">
        <f t="shared" si="165"/>
        <v/>
      </c>
      <c r="EK173" s="104" t="str">
        <f t="shared" si="154"/>
        <v/>
      </c>
      <c r="EL173" s="104" t="str">
        <f t="shared" si="154"/>
        <v/>
      </c>
      <c r="EM173" s="104" t="str">
        <f t="shared" si="154"/>
        <v/>
      </c>
      <c r="EN173" s="104" t="str">
        <f t="shared" si="154"/>
        <v/>
      </c>
      <c r="EO173" s="104" t="str">
        <f t="shared" si="154"/>
        <v/>
      </c>
      <c r="EP173" s="104" t="str">
        <f t="shared" si="154"/>
        <v/>
      </c>
      <c r="EQ173" s="104" t="str">
        <f t="shared" si="154"/>
        <v/>
      </c>
      <c r="ER173" s="104" t="str">
        <f t="shared" si="154"/>
        <v/>
      </c>
      <c r="ES173" s="104"/>
      <c r="ET173" s="104" t="str">
        <f t="shared" si="166"/>
        <v/>
      </c>
      <c r="EU173" s="104" t="str">
        <f t="shared" si="166"/>
        <v/>
      </c>
      <c r="EV173" s="104" t="str">
        <f t="shared" si="166"/>
        <v/>
      </c>
      <c r="EW173" s="104" t="str">
        <f t="shared" si="166"/>
        <v/>
      </c>
      <c r="EX173" s="104" t="str">
        <f t="shared" si="166"/>
        <v/>
      </c>
      <c r="EY173" s="104" t="str">
        <f t="shared" si="155"/>
        <v/>
      </c>
      <c r="EZ173" s="104" t="str">
        <f t="shared" si="155"/>
        <v/>
      </c>
      <c r="FA173" s="104" t="str">
        <f t="shared" si="155"/>
        <v/>
      </c>
      <c r="FB173" s="104" t="str">
        <f t="shared" si="155"/>
        <v/>
      </c>
      <c r="FC173" s="104" t="str">
        <f t="shared" si="155"/>
        <v/>
      </c>
      <c r="FD173" s="104" t="str">
        <f t="shared" si="155"/>
        <v/>
      </c>
      <c r="FE173" s="104" t="str">
        <f t="shared" si="155"/>
        <v/>
      </c>
      <c r="FF173" s="104" t="str">
        <f t="shared" si="155"/>
        <v/>
      </c>
      <c r="FG173" s="104"/>
      <c r="FH173" s="104" t="str">
        <f t="shared" si="167"/>
        <v/>
      </c>
      <c r="FI173" s="104" t="str">
        <f t="shared" si="167"/>
        <v/>
      </c>
      <c r="FJ173" s="104" t="str">
        <f t="shared" si="167"/>
        <v/>
      </c>
      <c r="FK173" s="104" t="str">
        <f t="shared" si="167"/>
        <v/>
      </c>
      <c r="FL173" s="104" t="str">
        <f t="shared" si="167"/>
        <v/>
      </c>
      <c r="FM173" s="104" t="str">
        <f t="shared" si="156"/>
        <v/>
      </c>
      <c r="FN173" s="104" t="str">
        <f t="shared" si="156"/>
        <v/>
      </c>
      <c r="FO173" s="104" t="str">
        <f t="shared" si="156"/>
        <v/>
      </c>
      <c r="FP173" s="104" t="str">
        <f t="shared" si="156"/>
        <v/>
      </c>
      <c r="FQ173" s="104" t="str">
        <f t="shared" si="156"/>
        <v/>
      </c>
      <c r="FR173" s="104" t="str">
        <f t="shared" si="156"/>
        <v/>
      </c>
      <c r="FS173" s="104" t="str">
        <f t="shared" si="156"/>
        <v/>
      </c>
      <c r="FT173" s="104" t="str">
        <f t="shared" si="156"/>
        <v/>
      </c>
      <c r="FU173" s="104"/>
      <c r="FV173" s="104" t="str">
        <f t="shared" si="168"/>
        <v/>
      </c>
      <c r="FW173" s="104" t="str">
        <f t="shared" si="168"/>
        <v/>
      </c>
      <c r="FX173" s="104" t="str">
        <f t="shared" si="168"/>
        <v/>
      </c>
      <c r="FY173" s="104" t="str">
        <f t="shared" si="168"/>
        <v/>
      </c>
      <c r="FZ173" s="104" t="str">
        <f t="shared" si="168"/>
        <v/>
      </c>
      <c r="GA173" s="104" t="str">
        <f t="shared" si="157"/>
        <v/>
      </c>
      <c r="GB173" s="104" t="str">
        <f t="shared" si="157"/>
        <v/>
      </c>
      <c r="GC173" s="104" t="str">
        <f t="shared" si="157"/>
        <v/>
      </c>
      <c r="GD173" s="104" t="str">
        <f t="shared" si="157"/>
        <v/>
      </c>
      <c r="GE173" s="104" t="str">
        <f t="shared" si="157"/>
        <v/>
      </c>
      <c r="GF173" s="104" t="str">
        <f t="shared" si="157"/>
        <v/>
      </c>
      <c r="GG173" s="104" t="str">
        <f t="shared" si="157"/>
        <v/>
      </c>
      <c r="GH173" s="104" t="str">
        <f t="shared" si="157"/>
        <v/>
      </c>
      <c r="GI173" s="104"/>
      <c r="GJ173" s="104" t="str">
        <f t="shared" si="169"/>
        <v/>
      </c>
      <c r="GK173" s="104" t="str">
        <f t="shared" si="169"/>
        <v/>
      </c>
      <c r="GL173" s="104" t="str">
        <f t="shared" si="169"/>
        <v/>
      </c>
      <c r="GM173" s="104" t="str">
        <f t="shared" si="169"/>
        <v/>
      </c>
      <c r="GN173" s="104" t="str">
        <f t="shared" si="169"/>
        <v/>
      </c>
      <c r="GO173" s="104" t="str">
        <f t="shared" si="158"/>
        <v/>
      </c>
      <c r="GP173" s="104" t="str">
        <f t="shared" si="158"/>
        <v/>
      </c>
      <c r="GQ173" s="104" t="str">
        <f t="shared" si="158"/>
        <v/>
      </c>
      <c r="GR173" s="104" t="str">
        <f t="shared" si="158"/>
        <v/>
      </c>
      <c r="GS173" s="104" t="str">
        <f t="shared" si="158"/>
        <v/>
      </c>
      <c r="GT173" s="104" t="str">
        <f t="shared" si="158"/>
        <v/>
      </c>
      <c r="GU173" s="104" t="str">
        <f t="shared" si="158"/>
        <v/>
      </c>
      <c r="GV173" s="104" t="str">
        <f t="shared" si="158"/>
        <v/>
      </c>
      <c r="GW173" s="104"/>
      <c r="GX173" s="104" t="str">
        <f t="shared" si="170"/>
        <v/>
      </c>
      <c r="GY173" s="104" t="str">
        <f t="shared" si="170"/>
        <v/>
      </c>
      <c r="GZ173" s="104" t="str">
        <f t="shared" si="170"/>
        <v/>
      </c>
      <c r="HA173" s="104" t="str">
        <f t="shared" si="170"/>
        <v/>
      </c>
      <c r="HB173" s="104" t="str">
        <f t="shared" si="170"/>
        <v/>
      </c>
      <c r="HC173" s="104">
        <f t="shared" si="159"/>
        <v>77.599999999999994</v>
      </c>
      <c r="HD173" s="104" t="str">
        <f t="shared" si="159"/>
        <v/>
      </c>
      <c r="HE173" s="104" t="str">
        <f t="shared" si="159"/>
        <v/>
      </c>
      <c r="HF173" s="104" t="str">
        <f t="shared" si="159"/>
        <v/>
      </c>
      <c r="HG173" s="104" t="str">
        <f t="shared" si="159"/>
        <v/>
      </c>
      <c r="HH173" s="104" t="str">
        <f t="shared" si="159"/>
        <v/>
      </c>
      <c r="HI173" s="104" t="str">
        <f t="shared" si="159"/>
        <v/>
      </c>
      <c r="HJ173" s="104" t="str">
        <f t="shared" si="159"/>
        <v/>
      </c>
    </row>
    <row r="174" spans="1:218" x14ac:dyDescent="0.25">
      <c r="A174" s="91">
        <v>40662</v>
      </c>
      <c r="B174" s="113">
        <v>0.75</v>
      </c>
      <c r="C174" s="114" t="s">
        <v>562</v>
      </c>
      <c r="D174" s="160" t="s">
        <v>664</v>
      </c>
      <c r="E174" s="112">
        <v>18.399999999999999</v>
      </c>
      <c r="F174" s="134"/>
      <c r="G174" s="161" t="s">
        <v>665</v>
      </c>
      <c r="H174" s="162" t="str">
        <f>INDEX('Daily Activity List'!B:B,MATCH(A174,'Daily Activity List'!$A:$A))</f>
        <v>AB Decon - Removal</v>
      </c>
      <c r="I174" s="136"/>
      <c r="J174" s="104" t="str">
        <f t="shared" si="144"/>
        <v/>
      </c>
      <c r="K174" s="104" t="str">
        <f t="shared" si="144"/>
        <v/>
      </c>
      <c r="L174" s="104" t="str">
        <f t="shared" si="175"/>
        <v/>
      </c>
      <c r="M174" s="104" t="str">
        <f t="shared" si="175"/>
        <v/>
      </c>
      <c r="N174" s="104" t="str">
        <f t="shared" si="175"/>
        <v/>
      </c>
      <c r="O174" s="104" t="str">
        <f t="shared" si="175"/>
        <v/>
      </c>
      <c r="P174" s="104" t="str">
        <f t="shared" si="175"/>
        <v/>
      </c>
      <c r="Q174" s="104" t="str">
        <f t="shared" si="175"/>
        <v/>
      </c>
      <c r="R174" s="104" t="str">
        <f t="shared" si="175"/>
        <v/>
      </c>
      <c r="S174" s="104" t="str">
        <f t="shared" si="175"/>
        <v/>
      </c>
      <c r="T174" s="104" t="str">
        <f t="shared" si="175"/>
        <v/>
      </c>
      <c r="U174" s="104" t="str">
        <f t="shared" si="175"/>
        <v/>
      </c>
      <c r="V174" s="104" t="str">
        <f t="shared" si="175"/>
        <v/>
      </c>
      <c r="W174" s="136"/>
      <c r="X174" s="104" t="str">
        <f t="shared" si="180"/>
        <v/>
      </c>
      <c r="Y174" s="104" t="str">
        <f t="shared" si="176"/>
        <v/>
      </c>
      <c r="Z174" s="104" t="str">
        <f t="shared" si="176"/>
        <v/>
      </c>
      <c r="AA174" s="104" t="str">
        <f t="shared" si="176"/>
        <v/>
      </c>
      <c r="AB174" s="104" t="str">
        <f t="shared" si="176"/>
        <v/>
      </c>
      <c r="AC174" s="104" t="str">
        <f t="shared" si="176"/>
        <v/>
      </c>
      <c r="AD174" s="104" t="str">
        <f t="shared" si="176"/>
        <v/>
      </c>
      <c r="AE174" s="104" t="str">
        <f t="shared" si="176"/>
        <v/>
      </c>
      <c r="AF174" s="104" t="str">
        <f t="shared" si="176"/>
        <v/>
      </c>
      <c r="AG174" s="104" t="str">
        <f t="shared" si="176"/>
        <v/>
      </c>
      <c r="AH174" s="104" t="str">
        <f t="shared" si="176"/>
        <v/>
      </c>
      <c r="AI174" s="104" t="str">
        <f t="shared" si="176"/>
        <v/>
      </c>
      <c r="AJ174" s="104" t="str">
        <f t="shared" si="176"/>
        <v/>
      </c>
      <c r="AK174" s="104"/>
      <c r="AL174" s="104" t="str">
        <f t="shared" si="181"/>
        <v/>
      </c>
      <c r="AM174" s="104" t="str">
        <f t="shared" si="177"/>
        <v/>
      </c>
      <c r="AN174" s="104" t="str">
        <f t="shared" si="177"/>
        <v/>
      </c>
      <c r="AO174" s="104" t="str">
        <f t="shared" si="177"/>
        <v/>
      </c>
      <c r="AP174" s="104" t="str">
        <f t="shared" si="177"/>
        <v/>
      </c>
      <c r="AQ174" s="104" t="str">
        <f t="shared" si="177"/>
        <v/>
      </c>
      <c r="AR174" s="104" t="str">
        <f t="shared" si="177"/>
        <v/>
      </c>
      <c r="AS174" s="104" t="str">
        <f t="shared" si="177"/>
        <v/>
      </c>
      <c r="AT174" s="104" t="str">
        <f t="shared" si="177"/>
        <v/>
      </c>
      <c r="AU174" s="104" t="str">
        <f t="shared" si="177"/>
        <v/>
      </c>
      <c r="AV174" s="104" t="str">
        <f t="shared" si="177"/>
        <v/>
      </c>
      <c r="AW174" s="104" t="str">
        <f t="shared" si="177"/>
        <v/>
      </c>
      <c r="AX174" s="104" t="str">
        <f t="shared" si="177"/>
        <v/>
      </c>
      <c r="AY174" s="104"/>
      <c r="AZ174" s="104" t="str">
        <f t="shared" si="182"/>
        <v/>
      </c>
      <c r="BA174" s="104" t="str">
        <f t="shared" si="178"/>
        <v/>
      </c>
      <c r="BB174" s="104" t="str">
        <f t="shared" si="178"/>
        <v/>
      </c>
      <c r="BC174" s="104" t="str">
        <f t="shared" si="178"/>
        <v/>
      </c>
      <c r="BD174" s="104" t="str">
        <f t="shared" si="178"/>
        <v/>
      </c>
      <c r="BE174" s="104" t="str">
        <f t="shared" si="178"/>
        <v/>
      </c>
      <c r="BF174" s="104" t="str">
        <f t="shared" si="178"/>
        <v/>
      </c>
      <c r="BG174" s="104" t="str">
        <f t="shared" si="178"/>
        <v/>
      </c>
      <c r="BH174" s="104" t="str">
        <f t="shared" si="178"/>
        <v/>
      </c>
      <c r="BI174" s="104" t="str">
        <f t="shared" si="178"/>
        <v/>
      </c>
      <c r="BJ174" s="104" t="str">
        <f t="shared" si="178"/>
        <v/>
      </c>
      <c r="BK174" s="104" t="str">
        <f t="shared" si="178"/>
        <v/>
      </c>
      <c r="BL174" s="104" t="str">
        <f t="shared" si="178"/>
        <v/>
      </c>
      <c r="BM174" s="104"/>
      <c r="BN174" s="104" t="str">
        <f t="shared" si="183"/>
        <v/>
      </c>
      <c r="BO174" s="104" t="str">
        <f t="shared" si="179"/>
        <v/>
      </c>
      <c r="BP174" s="104" t="str">
        <f t="shared" si="179"/>
        <v/>
      </c>
      <c r="BQ174" s="104" t="str">
        <f t="shared" si="179"/>
        <v/>
      </c>
      <c r="BR174" s="104" t="str">
        <f t="shared" si="179"/>
        <v/>
      </c>
      <c r="BS174" s="104" t="str">
        <f t="shared" si="179"/>
        <v/>
      </c>
      <c r="BT174" s="104" t="str">
        <f t="shared" si="179"/>
        <v/>
      </c>
      <c r="BU174" s="104" t="str">
        <f t="shared" si="179"/>
        <v/>
      </c>
      <c r="BV174" s="104" t="str">
        <f t="shared" si="179"/>
        <v/>
      </c>
      <c r="BW174" s="104" t="str">
        <f t="shared" si="179"/>
        <v/>
      </c>
      <c r="BX174" s="104" t="str">
        <f t="shared" si="179"/>
        <v/>
      </c>
      <c r="BY174" s="104" t="str">
        <f t="shared" si="179"/>
        <v/>
      </c>
      <c r="BZ174" s="104" t="str">
        <f t="shared" si="179"/>
        <v/>
      </c>
      <c r="CA174" s="104"/>
      <c r="CB174" s="104" t="str">
        <f t="shared" si="161"/>
        <v/>
      </c>
      <c r="CC174" s="104" t="str">
        <f t="shared" si="161"/>
        <v/>
      </c>
      <c r="CD174" s="104" t="str">
        <f t="shared" si="161"/>
        <v/>
      </c>
      <c r="CE174" s="104" t="str">
        <f t="shared" si="161"/>
        <v/>
      </c>
      <c r="CF174" s="104" t="str">
        <f t="shared" si="161"/>
        <v/>
      </c>
      <c r="CG174" s="104" t="str">
        <f t="shared" si="150"/>
        <v/>
      </c>
      <c r="CH174" s="104" t="str">
        <f t="shared" si="150"/>
        <v/>
      </c>
      <c r="CI174" s="104" t="str">
        <f t="shared" si="150"/>
        <v/>
      </c>
      <c r="CJ174" s="104" t="str">
        <f t="shared" si="150"/>
        <v/>
      </c>
      <c r="CK174" s="104" t="str">
        <f t="shared" si="150"/>
        <v/>
      </c>
      <c r="CL174" s="104" t="str">
        <f t="shared" si="150"/>
        <v/>
      </c>
      <c r="CM174" s="104" t="str">
        <f t="shared" si="150"/>
        <v/>
      </c>
      <c r="CN174" s="104" t="str">
        <f t="shared" si="150"/>
        <v/>
      </c>
      <c r="CO174" s="104"/>
      <c r="CP174" s="104" t="str">
        <f t="shared" si="162"/>
        <v/>
      </c>
      <c r="CQ174" s="104" t="str">
        <f t="shared" si="162"/>
        <v/>
      </c>
      <c r="CR174" s="104" t="str">
        <f t="shared" si="162"/>
        <v/>
      </c>
      <c r="CS174" s="104" t="str">
        <f t="shared" si="162"/>
        <v/>
      </c>
      <c r="CT174" s="104" t="str">
        <f t="shared" si="162"/>
        <v/>
      </c>
      <c r="CU174" s="104" t="str">
        <f t="shared" si="151"/>
        <v/>
      </c>
      <c r="CV174" s="104" t="str">
        <f t="shared" si="151"/>
        <v/>
      </c>
      <c r="CW174" s="104" t="str">
        <f t="shared" si="151"/>
        <v/>
      </c>
      <c r="CX174" s="104" t="str">
        <f t="shared" si="151"/>
        <v/>
      </c>
      <c r="CY174" s="104" t="str">
        <f t="shared" si="151"/>
        <v/>
      </c>
      <c r="CZ174" s="104" t="str">
        <f t="shared" si="151"/>
        <v/>
      </c>
      <c r="DA174" s="104" t="str">
        <f t="shared" si="151"/>
        <v/>
      </c>
      <c r="DB174" s="104" t="str">
        <f t="shared" si="151"/>
        <v/>
      </c>
      <c r="DC174" s="104"/>
      <c r="DD174" s="104" t="str">
        <f t="shared" si="163"/>
        <v/>
      </c>
      <c r="DE174" s="104" t="str">
        <f t="shared" si="163"/>
        <v/>
      </c>
      <c r="DF174" s="104" t="str">
        <f t="shared" si="163"/>
        <v/>
      </c>
      <c r="DG174" s="104" t="str">
        <f t="shared" si="163"/>
        <v/>
      </c>
      <c r="DH174" s="104" t="str">
        <f t="shared" si="163"/>
        <v/>
      </c>
      <c r="DI174" s="104" t="str">
        <f t="shared" si="152"/>
        <v/>
      </c>
      <c r="DJ174" s="104" t="str">
        <f t="shared" si="152"/>
        <v/>
      </c>
      <c r="DK174" s="104" t="str">
        <f t="shared" si="152"/>
        <v/>
      </c>
      <c r="DL174" s="104" t="str">
        <f t="shared" si="152"/>
        <v/>
      </c>
      <c r="DM174" s="104" t="str">
        <f t="shared" si="152"/>
        <v/>
      </c>
      <c r="DN174" s="104" t="str">
        <f t="shared" si="152"/>
        <v/>
      </c>
      <c r="DO174" s="104" t="str">
        <f t="shared" si="152"/>
        <v/>
      </c>
      <c r="DP174" s="104" t="str">
        <f t="shared" si="152"/>
        <v/>
      </c>
      <c r="DQ174" s="104"/>
      <c r="DR174" s="104" t="str">
        <f t="shared" si="164"/>
        <v/>
      </c>
      <c r="DS174" s="104" t="str">
        <f t="shared" si="164"/>
        <v/>
      </c>
      <c r="DT174" s="104" t="str">
        <f t="shared" si="164"/>
        <v/>
      </c>
      <c r="DU174" s="104" t="str">
        <f t="shared" si="164"/>
        <v/>
      </c>
      <c r="DV174" s="104" t="str">
        <f t="shared" si="164"/>
        <v/>
      </c>
      <c r="DW174" s="104" t="str">
        <f t="shared" si="153"/>
        <v/>
      </c>
      <c r="DX174" s="104" t="str">
        <f t="shared" si="153"/>
        <v/>
      </c>
      <c r="DY174" s="104" t="str">
        <f t="shared" si="153"/>
        <v/>
      </c>
      <c r="DZ174" s="104" t="str">
        <f t="shared" si="153"/>
        <v/>
      </c>
      <c r="EA174" s="104" t="str">
        <f t="shared" si="153"/>
        <v/>
      </c>
      <c r="EB174" s="104" t="str">
        <f t="shared" si="153"/>
        <v/>
      </c>
      <c r="EC174" s="104" t="str">
        <f t="shared" si="153"/>
        <v/>
      </c>
      <c r="ED174" s="104" t="str">
        <f t="shared" si="153"/>
        <v/>
      </c>
      <c r="EE174" s="104"/>
      <c r="EF174" s="104" t="str">
        <f t="shared" si="165"/>
        <v/>
      </c>
      <c r="EG174" s="104" t="str">
        <f t="shared" si="165"/>
        <v/>
      </c>
      <c r="EH174" s="104" t="str">
        <f t="shared" si="165"/>
        <v/>
      </c>
      <c r="EI174" s="104" t="str">
        <f t="shared" si="165"/>
        <v/>
      </c>
      <c r="EJ174" s="104" t="str">
        <f t="shared" si="165"/>
        <v/>
      </c>
      <c r="EK174" s="104" t="str">
        <f t="shared" si="154"/>
        <v/>
      </c>
      <c r="EL174" s="104" t="str">
        <f t="shared" si="154"/>
        <v/>
      </c>
      <c r="EM174" s="104" t="str">
        <f t="shared" si="154"/>
        <v/>
      </c>
      <c r="EN174" s="104" t="str">
        <f t="shared" si="154"/>
        <v/>
      </c>
      <c r="EO174" s="104" t="str">
        <f t="shared" si="154"/>
        <v/>
      </c>
      <c r="EP174" s="104" t="str">
        <f t="shared" si="154"/>
        <v/>
      </c>
      <c r="EQ174" s="104" t="str">
        <f t="shared" si="154"/>
        <v/>
      </c>
      <c r="ER174" s="104" t="str">
        <f t="shared" si="154"/>
        <v/>
      </c>
      <c r="ES174" s="104"/>
      <c r="ET174" s="104" t="str">
        <f t="shared" si="166"/>
        <v/>
      </c>
      <c r="EU174" s="104" t="str">
        <f t="shared" si="166"/>
        <v/>
      </c>
      <c r="EV174" s="104" t="str">
        <f t="shared" si="166"/>
        <v/>
      </c>
      <c r="EW174" s="104" t="str">
        <f t="shared" si="166"/>
        <v/>
      </c>
      <c r="EX174" s="104" t="str">
        <f t="shared" si="166"/>
        <v/>
      </c>
      <c r="EY174" s="104" t="str">
        <f t="shared" si="155"/>
        <v/>
      </c>
      <c r="EZ174" s="104" t="str">
        <f t="shared" si="155"/>
        <v/>
      </c>
      <c r="FA174" s="104" t="str">
        <f t="shared" si="155"/>
        <v/>
      </c>
      <c r="FB174" s="104" t="str">
        <f t="shared" si="155"/>
        <v/>
      </c>
      <c r="FC174" s="104" t="str">
        <f t="shared" si="155"/>
        <v/>
      </c>
      <c r="FD174" s="104" t="str">
        <f t="shared" si="155"/>
        <v/>
      </c>
      <c r="FE174" s="104" t="str">
        <f t="shared" si="155"/>
        <v/>
      </c>
      <c r="FF174" s="104" t="str">
        <f t="shared" si="155"/>
        <v/>
      </c>
      <c r="FG174" s="104"/>
      <c r="FH174" s="104" t="str">
        <f t="shared" si="167"/>
        <v/>
      </c>
      <c r="FI174" s="104" t="str">
        <f t="shared" si="167"/>
        <v/>
      </c>
      <c r="FJ174" s="104" t="str">
        <f t="shared" si="167"/>
        <v/>
      </c>
      <c r="FK174" s="104" t="str">
        <f t="shared" si="167"/>
        <v/>
      </c>
      <c r="FL174" s="104" t="str">
        <f t="shared" si="167"/>
        <v/>
      </c>
      <c r="FM174" s="104">
        <f t="shared" si="156"/>
        <v>18.399999999999999</v>
      </c>
      <c r="FN174" s="104" t="str">
        <f t="shared" si="156"/>
        <v/>
      </c>
      <c r="FO174" s="104" t="str">
        <f t="shared" si="156"/>
        <v/>
      </c>
      <c r="FP174" s="104" t="str">
        <f t="shared" si="156"/>
        <v/>
      </c>
      <c r="FQ174" s="104" t="str">
        <f t="shared" si="156"/>
        <v/>
      </c>
      <c r="FR174" s="104" t="str">
        <f t="shared" si="156"/>
        <v/>
      </c>
      <c r="FS174" s="104" t="str">
        <f t="shared" si="156"/>
        <v/>
      </c>
      <c r="FT174" s="104" t="str">
        <f t="shared" si="156"/>
        <v/>
      </c>
      <c r="FU174" s="104"/>
      <c r="FV174" s="104" t="str">
        <f t="shared" si="168"/>
        <v/>
      </c>
      <c r="FW174" s="104" t="str">
        <f t="shared" si="168"/>
        <v/>
      </c>
      <c r="FX174" s="104" t="str">
        <f t="shared" si="168"/>
        <v/>
      </c>
      <c r="FY174" s="104" t="str">
        <f t="shared" si="168"/>
        <v/>
      </c>
      <c r="FZ174" s="104" t="str">
        <f t="shared" si="168"/>
        <v/>
      </c>
      <c r="GA174" s="104" t="str">
        <f t="shared" si="157"/>
        <v/>
      </c>
      <c r="GB174" s="104" t="str">
        <f t="shared" si="157"/>
        <v/>
      </c>
      <c r="GC174" s="104" t="str">
        <f t="shared" si="157"/>
        <v/>
      </c>
      <c r="GD174" s="104" t="str">
        <f t="shared" si="157"/>
        <v/>
      </c>
      <c r="GE174" s="104" t="str">
        <f t="shared" si="157"/>
        <v/>
      </c>
      <c r="GF174" s="104" t="str">
        <f t="shared" si="157"/>
        <v/>
      </c>
      <c r="GG174" s="104" t="str">
        <f t="shared" si="157"/>
        <v/>
      </c>
      <c r="GH174" s="104" t="str">
        <f t="shared" si="157"/>
        <v/>
      </c>
      <c r="GI174" s="104"/>
      <c r="GJ174" s="104" t="str">
        <f t="shared" si="169"/>
        <v/>
      </c>
      <c r="GK174" s="104" t="str">
        <f t="shared" si="169"/>
        <v/>
      </c>
      <c r="GL174" s="104" t="str">
        <f t="shared" si="169"/>
        <v/>
      </c>
      <c r="GM174" s="104" t="str">
        <f t="shared" si="169"/>
        <v/>
      </c>
      <c r="GN174" s="104" t="str">
        <f t="shared" si="169"/>
        <v/>
      </c>
      <c r="GO174" s="104" t="str">
        <f t="shared" si="158"/>
        <v/>
      </c>
      <c r="GP174" s="104" t="str">
        <f t="shared" si="158"/>
        <v/>
      </c>
      <c r="GQ174" s="104" t="str">
        <f t="shared" si="158"/>
        <v/>
      </c>
      <c r="GR174" s="104" t="str">
        <f t="shared" si="158"/>
        <v/>
      </c>
      <c r="GS174" s="104" t="str">
        <f t="shared" si="158"/>
        <v/>
      </c>
      <c r="GT174" s="104" t="str">
        <f t="shared" si="158"/>
        <v/>
      </c>
      <c r="GU174" s="104" t="str">
        <f t="shared" si="158"/>
        <v/>
      </c>
      <c r="GV174" s="104" t="str">
        <f t="shared" si="158"/>
        <v/>
      </c>
      <c r="GW174" s="104"/>
      <c r="GX174" s="104" t="str">
        <f t="shared" si="170"/>
        <v/>
      </c>
      <c r="GY174" s="104" t="str">
        <f t="shared" si="170"/>
        <v/>
      </c>
      <c r="GZ174" s="104" t="str">
        <f t="shared" si="170"/>
        <v/>
      </c>
      <c r="HA174" s="104" t="str">
        <f t="shared" si="170"/>
        <v/>
      </c>
      <c r="HB174" s="104" t="str">
        <f t="shared" si="170"/>
        <v/>
      </c>
      <c r="HC174" s="104" t="str">
        <f t="shared" si="159"/>
        <v/>
      </c>
      <c r="HD174" s="104" t="str">
        <f t="shared" si="159"/>
        <v/>
      </c>
      <c r="HE174" s="104" t="str">
        <f t="shared" si="159"/>
        <v/>
      </c>
      <c r="HF174" s="104" t="str">
        <f t="shared" si="159"/>
        <v/>
      </c>
      <c r="HG174" s="104" t="str">
        <f t="shared" si="159"/>
        <v/>
      </c>
      <c r="HH174" s="104" t="str">
        <f t="shared" si="159"/>
        <v/>
      </c>
      <c r="HI174" s="104" t="str">
        <f t="shared" si="159"/>
        <v/>
      </c>
      <c r="HJ174" s="104" t="str">
        <f t="shared" si="159"/>
        <v/>
      </c>
    </row>
    <row r="175" spans="1:218" x14ac:dyDescent="0.25">
      <c r="A175" s="91">
        <v>40662</v>
      </c>
      <c r="B175" s="113">
        <v>0.75</v>
      </c>
      <c r="C175" s="114" t="s">
        <v>407</v>
      </c>
      <c r="D175" s="160" t="s">
        <v>664</v>
      </c>
      <c r="E175" s="112">
        <v>61.2</v>
      </c>
      <c r="F175" s="134"/>
      <c r="G175" s="161" t="s">
        <v>665</v>
      </c>
      <c r="H175" s="162" t="str">
        <f>INDEX('Daily Activity List'!B:B,MATCH(A175,'Daily Activity List'!$A:$A))</f>
        <v>AB Decon - Removal</v>
      </c>
      <c r="I175" s="136"/>
      <c r="J175" s="104" t="str">
        <f t="shared" si="144"/>
        <v/>
      </c>
      <c r="K175" s="104" t="str">
        <f t="shared" si="144"/>
        <v/>
      </c>
      <c r="L175" s="104" t="str">
        <f t="shared" si="175"/>
        <v/>
      </c>
      <c r="M175" s="104" t="str">
        <f t="shared" si="175"/>
        <v/>
      </c>
      <c r="N175" s="104" t="str">
        <f t="shared" si="175"/>
        <v/>
      </c>
      <c r="O175" s="104" t="str">
        <f t="shared" si="175"/>
        <v/>
      </c>
      <c r="P175" s="104" t="str">
        <f t="shared" si="175"/>
        <v/>
      </c>
      <c r="Q175" s="104" t="str">
        <f t="shared" si="175"/>
        <v/>
      </c>
      <c r="R175" s="104" t="str">
        <f t="shared" si="175"/>
        <v/>
      </c>
      <c r="S175" s="104" t="str">
        <f t="shared" si="175"/>
        <v/>
      </c>
      <c r="T175" s="104" t="str">
        <f t="shared" si="175"/>
        <v/>
      </c>
      <c r="U175" s="104" t="str">
        <f t="shared" si="175"/>
        <v/>
      </c>
      <c r="V175" s="104" t="str">
        <f t="shared" si="175"/>
        <v/>
      </c>
      <c r="W175" s="136"/>
      <c r="X175" s="104" t="str">
        <f t="shared" si="180"/>
        <v/>
      </c>
      <c r="Y175" s="104" t="str">
        <f t="shared" si="176"/>
        <v/>
      </c>
      <c r="Z175" s="104" t="str">
        <f t="shared" si="176"/>
        <v/>
      </c>
      <c r="AA175" s="104" t="str">
        <f t="shared" si="176"/>
        <v/>
      </c>
      <c r="AB175" s="104" t="str">
        <f t="shared" si="176"/>
        <v/>
      </c>
      <c r="AC175" s="104" t="str">
        <f t="shared" si="176"/>
        <v/>
      </c>
      <c r="AD175" s="104" t="str">
        <f t="shared" si="176"/>
        <v/>
      </c>
      <c r="AE175" s="104" t="str">
        <f t="shared" si="176"/>
        <v/>
      </c>
      <c r="AF175" s="104" t="str">
        <f t="shared" si="176"/>
        <v/>
      </c>
      <c r="AG175" s="104" t="str">
        <f t="shared" si="176"/>
        <v/>
      </c>
      <c r="AH175" s="104" t="str">
        <f t="shared" si="176"/>
        <v/>
      </c>
      <c r="AI175" s="104" t="str">
        <f t="shared" si="176"/>
        <v/>
      </c>
      <c r="AJ175" s="104" t="str">
        <f t="shared" si="176"/>
        <v/>
      </c>
      <c r="AK175" s="104"/>
      <c r="AL175" s="104" t="str">
        <f t="shared" si="181"/>
        <v/>
      </c>
      <c r="AM175" s="104" t="str">
        <f t="shared" si="177"/>
        <v/>
      </c>
      <c r="AN175" s="104" t="str">
        <f t="shared" si="177"/>
        <v/>
      </c>
      <c r="AO175" s="104" t="str">
        <f t="shared" si="177"/>
        <v/>
      </c>
      <c r="AP175" s="104" t="str">
        <f t="shared" si="177"/>
        <v/>
      </c>
      <c r="AQ175" s="104" t="str">
        <f t="shared" si="177"/>
        <v/>
      </c>
      <c r="AR175" s="104" t="str">
        <f t="shared" si="177"/>
        <v/>
      </c>
      <c r="AS175" s="104" t="str">
        <f t="shared" si="177"/>
        <v/>
      </c>
      <c r="AT175" s="104" t="str">
        <f t="shared" si="177"/>
        <v/>
      </c>
      <c r="AU175" s="104" t="str">
        <f t="shared" si="177"/>
        <v/>
      </c>
      <c r="AV175" s="104" t="str">
        <f t="shared" si="177"/>
        <v/>
      </c>
      <c r="AW175" s="104" t="str">
        <f t="shared" si="177"/>
        <v/>
      </c>
      <c r="AX175" s="104" t="str">
        <f t="shared" si="177"/>
        <v/>
      </c>
      <c r="AY175" s="104"/>
      <c r="AZ175" s="104" t="str">
        <f t="shared" si="182"/>
        <v/>
      </c>
      <c r="BA175" s="104" t="str">
        <f t="shared" si="178"/>
        <v/>
      </c>
      <c r="BB175" s="104" t="str">
        <f t="shared" si="178"/>
        <v/>
      </c>
      <c r="BC175" s="104" t="str">
        <f t="shared" si="178"/>
        <v/>
      </c>
      <c r="BD175" s="104" t="str">
        <f t="shared" si="178"/>
        <v/>
      </c>
      <c r="BE175" s="104" t="str">
        <f t="shared" si="178"/>
        <v/>
      </c>
      <c r="BF175" s="104" t="str">
        <f t="shared" si="178"/>
        <v/>
      </c>
      <c r="BG175" s="104" t="str">
        <f t="shared" si="178"/>
        <v/>
      </c>
      <c r="BH175" s="104" t="str">
        <f t="shared" si="178"/>
        <v/>
      </c>
      <c r="BI175" s="104" t="str">
        <f t="shared" si="178"/>
        <v/>
      </c>
      <c r="BJ175" s="104" t="str">
        <f t="shared" si="178"/>
        <v/>
      </c>
      <c r="BK175" s="104" t="str">
        <f t="shared" si="178"/>
        <v/>
      </c>
      <c r="BL175" s="104" t="str">
        <f t="shared" si="178"/>
        <v/>
      </c>
      <c r="BM175" s="104"/>
      <c r="BN175" s="104" t="str">
        <f t="shared" si="183"/>
        <v/>
      </c>
      <c r="BO175" s="104" t="str">
        <f t="shared" si="179"/>
        <v/>
      </c>
      <c r="BP175" s="104" t="str">
        <f t="shared" si="179"/>
        <v/>
      </c>
      <c r="BQ175" s="104" t="str">
        <f t="shared" si="179"/>
        <v/>
      </c>
      <c r="BR175" s="104" t="str">
        <f t="shared" si="179"/>
        <v/>
      </c>
      <c r="BS175" s="104" t="str">
        <f t="shared" si="179"/>
        <v/>
      </c>
      <c r="BT175" s="104" t="str">
        <f t="shared" si="179"/>
        <v/>
      </c>
      <c r="BU175" s="104" t="str">
        <f t="shared" si="179"/>
        <v/>
      </c>
      <c r="BV175" s="104" t="str">
        <f t="shared" si="179"/>
        <v/>
      </c>
      <c r="BW175" s="104" t="str">
        <f t="shared" si="179"/>
        <v/>
      </c>
      <c r="BX175" s="104" t="str">
        <f t="shared" si="179"/>
        <v/>
      </c>
      <c r="BY175" s="104" t="str">
        <f t="shared" si="179"/>
        <v/>
      </c>
      <c r="BZ175" s="104" t="str">
        <f t="shared" si="179"/>
        <v/>
      </c>
      <c r="CA175" s="104"/>
      <c r="CB175" s="104" t="str">
        <f t="shared" si="161"/>
        <v/>
      </c>
      <c r="CC175" s="104" t="str">
        <f t="shared" si="161"/>
        <v/>
      </c>
      <c r="CD175" s="104" t="str">
        <f t="shared" si="161"/>
        <v/>
      </c>
      <c r="CE175" s="104" t="str">
        <f t="shared" si="161"/>
        <v/>
      </c>
      <c r="CF175" s="104" t="str">
        <f t="shared" si="161"/>
        <v/>
      </c>
      <c r="CG175" s="104" t="str">
        <f t="shared" si="150"/>
        <v/>
      </c>
      <c r="CH175" s="104" t="str">
        <f t="shared" si="150"/>
        <v/>
      </c>
      <c r="CI175" s="104" t="str">
        <f t="shared" si="150"/>
        <v/>
      </c>
      <c r="CJ175" s="104" t="str">
        <f t="shared" si="150"/>
        <v/>
      </c>
      <c r="CK175" s="104" t="str">
        <f t="shared" si="150"/>
        <v/>
      </c>
      <c r="CL175" s="104" t="str">
        <f t="shared" si="150"/>
        <v/>
      </c>
      <c r="CM175" s="104" t="str">
        <f t="shared" si="150"/>
        <v/>
      </c>
      <c r="CN175" s="104" t="str">
        <f t="shared" si="150"/>
        <v/>
      </c>
      <c r="CO175" s="104"/>
      <c r="CP175" s="104" t="str">
        <f t="shared" si="162"/>
        <v/>
      </c>
      <c r="CQ175" s="104" t="str">
        <f t="shared" si="162"/>
        <v/>
      </c>
      <c r="CR175" s="104" t="str">
        <f t="shared" si="162"/>
        <v/>
      </c>
      <c r="CS175" s="104" t="str">
        <f t="shared" si="162"/>
        <v/>
      </c>
      <c r="CT175" s="104" t="str">
        <f t="shared" si="162"/>
        <v/>
      </c>
      <c r="CU175" s="104" t="str">
        <f t="shared" si="151"/>
        <v/>
      </c>
      <c r="CV175" s="104" t="str">
        <f t="shared" si="151"/>
        <v/>
      </c>
      <c r="CW175" s="104" t="str">
        <f t="shared" si="151"/>
        <v/>
      </c>
      <c r="CX175" s="104" t="str">
        <f t="shared" si="151"/>
        <v/>
      </c>
      <c r="CY175" s="104" t="str">
        <f t="shared" si="151"/>
        <v/>
      </c>
      <c r="CZ175" s="104" t="str">
        <f t="shared" si="151"/>
        <v/>
      </c>
      <c r="DA175" s="104" t="str">
        <f t="shared" si="151"/>
        <v/>
      </c>
      <c r="DB175" s="104" t="str">
        <f t="shared" si="151"/>
        <v/>
      </c>
      <c r="DC175" s="104"/>
      <c r="DD175" s="104" t="str">
        <f t="shared" si="163"/>
        <v/>
      </c>
      <c r="DE175" s="104" t="str">
        <f t="shared" si="163"/>
        <v/>
      </c>
      <c r="DF175" s="104" t="str">
        <f t="shared" si="163"/>
        <v/>
      </c>
      <c r="DG175" s="104" t="str">
        <f t="shared" si="163"/>
        <v/>
      </c>
      <c r="DH175" s="104" t="str">
        <f t="shared" si="163"/>
        <v/>
      </c>
      <c r="DI175" s="104" t="str">
        <f t="shared" si="152"/>
        <v/>
      </c>
      <c r="DJ175" s="104" t="str">
        <f t="shared" si="152"/>
        <v/>
      </c>
      <c r="DK175" s="104" t="str">
        <f t="shared" si="152"/>
        <v/>
      </c>
      <c r="DL175" s="104" t="str">
        <f t="shared" si="152"/>
        <v/>
      </c>
      <c r="DM175" s="104" t="str">
        <f t="shared" si="152"/>
        <v/>
      </c>
      <c r="DN175" s="104" t="str">
        <f t="shared" si="152"/>
        <v/>
      </c>
      <c r="DO175" s="104" t="str">
        <f t="shared" si="152"/>
        <v/>
      </c>
      <c r="DP175" s="104" t="str">
        <f t="shared" si="152"/>
        <v/>
      </c>
      <c r="DQ175" s="104"/>
      <c r="DR175" s="104" t="str">
        <f t="shared" si="164"/>
        <v/>
      </c>
      <c r="DS175" s="104" t="str">
        <f t="shared" si="164"/>
        <v/>
      </c>
      <c r="DT175" s="104" t="str">
        <f t="shared" si="164"/>
        <v/>
      </c>
      <c r="DU175" s="104" t="str">
        <f t="shared" si="164"/>
        <v/>
      </c>
      <c r="DV175" s="104" t="str">
        <f t="shared" si="164"/>
        <v/>
      </c>
      <c r="DW175" s="104" t="str">
        <f t="shared" si="153"/>
        <v/>
      </c>
      <c r="DX175" s="104" t="str">
        <f t="shared" si="153"/>
        <v/>
      </c>
      <c r="DY175" s="104" t="str">
        <f t="shared" si="153"/>
        <v/>
      </c>
      <c r="DZ175" s="104" t="str">
        <f t="shared" si="153"/>
        <v/>
      </c>
      <c r="EA175" s="104" t="str">
        <f t="shared" si="153"/>
        <v/>
      </c>
      <c r="EB175" s="104" t="str">
        <f t="shared" si="153"/>
        <v/>
      </c>
      <c r="EC175" s="104" t="str">
        <f t="shared" si="153"/>
        <v/>
      </c>
      <c r="ED175" s="104" t="str">
        <f t="shared" si="153"/>
        <v/>
      </c>
      <c r="EE175" s="104"/>
      <c r="EF175" s="104" t="str">
        <f t="shared" si="165"/>
        <v/>
      </c>
      <c r="EG175" s="104" t="str">
        <f t="shared" si="165"/>
        <v/>
      </c>
      <c r="EH175" s="104" t="str">
        <f t="shared" si="165"/>
        <v/>
      </c>
      <c r="EI175" s="104" t="str">
        <f t="shared" si="165"/>
        <v/>
      </c>
      <c r="EJ175" s="104" t="str">
        <f t="shared" si="165"/>
        <v/>
      </c>
      <c r="EK175" s="104" t="str">
        <f t="shared" si="154"/>
        <v/>
      </c>
      <c r="EL175" s="104" t="str">
        <f t="shared" si="154"/>
        <v/>
      </c>
      <c r="EM175" s="104" t="str">
        <f t="shared" si="154"/>
        <v/>
      </c>
      <c r="EN175" s="104" t="str">
        <f t="shared" si="154"/>
        <v/>
      </c>
      <c r="EO175" s="104" t="str">
        <f t="shared" si="154"/>
        <v/>
      </c>
      <c r="EP175" s="104" t="str">
        <f t="shared" si="154"/>
        <v/>
      </c>
      <c r="EQ175" s="104" t="str">
        <f t="shared" si="154"/>
        <v/>
      </c>
      <c r="ER175" s="104" t="str">
        <f t="shared" si="154"/>
        <v/>
      </c>
      <c r="ES175" s="104"/>
      <c r="ET175" s="104" t="str">
        <f t="shared" si="166"/>
        <v/>
      </c>
      <c r="EU175" s="104" t="str">
        <f t="shared" si="166"/>
        <v/>
      </c>
      <c r="EV175" s="104" t="str">
        <f t="shared" si="166"/>
        <v/>
      </c>
      <c r="EW175" s="104" t="str">
        <f t="shared" si="166"/>
        <v/>
      </c>
      <c r="EX175" s="104" t="str">
        <f t="shared" si="166"/>
        <v/>
      </c>
      <c r="EY175" s="104" t="str">
        <f t="shared" si="155"/>
        <v/>
      </c>
      <c r="EZ175" s="104" t="str">
        <f t="shared" si="155"/>
        <v/>
      </c>
      <c r="FA175" s="104" t="str">
        <f t="shared" si="155"/>
        <v/>
      </c>
      <c r="FB175" s="104" t="str">
        <f t="shared" si="155"/>
        <v/>
      </c>
      <c r="FC175" s="104" t="str">
        <f t="shared" si="155"/>
        <v/>
      </c>
      <c r="FD175" s="104" t="str">
        <f t="shared" si="155"/>
        <v/>
      </c>
      <c r="FE175" s="104" t="str">
        <f t="shared" si="155"/>
        <v/>
      </c>
      <c r="FF175" s="104" t="str">
        <f t="shared" si="155"/>
        <v/>
      </c>
      <c r="FG175" s="104"/>
      <c r="FH175" s="104" t="str">
        <f t="shared" si="167"/>
        <v/>
      </c>
      <c r="FI175" s="104" t="str">
        <f t="shared" si="167"/>
        <v/>
      </c>
      <c r="FJ175" s="104" t="str">
        <f t="shared" si="167"/>
        <v/>
      </c>
      <c r="FK175" s="104" t="str">
        <f t="shared" si="167"/>
        <v/>
      </c>
      <c r="FL175" s="104" t="str">
        <f t="shared" si="167"/>
        <v/>
      </c>
      <c r="FM175" s="104" t="str">
        <f t="shared" si="156"/>
        <v/>
      </c>
      <c r="FN175" s="104" t="str">
        <f t="shared" si="156"/>
        <v/>
      </c>
      <c r="FO175" s="104" t="str">
        <f t="shared" si="156"/>
        <v/>
      </c>
      <c r="FP175" s="104" t="str">
        <f t="shared" si="156"/>
        <v/>
      </c>
      <c r="FQ175" s="104" t="str">
        <f t="shared" si="156"/>
        <v/>
      </c>
      <c r="FR175" s="104" t="str">
        <f t="shared" si="156"/>
        <v/>
      </c>
      <c r="FS175" s="104" t="str">
        <f t="shared" si="156"/>
        <v/>
      </c>
      <c r="FT175" s="104" t="str">
        <f t="shared" si="156"/>
        <v/>
      </c>
      <c r="FU175" s="104"/>
      <c r="FV175" s="104" t="str">
        <f t="shared" si="168"/>
        <v/>
      </c>
      <c r="FW175" s="104" t="str">
        <f t="shared" si="168"/>
        <v/>
      </c>
      <c r="FX175" s="104" t="str">
        <f t="shared" si="168"/>
        <v/>
      </c>
      <c r="FY175" s="104" t="str">
        <f t="shared" si="168"/>
        <v/>
      </c>
      <c r="FZ175" s="104" t="str">
        <f t="shared" si="168"/>
        <v/>
      </c>
      <c r="GA175" s="104" t="str">
        <f t="shared" si="157"/>
        <v/>
      </c>
      <c r="GB175" s="104" t="str">
        <f t="shared" si="157"/>
        <v/>
      </c>
      <c r="GC175" s="104" t="str">
        <f t="shared" si="157"/>
        <v/>
      </c>
      <c r="GD175" s="104" t="str">
        <f t="shared" si="157"/>
        <v/>
      </c>
      <c r="GE175" s="104" t="str">
        <f t="shared" si="157"/>
        <v/>
      </c>
      <c r="GF175" s="104" t="str">
        <f t="shared" si="157"/>
        <v/>
      </c>
      <c r="GG175" s="104" t="str">
        <f t="shared" si="157"/>
        <v/>
      </c>
      <c r="GH175" s="104" t="str">
        <f t="shared" si="157"/>
        <v/>
      </c>
      <c r="GI175" s="104"/>
      <c r="GJ175" s="104" t="str">
        <f t="shared" si="169"/>
        <v/>
      </c>
      <c r="GK175" s="104" t="str">
        <f t="shared" si="169"/>
        <v/>
      </c>
      <c r="GL175" s="104" t="str">
        <f t="shared" si="169"/>
        <v/>
      </c>
      <c r="GM175" s="104" t="str">
        <f t="shared" si="169"/>
        <v/>
      </c>
      <c r="GN175" s="104" t="str">
        <f t="shared" si="169"/>
        <v/>
      </c>
      <c r="GO175" s="104" t="str">
        <f t="shared" si="158"/>
        <v/>
      </c>
      <c r="GP175" s="104" t="str">
        <f t="shared" si="158"/>
        <v/>
      </c>
      <c r="GQ175" s="104" t="str">
        <f t="shared" si="158"/>
        <v/>
      </c>
      <c r="GR175" s="104" t="str">
        <f t="shared" si="158"/>
        <v/>
      </c>
      <c r="GS175" s="104" t="str">
        <f t="shared" si="158"/>
        <v/>
      </c>
      <c r="GT175" s="104" t="str">
        <f t="shared" si="158"/>
        <v/>
      </c>
      <c r="GU175" s="104" t="str">
        <f t="shared" si="158"/>
        <v/>
      </c>
      <c r="GV175" s="104" t="str">
        <f t="shared" si="158"/>
        <v/>
      </c>
      <c r="GW175" s="104"/>
      <c r="GX175" s="104" t="str">
        <f t="shared" si="170"/>
        <v/>
      </c>
      <c r="GY175" s="104" t="str">
        <f t="shared" si="170"/>
        <v/>
      </c>
      <c r="GZ175" s="104" t="str">
        <f t="shared" si="170"/>
        <v/>
      </c>
      <c r="HA175" s="104" t="str">
        <f t="shared" si="170"/>
        <v/>
      </c>
      <c r="HB175" s="104" t="str">
        <f t="shared" si="170"/>
        <v/>
      </c>
      <c r="HC175" s="104">
        <f t="shared" si="159"/>
        <v>61.2</v>
      </c>
      <c r="HD175" s="104" t="str">
        <f t="shared" si="159"/>
        <v/>
      </c>
      <c r="HE175" s="104" t="str">
        <f t="shared" si="159"/>
        <v/>
      </c>
      <c r="HF175" s="104" t="str">
        <f t="shared" si="159"/>
        <v/>
      </c>
      <c r="HG175" s="104" t="str">
        <f t="shared" si="159"/>
        <v/>
      </c>
      <c r="HH175" s="104" t="str">
        <f t="shared" si="159"/>
        <v/>
      </c>
      <c r="HI175" s="104" t="str">
        <f t="shared" si="159"/>
        <v/>
      </c>
      <c r="HJ175" s="104" t="str">
        <f t="shared" si="159"/>
        <v/>
      </c>
    </row>
    <row r="176" spans="1:218" x14ac:dyDescent="0.25">
      <c r="A176" s="91">
        <v>40662</v>
      </c>
      <c r="B176" s="113">
        <v>0.75</v>
      </c>
      <c r="C176" s="114" t="s">
        <v>407</v>
      </c>
      <c r="D176" s="160" t="s">
        <v>664</v>
      </c>
      <c r="E176" s="112">
        <v>36.799999999999997</v>
      </c>
      <c r="F176" s="134"/>
      <c r="G176" s="161" t="s">
        <v>665</v>
      </c>
      <c r="H176" s="162" t="str">
        <f>INDEX('Daily Activity List'!B:B,MATCH(A176,'Daily Activity List'!$A:$A))</f>
        <v>AB Decon - Removal</v>
      </c>
      <c r="I176" s="136"/>
      <c r="J176" s="104" t="str">
        <f t="shared" si="144"/>
        <v/>
      </c>
      <c r="K176" s="104" t="str">
        <f t="shared" si="144"/>
        <v/>
      </c>
      <c r="L176" s="104" t="str">
        <f t="shared" si="175"/>
        <v/>
      </c>
      <c r="M176" s="104" t="str">
        <f t="shared" si="175"/>
        <v/>
      </c>
      <c r="N176" s="104" t="str">
        <f t="shared" si="175"/>
        <v/>
      </c>
      <c r="O176" s="104" t="str">
        <f t="shared" si="175"/>
        <v/>
      </c>
      <c r="P176" s="104" t="str">
        <f t="shared" si="175"/>
        <v/>
      </c>
      <c r="Q176" s="104" t="str">
        <f t="shared" si="175"/>
        <v/>
      </c>
      <c r="R176" s="104" t="str">
        <f t="shared" si="175"/>
        <v/>
      </c>
      <c r="S176" s="104" t="str">
        <f t="shared" si="175"/>
        <v/>
      </c>
      <c r="T176" s="104" t="str">
        <f t="shared" si="175"/>
        <v/>
      </c>
      <c r="U176" s="104" t="str">
        <f t="shared" si="175"/>
        <v/>
      </c>
      <c r="V176" s="104" t="str">
        <f t="shared" si="175"/>
        <v/>
      </c>
      <c r="W176" s="136"/>
      <c r="X176" s="104" t="str">
        <f t="shared" si="180"/>
        <v/>
      </c>
      <c r="Y176" s="104" t="str">
        <f t="shared" si="176"/>
        <v/>
      </c>
      <c r="Z176" s="104" t="str">
        <f t="shared" si="176"/>
        <v/>
      </c>
      <c r="AA176" s="104" t="str">
        <f t="shared" si="176"/>
        <v/>
      </c>
      <c r="AB176" s="104" t="str">
        <f t="shared" si="176"/>
        <v/>
      </c>
      <c r="AC176" s="104" t="str">
        <f t="shared" si="176"/>
        <v/>
      </c>
      <c r="AD176" s="104" t="str">
        <f t="shared" si="176"/>
        <v/>
      </c>
      <c r="AE176" s="104" t="str">
        <f t="shared" si="176"/>
        <v/>
      </c>
      <c r="AF176" s="104" t="str">
        <f t="shared" si="176"/>
        <v/>
      </c>
      <c r="AG176" s="104" t="str">
        <f t="shared" si="176"/>
        <v/>
      </c>
      <c r="AH176" s="104" t="str">
        <f t="shared" si="176"/>
        <v/>
      </c>
      <c r="AI176" s="104" t="str">
        <f t="shared" si="176"/>
        <v/>
      </c>
      <c r="AJ176" s="104" t="str">
        <f t="shared" si="176"/>
        <v/>
      </c>
      <c r="AK176" s="104"/>
      <c r="AL176" s="104" t="str">
        <f t="shared" si="181"/>
        <v/>
      </c>
      <c r="AM176" s="104" t="str">
        <f t="shared" si="177"/>
        <v/>
      </c>
      <c r="AN176" s="104" t="str">
        <f t="shared" si="177"/>
        <v/>
      </c>
      <c r="AO176" s="104" t="str">
        <f t="shared" si="177"/>
        <v/>
      </c>
      <c r="AP176" s="104" t="str">
        <f t="shared" si="177"/>
        <v/>
      </c>
      <c r="AQ176" s="104" t="str">
        <f t="shared" si="177"/>
        <v/>
      </c>
      <c r="AR176" s="104" t="str">
        <f t="shared" si="177"/>
        <v/>
      </c>
      <c r="AS176" s="104" t="str">
        <f t="shared" si="177"/>
        <v/>
      </c>
      <c r="AT176" s="104" t="str">
        <f t="shared" si="177"/>
        <v/>
      </c>
      <c r="AU176" s="104" t="str">
        <f t="shared" si="177"/>
        <v/>
      </c>
      <c r="AV176" s="104" t="str">
        <f t="shared" si="177"/>
        <v/>
      </c>
      <c r="AW176" s="104" t="str">
        <f t="shared" si="177"/>
        <v/>
      </c>
      <c r="AX176" s="104" t="str">
        <f t="shared" si="177"/>
        <v/>
      </c>
      <c r="AY176" s="104"/>
      <c r="AZ176" s="104" t="str">
        <f t="shared" si="182"/>
        <v/>
      </c>
      <c r="BA176" s="104" t="str">
        <f t="shared" si="178"/>
        <v/>
      </c>
      <c r="BB176" s="104" t="str">
        <f t="shared" si="178"/>
        <v/>
      </c>
      <c r="BC176" s="104" t="str">
        <f t="shared" si="178"/>
        <v/>
      </c>
      <c r="BD176" s="104" t="str">
        <f t="shared" si="178"/>
        <v/>
      </c>
      <c r="BE176" s="104" t="str">
        <f t="shared" si="178"/>
        <v/>
      </c>
      <c r="BF176" s="104" t="str">
        <f t="shared" si="178"/>
        <v/>
      </c>
      <c r="BG176" s="104" t="str">
        <f t="shared" si="178"/>
        <v/>
      </c>
      <c r="BH176" s="104" t="str">
        <f t="shared" si="178"/>
        <v/>
      </c>
      <c r="BI176" s="104" t="str">
        <f t="shared" si="178"/>
        <v/>
      </c>
      <c r="BJ176" s="104" t="str">
        <f t="shared" si="178"/>
        <v/>
      </c>
      <c r="BK176" s="104" t="str">
        <f t="shared" si="178"/>
        <v/>
      </c>
      <c r="BL176" s="104" t="str">
        <f t="shared" si="178"/>
        <v/>
      </c>
      <c r="BM176" s="104"/>
      <c r="BN176" s="104" t="str">
        <f t="shared" si="183"/>
        <v/>
      </c>
      <c r="BO176" s="104" t="str">
        <f t="shared" si="179"/>
        <v/>
      </c>
      <c r="BP176" s="104" t="str">
        <f t="shared" si="179"/>
        <v/>
      </c>
      <c r="BQ176" s="104" t="str">
        <f t="shared" si="179"/>
        <v/>
      </c>
      <c r="BR176" s="104" t="str">
        <f t="shared" si="179"/>
        <v/>
      </c>
      <c r="BS176" s="104" t="str">
        <f t="shared" si="179"/>
        <v/>
      </c>
      <c r="BT176" s="104" t="str">
        <f t="shared" si="179"/>
        <v/>
      </c>
      <c r="BU176" s="104" t="str">
        <f t="shared" si="179"/>
        <v/>
      </c>
      <c r="BV176" s="104" t="str">
        <f t="shared" si="179"/>
        <v/>
      </c>
      <c r="BW176" s="104" t="str">
        <f t="shared" si="179"/>
        <v/>
      </c>
      <c r="BX176" s="104" t="str">
        <f t="shared" si="179"/>
        <v/>
      </c>
      <c r="BY176" s="104" t="str">
        <f t="shared" si="179"/>
        <v/>
      </c>
      <c r="BZ176" s="104" t="str">
        <f t="shared" si="179"/>
        <v/>
      </c>
      <c r="CA176" s="104"/>
      <c r="CB176" s="104" t="str">
        <f t="shared" si="161"/>
        <v/>
      </c>
      <c r="CC176" s="104" t="str">
        <f t="shared" si="161"/>
        <v/>
      </c>
      <c r="CD176" s="104" t="str">
        <f t="shared" si="161"/>
        <v/>
      </c>
      <c r="CE176" s="104" t="str">
        <f t="shared" si="161"/>
        <v/>
      </c>
      <c r="CF176" s="104" t="str">
        <f t="shared" si="161"/>
        <v/>
      </c>
      <c r="CG176" s="104" t="str">
        <f t="shared" si="150"/>
        <v/>
      </c>
      <c r="CH176" s="104" t="str">
        <f t="shared" si="150"/>
        <v/>
      </c>
      <c r="CI176" s="104" t="str">
        <f t="shared" si="150"/>
        <v/>
      </c>
      <c r="CJ176" s="104" t="str">
        <f t="shared" si="150"/>
        <v/>
      </c>
      <c r="CK176" s="104" t="str">
        <f t="shared" si="150"/>
        <v/>
      </c>
      <c r="CL176" s="104" t="str">
        <f t="shared" si="150"/>
        <v/>
      </c>
      <c r="CM176" s="104" t="str">
        <f t="shared" si="150"/>
        <v/>
      </c>
      <c r="CN176" s="104" t="str">
        <f t="shared" si="150"/>
        <v/>
      </c>
      <c r="CO176" s="104"/>
      <c r="CP176" s="104" t="str">
        <f t="shared" si="162"/>
        <v/>
      </c>
      <c r="CQ176" s="104" t="str">
        <f t="shared" si="162"/>
        <v/>
      </c>
      <c r="CR176" s="104" t="str">
        <f t="shared" si="162"/>
        <v/>
      </c>
      <c r="CS176" s="104" t="str">
        <f t="shared" si="162"/>
        <v/>
      </c>
      <c r="CT176" s="104" t="str">
        <f t="shared" si="162"/>
        <v/>
      </c>
      <c r="CU176" s="104" t="str">
        <f t="shared" si="151"/>
        <v/>
      </c>
      <c r="CV176" s="104" t="str">
        <f t="shared" si="151"/>
        <v/>
      </c>
      <c r="CW176" s="104" t="str">
        <f t="shared" si="151"/>
        <v/>
      </c>
      <c r="CX176" s="104" t="str">
        <f t="shared" si="151"/>
        <v/>
      </c>
      <c r="CY176" s="104" t="str">
        <f t="shared" si="151"/>
        <v/>
      </c>
      <c r="CZ176" s="104" t="str">
        <f t="shared" si="151"/>
        <v/>
      </c>
      <c r="DA176" s="104" t="str">
        <f t="shared" si="151"/>
        <v/>
      </c>
      <c r="DB176" s="104" t="str">
        <f t="shared" si="151"/>
        <v/>
      </c>
      <c r="DC176" s="104"/>
      <c r="DD176" s="104" t="str">
        <f t="shared" si="163"/>
        <v/>
      </c>
      <c r="DE176" s="104" t="str">
        <f t="shared" si="163"/>
        <v/>
      </c>
      <c r="DF176" s="104" t="str">
        <f t="shared" si="163"/>
        <v/>
      </c>
      <c r="DG176" s="104" t="str">
        <f t="shared" si="163"/>
        <v/>
      </c>
      <c r="DH176" s="104" t="str">
        <f t="shared" si="163"/>
        <v/>
      </c>
      <c r="DI176" s="104" t="str">
        <f t="shared" si="152"/>
        <v/>
      </c>
      <c r="DJ176" s="104" t="str">
        <f t="shared" si="152"/>
        <v/>
      </c>
      <c r="DK176" s="104" t="str">
        <f t="shared" si="152"/>
        <v/>
      </c>
      <c r="DL176" s="104" t="str">
        <f t="shared" si="152"/>
        <v/>
      </c>
      <c r="DM176" s="104" t="str">
        <f t="shared" si="152"/>
        <v/>
      </c>
      <c r="DN176" s="104" t="str">
        <f t="shared" si="152"/>
        <v/>
      </c>
      <c r="DO176" s="104" t="str">
        <f t="shared" si="152"/>
        <v/>
      </c>
      <c r="DP176" s="104" t="str">
        <f t="shared" si="152"/>
        <v/>
      </c>
      <c r="DQ176" s="104"/>
      <c r="DR176" s="104" t="str">
        <f t="shared" si="164"/>
        <v/>
      </c>
      <c r="DS176" s="104" t="str">
        <f t="shared" si="164"/>
        <v/>
      </c>
      <c r="DT176" s="104" t="str">
        <f t="shared" si="164"/>
        <v/>
      </c>
      <c r="DU176" s="104" t="str">
        <f t="shared" si="164"/>
        <v/>
      </c>
      <c r="DV176" s="104" t="str">
        <f t="shared" si="164"/>
        <v/>
      </c>
      <c r="DW176" s="104" t="str">
        <f t="shared" si="153"/>
        <v/>
      </c>
      <c r="DX176" s="104" t="str">
        <f t="shared" si="153"/>
        <v/>
      </c>
      <c r="DY176" s="104" t="str">
        <f t="shared" si="153"/>
        <v/>
      </c>
      <c r="DZ176" s="104" t="str">
        <f t="shared" si="153"/>
        <v/>
      </c>
      <c r="EA176" s="104" t="str">
        <f t="shared" si="153"/>
        <v/>
      </c>
      <c r="EB176" s="104" t="str">
        <f t="shared" si="153"/>
        <v/>
      </c>
      <c r="EC176" s="104" t="str">
        <f t="shared" si="153"/>
        <v/>
      </c>
      <c r="ED176" s="104" t="str">
        <f t="shared" si="153"/>
        <v/>
      </c>
      <c r="EE176" s="104"/>
      <c r="EF176" s="104" t="str">
        <f t="shared" si="165"/>
        <v/>
      </c>
      <c r="EG176" s="104" t="str">
        <f t="shared" si="165"/>
        <v/>
      </c>
      <c r="EH176" s="104" t="str">
        <f t="shared" si="165"/>
        <v/>
      </c>
      <c r="EI176" s="104" t="str">
        <f t="shared" si="165"/>
        <v/>
      </c>
      <c r="EJ176" s="104" t="str">
        <f t="shared" si="165"/>
        <v/>
      </c>
      <c r="EK176" s="104" t="str">
        <f t="shared" si="154"/>
        <v/>
      </c>
      <c r="EL176" s="104" t="str">
        <f t="shared" si="154"/>
        <v/>
      </c>
      <c r="EM176" s="104" t="str">
        <f t="shared" si="154"/>
        <v/>
      </c>
      <c r="EN176" s="104" t="str">
        <f t="shared" si="154"/>
        <v/>
      </c>
      <c r="EO176" s="104" t="str">
        <f t="shared" si="154"/>
        <v/>
      </c>
      <c r="EP176" s="104" t="str">
        <f t="shared" si="154"/>
        <v/>
      </c>
      <c r="EQ176" s="104" t="str">
        <f t="shared" si="154"/>
        <v/>
      </c>
      <c r="ER176" s="104" t="str">
        <f t="shared" si="154"/>
        <v/>
      </c>
      <c r="ES176" s="104"/>
      <c r="ET176" s="104" t="str">
        <f t="shared" si="166"/>
        <v/>
      </c>
      <c r="EU176" s="104" t="str">
        <f t="shared" si="166"/>
        <v/>
      </c>
      <c r="EV176" s="104" t="str">
        <f t="shared" si="166"/>
        <v/>
      </c>
      <c r="EW176" s="104" t="str">
        <f t="shared" si="166"/>
        <v/>
      </c>
      <c r="EX176" s="104" t="str">
        <f t="shared" si="166"/>
        <v/>
      </c>
      <c r="EY176" s="104" t="str">
        <f t="shared" si="155"/>
        <v/>
      </c>
      <c r="EZ176" s="104" t="str">
        <f t="shared" si="155"/>
        <v/>
      </c>
      <c r="FA176" s="104" t="str">
        <f t="shared" si="155"/>
        <v/>
      </c>
      <c r="FB176" s="104" t="str">
        <f t="shared" si="155"/>
        <v/>
      </c>
      <c r="FC176" s="104" t="str">
        <f t="shared" si="155"/>
        <v/>
      </c>
      <c r="FD176" s="104" t="str">
        <f t="shared" si="155"/>
        <v/>
      </c>
      <c r="FE176" s="104" t="str">
        <f t="shared" si="155"/>
        <v/>
      </c>
      <c r="FF176" s="104" t="str">
        <f t="shared" si="155"/>
        <v/>
      </c>
      <c r="FG176" s="104"/>
      <c r="FH176" s="104" t="str">
        <f t="shared" si="167"/>
        <v/>
      </c>
      <c r="FI176" s="104" t="str">
        <f t="shared" si="167"/>
        <v/>
      </c>
      <c r="FJ176" s="104" t="str">
        <f t="shared" si="167"/>
        <v/>
      </c>
      <c r="FK176" s="104" t="str">
        <f t="shared" si="167"/>
        <v/>
      </c>
      <c r="FL176" s="104" t="str">
        <f t="shared" si="167"/>
        <v/>
      </c>
      <c r="FM176" s="104" t="str">
        <f t="shared" si="156"/>
        <v/>
      </c>
      <c r="FN176" s="104" t="str">
        <f t="shared" si="156"/>
        <v/>
      </c>
      <c r="FO176" s="104" t="str">
        <f t="shared" si="156"/>
        <v/>
      </c>
      <c r="FP176" s="104" t="str">
        <f t="shared" si="156"/>
        <v/>
      </c>
      <c r="FQ176" s="104" t="str">
        <f t="shared" si="156"/>
        <v/>
      </c>
      <c r="FR176" s="104" t="str">
        <f t="shared" si="156"/>
        <v/>
      </c>
      <c r="FS176" s="104" t="str">
        <f t="shared" si="156"/>
        <v/>
      </c>
      <c r="FT176" s="104" t="str">
        <f t="shared" si="156"/>
        <v/>
      </c>
      <c r="FU176" s="104"/>
      <c r="FV176" s="104" t="str">
        <f t="shared" si="168"/>
        <v/>
      </c>
      <c r="FW176" s="104" t="str">
        <f t="shared" si="168"/>
        <v/>
      </c>
      <c r="FX176" s="104" t="str">
        <f t="shared" si="168"/>
        <v/>
      </c>
      <c r="FY176" s="104" t="str">
        <f t="shared" si="168"/>
        <v/>
      </c>
      <c r="FZ176" s="104" t="str">
        <f t="shared" si="168"/>
        <v/>
      </c>
      <c r="GA176" s="104" t="str">
        <f t="shared" si="157"/>
        <v/>
      </c>
      <c r="GB176" s="104" t="str">
        <f t="shared" si="157"/>
        <v/>
      </c>
      <c r="GC176" s="104" t="str">
        <f t="shared" si="157"/>
        <v/>
      </c>
      <c r="GD176" s="104" t="str">
        <f t="shared" si="157"/>
        <v/>
      </c>
      <c r="GE176" s="104" t="str">
        <f t="shared" si="157"/>
        <v/>
      </c>
      <c r="GF176" s="104" t="str">
        <f t="shared" si="157"/>
        <v/>
      </c>
      <c r="GG176" s="104" t="str">
        <f t="shared" si="157"/>
        <v/>
      </c>
      <c r="GH176" s="104" t="str">
        <f t="shared" si="157"/>
        <v/>
      </c>
      <c r="GI176" s="104"/>
      <c r="GJ176" s="104" t="str">
        <f t="shared" si="169"/>
        <v/>
      </c>
      <c r="GK176" s="104" t="str">
        <f t="shared" si="169"/>
        <v/>
      </c>
      <c r="GL176" s="104" t="str">
        <f t="shared" si="169"/>
        <v/>
      </c>
      <c r="GM176" s="104" t="str">
        <f t="shared" si="169"/>
        <v/>
      </c>
      <c r="GN176" s="104" t="str">
        <f t="shared" si="169"/>
        <v/>
      </c>
      <c r="GO176" s="104" t="str">
        <f t="shared" si="158"/>
        <v/>
      </c>
      <c r="GP176" s="104" t="str">
        <f t="shared" si="158"/>
        <v/>
      </c>
      <c r="GQ176" s="104" t="str">
        <f t="shared" si="158"/>
        <v/>
      </c>
      <c r="GR176" s="104" t="str">
        <f t="shared" si="158"/>
        <v/>
      </c>
      <c r="GS176" s="104" t="str">
        <f t="shared" si="158"/>
        <v/>
      </c>
      <c r="GT176" s="104" t="str">
        <f t="shared" si="158"/>
        <v/>
      </c>
      <c r="GU176" s="104" t="str">
        <f t="shared" si="158"/>
        <v/>
      </c>
      <c r="GV176" s="104" t="str">
        <f t="shared" si="158"/>
        <v/>
      </c>
      <c r="GW176" s="104"/>
      <c r="GX176" s="104" t="str">
        <f t="shared" si="170"/>
        <v/>
      </c>
      <c r="GY176" s="104" t="str">
        <f t="shared" si="170"/>
        <v/>
      </c>
      <c r="GZ176" s="104" t="str">
        <f t="shared" si="170"/>
        <v/>
      </c>
      <c r="HA176" s="104" t="str">
        <f t="shared" si="170"/>
        <v/>
      </c>
      <c r="HB176" s="104" t="str">
        <f t="shared" si="170"/>
        <v/>
      </c>
      <c r="HC176" s="104">
        <f t="shared" si="159"/>
        <v>36.799999999999997</v>
      </c>
      <c r="HD176" s="104" t="str">
        <f t="shared" si="159"/>
        <v/>
      </c>
      <c r="HE176" s="104" t="str">
        <f t="shared" si="159"/>
        <v/>
      </c>
      <c r="HF176" s="104" t="str">
        <f t="shared" si="159"/>
        <v/>
      </c>
      <c r="HG176" s="104" t="str">
        <f t="shared" si="159"/>
        <v/>
      </c>
      <c r="HH176" s="104" t="str">
        <f t="shared" si="159"/>
        <v/>
      </c>
      <c r="HI176" s="104" t="str">
        <f t="shared" si="159"/>
        <v/>
      </c>
      <c r="HJ176" s="104" t="str">
        <f t="shared" si="159"/>
        <v/>
      </c>
    </row>
    <row r="177" spans="1:218" x14ac:dyDescent="0.25">
      <c r="A177" s="91">
        <v>40662</v>
      </c>
      <c r="B177" s="113">
        <v>0.75</v>
      </c>
      <c r="C177" s="114" t="s">
        <v>407</v>
      </c>
      <c r="D177" s="160" t="s">
        <v>664</v>
      </c>
      <c r="E177" s="112">
        <v>11.6</v>
      </c>
      <c r="F177" s="134"/>
      <c r="G177" s="161" t="s">
        <v>665</v>
      </c>
      <c r="H177" s="162" t="str">
        <f>INDEX('Daily Activity List'!B:B,MATCH(A177,'Daily Activity List'!$A:$A))</f>
        <v>AB Decon - Removal</v>
      </c>
      <c r="I177" s="136"/>
      <c r="J177" s="104" t="str">
        <f t="shared" si="144"/>
        <v/>
      </c>
      <c r="K177" s="104" t="str">
        <f t="shared" si="144"/>
        <v/>
      </c>
      <c r="L177" s="104" t="str">
        <f t="shared" si="175"/>
        <v/>
      </c>
      <c r="M177" s="104" t="str">
        <f t="shared" si="175"/>
        <v/>
      </c>
      <c r="N177" s="104" t="str">
        <f t="shared" si="175"/>
        <v/>
      </c>
      <c r="O177" s="104" t="str">
        <f t="shared" si="175"/>
        <v/>
      </c>
      <c r="P177" s="104" t="str">
        <f t="shared" si="175"/>
        <v/>
      </c>
      <c r="Q177" s="104" t="str">
        <f t="shared" si="175"/>
        <v/>
      </c>
      <c r="R177" s="104" t="str">
        <f t="shared" si="175"/>
        <v/>
      </c>
      <c r="S177" s="104" t="str">
        <f t="shared" si="175"/>
        <v/>
      </c>
      <c r="T177" s="104" t="str">
        <f t="shared" si="175"/>
        <v/>
      </c>
      <c r="U177" s="104" t="str">
        <f t="shared" si="175"/>
        <v/>
      </c>
      <c r="V177" s="104" t="str">
        <f t="shared" si="175"/>
        <v/>
      </c>
      <c r="W177" s="136"/>
      <c r="X177" s="104" t="str">
        <f t="shared" si="180"/>
        <v/>
      </c>
      <c r="Y177" s="104" t="str">
        <f t="shared" si="176"/>
        <v/>
      </c>
      <c r="Z177" s="104" t="str">
        <f t="shared" si="176"/>
        <v/>
      </c>
      <c r="AA177" s="104" t="str">
        <f t="shared" si="176"/>
        <v/>
      </c>
      <c r="AB177" s="104" t="str">
        <f t="shared" si="176"/>
        <v/>
      </c>
      <c r="AC177" s="104" t="str">
        <f t="shared" si="176"/>
        <v/>
      </c>
      <c r="AD177" s="104" t="str">
        <f t="shared" si="176"/>
        <v/>
      </c>
      <c r="AE177" s="104" t="str">
        <f t="shared" si="176"/>
        <v/>
      </c>
      <c r="AF177" s="104" t="str">
        <f t="shared" si="176"/>
        <v/>
      </c>
      <c r="AG177" s="104" t="str">
        <f t="shared" si="176"/>
        <v/>
      </c>
      <c r="AH177" s="104" t="str">
        <f t="shared" si="176"/>
        <v/>
      </c>
      <c r="AI177" s="104" t="str">
        <f t="shared" si="176"/>
        <v/>
      </c>
      <c r="AJ177" s="104" t="str">
        <f t="shared" si="176"/>
        <v/>
      </c>
      <c r="AK177" s="104"/>
      <c r="AL177" s="104" t="str">
        <f t="shared" si="181"/>
        <v/>
      </c>
      <c r="AM177" s="104" t="str">
        <f t="shared" si="177"/>
        <v/>
      </c>
      <c r="AN177" s="104" t="str">
        <f t="shared" si="177"/>
        <v/>
      </c>
      <c r="AO177" s="104" t="str">
        <f t="shared" si="177"/>
        <v/>
      </c>
      <c r="AP177" s="104" t="str">
        <f t="shared" si="177"/>
        <v/>
      </c>
      <c r="AQ177" s="104" t="str">
        <f t="shared" si="177"/>
        <v/>
      </c>
      <c r="AR177" s="104" t="str">
        <f t="shared" si="177"/>
        <v/>
      </c>
      <c r="AS177" s="104" t="str">
        <f t="shared" si="177"/>
        <v/>
      </c>
      <c r="AT177" s="104" t="str">
        <f t="shared" si="177"/>
        <v/>
      </c>
      <c r="AU177" s="104" t="str">
        <f t="shared" si="177"/>
        <v/>
      </c>
      <c r="AV177" s="104" t="str">
        <f t="shared" si="177"/>
        <v/>
      </c>
      <c r="AW177" s="104" t="str">
        <f t="shared" si="177"/>
        <v/>
      </c>
      <c r="AX177" s="104" t="str">
        <f t="shared" si="177"/>
        <v/>
      </c>
      <c r="AY177" s="104"/>
      <c r="AZ177" s="104" t="str">
        <f t="shared" si="182"/>
        <v/>
      </c>
      <c r="BA177" s="104" t="str">
        <f t="shared" si="178"/>
        <v/>
      </c>
      <c r="BB177" s="104" t="str">
        <f t="shared" si="178"/>
        <v/>
      </c>
      <c r="BC177" s="104" t="str">
        <f t="shared" si="178"/>
        <v/>
      </c>
      <c r="BD177" s="104" t="str">
        <f t="shared" si="178"/>
        <v/>
      </c>
      <c r="BE177" s="104" t="str">
        <f t="shared" si="178"/>
        <v/>
      </c>
      <c r="BF177" s="104" t="str">
        <f t="shared" si="178"/>
        <v/>
      </c>
      <c r="BG177" s="104" t="str">
        <f t="shared" si="178"/>
        <v/>
      </c>
      <c r="BH177" s="104" t="str">
        <f t="shared" si="178"/>
        <v/>
      </c>
      <c r="BI177" s="104" t="str">
        <f t="shared" si="178"/>
        <v/>
      </c>
      <c r="BJ177" s="104" t="str">
        <f t="shared" si="178"/>
        <v/>
      </c>
      <c r="BK177" s="104" t="str">
        <f t="shared" si="178"/>
        <v/>
      </c>
      <c r="BL177" s="104" t="str">
        <f t="shared" si="178"/>
        <v/>
      </c>
      <c r="BM177" s="104"/>
      <c r="BN177" s="104" t="str">
        <f t="shared" si="183"/>
        <v/>
      </c>
      <c r="BO177" s="104" t="str">
        <f t="shared" si="179"/>
        <v/>
      </c>
      <c r="BP177" s="104" t="str">
        <f t="shared" si="179"/>
        <v/>
      </c>
      <c r="BQ177" s="104" t="str">
        <f t="shared" si="179"/>
        <v/>
      </c>
      <c r="BR177" s="104" t="str">
        <f t="shared" si="179"/>
        <v/>
      </c>
      <c r="BS177" s="104" t="str">
        <f t="shared" si="179"/>
        <v/>
      </c>
      <c r="BT177" s="104" t="str">
        <f t="shared" si="179"/>
        <v/>
      </c>
      <c r="BU177" s="104" t="str">
        <f t="shared" si="179"/>
        <v/>
      </c>
      <c r="BV177" s="104" t="str">
        <f t="shared" si="179"/>
        <v/>
      </c>
      <c r="BW177" s="104" t="str">
        <f t="shared" si="179"/>
        <v/>
      </c>
      <c r="BX177" s="104" t="str">
        <f t="shared" si="179"/>
        <v/>
      </c>
      <c r="BY177" s="104" t="str">
        <f t="shared" si="179"/>
        <v/>
      </c>
      <c r="BZ177" s="104" t="str">
        <f t="shared" si="179"/>
        <v/>
      </c>
      <c r="CA177" s="104"/>
      <c r="CB177" s="104" t="str">
        <f t="shared" si="161"/>
        <v/>
      </c>
      <c r="CC177" s="104" t="str">
        <f t="shared" si="161"/>
        <v/>
      </c>
      <c r="CD177" s="104" t="str">
        <f t="shared" si="161"/>
        <v/>
      </c>
      <c r="CE177" s="104" t="str">
        <f t="shared" si="161"/>
        <v/>
      </c>
      <c r="CF177" s="104" t="str">
        <f t="shared" si="161"/>
        <v/>
      </c>
      <c r="CG177" s="104" t="str">
        <f t="shared" si="150"/>
        <v/>
      </c>
      <c r="CH177" s="104" t="str">
        <f t="shared" si="150"/>
        <v/>
      </c>
      <c r="CI177" s="104" t="str">
        <f t="shared" si="150"/>
        <v/>
      </c>
      <c r="CJ177" s="104" t="str">
        <f t="shared" si="150"/>
        <v/>
      </c>
      <c r="CK177" s="104" t="str">
        <f t="shared" si="150"/>
        <v/>
      </c>
      <c r="CL177" s="104" t="str">
        <f t="shared" si="150"/>
        <v/>
      </c>
      <c r="CM177" s="104" t="str">
        <f t="shared" si="150"/>
        <v/>
      </c>
      <c r="CN177" s="104" t="str">
        <f t="shared" si="150"/>
        <v/>
      </c>
      <c r="CO177" s="104"/>
      <c r="CP177" s="104" t="str">
        <f t="shared" si="162"/>
        <v/>
      </c>
      <c r="CQ177" s="104" t="str">
        <f t="shared" si="162"/>
        <v/>
      </c>
      <c r="CR177" s="104" t="str">
        <f t="shared" si="162"/>
        <v/>
      </c>
      <c r="CS177" s="104" t="str">
        <f t="shared" si="162"/>
        <v/>
      </c>
      <c r="CT177" s="104" t="str">
        <f t="shared" si="162"/>
        <v/>
      </c>
      <c r="CU177" s="104" t="str">
        <f t="shared" si="151"/>
        <v/>
      </c>
      <c r="CV177" s="104" t="str">
        <f t="shared" si="151"/>
        <v/>
      </c>
      <c r="CW177" s="104" t="str">
        <f t="shared" si="151"/>
        <v/>
      </c>
      <c r="CX177" s="104" t="str">
        <f t="shared" si="151"/>
        <v/>
      </c>
      <c r="CY177" s="104" t="str">
        <f t="shared" si="151"/>
        <v/>
      </c>
      <c r="CZ177" s="104" t="str">
        <f t="shared" si="151"/>
        <v/>
      </c>
      <c r="DA177" s="104" t="str">
        <f t="shared" si="151"/>
        <v/>
      </c>
      <c r="DB177" s="104" t="str">
        <f t="shared" si="151"/>
        <v/>
      </c>
      <c r="DC177" s="104"/>
      <c r="DD177" s="104" t="str">
        <f t="shared" si="163"/>
        <v/>
      </c>
      <c r="DE177" s="104" t="str">
        <f t="shared" si="163"/>
        <v/>
      </c>
      <c r="DF177" s="104" t="str">
        <f t="shared" si="163"/>
        <v/>
      </c>
      <c r="DG177" s="104" t="str">
        <f t="shared" si="163"/>
        <v/>
      </c>
      <c r="DH177" s="104" t="str">
        <f t="shared" si="163"/>
        <v/>
      </c>
      <c r="DI177" s="104" t="str">
        <f t="shared" si="152"/>
        <v/>
      </c>
      <c r="DJ177" s="104" t="str">
        <f t="shared" si="152"/>
        <v/>
      </c>
      <c r="DK177" s="104" t="str">
        <f t="shared" si="152"/>
        <v/>
      </c>
      <c r="DL177" s="104" t="str">
        <f t="shared" si="152"/>
        <v/>
      </c>
      <c r="DM177" s="104" t="str">
        <f t="shared" si="152"/>
        <v/>
      </c>
      <c r="DN177" s="104" t="str">
        <f t="shared" si="152"/>
        <v/>
      </c>
      <c r="DO177" s="104" t="str">
        <f t="shared" si="152"/>
        <v/>
      </c>
      <c r="DP177" s="104" t="str">
        <f t="shared" si="152"/>
        <v/>
      </c>
      <c r="DQ177" s="104"/>
      <c r="DR177" s="104" t="str">
        <f t="shared" si="164"/>
        <v/>
      </c>
      <c r="DS177" s="104" t="str">
        <f t="shared" si="164"/>
        <v/>
      </c>
      <c r="DT177" s="104" t="str">
        <f t="shared" si="164"/>
        <v/>
      </c>
      <c r="DU177" s="104" t="str">
        <f t="shared" si="164"/>
        <v/>
      </c>
      <c r="DV177" s="104" t="str">
        <f t="shared" si="164"/>
        <v/>
      </c>
      <c r="DW177" s="104" t="str">
        <f t="shared" si="153"/>
        <v/>
      </c>
      <c r="DX177" s="104" t="str">
        <f t="shared" si="153"/>
        <v/>
      </c>
      <c r="DY177" s="104" t="str">
        <f t="shared" si="153"/>
        <v/>
      </c>
      <c r="DZ177" s="104" t="str">
        <f t="shared" si="153"/>
        <v/>
      </c>
      <c r="EA177" s="104" t="str">
        <f t="shared" si="153"/>
        <v/>
      </c>
      <c r="EB177" s="104" t="str">
        <f t="shared" si="153"/>
        <v/>
      </c>
      <c r="EC177" s="104" t="str">
        <f t="shared" si="153"/>
        <v/>
      </c>
      <c r="ED177" s="104" t="str">
        <f t="shared" si="153"/>
        <v/>
      </c>
      <c r="EE177" s="104"/>
      <c r="EF177" s="104" t="str">
        <f t="shared" si="165"/>
        <v/>
      </c>
      <c r="EG177" s="104" t="str">
        <f t="shared" si="165"/>
        <v/>
      </c>
      <c r="EH177" s="104" t="str">
        <f t="shared" si="165"/>
        <v/>
      </c>
      <c r="EI177" s="104" t="str">
        <f t="shared" si="165"/>
        <v/>
      </c>
      <c r="EJ177" s="104" t="str">
        <f t="shared" si="165"/>
        <v/>
      </c>
      <c r="EK177" s="104" t="str">
        <f t="shared" si="154"/>
        <v/>
      </c>
      <c r="EL177" s="104" t="str">
        <f t="shared" si="154"/>
        <v/>
      </c>
      <c r="EM177" s="104" t="str">
        <f t="shared" si="154"/>
        <v/>
      </c>
      <c r="EN177" s="104" t="str">
        <f t="shared" si="154"/>
        <v/>
      </c>
      <c r="EO177" s="104" t="str">
        <f t="shared" si="154"/>
        <v/>
      </c>
      <c r="EP177" s="104" t="str">
        <f t="shared" si="154"/>
        <v/>
      </c>
      <c r="EQ177" s="104" t="str">
        <f t="shared" si="154"/>
        <v/>
      </c>
      <c r="ER177" s="104" t="str">
        <f t="shared" si="154"/>
        <v/>
      </c>
      <c r="ES177" s="104"/>
      <c r="ET177" s="104" t="str">
        <f t="shared" si="166"/>
        <v/>
      </c>
      <c r="EU177" s="104" t="str">
        <f t="shared" si="166"/>
        <v/>
      </c>
      <c r="EV177" s="104" t="str">
        <f t="shared" si="166"/>
        <v/>
      </c>
      <c r="EW177" s="104" t="str">
        <f t="shared" si="166"/>
        <v/>
      </c>
      <c r="EX177" s="104" t="str">
        <f t="shared" si="166"/>
        <v/>
      </c>
      <c r="EY177" s="104" t="str">
        <f t="shared" si="155"/>
        <v/>
      </c>
      <c r="EZ177" s="104" t="str">
        <f t="shared" si="155"/>
        <v/>
      </c>
      <c r="FA177" s="104" t="str">
        <f t="shared" si="155"/>
        <v/>
      </c>
      <c r="FB177" s="104" t="str">
        <f t="shared" si="155"/>
        <v/>
      </c>
      <c r="FC177" s="104" t="str">
        <f t="shared" si="155"/>
        <v/>
      </c>
      <c r="FD177" s="104" t="str">
        <f t="shared" si="155"/>
        <v/>
      </c>
      <c r="FE177" s="104" t="str">
        <f t="shared" si="155"/>
        <v/>
      </c>
      <c r="FF177" s="104" t="str">
        <f t="shared" si="155"/>
        <v/>
      </c>
      <c r="FG177" s="104"/>
      <c r="FH177" s="104" t="str">
        <f t="shared" si="167"/>
        <v/>
      </c>
      <c r="FI177" s="104" t="str">
        <f t="shared" si="167"/>
        <v/>
      </c>
      <c r="FJ177" s="104" t="str">
        <f t="shared" si="167"/>
        <v/>
      </c>
      <c r="FK177" s="104" t="str">
        <f t="shared" si="167"/>
        <v/>
      </c>
      <c r="FL177" s="104" t="str">
        <f t="shared" si="167"/>
        <v/>
      </c>
      <c r="FM177" s="104" t="str">
        <f t="shared" si="156"/>
        <v/>
      </c>
      <c r="FN177" s="104" t="str">
        <f t="shared" si="156"/>
        <v/>
      </c>
      <c r="FO177" s="104" t="str">
        <f t="shared" si="156"/>
        <v/>
      </c>
      <c r="FP177" s="104" t="str">
        <f t="shared" si="156"/>
        <v/>
      </c>
      <c r="FQ177" s="104" t="str">
        <f t="shared" si="156"/>
        <v/>
      </c>
      <c r="FR177" s="104" t="str">
        <f t="shared" si="156"/>
        <v/>
      </c>
      <c r="FS177" s="104" t="str">
        <f t="shared" si="156"/>
        <v/>
      </c>
      <c r="FT177" s="104" t="str">
        <f t="shared" si="156"/>
        <v/>
      </c>
      <c r="FU177" s="104"/>
      <c r="FV177" s="104" t="str">
        <f t="shared" si="168"/>
        <v/>
      </c>
      <c r="FW177" s="104" t="str">
        <f t="shared" si="168"/>
        <v/>
      </c>
      <c r="FX177" s="104" t="str">
        <f t="shared" si="168"/>
        <v/>
      </c>
      <c r="FY177" s="104" t="str">
        <f t="shared" si="168"/>
        <v/>
      </c>
      <c r="FZ177" s="104" t="str">
        <f t="shared" si="168"/>
        <v/>
      </c>
      <c r="GA177" s="104" t="str">
        <f t="shared" si="157"/>
        <v/>
      </c>
      <c r="GB177" s="104" t="str">
        <f t="shared" si="157"/>
        <v/>
      </c>
      <c r="GC177" s="104" t="str">
        <f t="shared" si="157"/>
        <v/>
      </c>
      <c r="GD177" s="104" t="str">
        <f t="shared" si="157"/>
        <v/>
      </c>
      <c r="GE177" s="104" t="str">
        <f t="shared" si="157"/>
        <v/>
      </c>
      <c r="GF177" s="104" t="str">
        <f t="shared" si="157"/>
        <v/>
      </c>
      <c r="GG177" s="104" t="str">
        <f t="shared" si="157"/>
        <v/>
      </c>
      <c r="GH177" s="104" t="str">
        <f t="shared" si="157"/>
        <v/>
      </c>
      <c r="GI177" s="104"/>
      <c r="GJ177" s="104" t="str">
        <f t="shared" si="169"/>
        <v/>
      </c>
      <c r="GK177" s="104" t="str">
        <f t="shared" si="169"/>
        <v/>
      </c>
      <c r="GL177" s="104" t="str">
        <f t="shared" si="169"/>
        <v/>
      </c>
      <c r="GM177" s="104" t="str">
        <f t="shared" si="169"/>
        <v/>
      </c>
      <c r="GN177" s="104" t="str">
        <f t="shared" si="169"/>
        <v/>
      </c>
      <c r="GO177" s="104" t="str">
        <f t="shared" si="158"/>
        <v/>
      </c>
      <c r="GP177" s="104" t="str">
        <f t="shared" si="158"/>
        <v/>
      </c>
      <c r="GQ177" s="104" t="str">
        <f t="shared" si="158"/>
        <v/>
      </c>
      <c r="GR177" s="104" t="str">
        <f t="shared" si="158"/>
        <v/>
      </c>
      <c r="GS177" s="104" t="str">
        <f t="shared" si="158"/>
        <v/>
      </c>
      <c r="GT177" s="104" t="str">
        <f t="shared" si="158"/>
        <v/>
      </c>
      <c r="GU177" s="104" t="str">
        <f t="shared" si="158"/>
        <v/>
      </c>
      <c r="GV177" s="104" t="str">
        <f t="shared" si="158"/>
        <v/>
      </c>
      <c r="GW177" s="104"/>
      <c r="GX177" s="104" t="str">
        <f t="shared" si="170"/>
        <v/>
      </c>
      <c r="GY177" s="104" t="str">
        <f t="shared" si="170"/>
        <v/>
      </c>
      <c r="GZ177" s="104" t="str">
        <f t="shared" si="170"/>
        <v/>
      </c>
      <c r="HA177" s="104" t="str">
        <f t="shared" si="170"/>
        <v/>
      </c>
      <c r="HB177" s="104" t="str">
        <f t="shared" si="170"/>
        <v/>
      </c>
      <c r="HC177" s="104">
        <f t="shared" si="159"/>
        <v>11.6</v>
      </c>
      <c r="HD177" s="104" t="str">
        <f t="shared" si="159"/>
        <v/>
      </c>
      <c r="HE177" s="104" t="str">
        <f t="shared" si="159"/>
        <v/>
      </c>
      <c r="HF177" s="104" t="str">
        <f t="shared" si="159"/>
        <v/>
      </c>
      <c r="HG177" s="104" t="str">
        <f t="shared" si="159"/>
        <v/>
      </c>
      <c r="HH177" s="104" t="str">
        <f t="shared" si="159"/>
        <v/>
      </c>
      <c r="HI177" s="104" t="str">
        <f t="shared" si="159"/>
        <v/>
      </c>
      <c r="HJ177" s="104" t="str">
        <f t="shared" si="159"/>
        <v/>
      </c>
    </row>
    <row r="178" spans="1:218" x14ac:dyDescent="0.25">
      <c r="A178" s="91">
        <v>40662</v>
      </c>
      <c r="B178" s="113">
        <v>0.75</v>
      </c>
      <c r="C178" s="114" t="s">
        <v>407</v>
      </c>
      <c r="D178" s="160" t="s">
        <v>664</v>
      </c>
      <c r="E178" s="112">
        <v>65.599999999999994</v>
      </c>
      <c r="F178" s="134"/>
      <c r="G178" s="161" t="s">
        <v>665</v>
      </c>
      <c r="H178" s="162" t="str">
        <f>INDEX('Daily Activity List'!B:B,MATCH(A178,'Daily Activity List'!$A:$A))</f>
        <v>AB Decon - Removal</v>
      </c>
      <c r="I178" s="136"/>
      <c r="J178" s="104" t="str">
        <f t="shared" si="144"/>
        <v/>
      </c>
      <c r="K178" s="104" t="str">
        <f t="shared" si="144"/>
        <v/>
      </c>
      <c r="L178" s="104" t="str">
        <f t="shared" si="175"/>
        <v/>
      </c>
      <c r="M178" s="104" t="str">
        <f t="shared" si="175"/>
        <v/>
      </c>
      <c r="N178" s="104" t="str">
        <f t="shared" si="175"/>
        <v/>
      </c>
      <c r="O178" s="104" t="str">
        <f t="shared" si="175"/>
        <v/>
      </c>
      <c r="P178" s="104" t="str">
        <f t="shared" si="175"/>
        <v/>
      </c>
      <c r="Q178" s="104" t="str">
        <f t="shared" si="175"/>
        <v/>
      </c>
      <c r="R178" s="104" t="str">
        <f t="shared" si="175"/>
        <v/>
      </c>
      <c r="S178" s="104" t="str">
        <f t="shared" si="175"/>
        <v/>
      </c>
      <c r="T178" s="104" t="str">
        <f t="shared" si="175"/>
        <v/>
      </c>
      <c r="U178" s="104" t="str">
        <f t="shared" si="175"/>
        <v/>
      </c>
      <c r="V178" s="104" t="str">
        <f t="shared" si="175"/>
        <v/>
      </c>
      <c r="W178" s="136"/>
      <c r="X178" s="104" t="str">
        <f t="shared" si="180"/>
        <v/>
      </c>
      <c r="Y178" s="104" t="str">
        <f t="shared" si="176"/>
        <v/>
      </c>
      <c r="Z178" s="104" t="str">
        <f t="shared" si="176"/>
        <v/>
      </c>
      <c r="AA178" s="104" t="str">
        <f t="shared" si="176"/>
        <v/>
      </c>
      <c r="AB178" s="104" t="str">
        <f t="shared" si="176"/>
        <v/>
      </c>
      <c r="AC178" s="104" t="str">
        <f t="shared" si="176"/>
        <v/>
      </c>
      <c r="AD178" s="104" t="str">
        <f t="shared" si="176"/>
        <v/>
      </c>
      <c r="AE178" s="104" t="str">
        <f t="shared" si="176"/>
        <v/>
      </c>
      <c r="AF178" s="104" t="str">
        <f t="shared" si="176"/>
        <v/>
      </c>
      <c r="AG178" s="104" t="str">
        <f t="shared" si="176"/>
        <v/>
      </c>
      <c r="AH178" s="104" t="str">
        <f t="shared" si="176"/>
        <v/>
      </c>
      <c r="AI178" s="104" t="str">
        <f t="shared" si="176"/>
        <v/>
      </c>
      <c r="AJ178" s="104" t="str">
        <f t="shared" si="176"/>
        <v/>
      </c>
      <c r="AK178" s="104"/>
      <c r="AL178" s="104" t="str">
        <f t="shared" si="181"/>
        <v/>
      </c>
      <c r="AM178" s="104" t="str">
        <f t="shared" si="177"/>
        <v/>
      </c>
      <c r="AN178" s="104" t="str">
        <f t="shared" si="177"/>
        <v/>
      </c>
      <c r="AO178" s="104" t="str">
        <f t="shared" si="177"/>
        <v/>
      </c>
      <c r="AP178" s="104" t="str">
        <f t="shared" si="177"/>
        <v/>
      </c>
      <c r="AQ178" s="104" t="str">
        <f t="shared" si="177"/>
        <v/>
      </c>
      <c r="AR178" s="104" t="str">
        <f t="shared" si="177"/>
        <v/>
      </c>
      <c r="AS178" s="104" t="str">
        <f t="shared" si="177"/>
        <v/>
      </c>
      <c r="AT178" s="104" t="str">
        <f t="shared" si="177"/>
        <v/>
      </c>
      <c r="AU178" s="104" t="str">
        <f t="shared" si="177"/>
        <v/>
      </c>
      <c r="AV178" s="104" t="str">
        <f t="shared" si="177"/>
        <v/>
      </c>
      <c r="AW178" s="104" t="str">
        <f t="shared" si="177"/>
        <v/>
      </c>
      <c r="AX178" s="104" t="str">
        <f t="shared" si="177"/>
        <v/>
      </c>
      <c r="AY178" s="104"/>
      <c r="AZ178" s="104" t="str">
        <f t="shared" si="182"/>
        <v/>
      </c>
      <c r="BA178" s="104" t="str">
        <f t="shared" si="178"/>
        <v/>
      </c>
      <c r="BB178" s="104" t="str">
        <f t="shared" si="178"/>
        <v/>
      </c>
      <c r="BC178" s="104" t="str">
        <f t="shared" si="178"/>
        <v/>
      </c>
      <c r="BD178" s="104" t="str">
        <f t="shared" si="178"/>
        <v/>
      </c>
      <c r="BE178" s="104" t="str">
        <f t="shared" si="178"/>
        <v/>
      </c>
      <c r="BF178" s="104" t="str">
        <f t="shared" si="178"/>
        <v/>
      </c>
      <c r="BG178" s="104" t="str">
        <f t="shared" si="178"/>
        <v/>
      </c>
      <c r="BH178" s="104" t="str">
        <f t="shared" si="178"/>
        <v/>
      </c>
      <c r="BI178" s="104" t="str">
        <f t="shared" si="178"/>
        <v/>
      </c>
      <c r="BJ178" s="104" t="str">
        <f t="shared" si="178"/>
        <v/>
      </c>
      <c r="BK178" s="104" t="str">
        <f t="shared" si="178"/>
        <v/>
      </c>
      <c r="BL178" s="104" t="str">
        <f t="shared" si="178"/>
        <v/>
      </c>
      <c r="BM178" s="104"/>
      <c r="BN178" s="104" t="str">
        <f t="shared" si="183"/>
        <v/>
      </c>
      <c r="BO178" s="104" t="str">
        <f t="shared" si="179"/>
        <v/>
      </c>
      <c r="BP178" s="104" t="str">
        <f t="shared" si="179"/>
        <v/>
      </c>
      <c r="BQ178" s="104" t="str">
        <f t="shared" si="179"/>
        <v/>
      </c>
      <c r="BR178" s="104" t="str">
        <f t="shared" si="179"/>
        <v/>
      </c>
      <c r="BS178" s="104" t="str">
        <f t="shared" si="179"/>
        <v/>
      </c>
      <c r="BT178" s="104" t="str">
        <f t="shared" si="179"/>
        <v/>
      </c>
      <c r="BU178" s="104" t="str">
        <f t="shared" si="179"/>
        <v/>
      </c>
      <c r="BV178" s="104" t="str">
        <f t="shared" si="179"/>
        <v/>
      </c>
      <c r="BW178" s="104" t="str">
        <f t="shared" si="179"/>
        <v/>
      </c>
      <c r="BX178" s="104" t="str">
        <f t="shared" si="179"/>
        <v/>
      </c>
      <c r="BY178" s="104" t="str">
        <f t="shared" si="179"/>
        <v/>
      </c>
      <c r="BZ178" s="104" t="str">
        <f t="shared" si="179"/>
        <v/>
      </c>
      <c r="CA178" s="104"/>
      <c r="CB178" s="104" t="str">
        <f t="shared" si="161"/>
        <v/>
      </c>
      <c r="CC178" s="104" t="str">
        <f t="shared" si="161"/>
        <v/>
      </c>
      <c r="CD178" s="104" t="str">
        <f t="shared" si="161"/>
        <v/>
      </c>
      <c r="CE178" s="104" t="str">
        <f t="shared" si="161"/>
        <v/>
      </c>
      <c r="CF178" s="104" t="str">
        <f t="shared" si="161"/>
        <v/>
      </c>
      <c r="CG178" s="104" t="str">
        <f t="shared" si="150"/>
        <v/>
      </c>
      <c r="CH178" s="104" t="str">
        <f t="shared" si="150"/>
        <v/>
      </c>
      <c r="CI178" s="104" t="str">
        <f t="shared" si="150"/>
        <v/>
      </c>
      <c r="CJ178" s="104" t="str">
        <f t="shared" ref="CG178:CN210" si="184">IF($C178=$CA$1,IF($E178="","",IF($H178=CJ$1,$E178,"")),"")</f>
        <v/>
      </c>
      <c r="CK178" s="104" t="str">
        <f t="shared" si="184"/>
        <v/>
      </c>
      <c r="CL178" s="104" t="str">
        <f t="shared" si="184"/>
        <v/>
      </c>
      <c r="CM178" s="104" t="str">
        <f t="shared" si="184"/>
        <v/>
      </c>
      <c r="CN178" s="104" t="str">
        <f t="shared" si="184"/>
        <v/>
      </c>
      <c r="CO178" s="104"/>
      <c r="CP178" s="104" t="str">
        <f t="shared" si="162"/>
        <v/>
      </c>
      <c r="CQ178" s="104" t="str">
        <f t="shared" si="162"/>
        <v/>
      </c>
      <c r="CR178" s="104" t="str">
        <f t="shared" si="162"/>
        <v/>
      </c>
      <c r="CS178" s="104" t="str">
        <f t="shared" si="162"/>
        <v/>
      </c>
      <c r="CT178" s="104" t="str">
        <f t="shared" si="162"/>
        <v/>
      </c>
      <c r="CU178" s="104" t="str">
        <f t="shared" si="151"/>
        <v/>
      </c>
      <c r="CV178" s="104" t="str">
        <f t="shared" si="151"/>
        <v/>
      </c>
      <c r="CW178" s="104" t="str">
        <f t="shared" si="151"/>
        <v/>
      </c>
      <c r="CX178" s="104" t="str">
        <f t="shared" ref="CU178:DB210" si="185">IF($C178=$CO$1,IF($E178="","",IF($H178=CX$1,$E178,"")),"")</f>
        <v/>
      </c>
      <c r="CY178" s="104" t="str">
        <f t="shared" si="185"/>
        <v/>
      </c>
      <c r="CZ178" s="104" t="str">
        <f t="shared" si="185"/>
        <v/>
      </c>
      <c r="DA178" s="104" t="str">
        <f t="shared" si="185"/>
        <v/>
      </c>
      <c r="DB178" s="104" t="str">
        <f t="shared" si="185"/>
        <v/>
      </c>
      <c r="DC178" s="104"/>
      <c r="DD178" s="104" t="str">
        <f t="shared" si="163"/>
        <v/>
      </c>
      <c r="DE178" s="104" t="str">
        <f t="shared" si="163"/>
        <v/>
      </c>
      <c r="DF178" s="104" t="str">
        <f t="shared" si="163"/>
        <v/>
      </c>
      <c r="DG178" s="104" t="str">
        <f t="shared" si="163"/>
        <v/>
      </c>
      <c r="DH178" s="104" t="str">
        <f t="shared" si="163"/>
        <v/>
      </c>
      <c r="DI178" s="104" t="str">
        <f t="shared" si="152"/>
        <v/>
      </c>
      <c r="DJ178" s="104" t="str">
        <f t="shared" si="152"/>
        <v/>
      </c>
      <c r="DK178" s="104" t="str">
        <f t="shared" si="152"/>
        <v/>
      </c>
      <c r="DL178" s="104" t="str">
        <f t="shared" ref="DI178:DP210" si="186">IF($C178=$DC$1,IF($E178="","",IF($H178=DL$1,$E178,"")),"")</f>
        <v/>
      </c>
      <c r="DM178" s="104" t="str">
        <f t="shared" si="186"/>
        <v/>
      </c>
      <c r="DN178" s="104" t="str">
        <f t="shared" si="186"/>
        <v/>
      </c>
      <c r="DO178" s="104" t="str">
        <f t="shared" si="186"/>
        <v/>
      </c>
      <c r="DP178" s="104" t="str">
        <f t="shared" si="186"/>
        <v/>
      </c>
      <c r="DQ178" s="104"/>
      <c r="DR178" s="104" t="str">
        <f t="shared" si="164"/>
        <v/>
      </c>
      <c r="DS178" s="104" t="str">
        <f t="shared" si="164"/>
        <v/>
      </c>
      <c r="DT178" s="104" t="str">
        <f t="shared" si="164"/>
        <v/>
      </c>
      <c r="DU178" s="104" t="str">
        <f t="shared" si="164"/>
        <v/>
      </c>
      <c r="DV178" s="104" t="str">
        <f t="shared" si="164"/>
        <v/>
      </c>
      <c r="DW178" s="104" t="str">
        <f t="shared" si="153"/>
        <v/>
      </c>
      <c r="DX178" s="104" t="str">
        <f t="shared" si="153"/>
        <v/>
      </c>
      <c r="DY178" s="104" t="str">
        <f t="shared" si="153"/>
        <v/>
      </c>
      <c r="DZ178" s="104" t="str">
        <f t="shared" ref="DW178:ED210" si="187">IF($C178=$DQ$1,IF($E178="","",IF($H178=DZ$1,$E178,"")),"")</f>
        <v/>
      </c>
      <c r="EA178" s="104" t="str">
        <f t="shared" si="187"/>
        <v/>
      </c>
      <c r="EB178" s="104" t="str">
        <f t="shared" si="187"/>
        <v/>
      </c>
      <c r="EC178" s="104" t="str">
        <f t="shared" si="187"/>
        <v/>
      </c>
      <c r="ED178" s="104" t="str">
        <f t="shared" si="187"/>
        <v/>
      </c>
      <c r="EE178" s="104"/>
      <c r="EF178" s="104" t="str">
        <f t="shared" si="165"/>
        <v/>
      </c>
      <c r="EG178" s="104" t="str">
        <f t="shared" si="165"/>
        <v/>
      </c>
      <c r="EH178" s="104" t="str">
        <f t="shared" si="165"/>
        <v/>
      </c>
      <c r="EI178" s="104" t="str">
        <f t="shared" si="165"/>
        <v/>
      </c>
      <c r="EJ178" s="104" t="str">
        <f t="shared" si="165"/>
        <v/>
      </c>
      <c r="EK178" s="104" t="str">
        <f t="shared" si="154"/>
        <v/>
      </c>
      <c r="EL178" s="104" t="str">
        <f t="shared" si="154"/>
        <v/>
      </c>
      <c r="EM178" s="104" t="str">
        <f t="shared" si="154"/>
        <v/>
      </c>
      <c r="EN178" s="104" t="str">
        <f t="shared" ref="EK178:ER210" si="188">IF($C178=$EE$1,IF($E178="","",IF($H178=EN$1,$E178,"")),"")</f>
        <v/>
      </c>
      <c r="EO178" s="104" t="str">
        <f t="shared" si="188"/>
        <v/>
      </c>
      <c r="EP178" s="104" t="str">
        <f t="shared" si="188"/>
        <v/>
      </c>
      <c r="EQ178" s="104" t="str">
        <f t="shared" si="188"/>
        <v/>
      </c>
      <c r="ER178" s="104" t="str">
        <f t="shared" si="188"/>
        <v/>
      </c>
      <c r="ES178" s="104"/>
      <c r="ET178" s="104" t="str">
        <f t="shared" si="166"/>
        <v/>
      </c>
      <c r="EU178" s="104" t="str">
        <f t="shared" si="166"/>
        <v/>
      </c>
      <c r="EV178" s="104" t="str">
        <f t="shared" si="166"/>
        <v/>
      </c>
      <c r="EW178" s="104" t="str">
        <f t="shared" si="166"/>
        <v/>
      </c>
      <c r="EX178" s="104" t="str">
        <f t="shared" si="166"/>
        <v/>
      </c>
      <c r="EY178" s="104" t="str">
        <f t="shared" si="155"/>
        <v/>
      </c>
      <c r="EZ178" s="104" t="str">
        <f t="shared" si="155"/>
        <v/>
      </c>
      <c r="FA178" s="104" t="str">
        <f t="shared" si="155"/>
        <v/>
      </c>
      <c r="FB178" s="104" t="str">
        <f t="shared" ref="EY178:FF210" si="189">IF($C178=$ES$1,IF($E178="","",IF($H178=FB$1,$E178,"")),"")</f>
        <v/>
      </c>
      <c r="FC178" s="104" t="str">
        <f t="shared" si="189"/>
        <v/>
      </c>
      <c r="FD178" s="104" t="str">
        <f t="shared" si="189"/>
        <v/>
      </c>
      <c r="FE178" s="104" t="str">
        <f t="shared" si="189"/>
        <v/>
      </c>
      <c r="FF178" s="104" t="str">
        <f t="shared" si="189"/>
        <v/>
      </c>
      <c r="FG178" s="104"/>
      <c r="FH178" s="104" t="str">
        <f t="shared" si="167"/>
        <v/>
      </c>
      <c r="FI178" s="104" t="str">
        <f t="shared" si="167"/>
        <v/>
      </c>
      <c r="FJ178" s="104" t="str">
        <f t="shared" si="167"/>
        <v/>
      </c>
      <c r="FK178" s="104" t="str">
        <f t="shared" si="167"/>
        <v/>
      </c>
      <c r="FL178" s="104" t="str">
        <f t="shared" si="167"/>
        <v/>
      </c>
      <c r="FM178" s="104" t="str">
        <f t="shared" si="156"/>
        <v/>
      </c>
      <c r="FN178" s="104" t="str">
        <f t="shared" si="156"/>
        <v/>
      </c>
      <c r="FO178" s="104" t="str">
        <f t="shared" si="156"/>
        <v/>
      </c>
      <c r="FP178" s="104" t="str">
        <f t="shared" ref="FM178:FT210" si="190">IF($C178=$FG$1,IF($E178="","",IF($H178=FP$1,$E178,"")),"")</f>
        <v/>
      </c>
      <c r="FQ178" s="104" t="str">
        <f t="shared" si="190"/>
        <v/>
      </c>
      <c r="FR178" s="104" t="str">
        <f t="shared" si="190"/>
        <v/>
      </c>
      <c r="FS178" s="104" t="str">
        <f t="shared" si="190"/>
        <v/>
      </c>
      <c r="FT178" s="104" t="str">
        <f t="shared" si="190"/>
        <v/>
      </c>
      <c r="FU178" s="104"/>
      <c r="FV178" s="104" t="str">
        <f t="shared" si="168"/>
        <v/>
      </c>
      <c r="FW178" s="104" t="str">
        <f t="shared" si="168"/>
        <v/>
      </c>
      <c r="FX178" s="104" t="str">
        <f t="shared" si="168"/>
        <v/>
      </c>
      <c r="FY178" s="104" t="str">
        <f t="shared" si="168"/>
        <v/>
      </c>
      <c r="FZ178" s="104" t="str">
        <f t="shared" si="168"/>
        <v/>
      </c>
      <c r="GA178" s="104" t="str">
        <f t="shared" si="157"/>
        <v/>
      </c>
      <c r="GB178" s="104" t="str">
        <f t="shared" si="157"/>
        <v/>
      </c>
      <c r="GC178" s="104" t="str">
        <f t="shared" si="157"/>
        <v/>
      </c>
      <c r="GD178" s="104" t="str">
        <f t="shared" ref="GA178:GH210" si="191">IF($C178=$FU$1,IF($E178="","",IF($H178=GD$1,$E178,"")),"")</f>
        <v/>
      </c>
      <c r="GE178" s="104" t="str">
        <f t="shared" si="191"/>
        <v/>
      </c>
      <c r="GF178" s="104" t="str">
        <f t="shared" si="191"/>
        <v/>
      </c>
      <c r="GG178" s="104" t="str">
        <f t="shared" si="191"/>
        <v/>
      </c>
      <c r="GH178" s="104" t="str">
        <f t="shared" si="191"/>
        <v/>
      </c>
      <c r="GI178" s="104"/>
      <c r="GJ178" s="104" t="str">
        <f t="shared" si="169"/>
        <v/>
      </c>
      <c r="GK178" s="104" t="str">
        <f t="shared" si="169"/>
        <v/>
      </c>
      <c r="GL178" s="104" t="str">
        <f t="shared" si="169"/>
        <v/>
      </c>
      <c r="GM178" s="104" t="str">
        <f t="shared" si="169"/>
        <v/>
      </c>
      <c r="GN178" s="104" t="str">
        <f t="shared" si="169"/>
        <v/>
      </c>
      <c r="GO178" s="104" t="str">
        <f t="shared" si="158"/>
        <v/>
      </c>
      <c r="GP178" s="104" t="str">
        <f t="shared" si="158"/>
        <v/>
      </c>
      <c r="GQ178" s="104" t="str">
        <f t="shared" si="158"/>
        <v/>
      </c>
      <c r="GR178" s="104" t="str">
        <f t="shared" ref="GO178:GV210" si="192">IF($C178=$GI$1,IF($E178="","",IF($H178=GR$1,$E178,"")),"")</f>
        <v/>
      </c>
      <c r="GS178" s="104" t="str">
        <f t="shared" si="192"/>
        <v/>
      </c>
      <c r="GT178" s="104" t="str">
        <f t="shared" si="192"/>
        <v/>
      </c>
      <c r="GU178" s="104" t="str">
        <f t="shared" si="192"/>
        <v/>
      </c>
      <c r="GV178" s="104" t="str">
        <f t="shared" si="192"/>
        <v/>
      </c>
      <c r="GW178" s="104"/>
      <c r="GX178" s="104" t="str">
        <f t="shared" si="170"/>
        <v/>
      </c>
      <c r="GY178" s="104" t="str">
        <f t="shared" si="170"/>
        <v/>
      </c>
      <c r="GZ178" s="104" t="str">
        <f t="shared" si="170"/>
        <v/>
      </c>
      <c r="HA178" s="104" t="str">
        <f t="shared" si="170"/>
        <v/>
      </c>
      <c r="HB178" s="104" t="str">
        <f t="shared" si="170"/>
        <v/>
      </c>
      <c r="HC178" s="104">
        <f t="shared" si="159"/>
        <v>65.599999999999994</v>
      </c>
      <c r="HD178" s="104" t="str">
        <f t="shared" si="159"/>
        <v/>
      </c>
      <c r="HE178" s="104" t="str">
        <f t="shared" si="159"/>
        <v/>
      </c>
      <c r="HF178" s="104" t="str">
        <f t="shared" ref="HC178:HJ210" si="193">IF($C178=$GW$1,IF($E178="","",IF($H178=HF$1,$E178,"")),"")</f>
        <v/>
      </c>
      <c r="HG178" s="104" t="str">
        <f t="shared" si="193"/>
        <v/>
      </c>
      <c r="HH178" s="104" t="str">
        <f t="shared" si="193"/>
        <v/>
      </c>
      <c r="HI178" s="104" t="str">
        <f t="shared" si="193"/>
        <v/>
      </c>
      <c r="HJ178" s="104" t="str">
        <f t="shared" si="193"/>
        <v/>
      </c>
    </row>
    <row r="179" spans="1:218" x14ac:dyDescent="0.25">
      <c r="A179" s="91">
        <v>40662</v>
      </c>
      <c r="B179" s="113">
        <v>0.75</v>
      </c>
      <c r="C179" s="114" t="s">
        <v>407</v>
      </c>
      <c r="D179" s="160" t="s">
        <v>664</v>
      </c>
      <c r="E179" s="112">
        <v>18.399999999999999</v>
      </c>
      <c r="F179" s="134"/>
      <c r="G179" s="161" t="s">
        <v>665</v>
      </c>
      <c r="H179" s="162" t="str">
        <f>INDEX('Daily Activity List'!B:B,MATCH(A179,'Daily Activity List'!$A:$A))</f>
        <v>AB Decon - Removal</v>
      </c>
      <c r="I179" s="136"/>
      <c r="J179" s="104" t="str">
        <f t="shared" si="144"/>
        <v/>
      </c>
      <c r="K179" s="104" t="str">
        <f t="shared" si="144"/>
        <v/>
      </c>
      <c r="L179" s="104" t="str">
        <f t="shared" si="175"/>
        <v/>
      </c>
      <c r="M179" s="104" t="str">
        <f t="shared" si="175"/>
        <v/>
      </c>
      <c r="N179" s="104" t="str">
        <f t="shared" si="175"/>
        <v/>
      </c>
      <c r="O179" s="104" t="str">
        <f t="shared" si="175"/>
        <v/>
      </c>
      <c r="P179" s="104" t="str">
        <f t="shared" si="175"/>
        <v/>
      </c>
      <c r="Q179" s="104" t="str">
        <f t="shared" si="175"/>
        <v/>
      </c>
      <c r="R179" s="104" t="str">
        <f t="shared" si="175"/>
        <v/>
      </c>
      <c r="S179" s="104" t="str">
        <f t="shared" si="175"/>
        <v/>
      </c>
      <c r="T179" s="104" t="str">
        <f t="shared" si="175"/>
        <v/>
      </c>
      <c r="U179" s="104" t="str">
        <f t="shared" si="175"/>
        <v/>
      </c>
      <c r="V179" s="104" t="str">
        <f t="shared" si="175"/>
        <v/>
      </c>
      <c r="W179" s="136"/>
      <c r="X179" s="104" t="str">
        <f t="shared" si="180"/>
        <v/>
      </c>
      <c r="Y179" s="104" t="str">
        <f t="shared" si="176"/>
        <v/>
      </c>
      <c r="Z179" s="104" t="str">
        <f t="shared" si="176"/>
        <v/>
      </c>
      <c r="AA179" s="104" t="str">
        <f t="shared" si="176"/>
        <v/>
      </c>
      <c r="AB179" s="104" t="str">
        <f t="shared" si="176"/>
        <v/>
      </c>
      <c r="AC179" s="104" t="str">
        <f t="shared" si="176"/>
        <v/>
      </c>
      <c r="AD179" s="104" t="str">
        <f t="shared" si="176"/>
        <v/>
      </c>
      <c r="AE179" s="104" t="str">
        <f t="shared" si="176"/>
        <v/>
      </c>
      <c r="AF179" s="104" t="str">
        <f t="shared" si="176"/>
        <v/>
      </c>
      <c r="AG179" s="104" t="str">
        <f t="shared" si="176"/>
        <v/>
      </c>
      <c r="AH179" s="104" t="str">
        <f t="shared" si="176"/>
        <v/>
      </c>
      <c r="AI179" s="104" t="str">
        <f t="shared" si="176"/>
        <v/>
      </c>
      <c r="AJ179" s="104" t="str">
        <f t="shared" si="176"/>
        <v/>
      </c>
      <c r="AK179" s="104"/>
      <c r="AL179" s="104" t="str">
        <f t="shared" si="181"/>
        <v/>
      </c>
      <c r="AM179" s="104" t="str">
        <f t="shared" si="177"/>
        <v/>
      </c>
      <c r="AN179" s="104" t="str">
        <f t="shared" si="177"/>
        <v/>
      </c>
      <c r="AO179" s="104" t="str">
        <f t="shared" si="177"/>
        <v/>
      </c>
      <c r="AP179" s="104" t="str">
        <f t="shared" si="177"/>
        <v/>
      </c>
      <c r="AQ179" s="104" t="str">
        <f t="shared" si="177"/>
        <v/>
      </c>
      <c r="AR179" s="104" t="str">
        <f t="shared" si="177"/>
        <v/>
      </c>
      <c r="AS179" s="104" t="str">
        <f t="shared" si="177"/>
        <v/>
      </c>
      <c r="AT179" s="104" t="str">
        <f t="shared" si="177"/>
        <v/>
      </c>
      <c r="AU179" s="104" t="str">
        <f t="shared" si="177"/>
        <v/>
      </c>
      <c r="AV179" s="104" t="str">
        <f t="shared" si="177"/>
        <v/>
      </c>
      <c r="AW179" s="104" t="str">
        <f t="shared" si="177"/>
        <v/>
      </c>
      <c r="AX179" s="104" t="str">
        <f t="shared" si="177"/>
        <v/>
      </c>
      <c r="AY179" s="104"/>
      <c r="AZ179" s="104" t="str">
        <f t="shared" si="182"/>
        <v/>
      </c>
      <c r="BA179" s="104" t="str">
        <f t="shared" si="178"/>
        <v/>
      </c>
      <c r="BB179" s="104" t="str">
        <f t="shared" si="178"/>
        <v/>
      </c>
      <c r="BC179" s="104" t="str">
        <f t="shared" si="178"/>
        <v/>
      </c>
      <c r="BD179" s="104" t="str">
        <f t="shared" si="178"/>
        <v/>
      </c>
      <c r="BE179" s="104" t="str">
        <f t="shared" si="178"/>
        <v/>
      </c>
      <c r="BF179" s="104" t="str">
        <f t="shared" si="178"/>
        <v/>
      </c>
      <c r="BG179" s="104" t="str">
        <f t="shared" si="178"/>
        <v/>
      </c>
      <c r="BH179" s="104" t="str">
        <f t="shared" si="178"/>
        <v/>
      </c>
      <c r="BI179" s="104" t="str">
        <f t="shared" si="178"/>
        <v/>
      </c>
      <c r="BJ179" s="104" t="str">
        <f t="shared" si="178"/>
        <v/>
      </c>
      <c r="BK179" s="104" t="str">
        <f t="shared" si="178"/>
        <v/>
      </c>
      <c r="BL179" s="104" t="str">
        <f t="shared" si="178"/>
        <v/>
      </c>
      <c r="BM179" s="104"/>
      <c r="BN179" s="104" t="str">
        <f t="shared" si="183"/>
        <v/>
      </c>
      <c r="BO179" s="104" t="str">
        <f t="shared" si="179"/>
        <v/>
      </c>
      <c r="BP179" s="104" t="str">
        <f t="shared" si="179"/>
        <v/>
      </c>
      <c r="BQ179" s="104" t="str">
        <f t="shared" si="179"/>
        <v/>
      </c>
      <c r="BR179" s="104" t="str">
        <f t="shared" si="179"/>
        <v/>
      </c>
      <c r="BS179" s="104" t="str">
        <f t="shared" si="179"/>
        <v/>
      </c>
      <c r="BT179" s="104" t="str">
        <f t="shared" si="179"/>
        <v/>
      </c>
      <c r="BU179" s="104" t="str">
        <f t="shared" si="179"/>
        <v/>
      </c>
      <c r="BV179" s="104" t="str">
        <f t="shared" si="179"/>
        <v/>
      </c>
      <c r="BW179" s="104" t="str">
        <f t="shared" si="179"/>
        <v/>
      </c>
      <c r="BX179" s="104" t="str">
        <f t="shared" si="179"/>
        <v/>
      </c>
      <c r="BY179" s="104" t="str">
        <f t="shared" si="179"/>
        <v/>
      </c>
      <c r="BZ179" s="104" t="str">
        <f t="shared" si="179"/>
        <v/>
      </c>
      <c r="CA179" s="104"/>
      <c r="CB179" s="104" t="str">
        <f t="shared" si="161"/>
        <v/>
      </c>
      <c r="CC179" s="104" t="str">
        <f t="shared" si="161"/>
        <v/>
      </c>
      <c r="CD179" s="104" t="str">
        <f t="shared" si="161"/>
        <v/>
      </c>
      <c r="CE179" s="104" t="str">
        <f t="shared" si="161"/>
        <v/>
      </c>
      <c r="CF179" s="104" t="str">
        <f t="shared" si="161"/>
        <v/>
      </c>
      <c r="CG179" s="104" t="str">
        <f t="shared" si="184"/>
        <v/>
      </c>
      <c r="CH179" s="104" t="str">
        <f t="shared" si="184"/>
        <v/>
      </c>
      <c r="CI179" s="104" t="str">
        <f t="shared" si="184"/>
        <v/>
      </c>
      <c r="CJ179" s="104" t="str">
        <f t="shared" si="184"/>
        <v/>
      </c>
      <c r="CK179" s="104" t="str">
        <f t="shared" si="184"/>
        <v/>
      </c>
      <c r="CL179" s="104" t="str">
        <f t="shared" si="184"/>
        <v/>
      </c>
      <c r="CM179" s="104" t="str">
        <f t="shared" si="184"/>
        <v/>
      </c>
      <c r="CN179" s="104" t="str">
        <f t="shared" si="184"/>
        <v/>
      </c>
      <c r="CO179" s="104"/>
      <c r="CP179" s="104" t="str">
        <f t="shared" si="162"/>
        <v/>
      </c>
      <c r="CQ179" s="104" t="str">
        <f t="shared" si="162"/>
        <v/>
      </c>
      <c r="CR179" s="104" t="str">
        <f t="shared" si="162"/>
        <v/>
      </c>
      <c r="CS179" s="104" t="str">
        <f t="shared" si="162"/>
        <v/>
      </c>
      <c r="CT179" s="104" t="str">
        <f t="shared" si="162"/>
        <v/>
      </c>
      <c r="CU179" s="104" t="str">
        <f t="shared" si="185"/>
        <v/>
      </c>
      <c r="CV179" s="104" t="str">
        <f t="shared" si="185"/>
        <v/>
      </c>
      <c r="CW179" s="104" t="str">
        <f t="shared" si="185"/>
        <v/>
      </c>
      <c r="CX179" s="104" t="str">
        <f t="shared" si="185"/>
        <v/>
      </c>
      <c r="CY179" s="104" t="str">
        <f t="shared" si="185"/>
        <v/>
      </c>
      <c r="CZ179" s="104" t="str">
        <f t="shared" si="185"/>
        <v/>
      </c>
      <c r="DA179" s="104" t="str">
        <f t="shared" si="185"/>
        <v/>
      </c>
      <c r="DB179" s="104" t="str">
        <f t="shared" si="185"/>
        <v/>
      </c>
      <c r="DC179" s="104"/>
      <c r="DD179" s="104" t="str">
        <f t="shared" si="163"/>
        <v/>
      </c>
      <c r="DE179" s="104" t="str">
        <f t="shared" si="163"/>
        <v/>
      </c>
      <c r="DF179" s="104" t="str">
        <f t="shared" si="163"/>
        <v/>
      </c>
      <c r="DG179" s="104" t="str">
        <f t="shared" si="163"/>
        <v/>
      </c>
      <c r="DH179" s="104" t="str">
        <f t="shared" si="163"/>
        <v/>
      </c>
      <c r="DI179" s="104" t="str">
        <f t="shared" si="186"/>
        <v/>
      </c>
      <c r="DJ179" s="104" t="str">
        <f t="shared" si="186"/>
        <v/>
      </c>
      <c r="DK179" s="104" t="str">
        <f t="shared" si="186"/>
        <v/>
      </c>
      <c r="DL179" s="104" t="str">
        <f t="shared" si="186"/>
        <v/>
      </c>
      <c r="DM179" s="104" t="str">
        <f t="shared" si="186"/>
        <v/>
      </c>
      <c r="DN179" s="104" t="str">
        <f t="shared" si="186"/>
        <v/>
      </c>
      <c r="DO179" s="104" t="str">
        <f t="shared" si="186"/>
        <v/>
      </c>
      <c r="DP179" s="104" t="str">
        <f t="shared" si="186"/>
        <v/>
      </c>
      <c r="DQ179" s="104"/>
      <c r="DR179" s="104" t="str">
        <f t="shared" si="164"/>
        <v/>
      </c>
      <c r="DS179" s="104" t="str">
        <f t="shared" si="164"/>
        <v/>
      </c>
      <c r="DT179" s="104" t="str">
        <f t="shared" si="164"/>
        <v/>
      </c>
      <c r="DU179" s="104" t="str">
        <f t="shared" si="164"/>
        <v/>
      </c>
      <c r="DV179" s="104" t="str">
        <f t="shared" si="164"/>
        <v/>
      </c>
      <c r="DW179" s="104" t="str">
        <f t="shared" si="187"/>
        <v/>
      </c>
      <c r="DX179" s="104" t="str">
        <f t="shared" si="187"/>
        <v/>
      </c>
      <c r="DY179" s="104" t="str">
        <f t="shared" si="187"/>
        <v/>
      </c>
      <c r="DZ179" s="104" t="str">
        <f t="shared" si="187"/>
        <v/>
      </c>
      <c r="EA179" s="104" t="str">
        <f t="shared" si="187"/>
        <v/>
      </c>
      <c r="EB179" s="104" t="str">
        <f t="shared" si="187"/>
        <v/>
      </c>
      <c r="EC179" s="104" t="str">
        <f t="shared" si="187"/>
        <v/>
      </c>
      <c r="ED179" s="104" t="str">
        <f t="shared" si="187"/>
        <v/>
      </c>
      <c r="EE179" s="104"/>
      <c r="EF179" s="104" t="str">
        <f t="shared" si="165"/>
        <v/>
      </c>
      <c r="EG179" s="104" t="str">
        <f t="shared" si="165"/>
        <v/>
      </c>
      <c r="EH179" s="104" t="str">
        <f t="shared" si="165"/>
        <v/>
      </c>
      <c r="EI179" s="104" t="str">
        <f t="shared" si="165"/>
        <v/>
      </c>
      <c r="EJ179" s="104" t="str">
        <f t="shared" si="165"/>
        <v/>
      </c>
      <c r="EK179" s="104" t="str">
        <f t="shared" si="188"/>
        <v/>
      </c>
      <c r="EL179" s="104" t="str">
        <f t="shared" si="188"/>
        <v/>
      </c>
      <c r="EM179" s="104" t="str">
        <f t="shared" si="188"/>
        <v/>
      </c>
      <c r="EN179" s="104" t="str">
        <f t="shared" si="188"/>
        <v/>
      </c>
      <c r="EO179" s="104" t="str">
        <f t="shared" si="188"/>
        <v/>
      </c>
      <c r="EP179" s="104" t="str">
        <f t="shared" si="188"/>
        <v/>
      </c>
      <c r="EQ179" s="104" t="str">
        <f t="shared" si="188"/>
        <v/>
      </c>
      <c r="ER179" s="104" t="str">
        <f t="shared" si="188"/>
        <v/>
      </c>
      <c r="ES179" s="104"/>
      <c r="ET179" s="104" t="str">
        <f t="shared" si="166"/>
        <v/>
      </c>
      <c r="EU179" s="104" t="str">
        <f t="shared" si="166"/>
        <v/>
      </c>
      <c r="EV179" s="104" t="str">
        <f t="shared" si="166"/>
        <v/>
      </c>
      <c r="EW179" s="104" t="str">
        <f t="shared" si="166"/>
        <v/>
      </c>
      <c r="EX179" s="104" t="str">
        <f t="shared" si="166"/>
        <v/>
      </c>
      <c r="EY179" s="104" t="str">
        <f t="shared" si="189"/>
        <v/>
      </c>
      <c r="EZ179" s="104" t="str">
        <f t="shared" si="189"/>
        <v/>
      </c>
      <c r="FA179" s="104" t="str">
        <f t="shared" si="189"/>
        <v/>
      </c>
      <c r="FB179" s="104" t="str">
        <f t="shared" si="189"/>
        <v/>
      </c>
      <c r="FC179" s="104" t="str">
        <f t="shared" si="189"/>
        <v/>
      </c>
      <c r="FD179" s="104" t="str">
        <f t="shared" si="189"/>
        <v/>
      </c>
      <c r="FE179" s="104" t="str">
        <f t="shared" si="189"/>
        <v/>
      </c>
      <c r="FF179" s="104" t="str">
        <f t="shared" si="189"/>
        <v/>
      </c>
      <c r="FG179" s="104"/>
      <c r="FH179" s="104" t="str">
        <f t="shared" si="167"/>
        <v/>
      </c>
      <c r="FI179" s="104" t="str">
        <f t="shared" si="167"/>
        <v/>
      </c>
      <c r="FJ179" s="104" t="str">
        <f t="shared" si="167"/>
        <v/>
      </c>
      <c r="FK179" s="104" t="str">
        <f t="shared" si="167"/>
        <v/>
      </c>
      <c r="FL179" s="104" t="str">
        <f t="shared" si="167"/>
        <v/>
      </c>
      <c r="FM179" s="104" t="str">
        <f t="shared" si="190"/>
        <v/>
      </c>
      <c r="FN179" s="104" t="str">
        <f t="shared" si="190"/>
        <v/>
      </c>
      <c r="FO179" s="104" t="str">
        <f t="shared" si="190"/>
        <v/>
      </c>
      <c r="FP179" s="104" t="str">
        <f t="shared" si="190"/>
        <v/>
      </c>
      <c r="FQ179" s="104" t="str">
        <f t="shared" si="190"/>
        <v/>
      </c>
      <c r="FR179" s="104" t="str">
        <f t="shared" si="190"/>
        <v/>
      </c>
      <c r="FS179" s="104" t="str">
        <f t="shared" si="190"/>
        <v/>
      </c>
      <c r="FT179" s="104" t="str">
        <f t="shared" si="190"/>
        <v/>
      </c>
      <c r="FU179" s="104"/>
      <c r="FV179" s="104" t="str">
        <f t="shared" si="168"/>
        <v/>
      </c>
      <c r="FW179" s="104" t="str">
        <f t="shared" si="168"/>
        <v/>
      </c>
      <c r="FX179" s="104" t="str">
        <f t="shared" si="168"/>
        <v/>
      </c>
      <c r="FY179" s="104" t="str">
        <f t="shared" si="168"/>
        <v/>
      </c>
      <c r="FZ179" s="104" t="str">
        <f t="shared" si="168"/>
        <v/>
      </c>
      <c r="GA179" s="104" t="str">
        <f t="shared" si="191"/>
        <v/>
      </c>
      <c r="GB179" s="104" t="str">
        <f t="shared" si="191"/>
        <v/>
      </c>
      <c r="GC179" s="104" t="str">
        <f t="shared" si="191"/>
        <v/>
      </c>
      <c r="GD179" s="104" t="str">
        <f t="shared" si="191"/>
        <v/>
      </c>
      <c r="GE179" s="104" t="str">
        <f t="shared" si="191"/>
        <v/>
      </c>
      <c r="GF179" s="104" t="str">
        <f t="shared" si="191"/>
        <v/>
      </c>
      <c r="GG179" s="104" t="str">
        <f t="shared" si="191"/>
        <v/>
      </c>
      <c r="GH179" s="104" t="str">
        <f t="shared" si="191"/>
        <v/>
      </c>
      <c r="GI179" s="104"/>
      <c r="GJ179" s="104" t="str">
        <f t="shared" si="169"/>
        <v/>
      </c>
      <c r="GK179" s="104" t="str">
        <f t="shared" si="169"/>
        <v/>
      </c>
      <c r="GL179" s="104" t="str">
        <f t="shared" si="169"/>
        <v/>
      </c>
      <c r="GM179" s="104" t="str">
        <f t="shared" si="169"/>
        <v/>
      </c>
      <c r="GN179" s="104" t="str">
        <f t="shared" si="169"/>
        <v/>
      </c>
      <c r="GO179" s="104" t="str">
        <f t="shared" si="192"/>
        <v/>
      </c>
      <c r="GP179" s="104" t="str">
        <f t="shared" si="192"/>
        <v/>
      </c>
      <c r="GQ179" s="104" t="str">
        <f t="shared" si="192"/>
        <v/>
      </c>
      <c r="GR179" s="104" t="str">
        <f t="shared" si="192"/>
        <v/>
      </c>
      <c r="GS179" s="104" t="str">
        <f t="shared" si="192"/>
        <v/>
      </c>
      <c r="GT179" s="104" t="str">
        <f t="shared" si="192"/>
        <v/>
      </c>
      <c r="GU179" s="104" t="str">
        <f t="shared" si="192"/>
        <v/>
      </c>
      <c r="GV179" s="104" t="str">
        <f t="shared" si="192"/>
        <v/>
      </c>
      <c r="GW179" s="104"/>
      <c r="GX179" s="104" t="str">
        <f t="shared" si="170"/>
        <v/>
      </c>
      <c r="GY179" s="104" t="str">
        <f t="shared" si="170"/>
        <v/>
      </c>
      <c r="GZ179" s="104" t="str">
        <f t="shared" si="170"/>
        <v/>
      </c>
      <c r="HA179" s="104" t="str">
        <f t="shared" si="170"/>
        <v/>
      </c>
      <c r="HB179" s="104" t="str">
        <f t="shared" si="170"/>
        <v/>
      </c>
      <c r="HC179" s="104">
        <f t="shared" si="193"/>
        <v>18.399999999999999</v>
      </c>
      <c r="HD179" s="104" t="str">
        <f t="shared" si="193"/>
        <v/>
      </c>
      <c r="HE179" s="104" t="str">
        <f t="shared" si="193"/>
        <v/>
      </c>
      <c r="HF179" s="104" t="str">
        <f t="shared" si="193"/>
        <v/>
      </c>
      <c r="HG179" s="104" t="str">
        <f t="shared" si="193"/>
        <v/>
      </c>
      <c r="HH179" s="104" t="str">
        <f t="shared" si="193"/>
        <v/>
      </c>
      <c r="HI179" s="104" t="str">
        <f t="shared" si="193"/>
        <v/>
      </c>
      <c r="HJ179" s="104" t="str">
        <f t="shared" si="193"/>
        <v/>
      </c>
    </row>
    <row r="180" spans="1:218" x14ac:dyDescent="0.25">
      <c r="A180" s="91">
        <v>40662</v>
      </c>
      <c r="B180" s="113">
        <v>0.75</v>
      </c>
      <c r="C180" s="114" t="s">
        <v>556</v>
      </c>
      <c r="D180" s="160" t="s">
        <v>664</v>
      </c>
      <c r="E180" s="112">
        <v>61.6</v>
      </c>
      <c r="F180" s="134"/>
      <c r="G180" s="161" t="s">
        <v>665</v>
      </c>
      <c r="H180" s="162" t="str">
        <f>INDEX('Daily Activity List'!B:B,MATCH(A180,'Daily Activity List'!$A:$A))</f>
        <v>AB Decon - Removal</v>
      </c>
      <c r="I180" s="136"/>
      <c r="J180" s="104" t="str">
        <f t="shared" si="144"/>
        <v/>
      </c>
      <c r="K180" s="104" t="str">
        <f t="shared" si="144"/>
        <v/>
      </c>
      <c r="L180" s="104" t="str">
        <f t="shared" si="175"/>
        <v/>
      </c>
      <c r="M180" s="104" t="str">
        <f t="shared" si="175"/>
        <v/>
      </c>
      <c r="N180" s="104" t="str">
        <f t="shared" si="175"/>
        <v/>
      </c>
      <c r="O180" s="104" t="str">
        <f t="shared" si="175"/>
        <v/>
      </c>
      <c r="P180" s="104" t="str">
        <f t="shared" si="175"/>
        <v/>
      </c>
      <c r="Q180" s="104" t="str">
        <f t="shared" si="175"/>
        <v/>
      </c>
      <c r="R180" s="104" t="str">
        <f t="shared" si="175"/>
        <v/>
      </c>
      <c r="S180" s="104" t="str">
        <f t="shared" si="175"/>
        <v/>
      </c>
      <c r="T180" s="104" t="str">
        <f t="shared" si="175"/>
        <v/>
      </c>
      <c r="U180" s="104" t="str">
        <f t="shared" si="175"/>
        <v/>
      </c>
      <c r="V180" s="104" t="str">
        <f t="shared" si="175"/>
        <v/>
      </c>
      <c r="W180" s="136"/>
      <c r="X180" s="104" t="str">
        <f t="shared" si="180"/>
        <v/>
      </c>
      <c r="Y180" s="104" t="str">
        <f t="shared" si="176"/>
        <v/>
      </c>
      <c r="Z180" s="104" t="str">
        <f t="shared" si="176"/>
        <v/>
      </c>
      <c r="AA180" s="104" t="str">
        <f t="shared" si="176"/>
        <v/>
      </c>
      <c r="AB180" s="104" t="str">
        <f t="shared" si="176"/>
        <v/>
      </c>
      <c r="AC180" s="104" t="str">
        <f t="shared" si="176"/>
        <v/>
      </c>
      <c r="AD180" s="104" t="str">
        <f t="shared" si="176"/>
        <v/>
      </c>
      <c r="AE180" s="104" t="str">
        <f t="shared" si="176"/>
        <v/>
      </c>
      <c r="AF180" s="104" t="str">
        <f t="shared" si="176"/>
        <v/>
      </c>
      <c r="AG180" s="104" t="str">
        <f t="shared" si="176"/>
        <v/>
      </c>
      <c r="AH180" s="104" t="str">
        <f t="shared" si="176"/>
        <v/>
      </c>
      <c r="AI180" s="104" t="str">
        <f t="shared" si="176"/>
        <v/>
      </c>
      <c r="AJ180" s="104" t="str">
        <f t="shared" si="176"/>
        <v/>
      </c>
      <c r="AK180" s="104"/>
      <c r="AL180" s="104" t="str">
        <f t="shared" si="181"/>
        <v/>
      </c>
      <c r="AM180" s="104" t="str">
        <f t="shared" si="177"/>
        <v/>
      </c>
      <c r="AN180" s="104" t="str">
        <f t="shared" si="177"/>
        <v/>
      </c>
      <c r="AO180" s="104" t="str">
        <f t="shared" si="177"/>
        <v/>
      </c>
      <c r="AP180" s="104" t="str">
        <f t="shared" si="177"/>
        <v/>
      </c>
      <c r="AQ180" s="104" t="str">
        <f t="shared" si="177"/>
        <v/>
      </c>
      <c r="AR180" s="104" t="str">
        <f t="shared" si="177"/>
        <v/>
      </c>
      <c r="AS180" s="104" t="str">
        <f t="shared" si="177"/>
        <v/>
      </c>
      <c r="AT180" s="104" t="str">
        <f t="shared" si="177"/>
        <v/>
      </c>
      <c r="AU180" s="104" t="str">
        <f t="shared" si="177"/>
        <v/>
      </c>
      <c r="AV180" s="104" t="str">
        <f t="shared" si="177"/>
        <v/>
      </c>
      <c r="AW180" s="104" t="str">
        <f t="shared" si="177"/>
        <v/>
      </c>
      <c r="AX180" s="104" t="str">
        <f t="shared" si="177"/>
        <v/>
      </c>
      <c r="AY180" s="104"/>
      <c r="AZ180" s="104" t="str">
        <f t="shared" si="182"/>
        <v/>
      </c>
      <c r="BA180" s="104" t="str">
        <f t="shared" si="178"/>
        <v/>
      </c>
      <c r="BB180" s="104" t="str">
        <f t="shared" si="178"/>
        <v/>
      </c>
      <c r="BC180" s="104" t="str">
        <f t="shared" si="178"/>
        <v/>
      </c>
      <c r="BD180" s="104" t="str">
        <f t="shared" si="178"/>
        <v/>
      </c>
      <c r="BE180" s="104" t="str">
        <f t="shared" si="178"/>
        <v/>
      </c>
      <c r="BF180" s="104" t="str">
        <f t="shared" si="178"/>
        <v/>
      </c>
      <c r="BG180" s="104" t="str">
        <f t="shared" si="178"/>
        <v/>
      </c>
      <c r="BH180" s="104" t="str">
        <f t="shared" si="178"/>
        <v/>
      </c>
      <c r="BI180" s="104" t="str">
        <f t="shared" si="178"/>
        <v/>
      </c>
      <c r="BJ180" s="104" t="str">
        <f t="shared" si="178"/>
        <v/>
      </c>
      <c r="BK180" s="104" t="str">
        <f t="shared" si="178"/>
        <v/>
      </c>
      <c r="BL180" s="104" t="str">
        <f t="shared" si="178"/>
        <v/>
      </c>
      <c r="BM180" s="104"/>
      <c r="BN180" s="104" t="str">
        <f t="shared" si="183"/>
        <v/>
      </c>
      <c r="BO180" s="104" t="str">
        <f t="shared" si="179"/>
        <v/>
      </c>
      <c r="BP180" s="104" t="str">
        <f t="shared" si="179"/>
        <v/>
      </c>
      <c r="BQ180" s="104" t="str">
        <f t="shared" si="179"/>
        <v/>
      </c>
      <c r="BR180" s="104" t="str">
        <f t="shared" si="179"/>
        <v/>
      </c>
      <c r="BS180" s="104" t="str">
        <f t="shared" si="179"/>
        <v/>
      </c>
      <c r="BT180" s="104" t="str">
        <f t="shared" si="179"/>
        <v/>
      </c>
      <c r="BU180" s="104" t="str">
        <f t="shared" si="179"/>
        <v/>
      </c>
      <c r="BV180" s="104" t="str">
        <f t="shared" si="179"/>
        <v/>
      </c>
      <c r="BW180" s="104" t="str">
        <f t="shared" si="179"/>
        <v/>
      </c>
      <c r="BX180" s="104" t="str">
        <f t="shared" si="179"/>
        <v/>
      </c>
      <c r="BY180" s="104" t="str">
        <f t="shared" si="179"/>
        <v/>
      </c>
      <c r="BZ180" s="104" t="str">
        <f t="shared" si="179"/>
        <v/>
      </c>
      <c r="CA180" s="104"/>
      <c r="CB180" s="104" t="str">
        <f t="shared" si="161"/>
        <v/>
      </c>
      <c r="CC180" s="104" t="str">
        <f t="shared" si="161"/>
        <v/>
      </c>
      <c r="CD180" s="104" t="str">
        <f t="shared" si="161"/>
        <v/>
      </c>
      <c r="CE180" s="104" t="str">
        <f t="shared" si="161"/>
        <v/>
      </c>
      <c r="CF180" s="104" t="str">
        <f t="shared" si="161"/>
        <v/>
      </c>
      <c r="CG180" s="104">
        <f t="shared" si="184"/>
        <v>61.6</v>
      </c>
      <c r="CH180" s="104" t="str">
        <f t="shared" si="184"/>
        <v/>
      </c>
      <c r="CI180" s="104" t="str">
        <f t="shared" si="184"/>
        <v/>
      </c>
      <c r="CJ180" s="104" t="str">
        <f t="shared" si="184"/>
        <v/>
      </c>
      <c r="CK180" s="104" t="str">
        <f t="shared" si="184"/>
        <v/>
      </c>
      <c r="CL180" s="104" t="str">
        <f t="shared" si="184"/>
        <v/>
      </c>
      <c r="CM180" s="104" t="str">
        <f t="shared" si="184"/>
        <v/>
      </c>
      <c r="CN180" s="104" t="str">
        <f t="shared" si="184"/>
        <v/>
      </c>
      <c r="CO180" s="104"/>
      <c r="CP180" s="104" t="str">
        <f t="shared" si="162"/>
        <v/>
      </c>
      <c r="CQ180" s="104" t="str">
        <f t="shared" si="162"/>
        <v/>
      </c>
      <c r="CR180" s="104" t="str">
        <f t="shared" si="162"/>
        <v/>
      </c>
      <c r="CS180" s="104" t="str">
        <f t="shared" si="162"/>
        <v/>
      </c>
      <c r="CT180" s="104" t="str">
        <f t="shared" si="162"/>
        <v/>
      </c>
      <c r="CU180" s="104" t="str">
        <f t="shared" si="185"/>
        <v/>
      </c>
      <c r="CV180" s="104" t="str">
        <f t="shared" si="185"/>
        <v/>
      </c>
      <c r="CW180" s="104" t="str">
        <f t="shared" si="185"/>
        <v/>
      </c>
      <c r="CX180" s="104" t="str">
        <f t="shared" si="185"/>
        <v/>
      </c>
      <c r="CY180" s="104" t="str">
        <f t="shared" si="185"/>
        <v/>
      </c>
      <c r="CZ180" s="104" t="str">
        <f t="shared" si="185"/>
        <v/>
      </c>
      <c r="DA180" s="104" t="str">
        <f t="shared" si="185"/>
        <v/>
      </c>
      <c r="DB180" s="104" t="str">
        <f t="shared" si="185"/>
        <v/>
      </c>
      <c r="DC180" s="104"/>
      <c r="DD180" s="104" t="str">
        <f t="shared" si="163"/>
        <v/>
      </c>
      <c r="DE180" s="104" t="str">
        <f t="shared" si="163"/>
        <v/>
      </c>
      <c r="DF180" s="104" t="str">
        <f t="shared" si="163"/>
        <v/>
      </c>
      <c r="DG180" s="104" t="str">
        <f t="shared" si="163"/>
        <v/>
      </c>
      <c r="DH180" s="104" t="str">
        <f t="shared" si="163"/>
        <v/>
      </c>
      <c r="DI180" s="104" t="str">
        <f t="shared" si="186"/>
        <v/>
      </c>
      <c r="DJ180" s="104" t="str">
        <f t="shared" si="186"/>
        <v/>
      </c>
      <c r="DK180" s="104" t="str">
        <f t="shared" si="186"/>
        <v/>
      </c>
      <c r="DL180" s="104" t="str">
        <f t="shared" si="186"/>
        <v/>
      </c>
      <c r="DM180" s="104" t="str">
        <f t="shared" si="186"/>
        <v/>
      </c>
      <c r="DN180" s="104" t="str">
        <f t="shared" si="186"/>
        <v/>
      </c>
      <c r="DO180" s="104" t="str">
        <f t="shared" si="186"/>
        <v/>
      </c>
      <c r="DP180" s="104" t="str">
        <f t="shared" si="186"/>
        <v/>
      </c>
      <c r="DQ180" s="104"/>
      <c r="DR180" s="104" t="str">
        <f t="shared" si="164"/>
        <v/>
      </c>
      <c r="DS180" s="104" t="str">
        <f t="shared" si="164"/>
        <v/>
      </c>
      <c r="DT180" s="104" t="str">
        <f t="shared" si="164"/>
        <v/>
      </c>
      <c r="DU180" s="104" t="str">
        <f t="shared" si="164"/>
        <v/>
      </c>
      <c r="DV180" s="104" t="str">
        <f t="shared" si="164"/>
        <v/>
      </c>
      <c r="DW180" s="104" t="str">
        <f t="shared" si="187"/>
        <v/>
      </c>
      <c r="DX180" s="104" t="str">
        <f t="shared" si="187"/>
        <v/>
      </c>
      <c r="DY180" s="104" t="str">
        <f t="shared" si="187"/>
        <v/>
      </c>
      <c r="DZ180" s="104" t="str">
        <f t="shared" si="187"/>
        <v/>
      </c>
      <c r="EA180" s="104" t="str">
        <f t="shared" si="187"/>
        <v/>
      </c>
      <c r="EB180" s="104" t="str">
        <f t="shared" si="187"/>
        <v/>
      </c>
      <c r="EC180" s="104" t="str">
        <f t="shared" si="187"/>
        <v/>
      </c>
      <c r="ED180" s="104" t="str">
        <f t="shared" si="187"/>
        <v/>
      </c>
      <c r="EE180" s="104"/>
      <c r="EF180" s="104" t="str">
        <f t="shared" si="165"/>
        <v/>
      </c>
      <c r="EG180" s="104" t="str">
        <f t="shared" si="165"/>
        <v/>
      </c>
      <c r="EH180" s="104" t="str">
        <f t="shared" si="165"/>
        <v/>
      </c>
      <c r="EI180" s="104" t="str">
        <f t="shared" si="165"/>
        <v/>
      </c>
      <c r="EJ180" s="104" t="str">
        <f t="shared" si="165"/>
        <v/>
      </c>
      <c r="EK180" s="104" t="str">
        <f t="shared" si="188"/>
        <v/>
      </c>
      <c r="EL180" s="104" t="str">
        <f t="shared" si="188"/>
        <v/>
      </c>
      <c r="EM180" s="104" t="str">
        <f t="shared" si="188"/>
        <v/>
      </c>
      <c r="EN180" s="104" t="str">
        <f t="shared" si="188"/>
        <v/>
      </c>
      <c r="EO180" s="104" t="str">
        <f t="shared" si="188"/>
        <v/>
      </c>
      <c r="EP180" s="104" t="str">
        <f t="shared" si="188"/>
        <v/>
      </c>
      <c r="EQ180" s="104" t="str">
        <f t="shared" si="188"/>
        <v/>
      </c>
      <c r="ER180" s="104" t="str">
        <f t="shared" si="188"/>
        <v/>
      </c>
      <c r="ES180" s="104"/>
      <c r="ET180" s="104" t="str">
        <f t="shared" si="166"/>
        <v/>
      </c>
      <c r="EU180" s="104" t="str">
        <f t="shared" si="166"/>
        <v/>
      </c>
      <c r="EV180" s="104" t="str">
        <f t="shared" si="166"/>
        <v/>
      </c>
      <c r="EW180" s="104" t="str">
        <f t="shared" si="166"/>
        <v/>
      </c>
      <c r="EX180" s="104" t="str">
        <f t="shared" si="166"/>
        <v/>
      </c>
      <c r="EY180" s="104" t="str">
        <f t="shared" si="189"/>
        <v/>
      </c>
      <c r="EZ180" s="104" t="str">
        <f t="shared" si="189"/>
        <v/>
      </c>
      <c r="FA180" s="104" t="str">
        <f t="shared" si="189"/>
        <v/>
      </c>
      <c r="FB180" s="104" t="str">
        <f t="shared" si="189"/>
        <v/>
      </c>
      <c r="FC180" s="104" t="str">
        <f t="shared" si="189"/>
        <v/>
      </c>
      <c r="FD180" s="104" t="str">
        <f t="shared" si="189"/>
        <v/>
      </c>
      <c r="FE180" s="104" t="str">
        <f t="shared" si="189"/>
        <v/>
      </c>
      <c r="FF180" s="104" t="str">
        <f t="shared" si="189"/>
        <v/>
      </c>
      <c r="FG180" s="104"/>
      <c r="FH180" s="104" t="str">
        <f t="shared" si="167"/>
        <v/>
      </c>
      <c r="FI180" s="104" t="str">
        <f t="shared" si="167"/>
        <v/>
      </c>
      <c r="FJ180" s="104" t="str">
        <f t="shared" si="167"/>
        <v/>
      </c>
      <c r="FK180" s="104" t="str">
        <f t="shared" si="167"/>
        <v/>
      </c>
      <c r="FL180" s="104" t="str">
        <f t="shared" si="167"/>
        <v/>
      </c>
      <c r="FM180" s="104" t="str">
        <f t="shared" si="190"/>
        <v/>
      </c>
      <c r="FN180" s="104" t="str">
        <f t="shared" si="190"/>
        <v/>
      </c>
      <c r="FO180" s="104" t="str">
        <f t="shared" si="190"/>
        <v/>
      </c>
      <c r="FP180" s="104" t="str">
        <f t="shared" si="190"/>
        <v/>
      </c>
      <c r="FQ180" s="104" t="str">
        <f t="shared" si="190"/>
        <v/>
      </c>
      <c r="FR180" s="104" t="str">
        <f t="shared" si="190"/>
        <v/>
      </c>
      <c r="FS180" s="104" t="str">
        <f t="shared" si="190"/>
        <v/>
      </c>
      <c r="FT180" s="104" t="str">
        <f t="shared" si="190"/>
        <v/>
      </c>
      <c r="FU180" s="104"/>
      <c r="FV180" s="104" t="str">
        <f t="shared" si="168"/>
        <v/>
      </c>
      <c r="FW180" s="104" t="str">
        <f t="shared" si="168"/>
        <v/>
      </c>
      <c r="FX180" s="104" t="str">
        <f t="shared" si="168"/>
        <v/>
      </c>
      <c r="FY180" s="104" t="str">
        <f t="shared" si="168"/>
        <v/>
      </c>
      <c r="FZ180" s="104" t="str">
        <f t="shared" si="168"/>
        <v/>
      </c>
      <c r="GA180" s="104" t="str">
        <f t="shared" si="191"/>
        <v/>
      </c>
      <c r="GB180" s="104" t="str">
        <f t="shared" si="191"/>
        <v/>
      </c>
      <c r="GC180" s="104" t="str">
        <f t="shared" si="191"/>
        <v/>
      </c>
      <c r="GD180" s="104" t="str">
        <f t="shared" si="191"/>
        <v/>
      </c>
      <c r="GE180" s="104" t="str">
        <f t="shared" si="191"/>
        <v/>
      </c>
      <c r="GF180" s="104" t="str">
        <f t="shared" si="191"/>
        <v/>
      </c>
      <c r="GG180" s="104" t="str">
        <f t="shared" si="191"/>
        <v/>
      </c>
      <c r="GH180" s="104" t="str">
        <f t="shared" si="191"/>
        <v/>
      </c>
      <c r="GI180" s="104"/>
      <c r="GJ180" s="104" t="str">
        <f t="shared" si="169"/>
        <v/>
      </c>
      <c r="GK180" s="104" t="str">
        <f t="shared" si="169"/>
        <v/>
      </c>
      <c r="GL180" s="104" t="str">
        <f t="shared" si="169"/>
        <v/>
      </c>
      <c r="GM180" s="104" t="str">
        <f t="shared" si="169"/>
        <v/>
      </c>
      <c r="GN180" s="104" t="str">
        <f t="shared" si="169"/>
        <v/>
      </c>
      <c r="GO180" s="104" t="str">
        <f t="shared" si="192"/>
        <v/>
      </c>
      <c r="GP180" s="104" t="str">
        <f t="shared" si="192"/>
        <v/>
      </c>
      <c r="GQ180" s="104" t="str">
        <f t="shared" si="192"/>
        <v/>
      </c>
      <c r="GR180" s="104" t="str">
        <f t="shared" si="192"/>
        <v/>
      </c>
      <c r="GS180" s="104" t="str">
        <f t="shared" si="192"/>
        <v/>
      </c>
      <c r="GT180" s="104" t="str">
        <f t="shared" si="192"/>
        <v/>
      </c>
      <c r="GU180" s="104" t="str">
        <f t="shared" si="192"/>
        <v/>
      </c>
      <c r="GV180" s="104" t="str">
        <f t="shared" si="192"/>
        <v/>
      </c>
      <c r="GW180" s="104"/>
      <c r="GX180" s="104" t="str">
        <f t="shared" si="170"/>
        <v/>
      </c>
      <c r="GY180" s="104" t="str">
        <f t="shared" si="170"/>
        <v/>
      </c>
      <c r="GZ180" s="104" t="str">
        <f t="shared" si="170"/>
        <v/>
      </c>
      <c r="HA180" s="104" t="str">
        <f t="shared" si="170"/>
        <v/>
      </c>
      <c r="HB180" s="104" t="str">
        <f t="shared" si="170"/>
        <v/>
      </c>
      <c r="HC180" s="104" t="str">
        <f t="shared" si="193"/>
        <v/>
      </c>
      <c r="HD180" s="104" t="str">
        <f t="shared" si="193"/>
        <v/>
      </c>
      <c r="HE180" s="104" t="str">
        <f t="shared" si="193"/>
        <v/>
      </c>
      <c r="HF180" s="104" t="str">
        <f t="shared" si="193"/>
        <v/>
      </c>
      <c r="HG180" s="104" t="str">
        <f t="shared" si="193"/>
        <v/>
      </c>
      <c r="HH180" s="104" t="str">
        <f t="shared" si="193"/>
        <v/>
      </c>
      <c r="HI180" s="104" t="str">
        <f t="shared" si="193"/>
        <v/>
      </c>
      <c r="HJ180" s="104" t="str">
        <f t="shared" si="193"/>
        <v/>
      </c>
    </row>
    <row r="181" spans="1:218" x14ac:dyDescent="0.25">
      <c r="A181" s="91">
        <v>40662</v>
      </c>
      <c r="B181" s="113">
        <v>0.75</v>
      </c>
      <c r="C181" s="114" t="s">
        <v>407</v>
      </c>
      <c r="D181" s="160" t="s">
        <v>664</v>
      </c>
      <c r="E181" s="112">
        <v>34.4</v>
      </c>
      <c r="F181" s="134"/>
      <c r="G181" s="161" t="s">
        <v>665</v>
      </c>
      <c r="H181" s="162" t="str">
        <f>INDEX('Daily Activity List'!B:B,MATCH(A181,'Daily Activity List'!$A:$A))</f>
        <v>AB Decon - Removal</v>
      </c>
      <c r="I181" s="136"/>
      <c r="J181" s="104" t="str">
        <f t="shared" si="144"/>
        <v/>
      </c>
      <c r="K181" s="104" t="str">
        <f t="shared" si="144"/>
        <v/>
      </c>
      <c r="L181" s="104" t="str">
        <f t="shared" si="175"/>
        <v/>
      </c>
      <c r="M181" s="104" t="str">
        <f t="shared" si="175"/>
        <v/>
      </c>
      <c r="N181" s="104" t="str">
        <f t="shared" si="175"/>
        <v/>
      </c>
      <c r="O181" s="104" t="str">
        <f t="shared" si="175"/>
        <v/>
      </c>
      <c r="P181" s="104" t="str">
        <f t="shared" si="175"/>
        <v/>
      </c>
      <c r="Q181" s="104" t="str">
        <f t="shared" si="175"/>
        <v/>
      </c>
      <c r="R181" s="104" t="str">
        <f t="shared" si="175"/>
        <v/>
      </c>
      <c r="S181" s="104" t="str">
        <f t="shared" si="175"/>
        <v/>
      </c>
      <c r="T181" s="104" t="str">
        <f t="shared" si="175"/>
        <v/>
      </c>
      <c r="U181" s="104" t="str">
        <f t="shared" si="175"/>
        <v/>
      </c>
      <c r="V181" s="104" t="str">
        <f t="shared" si="175"/>
        <v/>
      </c>
      <c r="W181" s="136"/>
      <c r="X181" s="104" t="str">
        <f t="shared" si="180"/>
        <v/>
      </c>
      <c r="Y181" s="104" t="str">
        <f t="shared" si="176"/>
        <v/>
      </c>
      <c r="Z181" s="104" t="str">
        <f t="shared" si="176"/>
        <v/>
      </c>
      <c r="AA181" s="104" t="str">
        <f t="shared" si="176"/>
        <v/>
      </c>
      <c r="AB181" s="104" t="str">
        <f t="shared" si="176"/>
        <v/>
      </c>
      <c r="AC181" s="104" t="str">
        <f t="shared" si="176"/>
        <v/>
      </c>
      <c r="AD181" s="104" t="str">
        <f t="shared" si="176"/>
        <v/>
      </c>
      <c r="AE181" s="104" t="str">
        <f t="shared" si="176"/>
        <v/>
      </c>
      <c r="AF181" s="104" t="str">
        <f t="shared" si="176"/>
        <v/>
      </c>
      <c r="AG181" s="104" t="str">
        <f t="shared" si="176"/>
        <v/>
      </c>
      <c r="AH181" s="104" t="str">
        <f t="shared" si="176"/>
        <v/>
      </c>
      <c r="AI181" s="104" t="str">
        <f t="shared" si="176"/>
        <v/>
      </c>
      <c r="AJ181" s="104" t="str">
        <f t="shared" si="176"/>
        <v/>
      </c>
      <c r="AK181" s="104"/>
      <c r="AL181" s="104" t="str">
        <f t="shared" si="181"/>
        <v/>
      </c>
      <c r="AM181" s="104" t="str">
        <f t="shared" si="177"/>
        <v/>
      </c>
      <c r="AN181" s="104" t="str">
        <f t="shared" si="177"/>
        <v/>
      </c>
      <c r="AO181" s="104" t="str">
        <f t="shared" si="177"/>
        <v/>
      </c>
      <c r="AP181" s="104" t="str">
        <f t="shared" si="177"/>
        <v/>
      </c>
      <c r="AQ181" s="104" t="str">
        <f t="shared" si="177"/>
        <v/>
      </c>
      <c r="AR181" s="104" t="str">
        <f t="shared" si="177"/>
        <v/>
      </c>
      <c r="AS181" s="104" t="str">
        <f t="shared" si="177"/>
        <v/>
      </c>
      <c r="AT181" s="104" t="str">
        <f t="shared" si="177"/>
        <v/>
      </c>
      <c r="AU181" s="104" t="str">
        <f t="shared" si="177"/>
        <v/>
      </c>
      <c r="AV181" s="104" t="str">
        <f t="shared" si="177"/>
        <v/>
      </c>
      <c r="AW181" s="104" t="str">
        <f t="shared" si="177"/>
        <v/>
      </c>
      <c r="AX181" s="104" t="str">
        <f t="shared" si="177"/>
        <v/>
      </c>
      <c r="AY181" s="104"/>
      <c r="AZ181" s="104" t="str">
        <f t="shared" si="182"/>
        <v/>
      </c>
      <c r="BA181" s="104" t="str">
        <f t="shared" si="178"/>
        <v/>
      </c>
      <c r="BB181" s="104" t="str">
        <f t="shared" si="178"/>
        <v/>
      </c>
      <c r="BC181" s="104" t="str">
        <f t="shared" si="178"/>
        <v/>
      </c>
      <c r="BD181" s="104" t="str">
        <f t="shared" si="178"/>
        <v/>
      </c>
      <c r="BE181" s="104" t="str">
        <f t="shared" si="178"/>
        <v/>
      </c>
      <c r="BF181" s="104" t="str">
        <f t="shared" si="178"/>
        <v/>
      </c>
      <c r="BG181" s="104" t="str">
        <f t="shared" si="178"/>
        <v/>
      </c>
      <c r="BH181" s="104" t="str">
        <f t="shared" si="178"/>
        <v/>
      </c>
      <c r="BI181" s="104" t="str">
        <f t="shared" si="178"/>
        <v/>
      </c>
      <c r="BJ181" s="104" t="str">
        <f t="shared" si="178"/>
        <v/>
      </c>
      <c r="BK181" s="104" t="str">
        <f t="shared" si="178"/>
        <v/>
      </c>
      <c r="BL181" s="104" t="str">
        <f t="shared" si="178"/>
        <v/>
      </c>
      <c r="BM181" s="104"/>
      <c r="BN181" s="104" t="str">
        <f t="shared" si="183"/>
        <v/>
      </c>
      <c r="BO181" s="104" t="str">
        <f t="shared" si="179"/>
        <v/>
      </c>
      <c r="BP181" s="104" t="str">
        <f t="shared" si="179"/>
        <v/>
      </c>
      <c r="BQ181" s="104" t="str">
        <f t="shared" si="179"/>
        <v/>
      </c>
      <c r="BR181" s="104" t="str">
        <f t="shared" si="179"/>
        <v/>
      </c>
      <c r="BS181" s="104" t="str">
        <f t="shared" si="179"/>
        <v/>
      </c>
      <c r="BT181" s="104" t="str">
        <f t="shared" si="179"/>
        <v/>
      </c>
      <c r="BU181" s="104" t="str">
        <f t="shared" si="179"/>
        <v/>
      </c>
      <c r="BV181" s="104" t="str">
        <f t="shared" si="179"/>
        <v/>
      </c>
      <c r="BW181" s="104" t="str">
        <f t="shared" si="179"/>
        <v/>
      </c>
      <c r="BX181" s="104" t="str">
        <f t="shared" si="179"/>
        <v/>
      </c>
      <c r="BY181" s="104" t="str">
        <f t="shared" si="179"/>
        <v/>
      </c>
      <c r="BZ181" s="104" t="str">
        <f t="shared" si="179"/>
        <v/>
      </c>
      <c r="CA181" s="104"/>
      <c r="CB181" s="104" t="str">
        <f t="shared" si="161"/>
        <v/>
      </c>
      <c r="CC181" s="104" t="str">
        <f t="shared" si="161"/>
        <v/>
      </c>
      <c r="CD181" s="104" t="str">
        <f t="shared" si="161"/>
        <v/>
      </c>
      <c r="CE181" s="104" t="str">
        <f t="shared" si="161"/>
        <v/>
      </c>
      <c r="CF181" s="104" t="str">
        <f t="shared" si="161"/>
        <v/>
      </c>
      <c r="CG181" s="104" t="str">
        <f t="shared" si="184"/>
        <v/>
      </c>
      <c r="CH181" s="104" t="str">
        <f t="shared" si="184"/>
        <v/>
      </c>
      <c r="CI181" s="104" t="str">
        <f t="shared" si="184"/>
        <v/>
      </c>
      <c r="CJ181" s="104" t="str">
        <f t="shared" si="184"/>
        <v/>
      </c>
      <c r="CK181" s="104" t="str">
        <f t="shared" si="184"/>
        <v/>
      </c>
      <c r="CL181" s="104" t="str">
        <f t="shared" si="184"/>
        <v/>
      </c>
      <c r="CM181" s="104" t="str">
        <f t="shared" si="184"/>
        <v/>
      </c>
      <c r="CN181" s="104" t="str">
        <f t="shared" si="184"/>
        <v/>
      </c>
      <c r="CO181" s="104"/>
      <c r="CP181" s="104" t="str">
        <f t="shared" si="162"/>
        <v/>
      </c>
      <c r="CQ181" s="104" t="str">
        <f t="shared" si="162"/>
        <v/>
      </c>
      <c r="CR181" s="104" t="str">
        <f t="shared" si="162"/>
        <v/>
      </c>
      <c r="CS181" s="104" t="str">
        <f t="shared" si="162"/>
        <v/>
      </c>
      <c r="CT181" s="104" t="str">
        <f t="shared" si="162"/>
        <v/>
      </c>
      <c r="CU181" s="104" t="str">
        <f t="shared" si="185"/>
        <v/>
      </c>
      <c r="CV181" s="104" t="str">
        <f t="shared" si="185"/>
        <v/>
      </c>
      <c r="CW181" s="104" t="str">
        <f t="shared" si="185"/>
        <v/>
      </c>
      <c r="CX181" s="104" t="str">
        <f t="shared" si="185"/>
        <v/>
      </c>
      <c r="CY181" s="104" t="str">
        <f t="shared" si="185"/>
        <v/>
      </c>
      <c r="CZ181" s="104" t="str">
        <f t="shared" si="185"/>
        <v/>
      </c>
      <c r="DA181" s="104" t="str">
        <f t="shared" si="185"/>
        <v/>
      </c>
      <c r="DB181" s="104" t="str">
        <f t="shared" si="185"/>
        <v/>
      </c>
      <c r="DC181" s="104"/>
      <c r="DD181" s="104" t="str">
        <f t="shared" si="163"/>
        <v/>
      </c>
      <c r="DE181" s="104" t="str">
        <f t="shared" si="163"/>
        <v/>
      </c>
      <c r="DF181" s="104" t="str">
        <f t="shared" si="163"/>
        <v/>
      </c>
      <c r="DG181" s="104" t="str">
        <f t="shared" si="163"/>
        <v/>
      </c>
      <c r="DH181" s="104" t="str">
        <f t="shared" si="163"/>
        <v/>
      </c>
      <c r="DI181" s="104" t="str">
        <f t="shared" si="186"/>
        <v/>
      </c>
      <c r="DJ181" s="104" t="str">
        <f t="shared" si="186"/>
        <v/>
      </c>
      <c r="DK181" s="104" t="str">
        <f t="shared" si="186"/>
        <v/>
      </c>
      <c r="DL181" s="104" t="str">
        <f t="shared" si="186"/>
        <v/>
      </c>
      <c r="DM181" s="104" t="str">
        <f t="shared" si="186"/>
        <v/>
      </c>
      <c r="DN181" s="104" t="str">
        <f t="shared" si="186"/>
        <v/>
      </c>
      <c r="DO181" s="104" t="str">
        <f t="shared" si="186"/>
        <v/>
      </c>
      <c r="DP181" s="104" t="str">
        <f t="shared" si="186"/>
        <v/>
      </c>
      <c r="DQ181" s="104"/>
      <c r="DR181" s="104" t="str">
        <f t="shared" si="164"/>
        <v/>
      </c>
      <c r="DS181" s="104" t="str">
        <f t="shared" si="164"/>
        <v/>
      </c>
      <c r="DT181" s="104" t="str">
        <f t="shared" si="164"/>
        <v/>
      </c>
      <c r="DU181" s="104" t="str">
        <f t="shared" si="164"/>
        <v/>
      </c>
      <c r="DV181" s="104" t="str">
        <f t="shared" si="164"/>
        <v/>
      </c>
      <c r="DW181" s="104" t="str">
        <f t="shared" si="187"/>
        <v/>
      </c>
      <c r="DX181" s="104" t="str">
        <f t="shared" si="187"/>
        <v/>
      </c>
      <c r="DY181" s="104" t="str">
        <f t="shared" si="187"/>
        <v/>
      </c>
      <c r="DZ181" s="104" t="str">
        <f t="shared" si="187"/>
        <v/>
      </c>
      <c r="EA181" s="104" t="str">
        <f t="shared" si="187"/>
        <v/>
      </c>
      <c r="EB181" s="104" t="str">
        <f t="shared" si="187"/>
        <v/>
      </c>
      <c r="EC181" s="104" t="str">
        <f t="shared" si="187"/>
        <v/>
      </c>
      <c r="ED181" s="104" t="str">
        <f t="shared" si="187"/>
        <v/>
      </c>
      <c r="EE181" s="104"/>
      <c r="EF181" s="104" t="str">
        <f t="shared" si="165"/>
        <v/>
      </c>
      <c r="EG181" s="104" t="str">
        <f t="shared" si="165"/>
        <v/>
      </c>
      <c r="EH181" s="104" t="str">
        <f t="shared" si="165"/>
        <v/>
      </c>
      <c r="EI181" s="104" t="str">
        <f t="shared" si="165"/>
        <v/>
      </c>
      <c r="EJ181" s="104" t="str">
        <f t="shared" si="165"/>
        <v/>
      </c>
      <c r="EK181" s="104" t="str">
        <f t="shared" si="188"/>
        <v/>
      </c>
      <c r="EL181" s="104" t="str">
        <f t="shared" si="188"/>
        <v/>
      </c>
      <c r="EM181" s="104" t="str">
        <f t="shared" si="188"/>
        <v/>
      </c>
      <c r="EN181" s="104" t="str">
        <f t="shared" si="188"/>
        <v/>
      </c>
      <c r="EO181" s="104" t="str">
        <f t="shared" si="188"/>
        <v/>
      </c>
      <c r="EP181" s="104" t="str">
        <f t="shared" si="188"/>
        <v/>
      </c>
      <c r="EQ181" s="104" t="str">
        <f t="shared" si="188"/>
        <v/>
      </c>
      <c r="ER181" s="104" t="str">
        <f t="shared" si="188"/>
        <v/>
      </c>
      <c r="ES181" s="104"/>
      <c r="ET181" s="104" t="str">
        <f t="shared" si="166"/>
        <v/>
      </c>
      <c r="EU181" s="104" t="str">
        <f t="shared" si="166"/>
        <v/>
      </c>
      <c r="EV181" s="104" t="str">
        <f t="shared" si="166"/>
        <v/>
      </c>
      <c r="EW181" s="104" t="str">
        <f t="shared" si="166"/>
        <v/>
      </c>
      <c r="EX181" s="104" t="str">
        <f t="shared" si="166"/>
        <v/>
      </c>
      <c r="EY181" s="104" t="str">
        <f t="shared" si="189"/>
        <v/>
      </c>
      <c r="EZ181" s="104" t="str">
        <f t="shared" si="189"/>
        <v/>
      </c>
      <c r="FA181" s="104" t="str">
        <f t="shared" si="189"/>
        <v/>
      </c>
      <c r="FB181" s="104" t="str">
        <f t="shared" si="189"/>
        <v/>
      </c>
      <c r="FC181" s="104" t="str">
        <f t="shared" si="189"/>
        <v/>
      </c>
      <c r="FD181" s="104" t="str">
        <f t="shared" si="189"/>
        <v/>
      </c>
      <c r="FE181" s="104" t="str">
        <f t="shared" si="189"/>
        <v/>
      </c>
      <c r="FF181" s="104" t="str">
        <f t="shared" si="189"/>
        <v/>
      </c>
      <c r="FG181" s="104"/>
      <c r="FH181" s="104" t="str">
        <f t="shared" si="167"/>
        <v/>
      </c>
      <c r="FI181" s="104" t="str">
        <f t="shared" si="167"/>
        <v/>
      </c>
      <c r="FJ181" s="104" t="str">
        <f t="shared" si="167"/>
        <v/>
      </c>
      <c r="FK181" s="104" t="str">
        <f t="shared" si="167"/>
        <v/>
      </c>
      <c r="FL181" s="104" t="str">
        <f t="shared" si="167"/>
        <v/>
      </c>
      <c r="FM181" s="104" t="str">
        <f t="shared" si="190"/>
        <v/>
      </c>
      <c r="FN181" s="104" t="str">
        <f t="shared" si="190"/>
        <v/>
      </c>
      <c r="FO181" s="104" t="str">
        <f t="shared" si="190"/>
        <v/>
      </c>
      <c r="FP181" s="104" t="str">
        <f t="shared" si="190"/>
        <v/>
      </c>
      <c r="FQ181" s="104" t="str">
        <f t="shared" si="190"/>
        <v/>
      </c>
      <c r="FR181" s="104" t="str">
        <f t="shared" si="190"/>
        <v/>
      </c>
      <c r="FS181" s="104" t="str">
        <f t="shared" si="190"/>
        <v/>
      </c>
      <c r="FT181" s="104" t="str">
        <f t="shared" si="190"/>
        <v/>
      </c>
      <c r="FU181" s="104"/>
      <c r="FV181" s="104" t="str">
        <f t="shared" si="168"/>
        <v/>
      </c>
      <c r="FW181" s="104" t="str">
        <f t="shared" si="168"/>
        <v/>
      </c>
      <c r="FX181" s="104" t="str">
        <f t="shared" si="168"/>
        <v/>
      </c>
      <c r="FY181" s="104" t="str">
        <f t="shared" si="168"/>
        <v/>
      </c>
      <c r="FZ181" s="104" t="str">
        <f t="shared" si="168"/>
        <v/>
      </c>
      <c r="GA181" s="104" t="str">
        <f t="shared" si="191"/>
        <v/>
      </c>
      <c r="GB181" s="104" t="str">
        <f t="shared" si="191"/>
        <v/>
      </c>
      <c r="GC181" s="104" t="str">
        <f t="shared" si="191"/>
        <v/>
      </c>
      <c r="GD181" s="104" t="str">
        <f t="shared" si="191"/>
        <v/>
      </c>
      <c r="GE181" s="104" t="str">
        <f t="shared" si="191"/>
        <v/>
      </c>
      <c r="GF181" s="104" t="str">
        <f t="shared" si="191"/>
        <v/>
      </c>
      <c r="GG181" s="104" t="str">
        <f t="shared" si="191"/>
        <v/>
      </c>
      <c r="GH181" s="104" t="str">
        <f t="shared" si="191"/>
        <v/>
      </c>
      <c r="GI181" s="104"/>
      <c r="GJ181" s="104" t="str">
        <f t="shared" si="169"/>
        <v/>
      </c>
      <c r="GK181" s="104" t="str">
        <f t="shared" si="169"/>
        <v/>
      </c>
      <c r="GL181" s="104" t="str">
        <f t="shared" si="169"/>
        <v/>
      </c>
      <c r="GM181" s="104" t="str">
        <f t="shared" si="169"/>
        <v/>
      </c>
      <c r="GN181" s="104" t="str">
        <f t="shared" si="169"/>
        <v/>
      </c>
      <c r="GO181" s="104" t="str">
        <f t="shared" si="192"/>
        <v/>
      </c>
      <c r="GP181" s="104" t="str">
        <f t="shared" si="192"/>
        <v/>
      </c>
      <c r="GQ181" s="104" t="str">
        <f t="shared" si="192"/>
        <v/>
      </c>
      <c r="GR181" s="104" t="str">
        <f t="shared" si="192"/>
        <v/>
      </c>
      <c r="GS181" s="104" t="str">
        <f t="shared" si="192"/>
        <v/>
      </c>
      <c r="GT181" s="104" t="str">
        <f t="shared" si="192"/>
        <v/>
      </c>
      <c r="GU181" s="104" t="str">
        <f t="shared" si="192"/>
        <v/>
      </c>
      <c r="GV181" s="104" t="str">
        <f t="shared" si="192"/>
        <v/>
      </c>
      <c r="GW181" s="104"/>
      <c r="GX181" s="104" t="str">
        <f t="shared" si="170"/>
        <v/>
      </c>
      <c r="GY181" s="104" t="str">
        <f t="shared" si="170"/>
        <v/>
      </c>
      <c r="GZ181" s="104" t="str">
        <f t="shared" si="170"/>
        <v/>
      </c>
      <c r="HA181" s="104" t="str">
        <f t="shared" si="170"/>
        <v/>
      </c>
      <c r="HB181" s="104" t="str">
        <f t="shared" si="170"/>
        <v/>
      </c>
      <c r="HC181" s="104">
        <f t="shared" si="193"/>
        <v>34.4</v>
      </c>
      <c r="HD181" s="104" t="str">
        <f t="shared" si="193"/>
        <v/>
      </c>
      <c r="HE181" s="104" t="str">
        <f t="shared" si="193"/>
        <v/>
      </c>
      <c r="HF181" s="104" t="str">
        <f t="shared" si="193"/>
        <v/>
      </c>
      <c r="HG181" s="104" t="str">
        <f t="shared" si="193"/>
        <v/>
      </c>
      <c r="HH181" s="104" t="str">
        <f t="shared" si="193"/>
        <v/>
      </c>
      <c r="HI181" s="104" t="str">
        <f t="shared" si="193"/>
        <v/>
      </c>
      <c r="HJ181" s="104" t="str">
        <f t="shared" si="193"/>
        <v/>
      </c>
    </row>
    <row r="182" spans="1:218" x14ac:dyDescent="0.25">
      <c r="A182" s="91">
        <v>40662</v>
      </c>
      <c r="B182" s="113">
        <v>0.75</v>
      </c>
      <c r="C182" s="114" t="s">
        <v>556</v>
      </c>
      <c r="D182" s="160" t="s">
        <v>664</v>
      </c>
      <c r="E182" s="112">
        <v>86.8</v>
      </c>
      <c r="F182" s="134"/>
      <c r="G182" s="161" t="s">
        <v>665</v>
      </c>
      <c r="H182" s="162" t="str">
        <f>INDEX('Daily Activity List'!B:B,MATCH(A182,'Daily Activity List'!$A:$A))</f>
        <v>AB Decon - Removal</v>
      </c>
      <c r="I182" s="136"/>
      <c r="J182" s="104" t="str">
        <f t="shared" si="144"/>
        <v/>
      </c>
      <c r="K182" s="104" t="str">
        <f t="shared" si="144"/>
        <v/>
      </c>
      <c r="L182" s="104" t="str">
        <f t="shared" si="175"/>
        <v/>
      </c>
      <c r="M182" s="104" t="str">
        <f t="shared" si="175"/>
        <v/>
      </c>
      <c r="N182" s="104" t="str">
        <f t="shared" si="175"/>
        <v/>
      </c>
      <c r="O182" s="104" t="str">
        <f t="shared" si="175"/>
        <v/>
      </c>
      <c r="P182" s="104" t="str">
        <f t="shared" si="175"/>
        <v/>
      </c>
      <c r="Q182" s="104" t="str">
        <f t="shared" si="175"/>
        <v/>
      </c>
      <c r="R182" s="104" t="str">
        <f t="shared" si="175"/>
        <v/>
      </c>
      <c r="S182" s="104" t="str">
        <f t="shared" si="175"/>
        <v/>
      </c>
      <c r="T182" s="104" t="str">
        <f t="shared" si="175"/>
        <v/>
      </c>
      <c r="U182" s="104" t="str">
        <f t="shared" si="175"/>
        <v/>
      </c>
      <c r="V182" s="104" t="str">
        <f t="shared" si="175"/>
        <v/>
      </c>
      <c r="W182" s="136"/>
      <c r="X182" s="104" t="str">
        <f t="shared" si="180"/>
        <v/>
      </c>
      <c r="Y182" s="104" t="str">
        <f t="shared" si="176"/>
        <v/>
      </c>
      <c r="Z182" s="104" t="str">
        <f t="shared" si="176"/>
        <v/>
      </c>
      <c r="AA182" s="104" t="str">
        <f t="shared" si="176"/>
        <v/>
      </c>
      <c r="AB182" s="104" t="str">
        <f t="shared" si="176"/>
        <v/>
      </c>
      <c r="AC182" s="104" t="str">
        <f t="shared" si="176"/>
        <v/>
      </c>
      <c r="AD182" s="104" t="str">
        <f t="shared" si="176"/>
        <v/>
      </c>
      <c r="AE182" s="104" t="str">
        <f t="shared" si="176"/>
        <v/>
      </c>
      <c r="AF182" s="104" t="str">
        <f t="shared" si="176"/>
        <v/>
      </c>
      <c r="AG182" s="104" t="str">
        <f t="shared" si="176"/>
        <v/>
      </c>
      <c r="AH182" s="104" t="str">
        <f t="shared" si="176"/>
        <v/>
      </c>
      <c r="AI182" s="104" t="str">
        <f t="shared" si="176"/>
        <v/>
      </c>
      <c r="AJ182" s="104" t="str">
        <f t="shared" si="176"/>
        <v/>
      </c>
      <c r="AK182" s="104"/>
      <c r="AL182" s="104" t="str">
        <f t="shared" si="181"/>
        <v/>
      </c>
      <c r="AM182" s="104" t="str">
        <f t="shared" si="177"/>
        <v/>
      </c>
      <c r="AN182" s="104" t="str">
        <f t="shared" si="177"/>
        <v/>
      </c>
      <c r="AO182" s="104" t="str">
        <f t="shared" si="177"/>
        <v/>
      </c>
      <c r="AP182" s="104" t="str">
        <f t="shared" si="177"/>
        <v/>
      </c>
      <c r="AQ182" s="104" t="str">
        <f t="shared" si="177"/>
        <v/>
      </c>
      <c r="AR182" s="104" t="str">
        <f t="shared" si="177"/>
        <v/>
      </c>
      <c r="AS182" s="104" t="str">
        <f t="shared" si="177"/>
        <v/>
      </c>
      <c r="AT182" s="104" t="str">
        <f t="shared" si="177"/>
        <v/>
      </c>
      <c r="AU182" s="104" t="str">
        <f t="shared" si="177"/>
        <v/>
      </c>
      <c r="AV182" s="104" t="str">
        <f t="shared" si="177"/>
        <v/>
      </c>
      <c r="AW182" s="104" t="str">
        <f t="shared" si="177"/>
        <v/>
      </c>
      <c r="AX182" s="104" t="str">
        <f t="shared" si="177"/>
        <v/>
      </c>
      <c r="AY182" s="104"/>
      <c r="AZ182" s="104" t="str">
        <f t="shared" si="182"/>
        <v/>
      </c>
      <c r="BA182" s="104" t="str">
        <f t="shared" si="178"/>
        <v/>
      </c>
      <c r="BB182" s="104" t="str">
        <f t="shared" si="178"/>
        <v/>
      </c>
      <c r="BC182" s="104" t="str">
        <f t="shared" si="178"/>
        <v/>
      </c>
      <c r="BD182" s="104" t="str">
        <f t="shared" si="178"/>
        <v/>
      </c>
      <c r="BE182" s="104" t="str">
        <f t="shared" si="178"/>
        <v/>
      </c>
      <c r="BF182" s="104" t="str">
        <f t="shared" si="178"/>
        <v/>
      </c>
      <c r="BG182" s="104" t="str">
        <f t="shared" si="178"/>
        <v/>
      </c>
      <c r="BH182" s="104" t="str">
        <f t="shared" si="178"/>
        <v/>
      </c>
      <c r="BI182" s="104" t="str">
        <f t="shared" si="178"/>
        <v/>
      </c>
      <c r="BJ182" s="104" t="str">
        <f t="shared" si="178"/>
        <v/>
      </c>
      <c r="BK182" s="104" t="str">
        <f t="shared" si="178"/>
        <v/>
      </c>
      <c r="BL182" s="104" t="str">
        <f t="shared" si="178"/>
        <v/>
      </c>
      <c r="BM182" s="104"/>
      <c r="BN182" s="104" t="str">
        <f t="shared" si="183"/>
        <v/>
      </c>
      <c r="BO182" s="104" t="str">
        <f t="shared" si="179"/>
        <v/>
      </c>
      <c r="BP182" s="104" t="str">
        <f t="shared" si="179"/>
        <v/>
      </c>
      <c r="BQ182" s="104" t="str">
        <f t="shared" si="179"/>
        <v/>
      </c>
      <c r="BR182" s="104" t="str">
        <f t="shared" si="179"/>
        <v/>
      </c>
      <c r="BS182" s="104" t="str">
        <f t="shared" si="179"/>
        <v/>
      </c>
      <c r="BT182" s="104" t="str">
        <f t="shared" si="179"/>
        <v/>
      </c>
      <c r="BU182" s="104" t="str">
        <f t="shared" si="179"/>
        <v/>
      </c>
      <c r="BV182" s="104" t="str">
        <f t="shared" si="179"/>
        <v/>
      </c>
      <c r="BW182" s="104" t="str">
        <f t="shared" si="179"/>
        <v/>
      </c>
      <c r="BX182" s="104" t="str">
        <f t="shared" si="179"/>
        <v/>
      </c>
      <c r="BY182" s="104" t="str">
        <f t="shared" si="179"/>
        <v/>
      </c>
      <c r="BZ182" s="104" t="str">
        <f t="shared" si="179"/>
        <v/>
      </c>
      <c r="CA182" s="104"/>
      <c r="CB182" s="104" t="str">
        <f t="shared" si="161"/>
        <v/>
      </c>
      <c r="CC182" s="104" t="str">
        <f t="shared" si="161"/>
        <v/>
      </c>
      <c r="CD182" s="104" t="str">
        <f t="shared" si="161"/>
        <v/>
      </c>
      <c r="CE182" s="104" t="str">
        <f t="shared" si="161"/>
        <v/>
      </c>
      <c r="CF182" s="104" t="str">
        <f t="shared" si="161"/>
        <v/>
      </c>
      <c r="CG182" s="104">
        <f t="shared" si="184"/>
        <v>86.8</v>
      </c>
      <c r="CH182" s="104" t="str">
        <f t="shared" si="184"/>
        <v/>
      </c>
      <c r="CI182" s="104" t="str">
        <f t="shared" si="184"/>
        <v/>
      </c>
      <c r="CJ182" s="104" t="str">
        <f t="shared" si="184"/>
        <v/>
      </c>
      <c r="CK182" s="104" t="str">
        <f t="shared" si="184"/>
        <v/>
      </c>
      <c r="CL182" s="104" t="str">
        <f t="shared" si="184"/>
        <v/>
      </c>
      <c r="CM182" s="104" t="str">
        <f t="shared" si="184"/>
        <v/>
      </c>
      <c r="CN182" s="104" t="str">
        <f t="shared" si="184"/>
        <v/>
      </c>
      <c r="CO182" s="104"/>
      <c r="CP182" s="104" t="str">
        <f t="shared" si="162"/>
        <v/>
      </c>
      <c r="CQ182" s="104" t="str">
        <f t="shared" si="162"/>
        <v/>
      </c>
      <c r="CR182" s="104" t="str">
        <f t="shared" si="162"/>
        <v/>
      </c>
      <c r="CS182" s="104" t="str">
        <f t="shared" si="162"/>
        <v/>
      </c>
      <c r="CT182" s="104" t="str">
        <f t="shared" si="162"/>
        <v/>
      </c>
      <c r="CU182" s="104" t="str">
        <f t="shared" si="185"/>
        <v/>
      </c>
      <c r="CV182" s="104" t="str">
        <f t="shared" si="185"/>
        <v/>
      </c>
      <c r="CW182" s="104" t="str">
        <f t="shared" si="185"/>
        <v/>
      </c>
      <c r="CX182" s="104" t="str">
        <f t="shared" si="185"/>
        <v/>
      </c>
      <c r="CY182" s="104" t="str">
        <f t="shared" si="185"/>
        <v/>
      </c>
      <c r="CZ182" s="104" t="str">
        <f t="shared" si="185"/>
        <v/>
      </c>
      <c r="DA182" s="104" t="str">
        <f t="shared" si="185"/>
        <v/>
      </c>
      <c r="DB182" s="104" t="str">
        <f t="shared" si="185"/>
        <v/>
      </c>
      <c r="DC182" s="104"/>
      <c r="DD182" s="104" t="str">
        <f t="shared" si="163"/>
        <v/>
      </c>
      <c r="DE182" s="104" t="str">
        <f t="shared" si="163"/>
        <v/>
      </c>
      <c r="DF182" s="104" t="str">
        <f t="shared" si="163"/>
        <v/>
      </c>
      <c r="DG182" s="104" t="str">
        <f t="shared" si="163"/>
        <v/>
      </c>
      <c r="DH182" s="104" t="str">
        <f t="shared" si="163"/>
        <v/>
      </c>
      <c r="DI182" s="104" t="str">
        <f t="shared" si="186"/>
        <v/>
      </c>
      <c r="DJ182" s="104" t="str">
        <f t="shared" si="186"/>
        <v/>
      </c>
      <c r="DK182" s="104" t="str">
        <f t="shared" si="186"/>
        <v/>
      </c>
      <c r="DL182" s="104" t="str">
        <f t="shared" si="186"/>
        <v/>
      </c>
      <c r="DM182" s="104" t="str">
        <f t="shared" si="186"/>
        <v/>
      </c>
      <c r="DN182" s="104" t="str">
        <f t="shared" si="186"/>
        <v/>
      </c>
      <c r="DO182" s="104" t="str">
        <f t="shared" si="186"/>
        <v/>
      </c>
      <c r="DP182" s="104" t="str">
        <f t="shared" si="186"/>
        <v/>
      </c>
      <c r="DQ182" s="104"/>
      <c r="DR182" s="104" t="str">
        <f t="shared" si="164"/>
        <v/>
      </c>
      <c r="DS182" s="104" t="str">
        <f t="shared" si="164"/>
        <v/>
      </c>
      <c r="DT182" s="104" t="str">
        <f t="shared" si="164"/>
        <v/>
      </c>
      <c r="DU182" s="104" t="str">
        <f t="shared" si="164"/>
        <v/>
      </c>
      <c r="DV182" s="104" t="str">
        <f t="shared" si="164"/>
        <v/>
      </c>
      <c r="DW182" s="104" t="str">
        <f t="shared" si="187"/>
        <v/>
      </c>
      <c r="DX182" s="104" t="str">
        <f t="shared" si="187"/>
        <v/>
      </c>
      <c r="DY182" s="104" t="str">
        <f t="shared" si="187"/>
        <v/>
      </c>
      <c r="DZ182" s="104" t="str">
        <f t="shared" si="187"/>
        <v/>
      </c>
      <c r="EA182" s="104" t="str">
        <f t="shared" si="187"/>
        <v/>
      </c>
      <c r="EB182" s="104" t="str">
        <f t="shared" si="187"/>
        <v/>
      </c>
      <c r="EC182" s="104" t="str">
        <f t="shared" si="187"/>
        <v/>
      </c>
      <c r="ED182" s="104" t="str">
        <f t="shared" si="187"/>
        <v/>
      </c>
      <c r="EE182" s="104"/>
      <c r="EF182" s="104" t="str">
        <f t="shared" si="165"/>
        <v/>
      </c>
      <c r="EG182" s="104" t="str">
        <f t="shared" si="165"/>
        <v/>
      </c>
      <c r="EH182" s="104" t="str">
        <f t="shared" si="165"/>
        <v/>
      </c>
      <c r="EI182" s="104" t="str">
        <f t="shared" si="165"/>
        <v/>
      </c>
      <c r="EJ182" s="104" t="str">
        <f t="shared" si="165"/>
        <v/>
      </c>
      <c r="EK182" s="104" t="str">
        <f t="shared" si="188"/>
        <v/>
      </c>
      <c r="EL182" s="104" t="str">
        <f t="shared" si="188"/>
        <v/>
      </c>
      <c r="EM182" s="104" t="str">
        <f t="shared" si="188"/>
        <v/>
      </c>
      <c r="EN182" s="104" t="str">
        <f t="shared" si="188"/>
        <v/>
      </c>
      <c r="EO182" s="104" t="str">
        <f t="shared" si="188"/>
        <v/>
      </c>
      <c r="EP182" s="104" t="str">
        <f t="shared" si="188"/>
        <v/>
      </c>
      <c r="EQ182" s="104" t="str">
        <f t="shared" si="188"/>
        <v/>
      </c>
      <c r="ER182" s="104" t="str">
        <f t="shared" si="188"/>
        <v/>
      </c>
      <c r="ES182" s="104"/>
      <c r="ET182" s="104" t="str">
        <f t="shared" si="166"/>
        <v/>
      </c>
      <c r="EU182" s="104" t="str">
        <f t="shared" si="166"/>
        <v/>
      </c>
      <c r="EV182" s="104" t="str">
        <f t="shared" si="166"/>
        <v/>
      </c>
      <c r="EW182" s="104" t="str">
        <f t="shared" si="166"/>
        <v/>
      </c>
      <c r="EX182" s="104" t="str">
        <f t="shared" si="166"/>
        <v/>
      </c>
      <c r="EY182" s="104" t="str">
        <f t="shared" si="189"/>
        <v/>
      </c>
      <c r="EZ182" s="104" t="str">
        <f t="shared" si="189"/>
        <v/>
      </c>
      <c r="FA182" s="104" t="str">
        <f t="shared" si="189"/>
        <v/>
      </c>
      <c r="FB182" s="104" t="str">
        <f t="shared" si="189"/>
        <v/>
      </c>
      <c r="FC182" s="104" t="str">
        <f t="shared" si="189"/>
        <v/>
      </c>
      <c r="FD182" s="104" t="str">
        <f t="shared" si="189"/>
        <v/>
      </c>
      <c r="FE182" s="104" t="str">
        <f t="shared" si="189"/>
        <v/>
      </c>
      <c r="FF182" s="104" t="str">
        <f t="shared" si="189"/>
        <v/>
      </c>
      <c r="FG182" s="104"/>
      <c r="FH182" s="104" t="str">
        <f t="shared" si="167"/>
        <v/>
      </c>
      <c r="FI182" s="104" t="str">
        <f t="shared" si="167"/>
        <v/>
      </c>
      <c r="FJ182" s="104" t="str">
        <f t="shared" si="167"/>
        <v/>
      </c>
      <c r="FK182" s="104" t="str">
        <f t="shared" si="167"/>
        <v/>
      </c>
      <c r="FL182" s="104" t="str">
        <f t="shared" si="167"/>
        <v/>
      </c>
      <c r="FM182" s="104" t="str">
        <f t="shared" si="190"/>
        <v/>
      </c>
      <c r="FN182" s="104" t="str">
        <f t="shared" si="190"/>
        <v/>
      </c>
      <c r="FO182" s="104" t="str">
        <f t="shared" si="190"/>
        <v/>
      </c>
      <c r="FP182" s="104" t="str">
        <f t="shared" si="190"/>
        <v/>
      </c>
      <c r="FQ182" s="104" t="str">
        <f t="shared" si="190"/>
        <v/>
      </c>
      <c r="FR182" s="104" t="str">
        <f t="shared" si="190"/>
        <v/>
      </c>
      <c r="FS182" s="104" t="str">
        <f t="shared" si="190"/>
        <v/>
      </c>
      <c r="FT182" s="104" t="str">
        <f t="shared" si="190"/>
        <v/>
      </c>
      <c r="FU182" s="104"/>
      <c r="FV182" s="104" t="str">
        <f t="shared" si="168"/>
        <v/>
      </c>
      <c r="FW182" s="104" t="str">
        <f t="shared" si="168"/>
        <v/>
      </c>
      <c r="FX182" s="104" t="str">
        <f t="shared" si="168"/>
        <v/>
      </c>
      <c r="FY182" s="104" t="str">
        <f t="shared" si="168"/>
        <v/>
      </c>
      <c r="FZ182" s="104" t="str">
        <f t="shared" si="168"/>
        <v/>
      </c>
      <c r="GA182" s="104" t="str">
        <f t="shared" si="191"/>
        <v/>
      </c>
      <c r="GB182" s="104" t="str">
        <f t="shared" si="191"/>
        <v/>
      </c>
      <c r="GC182" s="104" t="str">
        <f t="shared" si="191"/>
        <v/>
      </c>
      <c r="GD182" s="104" t="str">
        <f t="shared" si="191"/>
        <v/>
      </c>
      <c r="GE182" s="104" t="str">
        <f t="shared" si="191"/>
        <v/>
      </c>
      <c r="GF182" s="104" t="str">
        <f t="shared" si="191"/>
        <v/>
      </c>
      <c r="GG182" s="104" t="str">
        <f t="shared" si="191"/>
        <v/>
      </c>
      <c r="GH182" s="104" t="str">
        <f t="shared" si="191"/>
        <v/>
      </c>
      <c r="GI182" s="104"/>
      <c r="GJ182" s="104" t="str">
        <f t="shared" si="169"/>
        <v/>
      </c>
      <c r="GK182" s="104" t="str">
        <f t="shared" si="169"/>
        <v/>
      </c>
      <c r="GL182" s="104" t="str">
        <f t="shared" si="169"/>
        <v/>
      </c>
      <c r="GM182" s="104" t="str">
        <f t="shared" si="169"/>
        <v/>
      </c>
      <c r="GN182" s="104" t="str">
        <f t="shared" si="169"/>
        <v/>
      </c>
      <c r="GO182" s="104" t="str">
        <f t="shared" si="192"/>
        <v/>
      </c>
      <c r="GP182" s="104" t="str">
        <f t="shared" si="192"/>
        <v/>
      </c>
      <c r="GQ182" s="104" t="str">
        <f t="shared" si="192"/>
        <v/>
      </c>
      <c r="GR182" s="104" t="str">
        <f t="shared" si="192"/>
        <v/>
      </c>
      <c r="GS182" s="104" t="str">
        <f t="shared" si="192"/>
        <v/>
      </c>
      <c r="GT182" s="104" t="str">
        <f t="shared" si="192"/>
        <v/>
      </c>
      <c r="GU182" s="104" t="str">
        <f t="shared" si="192"/>
        <v/>
      </c>
      <c r="GV182" s="104" t="str">
        <f t="shared" si="192"/>
        <v/>
      </c>
      <c r="GW182" s="104"/>
      <c r="GX182" s="104" t="str">
        <f t="shared" si="170"/>
        <v/>
      </c>
      <c r="GY182" s="104" t="str">
        <f t="shared" si="170"/>
        <v/>
      </c>
      <c r="GZ182" s="104" t="str">
        <f t="shared" si="170"/>
        <v/>
      </c>
      <c r="HA182" s="104" t="str">
        <f t="shared" si="170"/>
        <v/>
      </c>
      <c r="HB182" s="104" t="str">
        <f t="shared" si="170"/>
        <v/>
      </c>
      <c r="HC182" s="104" t="str">
        <f t="shared" si="193"/>
        <v/>
      </c>
      <c r="HD182" s="104" t="str">
        <f t="shared" si="193"/>
        <v/>
      </c>
      <c r="HE182" s="104" t="str">
        <f t="shared" si="193"/>
        <v/>
      </c>
      <c r="HF182" s="104" t="str">
        <f t="shared" si="193"/>
        <v/>
      </c>
      <c r="HG182" s="104" t="str">
        <f t="shared" si="193"/>
        <v/>
      </c>
      <c r="HH182" s="104" t="str">
        <f t="shared" si="193"/>
        <v/>
      </c>
      <c r="HI182" s="104" t="str">
        <f t="shared" si="193"/>
        <v/>
      </c>
      <c r="HJ182" s="104" t="str">
        <f t="shared" si="193"/>
        <v/>
      </c>
    </row>
    <row r="183" spans="1:218" x14ac:dyDescent="0.25">
      <c r="A183" s="91">
        <v>40662</v>
      </c>
      <c r="B183" s="113">
        <v>0.75</v>
      </c>
      <c r="C183" s="114" t="s">
        <v>556</v>
      </c>
      <c r="D183" s="160" t="s">
        <v>664</v>
      </c>
      <c r="E183" s="112">
        <v>84.8</v>
      </c>
      <c r="F183" s="134"/>
      <c r="G183" s="161" t="s">
        <v>665</v>
      </c>
      <c r="H183" s="162" t="str">
        <f>INDEX('Daily Activity List'!B:B,MATCH(A183,'Daily Activity List'!$A:$A))</f>
        <v>AB Decon - Removal</v>
      </c>
      <c r="I183" s="136"/>
      <c r="J183" s="104" t="str">
        <f t="shared" ref="J183:V246" si="194">IF($C183="Decontamination Line",IF($E183="","",IF($H183=J$1,$E183,"")),"")</f>
        <v/>
      </c>
      <c r="K183" s="104" t="str">
        <f t="shared" si="194"/>
        <v/>
      </c>
      <c r="L183" s="104" t="str">
        <f t="shared" si="175"/>
        <v/>
      </c>
      <c r="M183" s="104" t="str">
        <f t="shared" si="175"/>
        <v/>
      </c>
      <c r="N183" s="104" t="str">
        <f t="shared" si="175"/>
        <v/>
      </c>
      <c r="O183" s="104" t="str">
        <f t="shared" si="175"/>
        <v/>
      </c>
      <c r="P183" s="104" t="str">
        <f t="shared" si="175"/>
        <v/>
      </c>
      <c r="Q183" s="104" t="str">
        <f t="shared" si="175"/>
        <v/>
      </c>
      <c r="R183" s="104" t="str">
        <f t="shared" si="175"/>
        <v/>
      </c>
      <c r="S183" s="104" t="str">
        <f t="shared" si="175"/>
        <v/>
      </c>
      <c r="T183" s="104" t="str">
        <f t="shared" si="175"/>
        <v/>
      </c>
      <c r="U183" s="104" t="str">
        <f t="shared" si="175"/>
        <v/>
      </c>
      <c r="V183" s="104" t="str">
        <f t="shared" si="175"/>
        <v/>
      </c>
      <c r="W183" s="136"/>
      <c r="X183" s="104" t="str">
        <f t="shared" si="180"/>
        <v/>
      </c>
      <c r="Y183" s="104" t="str">
        <f t="shared" si="176"/>
        <v/>
      </c>
      <c r="Z183" s="104" t="str">
        <f t="shared" si="176"/>
        <v/>
      </c>
      <c r="AA183" s="104" t="str">
        <f t="shared" si="176"/>
        <v/>
      </c>
      <c r="AB183" s="104" t="str">
        <f t="shared" si="176"/>
        <v/>
      </c>
      <c r="AC183" s="104" t="str">
        <f t="shared" si="176"/>
        <v/>
      </c>
      <c r="AD183" s="104" t="str">
        <f t="shared" si="176"/>
        <v/>
      </c>
      <c r="AE183" s="104" t="str">
        <f t="shared" si="176"/>
        <v/>
      </c>
      <c r="AF183" s="104" t="str">
        <f t="shared" si="176"/>
        <v/>
      </c>
      <c r="AG183" s="104" t="str">
        <f t="shared" si="176"/>
        <v/>
      </c>
      <c r="AH183" s="104" t="str">
        <f t="shared" si="176"/>
        <v/>
      </c>
      <c r="AI183" s="104" t="str">
        <f t="shared" si="176"/>
        <v/>
      </c>
      <c r="AJ183" s="104" t="str">
        <f t="shared" si="176"/>
        <v/>
      </c>
      <c r="AK183" s="104"/>
      <c r="AL183" s="104" t="str">
        <f t="shared" si="181"/>
        <v/>
      </c>
      <c r="AM183" s="104" t="str">
        <f t="shared" si="177"/>
        <v/>
      </c>
      <c r="AN183" s="104" t="str">
        <f t="shared" si="177"/>
        <v/>
      </c>
      <c r="AO183" s="104" t="str">
        <f t="shared" si="177"/>
        <v/>
      </c>
      <c r="AP183" s="104" t="str">
        <f t="shared" si="177"/>
        <v/>
      </c>
      <c r="AQ183" s="104" t="str">
        <f t="shared" si="177"/>
        <v/>
      </c>
      <c r="AR183" s="104" t="str">
        <f t="shared" si="177"/>
        <v/>
      </c>
      <c r="AS183" s="104" t="str">
        <f t="shared" si="177"/>
        <v/>
      </c>
      <c r="AT183" s="104" t="str">
        <f t="shared" si="177"/>
        <v/>
      </c>
      <c r="AU183" s="104" t="str">
        <f t="shared" si="177"/>
        <v/>
      </c>
      <c r="AV183" s="104" t="str">
        <f t="shared" si="177"/>
        <v/>
      </c>
      <c r="AW183" s="104" t="str">
        <f t="shared" si="177"/>
        <v/>
      </c>
      <c r="AX183" s="104" t="str">
        <f t="shared" si="177"/>
        <v/>
      </c>
      <c r="AY183" s="104"/>
      <c r="AZ183" s="104" t="str">
        <f t="shared" si="182"/>
        <v/>
      </c>
      <c r="BA183" s="104" t="str">
        <f t="shared" si="178"/>
        <v/>
      </c>
      <c r="BB183" s="104" t="str">
        <f t="shared" si="178"/>
        <v/>
      </c>
      <c r="BC183" s="104" t="str">
        <f t="shared" si="178"/>
        <v/>
      </c>
      <c r="BD183" s="104" t="str">
        <f t="shared" si="178"/>
        <v/>
      </c>
      <c r="BE183" s="104" t="str">
        <f t="shared" si="178"/>
        <v/>
      </c>
      <c r="BF183" s="104" t="str">
        <f t="shared" si="178"/>
        <v/>
      </c>
      <c r="BG183" s="104" t="str">
        <f t="shared" si="178"/>
        <v/>
      </c>
      <c r="BH183" s="104" t="str">
        <f t="shared" si="178"/>
        <v/>
      </c>
      <c r="BI183" s="104" t="str">
        <f t="shared" si="178"/>
        <v/>
      </c>
      <c r="BJ183" s="104" t="str">
        <f t="shared" si="178"/>
        <v/>
      </c>
      <c r="BK183" s="104" t="str">
        <f t="shared" si="178"/>
        <v/>
      </c>
      <c r="BL183" s="104" t="str">
        <f t="shared" si="178"/>
        <v/>
      </c>
      <c r="BM183" s="104"/>
      <c r="BN183" s="104" t="str">
        <f t="shared" si="183"/>
        <v/>
      </c>
      <c r="BO183" s="104" t="str">
        <f t="shared" si="179"/>
        <v/>
      </c>
      <c r="BP183" s="104" t="str">
        <f t="shared" si="179"/>
        <v/>
      </c>
      <c r="BQ183" s="104" t="str">
        <f t="shared" si="179"/>
        <v/>
      </c>
      <c r="BR183" s="104" t="str">
        <f t="shared" si="179"/>
        <v/>
      </c>
      <c r="BS183" s="104" t="str">
        <f t="shared" si="179"/>
        <v/>
      </c>
      <c r="BT183" s="104" t="str">
        <f t="shared" si="179"/>
        <v/>
      </c>
      <c r="BU183" s="104" t="str">
        <f t="shared" si="179"/>
        <v/>
      </c>
      <c r="BV183" s="104" t="str">
        <f t="shared" si="179"/>
        <v/>
      </c>
      <c r="BW183" s="104" t="str">
        <f t="shared" si="179"/>
        <v/>
      </c>
      <c r="BX183" s="104" t="str">
        <f t="shared" si="179"/>
        <v/>
      </c>
      <c r="BY183" s="104" t="str">
        <f t="shared" si="179"/>
        <v/>
      </c>
      <c r="BZ183" s="104" t="str">
        <f t="shared" si="179"/>
        <v/>
      </c>
      <c r="CA183" s="104"/>
      <c r="CB183" s="104" t="str">
        <f t="shared" si="161"/>
        <v/>
      </c>
      <c r="CC183" s="104" t="str">
        <f t="shared" si="161"/>
        <v/>
      </c>
      <c r="CD183" s="104" t="str">
        <f t="shared" si="161"/>
        <v/>
      </c>
      <c r="CE183" s="104" t="str">
        <f t="shared" si="161"/>
        <v/>
      </c>
      <c r="CF183" s="104" t="str">
        <f t="shared" si="161"/>
        <v/>
      </c>
      <c r="CG183" s="104">
        <f t="shared" si="184"/>
        <v>84.8</v>
      </c>
      <c r="CH183" s="104" t="str">
        <f t="shared" si="184"/>
        <v/>
      </c>
      <c r="CI183" s="104" t="str">
        <f t="shared" si="184"/>
        <v/>
      </c>
      <c r="CJ183" s="104" t="str">
        <f t="shared" si="184"/>
        <v/>
      </c>
      <c r="CK183" s="104" t="str">
        <f t="shared" si="184"/>
        <v/>
      </c>
      <c r="CL183" s="104" t="str">
        <f t="shared" si="184"/>
        <v/>
      </c>
      <c r="CM183" s="104" t="str">
        <f t="shared" si="184"/>
        <v/>
      </c>
      <c r="CN183" s="104" t="str">
        <f t="shared" si="184"/>
        <v/>
      </c>
      <c r="CO183" s="104"/>
      <c r="CP183" s="104" t="str">
        <f t="shared" si="162"/>
        <v/>
      </c>
      <c r="CQ183" s="104" t="str">
        <f t="shared" si="162"/>
        <v/>
      </c>
      <c r="CR183" s="104" t="str">
        <f t="shared" si="162"/>
        <v/>
      </c>
      <c r="CS183" s="104" t="str">
        <f t="shared" si="162"/>
        <v/>
      </c>
      <c r="CT183" s="104" t="str">
        <f t="shared" si="162"/>
        <v/>
      </c>
      <c r="CU183" s="104" t="str">
        <f t="shared" si="185"/>
        <v/>
      </c>
      <c r="CV183" s="104" t="str">
        <f t="shared" si="185"/>
        <v/>
      </c>
      <c r="CW183" s="104" t="str">
        <f t="shared" si="185"/>
        <v/>
      </c>
      <c r="CX183" s="104" t="str">
        <f t="shared" si="185"/>
        <v/>
      </c>
      <c r="CY183" s="104" t="str">
        <f t="shared" si="185"/>
        <v/>
      </c>
      <c r="CZ183" s="104" t="str">
        <f t="shared" si="185"/>
        <v/>
      </c>
      <c r="DA183" s="104" t="str">
        <f t="shared" si="185"/>
        <v/>
      </c>
      <c r="DB183" s="104" t="str">
        <f t="shared" si="185"/>
        <v/>
      </c>
      <c r="DC183" s="104"/>
      <c r="DD183" s="104" t="str">
        <f t="shared" si="163"/>
        <v/>
      </c>
      <c r="DE183" s="104" t="str">
        <f t="shared" si="163"/>
        <v/>
      </c>
      <c r="DF183" s="104" t="str">
        <f t="shared" si="163"/>
        <v/>
      </c>
      <c r="DG183" s="104" t="str">
        <f t="shared" si="163"/>
        <v/>
      </c>
      <c r="DH183" s="104" t="str">
        <f t="shared" si="163"/>
        <v/>
      </c>
      <c r="DI183" s="104" t="str">
        <f t="shared" si="186"/>
        <v/>
      </c>
      <c r="DJ183" s="104" t="str">
        <f t="shared" si="186"/>
        <v/>
      </c>
      <c r="DK183" s="104" t="str">
        <f t="shared" si="186"/>
        <v/>
      </c>
      <c r="DL183" s="104" t="str">
        <f t="shared" si="186"/>
        <v/>
      </c>
      <c r="DM183" s="104" t="str">
        <f t="shared" si="186"/>
        <v/>
      </c>
      <c r="DN183" s="104" t="str">
        <f t="shared" si="186"/>
        <v/>
      </c>
      <c r="DO183" s="104" t="str">
        <f t="shared" si="186"/>
        <v/>
      </c>
      <c r="DP183" s="104" t="str">
        <f t="shared" si="186"/>
        <v/>
      </c>
      <c r="DQ183" s="104"/>
      <c r="DR183" s="104" t="str">
        <f t="shared" si="164"/>
        <v/>
      </c>
      <c r="DS183" s="104" t="str">
        <f t="shared" si="164"/>
        <v/>
      </c>
      <c r="DT183" s="104" t="str">
        <f t="shared" si="164"/>
        <v/>
      </c>
      <c r="DU183" s="104" t="str">
        <f t="shared" si="164"/>
        <v/>
      </c>
      <c r="DV183" s="104" t="str">
        <f t="shared" si="164"/>
        <v/>
      </c>
      <c r="DW183" s="104" t="str">
        <f t="shared" si="187"/>
        <v/>
      </c>
      <c r="DX183" s="104" t="str">
        <f t="shared" si="187"/>
        <v/>
      </c>
      <c r="DY183" s="104" t="str">
        <f t="shared" si="187"/>
        <v/>
      </c>
      <c r="DZ183" s="104" t="str">
        <f t="shared" si="187"/>
        <v/>
      </c>
      <c r="EA183" s="104" t="str">
        <f t="shared" si="187"/>
        <v/>
      </c>
      <c r="EB183" s="104" t="str">
        <f t="shared" si="187"/>
        <v/>
      </c>
      <c r="EC183" s="104" t="str">
        <f t="shared" si="187"/>
        <v/>
      </c>
      <c r="ED183" s="104" t="str">
        <f t="shared" si="187"/>
        <v/>
      </c>
      <c r="EE183" s="104"/>
      <c r="EF183" s="104" t="str">
        <f t="shared" si="165"/>
        <v/>
      </c>
      <c r="EG183" s="104" t="str">
        <f t="shared" si="165"/>
        <v/>
      </c>
      <c r="EH183" s="104" t="str">
        <f t="shared" si="165"/>
        <v/>
      </c>
      <c r="EI183" s="104" t="str">
        <f t="shared" si="165"/>
        <v/>
      </c>
      <c r="EJ183" s="104" t="str">
        <f t="shared" si="165"/>
        <v/>
      </c>
      <c r="EK183" s="104" t="str">
        <f t="shared" si="188"/>
        <v/>
      </c>
      <c r="EL183" s="104" t="str">
        <f t="shared" si="188"/>
        <v/>
      </c>
      <c r="EM183" s="104" t="str">
        <f t="shared" si="188"/>
        <v/>
      </c>
      <c r="EN183" s="104" t="str">
        <f t="shared" si="188"/>
        <v/>
      </c>
      <c r="EO183" s="104" t="str">
        <f t="shared" si="188"/>
        <v/>
      </c>
      <c r="EP183" s="104" t="str">
        <f t="shared" si="188"/>
        <v/>
      </c>
      <c r="EQ183" s="104" t="str">
        <f t="shared" si="188"/>
        <v/>
      </c>
      <c r="ER183" s="104" t="str">
        <f t="shared" si="188"/>
        <v/>
      </c>
      <c r="ES183" s="104"/>
      <c r="ET183" s="104" t="str">
        <f t="shared" si="166"/>
        <v/>
      </c>
      <c r="EU183" s="104" t="str">
        <f t="shared" si="166"/>
        <v/>
      </c>
      <c r="EV183" s="104" t="str">
        <f t="shared" si="166"/>
        <v/>
      </c>
      <c r="EW183" s="104" t="str">
        <f t="shared" si="166"/>
        <v/>
      </c>
      <c r="EX183" s="104" t="str">
        <f t="shared" si="166"/>
        <v/>
      </c>
      <c r="EY183" s="104" t="str">
        <f t="shared" si="189"/>
        <v/>
      </c>
      <c r="EZ183" s="104" t="str">
        <f t="shared" si="189"/>
        <v/>
      </c>
      <c r="FA183" s="104" t="str">
        <f t="shared" si="189"/>
        <v/>
      </c>
      <c r="FB183" s="104" t="str">
        <f t="shared" si="189"/>
        <v/>
      </c>
      <c r="FC183" s="104" t="str">
        <f t="shared" si="189"/>
        <v/>
      </c>
      <c r="FD183" s="104" t="str">
        <f t="shared" si="189"/>
        <v/>
      </c>
      <c r="FE183" s="104" t="str">
        <f t="shared" si="189"/>
        <v/>
      </c>
      <c r="FF183" s="104" t="str">
        <f t="shared" si="189"/>
        <v/>
      </c>
      <c r="FG183" s="104"/>
      <c r="FH183" s="104" t="str">
        <f t="shared" si="167"/>
        <v/>
      </c>
      <c r="FI183" s="104" t="str">
        <f t="shared" si="167"/>
        <v/>
      </c>
      <c r="FJ183" s="104" t="str">
        <f t="shared" si="167"/>
        <v/>
      </c>
      <c r="FK183" s="104" t="str">
        <f t="shared" si="167"/>
        <v/>
      </c>
      <c r="FL183" s="104" t="str">
        <f t="shared" si="167"/>
        <v/>
      </c>
      <c r="FM183" s="104" t="str">
        <f t="shared" si="190"/>
        <v/>
      </c>
      <c r="FN183" s="104" t="str">
        <f t="shared" si="190"/>
        <v/>
      </c>
      <c r="FO183" s="104" t="str">
        <f t="shared" si="190"/>
        <v/>
      </c>
      <c r="FP183" s="104" t="str">
        <f t="shared" si="190"/>
        <v/>
      </c>
      <c r="FQ183" s="104" t="str">
        <f t="shared" si="190"/>
        <v/>
      </c>
      <c r="FR183" s="104" t="str">
        <f t="shared" si="190"/>
        <v/>
      </c>
      <c r="FS183" s="104" t="str">
        <f t="shared" si="190"/>
        <v/>
      </c>
      <c r="FT183" s="104" t="str">
        <f t="shared" si="190"/>
        <v/>
      </c>
      <c r="FU183" s="104"/>
      <c r="FV183" s="104" t="str">
        <f t="shared" si="168"/>
        <v/>
      </c>
      <c r="FW183" s="104" t="str">
        <f t="shared" si="168"/>
        <v/>
      </c>
      <c r="FX183" s="104" t="str">
        <f t="shared" si="168"/>
        <v/>
      </c>
      <c r="FY183" s="104" t="str">
        <f t="shared" si="168"/>
        <v/>
      </c>
      <c r="FZ183" s="104" t="str">
        <f t="shared" si="168"/>
        <v/>
      </c>
      <c r="GA183" s="104" t="str">
        <f t="shared" si="191"/>
        <v/>
      </c>
      <c r="GB183" s="104" t="str">
        <f t="shared" si="191"/>
        <v/>
      </c>
      <c r="GC183" s="104" t="str">
        <f t="shared" si="191"/>
        <v/>
      </c>
      <c r="GD183" s="104" t="str">
        <f t="shared" si="191"/>
        <v/>
      </c>
      <c r="GE183" s="104" t="str">
        <f t="shared" si="191"/>
        <v/>
      </c>
      <c r="GF183" s="104" t="str">
        <f t="shared" si="191"/>
        <v/>
      </c>
      <c r="GG183" s="104" t="str">
        <f t="shared" si="191"/>
        <v/>
      </c>
      <c r="GH183" s="104" t="str">
        <f t="shared" si="191"/>
        <v/>
      </c>
      <c r="GI183" s="104"/>
      <c r="GJ183" s="104" t="str">
        <f t="shared" si="169"/>
        <v/>
      </c>
      <c r="GK183" s="104" t="str">
        <f t="shared" si="169"/>
        <v/>
      </c>
      <c r="GL183" s="104" t="str">
        <f t="shared" si="169"/>
        <v/>
      </c>
      <c r="GM183" s="104" t="str">
        <f t="shared" si="169"/>
        <v/>
      </c>
      <c r="GN183" s="104" t="str">
        <f t="shared" si="169"/>
        <v/>
      </c>
      <c r="GO183" s="104" t="str">
        <f t="shared" si="192"/>
        <v/>
      </c>
      <c r="GP183" s="104" t="str">
        <f t="shared" si="192"/>
        <v/>
      </c>
      <c r="GQ183" s="104" t="str">
        <f t="shared" si="192"/>
        <v/>
      </c>
      <c r="GR183" s="104" t="str">
        <f t="shared" si="192"/>
        <v/>
      </c>
      <c r="GS183" s="104" t="str">
        <f t="shared" si="192"/>
        <v/>
      </c>
      <c r="GT183" s="104" t="str">
        <f t="shared" si="192"/>
        <v/>
      </c>
      <c r="GU183" s="104" t="str">
        <f t="shared" si="192"/>
        <v/>
      </c>
      <c r="GV183" s="104" t="str">
        <f t="shared" si="192"/>
        <v/>
      </c>
      <c r="GW183" s="104"/>
      <c r="GX183" s="104" t="str">
        <f t="shared" si="170"/>
        <v/>
      </c>
      <c r="GY183" s="104" t="str">
        <f t="shared" si="170"/>
        <v/>
      </c>
      <c r="GZ183" s="104" t="str">
        <f t="shared" si="170"/>
        <v/>
      </c>
      <c r="HA183" s="104" t="str">
        <f t="shared" si="170"/>
        <v/>
      </c>
      <c r="HB183" s="104" t="str">
        <f t="shared" si="170"/>
        <v/>
      </c>
      <c r="HC183" s="104" t="str">
        <f t="shared" si="193"/>
        <v/>
      </c>
      <c r="HD183" s="104" t="str">
        <f t="shared" si="193"/>
        <v/>
      </c>
      <c r="HE183" s="104" t="str">
        <f t="shared" si="193"/>
        <v/>
      </c>
      <c r="HF183" s="104" t="str">
        <f t="shared" si="193"/>
        <v/>
      </c>
      <c r="HG183" s="104" t="str">
        <f t="shared" si="193"/>
        <v/>
      </c>
      <c r="HH183" s="104" t="str">
        <f t="shared" si="193"/>
        <v/>
      </c>
      <c r="HI183" s="104" t="str">
        <f t="shared" si="193"/>
        <v/>
      </c>
      <c r="HJ183" s="104" t="str">
        <f t="shared" si="193"/>
        <v/>
      </c>
    </row>
    <row r="184" spans="1:218" x14ac:dyDescent="0.25">
      <c r="A184" s="91">
        <v>40662</v>
      </c>
      <c r="B184" s="113">
        <v>0.75</v>
      </c>
      <c r="C184" s="114" t="s">
        <v>558</v>
      </c>
      <c r="D184" s="160" t="s">
        <v>664</v>
      </c>
      <c r="E184" s="112">
        <v>88</v>
      </c>
      <c r="F184" s="134"/>
      <c r="G184" s="161" t="s">
        <v>665</v>
      </c>
      <c r="H184" s="162" t="str">
        <f>INDEX('Daily Activity List'!B:B,MATCH(A184,'Daily Activity List'!$A:$A))</f>
        <v>AB Decon - Removal</v>
      </c>
      <c r="I184" s="136"/>
      <c r="J184" s="104" t="str">
        <f t="shared" si="194"/>
        <v/>
      </c>
      <c r="K184" s="104" t="str">
        <f t="shared" si="194"/>
        <v/>
      </c>
      <c r="L184" s="104" t="str">
        <f t="shared" si="175"/>
        <v/>
      </c>
      <c r="M184" s="104" t="str">
        <f t="shared" si="175"/>
        <v/>
      </c>
      <c r="N184" s="104" t="str">
        <f t="shared" si="175"/>
        <v/>
      </c>
      <c r="O184" s="104" t="str">
        <f t="shared" si="175"/>
        <v/>
      </c>
      <c r="P184" s="104" t="str">
        <f t="shared" si="175"/>
        <v/>
      </c>
      <c r="Q184" s="104" t="str">
        <f t="shared" si="175"/>
        <v/>
      </c>
      <c r="R184" s="104" t="str">
        <f t="shared" si="175"/>
        <v/>
      </c>
      <c r="S184" s="104" t="str">
        <f t="shared" si="175"/>
        <v/>
      </c>
      <c r="T184" s="104" t="str">
        <f t="shared" si="175"/>
        <v/>
      </c>
      <c r="U184" s="104" t="str">
        <f t="shared" si="175"/>
        <v/>
      </c>
      <c r="V184" s="104" t="str">
        <f t="shared" si="175"/>
        <v/>
      </c>
      <c r="W184" s="136"/>
      <c r="X184" s="104" t="str">
        <f t="shared" si="180"/>
        <v/>
      </c>
      <c r="Y184" s="104" t="str">
        <f t="shared" si="176"/>
        <v/>
      </c>
      <c r="Z184" s="104" t="str">
        <f t="shared" si="176"/>
        <v/>
      </c>
      <c r="AA184" s="104" t="str">
        <f t="shared" si="176"/>
        <v/>
      </c>
      <c r="AB184" s="104" t="str">
        <f t="shared" si="176"/>
        <v/>
      </c>
      <c r="AC184" s="104" t="str">
        <f t="shared" si="176"/>
        <v/>
      </c>
      <c r="AD184" s="104" t="str">
        <f t="shared" si="176"/>
        <v/>
      </c>
      <c r="AE184" s="104" t="str">
        <f t="shared" si="176"/>
        <v/>
      </c>
      <c r="AF184" s="104" t="str">
        <f t="shared" si="176"/>
        <v/>
      </c>
      <c r="AG184" s="104" t="str">
        <f t="shared" si="176"/>
        <v/>
      </c>
      <c r="AH184" s="104" t="str">
        <f t="shared" si="176"/>
        <v/>
      </c>
      <c r="AI184" s="104" t="str">
        <f t="shared" si="176"/>
        <v/>
      </c>
      <c r="AJ184" s="104" t="str">
        <f t="shared" si="176"/>
        <v/>
      </c>
      <c r="AK184" s="104"/>
      <c r="AL184" s="104" t="str">
        <f t="shared" si="181"/>
        <v/>
      </c>
      <c r="AM184" s="104" t="str">
        <f t="shared" si="177"/>
        <v/>
      </c>
      <c r="AN184" s="104" t="str">
        <f t="shared" si="177"/>
        <v/>
      </c>
      <c r="AO184" s="104" t="str">
        <f t="shared" si="177"/>
        <v/>
      </c>
      <c r="AP184" s="104" t="str">
        <f t="shared" si="177"/>
        <v/>
      </c>
      <c r="AQ184" s="104" t="str">
        <f t="shared" si="177"/>
        <v/>
      </c>
      <c r="AR184" s="104" t="str">
        <f t="shared" si="177"/>
        <v/>
      </c>
      <c r="AS184" s="104" t="str">
        <f t="shared" si="177"/>
        <v/>
      </c>
      <c r="AT184" s="104" t="str">
        <f t="shared" si="177"/>
        <v/>
      </c>
      <c r="AU184" s="104" t="str">
        <f t="shared" si="177"/>
        <v/>
      </c>
      <c r="AV184" s="104" t="str">
        <f t="shared" si="177"/>
        <v/>
      </c>
      <c r="AW184" s="104" t="str">
        <f t="shared" si="177"/>
        <v/>
      </c>
      <c r="AX184" s="104" t="str">
        <f t="shared" si="177"/>
        <v/>
      </c>
      <c r="AY184" s="104"/>
      <c r="AZ184" s="104" t="str">
        <f t="shared" si="182"/>
        <v/>
      </c>
      <c r="BA184" s="104" t="str">
        <f t="shared" si="178"/>
        <v/>
      </c>
      <c r="BB184" s="104" t="str">
        <f t="shared" si="178"/>
        <v/>
      </c>
      <c r="BC184" s="104" t="str">
        <f t="shared" si="178"/>
        <v/>
      </c>
      <c r="BD184" s="104" t="str">
        <f t="shared" si="178"/>
        <v/>
      </c>
      <c r="BE184" s="104" t="str">
        <f t="shared" si="178"/>
        <v/>
      </c>
      <c r="BF184" s="104" t="str">
        <f t="shared" si="178"/>
        <v/>
      </c>
      <c r="BG184" s="104" t="str">
        <f t="shared" si="178"/>
        <v/>
      </c>
      <c r="BH184" s="104" t="str">
        <f t="shared" si="178"/>
        <v/>
      </c>
      <c r="BI184" s="104" t="str">
        <f t="shared" si="178"/>
        <v/>
      </c>
      <c r="BJ184" s="104" t="str">
        <f t="shared" si="178"/>
        <v/>
      </c>
      <c r="BK184" s="104" t="str">
        <f t="shared" si="178"/>
        <v/>
      </c>
      <c r="BL184" s="104" t="str">
        <f t="shared" si="178"/>
        <v/>
      </c>
      <c r="BM184" s="104"/>
      <c r="BN184" s="104" t="str">
        <f t="shared" si="183"/>
        <v/>
      </c>
      <c r="BO184" s="104" t="str">
        <f t="shared" si="179"/>
        <v/>
      </c>
      <c r="BP184" s="104" t="str">
        <f t="shared" si="179"/>
        <v/>
      </c>
      <c r="BQ184" s="104" t="str">
        <f t="shared" si="179"/>
        <v/>
      </c>
      <c r="BR184" s="104" t="str">
        <f t="shared" si="179"/>
        <v/>
      </c>
      <c r="BS184" s="104" t="str">
        <f t="shared" si="179"/>
        <v/>
      </c>
      <c r="BT184" s="104" t="str">
        <f t="shared" si="179"/>
        <v/>
      </c>
      <c r="BU184" s="104" t="str">
        <f t="shared" si="179"/>
        <v/>
      </c>
      <c r="BV184" s="104" t="str">
        <f t="shared" si="179"/>
        <v/>
      </c>
      <c r="BW184" s="104" t="str">
        <f t="shared" si="179"/>
        <v/>
      </c>
      <c r="BX184" s="104" t="str">
        <f t="shared" si="179"/>
        <v/>
      </c>
      <c r="BY184" s="104" t="str">
        <f t="shared" si="179"/>
        <v/>
      </c>
      <c r="BZ184" s="104" t="str">
        <f t="shared" si="179"/>
        <v/>
      </c>
      <c r="CA184" s="104"/>
      <c r="CB184" s="104" t="str">
        <f t="shared" si="161"/>
        <v/>
      </c>
      <c r="CC184" s="104" t="str">
        <f t="shared" si="161"/>
        <v/>
      </c>
      <c r="CD184" s="104" t="str">
        <f t="shared" si="161"/>
        <v/>
      </c>
      <c r="CE184" s="104" t="str">
        <f t="shared" si="161"/>
        <v/>
      </c>
      <c r="CF184" s="104" t="str">
        <f t="shared" si="161"/>
        <v/>
      </c>
      <c r="CG184" s="104" t="str">
        <f t="shared" si="184"/>
        <v/>
      </c>
      <c r="CH184" s="104" t="str">
        <f t="shared" si="184"/>
        <v/>
      </c>
      <c r="CI184" s="104" t="str">
        <f t="shared" si="184"/>
        <v/>
      </c>
      <c r="CJ184" s="104" t="str">
        <f t="shared" si="184"/>
        <v/>
      </c>
      <c r="CK184" s="104" t="str">
        <f t="shared" si="184"/>
        <v/>
      </c>
      <c r="CL184" s="104" t="str">
        <f t="shared" si="184"/>
        <v/>
      </c>
      <c r="CM184" s="104" t="str">
        <f t="shared" si="184"/>
        <v/>
      </c>
      <c r="CN184" s="104" t="str">
        <f t="shared" si="184"/>
        <v/>
      </c>
      <c r="CO184" s="104"/>
      <c r="CP184" s="104" t="str">
        <f t="shared" si="162"/>
        <v/>
      </c>
      <c r="CQ184" s="104" t="str">
        <f t="shared" si="162"/>
        <v/>
      </c>
      <c r="CR184" s="104" t="str">
        <f t="shared" si="162"/>
        <v/>
      </c>
      <c r="CS184" s="104" t="str">
        <f t="shared" si="162"/>
        <v/>
      </c>
      <c r="CT184" s="104" t="str">
        <f t="shared" si="162"/>
        <v/>
      </c>
      <c r="CU184" s="104" t="str">
        <f t="shared" si="185"/>
        <v/>
      </c>
      <c r="CV184" s="104" t="str">
        <f t="shared" si="185"/>
        <v/>
      </c>
      <c r="CW184" s="104" t="str">
        <f t="shared" si="185"/>
        <v/>
      </c>
      <c r="CX184" s="104" t="str">
        <f t="shared" si="185"/>
        <v/>
      </c>
      <c r="CY184" s="104" t="str">
        <f t="shared" si="185"/>
        <v/>
      </c>
      <c r="CZ184" s="104" t="str">
        <f t="shared" si="185"/>
        <v/>
      </c>
      <c r="DA184" s="104" t="str">
        <f t="shared" si="185"/>
        <v/>
      </c>
      <c r="DB184" s="104" t="str">
        <f t="shared" si="185"/>
        <v/>
      </c>
      <c r="DC184" s="104"/>
      <c r="DD184" s="104" t="str">
        <f t="shared" si="163"/>
        <v/>
      </c>
      <c r="DE184" s="104" t="str">
        <f t="shared" si="163"/>
        <v/>
      </c>
      <c r="DF184" s="104" t="str">
        <f t="shared" si="163"/>
        <v/>
      </c>
      <c r="DG184" s="104" t="str">
        <f t="shared" si="163"/>
        <v/>
      </c>
      <c r="DH184" s="104" t="str">
        <f t="shared" si="163"/>
        <v/>
      </c>
      <c r="DI184" s="104">
        <f t="shared" si="186"/>
        <v>88</v>
      </c>
      <c r="DJ184" s="104" t="str">
        <f t="shared" si="186"/>
        <v/>
      </c>
      <c r="DK184" s="104" t="str">
        <f t="shared" si="186"/>
        <v/>
      </c>
      <c r="DL184" s="104" t="str">
        <f t="shared" si="186"/>
        <v/>
      </c>
      <c r="DM184" s="104" t="str">
        <f t="shared" si="186"/>
        <v/>
      </c>
      <c r="DN184" s="104" t="str">
        <f t="shared" si="186"/>
        <v/>
      </c>
      <c r="DO184" s="104" t="str">
        <f t="shared" si="186"/>
        <v/>
      </c>
      <c r="DP184" s="104" t="str">
        <f t="shared" si="186"/>
        <v/>
      </c>
      <c r="DQ184" s="104"/>
      <c r="DR184" s="104" t="str">
        <f t="shared" si="164"/>
        <v/>
      </c>
      <c r="DS184" s="104" t="str">
        <f t="shared" si="164"/>
        <v/>
      </c>
      <c r="DT184" s="104" t="str">
        <f t="shared" si="164"/>
        <v/>
      </c>
      <c r="DU184" s="104" t="str">
        <f t="shared" si="164"/>
        <v/>
      </c>
      <c r="DV184" s="104" t="str">
        <f t="shared" si="164"/>
        <v/>
      </c>
      <c r="DW184" s="104" t="str">
        <f t="shared" si="187"/>
        <v/>
      </c>
      <c r="DX184" s="104" t="str">
        <f t="shared" si="187"/>
        <v/>
      </c>
      <c r="DY184" s="104" t="str">
        <f t="shared" si="187"/>
        <v/>
      </c>
      <c r="DZ184" s="104" t="str">
        <f t="shared" si="187"/>
        <v/>
      </c>
      <c r="EA184" s="104" t="str">
        <f t="shared" si="187"/>
        <v/>
      </c>
      <c r="EB184" s="104" t="str">
        <f t="shared" si="187"/>
        <v/>
      </c>
      <c r="EC184" s="104" t="str">
        <f t="shared" si="187"/>
        <v/>
      </c>
      <c r="ED184" s="104" t="str">
        <f t="shared" si="187"/>
        <v/>
      </c>
      <c r="EE184" s="104"/>
      <c r="EF184" s="104" t="str">
        <f t="shared" si="165"/>
        <v/>
      </c>
      <c r="EG184" s="104" t="str">
        <f t="shared" si="165"/>
        <v/>
      </c>
      <c r="EH184" s="104" t="str">
        <f t="shared" si="165"/>
        <v/>
      </c>
      <c r="EI184" s="104" t="str">
        <f t="shared" si="165"/>
        <v/>
      </c>
      <c r="EJ184" s="104" t="str">
        <f t="shared" si="165"/>
        <v/>
      </c>
      <c r="EK184" s="104" t="str">
        <f t="shared" si="188"/>
        <v/>
      </c>
      <c r="EL184" s="104" t="str">
        <f t="shared" si="188"/>
        <v/>
      </c>
      <c r="EM184" s="104" t="str">
        <f t="shared" si="188"/>
        <v/>
      </c>
      <c r="EN184" s="104" t="str">
        <f t="shared" si="188"/>
        <v/>
      </c>
      <c r="EO184" s="104" t="str">
        <f t="shared" si="188"/>
        <v/>
      </c>
      <c r="EP184" s="104" t="str">
        <f t="shared" si="188"/>
        <v/>
      </c>
      <c r="EQ184" s="104" t="str">
        <f t="shared" si="188"/>
        <v/>
      </c>
      <c r="ER184" s="104" t="str">
        <f t="shared" si="188"/>
        <v/>
      </c>
      <c r="ES184" s="104"/>
      <c r="ET184" s="104" t="str">
        <f t="shared" si="166"/>
        <v/>
      </c>
      <c r="EU184" s="104" t="str">
        <f t="shared" si="166"/>
        <v/>
      </c>
      <c r="EV184" s="104" t="str">
        <f t="shared" si="166"/>
        <v/>
      </c>
      <c r="EW184" s="104" t="str">
        <f t="shared" si="166"/>
        <v/>
      </c>
      <c r="EX184" s="104" t="str">
        <f t="shared" si="166"/>
        <v/>
      </c>
      <c r="EY184" s="104" t="str">
        <f t="shared" si="189"/>
        <v/>
      </c>
      <c r="EZ184" s="104" t="str">
        <f t="shared" si="189"/>
        <v/>
      </c>
      <c r="FA184" s="104" t="str">
        <f t="shared" si="189"/>
        <v/>
      </c>
      <c r="FB184" s="104" t="str">
        <f t="shared" si="189"/>
        <v/>
      </c>
      <c r="FC184" s="104" t="str">
        <f t="shared" si="189"/>
        <v/>
      </c>
      <c r="FD184" s="104" t="str">
        <f t="shared" si="189"/>
        <v/>
      </c>
      <c r="FE184" s="104" t="str">
        <f t="shared" si="189"/>
        <v/>
      </c>
      <c r="FF184" s="104" t="str">
        <f t="shared" si="189"/>
        <v/>
      </c>
      <c r="FG184" s="104"/>
      <c r="FH184" s="104" t="str">
        <f t="shared" si="167"/>
        <v/>
      </c>
      <c r="FI184" s="104" t="str">
        <f t="shared" si="167"/>
        <v/>
      </c>
      <c r="FJ184" s="104" t="str">
        <f t="shared" si="167"/>
        <v/>
      </c>
      <c r="FK184" s="104" t="str">
        <f t="shared" si="167"/>
        <v/>
      </c>
      <c r="FL184" s="104" t="str">
        <f t="shared" si="167"/>
        <v/>
      </c>
      <c r="FM184" s="104" t="str">
        <f t="shared" si="190"/>
        <v/>
      </c>
      <c r="FN184" s="104" t="str">
        <f t="shared" si="190"/>
        <v/>
      </c>
      <c r="FO184" s="104" t="str">
        <f t="shared" si="190"/>
        <v/>
      </c>
      <c r="FP184" s="104" t="str">
        <f t="shared" si="190"/>
        <v/>
      </c>
      <c r="FQ184" s="104" t="str">
        <f t="shared" si="190"/>
        <v/>
      </c>
      <c r="FR184" s="104" t="str">
        <f t="shared" si="190"/>
        <v/>
      </c>
      <c r="FS184" s="104" t="str">
        <f t="shared" si="190"/>
        <v/>
      </c>
      <c r="FT184" s="104" t="str">
        <f t="shared" si="190"/>
        <v/>
      </c>
      <c r="FU184" s="104"/>
      <c r="FV184" s="104" t="str">
        <f t="shared" si="168"/>
        <v/>
      </c>
      <c r="FW184" s="104" t="str">
        <f t="shared" si="168"/>
        <v/>
      </c>
      <c r="FX184" s="104" t="str">
        <f t="shared" si="168"/>
        <v/>
      </c>
      <c r="FY184" s="104" t="str">
        <f t="shared" si="168"/>
        <v/>
      </c>
      <c r="FZ184" s="104" t="str">
        <f t="shared" si="168"/>
        <v/>
      </c>
      <c r="GA184" s="104" t="str">
        <f t="shared" si="191"/>
        <v/>
      </c>
      <c r="GB184" s="104" t="str">
        <f t="shared" si="191"/>
        <v/>
      </c>
      <c r="GC184" s="104" t="str">
        <f t="shared" si="191"/>
        <v/>
      </c>
      <c r="GD184" s="104" t="str">
        <f t="shared" si="191"/>
        <v/>
      </c>
      <c r="GE184" s="104" t="str">
        <f t="shared" si="191"/>
        <v/>
      </c>
      <c r="GF184" s="104" t="str">
        <f t="shared" si="191"/>
        <v/>
      </c>
      <c r="GG184" s="104" t="str">
        <f t="shared" si="191"/>
        <v/>
      </c>
      <c r="GH184" s="104" t="str">
        <f t="shared" si="191"/>
        <v/>
      </c>
      <c r="GI184" s="104"/>
      <c r="GJ184" s="104" t="str">
        <f t="shared" si="169"/>
        <v/>
      </c>
      <c r="GK184" s="104" t="str">
        <f t="shared" si="169"/>
        <v/>
      </c>
      <c r="GL184" s="104" t="str">
        <f t="shared" si="169"/>
        <v/>
      </c>
      <c r="GM184" s="104" t="str">
        <f t="shared" si="169"/>
        <v/>
      </c>
      <c r="GN184" s="104" t="str">
        <f t="shared" si="169"/>
        <v/>
      </c>
      <c r="GO184" s="104" t="str">
        <f t="shared" si="192"/>
        <v/>
      </c>
      <c r="GP184" s="104" t="str">
        <f t="shared" si="192"/>
        <v/>
      </c>
      <c r="GQ184" s="104" t="str">
        <f t="shared" si="192"/>
        <v/>
      </c>
      <c r="GR184" s="104" t="str">
        <f t="shared" si="192"/>
        <v/>
      </c>
      <c r="GS184" s="104" t="str">
        <f t="shared" si="192"/>
        <v/>
      </c>
      <c r="GT184" s="104" t="str">
        <f t="shared" si="192"/>
        <v/>
      </c>
      <c r="GU184" s="104" t="str">
        <f t="shared" si="192"/>
        <v/>
      </c>
      <c r="GV184" s="104" t="str">
        <f t="shared" si="192"/>
        <v/>
      </c>
      <c r="GW184" s="104"/>
      <c r="GX184" s="104" t="str">
        <f t="shared" si="170"/>
        <v/>
      </c>
      <c r="GY184" s="104" t="str">
        <f t="shared" si="170"/>
        <v/>
      </c>
      <c r="GZ184" s="104" t="str">
        <f t="shared" si="170"/>
        <v/>
      </c>
      <c r="HA184" s="104" t="str">
        <f t="shared" si="170"/>
        <v/>
      </c>
      <c r="HB184" s="104" t="str">
        <f t="shared" si="170"/>
        <v/>
      </c>
      <c r="HC184" s="104" t="str">
        <f t="shared" si="193"/>
        <v/>
      </c>
      <c r="HD184" s="104" t="str">
        <f t="shared" si="193"/>
        <v/>
      </c>
      <c r="HE184" s="104" t="str">
        <f t="shared" si="193"/>
        <v/>
      </c>
      <c r="HF184" s="104" t="str">
        <f t="shared" si="193"/>
        <v/>
      </c>
      <c r="HG184" s="104" t="str">
        <f t="shared" si="193"/>
        <v/>
      </c>
      <c r="HH184" s="104" t="str">
        <f t="shared" si="193"/>
        <v/>
      </c>
      <c r="HI184" s="104" t="str">
        <f t="shared" si="193"/>
        <v/>
      </c>
      <c r="HJ184" s="104" t="str">
        <f t="shared" si="193"/>
        <v/>
      </c>
    </row>
    <row r="185" spans="1:218" x14ac:dyDescent="0.25">
      <c r="A185" s="91">
        <v>40662</v>
      </c>
      <c r="B185" s="113">
        <v>0.75</v>
      </c>
      <c r="C185" s="114" t="s">
        <v>556</v>
      </c>
      <c r="D185" s="160" t="s">
        <v>664</v>
      </c>
      <c r="E185" s="112">
        <v>65.2</v>
      </c>
      <c r="F185" s="134"/>
      <c r="G185" s="161" t="s">
        <v>665</v>
      </c>
      <c r="H185" s="162" t="str">
        <f>INDEX('Daily Activity List'!B:B,MATCH(A185,'Daily Activity List'!$A:$A))</f>
        <v>AB Decon - Removal</v>
      </c>
      <c r="I185" s="136"/>
      <c r="J185" s="104" t="str">
        <f t="shared" si="194"/>
        <v/>
      </c>
      <c r="K185" s="104" t="str">
        <f t="shared" si="194"/>
        <v/>
      </c>
      <c r="L185" s="104" t="str">
        <f t="shared" si="175"/>
        <v/>
      </c>
      <c r="M185" s="104" t="str">
        <f t="shared" si="175"/>
        <v/>
      </c>
      <c r="N185" s="104" t="str">
        <f t="shared" si="175"/>
        <v/>
      </c>
      <c r="O185" s="104" t="str">
        <f t="shared" si="175"/>
        <v/>
      </c>
      <c r="P185" s="104" t="str">
        <f t="shared" si="175"/>
        <v/>
      </c>
      <c r="Q185" s="104" t="str">
        <f t="shared" si="175"/>
        <v/>
      </c>
      <c r="R185" s="104" t="str">
        <f t="shared" si="175"/>
        <v/>
      </c>
      <c r="S185" s="104" t="str">
        <f t="shared" si="175"/>
        <v/>
      </c>
      <c r="T185" s="104" t="str">
        <f t="shared" si="175"/>
        <v/>
      </c>
      <c r="U185" s="104" t="str">
        <f t="shared" si="175"/>
        <v/>
      </c>
      <c r="V185" s="104" t="str">
        <f t="shared" si="175"/>
        <v/>
      </c>
      <c r="W185" s="136"/>
      <c r="X185" s="104" t="str">
        <f t="shared" si="180"/>
        <v/>
      </c>
      <c r="Y185" s="104" t="str">
        <f t="shared" si="176"/>
        <v/>
      </c>
      <c r="Z185" s="104" t="str">
        <f t="shared" si="176"/>
        <v/>
      </c>
      <c r="AA185" s="104" t="str">
        <f t="shared" si="176"/>
        <v/>
      </c>
      <c r="AB185" s="104" t="str">
        <f t="shared" si="176"/>
        <v/>
      </c>
      <c r="AC185" s="104" t="str">
        <f t="shared" si="176"/>
        <v/>
      </c>
      <c r="AD185" s="104" t="str">
        <f t="shared" si="176"/>
        <v/>
      </c>
      <c r="AE185" s="104" t="str">
        <f t="shared" si="176"/>
        <v/>
      </c>
      <c r="AF185" s="104" t="str">
        <f t="shared" si="176"/>
        <v/>
      </c>
      <c r="AG185" s="104" t="str">
        <f t="shared" si="176"/>
        <v/>
      </c>
      <c r="AH185" s="104" t="str">
        <f t="shared" si="176"/>
        <v/>
      </c>
      <c r="AI185" s="104" t="str">
        <f t="shared" si="176"/>
        <v/>
      </c>
      <c r="AJ185" s="104" t="str">
        <f t="shared" si="176"/>
        <v/>
      </c>
      <c r="AK185" s="104"/>
      <c r="AL185" s="104" t="str">
        <f t="shared" si="181"/>
        <v/>
      </c>
      <c r="AM185" s="104" t="str">
        <f t="shared" si="177"/>
        <v/>
      </c>
      <c r="AN185" s="104" t="str">
        <f t="shared" si="177"/>
        <v/>
      </c>
      <c r="AO185" s="104" t="str">
        <f t="shared" si="177"/>
        <v/>
      </c>
      <c r="AP185" s="104" t="str">
        <f t="shared" si="177"/>
        <v/>
      </c>
      <c r="AQ185" s="104" t="str">
        <f t="shared" si="177"/>
        <v/>
      </c>
      <c r="AR185" s="104" t="str">
        <f t="shared" si="177"/>
        <v/>
      </c>
      <c r="AS185" s="104" t="str">
        <f t="shared" si="177"/>
        <v/>
      </c>
      <c r="AT185" s="104" t="str">
        <f t="shared" si="177"/>
        <v/>
      </c>
      <c r="AU185" s="104" t="str">
        <f t="shared" si="177"/>
        <v/>
      </c>
      <c r="AV185" s="104" t="str">
        <f t="shared" si="177"/>
        <v/>
      </c>
      <c r="AW185" s="104" t="str">
        <f t="shared" si="177"/>
        <v/>
      </c>
      <c r="AX185" s="104" t="str">
        <f t="shared" si="177"/>
        <v/>
      </c>
      <c r="AY185" s="104"/>
      <c r="AZ185" s="104" t="str">
        <f t="shared" si="182"/>
        <v/>
      </c>
      <c r="BA185" s="104" t="str">
        <f t="shared" si="178"/>
        <v/>
      </c>
      <c r="BB185" s="104" t="str">
        <f t="shared" si="178"/>
        <v/>
      </c>
      <c r="BC185" s="104" t="str">
        <f t="shared" si="178"/>
        <v/>
      </c>
      <c r="BD185" s="104" t="str">
        <f t="shared" si="178"/>
        <v/>
      </c>
      <c r="BE185" s="104" t="str">
        <f t="shared" si="178"/>
        <v/>
      </c>
      <c r="BF185" s="104" t="str">
        <f t="shared" si="178"/>
        <v/>
      </c>
      <c r="BG185" s="104" t="str">
        <f t="shared" si="178"/>
        <v/>
      </c>
      <c r="BH185" s="104" t="str">
        <f t="shared" si="178"/>
        <v/>
      </c>
      <c r="BI185" s="104" t="str">
        <f t="shared" si="178"/>
        <v/>
      </c>
      <c r="BJ185" s="104" t="str">
        <f t="shared" si="178"/>
        <v/>
      </c>
      <c r="BK185" s="104" t="str">
        <f t="shared" si="178"/>
        <v/>
      </c>
      <c r="BL185" s="104" t="str">
        <f t="shared" si="178"/>
        <v/>
      </c>
      <c r="BM185" s="104"/>
      <c r="BN185" s="104" t="str">
        <f t="shared" si="183"/>
        <v/>
      </c>
      <c r="BO185" s="104" t="str">
        <f t="shared" si="179"/>
        <v/>
      </c>
      <c r="BP185" s="104" t="str">
        <f t="shared" si="179"/>
        <v/>
      </c>
      <c r="BQ185" s="104" t="str">
        <f t="shared" si="179"/>
        <v/>
      </c>
      <c r="BR185" s="104" t="str">
        <f t="shared" si="179"/>
        <v/>
      </c>
      <c r="BS185" s="104" t="str">
        <f t="shared" si="179"/>
        <v/>
      </c>
      <c r="BT185" s="104" t="str">
        <f t="shared" si="179"/>
        <v/>
      </c>
      <c r="BU185" s="104" t="str">
        <f t="shared" si="179"/>
        <v/>
      </c>
      <c r="BV185" s="104" t="str">
        <f t="shared" si="179"/>
        <v/>
      </c>
      <c r="BW185" s="104" t="str">
        <f t="shared" si="179"/>
        <v/>
      </c>
      <c r="BX185" s="104" t="str">
        <f t="shared" si="179"/>
        <v/>
      </c>
      <c r="BY185" s="104" t="str">
        <f t="shared" si="179"/>
        <v/>
      </c>
      <c r="BZ185" s="104" t="str">
        <f t="shared" si="179"/>
        <v/>
      </c>
      <c r="CA185" s="104"/>
      <c r="CB185" s="104" t="str">
        <f t="shared" si="161"/>
        <v/>
      </c>
      <c r="CC185" s="104" t="str">
        <f t="shared" si="161"/>
        <v/>
      </c>
      <c r="CD185" s="104" t="str">
        <f t="shared" si="161"/>
        <v/>
      </c>
      <c r="CE185" s="104" t="str">
        <f t="shared" si="161"/>
        <v/>
      </c>
      <c r="CF185" s="104" t="str">
        <f t="shared" si="161"/>
        <v/>
      </c>
      <c r="CG185" s="104">
        <f t="shared" si="184"/>
        <v>65.2</v>
      </c>
      <c r="CH185" s="104" t="str">
        <f t="shared" si="184"/>
        <v/>
      </c>
      <c r="CI185" s="104" t="str">
        <f t="shared" si="184"/>
        <v/>
      </c>
      <c r="CJ185" s="104" t="str">
        <f t="shared" si="184"/>
        <v/>
      </c>
      <c r="CK185" s="104" t="str">
        <f t="shared" si="184"/>
        <v/>
      </c>
      <c r="CL185" s="104" t="str">
        <f t="shared" si="184"/>
        <v/>
      </c>
      <c r="CM185" s="104" t="str">
        <f t="shared" si="184"/>
        <v/>
      </c>
      <c r="CN185" s="104" t="str">
        <f t="shared" si="184"/>
        <v/>
      </c>
      <c r="CO185" s="104"/>
      <c r="CP185" s="104" t="str">
        <f t="shared" si="162"/>
        <v/>
      </c>
      <c r="CQ185" s="104" t="str">
        <f t="shared" si="162"/>
        <v/>
      </c>
      <c r="CR185" s="104" t="str">
        <f t="shared" si="162"/>
        <v/>
      </c>
      <c r="CS185" s="104" t="str">
        <f t="shared" si="162"/>
        <v/>
      </c>
      <c r="CT185" s="104" t="str">
        <f t="shared" si="162"/>
        <v/>
      </c>
      <c r="CU185" s="104" t="str">
        <f t="shared" si="185"/>
        <v/>
      </c>
      <c r="CV185" s="104" t="str">
        <f t="shared" si="185"/>
        <v/>
      </c>
      <c r="CW185" s="104" t="str">
        <f t="shared" si="185"/>
        <v/>
      </c>
      <c r="CX185" s="104" t="str">
        <f t="shared" si="185"/>
        <v/>
      </c>
      <c r="CY185" s="104" t="str">
        <f t="shared" si="185"/>
        <v/>
      </c>
      <c r="CZ185" s="104" t="str">
        <f t="shared" si="185"/>
        <v/>
      </c>
      <c r="DA185" s="104" t="str">
        <f t="shared" si="185"/>
        <v/>
      </c>
      <c r="DB185" s="104" t="str">
        <f t="shared" si="185"/>
        <v/>
      </c>
      <c r="DC185" s="104"/>
      <c r="DD185" s="104" t="str">
        <f t="shared" si="163"/>
        <v/>
      </c>
      <c r="DE185" s="104" t="str">
        <f t="shared" si="163"/>
        <v/>
      </c>
      <c r="DF185" s="104" t="str">
        <f t="shared" si="163"/>
        <v/>
      </c>
      <c r="DG185" s="104" t="str">
        <f t="shared" si="163"/>
        <v/>
      </c>
      <c r="DH185" s="104" t="str">
        <f t="shared" si="163"/>
        <v/>
      </c>
      <c r="DI185" s="104" t="str">
        <f t="shared" si="186"/>
        <v/>
      </c>
      <c r="DJ185" s="104" t="str">
        <f t="shared" si="186"/>
        <v/>
      </c>
      <c r="DK185" s="104" t="str">
        <f t="shared" si="186"/>
        <v/>
      </c>
      <c r="DL185" s="104" t="str">
        <f t="shared" si="186"/>
        <v/>
      </c>
      <c r="DM185" s="104" t="str">
        <f t="shared" si="186"/>
        <v/>
      </c>
      <c r="DN185" s="104" t="str">
        <f t="shared" si="186"/>
        <v/>
      </c>
      <c r="DO185" s="104" t="str">
        <f t="shared" si="186"/>
        <v/>
      </c>
      <c r="DP185" s="104" t="str">
        <f t="shared" si="186"/>
        <v/>
      </c>
      <c r="DQ185" s="104"/>
      <c r="DR185" s="104" t="str">
        <f t="shared" si="164"/>
        <v/>
      </c>
      <c r="DS185" s="104" t="str">
        <f t="shared" si="164"/>
        <v/>
      </c>
      <c r="DT185" s="104" t="str">
        <f t="shared" si="164"/>
        <v/>
      </c>
      <c r="DU185" s="104" t="str">
        <f t="shared" si="164"/>
        <v/>
      </c>
      <c r="DV185" s="104" t="str">
        <f t="shared" si="164"/>
        <v/>
      </c>
      <c r="DW185" s="104" t="str">
        <f t="shared" si="187"/>
        <v/>
      </c>
      <c r="DX185" s="104" t="str">
        <f t="shared" si="187"/>
        <v/>
      </c>
      <c r="DY185" s="104" t="str">
        <f t="shared" si="187"/>
        <v/>
      </c>
      <c r="DZ185" s="104" t="str">
        <f t="shared" si="187"/>
        <v/>
      </c>
      <c r="EA185" s="104" t="str">
        <f t="shared" si="187"/>
        <v/>
      </c>
      <c r="EB185" s="104" t="str">
        <f t="shared" si="187"/>
        <v/>
      </c>
      <c r="EC185" s="104" t="str">
        <f t="shared" si="187"/>
        <v/>
      </c>
      <c r="ED185" s="104" t="str">
        <f t="shared" si="187"/>
        <v/>
      </c>
      <c r="EE185" s="104"/>
      <c r="EF185" s="104" t="str">
        <f t="shared" si="165"/>
        <v/>
      </c>
      <c r="EG185" s="104" t="str">
        <f t="shared" si="165"/>
        <v/>
      </c>
      <c r="EH185" s="104" t="str">
        <f t="shared" si="165"/>
        <v/>
      </c>
      <c r="EI185" s="104" t="str">
        <f t="shared" si="165"/>
        <v/>
      </c>
      <c r="EJ185" s="104" t="str">
        <f t="shared" si="165"/>
        <v/>
      </c>
      <c r="EK185" s="104" t="str">
        <f t="shared" si="188"/>
        <v/>
      </c>
      <c r="EL185" s="104" t="str">
        <f t="shared" si="188"/>
        <v/>
      </c>
      <c r="EM185" s="104" t="str">
        <f t="shared" si="188"/>
        <v/>
      </c>
      <c r="EN185" s="104" t="str">
        <f t="shared" si="188"/>
        <v/>
      </c>
      <c r="EO185" s="104" t="str">
        <f t="shared" si="188"/>
        <v/>
      </c>
      <c r="EP185" s="104" t="str">
        <f t="shared" si="188"/>
        <v/>
      </c>
      <c r="EQ185" s="104" t="str">
        <f t="shared" si="188"/>
        <v/>
      </c>
      <c r="ER185" s="104" t="str">
        <f t="shared" si="188"/>
        <v/>
      </c>
      <c r="ES185" s="104"/>
      <c r="ET185" s="104" t="str">
        <f t="shared" si="166"/>
        <v/>
      </c>
      <c r="EU185" s="104" t="str">
        <f t="shared" si="166"/>
        <v/>
      </c>
      <c r="EV185" s="104" t="str">
        <f t="shared" si="166"/>
        <v/>
      </c>
      <c r="EW185" s="104" t="str">
        <f t="shared" si="166"/>
        <v/>
      </c>
      <c r="EX185" s="104" t="str">
        <f t="shared" si="166"/>
        <v/>
      </c>
      <c r="EY185" s="104" t="str">
        <f t="shared" si="189"/>
        <v/>
      </c>
      <c r="EZ185" s="104" t="str">
        <f t="shared" si="189"/>
        <v/>
      </c>
      <c r="FA185" s="104" t="str">
        <f t="shared" si="189"/>
        <v/>
      </c>
      <c r="FB185" s="104" t="str">
        <f t="shared" si="189"/>
        <v/>
      </c>
      <c r="FC185" s="104" t="str">
        <f t="shared" si="189"/>
        <v/>
      </c>
      <c r="FD185" s="104" t="str">
        <f t="shared" si="189"/>
        <v/>
      </c>
      <c r="FE185" s="104" t="str">
        <f t="shared" si="189"/>
        <v/>
      </c>
      <c r="FF185" s="104" t="str">
        <f t="shared" si="189"/>
        <v/>
      </c>
      <c r="FG185" s="104"/>
      <c r="FH185" s="104" t="str">
        <f t="shared" si="167"/>
        <v/>
      </c>
      <c r="FI185" s="104" t="str">
        <f t="shared" si="167"/>
        <v/>
      </c>
      <c r="FJ185" s="104" t="str">
        <f t="shared" si="167"/>
        <v/>
      </c>
      <c r="FK185" s="104" t="str">
        <f t="shared" si="167"/>
        <v/>
      </c>
      <c r="FL185" s="104" t="str">
        <f t="shared" si="167"/>
        <v/>
      </c>
      <c r="FM185" s="104" t="str">
        <f t="shared" si="190"/>
        <v/>
      </c>
      <c r="FN185" s="104" t="str">
        <f t="shared" si="190"/>
        <v/>
      </c>
      <c r="FO185" s="104" t="str">
        <f t="shared" si="190"/>
        <v/>
      </c>
      <c r="FP185" s="104" t="str">
        <f t="shared" si="190"/>
        <v/>
      </c>
      <c r="FQ185" s="104" t="str">
        <f t="shared" si="190"/>
        <v/>
      </c>
      <c r="FR185" s="104" t="str">
        <f t="shared" si="190"/>
        <v/>
      </c>
      <c r="FS185" s="104" t="str">
        <f t="shared" si="190"/>
        <v/>
      </c>
      <c r="FT185" s="104" t="str">
        <f t="shared" si="190"/>
        <v/>
      </c>
      <c r="FU185" s="104"/>
      <c r="FV185" s="104" t="str">
        <f t="shared" si="168"/>
        <v/>
      </c>
      <c r="FW185" s="104" t="str">
        <f t="shared" si="168"/>
        <v/>
      </c>
      <c r="FX185" s="104" t="str">
        <f t="shared" si="168"/>
        <v/>
      </c>
      <c r="FY185" s="104" t="str">
        <f t="shared" si="168"/>
        <v/>
      </c>
      <c r="FZ185" s="104" t="str">
        <f t="shared" si="168"/>
        <v/>
      </c>
      <c r="GA185" s="104" t="str">
        <f t="shared" si="191"/>
        <v/>
      </c>
      <c r="GB185" s="104" t="str">
        <f t="shared" si="191"/>
        <v/>
      </c>
      <c r="GC185" s="104" t="str">
        <f t="shared" si="191"/>
        <v/>
      </c>
      <c r="GD185" s="104" t="str">
        <f t="shared" si="191"/>
        <v/>
      </c>
      <c r="GE185" s="104" t="str">
        <f t="shared" si="191"/>
        <v/>
      </c>
      <c r="GF185" s="104" t="str">
        <f t="shared" si="191"/>
        <v/>
      </c>
      <c r="GG185" s="104" t="str">
        <f t="shared" si="191"/>
        <v/>
      </c>
      <c r="GH185" s="104" t="str">
        <f t="shared" si="191"/>
        <v/>
      </c>
      <c r="GI185" s="104"/>
      <c r="GJ185" s="104" t="str">
        <f t="shared" si="169"/>
        <v/>
      </c>
      <c r="GK185" s="104" t="str">
        <f t="shared" si="169"/>
        <v/>
      </c>
      <c r="GL185" s="104" t="str">
        <f t="shared" si="169"/>
        <v/>
      </c>
      <c r="GM185" s="104" t="str">
        <f t="shared" si="169"/>
        <v/>
      </c>
      <c r="GN185" s="104" t="str">
        <f t="shared" si="169"/>
        <v/>
      </c>
      <c r="GO185" s="104" t="str">
        <f t="shared" si="192"/>
        <v/>
      </c>
      <c r="GP185" s="104" t="str">
        <f t="shared" si="192"/>
        <v/>
      </c>
      <c r="GQ185" s="104" t="str">
        <f t="shared" si="192"/>
        <v/>
      </c>
      <c r="GR185" s="104" t="str">
        <f t="shared" si="192"/>
        <v/>
      </c>
      <c r="GS185" s="104" t="str">
        <f t="shared" si="192"/>
        <v/>
      </c>
      <c r="GT185" s="104" t="str">
        <f t="shared" si="192"/>
        <v/>
      </c>
      <c r="GU185" s="104" t="str">
        <f t="shared" si="192"/>
        <v/>
      </c>
      <c r="GV185" s="104" t="str">
        <f t="shared" si="192"/>
        <v/>
      </c>
      <c r="GW185" s="104"/>
      <c r="GX185" s="104" t="str">
        <f t="shared" si="170"/>
        <v/>
      </c>
      <c r="GY185" s="104" t="str">
        <f t="shared" si="170"/>
        <v/>
      </c>
      <c r="GZ185" s="104" t="str">
        <f t="shared" si="170"/>
        <v/>
      </c>
      <c r="HA185" s="104" t="str">
        <f t="shared" si="170"/>
        <v/>
      </c>
      <c r="HB185" s="104" t="str">
        <f t="shared" si="170"/>
        <v/>
      </c>
      <c r="HC185" s="104" t="str">
        <f t="shared" si="193"/>
        <v/>
      </c>
      <c r="HD185" s="104" t="str">
        <f t="shared" si="193"/>
        <v/>
      </c>
      <c r="HE185" s="104" t="str">
        <f t="shared" si="193"/>
        <v/>
      </c>
      <c r="HF185" s="104" t="str">
        <f t="shared" si="193"/>
        <v/>
      </c>
      <c r="HG185" s="104" t="str">
        <f t="shared" si="193"/>
        <v/>
      </c>
      <c r="HH185" s="104" t="str">
        <f t="shared" si="193"/>
        <v/>
      </c>
      <c r="HI185" s="104" t="str">
        <f t="shared" si="193"/>
        <v/>
      </c>
      <c r="HJ185" s="104" t="str">
        <f t="shared" si="193"/>
        <v/>
      </c>
    </row>
    <row r="186" spans="1:218" x14ac:dyDescent="0.25">
      <c r="A186" s="91">
        <v>40662</v>
      </c>
      <c r="B186" s="113">
        <v>0.75</v>
      </c>
      <c r="C186" s="114" t="s">
        <v>558</v>
      </c>
      <c r="D186" s="160" t="s">
        <v>664</v>
      </c>
      <c r="E186" s="112">
        <v>69.2</v>
      </c>
      <c r="F186" s="134"/>
      <c r="G186" s="161" t="s">
        <v>665</v>
      </c>
      <c r="H186" s="162" t="str">
        <f>INDEX('Daily Activity List'!B:B,MATCH(A186,'Daily Activity List'!$A:$A))</f>
        <v>AB Decon - Removal</v>
      </c>
      <c r="I186" s="136"/>
      <c r="J186" s="104" t="str">
        <f t="shared" si="194"/>
        <v/>
      </c>
      <c r="K186" s="104" t="str">
        <f t="shared" si="194"/>
        <v/>
      </c>
      <c r="L186" s="104" t="str">
        <f t="shared" si="175"/>
        <v/>
      </c>
      <c r="M186" s="104" t="str">
        <f t="shared" si="175"/>
        <v/>
      </c>
      <c r="N186" s="104" t="str">
        <f t="shared" si="175"/>
        <v/>
      </c>
      <c r="O186" s="104" t="str">
        <f t="shared" si="175"/>
        <v/>
      </c>
      <c r="P186" s="104" t="str">
        <f t="shared" si="175"/>
        <v/>
      </c>
      <c r="Q186" s="104" t="str">
        <f t="shared" si="175"/>
        <v/>
      </c>
      <c r="R186" s="104" t="str">
        <f t="shared" si="175"/>
        <v/>
      </c>
      <c r="S186" s="104" t="str">
        <f t="shared" si="175"/>
        <v/>
      </c>
      <c r="T186" s="104" t="str">
        <f t="shared" si="175"/>
        <v/>
      </c>
      <c r="U186" s="104" t="str">
        <f t="shared" si="175"/>
        <v/>
      </c>
      <c r="V186" s="104" t="str">
        <f t="shared" si="175"/>
        <v/>
      </c>
      <c r="W186" s="136"/>
      <c r="X186" s="104" t="str">
        <f t="shared" si="180"/>
        <v/>
      </c>
      <c r="Y186" s="104" t="str">
        <f t="shared" si="176"/>
        <v/>
      </c>
      <c r="Z186" s="104" t="str">
        <f t="shared" si="176"/>
        <v/>
      </c>
      <c r="AA186" s="104" t="str">
        <f t="shared" si="176"/>
        <v/>
      </c>
      <c r="AB186" s="104" t="str">
        <f t="shared" si="176"/>
        <v/>
      </c>
      <c r="AC186" s="104" t="str">
        <f t="shared" si="176"/>
        <v/>
      </c>
      <c r="AD186" s="104" t="str">
        <f t="shared" si="176"/>
        <v/>
      </c>
      <c r="AE186" s="104" t="str">
        <f t="shared" si="176"/>
        <v/>
      </c>
      <c r="AF186" s="104" t="str">
        <f t="shared" si="176"/>
        <v/>
      </c>
      <c r="AG186" s="104" t="str">
        <f t="shared" si="176"/>
        <v/>
      </c>
      <c r="AH186" s="104" t="str">
        <f t="shared" si="176"/>
        <v/>
      </c>
      <c r="AI186" s="104" t="str">
        <f t="shared" si="176"/>
        <v/>
      </c>
      <c r="AJ186" s="104" t="str">
        <f t="shared" si="176"/>
        <v/>
      </c>
      <c r="AK186" s="104"/>
      <c r="AL186" s="104" t="str">
        <f t="shared" si="181"/>
        <v/>
      </c>
      <c r="AM186" s="104" t="str">
        <f t="shared" si="177"/>
        <v/>
      </c>
      <c r="AN186" s="104" t="str">
        <f t="shared" si="177"/>
        <v/>
      </c>
      <c r="AO186" s="104" t="str">
        <f t="shared" si="177"/>
        <v/>
      </c>
      <c r="AP186" s="104" t="str">
        <f t="shared" si="177"/>
        <v/>
      </c>
      <c r="AQ186" s="104" t="str">
        <f t="shared" si="177"/>
        <v/>
      </c>
      <c r="AR186" s="104" t="str">
        <f t="shared" si="177"/>
        <v/>
      </c>
      <c r="AS186" s="104" t="str">
        <f t="shared" si="177"/>
        <v/>
      </c>
      <c r="AT186" s="104" t="str">
        <f t="shared" si="177"/>
        <v/>
      </c>
      <c r="AU186" s="104" t="str">
        <f t="shared" si="177"/>
        <v/>
      </c>
      <c r="AV186" s="104" t="str">
        <f t="shared" si="177"/>
        <v/>
      </c>
      <c r="AW186" s="104" t="str">
        <f t="shared" si="177"/>
        <v/>
      </c>
      <c r="AX186" s="104" t="str">
        <f t="shared" si="177"/>
        <v/>
      </c>
      <c r="AY186" s="104"/>
      <c r="AZ186" s="104" t="str">
        <f t="shared" si="182"/>
        <v/>
      </c>
      <c r="BA186" s="104" t="str">
        <f t="shared" si="178"/>
        <v/>
      </c>
      <c r="BB186" s="104" t="str">
        <f t="shared" si="178"/>
        <v/>
      </c>
      <c r="BC186" s="104" t="str">
        <f t="shared" si="178"/>
        <v/>
      </c>
      <c r="BD186" s="104" t="str">
        <f t="shared" si="178"/>
        <v/>
      </c>
      <c r="BE186" s="104" t="str">
        <f t="shared" si="178"/>
        <v/>
      </c>
      <c r="BF186" s="104" t="str">
        <f t="shared" si="178"/>
        <v/>
      </c>
      <c r="BG186" s="104" t="str">
        <f t="shared" si="178"/>
        <v/>
      </c>
      <c r="BH186" s="104" t="str">
        <f t="shared" si="178"/>
        <v/>
      </c>
      <c r="BI186" s="104" t="str">
        <f t="shared" si="178"/>
        <v/>
      </c>
      <c r="BJ186" s="104" t="str">
        <f t="shared" si="178"/>
        <v/>
      </c>
      <c r="BK186" s="104" t="str">
        <f t="shared" si="178"/>
        <v/>
      </c>
      <c r="BL186" s="104" t="str">
        <f t="shared" si="178"/>
        <v/>
      </c>
      <c r="BM186" s="104"/>
      <c r="BN186" s="104" t="str">
        <f t="shared" si="183"/>
        <v/>
      </c>
      <c r="BO186" s="104" t="str">
        <f t="shared" si="179"/>
        <v/>
      </c>
      <c r="BP186" s="104" t="str">
        <f t="shared" si="179"/>
        <v/>
      </c>
      <c r="BQ186" s="104" t="str">
        <f t="shared" si="179"/>
        <v/>
      </c>
      <c r="BR186" s="104" t="str">
        <f t="shared" si="179"/>
        <v/>
      </c>
      <c r="BS186" s="104" t="str">
        <f t="shared" si="179"/>
        <v/>
      </c>
      <c r="BT186" s="104" t="str">
        <f t="shared" si="179"/>
        <v/>
      </c>
      <c r="BU186" s="104" t="str">
        <f t="shared" si="179"/>
        <v/>
      </c>
      <c r="BV186" s="104" t="str">
        <f t="shared" si="179"/>
        <v/>
      </c>
      <c r="BW186" s="104" t="str">
        <f t="shared" si="179"/>
        <v/>
      </c>
      <c r="BX186" s="104" t="str">
        <f t="shared" si="179"/>
        <v/>
      </c>
      <c r="BY186" s="104" t="str">
        <f t="shared" si="179"/>
        <v/>
      </c>
      <c r="BZ186" s="104" t="str">
        <f t="shared" si="179"/>
        <v/>
      </c>
      <c r="CA186" s="104"/>
      <c r="CB186" s="104" t="str">
        <f t="shared" si="161"/>
        <v/>
      </c>
      <c r="CC186" s="104" t="str">
        <f t="shared" si="161"/>
        <v/>
      </c>
      <c r="CD186" s="104" t="str">
        <f t="shared" si="161"/>
        <v/>
      </c>
      <c r="CE186" s="104" t="str">
        <f t="shared" si="161"/>
        <v/>
      </c>
      <c r="CF186" s="104" t="str">
        <f t="shared" si="161"/>
        <v/>
      </c>
      <c r="CG186" s="104" t="str">
        <f t="shared" si="184"/>
        <v/>
      </c>
      <c r="CH186" s="104" t="str">
        <f t="shared" si="184"/>
        <v/>
      </c>
      <c r="CI186" s="104" t="str">
        <f t="shared" si="184"/>
        <v/>
      </c>
      <c r="CJ186" s="104" t="str">
        <f t="shared" si="184"/>
        <v/>
      </c>
      <c r="CK186" s="104" t="str">
        <f t="shared" si="184"/>
        <v/>
      </c>
      <c r="CL186" s="104" t="str">
        <f t="shared" si="184"/>
        <v/>
      </c>
      <c r="CM186" s="104" t="str">
        <f t="shared" si="184"/>
        <v/>
      </c>
      <c r="CN186" s="104" t="str">
        <f t="shared" si="184"/>
        <v/>
      </c>
      <c r="CO186" s="104"/>
      <c r="CP186" s="104" t="str">
        <f t="shared" si="162"/>
        <v/>
      </c>
      <c r="CQ186" s="104" t="str">
        <f t="shared" si="162"/>
        <v/>
      </c>
      <c r="CR186" s="104" t="str">
        <f t="shared" si="162"/>
        <v/>
      </c>
      <c r="CS186" s="104" t="str">
        <f t="shared" si="162"/>
        <v/>
      </c>
      <c r="CT186" s="104" t="str">
        <f t="shared" si="162"/>
        <v/>
      </c>
      <c r="CU186" s="104" t="str">
        <f t="shared" si="185"/>
        <v/>
      </c>
      <c r="CV186" s="104" t="str">
        <f t="shared" si="185"/>
        <v/>
      </c>
      <c r="CW186" s="104" t="str">
        <f t="shared" si="185"/>
        <v/>
      </c>
      <c r="CX186" s="104" t="str">
        <f t="shared" si="185"/>
        <v/>
      </c>
      <c r="CY186" s="104" t="str">
        <f t="shared" si="185"/>
        <v/>
      </c>
      <c r="CZ186" s="104" t="str">
        <f t="shared" si="185"/>
        <v/>
      </c>
      <c r="DA186" s="104" t="str">
        <f t="shared" si="185"/>
        <v/>
      </c>
      <c r="DB186" s="104" t="str">
        <f t="shared" si="185"/>
        <v/>
      </c>
      <c r="DC186" s="104"/>
      <c r="DD186" s="104" t="str">
        <f t="shared" si="163"/>
        <v/>
      </c>
      <c r="DE186" s="104" t="str">
        <f t="shared" si="163"/>
        <v/>
      </c>
      <c r="DF186" s="104" t="str">
        <f t="shared" si="163"/>
        <v/>
      </c>
      <c r="DG186" s="104" t="str">
        <f t="shared" si="163"/>
        <v/>
      </c>
      <c r="DH186" s="104" t="str">
        <f t="shared" si="163"/>
        <v/>
      </c>
      <c r="DI186" s="104">
        <f t="shared" si="186"/>
        <v>69.2</v>
      </c>
      <c r="DJ186" s="104" t="str">
        <f t="shared" si="186"/>
        <v/>
      </c>
      <c r="DK186" s="104" t="str">
        <f t="shared" si="186"/>
        <v/>
      </c>
      <c r="DL186" s="104" t="str">
        <f t="shared" si="186"/>
        <v/>
      </c>
      <c r="DM186" s="104" t="str">
        <f t="shared" si="186"/>
        <v/>
      </c>
      <c r="DN186" s="104" t="str">
        <f t="shared" si="186"/>
        <v/>
      </c>
      <c r="DO186" s="104" t="str">
        <f t="shared" si="186"/>
        <v/>
      </c>
      <c r="DP186" s="104" t="str">
        <f t="shared" si="186"/>
        <v/>
      </c>
      <c r="DQ186" s="104"/>
      <c r="DR186" s="104" t="str">
        <f t="shared" si="164"/>
        <v/>
      </c>
      <c r="DS186" s="104" t="str">
        <f t="shared" si="164"/>
        <v/>
      </c>
      <c r="DT186" s="104" t="str">
        <f t="shared" si="164"/>
        <v/>
      </c>
      <c r="DU186" s="104" t="str">
        <f t="shared" si="164"/>
        <v/>
      </c>
      <c r="DV186" s="104" t="str">
        <f t="shared" si="164"/>
        <v/>
      </c>
      <c r="DW186" s="104" t="str">
        <f t="shared" si="187"/>
        <v/>
      </c>
      <c r="DX186" s="104" t="str">
        <f t="shared" si="187"/>
        <v/>
      </c>
      <c r="DY186" s="104" t="str">
        <f t="shared" si="187"/>
        <v/>
      </c>
      <c r="DZ186" s="104" t="str">
        <f t="shared" si="187"/>
        <v/>
      </c>
      <c r="EA186" s="104" t="str">
        <f t="shared" si="187"/>
        <v/>
      </c>
      <c r="EB186" s="104" t="str">
        <f t="shared" si="187"/>
        <v/>
      </c>
      <c r="EC186" s="104" t="str">
        <f t="shared" si="187"/>
        <v/>
      </c>
      <c r="ED186" s="104" t="str">
        <f t="shared" si="187"/>
        <v/>
      </c>
      <c r="EE186" s="104"/>
      <c r="EF186" s="104" t="str">
        <f t="shared" si="165"/>
        <v/>
      </c>
      <c r="EG186" s="104" t="str">
        <f t="shared" si="165"/>
        <v/>
      </c>
      <c r="EH186" s="104" t="str">
        <f t="shared" si="165"/>
        <v/>
      </c>
      <c r="EI186" s="104" t="str">
        <f t="shared" si="165"/>
        <v/>
      </c>
      <c r="EJ186" s="104" t="str">
        <f t="shared" si="165"/>
        <v/>
      </c>
      <c r="EK186" s="104" t="str">
        <f t="shared" si="188"/>
        <v/>
      </c>
      <c r="EL186" s="104" t="str">
        <f t="shared" si="188"/>
        <v/>
      </c>
      <c r="EM186" s="104" t="str">
        <f t="shared" si="188"/>
        <v/>
      </c>
      <c r="EN186" s="104" t="str">
        <f t="shared" si="188"/>
        <v/>
      </c>
      <c r="EO186" s="104" t="str">
        <f t="shared" si="188"/>
        <v/>
      </c>
      <c r="EP186" s="104" t="str">
        <f t="shared" si="188"/>
        <v/>
      </c>
      <c r="EQ186" s="104" t="str">
        <f t="shared" si="188"/>
        <v/>
      </c>
      <c r="ER186" s="104" t="str">
        <f t="shared" si="188"/>
        <v/>
      </c>
      <c r="ES186" s="104"/>
      <c r="ET186" s="104" t="str">
        <f t="shared" si="166"/>
        <v/>
      </c>
      <c r="EU186" s="104" t="str">
        <f t="shared" si="166"/>
        <v/>
      </c>
      <c r="EV186" s="104" t="str">
        <f t="shared" si="166"/>
        <v/>
      </c>
      <c r="EW186" s="104" t="str">
        <f t="shared" si="166"/>
        <v/>
      </c>
      <c r="EX186" s="104" t="str">
        <f t="shared" si="166"/>
        <v/>
      </c>
      <c r="EY186" s="104" t="str">
        <f t="shared" si="189"/>
        <v/>
      </c>
      <c r="EZ186" s="104" t="str">
        <f t="shared" si="189"/>
        <v/>
      </c>
      <c r="FA186" s="104" t="str">
        <f t="shared" si="189"/>
        <v/>
      </c>
      <c r="FB186" s="104" t="str">
        <f t="shared" si="189"/>
        <v/>
      </c>
      <c r="FC186" s="104" t="str">
        <f t="shared" si="189"/>
        <v/>
      </c>
      <c r="FD186" s="104" t="str">
        <f t="shared" si="189"/>
        <v/>
      </c>
      <c r="FE186" s="104" t="str">
        <f t="shared" si="189"/>
        <v/>
      </c>
      <c r="FF186" s="104" t="str">
        <f t="shared" si="189"/>
        <v/>
      </c>
      <c r="FG186" s="104"/>
      <c r="FH186" s="104" t="str">
        <f t="shared" si="167"/>
        <v/>
      </c>
      <c r="FI186" s="104" t="str">
        <f t="shared" si="167"/>
        <v/>
      </c>
      <c r="FJ186" s="104" t="str">
        <f t="shared" si="167"/>
        <v/>
      </c>
      <c r="FK186" s="104" t="str">
        <f t="shared" si="167"/>
        <v/>
      </c>
      <c r="FL186" s="104" t="str">
        <f t="shared" si="167"/>
        <v/>
      </c>
      <c r="FM186" s="104" t="str">
        <f t="shared" si="190"/>
        <v/>
      </c>
      <c r="FN186" s="104" t="str">
        <f t="shared" si="190"/>
        <v/>
      </c>
      <c r="FO186" s="104" t="str">
        <f t="shared" si="190"/>
        <v/>
      </c>
      <c r="FP186" s="104" t="str">
        <f t="shared" si="190"/>
        <v/>
      </c>
      <c r="FQ186" s="104" t="str">
        <f t="shared" si="190"/>
        <v/>
      </c>
      <c r="FR186" s="104" t="str">
        <f t="shared" si="190"/>
        <v/>
      </c>
      <c r="FS186" s="104" t="str">
        <f t="shared" si="190"/>
        <v/>
      </c>
      <c r="FT186" s="104" t="str">
        <f t="shared" si="190"/>
        <v/>
      </c>
      <c r="FU186" s="104"/>
      <c r="FV186" s="104" t="str">
        <f t="shared" si="168"/>
        <v/>
      </c>
      <c r="FW186" s="104" t="str">
        <f t="shared" si="168"/>
        <v/>
      </c>
      <c r="FX186" s="104" t="str">
        <f t="shared" si="168"/>
        <v/>
      </c>
      <c r="FY186" s="104" t="str">
        <f t="shared" si="168"/>
        <v/>
      </c>
      <c r="FZ186" s="104" t="str">
        <f t="shared" si="168"/>
        <v/>
      </c>
      <c r="GA186" s="104" t="str">
        <f t="shared" si="191"/>
        <v/>
      </c>
      <c r="GB186" s="104" t="str">
        <f t="shared" si="191"/>
        <v/>
      </c>
      <c r="GC186" s="104" t="str">
        <f t="shared" si="191"/>
        <v/>
      </c>
      <c r="GD186" s="104" t="str">
        <f t="shared" si="191"/>
        <v/>
      </c>
      <c r="GE186" s="104" t="str">
        <f t="shared" si="191"/>
        <v/>
      </c>
      <c r="GF186" s="104" t="str">
        <f t="shared" si="191"/>
        <v/>
      </c>
      <c r="GG186" s="104" t="str">
        <f t="shared" si="191"/>
        <v/>
      </c>
      <c r="GH186" s="104" t="str">
        <f t="shared" si="191"/>
        <v/>
      </c>
      <c r="GI186" s="104"/>
      <c r="GJ186" s="104" t="str">
        <f t="shared" si="169"/>
        <v/>
      </c>
      <c r="GK186" s="104" t="str">
        <f t="shared" si="169"/>
        <v/>
      </c>
      <c r="GL186" s="104" t="str">
        <f t="shared" si="169"/>
        <v/>
      </c>
      <c r="GM186" s="104" t="str">
        <f t="shared" si="169"/>
        <v/>
      </c>
      <c r="GN186" s="104" t="str">
        <f t="shared" si="169"/>
        <v/>
      </c>
      <c r="GO186" s="104" t="str">
        <f t="shared" si="192"/>
        <v/>
      </c>
      <c r="GP186" s="104" t="str">
        <f t="shared" si="192"/>
        <v/>
      </c>
      <c r="GQ186" s="104" t="str">
        <f t="shared" si="192"/>
        <v/>
      </c>
      <c r="GR186" s="104" t="str">
        <f t="shared" si="192"/>
        <v/>
      </c>
      <c r="GS186" s="104" t="str">
        <f t="shared" si="192"/>
        <v/>
      </c>
      <c r="GT186" s="104" t="str">
        <f t="shared" si="192"/>
        <v/>
      </c>
      <c r="GU186" s="104" t="str">
        <f t="shared" si="192"/>
        <v/>
      </c>
      <c r="GV186" s="104" t="str">
        <f t="shared" si="192"/>
        <v/>
      </c>
      <c r="GW186" s="104"/>
      <c r="GX186" s="104" t="str">
        <f t="shared" si="170"/>
        <v/>
      </c>
      <c r="GY186" s="104" t="str">
        <f t="shared" si="170"/>
        <v/>
      </c>
      <c r="GZ186" s="104" t="str">
        <f t="shared" si="170"/>
        <v/>
      </c>
      <c r="HA186" s="104" t="str">
        <f t="shared" si="170"/>
        <v/>
      </c>
      <c r="HB186" s="104" t="str">
        <f t="shared" si="170"/>
        <v/>
      </c>
      <c r="HC186" s="104" t="str">
        <f t="shared" si="193"/>
        <v/>
      </c>
      <c r="HD186" s="104" t="str">
        <f t="shared" si="193"/>
        <v/>
      </c>
      <c r="HE186" s="104" t="str">
        <f t="shared" si="193"/>
        <v/>
      </c>
      <c r="HF186" s="104" t="str">
        <f t="shared" si="193"/>
        <v/>
      </c>
      <c r="HG186" s="104" t="str">
        <f t="shared" si="193"/>
        <v/>
      </c>
      <c r="HH186" s="104" t="str">
        <f t="shared" si="193"/>
        <v/>
      </c>
      <c r="HI186" s="104" t="str">
        <f t="shared" si="193"/>
        <v/>
      </c>
      <c r="HJ186" s="104" t="str">
        <f t="shared" si="193"/>
        <v/>
      </c>
    </row>
    <row r="187" spans="1:218" x14ac:dyDescent="0.25">
      <c r="A187" s="91">
        <v>40662</v>
      </c>
      <c r="B187" s="113">
        <v>0.75</v>
      </c>
      <c r="C187" s="114" t="s">
        <v>407</v>
      </c>
      <c r="D187" s="160" t="s">
        <v>664</v>
      </c>
      <c r="E187" s="112">
        <v>45.6</v>
      </c>
      <c r="F187" s="134"/>
      <c r="G187" s="161" t="s">
        <v>665</v>
      </c>
      <c r="H187" s="162" t="str">
        <f>INDEX('Daily Activity List'!B:B,MATCH(A187,'Daily Activity List'!$A:$A))</f>
        <v>AB Decon - Removal</v>
      </c>
      <c r="I187" s="136"/>
      <c r="J187" s="104" t="str">
        <f t="shared" si="194"/>
        <v/>
      </c>
      <c r="K187" s="104" t="str">
        <f t="shared" si="194"/>
        <v/>
      </c>
      <c r="L187" s="104" t="str">
        <f t="shared" si="175"/>
        <v/>
      </c>
      <c r="M187" s="104" t="str">
        <f t="shared" si="175"/>
        <v/>
      </c>
      <c r="N187" s="104" t="str">
        <f t="shared" si="175"/>
        <v/>
      </c>
      <c r="O187" s="104" t="str">
        <f t="shared" si="175"/>
        <v/>
      </c>
      <c r="P187" s="104" t="str">
        <f t="shared" si="175"/>
        <v/>
      </c>
      <c r="Q187" s="104" t="str">
        <f t="shared" si="175"/>
        <v/>
      </c>
      <c r="R187" s="104" t="str">
        <f t="shared" si="175"/>
        <v/>
      </c>
      <c r="S187" s="104" t="str">
        <f t="shared" si="175"/>
        <v/>
      </c>
      <c r="T187" s="104" t="str">
        <f t="shared" si="175"/>
        <v/>
      </c>
      <c r="U187" s="104" t="str">
        <f t="shared" si="175"/>
        <v/>
      </c>
      <c r="V187" s="104" t="str">
        <f t="shared" si="175"/>
        <v/>
      </c>
      <c r="W187" s="136"/>
      <c r="X187" s="104" t="str">
        <f t="shared" si="180"/>
        <v/>
      </c>
      <c r="Y187" s="104" t="str">
        <f t="shared" si="176"/>
        <v/>
      </c>
      <c r="Z187" s="104" t="str">
        <f t="shared" si="176"/>
        <v/>
      </c>
      <c r="AA187" s="104" t="str">
        <f t="shared" si="176"/>
        <v/>
      </c>
      <c r="AB187" s="104" t="str">
        <f t="shared" si="176"/>
        <v/>
      </c>
      <c r="AC187" s="104" t="str">
        <f t="shared" si="176"/>
        <v/>
      </c>
      <c r="AD187" s="104" t="str">
        <f t="shared" si="176"/>
        <v/>
      </c>
      <c r="AE187" s="104" t="str">
        <f t="shared" si="176"/>
        <v/>
      </c>
      <c r="AF187" s="104" t="str">
        <f t="shared" si="176"/>
        <v/>
      </c>
      <c r="AG187" s="104" t="str">
        <f t="shared" si="176"/>
        <v/>
      </c>
      <c r="AH187" s="104" t="str">
        <f t="shared" si="176"/>
        <v/>
      </c>
      <c r="AI187" s="104" t="str">
        <f t="shared" si="176"/>
        <v/>
      </c>
      <c r="AJ187" s="104" t="str">
        <f t="shared" si="176"/>
        <v/>
      </c>
      <c r="AK187" s="104"/>
      <c r="AL187" s="104" t="str">
        <f t="shared" si="181"/>
        <v/>
      </c>
      <c r="AM187" s="104" t="str">
        <f t="shared" si="177"/>
        <v/>
      </c>
      <c r="AN187" s="104" t="str">
        <f t="shared" si="177"/>
        <v/>
      </c>
      <c r="AO187" s="104" t="str">
        <f t="shared" si="177"/>
        <v/>
      </c>
      <c r="AP187" s="104" t="str">
        <f t="shared" si="177"/>
        <v/>
      </c>
      <c r="AQ187" s="104" t="str">
        <f t="shared" si="177"/>
        <v/>
      </c>
      <c r="AR187" s="104" t="str">
        <f t="shared" si="177"/>
        <v/>
      </c>
      <c r="AS187" s="104" t="str">
        <f t="shared" si="177"/>
        <v/>
      </c>
      <c r="AT187" s="104" t="str">
        <f t="shared" si="177"/>
        <v/>
      </c>
      <c r="AU187" s="104" t="str">
        <f t="shared" si="177"/>
        <v/>
      </c>
      <c r="AV187" s="104" t="str">
        <f t="shared" si="177"/>
        <v/>
      </c>
      <c r="AW187" s="104" t="str">
        <f t="shared" si="177"/>
        <v/>
      </c>
      <c r="AX187" s="104" t="str">
        <f t="shared" si="177"/>
        <v/>
      </c>
      <c r="AY187" s="104"/>
      <c r="AZ187" s="104" t="str">
        <f t="shared" si="182"/>
        <v/>
      </c>
      <c r="BA187" s="104" t="str">
        <f t="shared" si="178"/>
        <v/>
      </c>
      <c r="BB187" s="104" t="str">
        <f t="shared" si="178"/>
        <v/>
      </c>
      <c r="BC187" s="104" t="str">
        <f t="shared" si="178"/>
        <v/>
      </c>
      <c r="BD187" s="104" t="str">
        <f t="shared" si="178"/>
        <v/>
      </c>
      <c r="BE187" s="104" t="str">
        <f t="shared" si="178"/>
        <v/>
      </c>
      <c r="BF187" s="104" t="str">
        <f t="shared" si="178"/>
        <v/>
      </c>
      <c r="BG187" s="104" t="str">
        <f t="shared" si="178"/>
        <v/>
      </c>
      <c r="BH187" s="104" t="str">
        <f t="shared" si="178"/>
        <v/>
      </c>
      <c r="BI187" s="104" t="str">
        <f t="shared" si="178"/>
        <v/>
      </c>
      <c r="BJ187" s="104" t="str">
        <f t="shared" si="178"/>
        <v/>
      </c>
      <c r="BK187" s="104" t="str">
        <f t="shared" si="178"/>
        <v/>
      </c>
      <c r="BL187" s="104" t="str">
        <f t="shared" si="178"/>
        <v/>
      </c>
      <c r="BM187" s="104"/>
      <c r="BN187" s="104" t="str">
        <f t="shared" si="183"/>
        <v/>
      </c>
      <c r="BO187" s="104" t="str">
        <f t="shared" si="179"/>
        <v/>
      </c>
      <c r="BP187" s="104" t="str">
        <f t="shared" si="179"/>
        <v/>
      </c>
      <c r="BQ187" s="104" t="str">
        <f t="shared" si="179"/>
        <v/>
      </c>
      <c r="BR187" s="104" t="str">
        <f t="shared" si="179"/>
        <v/>
      </c>
      <c r="BS187" s="104" t="str">
        <f t="shared" si="179"/>
        <v/>
      </c>
      <c r="BT187" s="104" t="str">
        <f t="shared" si="179"/>
        <v/>
      </c>
      <c r="BU187" s="104" t="str">
        <f t="shared" si="179"/>
        <v/>
      </c>
      <c r="BV187" s="104" t="str">
        <f t="shared" si="179"/>
        <v/>
      </c>
      <c r="BW187" s="104" t="str">
        <f t="shared" si="179"/>
        <v/>
      </c>
      <c r="BX187" s="104" t="str">
        <f t="shared" si="179"/>
        <v/>
      </c>
      <c r="BY187" s="104" t="str">
        <f t="shared" si="179"/>
        <v/>
      </c>
      <c r="BZ187" s="104" t="str">
        <f t="shared" si="179"/>
        <v/>
      </c>
      <c r="CA187" s="104"/>
      <c r="CB187" s="104" t="str">
        <f t="shared" si="161"/>
        <v/>
      </c>
      <c r="CC187" s="104" t="str">
        <f t="shared" si="161"/>
        <v/>
      </c>
      <c r="CD187" s="104" t="str">
        <f t="shared" si="161"/>
        <v/>
      </c>
      <c r="CE187" s="104" t="str">
        <f t="shared" si="161"/>
        <v/>
      </c>
      <c r="CF187" s="104" t="str">
        <f t="shared" si="161"/>
        <v/>
      </c>
      <c r="CG187" s="104" t="str">
        <f t="shared" si="184"/>
        <v/>
      </c>
      <c r="CH187" s="104" t="str">
        <f t="shared" si="184"/>
        <v/>
      </c>
      <c r="CI187" s="104" t="str">
        <f t="shared" si="184"/>
        <v/>
      </c>
      <c r="CJ187" s="104" t="str">
        <f t="shared" si="184"/>
        <v/>
      </c>
      <c r="CK187" s="104" t="str">
        <f t="shared" si="184"/>
        <v/>
      </c>
      <c r="CL187" s="104" t="str">
        <f t="shared" si="184"/>
        <v/>
      </c>
      <c r="CM187" s="104" t="str">
        <f t="shared" si="184"/>
        <v/>
      </c>
      <c r="CN187" s="104" t="str">
        <f t="shared" si="184"/>
        <v/>
      </c>
      <c r="CO187" s="104"/>
      <c r="CP187" s="104" t="str">
        <f t="shared" si="162"/>
        <v/>
      </c>
      <c r="CQ187" s="104" t="str">
        <f t="shared" si="162"/>
        <v/>
      </c>
      <c r="CR187" s="104" t="str">
        <f t="shared" si="162"/>
        <v/>
      </c>
      <c r="CS187" s="104" t="str">
        <f t="shared" si="162"/>
        <v/>
      </c>
      <c r="CT187" s="104" t="str">
        <f t="shared" si="162"/>
        <v/>
      </c>
      <c r="CU187" s="104" t="str">
        <f t="shared" si="185"/>
        <v/>
      </c>
      <c r="CV187" s="104" t="str">
        <f t="shared" si="185"/>
        <v/>
      </c>
      <c r="CW187" s="104" t="str">
        <f t="shared" si="185"/>
        <v/>
      </c>
      <c r="CX187" s="104" t="str">
        <f t="shared" si="185"/>
        <v/>
      </c>
      <c r="CY187" s="104" t="str">
        <f t="shared" si="185"/>
        <v/>
      </c>
      <c r="CZ187" s="104" t="str">
        <f t="shared" si="185"/>
        <v/>
      </c>
      <c r="DA187" s="104" t="str">
        <f t="shared" si="185"/>
        <v/>
      </c>
      <c r="DB187" s="104" t="str">
        <f t="shared" si="185"/>
        <v/>
      </c>
      <c r="DC187" s="104"/>
      <c r="DD187" s="104" t="str">
        <f t="shared" si="163"/>
        <v/>
      </c>
      <c r="DE187" s="104" t="str">
        <f t="shared" si="163"/>
        <v/>
      </c>
      <c r="DF187" s="104" t="str">
        <f t="shared" si="163"/>
        <v/>
      </c>
      <c r="DG187" s="104" t="str">
        <f t="shared" si="163"/>
        <v/>
      </c>
      <c r="DH187" s="104" t="str">
        <f t="shared" si="163"/>
        <v/>
      </c>
      <c r="DI187" s="104" t="str">
        <f t="shared" si="186"/>
        <v/>
      </c>
      <c r="DJ187" s="104" t="str">
        <f t="shared" si="186"/>
        <v/>
      </c>
      <c r="DK187" s="104" t="str">
        <f t="shared" si="186"/>
        <v/>
      </c>
      <c r="DL187" s="104" t="str">
        <f t="shared" si="186"/>
        <v/>
      </c>
      <c r="DM187" s="104" t="str">
        <f t="shared" si="186"/>
        <v/>
      </c>
      <c r="DN187" s="104" t="str">
        <f t="shared" si="186"/>
        <v/>
      </c>
      <c r="DO187" s="104" t="str">
        <f t="shared" si="186"/>
        <v/>
      </c>
      <c r="DP187" s="104" t="str">
        <f t="shared" si="186"/>
        <v/>
      </c>
      <c r="DQ187" s="104"/>
      <c r="DR187" s="104" t="str">
        <f t="shared" si="164"/>
        <v/>
      </c>
      <c r="DS187" s="104" t="str">
        <f t="shared" si="164"/>
        <v/>
      </c>
      <c r="DT187" s="104" t="str">
        <f t="shared" si="164"/>
        <v/>
      </c>
      <c r="DU187" s="104" t="str">
        <f t="shared" si="164"/>
        <v/>
      </c>
      <c r="DV187" s="104" t="str">
        <f t="shared" si="164"/>
        <v/>
      </c>
      <c r="DW187" s="104" t="str">
        <f t="shared" si="187"/>
        <v/>
      </c>
      <c r="DX187" s="104" t="str">
        <f t="shared" si="187"/>
        <v/>
      </c>
      <c r="DY187" s="104" t="str">
        <f t="shared" si="187"/>
        <v/>
      </c>
      <c r="DZ187" s="104" t="str">
        <f t="shared" si="187"/>
        <v/>
      </c>
      <c r="EA187" s="104" t="str">
        <f t="shared" si="187"/>
        <v/>
      </c>
      <c r="EB187" s="104" t="str">
        <f t="shared" si="187"/>
        <v/>
      </c>
      <c r="EC187" s="104" t="str">
        <f t="shared" si="187"/>
        <v/>
      </c>
      <c r="ED187" s="104" t="str">
        <f t="shared" si="187"/>
        <v/>
      </c>
      <c r="EE187" s="104"/>
      <c r="EF187" s="104" t="str">
        <f t="shared" si="165"/>
        <v/>
      </c>
      <c r="EG187" s="104" t="str">
        <f t="shared" si="165"/>
        <v/>
      </c>
      <c r="EH187" s="104" t="str">
        <f t="shared" si="165"/>
        <v/>
      </c>
      <c r="EI187" s="104" t="str">
        <f t="shared" si="165"/>
        <v/>
      </c>
      <c r="EJ187" s="104" t="str">
        <f t="shared" si="165"/>
        <v/>
      </c>
      <c r="EK187" s="104" t="str">
        <f t="shared" si="188"/>
        <v/>
      </c>
      <c r="EL187" s="104" t="str">
        <f t="shared" si="188"/>
        <v/>
      </c>
      <c r="EM187" s="104" t="str">
        <f t="shared" si="188"/>
        <v/>
      </c>
      <c r="EN187" s="104" t="str">
        <f t="shared" si="188"/>
        <v/>
      </c>
      <c r="EO187" s="104" t="str">
        <f t="shared" si="188"/>
        <v/>
      </c>
      <c r="EP187" s="104" t="str">
        <f t="shared" si="188"/>
        <v/>
      </c>
      <c r="EQ187" s="104" t="str">
        <f t="shared" si="188"/>
        <v/>
      </c>
      <c r="ER187" s="104" t="str">
        <f t="shared" si="188"/>
        <v/>
      </c>
      <c r="ES187" s="104"/>
      <c r="ET187" s="104" t="str">
        <f t="shared" si="166"/>
        <v/>
      </c>
      <c r="EU187" s="104" t="str">
        <f t="shared" si="166"/>
        <v/>
      </c>
      <c r="EV187" s="104" t="str">
        <f t="shared" si="166"/>
        <v/>
      </c>
      <c r="EW187" s="104" t="str">
        <f t="shared" si="166"/>
        <v/>
      </c>
      <c r="EX187" s="104" t="str">
        <f t="shared" si="166"/>
        <v/>
      </c>
      <c r="EY187" s="104" t="str">
        <f t="shared" si="189"/>
        <v/>
      </c>
      <c r="EZ187" s="104" t="str">
        <f t="shared" si="189"/>
        <v/>
      </c>
      <c r="FA187" s="104" t="str">
        <f t="shared" si="189"/>
        <v/>
      </c>
      <c r="FB187" s="104" t="str">
        <f t="shared" si="189"/>
        <v/>
      </c>
      <c r="FC187" s="104" t="str">
        <f t="shared" si="189"/>
        <v/>
      </c>
      <c r="FD187" s="104" t="str">
        <f t="shared" si="189"/>
        <v/>
      </c>
      <c r="FE187" s="104" t="str">
        <f t="shared" si="189"/>
        <v/>
      </c>
      <c r="FF187" s="104" t="str">
        <f t="shared" si="189"/>
        <v/>
      </c>
      <c r="FG187" s="104"/>
      <c r="FH187" s="104" t="str">
        <f t="shared" si="167"/>
        <v/>
      </c>
      <c r="FI187" s="104" t="str">
        <f t="shared" si="167"/>
        <v/>
      </c>
      <c r="FJ187" s="104" t="str">
        <f t="shared" si="167"/>
        <v/>
      </c>
      <c r="FK187" s="104" t="str">
        <f t="shared" si="167"/>
        <v/>
      </c>
      <c r="FL187" s="104" t="str">
        <f t="shared" si="167"/>
        <v/>
      </c>
      <c r="FM187" s="104" t="str">
        <f t="shared" si="190"/>
        <v/>
      </c>
      <c r="FN187" s="104" t="str">
        <f t="shared" si="190"/>
        <v/>
      </c>
      <c r="FO187" s="104" t="str">
        <f t="shared" si="190"/>
        <v/>
      </c>
      <c r="FP187" s="104" t="str">
        <f t="shared" si="190"/>
        <v/>
      </c>
      <c r="FQ187" s="104" t="str">
        <f t="shared" si="190"/>
        <v/>
      </c>
      <c r="FR187" s="104" t="str">
        <f t="shared" si="190"/>
        <v/>
      </c>
      <c r="FS187" s="104" t="str">
        <f t="shared" si="190"/>
        <v/>
      </c>
      <c r="FT187" s="104" t="str">
        <f t="shared" si="190"/>
        <v/>
      </c>
      <c r="FU187" s="104"/>
      <c r="FV187" s="104" t="str">
        <f t="shared" si="168"/>
        <v/>
      </c>
      <c r="FW187" s="104" t="str">
        <f t="shared" si="168"/>
        <v/>
      </c>
      <c r="FX187" s="104" t="str">
        <f t="shared" si="168"/>
        <v/>
      </c>
      <c r="FY187" s="104" t="str">
        <f t="shared" si="168"/>
        <v/>
      </c>
      <c r="FZ187" s="104" t="str">
        <f t="shared" si="168"/>
        <v/>
      </c>
      <c r="GA187" s="104" t="str">
        <f t="shared" si="191"/>
        <v/>
      </c>
      <c r="GB187" s="104" t="str">
        <f t="shared" si="191"/>
        <v/>
      </c>
      <c r="GC187" s="104" t="str">
        <f t="shared" si="191"/>
        <v/>
      </c>
      <c r="GD187" s="104" t="str">
        <f t="shared" si="191"/>
        <v/>
      </c>
      <c r="GE187" s="104" t="str">
        <f t="shared" si="191"/>
        <v/>
      </c>
      <c r="GF187" s="104" t="str">
        <f t="shared" si="191"/>
        <v/>
      </c>
      <c r="GG187" s="104" t="str">
        <f t="shared" si="191"/>
        <v/>
      </c>
      <c r="GH187" s="104" t="str">
        <f t="shared" si="191"/>
        <v/>
      </c>
      <c r="GI187" s="104"/>
      <c r="GJ187" s="104" t="str">
        <f t="shared" si="169"/>
        <v/>
      </c>
      <c r="GK187" s="104" t="str">
        <f t="shared" si="169"/>
        <v/>
      </c>
      <c r="GL187" s="104" t="str">
        <f t="shared" si="169"/>
        <v/>
      </c>
      <c r="GM187" s="104" t="str">
        <f t="shared" si="169"/>
        <v/>
      </c>
      <c r="GN187" s="104" t="str">
        <f t="shared" si="169"/>
        <v/>
      </c>
      <c r="GO187" s="104" t="str">
        <f t="shared" si="192"/>
        <v/>
      </c>
      <c r="GP187" s="104" t="str">
        <f t="shared" si="192"/>
        <v/>
      </c>
      <c r="GQ187" s="104" t="str">
        <f t="shared" si="192"/>
        <v/>
      </c>
      <c r="GR187" s="104" t="str">
        <f t="shared" si="192"/>
        <v/>
      </c>
      <c r="GS187" s="104" t="str">
        <f t="shared" si="192"/>
        <v/>
      </c>
      <c r="GT187" s="104" t="str">
        <f t="shared" si="192"/>
        <v/>
      </c>
      <c r="GU187" s="104" t="str">
        <f t="shared" si="192"/>
        <v/>
      </c>
      <c r="GV187" s="104" t="str">
        <f t="shared" si="192"/>
        <v/>
      </c>
      <c r="GW187" s="104"/>
      <c r="GX187" s="104" t="str">
        <f t="shared" si="170"/>
        <v/>
      </c>
      <c r="GY187" s="104" t="str">
        <f t="shared" si="170"/>
        <v/>
      </c>
      <c r="GZ187" s="104" t="str">
        <f t="shared" si="170"/>
        <v/>
      </c>
      <c r="HA187" s="104" t="str">
        <f t="shared" si="170"/>
        <v/>
      </c>
      <c r="HB187" s="104" t="str">
        <f t="shared" si="170"/>
        <v/>
      </c>
      <c r="HC187" s="104">
        <f t="shared" si="193"/>
        <v>45.6</v>
      </c>
      <c r="HD187" s="104" t="str">
        <f t="shared" si="193"/>
        <v/>
      </c>
      <c r="HE187" s="104" t="str">
        <f t="shared" si="193"/>
        <v/>
      </c>
      <c r="HF187" s="104" t="str">
        <f t="shared" si="193"/>
        <v/>
      </c>
      <c r="HG187" s="104" t="str">
        <f t="shared" si="193"/>
        <v/>
      </c>
      <c r="HH187" s="104" t="str">
        <f t="shared" si="193"/>
        <v/>
      </c>
      <c r="HI187" s="104" t="str">
        <f t="shared" si="193"/>
        <v/>
      </c>
      <c r="HJ187" s="104" t="str">
        <f t="shared" si="193"/>
        <v/>
      </c>
    </row>
    <row r="188" spans="1:218" x14ac:dyDescent="0.25">
      <c r="A188" s="91">
        <v>40662</v>
      </c>
      <c r="B188" s="113">
        <v>0.75</v>
      </c>
      <c r="C188" s="114" t="s">
        <v>558</v>
      </c>
      <c r="D188" s="160" t="s">
        <v>664</v>
      </c>
      <c r="E188" s="112">
        <v>48.4</v>
      </c>
      <c r="F188" s="134"/>
      <c r="G188" s="161" t="s">
        <v>665</v>
      </c>
      <c r="H188" s="162" t="str">
        <f>INDEX('Daily Activity List'!B:B,MATCH(A188,'Daily Activity List'!$A:$A))</f>
        <v>AB Decon - Removal</v>
      </c>
      <c r="I188" s="136"/>
      <c r="J188" s="104" t="str">
        <f t="shared" si="194"/>
        <v/>
      </c>
      <c r="K188" s="104" t="str">
        <f t="shared" si="194"/>
        <v/>
      </c>
      <c r="L188" s="104" t="str">
        <f t="shared" si="175"/>
        <v/>
      </c>
      <c r="M188" s="104" t="str">
        <f t="shared" si="175"/>
        <v/>
      </c>
      <c r="N188" s="104" t="str">
        <f t="shared" si="175"/>
        <v/>
      </c>
      <c r="O188" s="104" t="str">
        <f t="shared" si="175"/>
        <v/>
      </c>
      <c r="P188" s="104" t="str">
        <f t="shared" si="175"/>
        <v/>
      </c>
      <c r="Q188" s="104" t="str">
        <f t="shared" si="175"/>
        <v/>
      </c>
      <c r="R188" s="104" t="str">
        <f t="shared" si="175"/>
        <v/>
      </c>
      <c r="S188" s="104" t="str">
        <f t="shared" si="175"/>
        <v/>
      </c>
      <c r="T188" s="104" t="str">
        <f t="shared" si="175"/>
        <v/>
      </c>
      <c r="U188" s="104" t="str">
        <f t="shared" si="175"/>
        <v/>
      </c>
      <c r="V188" s="104" t="str">
        <f t="shared" si="175"/>
        <v/>
      </c>
      <c r="W188" s="136"/>
      <c r="X188" s="104" t="str">
        <f t="shared" si="180"/>
        <v/>
      </c>
      <c r="Y188" s="104" t="str">
        <f t="shared" si="176"/>
        <v/>
      </c>
      <c r="Z188" s="104" t="str">
        <f t="shared" si="176"/>
        <v/>
      </c>
      <c r="AA188" s="104" t="str">
        <f t="shared" si="176"/>
        <v/>
      </c>
      <c r="AB188" s="104" t="str">
        <f t="shared" si="176"/>
        <v/>
      </c>
      <c r="AC188" s="104" t="str">
        <f t="shared" si="176"/>
        <v/>
      </c>
      <c r="AD188" s="104" t="str">
        <f t="shared" si="176"/>
        <v/>
      </c>
      <c r="AE188" s="104" t="str">
        <f t="shared" si="176"/>
        <v/>
      </c>
      <c r="AF188" s="104" t="str">
        <f t="shared" si="176"/>
        <v/>
      </c>
      <c r="AG188" s="104" t="str">
        <f t="shared" si="176"/>
        <v/>
      </c>
      <c r="AH188" s="104" t="str">
        <f t="shared" si="176"/>
        <v/>
      </c>
      <c r="AI188" s="104" t="str">
        <f t="shared" si="176"/>
        <v/>
      </c>
      <c r="AJ188" s="104" t="str">
        <f t="shared" si="176"/>
        <v/>
      </c>
      <c r="AK188" s="104"/>
      <c r="AL188" s="104" t="str">
        <f t="shared" si="181"/>
        <v/>
      </c>
      <c r="AM188" s="104" t="str">
        <f t="shared" si="177"/>
        <v/>
      </c>
      <c r="AN188" s="104" t="str">
        <f t="shared" si="177"/>
        <v/>
      </c>
      <c r="AO188" s="104" t="str">
        <f t="shared" si="177"/>
        <v/>
      </c>
      <c r="AP188" s="104" t="str">
        <f t="shared" si="177"/>
        <v/>
      </c>
      <c r="AQ188" s="104" t="str">
        <f t="shared" si="177"/>
        <v/>
      </c>
      <c r="AR188" s="104" t="str">
        <f t="shared" si="177"/>
        <v/>
      </c>
      <c r="AS188" s="104" t="str">
        <f t="shared" si="177"/>
        <v/>
      </c>
      <c r="AT188" s="104" t="str">
        <f t="shared" si="177"/>
        <v/>
      </c>
      <c r="AU188" s="104" t="str">
        <f t="shared" si="177"/>
        <v/>
      </c>
      <c r="AV188" s="104" t="str">
        <f t="shared" si="177"/>
        <v/>
      </c>
      <c r="AW188" s="104" t="str">
        <f t="shared" si="177"/>
        <v/>
      </c>
      <c r="AX188" s="104" t="str">
        <f t="shared" si="177"/>
        <v/>
      </c>
      <c r="AY188" s="104"/>
      <c r="AZ188" s="104" t="str">
        <f t="shared" si="182"/>
        <v/>
      </c>
      <c r="BA188" s="104" t="str">
        <f t="shared" si="178"/>
        <v/>
      </c>
      <c r="BB188" s="104" t="str">
        <f t="shared" si="178"/>
        <v/>
      </c>
      <c r="BC188" s="104" t="str">
        <f t="shared" si="178"/>
        <v/>
      </c>
      <c r="BD188" s="104" t="str">
        <f t="shared" si="178"/>
        <v/>
      </c>
      <c r="BE188" s="104" t="str">
        <f t="shared" si="178"/>
        <v/>
      </c>
      <c r="BF188" s="104" t="str">
        <f t="shared" si="178"/>
        <v/>
      </c>
      <c r="BG188" s="104" t="str">
        <f t="shared" si="178"/>
        <v/>
      </c>
      <c r="BH188" s="104" t="str">
        <f t="shared" si="178"/>
        <v/>
      </c>
      <c r="BI188" s="104" t="str">
        <f t="shared" si="178"/>
        <v/>
      </c>
      <c r="BJ188" s="104" t="str">
        <f t="shared" si="178"/>
        <v/>
      </c>
      <c r="BK188" s="104" t="str">
        <f t="shared" si="178"/>
        <v/>
      </c>
      <c r="BL188" s="104" t="str">
        <f t="shared" si="178"/>
        <v/>
      </c>
      <c r="BM188" s="104"/>
      <c r="BN188" s="104" t="str">
        <f t="shared" si="183"/>
        <v/>
      </c>
      <c r="BO188" s="104" t="str">
        <f t="shared" si="179"/>
        <v/>
      </c>
      <c r="BP188" s="104" t="str">
        <f t="shared" si="179"/>
        <v/>
      </c>
      <c r="BQ188" s="104" t="str">
        <f t="shared" si="179"/>
        <v/>
      </c>
      <c r="BR188" s="104" t="str">
        <f t="shared" si="179"/>
        <v/>
      </c>
      <c r="BS188" s="104" t="str">
        <f t="shared" si="179"/>
        <v/>
      </c>
      <c r="BT188" s="104" t="str">
        <f t="shared" si="179"/>
        <v/>
      </c>
      <c r="BU188" s="104" t="str">
        <f t="shared" si="179"/>
        <v/>
      </c>
      <c r="BV188" s="104" t="str">
        <f t="shared" si="179"/>
        <v/>
      </c>
      <c r="BW188" s="104" t="str">
        <f t="shared" si="179"/>
        <v/>
      </c>
      <c r="BX188" s="104" t="str">
        <f t="shared" si="179"/>
        <v/>
      </c>
      <c r="BY188" s="104" t="str">
        <f t="shared" si="179"/>
        <v/>
      </c>
      <c r="BZ188" s="104" t="str">
        <f t="shared" si="179"/>
        <v/>
      </c>
      <c r="CA188" s="104"/>
      <c r="CB188" s="104" t="str">
        <f t="shared" si="161"/>
        <v/>
      </c>
      <c r="CC188" s="104" t="str">
        <f t="shared" si="161"/>
        <v/>
      </c>
      <c r="CD188" s="104" t="str">
        <f t="shared" si="161"/>
        <v/>
      </c>
      <c r="CE188" s="104" t="str">
        <f t="shared" si="161"/>
        <v/>
      </c>
      <c r="CF188" s="104" t="str">
        <f t="shared" si="161"/>
        <v/>
      </c>
      <c r="CG188" s="104" t="str">
        <f t="shared" si="184"/>
        <v/>
      </c>
      <c r="CH188" s="104" t="str">
        <f t="shared" si="184"/>
        <v/>
      </c>
      <c r="CI188" s="104" t="str">
        <f t="shared" si="184"/>
        <v/>
      </c>
      <c r="CJ188" s="104" t="str">
        <f t="shared" si="184"/>
        <v/>
      </c>
      <c r="CK188" s="104" t="str">
        <f t="shared" si="184"/>
        <v/>
      </c>
      <c r="CL188" s="104" t="str">
        <f t="shared" si="184"/>
        <v/>
      </c>
      <c r="CM188" s="104" t="str">
        <f t="shared" si="184"/>
        <v/>
      </c>
      <c r="CN188" s="104" t="str">
        <f t="shared" si="184"/>
        <v/>
      </c>
      <c r="CO188" s="104"/>
      <c r="CP188" s="104" t="str">
        <f t="shared" si="162"/>
        <v/>
      </c>
      <c r="CQ188" s="104" t="str">
        <f t="shared" si="162"/>
        <v/>
      </c>
      <c r="CR188" s="104" t="str">
        <f t="shared" si="162"/>
        <v/>
      </c>
      <c r="CS188" s="104" t="str">
        <f t="shared" si="162"/>
        <v/>
      </c>
      <c r="CT188" s="104" t="str">
        <f t="shared" si="162"/>
        <v/>
      </c>
      <c r="CU188" s="104" t="str">
        <f t="shared" si="185"/>
        <v/>
      </c>
      <c r="CV188" s="104" t="str">
        <f t="shared" si="185"/>
        <v/>
      </c>
      <c r="CW188" s="104" t="str">
        <f t="shared" si="185"/>
        <v/>
      </c>
      <c r="CX188" s="104" t="str">
        <f t="shared" si="185"/>
        <v/>
      </c>
      <c r="CY188" s="104" t="str">
        <f t="shared" si="185"/>
        <v/>
      </c>
      <c r="CZ188" s="104" t="str">
        <f t="shared" si="185"/>
        <v/>
      </c>
      <c r="DA188" s="104" t="str">
        <f t="shared" si="185"/>
        <v/>
      </c>
      <c r="DB188" s="104" t="str">
        <f t="shared" si="185"/>
        <v/>
      </c>
      <c r="DC188" s="104"/>
      <c r="DD188" s="104" t="str">
        <f t="shared" si="163"/>
        <v/>
      </c>
      <c r="DE188" s="104" t="str">
        <f t="shared" si="163"/>
        <v/>
      </c>
      <c r="DF188" s="104" t="str">
        <f t="shared" si="163"/>
        <v/>
      </c>
      <c r="DG188" s="104" t="str">
        <f t="shared" si="163"/>
        <v/>
      </c>
      <c r="DH188" s="104" t="str">
        <f t="shared" si="163"/>
        <v/>
      </c>
      <c r="DI188" s="104">
        <f t="shared" si="186"/>
        <v>48.4</v>
      </c>
      <c r="DJ188" s="104" t="str">
        <f t="shared" si="186"/>
        <v/>
      </c>
      <c r="DK188" s="104" t="str">
        <f t="shared" si="186"/>
        <v/>
      </c>
      <c r="DL188" s="104" t="str">
        <f t="shared" si="186"/>
        <v/>
      </c>
      <c r="DM188" s="104" t="str">
        <f t="shared" si="186"/>
        <v/>
      </c>
      <c r="DN188" s="104" t="str">
        <f t="shared" si="186"/>
        <v/>
      </c>
      <c r="DO188" s="104" t="str">
        <f t="shared" si="186"/>
        <v/>
      </c>
      <c r="DP188" s="104" t="str">
        <f t="shared" si="186"/>
        <v/>
      </c>
      <c r="DQ188" s="104"/>
      <c r="DR188" s="104" t="str">
        <f t="shared" si="164"/>
        <v/>
      </c>
      <c r="DS188" s="104" t="str">
        <f t="shared" si="164"/>
        <v/>
      </c>
      <c r="DT188" s="104" t="str">
        <f t="shared" si="164"/>
        <v/>
      </c>
      <c r="DU188" s="104" t="str">
        <f t="shared" si="164"/>
        <v/>
      </c>
      <c r="DV188" s="104" t="str">
        <f t="shared" si="164"/>
        <v/>
      </c>
      <c r="DW188" s="104" t="str">
        <f t="shared" si="187"/>
        <v/>
      </c>
      <c r="DX188" s="104" t="str">
        <f t="shared" si="187"/>
        <v/>
      </c>
      <c r="DY188" s="104" t="str">
        <f t="shared" si="187"/>
        <v/>
      </c>
      <c r="DZ188" s="104" t="str">
        <f t="shared" si="187"/>
        <v/>
      </c>
      <c r="EA188" s="104" t="str">
        <f t="shared" si="187"/>
        <v/>
      </c>
      <c r="EB188" s="104" t="str">
        <f t="shared" si="187"/>
        <v/>
      </c>
      <c r="EC188" s="104" t="str">
        <f t="shared" si="187"/>
        <v/>
      </c>
      <c r="ED188" s="104" t="str">
        <f t="shared" si="187"/>
        <v/>
      </c>
      <c r="EE188" s="104"/>
      <c r="EF188" s="104" t="str">
        <f t="shared" si="165"/>
        <v/>
      </c>
      <c r="EG188" s="104" t="str">
        <f t="shared" si="165"/>
        <v/>
      </c>
      <c r="EH188" s="104" t="str">
        <f t="shared" si="165"/>
        <v/>
      </c>
      <c r="EI188" s="104" t="str">
        <f t="shared" si="165"/>
        <v/>
      </c>
      <c r="EJ188" s="104" t="str">
        <f t="shared" si="165"/>
        <v/>
      </c>
      <c r="EK188" s="104" t="str">
        <f t="shared" si="188"/>
        <v/>
      </c>
      <c r="EL188" s="104" t="str">
        <f t="shared" si="188"/>
        <v/>
      </c>
      <c r="EM188" s="104" t="str">
        <f t="shared" si="188"/>
        <v/>
      </c>
      <c r="EN188" s="104" t="str">
        <f t="shared" si="188"/>
        <v/>
      </c>
      <c r="EO188" s="104" t="str">
        <f t="shared" si="188"/>
        <v/>
      </c>
      <c r="EP188" s="104" t="str">
        <f t="shared" si="188"/>
        <v/>
      </c>
      <c r="EQ188" s="104" t="str">
        <f t="shared" si="188"/>
        <v/>
      </c>
      <c r="ER188" s="104" t="str">
        <f t="shared" si="188"/>
        <v/>
      </c>
      <c r="ES188" s="104"/>
      <c r="ET188" s="104" t="str">
        <f t="shared" si="166"/>
        <v/>
      </c>
      <c r="EU188" s="104" t="str">
        <f t="shared" si="166"/>
        <v/>
      </c>
      <c r="EV188" s="104" t="str">
        <f t="shared" si="166"/>
        <v/>
      </c>
      <c r="EW188" s="104" t="str">
        <f t="shared" si="166"/>
        <v/>
      </c>
      <c r="EX188" s="104" t="str">
        <f t="shared" si="166"/>
        <v/>
      </c>
      <c r="EY188" s="104" t="str">
        <f t="shared" si="189"/>
        <v/>
      </c>
      <c r="EZ188" s="104" t="str">
        <f t="shared" si="189"/>
        <v/>
      </c>
      <c r="FA188" s="104" t="str">
        <f t="shared" si="189"/>
        <v/>
      </c>
      <c r="FB188" s="104" t="str">
        <f t="shared" si="189"/>
        <v/>
      </c>
      <c r="FC188" s="104" t="str">
        <f t="shared" si="189"/>
        <v/>
      </c>
      <c r="FD188" s="104" t="str">
        <f t="shared" si="189"/>
        <v/>
      </c>
      <c r="FE188" s="104" t="str">
        <f t="shared" si="189"/>
        <v/>
      </c>
      <c r="FF188" s="104" t="str">
        <f t="shared" si="189"/>
        <v/>
      </c>
      <c r="FG188" s="104"/>
      <c r="FH188" s="104" t="str">
        <f t="shared" si="167"/>
        <v/>
      </c>
      <c r="FI188" s="104" t="str">
        <f t="shared" si="167"/>
        <v/>
      </c>
      <c r="FJ188" s="104" t="str">
        <f t="shared" si="167"/>
        <v/>
      </c>
      <c r="FK188" s="104" t="str">
        <f t="shared" si="167"/>
        <v/>
      </c>
      <c r="FL188" s="104" t="str">
        <f t="shared" si="167"/>
        <v/>
      </c>
      <c r="FM188" s="104" t="str">
        <f t="shared" si="190"/>
        <v/>
      </c>
      <c r="FN188" s="104" t="str">
        <f t="shared" si="190"/>
        <v/>
      </c>
      <c r="FO188" s="104" t="str">
        <f t="shared" si="190"/>
        <v/>
      </c>
      <c r="FP188" s="104" t="str">
        <f t="shared" si="190"/>
        <v/>
      </c>
      <c r="FQ188" s="104" t="str">
        <f t="shared" si="190"/>
        <v/>
      </c>
      <c r="FR188" s="104" t="str">
        <f t="shared" si="190"/>
        <v/>
      </c>
      <c r="FS188" s="104" t="str">
        <f t="shared" si="190"/>
        <v/>
      </c>
      <c r="FT188" s="104" t="str">
        <f t="shared" si="190"/>
        <v/>
      </c>
      <c r="FU188" s="104"/>
      <c r="FV188" s="104" t="str">
        <f t="shared" si="168"/>
        <v/>
      </c>
      <c r="FW188" s="104" t="str">
        <f t="shared" si="168"/>
        <v/>
      </c>
      <c r="FX188" s="104" t="str">
        <f t="shared" si="168"/>
        <v/>
      </c>
      <c r="FY188" s="104" t="str">
        <f t="shared" si="168"/>
        <v/>
      </c>
      <c r="FZ188" s="104" t="str">
        <f t="shared" si="168"/>
        <v/>
      </c>
      <c r="GA188" s="104" t="str">
        <f t="shared" si="191"/>
        <v/>
      </c>
      <c r="GB188" s="104" t="str">
        <f t="shared" si="191"/>
        <v/>
      </c>
      <c r="GC188" s="104" t="str">
        <f t="shared" si="191"/>
        <v/>
      </c>
      <c r="GD188" s="104" t="str">
        <f t="shared" si="191"/>
        <v/>
      </c>
      <c r="GE188" s="104" t="str">
        <f t="shared" si="191"/>
        <v/>
      </c>
      <c r="GF188" s="104" t="str">
        <f t="shared" si="191"/>
        <v/>
      </c>
      <c r="GG188" s="104" t="str">
        <f t="shared" si="191"/>
        <v/>
      </c>
      <c r="GH188" s="104" t="str">
        <f t="shared" si="191"/>
        <v/>
      </c>
      <c r="GI188" s="104"/>
      <c r="GJ188" s="104" t="str">
        <f t="shared" si="169"/>
        <v/>
      </c>
      <c r="GK188" s="104" t="str">
        <f t="shared" si="169"/>
        <v/>
      </c>
      <c r="GL188" s="104" t="str">
        <f t="shared" si="169"/>
        <v/>
      </c>
      <c r="GM188" s="104" t="str">
        <f t="shared" si="169"/>
        <v/>
      </c>
      <c r="GN188" s="104" t="str">
        <f t="shared" si="169"/>
        <v/>
      </c>
      <c r="GO188" s="104" t="str">
        <f t="shared" si="192"/>
        <v/>
      </c>
      <c r="GP188" s="104" t="str">
        <f t="shared" si="192"/>
        <v/>
      </c>
      <c r="GQ188" s="104" t="str">
        <f t="shared" si="192"/>
        <v/>
      </c>
      <c r="GR188" s="104" t="str">
        <f t="shared" si="192"/>
        <v/>
      </c>
      <c r="GS188" s="104" t="str">
        <f t="shared" si="192"/>
        <v/>
      </c>
      <c r="GT188" s="104" t="str">
        <f t="shared" si="192"/>
        <v/>
      </c>
      <c r="GU188" s="104" t="str">
        <f t="shared" si="192"/>
        <v/>
      </c>
      <c r="GV188" s="104" t="str">
        <f t="shared" si="192"/>
        <v/>
      </c>
      <c r="GW188" s="104"/>
      <c r="GX188" s="104" t="str">
        <f t="shared" si="170"/>
        <v/>
      </c>
      <c r="GY188" s="104" t="str">
        <f t="shared" si="170"/>
        <v/>
      </c>
      <c r="GZ188" s="104" t="str">
        <f t="shared" si="170"/>
        <v/>
      </c>
      <c r="HA188" s="104" t="str">
        <f t="shared" si="170"/>
        <v/>
      </c>
      <c r="HB188" s="104" t="str">
        <f t="shared" si="170"/>
        <v/>
      </c>
      <c r="HC188" s="104" t="str">
        <f t="shared" si="193"/>
        <v/>
      </c>
      <c r="HD188" s="104" t="str">
        <f t="shared" si="193"/>
        <v/>
      </c>
      <c r="HE188" s="104" t="str">
        <f t="shared" si="193"/>
        <v/>
      </c>
      <c r="HF188" s="104" t="str">
        <f t="shared" si="193"/>
        <v/>
      </c>
      <c r="HG188" s="104" t="str">
        <f t="shared" si="193"/>
        <v/>
      </c>
      <c r="HH188" s="104" t="str">
        <f t="shared" si="193"/>
        <v/>
      </c>
      <c r="HI188" s="104" t="str">
        <f t="shared" si="193"/>
        <v/>
      </c>
      <c r="HJ188" s="104" t="str">
        <f t="shared" si="193"/>
        <v/>
      </c>
    </row>
    <row r="189" spans="1:218" x14ac:dyDescent="0.25">
      <c r="A189" s="91">
        <v>40662</v>
      </c>
      <c r="B189" s="113">
        <v>0.75</v>
      </c>
      <c r="C189" s="114" t="s">
        <v>556</v>
      </c>
      <c r="D189" s="160" t="s">
        <v>664</v>
      </c>
      <c r="E189" s="112">
        <v>79.2</v>
      </c>
      <c r="F189" s="134"/>
      <c r="G189" s="161" t="s">
        <v>665</v>
      </c>
      <c r="H189" s="162" t="str">
        <f>INDEX('Daily Activity List'!B:B,MATCH(A189,'Daily Activity List'!$A:$A))</f>
        <v>AB Decon - Removal</v>
      </c>
      <c r="I189" s="136"/>
      <c r="J189" s="104" t="str">
        <f t="shared" si="194"/>
        <v/>
      </c>
      <c r="K189" s="104" t="str">
        <f t="shared" si="194"/>
        <v/>
      </c>
      <c r="L189" s="104" t="str">
        <f t="shared" si="175"/>
        <v/>
      </c>
      <c r="M189" s="104" t="str">
        <f t="shared" si="175"/>
        <v/>
      </c>
      <c r="N189" s="104" t="str">
        <f t="shared" si="175"/>
        <v/>
      </c>
      <c r="O189" s="104" t="str">
        <f t="shared" si="175"/>
        <v/>
      </c>
      <c r="P189" s="104" t="str">
        <f t="shared" si="175"/>
        <v/>
      </c>
      <c r="Q189" s="104" t="str">
        <f t="shared" si="175"/>
        <v/>
      </c>
      <c r="R189" s="104" t="str">
        <f t="shared" si="175"/>
        <v/>
      </c>
      <c r="S189" s="104" t="str">
        <f t="shared" si="175"/>
        <v/>
      </c>
      <c r="T189" s="104" t="str">
        <f t="shared" si="175"/>
        <v/>
      </c>
      <c r="U189" s="104" t="str">
        <f t="shared" si="175"/>
        <v/>
      </c>
      <c r="V189" s="104" t="str">
        <f t="shared" si="175"/>
        <v/>
      </c>
      <c r="W189" s="136"/>
      <c r="X189" s="104" t="str">
        <f t="shared" si="180"/>
        <v/>
      </c>
      <c r="Y189" s="104" t="str">
        <f t="shared" si="176"/>
        <v/>
      </c>
      <c r="Z189" s="104" t="str">
        <f t="shared" si="176"/>
        <v/>
      </c>
      <c r="AA189" s="104" t="str">
        <f t="shared" si="176"/>
        <v/>
      </c>
      <c r="AB189" s="104" t="str">
        <f t="shared" si="176"/>
        <v/>
      </c>
      <c r="AC189" s="104" t="str">
        <f t="shared" si="176"/>
        <v/>
      </c>
      <c r="AD189" s="104" t="str">
        <f t="shared" si="176"/>
        <v/>
      </c>
      <c r="AE189" s="104" t="str">
        <f t="shared" si="176"/>
        <v/>
      </c>
      <c r="AF189" s="104" t="str">
        <f t="shared" si="176"/>
        <v/>
      </c>
      <c r="AG189" s="104" t="str">
        <f t="shared" si="176"/>
        <v/>
      </c>
      <c r="AH189" s="104" t="str">
        <f t="shared" si="176"/>
        <v/>
      </c>
      <c r="AI189" s="104" t="str">
        <f t="shared" si="176"/>
        <v/>
      </c>
      <c r="AJ189" s="104" t="str">
        <f t="shared" si="176"/>
        <v/>
      </c>
      <c r="AK189" s="104"/>
      <c r="AL189" s="104" t="str">
        <f t="shared" si="181"/>
        <v/>
      </c>
      <c r="AM189" s="104" t="str">
        <f t="shared" si="177"/>
        <v/>
      </c>
      <c r="AN189" s="104" t="str">
        <f t="shared" si="177"/>
        <v/>
      </c>
      <c r="AO189" s="104" t="str">
        <f t="shared" si="177"/>
        <v/>
      </c>
      <c r="AP189" s="104" t="str">
        <f t="shared" si="177"/>
        <v/>
      </c>
      <c r="AQ189" s="104" t="str">
        <f t="shared" si="177"/>
        <v/>
      </c>
      <c r="AR189" s="104" t="str">
        <f t="shared" si="177"/>
        <v/>
      </c>
      <c r="AS189" s="104" t="str">
        <f t="shared" si="177"/>
        <v/>
      </c>
      <c r="AT189" s="104" t="str">
        <f t="shared" si="177"/>
        <v/>
      </c>
      <c r="AU189" s="104" t="str">
        <f t="shared" si="177"/>
        <v/>
      </c>
      <c r="AV189" s="104" t="str">
        <f t="shared" si="177"/>
        <v/>
      </c>
      <c r="AW189" s="104" t="str">
        <f t="shared" si="177"/>
        <v/>
      </c>
      <c r="AX189" s="104" t="str">
        <f t="shared" si="177"/>
        <v/>
      </c>
      <c r="AY189" s="104"/>
      <c r="AZ189" s="104" t="str">
        <f t="shared" si="182"/>
        <v/>
      </c>
      <c r="BA189" s="104" t="str">
        <f t="shared" si="178"/>
        <v/>
      </c>
      <c r="BB189" s="104" t="str">
        <f t="shared" si="178"/>
        <v/>
      </c>
      <c r="BC189" s="104" t="str">
        <f t="shared" si="178"/>
        <v/>
      </c>
      <c r="BD189" s="104" t="str">
        <f t="shared" si="178"/>
        <v/>
      </c>
      <c r="BE189" s="104" t="str">
        <f t="shared" si="178"/>
        <v/>
      </c>
      <c r="BF189" s="104" t="str">
        <f t="shared" si="178"/>
        <v/>
      </c>
      <c r="BG189" s="104" t="str">
        <f t="shared" si="178"/>
        <v/>
      </c>
      <c r="BH189" s="104" t="str">
        <f t="shared" si="178"/>
        <v/>
      </c>
      <c r="BI189" s="104" t="str">
        <f t="shared" si="178"/>
        <v/>
      </c>
      <c r="BJ189" s="104" t="str">
        <f t="shared" si="178"/>
        <v/>
      </c>
      <c r="BK189" s="104" t="str">
        <f t="shared" si="178"/>
        <v/>
      </c>
      <c r="BL189" s="104" t="str">
        <f t="shared" si="178"/>
        <v/>
      </c>
      <c r="BM189" s="104"/>
      <c r="BN189" s="104" t="str">
        <f t="shared" si="183"/>
        <v/>
      </c>
      <c r="BO189" s="104" t="str">
        <f t="shared" si="179"/>
        <v/>
      </c>
      <c r="BP189" s="104" t="str">
        <f t="shared" si="179"/>
        <v/>
      </c>
      <c r="BQ189" s="104" t="str">
        <f t="shared" si="179"/>
        <v/>
      </c>
      <c r="BR189" s="104" t="str">
        <f t="shared" si="179"/>
        <v/>
      </c>
      <c r="BS189" s="104" t="str">
        <f t="shared" si="179"/>
        <v/>
      </c>
      <c r="BT189" s="104" t="str">
        <f t="shared" si="179"/>
        <v/>
      </c>
      <c r="BU189" s="104" t="str">
        <f t="shared" si="179"/>
        <v/>
      </c>
      <c r="BV189" s="104" t="str">
        <f t="shared" si="179"/>
        <v/>
      </c>
      <c r="BW189" s="104" t="str">
        <f t="shared" si="179"/>
        <v/>
      </c>
      <c r="BX189" s="104" t="str">
        <f t="shared" si="179"/>
        <v/>
      </c>
      <c r="BY189" s="104" t="str">
        <f t="shared" si="179"/>
        <v/>
      </c>
      <c r="BZ189" s="104" t="str">
        <f t="shared" si="179"/>
        <v/>
      </c>
      <c r="CA189" s="104"/>
      <c r="CB189" s="104" t="str">
        <f t="shared" si="161"/>
        <v/>
      </c>
      <c r="CC189" s="104" t="str">
        <f t="shared" si="161"/>
        <v/>
      </c>
      <c r="CD189" s="104" t="str">
        <f t="shared" si="161"/>
        <v/>
      </c>
      <c r="CE189" s="104" t="str">
        <f t="shared" si="161"/>
        <v/>
      </c>
      <c r="CF189" s="104" t="str">
        <f t="shared" si="161"/>
        <v/>
      </c>
      <c r="CG189" s="104">
        <f t="shared" si="184"/>
        <v>79.2</v>
      </c>
      <c r="CH189" s="104" t="str">
        <f t="shared" si="184"/>
        <v/>
      </c>
      <c r="CI189" s="104" t="str">
        <f t="shared" si="184"/>
        <v/>
      </c>
      <c r="CJ189" s="104" t="str">
        <f t="shared" si="184"/>
        <v/>
      </c>
      <c r="CK189" s="104" t="str">
        <f t="shared" si="184"/>
        <v/>
      </c>
      <c r="CL189" s="104" t="str">
        <f t="shared" si="184"/>
        <v/>
      </c>
      <c r="CM189" s="104" t="str">
        <f t="shared" si="184"/>
        <v/>
      </c>
      <c r="CN189" s="104" t="str">
        <f t="shared" si="184"/>
        <v/>
      </c>
      <c r="CO189" s="104"/>
      <c r="CP189" s="104" t="str">
        <f t="shared" si="162"/>
        <v/>
      </c>
      <c r="CQ189" s="104" t="str">
        <f t="shared" si="162"/>
        <v/>
      </c>
      <c r="CR189" s="104" t="str">
        <f t="shared" si="162"/>
        <v/>
      </c>
      <c r="CS189" s="104" t="str">
        <f t="shared" si="162"/>
        <v/>
      </c>
      <c r="CT189" s="104" t="str">
        <f t="shared" si="162"/>
        <v/>
      </c>
      <c r="CU189" s="104" t="str">
        <f t="shared" si="185"/>
        <v/>
      </c>
      <c r="CV189" s="104" t="str">
        <f t="shared" si="185"/>
        <v/>
      </c>
      <c r="CW189" s="104" t="str">
        <f t="shared" si="185"/>
        <v/>
      </c>
      <c r="CX189" s="104" t="str">
        <f t="shared" si="185"/>
        <v/>
      </c>
      <c r="CY189" s="104" t="str">
        <f t="shared" si="185"/>
        <v/>
      </c>
      <c r="CZ189" s="104" t="str">
        <f t="shared" si="185"/>
        <v/>
      </c>
      <c r="DA189" s="104" t="str">
        <f t="shared" si="185"/>
        <v/>
      </c>
      <c r="DB189" s="104" t="str">
        <f t="shared" si="185"/>
        <v/>
      </c>
      <c r="DC189" s="104"/>
      <c r="DD189" s="104" t="str">
        <f t="shared" si="163"/>
        <v/>
      </c>
      <c r="DE189" s="104" t="str">
        <f t="shared" si="163"/>
        <v/>
      </c>
      <c r="DF189" s="104" t="str">
        <f t="shared" si="163"/>
        <v/>
      </c>
      <c r="DG189" s="104" t="str">
        <f t="shared" si="163"/>
        <v/>
      </c>
      <c r="DH189" s="104" t="str">
        <f t="shared" si="163"/>
        <v/>
      </c>
      <c r="DI189" s="104" t="str">
        <f t="shared" si="186"/>
        <v/>
      </c>
      <c r="DJ189" s="104" t="str">
        <f t="shared" si="186"/>
        <v/>
      </c>
      <c r="DK189" s="104" t="str">
        <f t="shared" si="186"/>
        <v/>
      </c>
      <c r="DL189" s="104" t="str">
        <f t="shared" si="186"/>
        <v/>
      </c>
      <c r="DM189" s="104" t="str">
        <f t="shared" si="186"/>
        <v/>
      </c>
      <c r="DN189" s="104" t="str">
        <f t="shared" si="186"/>
        <v/>
      </c>
      <c r="DO189" s="104" t="str">
        <f t="shared" si="186"/>
        <v/>
      </c>
      <c r="DP189" s="104" t="str">
        <f t="shared" si="186"/>
        <v/>
      </c>
      <c r="DQ189" s="104"/>
      <c r="DR189" s="104" t="str">
        <f t="shared" si="164"/>
        <v/>
      </c>
      <c r="DS189" s="104" t="str">
        <f t="shared" si="164"/>
        <v/>
      </c>
      <c r="DT189" s="104" t="str">
        <f t="shared" si="164"/>
        <v/>
      </c>
      <c r="DU189" s="104" t="str">
        <f t="shared" si="164"/>
        <v/>
      </c>
      <c r="DV189" s="104" t="str">
        <f t="shared" si="164"/>
        <v/>
      </c>
      <c r="DW189" s="104" t="str">
        <f t="shared" si="187"/>
        <v/>
      </c>
      <c r="DX189" s="104" t="str">
        <f t="shared" si="187"/>
        <v/>
      </c>
      <c r="DY189" s="104" t="str">
        <f t="shared" si="187"/>
        <v/>
      </c>
      <c r="DZ189" s="104" t="str">
        <f t="shared" si="187"/>
        <v/>
      </c>
      <c r="EA189" s="104" t="str">
        <f t="shared" si="187"/>
        <v/>
      </c>
      <c r="EB189" s="104" t="str">
        <f t="shared" si="187"/>
        <v/>
      </c>
      <c r="EC189" s="104" t="str">
        <f t="shared" si="187"/>
        <v/>
      </c>
      <c r="ED189" s="104" t="str">
        <f t="shared" si="187"/>
        <v/>
      </c>
      <c r="EE189" s="104"/>
      <c r="EF189" s="104" t="str">
        <f t="shared" si="165"/>
        <v/>
      </c>
      <c r="EG189" s="104" t="str">
        <f t="shared" si="165"/>
        <v/>
      </c>
      <c r="EH189" s="104" t="str">
        <f t="shared" si="165"/>
        <v/>
      </c>
      <c r="EI189" s="104" t="str">
        <f t="shared" si="165"/>
        <v/>
      </c>
      <c r="EJ189" s="104" t="str">
        <f t="shared" si="165"/>
        <v/>
      </c>
      <c r="EK189" s="104" t="str">
        <f t="shared" si="188"/>
        <v/>
      </c>
      <c r="EL189" s="104" t="str">
        <f t="shared" si="188"/>
        <v/>
      </c>
      <c r="EM189" s="104" t="str">
        <f t="shared" si="188"/>
        <v/>
      </c>
      <c r="EN189" s="104" t="str">
        <f t="shared" si="188"/>
        <v/>
      </c>
      <c r="EO189" s="104" t="str">
        <f t="shared" si="188"/>
        <v/>
      </c>
      <c r="EP189" s="104" t="str">
        <f t="shared" si="188"/>
        <v/>
      </c>
      <c r="EQ189" s="104" t="str">
        <f t="shared" si="188"/>
        <v/>
      </c>
      <c r="ER189" s="104" t="str">
        <f t="shared" si="188"/>
        <v/>
      </c>
      <c r="ES189" s="104"/>
      <c r="ET189" s="104" t="str">
        <f t="shared" si="166"/>
        <v/>
      </c>
      <c r="EU189" s="104" t="str">
        <f t="shared" si="166"/>
        <v/>
      </c>
      <c r="EV189" s="104" t="str">
        <f t="shared" si="166"/>
        <v/>
      </c>
      <c r="EW189" s="104" t="str">
        <f t="shared" si="166"/>
        <v/>
      </c>
      <c r="EX189" s="104" t="str">
        <f t="shared" si="166"/>
        <v/>
      </c>
      <c r="EY189" s="104" t="str">
        <f t="shared" si="189"/>
        <v/>
      </c>
      <c r="EZ189" s="104" t="str">
        <f t="shared" si="189"/>
        <v/>
      </c>
      <c r="FA189" s="104" t="str">
        <f t="shared" si="189"/>
        <v/>
      </c>
      <c r="FB189" s="104" t="str">
        <f t="shared" si="189"/>
        <v/>
      </c>
      <c r="FC189" s="104" t="str">
        <f t="shared" si="189"/>
        <v/>
      </c>
      <c r="FD189" s="104" t="str">
        <f t="shared" si="189"/>
        <v/>
      </c>
      <c r="FE189" s="104" t="str">
        <f t="shared" si="189"/>
        <v/>
      </c>
      <c r="FF189" s="104" t="str">
        <f t="shared" si="189"/>
        <v/>
      </c>
      <c r="FG189" s="104"/>
      <c r="FH189" s="104" t="str">
        <f t="shared" si="167"/>
        <v/>
      </c>
      <c r="FI189" s="104" t="str">
        <f t="shared" si="167"/>
        <v/>
      </c>
      <c r="FJ189" s="104" t="str">
        <f t="shared" si="167"/>
        <v/>
      </c>
      <c r="FK189" s="104" t="str">
        <f t="shared" si="167"/>
        <v/>
      </c>
      <c r="FL189" s="104" t="str">
        <f t="shared" si="167"/>
        <v/>
      </c>
      <c r="FM189" s="104" t="str">
        <f t="shared" si="190"/>
        <v/>
      </c>
      <c r="FN189" s="104" t="str">
        <f t="shared" si="190"/>
        <v/>
      </c>
      <c r="FO189" s="104" t="str">
        <f t="shared" si="190"/>
        <v/>
      </c>
      <c r="FP189" s="104" t="str">
        <f t="shared" si="190"/>
        <v/>
      </c>
      <c r="FQ189" s="104" t="str">
        <f t="shared" si="190"/>
        <v/>
      </c>
      <c r="FR189" s="104" t="str">
        <f t="shared" si="190"/>
        <v/>
      </c>
      <c r="FS189" s="104" t="str">
        <f t="shared" si="190"/>
        <v/>
      </c>
      <c r="FT189" s="104" t="str">
        <f t="shared" si="190"/>
        <v/>
      </c>
      <c r="FU189" s="104"/>
      <c r="FV189" s="104" t="str">
        <f t="shared" si="168"/>
        <v/>
      </c>
      <c r="FW189" s="104" t="str">
        <f t="shared" si="168"/>
        <v/>
      </c>
      <c r="FX189" s="104" t="str">
        <f t="shared" si="168"/>
        <v/>
      </c>
      <c r="FY189" s="104" t="str">
        <f t="shared" si="168"/>
        <v/>
      </c>
      <c r="FZ189" s="104" t="str">
        <f t="shared" si="168"/>
        <v/>
      </c>
      <c r="GA189" s="104" t="str">
        <f t="shared" si="191"/>
        <v/>
      </c>
      <c r="GB189" s="104" t="str">
        <f t="shared" si="191"/>
        <v/>
      </c>
      <c r="GC189" s="104" t="str">
        <f t="shared" si="191"/>
        <v/>
      </c>
      <c r="GD189" s="104" t="str">
        <f t="shared" si="191"/>
        <v/>
      </c>
      <c r="GE189" s="104" t="str">
        <f t="shared" si="191"/>
        <v/>
      </c>
      <c r="GF189" s="104" t="str">
        <f t="shared" si="191"/>
        <v/>
      </c>
      <c r="GG189" s="104" t="str">
        <f t="shared" si="191"/>
        <v/>
      </c>
      <c r="GH189" s="104" t="str">
        <f t="shared" si="191"/>
        <v/>
      </c>
      <c r="GI189" s="104"/>
      <c r="GJ189" s="104" t="str">
        <f t="shared" si="169"/>
        <v/>
      </c>
      <c r="GK189" s="104" t="str">
        <f t="shared" si="169"/>
        <v/>
      </c>
      <c r="GL189" s="104" t="str">
        <f t="shared" si="169"/>
        <v/>
      </c>
      <c r="GM189" s="104" t="str">
        <f t="shared" si="169"/>
        <v/>
      </c>
      <c r="GN189" s="104" t="str">
        <f t="shared" si="169"/>
        <v/>
      </c>
      <c r="GO189" s="104" t="str">
        <f t="shared" si="192"/>
        <v/>
      </c>
      <c r="GP189" s="104" t="str">
        <f t="shared" si="192"/>
        <v/>
      </c>
      <c r="GQ189" s="104" t="str">
        <f t="shared" si="192"/>
        <v/>
      </c>
      <c r="GR189" s="104" t="str">
        <f t="shared" si="192"/>
        <v/>
      </c>
      <c r="GS189" s="104" t="str">
        <f t="shared" si="192"/>
        <v/>
      </c>
      <c r="GT189" s="104" t="str">
        <f t="shared" si="192"/>
        <v/>
      </c>
      <c r="GU189" s="104" t="str">
        <f t="shared" si="192"/>
        <v/>
      </c>
      <c r="GV189" s="104" t="str">
        <f t="shared" si="192"/>
        <v/>
      </c>
      <c r="GW189" s="104"/>
      <c r="GX189" s="104" t="str">
        <f t="shared" si="170"/>
        <v/>
      </c>
      <c r="GY189" s="104" t="str">
        <f t="shared" si="170"/>
        <v/>
      </c>
      <c r="GZ189" s="104" t="str">
        <f t="shared" si="170"/>
        <v/>
      </c>
      <c r="HA189" s="104" t="str">
        <f t="shared" si="170"/>
        <v/>
      </c>
      <c r="HB189" s="104" t="str">
        <f t="shared" si="170"/>
        <v/>
      </c>
      <c r="HC189" s="104" t="str">
        <f t="shared" si="193"/>
        <v/>
      </c>
      <c r="HD189" s="104" t="str">
        <f t="shared" si="193"/>
        <v/>
      </c>
      <c r="HE189" s="104" t="str">
        <f t="shared" si="193"/>
        <v/>
      </c>
      <c r="HF189" s="104" t="str">
        <f t="shared" si="193"/>
        <v/>
      </c>
      <c r="HG189" s="104" t="str">
        <f t="shared" si="193"/>
        <v/>
      </c>
      <c r="HH189" s="104" t="str">
        <f t="shared" si="193"/>
        <v/>
      </c>
      <c r="HI189" s="104" t="str">
        <f t="shared" si="193"/>
        <v/>
      </c>
      <c r="HJ189" s="104" t="str">
        <f t="shared" si="193"/>
        <v/>
      </c>
    </row>
    <row r="190" spans="1:218" x14ac:dyDescent="0.25">
      <c r="A190" s="91">
        <v>40662</v>
      </c>
      <c r="B190" s="113">
        <v>0.75</v>
      </c>
      <c r="C190" s="114" t="s">
        <v>558</v>
      </c>
      <c r="D190" s="160" t="s">
        <v>664</v>
      </c>
      <c r="E190" s="112">
        <v>60.8</v>
      </c>
      <c r="F190" s="134"/>
      <c r="G190" s="161" t="s">
        <v>665</v>
      </c>
      <c r="H190" s="162" t="str">
        <f>INDEX('Daily Activity List'!B:B,MATCH(A190,'Daily Activity List'!$A:$A))</f>
        <v>AB Decon - Removal</v>
      </c>
      <c r="I190" s="136"/>
      <c r="J190" s="104" t="str">
        <f t="shared" si="194"/>
        <v/>
      </c>
      <c r="K190" s="104" t="str">
        <f t="shared" si="194"/>
        <v/>
      </c>
      <c r="L190" s="104" t="str">
        <f t="shared" si="175"/>
        <v/>
      </c>
      <c r="M190" s="104" t="str">
        <f t="shared" si="175"/>
        <v/>
      </c>
      <c r="N190" s="104" t="str">
        <f t="shared" si="175"/>
        <v/>
      </c>
      <c r="O190" s="104" t="str">
        <f t="shared" si="175"/>
        <v/>
      </c>
      <c r="P190" s="104" t="str">
        <f t="shared" si="175"/>
        <v/>
      </c>
      <c r="Q190" s="104" t="str">
        <f t="shared" si="175"/>
        <v/>
      </c>
      <c r="R190" s="104" t="str">
        <f t="shared" si="175"/>
        <v/>
      </c>
      <c r="S190" s="104" t="str">
        <f t="shared" si="175"/>
        <v/>
      </c>
      <c r="T190" s="104" t="str">
        <f t="shared" si="175"/>
        <v/>
      </c>
      <c r="U190" s="104" t="str">
        <f t="shared" si="175"/>
        <v/>
      </c>
      <c r="V190" s="104" t="str">
        <f t="shared" si="175"/>
        <v/>
      </c>
      <c r="W190" s="136"/>
      <c r="X190" s="104" t="str">
        <f t="shared" si="180"/>
        <v/>
      </c>
      <c r="Y190" s="104" t="str">
        <f t="shared" si="176"/>
        <v/>
      </c>
      <c r="Z190" s="104" t="str">
        <f t="shared" si="176"/>
        <v/>
      </c>
      <c r="AA190" s="104" t="str">
        <f t="shared" si="176"/>
        <v/>
      </c>
      <c r="AB190" s="104" t="str">
        <f t="shared" si="176"/>
        <v/>
      </c>
      <c r="AC190" s="104" t="str">
        <f t="shared" si="176"/>
        <v/>
      </c>
      <c r="AD190" s="104" t="str">
        <f t="shared" si="176"/>
        <v/>
      </c>
      <c r="AE190" s="104" t="str">
        <f t="shared" si="176"/>
        <v/>
      </c>
      <c r="AF190" s="104" t="str">
        <f t="shared" si="176"/>
        <v/>
      </c>
      <c r="AG190" s="104" t="str">
        <f t="shared" si="176"/>
        <v/>
      </c>
      <c r="AH190" s="104" t="str">
        <f t="shared" si="176"/>
        <v/>
      </c>
      <c r="AI190" s="104" t="str">
        <f t="shared" si="176"/>
        <v/>
      </c>
      <c r="AJ190" s="104" t="str">
        <f t="shared" si="176"/>
        <v/>
      </c>
      <c r="AK190" s="104"/>
      <c r="AL190" s="104" t="str">
        <f t="shared" si="181"/>
        <v/>
      </c>
      <c r="AM190" s="104" t="str">
        <f t="shared" si="177"/>
        <v/>
      </c>
      <c r="AN190" s="104" t="str">
        <f t="shared" si="177"/>
        <v/>
      </c>
      <c r="AO190" s="104" t="str">
        <f t="shared" si="177"/>
        <v/>
      </c>
      <c r="AP190" s="104" t="str">
        <f t="shared" si="177"/>
        <v/>
      </c>
      <c r="AQ190" s="104" t="str">
        <f t="shared" si="177"/>
        <v/>
      </c>
      <c r="AR190" s="104" t="str">
        <f t="shared" si="177"/>
        <v/>
      </c>
      <c r="AS190" s="104" t="str">
        <f t="shared" si="177"/>
        <v/>
      </c>
      <c r="AT190" s="104" t="str">
        <f t="shared" si="177"/>
        <v/>
      </c>
      <c r="AU190" s="104" t="str">
        <f t="shared" si="177"/>
        <v/>
      </c>
      <c r="AV190" s="104" t="str">
        <f t="shared" si="177"/>
        <v/>
      </c>
      <c r="AW190" s="104" t="str">
        <f t="shared" si="177"/>
        <v/>
      </c>
      <c r="AX190" s="104" t="str">
        <f t="shared" si="177"/>
        <v/>
      </c>
      <c r="AY190" s="104"/>
      <c r="AZ190" s="104" t="str">
        <f t="shared" si="182"/>
        <v/>
      </c>
      <c r="BA190" s="104" t="str">
        <f t="shared" si="178"/>
        <v/>
      </c>
      <c r="BB190" s="104" t="str">
        <f t="shared" si="178"/>
        <v/>
      </c>
      <c r="BC190" s="104" t="str">
        <f t="shared" si="178"/>
        <v/>
      </c>
      <c r="BD190" s="104" t="str">
        <f t="shared" si="178"/>
        <v/>
      </c>
      <c r="BE190" s="104" t="str">
        <f t="shared" si="178"/>
        <v/>
      </c>
      <c r="BF190" s="104" t="str">
        <f t="shared" si="178"/>
        <v/>
      </c>
      <c r="BG190" s="104" t="str">
        <f t="shared" si="178"/>
        <v/>
      </c>
      <c r="BH190" s="104" t="str">
        <f t="shared" si="178"/>
        <v/>
      </c>
      <c r="BI190" s="104" t="str">
        <f t="shared" si="178"/>
        <v/>
      </c>
      <c r="BJ190" s="104" t="str">
        <f t="shared" si="178"/>
        <v/>
      </c>
      <c r="BK190" s="104" t="str">
        <f t="shared" si="178"/>
        <v/>
      </c>
      <c r="BL190" s="104" t="str">
        <f t="shared" si="178"/>
        <v/>
      </c>
      <c r="BM190" s="104"/>
      <c r="BN190" s="104" t="str">
        <f t="shared" si="183"/>
        <v/>
      </c>
      <c r="BO190" s="104" t="str">
        <f t="shared" si="179"/>
        <v/>
      </c>
      <c r="BP190" s="104" t="str">
        <f t="shared" si="179"/>
        <v/>
      </c>
      <c r="BQ190" s="104" t="str">
        <f t="shared" si="179"/>
        <v/>
      </c>
      <c r="BR190" s="104" t="str">
        <f t="shared" si="179"/>
        <v/>
      </c>
      <c r="BS190" s="104" t="str">
        <f t="shared" si="179"/>
        <v/>
      </c>
      <c r="BT190" s="104" t="str">
        <f t="shared" si="179"/>
        <v/>
      </c>
      <c r="BU190" s="104" t="str">
        <f t="shared" si="179"/>
        <v/>
      </c>
      <c r="BV190" s="104" t="str">
        <f t="shared" si="179"/>
        <v/>
      </c>
      <c r="BW190" s="104" t="str">
        <f t="shared" si="179"/>
        <v/>
      </c>
      <c r="BX190" s="104" t="str">
        <f t="shared" si="179"/>
        <v/>
      </c>
      <c r="BY190" s="104" t="str">
        <f t="shared" si="179"/>
        <v/>
      </c>
      <c r="BZ190" s="104" t="str">
        <f t="shared" si="179"/>
        <v/>
      </c>
      <c r="CA190" s="104"/>
      <c r="CB190" s="104" t="str">
        <f t="shared" si="161"/>
        <v/>
      </c>
      <c r="CC190" s="104" t="str">
        <f t="shared" si="161"/>
        <v/>
      </c>
      <c r="CD190" s="104" t="str">
        <f t="shared" si="161"/>
        <v/>
      </c>
      <c r="CE190" s="104" t="str">
        <f t="shared" si="161"/>
        <v/>
      </c>
      <c r="CF190" s="104" t="str">
        <f t="shared" si="161"/>
        <v/>
      </c>
      <c r="CG190" s="104" t="str">
        <f t="shared" si="184"/>
        <v/>
      </c>
      <c r="CH190" s="104" t="str">
        <f t="shared" si="184"/>
        <v/>
      </c>
      <c r="CI190" s="104" t="str">
        <f t="shared" si="184"/>
        <v/>
      </c>
      <c r="CJ190" s="104" t="str">
        <f t="shared" si="184"/>
        <v/>
      </c>
      <c r="CK190" s="104" t="str">
        <f t="shared" si="184"/>
        <v/>
      </c>
      <c r="CL190" s="104" t="str">
        <f t="shared" si="184"/>
        <v/>
      </c>
      <c r="CM190" s="104" t="str">
        <f t="shared" si="184"/>
        <v/>
      </c>
      <c r="CN190" s="104" t="str">
        <f t="shared" si="184"/>
        <v/>
      </c>
      <c r="CO190" s="104"/>
      <c r="CP190" s="104" t="str">
        <f t="shared" si="162"/>
        <v/>
      </c>
      <c r="CQ190" s="104" t="str">
        <f t="shared" si="162"/>
        <v/>
      </c>
      <c r="CR190" s="104" t="str">
        <f t="shared" si="162"/>
        <v/>
      </c>
      <c r="CS190" s="104" t="str">
        <f t="shared" si="162"/>
        <v/>
      </c>
      <c r="CT190" s="104" t="str">
        <f t="shared" si="162"/>
        <v/>
      </c>
      <c r="CU190" s="104" t="str">
        <f t="shared" si="185"/>
        <v/>
      </c>
      <c r="CV190" s="104" t="str">
        <f t="shared" si="185"/>
        <v/>
      </c>
      <c r="CW190" s="104" t="str">
        <f t="shared" si="185"/>
        <v/>
      </c>
      <c r="CX190" s="104" t="str">
        <f t="shared" si="185"/>
        <v/>
      </c>
      <c r="CY190" s="104" t="str">
        <f t="shared" si="185"/>
        <v/>
      </c>
      <c r="CZ190" s="104" t="str">
        <f t="shared" si="185"/>
        <v/>
      </c>
      <c r="DA190" s="104" t="str">
        <f t="shared" si="185"/>
        <v/>
      </c>
      <c r="DB190" s="104" t="str">
        <f t="shared" si="185"/>
        <v/>
      </c>
      <c r="DC190" s="104"/>
      <c r="DD190" s="104" t="str">
        <f t="shared" si="163"/>
        <v/>
      </c>
      <c r="DE190" s="104" t="str">
        <f t="shared" si="163"/>
        <v/>
      </c>
      <c r="DF190" s="104" t="str">
        <f t="shared" si="163"/>
        <v/>
      </c>
      <c r="DG190" s="104" t="str">
        <f t="shared" si="163"/>
        <v/>
      </c>
      <c r="DH190" s="104" t="str">
        <f t="shared" si="163"/>
        <v/>
      </c>
      <c r="DI190" s="104">
        <f t="shared" si="186"/>
        <v>60.8</v>
      </c>
      <c r="DJ190" s="104" t="str">
        <f t="shared" si="186"/>
        <v/>
      </c>
      <c r="DK190" s="104" t="str">
        <f t="shared" si="186"/>
        <v/>
      </c>
      <c r="DL190" s="104" t="str">
        <f t="shared" si="186"/>
        <v/>
      </c>
      <c r="DM190" s="104" t="str">
        <f t="shared" si="186"/>
        <v/>
      </c>
      <c r="DN190" s="104" t="str">
        <f t="shared" si="186"/>
        <v/>
      </c>
      <c r="DO190" s="104" t="str">
        <f t="shared" si="186"/>
        <v/>
      </c>
      <c r="DP190" s="104" t="str">
        <f t="shared" si="186"/>
        <v/>
      </c>
      <c r="DQ190" s="104"/>
      <c r="DR190" s="104" t="str">
        <f t="shared" si="164"/>
        <v/>
      </c>
      <c r="DS190" s="104" t="str">
        <f t="shared" si="164"/>
        <v/>
      </c>
      <c r="DT190" s="104" t="str">
        <f t="shared" si="164"/>
        <v/>
      </c>
      <c r="DU190" s="104" t="str">
        <f t="shared" si="164"/>
        <v/>
      </c>
      <c r="DV190" s="104" t="str">
        <f t="shared" si="164"/>
        <v/>
      </c>
      <c r="DW190" s="104" t="str">
        <f t="shared" si="187"/>
        <v/>
      </c>
      <c r="DX190" s="104" t="str">
        <f t="shared" si="187"/>
        <v/>
      </c>
      <c r="DY190" s="104" t="str">
        <f t="shared" si="187"/>
        <v/>
      </c>
      <c r="DZ190" s="104" t="str">
        <f t="shared" si="187"/>
        <v/>
      </c>
      <c r="EA190" s="104" t="str">
        <f t="shared" si="187"/>
        <v/>
      </c>
      <c r="EB190" s="104" t="str">
        <f t="shared" si="187"/>
        <v/>
      </c>
      <c r="EC190" s="104" t="str">
        <f t="shared" si="187"/>
        <v/>
      </c>
      <c r="ED190" s="104" t="str">
        <f t="shared" si="187"/>
        <v/>
      </c>
      <c r="EE190" s="104"/>
      <c r="EF190" s="104" t="str">
        <f t="shared" si="165"/>
        <v/>
      </c>
      <c r="EG190" s="104" t="str">
        <f t="shared" si="165"/>
        <v/>
      </c>
      <c r="EH190" s="104" t="str">
        <f t="shared" si="165"/>
        <v/>
      </c>
      <c r="EI190" s="104" t="str">
        <f t="shared" si="165"/>
        <v/>
      </c>
      <c r="EJ190" s="104" t="str">
        <f t="shared" si="165"/>
        <v/>
      </c>
      <c r="EK190" s="104" t="str">
        <f t="shared" si="188"/>
        <v/>
      </c>
      <c r="EL190" s="104" t="str">
        <f t="shared" si="188"/>
        <v/>
      </c>
      <c r="EM190" s="104" t="str">
        <f t="shared" si="188"/>
        <v/>
      </c>
      <c r="EN190" s="104" t="str">
        <f t="shared" si="188"/>
        <v/>
      </c>
      <c r="EO190" s="104" t="str">
        <f t="shared" si="188"/>
        <v/>
      </c>
      <c r="EP190" s="104" t="str">
        <f t="shared" si="188"/>
        <v/>
      </c>
      <c r="EQ190" s="104" t="str">
        <f t="shared" si="188"/>
        <v/>
      </c>
      <c r="ER190" s="104" t="str">
        <f t="shared" si="188"/>
        <v/>
      </c>
      <c r="ES190" s="104"/>
      <c r="ET190" s="104" t="str">
        <f t="shared" si="166"/>
        <v/>
      </c>
      <c r="EU190" s="104" t="str">
        <f t="shared" si="166"/>
        <v/>
      </c>
      <c r="EV190" s="104" t="str">
        <f t="shared" si="166"/>
        <v/>
      </c>
      <c r="EW190" s="104" t="str">
        <f t="shared" si="166"/>
        <v/>
      </c>
      <c r="EX190" s="104" t="str">
        <f t="shared" si="166"/>
        <v/>
      </c>
      <c r="EY190" s="104" t="str">
        <f t="shared" si="189"/>
        <v/>
      </c>
      <c r="EZ190" s="104" t="str">
        <f t="shared" si="189"/>
        <v/>
      </c>
      <c r="FA190" s="104" t="str">
        <f t="shared" si="189"/>
        <v/>
      </c>
      <c r="FB190" s="104" t="str">
        <f t="shared" si="189"/>
        <v/>
      </c>
      <c r="FC190" s="104" t="str">
        <f t="shared" si="189"/>
        <v/>
      </c>
      <c r="FD190" s="104" t="str">
        <f t="shared" si="189"/>
        <v/>
      </c>
      <c r="FE190" s="104" t="str">
        <f t="shared" si="189"/>
        <v/>
      </c>
      <c r="FF190" s="104" t="str">
        <f t="shared" si="189"/>
        <v/>
      </c>
      <c r="FG190" s="104"/>
      <c r="FH190" s="104" t="str">
        <f t="shared" si="167"/>
        <v/>
      </c>
      <c r="FI190" s="104" t="str">
        <f t="shared" si="167"/>
        <v/>
      </c>
      <c r="FJ190" s="104" t="str">
        <f t="shared" si="167"/>
        <v/>
      </c>
      <c r="FK190" s="104" t="str">
        <f t="shared" si="167"/>
        <v/>
      </c>
      <c r="FL190" s="104" t="str">
        <f t="shared" si="167"/>
        <v/>
      </c>
      <c r="FM190" s="104" t="str">
        <f t="shared" si="190"/>
        <v/>
      </c>
      <c r="FN190" s="104" t="str">
        <f t="shared" si="190"/>
        <v/>
      </c>
      <c r="FO190" s="104" t="str">
        <f t="shared" si="190"/>
        <v/>
      </c>
      <c r="FP190" s="104" t="str">
        <f t="shared" si="190"/>
        <v/>
      </c>
      <c r="FQ190" s="104" t="str">
        <f t="shared" si="190"/>
        <v/>
      </c>
      <c r="FR190" s="104" t="str">
        <f t="shared" si="190"/>
        <v/>
      </c>
      <c r="FS190" s="104" t="str">
        <f t="shared" si="190"/>
        <v/>
      </c>
      <c r="FT190" s="104" t="str">
        <f t="shared" si="190"/>
        <v/>
      </c>
      <c r="FU190" s="104"/>
      <c r="FV190" s="104" t="str">
        <f t="shared" si="168"/>
        <v/>
      </c>
      <c r="FW190" s="104" t="str">
        <f t="shared" si="168"/>
        <v/>
      </c>
      <c r="FX190" s="104" t="str">
        <f t="shared" si="168"/>
        <v/>
      </c>
      <c r="FY190" s="104" t="str">
        <f t="shared" si="168"/>
        <v/>
      </c>
      <c r="FZ190" s="104" t="str">
        <f t="shared" si="168"/>
        <v/>
      </c>
      <c r="GA190" s="104" t="str">
        <f t="shared" si="191"/>
        <v/>
      </c>
      <c r="GB190" s="104" t="str">
        <f t="shared" si="191"/>
        <v/>
      </c>
      <c r="GC190" s="104" t="str">
        <f t="shared" si="191"/>
        <v/>
      </c>
      <c r="GD190" s="104" t="str">
        <f t="shared" si="191"/>
        <v/>
      </c>
      <c r="GE190" s="104" t="str">
        <f t="shared" si="191"/>
        <v/>
      </c>
      <c r="GF190" s="104" t="str">
        <f t="shared" si="191"/>
        <v/>
      </c>
      <c r="GG190" s="104" t="str">
        <f t="shared" si="191"/>
        <v/>
      </c>
      <c r="GH190" s="104" t="str">
        <f t="shared" si="191"/>
        <v/>
      </c>
      <c r="GI190" s="104"/>
      <c r="GJ190" s="104" t="str">
        <f t="shared" si="169"/>
        <v/>
      </c>
      <c r="GK190" s="104" t="str">
        <f t="shared" si="169"/>
        <v/>
      </c>
      <c r="GL190" s="104" t="str">
        <f t="shared" si="169"/>
        <v/>
      </c>
      <c r="GM190" s="104" t="str">
        <f t="shared" si="169"/>
        <v/>
      </c>
      <c r="GN190" s="104" t="str">
        <f t="shared" si="169"/>
        <v/>
      </c>
      <c r="GO190" s="104" t="str">
        <f t="shared" si="192"/>
        <v/>
      </c>
      <c r="GP190" s="104" t="str">
        <f t="shared" si="192"/>
        <v/>
      </c>
      <c r="GQ190" s="104" t="str">
        <f t="shared" si="192"/>
        <v/>
      </c>
      <c r="GR190" s="104" t="str">
        <f t="shared" si="192"/>
        <v/>
      </c>
      <c r="GS190" s="104" t="str">
        <f t="shared" si="192"/>
        <v/>
      </c>
      <c r="GT190" s="104" t="str">
        <f t="shared" si="192"/>
        <v/>
      </c>
      <c r="GU190" s="104" t="str">
        <f t="shared" si="192"/>
        <v/>
      </c>
      <c r="GV190" s="104" t="str">
        <f t="shared" si="192"/>
        <v/>
      </c>
      <c r="GW190" s="104"/>
      <c r="GX190" s="104" t="str">
        <f t="shared" si="170"/>
        <v/>
      </c>
      <c r="GY190" s="104" t="str">
        <f t="shared" si="170"/>
        <v/>
      </c>
      <c r="GZ190" s="104" t="str">
        <f t="shared" si="170"/>
        <v/>
      </c>
      <c r="HA190" s="104" t="str">
        <f t="shared" si="170"/>
        <v/>
      </c>
      <c r="HB190" s="104" t="str">
        <f t="shared" si="170"/>
        <v/>
      </c>
      <c r="HC190" s="104" t="str">
        <f t="shared" si="193"/>
        <v/>
      </c>
      <c r="HD190" s="104" t="str">
        <f t="shared" si="193"/>
        <v/>
      </c>
      <c r="HE190" s="104" t="str">
        <f t="shared" si="193"/>
        <v/>
      </c>
      <c r="HF190" s="104" t="str">
        <f t="shared" si="193"/>
        <v/>
      </c>
      <c r="HG190" s="104" t="str">
        <f t="shared" si="193"/>
        <v/>
      </c>
      <c r="HH190" s="104" t="str">
        <f t="shared" si="193"/>
        <v/>
      </c>
      <c r="HI190" s="104" t="str">
        <f t="shared" si="193"/>
        <v/>
      </c>
      <c r="HJ190" s="104" t="str">
        <f t="shared" si="193"/>
        <v/>
      </c>
    </row>
    <row r="191" spans="1:218" x14ac:dyDescent="0.25">
      <c r="A191" s="91">
        <v>40662</v>
      </c>
      <c r="B191" s="113">
        <v>0.75</v>
      </c>
      <c r="C191" s="114" t="s">
        <v>556</v>
      </c>
      <c r="D191" s="160" t="s">
        <v>664</v>
      </c>
      <c r="E191" s="112">
        <v>61.2</v>
      </c>
      <c r="F191" s="134"/>
      <c r="G191" s="161" t="s">
        <v>665</v>
      </c>
      <c r="H191" s="162" t="str">
        <f>INDEX('Daily Activity List'!B:B,MATCH(A191,'Daily Activity List'!$A:$A))</f>
        <v>AB Decon - Removal</v>
      </c>
      <c r="I191" s="136"/>
      <c r="J191" s="104" t="str">
        <f t="shared" si="194"/>
        <v/>
      </c>
      <c r="K191" s="104" t="str">
        <f t="shared" si="194"/>
        <v/>
      </c>
      <c r="L191" s="104" t="str">
        <f t="shared" si="175"/>
        <v/>
      </c>
      <c r="M191" s="104" t="str">
        <f t="shared" si="175"/>
        <v/>
      </c>
      <c r="N191" s="104" t="str">
        <f t="shared" si="175"/>
        <v/>
      </c>
      <c r="O191" s="104" t="str">
        <f t="shared" si="175"/>
        <v/>
      </c>
      <c r="P191" s="104" t="str">
        <f t="shared" si="175"/>
        <v/>
      </c>
      <c r="Q191" s="104" t="str">
        <f t="shared" si="175"/>
        <v/>
      </c>
      <c r="R191" s="104" t="str">
        <f t="shared" si="175"/>
        <v/>
      </c>
      <c r="S191" s="104" t="str">
        <f t="shared" si="175"/>
        <v/>
      </c>
      <c r="T191" s="104" t="str">
        <f t="shared" si="175"/>
        <v/>
      </c>
      <c r="U191" s="104" t="str">
        <f t="shared" si="175"/>
        <v/>
      </c>
      <c r="V191" s="104" t="str">
        <f t="shared" si="175"/>
        <v/>
      </c>
      <c r="W191" s="136"/>
      <c r="X191" s="104" t="str">
        <f t="shared" si="180"/>
        <v/>
      </c>
      <c r="Y191" s="104" t="str">
        <f t="shared" si="176"/>
        <v/>
      </c>
      <c r="Z191" s="104" t="str">
        <f t="shared" si="176"/>
        <v/>
      </c>
      <c r="AA191" s="104" t="str">
        <f t="shared" si="176"/>
        <v/>
      </c>
      <c r="AB191" s="104" t="str">
        <f t="shared" si="176"/>
        <v/>
      </c>
      <c r="AC191" s="104" t="str">
        <f t="shared" si="176"/>
        <v/>
      </c>
      <c r="AD191" s="104" t="str">
        <f t="shared" si="176"/>
        <v/>
      </c>
      <c r="AE191" s="104" t="str">
        <f t="shared" si="176"/>
        <v/>
      </c>
      <c r="AF191" s="104" t="str">
        <f t="shared" si="176"/>
        <v/>
      </c>
      <c r="AG191" s="104" t="str">
        <f t="shared" si="176"/>
        <v/>
      </c>
      <c r="AH191" s="104" t="str">
        <f t="shared" si="176"/>
        <v/>
      </c>
      <c r="AI191" s="104" t="str">
        <f t="shared" si="176"/>
        <v/>
      </c>
      <c r="AJ191" s="104" t="str">
        <f t="shared" si="176"/>
        <v/>
      </c>
      <c r="AK191" s="104"/>
      <c r="AL191" s="104" t="str">
        <f t="shared" si="181"/>
        <v/>
      </c>
      <c r="AM191" s="104" t="str">
        <f t="shared" si="177"/>
        <v/>
      </c>
      <c r="AN191" s="104" t="str">
        <f t="shared" si="177"/>
        <v/>
      </c>
      <c r="AO191" s="104" t="str">
        <f t="shared" si="177"/>
        <v/>
      </c>
      <c r="AP191" s="104" t="str">
        <f t="shared" si="177"/>
        <v/>
      </c>
      <c r="AQ191" s="104" t="str">
        <f t="shared" si="177"/>
        <v/>
      </c>
      <c r="AR191" s="104" t="str">
        <f t="shared" si="177"/>
        <v/>
      </c>
      <c r="AS191" s="104" t="str">
        <f t="shared" si="177"/>
        <v/>
      </c>
      <c r="AT191" s="104" t="str">
        <f t="shared" si="177"/>
        <v/>
      </c>
      <c r="AU191" s="104" t="str">
        <f t="shared" si="177"/>
        <v/>
      </c>
      <c r="AV191" s="104" t="str">
        <f t="shared" si="177"/>
        <v/>
      </c>
      <c r="AW191" s="104" t="str">
        <f t="shared" si="177"/>
        <v/>
      </c>
      <c r="AX191" s="104" t="str">
        <f t="shared" si="177"/>
        <v/>
      </c>
      <c r="AY191" s="104"/>
      <c r="AZ191" s="104" t="str">
        <f t="shared" si="182"/>
        <v/>
      </c>
      <c r="BA191" s="104" t="str">
        <f t="shared" si="178"/>
        <v/>
      </c>
      <c r="BB191" s="104" t="str">
        <f t="shared" si="178"/>
        <v/>
      </c>
      <c r="BC191" s="104" t="str">
        <f t="shared" si="178"/>
        <v/>
      </c>
      <c r="BD191" s="104" t="str">
        <f t="shared" si="178"/>
        <v/>
      </c>
      <c r="BE191" s="104" t="str">
        <f t="shared" si="178"/>
        <v/>
      </c>
      <c r="BF191" s="104" t="str">
        <f t="shared" si="178"/>
        <v/>
      </c>
      <c r="BG191" s="104" t="str">
        <f t="shared" si="178"/>
        <v/>
      </c>
      <c r="BH191" s="104" t="str">
        <f t="shared" si="178"/>
        <v/>
      </c>
      <c r="BI191" s="104" t="str">
        <f t="shared" si="178"/>
        <v/>
      </c>
      <c r="BJ191" s="104" t="str">
        <f t="shared" si="178"/>
        <v/>
      </c>
      <c r="BK191" s="104" t="str">
        <f t="shared" si="178"/>
        <v/>
      </c>
      <c r="BL191" s="104" t="str">
        <f t="shared" si="178"/>
        <v/>
      </c>
      <c r="BM191" s="104"/>
      <c r="BN191" s="104" t="str">
        <f t="shared" si="183"/>
        <v/>
      </c>
      <c r="BO191" s="104" t="str">
        <f t="shared" si="179"/>
        <v/>
      </c>
      <c r="BP191" s="104" t="str">
        <f t="shared" si="179"/>
        <v/>
      </c>
      <c r="BQ191" s="104" t="str">
        <f t="shared" si="179"/>
        <v/>
      </c>
      <c r="BR191" s="104" t="str">
        <f t="shared" si="179"/>
        <v/>
      </c>
      <c r="BS191" s="104" t="str">
        <f t="shared" si="179"/>
        <v/>
      </c>
      <c r="BT191" s="104" t="str">
        <f t="shared" si="179"/>
        <v/>
      </c>
      <c r="BU191" s="104" t="str">
        <f t="shared" si="179"/>
        <v/>
      </c>
      <c r="BV191" s="104" t="str">
        <f t="shared" si="179"/>
        <v/>
      </c>
      <c r="BW191" s="104" t="str">
        <f t="shared" si="179"/>
        <v/>
      </c>
      <c r="BX191" s="104" t="str">
        <f t="shared" si="179"/>
        <v/>
      </c>
      <c r="BY191" s="104" t="str">
        <f t="shared" si="179"/>
        <v/>
      </c>
      <c r="BZ191" s="104" t="str">
        <f t="shared" si="179"/>
        <v/>
      </c>
      <c r="CA191" s="104"/>
      <c r="CB191" s="104" t="str">
        <f t="shared" si="161"/>
        <v/>
      </c>
      <c r="CC191" s="104" t="str">
        <f t="shared" si="161"/>
        <v/>
      </c>
      <c r="CD191" s="104" t="str">
        <f t="shared" si="161"/>
        <v/>
      </c>
      <c r="CE191" s="104" t="str">
        <f t="shared" si="161"/>
        <v/>
      </c>
      <c r="CF191" s="104" t="str">
        <f t="shared" si="161"/>
        <v/>
      </c>
      <c r="CG191" s="104">
        <f t="shared" si="184"/>
        <v>61.2</v>
      </c>
      <c r="CH191" s="104" t="str">
        <f t="shared" si="184"/>
        <v/>
      </c>
      <c r="CI191" s="104" t="str">
        <f t="shared" si="184"/>
        <v/>
      </c>
      <c r="CJ191" s="104" t="str">
        <f t="shared" si="184"/>
        <v/>
      </c>
      <c r="CK191" s="104" t="str">
        <f t="shared" si="184"/>
        <v/>
      </c>
      <c r="CL191" s="104" t="str">
        <f t="shared" si="184"/>
        <v/>
      </c>
      <c r="CM191" s="104" t="str">
        <f t="shared" si="184"/>
        <v/>
      </c>
      <c r="CN191" s="104" t="str">
        <f t="shared" si="184"/>
        <v/>
      </c>
      <c r="CO191" s="104"/>
      <c r="CP191" s="104" t="str">
        <f t="shared" si="162"/>
        <v/>
      </c>
      <c r="CQ191" s="104" t="str">
        <f t="shared" si="162"/>
        <v/>
      </c>
      <c r="CR191" s="104" t="str">
        <f t="shared" si="162"/>
        <v/>
      </c>
      <c r="CS191" s="104" t="str">
        <f t="shared" si="162"/>
        <v/>
      </c>
      <c r="CT191" s="104" t="str">
        <f t="shared" si="162"/>
        <v/>
      </c>
      <c r="CU191" s="104" t="str">
        <f t="shared" si="185"/>
        <v/>
      </c>
      <c r="CV191" s="104" t="str">
        <f t="shared" si="185"/>
        <v/>
      </c>
      <c r="CW191" s="104" t="str">
        <f t="shared" si="185"/>
        <v/>
      </c>
      <c r="CX191" s="104" t="str">
        <f t="shared" si="185"/>
        <v/>
      </c>
      <c r="CY191" s="104" t="str">
        <f t="shared" si="185"/>
        <v/>
      </c>
      <c r="CZ191" s="104" t="str">
        <f t="shared" si="185"/>
        <v/>
      </c>
      <c r="DA191" s="104" t="str">
        <f t="shared" si="185"/>
        <v/>
      </c>
      <c r="DB191" s="104" t="str">
        <f t="shared" si="185"/>
        <v/>
      </c>
      <c r="DC191" s="104"/>
      <c r="DD191" s="104" t="str">
        <f t="shared" si="163"/>
        <v/>
      </c>
      <c r="DE191" s="104" t="str">
        <f t="shared" si="163"/>
        <v/>
      </c>
      <c r="DF191" s="104" t="str">
        <f t="shared" si="163"/>
        <v/>
      </c>
      <c r="DG191" s="104" t="str">
        <f t="shared" si="163"/>
        <v/>
      </c>
      <c r="DH191" s="104" t="str">
        <f t="shared" si="163"/>
        <v/>
      </c>
      <c r="DI191" s="104" t="str">
        <f t="shared" si="186"/>
        <v/>
      </c>
      <c r="DJ191" s="104" t="str">
        <f t="shared" si="186"/>
        <v/>
      </c>
      <c r="DK191" s="104" t="str">
        <f t="shared" si="186"/>
        <v/>
      </c>
      <c r="DL191" s="104" t="str">
        <f t="shared" si="186"/>
        <v/>
      </c>
      <c r="DM191" s="104" t="str">
        <f t="shared" si="186"/>
        <v/>
      </c>
      <c r="DN191" s="104" t="str">
        <f t="shared" si="186"/>
        <v/>
      </c>
      <c r="DO191" s="104" t="str">
        <f t="shared" si="186"/>
        <v/>
      </c>
      <c r="DP191" s="104" t="str">
        <f t="shared" si="186"/>
        <v/>
      </c>
      <c r="DQ191" s="104"/>
      <c r="DR191" s="104" t="str">
        <f t="shared" si="164"/>
        <v/>
      </c>
      <c r="DS191" s="104" t="str">
        <f t="shared" si="164"/>
        <v/>
      </c>
      <c r="DT191" s="104" t="str">
        <f t="shared" si="164"/>
        <v/>
      </c>
      <c r="DU191" s="104" t="str">
        <f t="shared" si="164"/>
        <v/>
      </c>
      <c r="DV191" s="104" t="str">
        <f t="shared" si="164"/>
        <v/>
      </c>
      <c r="DW191" s="104" t="str">
        <f t="shared" si="187"/>
        <v/>
      </c>
      <c r="DX191" s="104" t="str">
        <f t="shared" si="187"/>
        <v/>
      </c>
      <c r="DY191" s="104" t="str">
        <f t="shared" si="187"/>
        <v/>
      </c>
      <c r="DZ191" s="104" t="str">
        <f t="shared" si="187"/>
        <v/>
      </c>
      <c r="EA191" s="104" t="str">
        <f t="shared" si="187"/>
        <v/>
      </c>
      <c r="EB191" s="104" t="str">
        <f t="shared" si="187"/>
        <v/>
      </c>
      <c r="EC191" s="104" t="str">
        <f t="shared" si="187"/>
        <v/>
      </c>
      <c r="ED191" s="104" t="str">
        <f t="shared" si="187"/>
        <v/>
      </c>
      <c r="EE191" s="104"/>
      <c r="EF191" s="104" t="str">
        <f t="shared" si="165"/>
        <v/>
      </c>
      <c r="EG191" s="104" t="str">
        <f t="shared" si="165"/>
        <v/>
      </c>
      <c r="EH191" s="104" t="str">
        <f t="shared" si="165"/>
        <v/>
      </c>
      <c r="EI191" s="104" t="str">
        <f t="shared" si="165"/>
        <v/>
      </c>
      <c r="EJ191" s="104" t="str">
        <f t="shared" si="165"/>
        <v/>
      </c>
      <c r="EK191" s="104" t="str">
        <f t="shared" si="188"/>
        <v/>
      </c>
      <c r="EL191" s="104" t="str">
        <f t="shared" si="188"/>
        <v/>
      </c>
      <c r="EM191" s="104" t="str">
        <f t="shared" si="188"/>
        <v/>
      </c>
      <c r="EN191" s="104" t="str">
        <f t="shared" si="188"/>
        <v/>
      </c>
      <c r="EO191" s="104" t="str">
        <f t="shared" si="188"/>
        <v/>
      </c>
      <c r="EP191" s="104" t="str">
        <f t="shared" si="188"/>
        <v/>
      </c>
      <c r="EQ191" s="104" t="str">
        <f t="shared" si="188"/>
        <v/>
      </c>
      <c r="ER191" s="104" t="str">
        <f t="shared" si="188"/>
        <v/>
      </c>
      <c r="ES191" s="104"/>
      <c r="ET191" s="104" t="str">
        <f t="shared" si="166"/>
        <v/>
      </c>
      <c r="EU191" s="104" t="str">
        <f t="shared" si="166"/>
        <v/>
      </c>
      <c r="EV191" s="104" t="str">
        <f t="shared" si="166"/>
        <v/>
      </c>
      <c r="EW191" s="104" t="str">
        <f t="shared" si="166"/>
        <v/>
      </c>
      <c r="EX191" s="104" t="str">
        <f t="shared" si="166"/>
        <v/>
      </c>
      <c r="EY191" s="104" t="str">
        <f t="shared" si="189"/>
        <v/>
      </c>
      <c r="EZ191" s="104" t="str">
        <f t="shared" si="189"/>
        <v/>
      </c>
      <c r="FA191" s="104" t="str">
        <f t="shared" si="189"/>
        <v/>
      </c>
      <c r="FB191" s="104" t="str">
        <f t="shared" si="189"/>
        <v/>
      </c>
      <c r="FC191" s="104" t="str">
        <f t="shared" si="189"/>
        <v/>
      </c>
      <c r="FD191" s="104" t="str">
        <f t="shared" si="189"/>
        <v/>
      </c>
      <c r="FE191" s="104" t="str">
        <f t="shared" si="189"/>
        <v/>
      </c>
      <c r="FF191" s="104" t="str">
        <f t="shared" si="189"/>
        <v/>
      </c>
      <c r="FG191" s="104"/>
      <c r="FH191" s="104" t="str">
        <f t="shared" si="167"/>
        <v/>
      </c>
      <c r="FI191" s="104" t="str">
        <f t="shared" si="167"/>
        <v/>
      </c>
      <c r="FJ191" s="104" t="str">
        <f t="shared" si="167"/>
        <v/>
      </c>
      <c r="FK191" s="104" t="str">
        <f t="shared" si="167"/>
        <v/>
      </c>
      <c r="FL191" s="104" t="str">
        <f t="shared" si="167"/>
        <v/>
      </c>
      <c r="FM191" s="104" t="str">
        <f t="shared" si="190"/>
        <v/>
      </c>
      <c r="FN191" s="104" t="str">
        <f t="shared" si="190"/>
        <v/>
      </c>
      <c r="FO191" s="104" t="str">
        <f t="shared" si="190"/>
        <v/>
      </c>
      <c r="FP191" s="104" t="str">
        <f t="shared" si="190"/>
        <v/>
      </c>
      <c r="FQ191" s="104" t="str">
        <f t="shared" si="190"/>
        <v/>
      </c>
      <c r="FR191" s="104" t="str">
        <f t="shared" si="190"/>
        <v/>
      </c>
      <c r="FS191" s="104" t="str">
        <f t="shared" si="190"/>
        <v/>
      </c>
      <c r="FT191" s="104" t="str">
        <f t="shared" si="190"/>
        <v/>
      </c>
      <c r="FU191" s="104"/>
      <c r="FV191" s="104" t="str">
        <f t="shared" si="168"/>
        <v/>
      </c>
      <c r="FW191" s="104" t="str">
        <f t="shared" si="168"/>
        <v/>
      </c>
      <c r="FX191" s="104" t="str">
        <f t="shared" si="168"/>
        <v/>
      </c>
      <c r="FY191" s="104" t="str">
        <f t="shared" si="168"/>
        <v/>
      </c>
      <c r="FZ191" s="104" t="str">
        <f t="shared" si="168"/>
        <v/>
      </c>
      <c r="GA191" s="104" t="str">
        <f t="shared" si="191"/>
        <v/>
      </c>
      <c r="GB191" s="104" t="str">
        <f t="shared" si="191"/>
        <v/>
      </c>
      <c r="GC191" s="104" t="str">
        <f t="shared" si="191"/>
        <v/>
      </c>
      <c r="GD191" s="104" t="str">
        <f t="shared" si="191"/>
        <v/>
      </c>
      <c r="GE191" s="104" t="str">
        <f t="shared" si="191"/>
        <v/>
      </c>
      <c r="GF191" s="104" t="str">
        <f t="shared" si="191"/>
        <v/>
      </c>
      <c r="GG191" s="104" t="str">
        <f t="shared" si="191"/>
        <v/>
      </c>
      <c r="GH191" s="104" t="str">
        <f t="shared" si="191"/>
        <v/>
      </c>
      <c r="GI191" s="104"/>
      <c r="GJ191" s="104" t="str">
        <f t="shared" si="169"/>
        <v/>
      </c>
      <c r="GK191" s="104" t="str">
        <f t="shared" si="169"/>
        <v/>
      </c>
      <c r="GL191" s="104" t="str">
        <f t="shared" si="169"/>
        <v/>
      </c>
      <c r="GM191" s="104" t="str">
        <f t="shared" si="169"/>
        <v/>
      </c>
      <c r="GN191" s="104" t="str">
        <f t="shared" si="169"/>
        <v/>
      </c>
      <c r="GO191" s="104" t="str">
        <f t="shared" si="192"/>
        <v/>
      </c>
      <c r="GP191" s="104" t="str">
        <f t="shared" si="192"/>
        <v/>
      </c>
      <c r="GQ191" s="104" t="str">
        <f t="shared" si="192"/>
        <v/>
      </c>
      <c r="GR191" s="104" t="str">
        <f t="shared" si="192"/>
        <v/>
      </c>
      <c r="GS191" s="104" t="str">
        <f t="shared" si="192"/>
        <v/>
      </c>
      <c r="GT191" s="104" t="str">
        <f t="shared" si="192"/>
        <v/>
      </c>
      <c r="GU191" s="104" t="str">
        <f t="shared" si="192"/>
        <v/>
      </c>
      <c r="GV191" s="104" t="str">
        <f t="shared" si="192"/>
        <v/>
      </c>
      <c r="GW191" s="104"/>
      <c r="GX191" s="104" t="str">
        <f t="shared" si="170"/>
        <v/>
      </c>
      <c r="GY191" s="104" t="str">
        <f t="shared" si="170"/>
        <v/>
      </c>
      <c r="GZ191" s="104" t="str">
        <f t="shared" si="170"/>
        <v/>
      </c>
      <c r="HA191" s="104" t="str">
        <f t="shared" si="170"/>
        <v/>
      </c>
      <c r="HB191" s="104" t="str">
        <f t="shared" si="170"/>
        <v/>
      </c>
      <c r="HC191" s="104" t="str">
        <f t="shared" si="193"/>
        <v/>
      </c>
      <c r="HD191" s="104" t="str">
        <f t="shared" si="193"/>
        <v/>
      </c>
      <c r="HE191" s="104" t="str">
        <f t="shared" si="193"/>
        <v/>
      </c>
      <c r="HF191" s="104" t="str">
        <f t="shared" si="193"/>
        <v/>
      </c>
      <c r="HG191" s="104" t="str">
        <f t="shared" si="193"/>
        <v/>
      </c>
      <c r="HH191" s="104" t="str">
        <f t="shared" si="193"/>
        <v/>
      </c>
      <c r="HI191" s="104" t="str">
        <f t="shared" si="193"/>
        <v/>
      </c>
      <c r="HJ191" s="104" t="str">
        <f t="shared" si="193"/>
        <v/>
      </c>
    </row>
    <row r="192" spans="1:218" x14ac:dyDescent="0.25">
      <c r="A192" s="91">
        <v>40662</v>
      </c>
      <c r="B192" s="113">
        <v>0.75</v>
      </c>
      <c r="C192" s="114" t="s">
        <v>556</v>
      </c>
      <c r="D192" s="160" t="s">
        <v>664</v>
      </c>
      <c r="E192" s="112">
        <v>120</v>
      </c>
      <c r="F192" s="134"/>
      <c r="G192" s="161" t="s">
        <v>665</v>
      </c>
      <c r="H192" s="162" t="str">
        <f>INDEX('Daily Activity List'!B:B,MATCH(A192,'Daily Activity List'!$A:$A))</f>
        <v>AB Decon - Removal</v>
      </c>
      <c r="I192" s="136"/>
      <c r="J192" s="104" t="str">
        <f t="shared" si="194"/>
        <v/>
      </c>
      <c r="K192" s="104" t="str">
        <f t="shared" si="194"/>
        <v/>
      </c>
      <c r="L192" s="104" t="str">
        <f t="shared" si="175"/>
        <v/>
      </c>
      <c r="M192" s="104" t="str">
        <f t="shared" si="175"/>
        <v/>
      </c>
      <c r="N192" s="104" t="str">
        <f t="shared" si="175"/>
        <v/>
      </c>
      <c r="O192" s="104" t="str">
        <f t="shared" si="175"/>
        <v/>
      </c>
      <c r="P192" s="104" t="str">
        <f t="shared" si="175"/>
        <v/>
      </c>
      <c r="Q192" s="104" t="str">
        <f t="shared" si="175"/>
        <v/>
      </c>
      <c r="R192" s="104" t="str">
        <f t="shared" si="175"/>
        <v/>
      </c>
      <c r="S192" s="104" t="str">
        <f t="shared" si="175"/>
        <v/>
      </c>
      <c r="T192" s="104" t="str">
        <f t="shared" si="175"/>
        <v/>
      </c>
      <c r="U192" s="104" t="str">
        <f t="shared" si="175"/>
        <v/>
      </c>
      <c r="V192" s="104" t="str">
        <f t="shared" si="175"/>
        <v/>
      </c>
      <c r="W192" s="136"/>
      <c r="X192" s="104" t="str">
        <f t="shared" si="180"/>
        <v/>
      </c>
      <c r="Y192" s="104" t="str">
        <f t="shared" si="176"/>
        <v/>
      </c>
      <c r="Z192" s="104" t="str">
        <f t="shared" si="176"/>
        <v/>
      </c>
      <c r="AA192" s="104" t="str">
        <f t="shared" ref="Y192:AJ213" si="195">IF($C192="Decontamination Line",IF($F192="","",IF($H192=AA$1,$F192,"")),"")</f>
        <v/>
      </c>
      <c r="AB192" s="104" t="str">
        <f t="shared" si="195"/>
        <v/>
      </c>
      <c r="AC192" s="104" t="str">
        <f t="shared" si="195"/>
        <v/>
      </c>
      <c r="AD192" s="104" t="str">
        <f t="shared" si="195"/>
        <v/>
      </c>
      <c r="AE192" s="104" t="str">
        <f t="shared" si="195"/>
        <v/>
      </c>
      <c r="AF192" s="104" t="str">
        <f t="shared" si="195"/>
        <v/>
      </c>
      <c r="AG192" s="104" t="str">
        <f t="shared" si="195"/>
        <v/>
      </c>
      <c r="AH192" s="104" t="str">
        <f t="shared" si="195"/>
        <v/>
      </c>
      <c r="AI192" s="104" t="str">
        <f t="shared" si="195"/>
        <v/>
      </c>
      <c r="AJ192" s="104" t="str">
        <f t="shared" si="195"/>
        <v/>
      </c>
      <c r="AK192" s="104"/>
      <c r="AL192" s="104" t="str">
        <f t="shared" si="181"/>
        <v/>
      </c>
      <c r="AM192" s="104" t="str">
        <f t="shared" si="177"/>
        <v/>
      </c>
      <c r="AN192" s="104" t="str">
        <f t="shared" si="177"/>
        <v/>
      </c>
      <c r="AO192" s="104" t="str">
        <f t="shared" ref="AM192:AX213" si="196">IF($C192="Donning Trailer",IF($E192="","",IF($H192=AO$1,$E192,"")),"")</f>
        <v/>
      </c>
      <c r="AP192" s="104" t="str">
        <f t="shared" si="196"/>
        <v/>
      </c>
      <c r="AQ192" s="104" t="str">
        <f t="shared" si="196"/>
        <v/>
      </c>
      <c r="AR192" s="104" t="str">
        <f t="shared" si="196"/>
        <v/>
      </c>
      <c r="AS192" s="104" t="str">
        <f t="shared" si="196"/>
        <v/>
      </c>
      <c r="AT192" s="104" t="str">
        <f t="shared" si="196"/>
        <v/>
      </c>
      <c r="AU192" s="104" t="str">
        <f t="shared" si="196"/>
        <v/>
      </c>
      <c r="AV192" s="104" t="str">
        <f t="shared" si="196"/>
        <v/>
      </c>
      <c r="AW192" s="104" t="str">
        <f t="shared" si="196"/>
        <v/>
      </c>
      <c r="AX192" s="104" t="str">
        <f t="shared" si="196"/>
        <v/>
      </c>
      <c r="AY192" s="104"/>
      <c r="AZ192" s="104" t="str">
        <f t="shared" si="182"/>
        <v/>
      </c>
      <c r="BA192" s="104" t="str">
        <f t="shared" si="178"/>
        <v/>
      </c>
      <c r="BB192" s="104" t="str">
        <f t="shared" si="178"/>
        <v/>
      </c>
      <c r="BC192" s="104" t="str">
        <f t="shared" ref="BA192:BL213" si="197">IF($C192="Building",IF($E192="","",IF($H192=BC$1,$E192,"")),"")</f>
        <v/>
      </c>
      <c r="BD192" s="104" t="str">
        <f t="shared" si="197"/>
        <v/>
      </c>
      <c r="BE192" s="104" t="str">
        <f t="shared" si="197"/>
        <v/>
      </c>
      <c r="BF192" s="104" t="str">
        <f t="shared" si="197"/>
        <v/>
      </c>
      <c r="BG192" s="104" t="str">
        <f t="shared" si="197"/>
        <v/>
      </c>
      <c r="BH192" s="104" t="str">
        <f t="shared" si="197"/>
        <v/>
      </c>
      <c r="BI192" s="104" t="str">
        <f t="shared" si="197"/>
        <v/>
      </c>
      <c r="BJ192" s="104" t="str">
        <f t="shared" si="197"/>
        <v/>
      </c>
      <c r="BK192" s="104" t="str">
        <f t="shared" si="197"/>
        <v/>
      </c>
      <c r="BL192" s="104" t="str">
        <f t="shared" si="197"/>
        <v/>
      </c>
      <c r="BM192" s="104"/>
      <c r="BN192" s="104" t="str">
        <f t="shared" si="183"/>
        <v/>
      </c>
      <c r="BO192" s="104" t="str">
        <f t="shared" si="179"/>
        <v/>
      </c>
      <c r="BP192" s="104" t="str">
        <f t="shared" si="179"/>
        <v/>
      </c>
      <c r="BQ192" s="104" t="str">
        <f t="shared" ref="BO192:BZ213" si="198">IF($C192="Building",IF($F192="","",IF($H192=BQ$1,$F192,"")),"")</f>
        <v/>
      </c>
      <c r="BR192" s="104" t="str">
        <f t="shared" si="198"/>
        <v/>
      </c>
      <c r="BS192" s="104" t="str">
        <f t="shared" si="198"/>
        <v/>
      </c>
      <c r="BT192" s="104" t="str">
        <f t="shared" si="198"/>
        <v/>
      </c>
      <c r="BU192" s="104" t="str">
        <f t="shared" si="198"/>
        <v/>
      </c>
      <c r="BV192" s="104" t="str">
        <f t="shared" si="198"/>
        <v/>
      </c>
      <c r="BW192" s="104" t="str">
        <f t="shared" si="198"/>
        <v/>
      </c>
      <c r="BX192" s="104" t="str">
        <f t="shared" si="198"/>
        <v/>
      </c>
      <c r="BY192" s="104" t="str">
        <f t="shared" si="198"/>
        <v/>
      </c>
      <c r="BZ192" s="104" t="str">
        <f t="shared" si="198"/>
        <v/>
      </c>
      <c r="CA192" s="104"/>
      <c r="CB192" s="104" t="str">
        <f t="shared" si="161"/>
        <v/>
      </c>
      <c r="CC192" s="104" t="str">
        <f t="shared" si="161"/>
        <v/>
      </c>
      <c r="CD192" s="104" t="str">
        <f t="shared" si="161"/>
        <v/>
      </c>
      <c r="CE192" s="104" t="str">
        <f t="shared" si="161"/>
        <v/>
      </c>
      <c r="CF192" s="104" t="str">
        <f t="shared" si="161"/>
        <v/>
      </c>
      <c r="CG192" s="104">
        <f t="shared" si="184"/>
        <v>120</v>
      </c>
      <c r="CH192" s="104" t="str">
        <f t="shared" si="184"/>
        <v/>
      </c>
      <c r="CI192" s="104" t="str">
        <f t="shared" si="184"/>
        <v/>
      </c>
      <c r="CJ192" s="104" t="str">
        <f t="shared" si="184"/>
        <v/>
      </c>
      <c r="CK192" s="104" t="str">
        <f t="shared" si="184"/>
        <v/>
      </c>
      <c r="CL192" s="104" t="str">
        <f t="shared" si="184"/>
        <v/>
      </c>
      <c r="CM192" s="104" t="str">
        <f t="shared" si="184"/>
        <v/>
      </c>
      <c r="CN192" s="104" t="str">
        <f t="shared" si="184"/>
        <v/>
      </c>
      <c r="CO192" s="104"/>
      <c r="CP192" s="104" t="str">
        <f t="shared" si="162"/>
        <v/>
      </c>
      <c r="CQ192" s="104" t="str">
        <f t="shared" si="162"/>
        <v/>
      </c>
      <c r="CR192" s="104" t="str">
        <f t="shared" si="162"/>
        <v/>
      </c>
      <c r="CS192" s="104" t="str">
        <f t="shared" si="162"/>
        <v/>
      </c>
      <c r="CT192" s="104" t="str">
        <f t="shared" si="162"/>
        <v/>
      </c>
      <c r="CU192" s="104" t="str">
        <f t="shared" si="185"/>
        <v/>
      </c>
      <c r="CV192" s="104" t="str">
        <f t="shared" si="185"/>
        <v/>
      </c>
      <c r="CW192" s="104" t="str">
        <f t="shared" si="185"/>
        <v/>
      </c>
      <c r="CX192" s="104" t="str">
        <f t="shared" si="185"/>
        <v/>
      </c>
      <c r="CY192" s="104" t="str">
        <f t="shared" si="185"/>
        <v/>
      </c>
      <c r="CZ192" s="104" t="str">
        <f t="shared" si="185"/>
        <v/>
      </c>
      <c r="DA192" s="104" t="str">
        <f t="shared" si="185"/>
        <v/>
      </c>
      <c r="DB192" s="104" t="str">
        <f t="shared" si="185"/>
        <v/>
      </c>
      <c r="DC192" s="104"/>
      <c r="DD192" s="104" t="str">
        <f t="shared" si="163"/>
        <v/>
      </c>
      <c r="DE192" s="104" t="str">
        <f t="shared" si="163"/>
        <v/>
      </c>
      <c r="DF192" s="104" t="str">
        <f t="shared" si="163"/>
        <v/>
      </c>
      <c r="DG192" s="104" t="str">
        <f t="shared" si="163"/>
        <v/>
      </c>
      <c r="DH192" s="104" t="str">
        <f t="shared" si="163"/>
        <v/>
      </c>
      <c r="DI192" s="104" t="str">
        <f t="shared" si="186"/>
        <v/>
      </c>
      <c r="DJ192" s="104" t="str">
        <f t="shared" si="186"/>
        <v/>
      </c>
      <c r="DK192" s="104" t="str">
        <f t="shared" si="186"/>
        <v/>
      </c>
      <c r="DL192" s="104" t="str">
        <f t="shared" si="186"/>
        <v/>
      </c>
      <c r="DM192" s="104" t="str">
        <f t="shared" si="186"/>
        <v/>
      </c>
      <c r="DN192" s="104" t="str">
        <f t="shared" si="186"/>
        <v/>
      </c>
      <c r="DO192" s="104" t="str">
        <f t="shared" si="186"/>
        <v/>
      </c>
      <c r="DP192" s="104" t="str">
        <f t="shared" si="186"/>
        <v/>
      </c>
      <c r="DQ192" s="104"/>
      <c r="DR192" s="104" t="str">
        <f t="shared" si="164"/>
        <v/>
      </c>
      <c r="DS192" s="104" t="str">
        <f t="shared" si="164"/>
        <v/>
      </c>
      <c r="DT192" s="104" t="str">
        <f t="shared" si="164"/>
        <v/>
      </c>
      <c r="DU192" s="104" t="str">
        <f t="shared" si="164"/>
        <v/>
      </c>
      <c r="DV192" s="104" t="str">
        <f t="shared" si="164"/>
        <v/>
      </c>
      <c r="DW192" s="104" t="str">
        <f t="shared" si="187"/>
        <v/>
      </c>
      <c r="DX192" s="104" t="str">
        <f t="shared" si="187"/>
        <v/>
      </c>
      <c r="DY192" s="104" t="str">
        <f t="shared" si="187"/>
        <v/>
      </c>
      <c r="DZ192" s="104" t="str">
        <f t="shared" si="187"/>
        <v/>
      </c>
      <c r="EA192" s="104" t="str">
        <f t="shared" si="187"/>
        <v/>
      </c>
      <c r="EB192" s="104" t="str">
        <f t="shared" si="187"/>
        <v/>
      </c>
      <c r="EC192" s="104" t="str">
        <f t="shared" si="187"/>
        <v/>
      </c>
      <c r="ED192" s="104" t="str">
        <f t="shared" si="187"/>
        <v/>
      </c>
      <c r="EE192" s="104"/>
      <c r="EF192" s="104" t="str">
        <f t="shared" si="165"/>
        <v/>
      </c>
      <c r="EG192" s="104" t="str">
        <f t="shared" si="165"/>
        <v/>
      </c>
      <c r="EH192" s="104" t="str">
        <f t="shared" si="165"/>
        <v/>
      </c>
      <c r="EI192" s="104" t="str">
        <f t="shared" si="165"/>
        <v/>
      </c>
      <c r="EJ192" s="104" t="str">
        <f t="shared" si="165"/>
        <v/>
      </c>
      <c r="EK192" s="104" t="str">
        <f t="shared" si="188"/>
        <v/>
      </c>
      <c r="EL192" s="104" t="str">
        <f t="shared" si="188"/>
        <v/>
      </c>
      <c r="EM192" s="104" t="str">
        <f t="shared" si="188"/>
        <v/>
      </c>
      <c r="EN192" s="104" t="str">
        <f t="shared" si="188"/>
        <v/>
      </c>
      <c r="EO192" s="104" t="str">
        <f t="shared" si="188"/>
        <v/>
      </c>
      <c r="EP192" s="104" t="str">
        <f t="shared" si="188"/>
        <v/>
      </c>
      <c r="EQ192" s="104" t="str">
        <f t="shared" si="188"/>
        <v/>
      </c>
      <c r="ER192" s="104" t="str">
        <f t="shared" si="188"/>
        <v/>
      </c>
      <c r="ES192" s="104"/>
      <c r="ET192" s="104" t="str">
        <f t="shared" si="166"/>
        <v/>
      </c>
      <c r="EU192" s="104" t="str">
        <f t="shared" si="166"/>
        <v/>
      </c>
      <c r="EV192" s="104" t="str">
        <f t="shared" si="166"/>
        <v/>
      </c>
      <c r="EW192" s="104" t="str">
        <f t="shared" si="166"/>
        <v/>
      </c>
      <c r="EX192" s="104" t="str">
        <f t="shared" si="166"/>
        <v/>
      </c>
      <c r="EY192" s="104" t="str">
        <f t="shared" si="189"/>
        <v/>
      </c>
      <c r="EZ192" s="104" t="str">
        <f t="shared" si="189"/>
        <v/>
      </c>
      <c r="FA192" s="104" t="str">
        <f t="shared" si="189"/>
        <v/>
      </c>
      <c r="FB192" s="104" t="str">
        <f t="shared" si="189"/>
        <v/>
      </c>
      <c r="FC192" s="104" t="str">
        <f t="shared" si="189"/>
        <v/>
      </c>
      <c r="FD192" s="104" t="str">
        <f t="shared" si="189"/>
        <v/>
      </c>
      <c r="FE192" s="104" t="str">
        <f t="shared" si="189"/>
        <v/>
      </c>
      <c r="FF192" s="104" t="str">
        <f t="shared" si="189"/>
        <v/>
      </c>
      <c r="FG192" s="104"/>
      <c r="FH192" s="104" t="str">
        <f t="shared" si="167"/>
        <v/>
      </c>
      <c r="FI192" s="104" t="str">
        <f t="shared" si="167"/>
        <v/>
      </c>
      <c r="FJ192" s="104" t="str">
        <f t="shared" si="167"/>
        <v/>
      </c>
      <c r="FK192" s="104" t="str">
        <f t="shared" si="167"/>
        <v/>
      </c>
      <c r="FL192" s="104" t="str">
        <f t="shared" si="167"/>
        <v/>
      </c>
      <c r="FM192" s="104" t="str">
        <f t="shared" si="190"/>
        <v/>
      </c>
      <c r="FN192" s="104" t="str">
        <f t="shared" si="190"/>
        <v/>
      </c>
      <c r="FO192" s="104" t="str">
        <f t="shared" si="190"/>
        <v/>
      </c>
      <c r="FP192" s="104" t="str">
        <f t="shared" si="190"/>
        <v/>
      </c>
      <c r="FQ192" s="104" t="str">
        <f t="shared" si="190"/>
        <v/>
      </c>
      <c r="FR192" s="104" t="str">
        <f t="shared" si="190"/>
        <v/>
      </c>
      <c r="FS192" s="104" t="str">
        <f t="shared" si="190"/>
        <v/>
      </c>
      <c r="FT192" s="104" t="str">
        <f t="shared" si="190"/>
        <v/>
      </c>
      <c r="FU192" s="104"/>
      <c r="FV192" s="104" t="str">
        <f t="shared" si="168"/>
        <v/>
      </c>
      <c r="FW192" s="104" t="str">
        <f t="shared" si="168"/>
        <v/>
      </c>
      <c r="FX192" s="104" t="str">
        <f t="shared" si="168"/>
        <v/>
      </c>
      <c r="FY192" s="104" t="str">
        <f t="shared" si="168"/>
        <v/>
      </c>
      <c r="FZ192" s="104" t="str">
        <f t="shared" si="168"/>
        <v/>
      </c>
      <c r="GA192" s="104" t="str">
        <f t="shared" si="191"/>
        <v/>
      </c>
      <c r="GB192" s="104" t="str">
        <f t="shared" si="191"/>
        <v/>
      </c>
      <c r="GC192" s="104" t="str">
        <f t="shared" si="191"/>
        <v/>
      </c>
      <c r="GD192" s="104" t="str">
        <f t="shared" si="191"/>
        <v/>
      </c>
      <c r="GE192" s="104" t="str">
        <f t="shared" si="191"/>
        <v/>
      </c>
      <c r="GF192" s="104" t="str">
        <f t="shared" si="191"/>
        <v/>
      </c>
      <c r="GG192" s="104" t="str">
        <f t="shared" si="191"/>
        <v/>
      </c>
      <c r="GH192" s="104" t="str">
        <f t="shared" si="191"/>
        <v/>
      </c>
      <c r="GI192" s="104"/>
      <c r="GJ192" s="104" t="str">
        <f t="shared" si="169"/>
        <v/>
      </c>
      <c r="GK192" s="104" t="str">
        <f t="shared" si="169"/>
        <v/>
      </c>
      <c r="GL192" s="104" t="str">
        <f t="shared" si="169"/>
        <v/>
      </c>
      <c r="GM192" s="104" t="str">
        <f t="shared" si="169"/>
        <v/>
      </c>
      <c r="GN192" s="104" t="str">
        <f t="shared" si="169"/>
        <v/>
      </c>
      <c r="GO192" s="104" t="str">
        <f t="shared" si="192"/>
        <v/>
      </c>
      <c r="GP192" s="104" t="str">
        <f t="shared" si="192"/>
        <v/>
      </c>
      <c r="GQ192" s="104" t="str">
        <f t="shared" si="192"/>
        <v/>
      </c>
      <c r="GR192" s="104" t="str">
        <f t="shared" si="192"/>
        <v/>
      </c>
      <c r="GS192" s="104" t="str">
        <f t="shared" si="192"/>
        <v/>
      </c>
      <c r="GT192" s="104" t="str">
        <f t="shared" si="192"/>
        <v/>
      </c>
      <c r="GU192" s="104" t="str">
        <f t="shared" si="192"/>
        <v/>
      </c>
      <c r="GV192" s="104" t="str">
        <f t="shared" si="192"/>
        <v/>
      </c>
      <c r="GW192" s="104"/>
      <c r="GX192" s="104" t="str">
        <f t="shared" si="170"/>
        <v/>
      </c>
      <c r="GY192" s="104" t="str">
        <f t="shared" si="170"/>
        <v/>
      </c>
      <c r="GZ192" s="104" t="str">
        <f t="shared" si="170"/>
        <v/>
      </c>
      <c r="HA192" s="104" t="str">
        <f t="shared" si="170"/>
        <v/>
      </c>
      <c r="HB192" s="104" t="str">
        <f t="shared" si="170"/>
        <v/>
      </c>
      <c r="HC192" s="104" t="str">
        <f t="shared" si="193"/>
        <v/>
      </c>
      <c r="HD192" s="104" t="str">
        <f t="shared" si="193"/>
        <v/>
      </c>
      <c r="HE192" s="104" t="str">
        <f t="shared" si="193"/>
        <v/>
      </c>
      <c r="HF192" s="104" t="str">
        <f t="shared" si="193"/>
        <v/>
      </c>
      <c r="HG192" s="104" t="str">
        <f t="shared" si="193"/>
        <v/>
      </c>
      <c r="HH192" s="104" t="str">
        <f t="shared" si="193"/>
        <v/>
      </c>
      <c r="HI192" s="104" t="str">
        <f t="shared" si="193"/>
        <v/>
      </c>
      <c r="HJ192" s="104" t="str">
        <f t="shared" si="193"/>
        <v/>
      </c>
    </row>
    <row r="193" spans="1:218" x14ac:dyDescent="0.25">
      <c r="A193" s="91">
        <v>40662</v>
      </c>
      <c r="B193" s="113">
        <v>0.75</v>
      </c>
      <c r="C193" s="114" t="s">
        <v>558</v>
      </c>
      <c r="D193" s="160" t="s">
        <v>664</v>
      </c>
      <c r="E193" s="112">
        <v>126</v>
      </c>
      <c r="F193" s="134"/>
      <c r="G193" s="161" t="s">
        <v>665</v>
      </c>
      <c r="H193" s="162" t="str">
        <f>INDEX('Daily Activity List'!B:B,MATCH(A193,'Daily Activity List'!$A:$A))</f>
        <v>AB Decon - Removal</v>
      </c>
      <c r="I193" s="136"/>
      <c r="J193" s="104" t="str">
        <f t="shared" si="194"/>
        <v/>
      </c>
      <c r="K193" s="104" t="str">
        <f t="shared" si="194"/>
        <v/>
      </c>
      <c r="L193" s="104" t="str">
        <f t="shared" si="175"/>
        <v/>
      </c>
      <c r="M193" s="104" t="str">
        <f t="shared" si="175"/>
        <v/>
      </c>
      <c r="N193" s="104" t="str">
        <f t="shared" si="175"/>
        <v/>
      </c>
      <c r="O193" s="104" t="str">
        <f t="shared" si="175"/>
        <v/>
      </c>
      <c r="P193" s="104" t="str">
        <f t="shared" si="175"/>
        <v/>
      </c>
      <c r="Q193" s="104" t="str">
        <f t="shared" si="175"/>
        <v/>
      </c>
      <c r="R193" s="104" t="str">
        <f t="shared" si="175"/>
        <v/>
      </c>
      <c r="S193" s="104" t="str">
        <f t="shared" ref="L193:V216" si="199">IF($C193="Decontamination Line",IF($E193="","",IF($H193=S$1,$E193,"")),"")</f>
        <v/>
      </c>
      <c r="T193" s="104" t="str">
        <f t="shared" si="199"/>
        <v/>
      </c>
      <c r="U193" s="104" t="str">
        <f t="shared" si="199"/>
        <v/>
      </c>
      <c r="V193" s="104" t="str">
        <f t="shared" si="199"/>
        <v/>
      </c>
      <c r="W193" s="136"/>
      <c r="X193" s="104" t="str">
        <f t="shared" si="180"/>
        <v/>
      </c>
      <c r="Y193" s="104" t="str">
        <f t="shared" si="195"/>
        <v/>
      </c>
      <c r="Z193" s="104" t="str">
        <f t="shared" si="195"/>
        <v/>
      </c>
      <c r="AA193" s="104" t="str">
        <f t="shared" si="195"/>
        <v/>
      </c>
      <c r="AB193" s="104" t="str">
        <f t="shared" si="195"/>
        <v/>
      </c>
      <c r="AC193" s="104" t="str">
        <f t="shared" si="195"/>
        <v/>
      </c>
      <c r="AD193" s="104" t="str">
        <f t="shared" si="195"/>
        <v/>
      </c>
      <c r="AE193" s="104" t="str">
        <f t="shared" si="195"/>
        <v/>
      </c>
      <c r="AF193" s="104" t="str">
        <f t="shared" si="195"/>
        <v/>
      </c>
      <c r="AG193" s="104" t="str">
        <f t="shared" si="195"/>
        <v/>
      </c>
      <c r="AH193" s="104" t="str">
        <f t="shared" si="195"/>
        <v/>
      </c>
      <c r="AI193" s="104" t="str">
        <f t="shared" si="195"/>
        <v/>
      </c>
      <c r="AJ193" s="104" t="str">
        <f t="shared" si="195"/>
        <v/>
      </c>
      <c r="AK193" s="104"/>
      <c r="AL193" s="104" t="str">
        <f t="shared" si="181"/>
        <v/>
      </c>
      <c r="AM193" s="104" t="str">
        <f t="shared" si="196"/>
        <v/>
      </c>
      <c r="AN193" s="104" t="str">
        <f t="shared" si="196"/>
        <v/>
      </c>
      <c r="AO193" s="104" t="str">
        <f t="shared" si="196"/>
        <v/>
      </c>
      <c r="AP193" s="104" t="str">
        <f t="shared" si="196"/>
        <v/>
      </c>
      <c r="AQ193" s="104" t="str">
        <f t="shared" si="196"/>
        <v/>
      </c>
      <c r="AR193" s="104" t="str">
        <f t="shared" si="196"/>
        <v/>
      </c>
      <c r="AS193" s="104" t="str">
        <f t="shared" si="196"/>
        <v/>
      </c>
      <c r="AT193" s="104" t="str">
        <f t="shared" si="196"/>
        <v/>
      </c>
      <c r="AU193" s="104" t="str">
        <f t="shared" si="196"/>
        <v/>
      </c>
      <c r="AV193" s="104" t="str">
        <f t="shared" si="196"/>
        <v/>
      </c>
      <c r="AW193" s="104" t="str">
        <f t="shared" si="196"/>
        <v/>
      </c>
      <c r="AX193" s="104" t="str">
        <f t="shared" si="196"/>
        <v/>
      </c>
      <c r="AY193" s="104"/>
      <c r="AZ193" s="104" t="str">
        <f t="shared" si="182"/>
        <v/>
      </c>
      <c r="BA193" s="104" t="str">
        <f t="shared" si="197"/>
        <v/>
      </c>
      <c r="BB193" s="104" t="str">
        <f t="shared" si="197"/>
        <v/>
      </c>
      <c r="BC193" s="104" t="str">
        <f t="shared" si="197"/>
        <v/>
      </c>
      <c r="BD193" s="104" t="str">
        <f t="shared" si="197"/>
        <v/>
      </c>
      <c r="BE193" s="104" t="str">
        <f t="shared" si="197"/>
        <v/>
      </c>
      <c r="BF193" s="104" t="str">
        <f t="shared" si="197"/>
        <v/>
      </c>
      <c r="BG193" s="104" t="str">
        <f t="shared" si="197"/>
        <v/>
      </c>
      <c r="BH193" s="104" t="str">
        <f t="shared" si="197"/>
        <v/>
      </c>
      <c r="BI193" s="104" t="str">
        <f t="shared" si="197"/>
        <v/>
      </c>
      <c r="BJ193" s="104" t="str">
        <f t="shared" si="197"/>
        <v/>
      </c>
      <c r="BK193" s="104" t="str">
        <f t="shared" si="197"/>
        <v/>
      </c>
      <c r="BL193" s="104" t="str">
        <f t="shared" si="197"/>
        <v/>
      </c>
      <c r="BM193" s="104"/>
      <c r="BN193" s="104" t="str">
        <f t="shared" si="183"/>
        <v/>
      </c>
      <c r="BO193" s="104" t="str">
        <f t="shared" si="198"/>
        <v/>
      </c>
      <c r="BP193" s="104" t="str">
        <f t="shared" si="198"/>
        <v/>
      </c>
      <c r="BQ193" s="104" t="str">
        <f t="shared" si="198"/>
        <v/>
      </c>
      <c r="BR193" s="104" t="str">
        <f t="shared" si="198"/>
        <v/>
      </c>
      <c r="BS193" s="104" t="str">
        <f t="shared" si="198"/>
        <v/>
      </c>
      <c r="BT193" s="104" t="str">
        <f t="shared" si="198"/>
        <v/>
      </c>
      <c r="BU193" s="104" t="str">
        <f t="shared" si="198"/>
        <v/>
      </c>
      <c r="BV193" s="104" t="str">
        <f t="shared" si="198"/>
        <v/>
      </c>
      <c r="BW193" s="104" t="str">
        <f t="shared" si="198"/>
        <v/>
      </c>
      <c r="BX193" s="104" t="str">
        <f t="shared" si="198"/>
        <v/>
      </c>
      <c r="BY193" s="104" t="str">
        <f t="shared" si="198"/>
        <v/>
      </c>
      <c r="BZ193" s="104" t="str">
        <f t="shared" si="198"/>
        <v/>
      </c>
      <c r="CA193" s="104"/>
      <c r="CB193" s="104" t="str">
        <f t="shared" si="161"/>
        <v/>
      </c>
      <c r="CC193" s="104" t="str">
        <f t="shared" si="161"/>
        <v/>
      </c>
      <c r="CD193" s="104" t="str">
        <f t="shared" si="161"/>
        <v/>
      </c>
      <c r="CE193" s="104" t="str">
        <f t="shared" si="161"/>
        <v/>
      </c>
      <c r="CF193" s="104" t="str">
        <f t="shared" si="161"/>
        <v/>
      </c>
      <c r="CG193" s="104" t="str">
        <f t="shared" si="184"/>
        <v/>
      </c>
      <c r="CH193" s="104" t="str">
        <f t="shared" si="184"/>
        <v/>
      </c>
      <c r="CI193" s="104" t="str">
        <f t="shared" si="184"/>
        <v/>
      </c>
      <c r="CJ193" s="104" t="str">
        <f t="shared" si="184"/>
        <v/>
      </c>
      <c r="CK193" s="104" t="str">
        <f t="shared" si="184"/>
        <v/>
      </c>
      <c r="CL193" s="104" t="str">
        <f t="shared" si="184"/>
        <v/>
      </c>
      <c r="CM193" s="104" t="str">
        <f t="shared" si="184"/>
        <v/>
      </c>
      <c r="CN193" s="104" t="str">
        <f t="shared" si="184"/>
        <v/>
      </c>
      <c r="CO193" s="104"/>
      <c r="CP193" s="104" t="str">
        <f t="shared" si="162"/>
        <v/>
      </c>
      <c r="CQ193" s="104" t="str">
        <f t="shared" si="162"/>
        <v/>
      </c>
      <c r="CR193" s="104" t="str">
        <f t="shared" si="162"/>
        <v/>
      </c>
      <c r="CS193" s="104" t="str">
        <f t="shared" si="162"/>
        <v/>
      </c>
      <c r="CT193" s="104" t="str">
        <f t="shared" si="162"/>
        <v/>
      </c>
      <c r="CU193" s="104" t="str">
        <f t="shared" si="185"/>
        <v/>
      </c>
      <c r="CV193" s="104" t="str">
        <f t="shared" si="185"/>
        <v/>
      </c>
      <c r="CW193" s="104" t="str">
        <f t="shared" si="185"/>
        <v/>
      </c>
      <c r="CX193" s="104" t="str">
        <f t="shared" si="185"/>
        <v/>
      </c>
      <c r="CY193" s="104" t="str">
        <f t="shared" si="185"/>
        <v/>
      </c>
      <c r="CZ193" s="104" t="str">
        <f t="shared" si="185"/>
        <v/>
      </c>
      <c r="DA193" s="104" t="str">
        <f t="shared" si="185"/>
        <v/>
      </c>
      <c r="DB193" s="104" t="str">
        <f t="shared" si="185"/>
        <v/>
      </c>
      <c r="DC193" s="104"/>
      <c r="DD193" s="104" t="str">
        <f t="shared" si="163"/>
        <v/>
      </c>
      <c r="DE193" s="104" t="str">
        <f t="shared" si="163"/>
        <v/>
      </c>
      <c r="DF193" s="104" t="str">
        <f t="shared" si="163"/>
        <v/>
      </c>
      <c r="DG193" s="104" t="str">
        <f t="shared" si="163"/>
        <v/>
      </c>
      <c r="DH193" s="104" t="str">
        <f t="shared" si="163"/>
        <v/>
      </c>
      <c r="DI193" s="104">
        <f t="shared" si="186"/>
        <v>126</v>
      </c>
      <c r="DJ193" s="104" t="str">
        <f t="shared" si="186"/>
        <v/>
      </c>
      <c r="DK193" s="104" t="str">
        <f t="shared" si="186"/>
        <v/>
      </c>
      <c r="DL193" s="104" t="str">
        <f t="shared" si="186"/>
        <v/>
      </c>
      <c r="DM193" s="104" t="str">
        <f t="shared" si="186"/>
        <v/>
      </c>
      <c r="DN193" s="104" t="str">
        <f t="shared" si="186"/>
        <v/>
      </c>
      <c r="DO193" s="104" t="str">
        <f t="shared" si="186"/>
        <v/>
      </c>
      <c r="DP193" s="104" t="str">
        <f t="shared" si="186"/>
        <v/>
      </c>
      <c r="DQ193" s="104"/>
      <c r="DR193" s="104" t="str">
        <f t="shared" si="164"/>
        <v/>
      </c>
      <c r="DS193" s="104" t="str">
        <f t="shared" si="164"/>
        <v/>
      </c>
      <c r="DT193" s="104" t="str">
        <f t="shared" si="164"/>
        <v/>
      </c>
      <c r="DU193" s="104" t="str">
        <f t="shared" si="164"/>
        <v/>
      </c>
      <c r="DV193" s="104" t="str">
        <f t="shared" si="164"/>
        <v/>
      </c>
      <c r="DW193" s="104" t="str">
        <f t="shared" si="187"/>
        <v/>
      </c>
      <c r="DX193" s="104" t="str">
        <f t="shared" si="187"/>
        <v/>
      </c>
      <c r="DY193" s="104" t="str">
        <f t="shared" si="187"/>
        <v/>
      </c>
      <c r="DZ193" s="104" t="str">
        <f t="shared" si="187"/>
        <v/>
      </c>
      <c r="EA193" s="104" t="str">
        <f t="shared" si="187"/>
        <v/>
      </c>
      <c r="EB193" s="104" t="str">
        <f t="shared" si="187"/>
        <v/>
      </c>
      <c r="EC193" s="104" t="str">
        <f t="shared" si="187"/>
        <v/>
      </c>
      <c r="ED193" s="104" t="str">
        <f t="shared" si="187"/>
        <v/>
      </c>
      <c r="EE193" s="104"/>
      <c r="EF193" s="104" t="str">
        <f t="shared" si="165"/>
        <v/>
      </c>
      <c r="EG193" s="104" t="str">
        <f t="shared" si="165"/>
        <v/>
      </c>
      <c r="EH193" s="104" t="str">
        <f t="shared" si="165"/>
        <v/>
      </c>
      <c r="EI193" s="104" t="str">
        <f t="shared" si="165"/>
        <v/>
      </c>
      <c r="EJ193" s="104" t="str">
        <f t="shared" si="165"/>
        <v/>
      </c>
      <c r="EK193" s="104" t="str">
        <f t="shared" si="188"/>
        <v/>
      </c>
      <c r="EL193" s="104" t="str">
        <f t="shared" si="188"/>
        <v/>
      </c>
      <c r="EM193" s="104" t="str">
        <f t="shared" si="188"/>
        <v/>
      </c>
      <c r="EN193" s="104" t="str">
        <f t="shared" si="188"/>
        <v/>
      </c>
      <c r="EO193" s="104" t="str">
        <f t="shared" si="188"/>
        <v/>
      </c>
      <c r="EP193" s="104" t="str">
        <f t="shared" si="188"/>
        <v/>
      </c>
      <c r="EQ193" s="104" t="str">
        <f t="shared" si="188"/>
        <v/>
      </c>
      <c r="ER193" s="104" t="str">
        <f t="shared" si="188"/>
        <v/>
      </c>
      <c r="ES193" s="104"/>
      <c r="ET193" s="104" t="str">
        <f t="shared" si="166"/>
        <v/>
      </c>
      <c r="EU193" s="104" t="str">
        <f t="shared" si="166"/>
        <v/>
      </c>
      <c r="EV193" s="104" t="str">
        <f t="shared" si="166"/>
        <v/>
      </c>
      <c r="EW193" s="104" t="str">
        <f t="shared" si="166"/>
        <v/>
      </c>
      <c r="EX193" s="104" t="str">
        <f t="shared" si="166"/>
        <v/>
      </c>
      <c r="EY193" s="104" t="str">
        <f t="shared" si="189"/>
        <v/>
      </c>
      <c r="EZ193" s="104" t="str">
        <f t="shared" si="189"/>
        <v/>
      </c>
      <c r="FA193" s="104" t="str">
        <f t="shared" si="189"/>
        <v/>
      </c>
      <c r="FB193" s="104" t="str">
        <f t="shared" si="189"/>
        <v/>
      </c>
      <c r="FC193" s="104" t="str">
        <f t="shared" si="189"/>
        <v/>
      </c>
      <c r="FD193" s="104" t="str">
        <f t="shared" si="189"/>
        <v/>
      </c>
      <c r="FE193" s="104" t="str">
        <f t="shared" si="189"/>
        <v/>
      </c>
      <c r="FF193" s="104" t="str">
        <f t="shared" si="189"/>
        <v/>
      </c>
      <c r="FG193" s="104"/>
      <c r="FH193" s="104" t="str">
        <f t="shared" si="167"/>
        <v/>
      </c>
      <c r="FI193" s="104" t="str">
        <f t="shared" si="167"/>
        <v/>
      </c>
      <c r="FJ193" s="104" t="str">
        <f t="shared" si="167"/>
        <v/>
      </c>
      <c r="FK193" s="104" t="str">
        <f t="shared" si="167"/>
        <v/>
      </c>
      <c r="FL193" s="104" t="str">
        <f t="shared" si="167"/>
        <v/>
      </c>
      <c r="FM193" s="104" t="str">
        <f t="shared" si="190"/>
        <v/>
      </c>
      <c r="FN193" s="104" t="str">
        <f t="shared" si="190"/>
        <v/>
      </c>
      <c r="FO193" s="104" t="str">
        <f t="shared" si="190"/>
        <v/>
      </c>
      <c r="FP193" s="104" t="str">
        <f t="shared" si="190"/>
        <v/>
      </c>
      <c r="FQ193" s="104" t="str">
        <f t="shared" si="190"/>
        <v/>
      </c>
      <c r="FR193" s="104" t="str">
        <f t="shared" si="190"/>
        <v/>
      </c>
      <c r="FS193" s="104" t="str">
        <f t="shared" si="190"/>
        <v/>
      </c>
      <c r="FT193" s="104" t="str">
        <f t="shared" si="190"/>
        <v/>
      </c>
      <c r="FU193" s="104"/>
      <c r="FV193" s="104" t="str">
        <f t="shared" si="168"/>
        <v/>
      </c>
      <c r="FW193" s="104" t="str">
        <f t="shared" si="168"/>
        <v/>
      </c>
      <c r="FX193" s="104" t="str">
        <f t="shared" si="168"/>
        <v/>
      </c>
      <c r="FY193" s="104" t="str">
        <f t="shared" si="168"/>
        <v/>
      </c>
      <c r="FZ193" s="104" t="str">
        <f t="shared" si="168"/>
        <v/>
      </c>
      <c r="GA193" s="104" t="str">
        <f t="shared" si="191"/>
        <v/>
      </c>
      <c r="GB193" s="104" t="str">
        <f t="shared" si="191"/>
        <v/>
      </c>
      <c r="GC193" s="104" t="str">
        <f t="shared" si="191"/>
        <v/>
      </c>
      <c r="GD193" s="104" t="str">
        <f t="shared" si="191"/>
        <v/>
      </c>
      <c r="GE193" s="104" t="str">
        <f t="shared" si="191"/>
        <v/>
      </c>
      <c r="GF193" s="104" t="str">
        <f t="shared" si="191"/>
        <v/>
      </c>
      <c r="GG193" s="104" t="str">
        <f t="shared" si="191"/>
        <v/>
      </c>
      <c r="GH193" s="104" t="str">
        <f t="shared" si="191"/>
        <v/>
      </c>
      <c r="GI193" s="104"/>
      <c r="GJ193" s="104" t="str">
        <f t="shared" si="169"/>
        <v/>
      </c>
      <c r="GK193" s="104" t="str">
        <f t="shared" si="169"/>
        <v/>
      </c>
      <c r="GL193" s="104" t="str">
        <f t="shared" si="169"/>
        <v/>
      </c>
      <c r="GM193" s="104" t="str">
        <f t="shared" si="169"/>
        <v/>
      </c>
      <c r="GN193" s="104" t="str">
        <f t="shared" si="169"/>
        <v/>
      </c>
      <c r="GO193" s="104" t="str">
        <f t="shared" si="192"/>
        <v/>
      </c>
      <c r="GP193" s="104" t="str">
        <f t="shared" si="192"/>
        <v/>
      </c>
      <c r="GQ193" s="104" t="str">
        <f t="shared" si="192"/>
        <v/>
      </c>
      <c r="GR193" s="104" t="str">
        <f t="shared" si="192"/>
        <v/>
      </c>
      <c r="GS193" s="104" t="str">
        <f t="shared" si="192"/>
        <v/>
      </c>
      <c r="GT193" s="104" t="str">
        <f t="shared" si="192"/>
        <v/>
      </c>
      <c r="GU193" s="104" t="str">
        <f t="shared" si="192"/>
        <v/>
      </c>
      <c r="GV193" s="104" t="str">
        <f t="shared" si="192"/>
        <v/>
      </c>
      <c r="GW193" s="104"/>
      <c r="GX193" s="104" t="str">
        <f t="shared" si="170"/>
        <v/>
      </c>
      <c r="GY193" s="104" t="str">
        <f t="shared" si="170"/>
        <v/>
      </c>
      <c r="GZ193" s="104" t="str">
        <f t="shared" si="170"/>
        <v/>
      </c>
      <c r="HA193" s="104" t="str">
        <f t="shared" si="170"/>
        <v/>
      </c>
      <c r="HB193" s="104" t="str">
        <f t="shared" si="170"/>
        <v/>
      </c>
      <c r="HC193" s="104" t="str">
        <f t="shared" si="193"/>
        <v/>
      </c>
      <c r="HD193" s="104" t="str">
        <f t="shared" si="193"/>
        <v/>
      </c>
      <c r="HE193" s="104" t="str">
        <f t="shared" si="193"/>
        <v/>
      </c>
      <c r="HF193" s="104" t="str">
        <f t="shared" si="193"/>
        <v/>
      </c>
      <c r="HG193" s="104" t="str">
        <f t="shared" si="193"/>
        <v/>
      </c>
      <c r="HH193" s="104" t="str">
        <f t="shared" si="193"/>
        <v/>
      </c>
      <c r="HI193" s="104" t="str">
        <f t="shared" si="193"/>
        <v/>
      </c>
      <c r="HJ193" s="104" t="str">
        <f t="shared" si="193"/>
        <v/>
      </c>
    </row>
    <row r="194" spans="1:218" x14ac:dyDescent="0.25">
      <c r="A194" s="91">
        <v>40662</v>
      </c>
      <c r="B194" s="113">
        <v>0.75</v>
      </c>
      <c r="C194" s="114" t="s">
        <v>560</v>
      </c>
      <c r="D194" s="160" t="s">
        <v>664</v>
      </c>
      <c r="E194" s="112">
        <v>60</v>
      </c>
      <c r="F194" s="134"/>
      <c r="G194" s="161" t="s">
        <v>665</v>
      </c>
      <c r="H194" s="162" t="str">
        <f>INDEX('Daily Activity List'!B:B,MATCH(A194,'Daily Activity List'!$A:$A))</f>
        <v>AB Decon - Removal</v>
      </c>
      <c r="I194" s="136"/>
      <c r="J194" s="104" t="str">
        <f t="shared" si="194"/>
        <v/>
      </c>
      <c r="K194" s="104" t="str">
        <f t="shared" si="194"/>
        <v/>
      </c>
      <c r="L194" s="104" t="str">
        <f t="shared" si="199"/>
        <v/>
      </c>
      <c r="M194" s="104" t="str">
        <f t="shared" si="199"/>
        <v/>
      </c>
      <c r="N194" s="104" t="str">
        <f t="shared" si="199"/>
        <v/>
      </c>
      <c r="O194" s="104" t="str">
        <f t="shared" si="199"/>
        <v/>
      </c>
      <c r="P194" s="104" t="str">
        <f t="shared" si="199"/>
        <v/>
      </c>
      <c r="Q194" s="104" t="str">
        <f t="shared" si="199"/>
        <v/>
      </c>
      <c r="R194" s="104" t="str">
        <f t="shared" si="199"/>
        <v/>
      </c>
      <c r="S194" s="104" t="str">
        <f t="shared" si="199"/>
        <v/>
      </c>
      <c r="T194" s="104" t="str">
        <f t="shared" si="199"/>
        <v/>
      </c>
      <c r="U194" s="104" t="str">
        <f t="shared" si="199"/>
        <v/>
      </c>
      <c r="V194" s="104" t="str">
        <f t="shared" si="199"/>
        <v/>
      </c>
      <c r="W194" s="136"/>
      <c r="X194" s="104" t="str">
        <f t="shared" si="180"/>
        <v/>
      </c>
      <c r="Y194" s="104" t="str">
        <f t="shared" si="195"/>
        <v/>
      </c>
      <c r="Z194" s="104" t="str">
        <f t="shared" si="195"/>
        <v/>
      </c>
      <c r="AA194" s="104" t="str">
        <f t="shared" si="195"/>
        <v/>
      </c>
      <c r="AB194" s="104" t="str">
        <f t="shared" si="195"/>
        <v/>
      </c>
      <c r="AC194" s="104" t="str">
        <f t="shared" si="195"/>
        <v/>
      </c>
      <c r="AD194" s="104" t="str">
        <f t="shared" si="195"/>
        <v/>
      </c>
      <c r="AE194" s="104" t="str">
        <f t="shared" si="195"/>
        <v/>
      </c>
      <c r="AF194" s="104" t="str">
        <f t="shared" si="195"/>
        <v/>
      </c>
      <c r="AG194" s="104" t="str">
        <f t="shared" si="195"/>
        <v/>
      </c>
      <c r="AH194" s="104" t="str">
        <f t="shared" si="195"/>
        <v/>
      </c>
      <c r="AI194" s="104" t="str">
        <f t="shared" si="195"/>
        <v/>
      </c>
      <c r="AJ194" s="104" t="str">
        <f t="shared" si="195"/>
        <v/>
      </c>
      <c r="AK194" s="104"/>
      <c r="AL194" s="104" t="str">
        <f t="shared" si="181"/>
        <v/>
      </c>
      <c r="AM194" s="104" t="str">
        <f t="shared" si="196"/>
        <v/>
      </c>
      <c r="AN194" s="104" t="str">
        <f t="shared" si="196"/>
        <v/>
      </c>
      <c r="AO194" s="104" t="str">
        <f t="shared" si="196"/>
        <v/>
      </c>
      <c r="AP194" s="104" t="str">
        <f t="shared" si="196"/>
        <v/>
      </c>
      <c r="AQ194" s="104" t="str">
        <f t="shared" si="196"/>
        <v/>
      </c>
      <c r="AR194" s="104" t="str">
        <f t="shared" si="196"/>
        <v/>
      </c>
      <c r="AS194" s="104" t="str">
        <f t="shared" si="196"/>
        <v/>
      </c>
      <c r="AT194" s="104" t="str">
        <f t="shared" si="196"/>
        <v/>
      </c>
      <c r="AU194" s="104" t="str">
        <f t="shared" si="196"/>
        <v/>
      </c>
      <c r="AV194" s="104" t="str">
        <f t="shared" si="196"/>
        <v/>
      </c>
      <c r="AW194" s="104" t="str">
        <f t="shared" si="196"/>
        <v/>
      </c>
      <c r="AX194" s="104" t="str">
        <f t="shared" si="196"/>
        <v/>
      </c>
      <c r="AY194" s="104"/>
      <c r="AZ194" s="104" t="str">
        <f t="shared" si="182"/>
        <v/>
      </c>
      <c r="BA194" s="104" t="str">
        <f t="shared" si="197"/>
        <v/>
      </c>
      <c r="BB194" s="104" t="str">
        <f t="shared" si="197"/>
        <v/>
      </c>
      <c r="BC194" s="104" t="str">
        <f t="shared" si="197"/>
        <v/>
      </c>
      <c r="BD194" s="104" t="str">
        <f t="shared" si="197"/>
        <v/>
      </c>
      <c r="BE194" s="104" t="str">
        <f t="shared" si="197"/>
        <v/>
      </c>
      <c r="BF194" s="104" t="str">
        <f t="shared" si="197"/>
        <v/>
      </c>
      <c r="BG194" s="104" t="str">
        <f t="shared" si="197"/>
        <v/>
      </c>
      <c r="BH194" s="104" t="str">
        <f t="shared" si="197"/>
        <v/>
      </c>
      <c r="BI194" s="104" t="str">
        <f t="shared" si="197"/>
        <v/>
      </c>
      <c r="BJ194" s="104" t="str">
        <f t="shared" si="197"/>
        <v/>
      </c>
      <c r="BK194" s="104" t="str">
        <f t="shared" si="197"/>
        <v/>
      </c>
      <c r="BL194" s="104" t="str">
        <f t="shared" si="197"/>
        <v/>
      </c>
      <c r="BM194" s="104"/>
      <c r="BN194" s="104" t="str">
        <f t="shared" si="183"/>
        <v/>
      </c>
      <c r="BO194" s="104" t="str">
        <f t="shared" si="198"/>
        <v/>
      </c>
      <c r="BP194" s="104" t="str">
        <f t="shared" si="198"/>
        <v/>
      </c>
      <c r="BQ194" s="104" t="str">
        <f t="shared" si="198"/>
        <v/>
      </c>
      <c r="BR194" s="104" t="str">
        <f t="shared" si="198"/>
        <v/>
      </c>
      <c r="BS194" s="104" t="str">
        <f t="shared" si="198"/>
        <v/>
      </c>
      <c r="BT194" s="104" t="str">
        <f t="shared" si="198"/>
        <v/>
      </c>
      <c r="BU194" s="104" t="str">
        <f t="shared" si="198"/>
        <v/>
      </c>
      <c r="BV194" s="104" t="str">
        <f t="shared" si="198"/>
        <v/>
      </c>
      <c r="BW194" s="104" t="str">
        <f t="shared" si="198"/>
        <v/>
      </c>
      <c r="BX194" s="104" t="str">
        <f t="shared" si="198"/>
        <v/>
      </c>
      <c r="BY194" s="104" t="str">
        <f t="shared" si="198"/>
        <v/>
      </c>
      <c r="BZ194" s="104" t="str">
        <f t="shared" si="198"/>
        <v/>
      </c>
      <c r="CA194" s="104"/>
      <c r="CB194" s="104" t="str">
        <f t="shared" si="161"/>
        <v/>
      </c>
      <c r="CC194" s="104" t="str">
        <f t="shared" si="161"/>
        <v/>
      </c>
      <c r="CD194" s="104" t="str">
        <f t="shared" si="161"/>
        <v/>
      </c>
      <c r="CE194" s="104" t="str">
        <f t="shared" si="161"/>
        <v/>
      </c>
      <c r="CF194" s="104" t="str">
        <f t="shared" si="161"/>
        <v/>
      </c>
      <c r="CG194" s="104" t="str">
        <f t="shared" si="184"/>
        <v/>
      </c>
      <c r="CH194" s="104" t="str">
        <f t="shared" si="184"/>
        <v/>
      </c>
      <c r="CI194" s="104" t="str">
        <f t="shared" si="184"/>
        <v/>
      </c>
      <c r="CJ194" s="104" t="str">
        <f t="shared" si="184"/>
        <v/>
      </c>
      <c r="CK194" s="104" t="str">
        <f t="shared" si="184"/>
        <v/>
      </c>
      <c r="CL194" s="104" t="str">
        <f t="shared" si="184"/>
        <v/>
      </c>
      <c r="CM194" s="104" t="str">
        <f t="shared" si="184"/>
        <v/>
      </c>
      <c r="CN194" s="104" t="str">
        <f t="shared" si="184"/>
        <v/>
      </c>
      <c r="CO194" s="104"/>
      <c r="CP194" s="104" t="str">
        <f t="shared" si="162"/>
        <v/>
      </c>
      <c r="CQ194" s="104" t="str">
        <f t="shared" si="162"/>
        <v/>
      </c>
      <c r="CR194" s="104" t="str">
        <f t="shared" si="162"/>
        <v/>
      </c>
      <c r="CS194" s="104" t="str">
        <f t="shared" si="162"/>
        <v/>
      </c>
      <c r="CT194" s="104" t="str">
        <f t="shared" si="162"/>
        <v/>
      </c>
      <c r="CU194" s="104" t="str">
        <f t="shared" si="185"/>
        <v/>
      </c>
      <c r="CV194" s="104" t="str">
        <f t="shared" si="185"/>
        <v/>
      </c>
      <c r="CW194" s="104" t="str">
        <f t="shared" si="185"/>
        <v/>
      </c>
      <c r="CX194" s="104" t="str">
        <f t="shared" si="185"/>
        <v/>
      </c>
      <c r="CY194" s="104" t="str">
        <f t="shared" si="185"/>
        <v/>
      </c>
      <c r="CZ194" s="104" t="str">
        <f t="shared" si="185"/>
        <v/>
      </c>
      <c r="DA194" s="104" t="str">
        <f t="shared" si="185"/>
        <v/>
      </c>
      <c r="DB194" s="104" t="str">
        <f t="shared" si="185"/>
        <v/>
      </c>
      <c r="DC194" s="104"/>
      <c r="DD194" s="104" t="str">
        <f t="shared" si="163"/>
        <v/>
      </c>
      <c r="DE194" s="104" t="str">
        <f t="shared" si="163"/>
        <v/>
      </c>
      <c r="DF194" s="104" t="str">
        <f t="shared" si="163"/>
        <v/>
      </c>
      <c r="DG194" s="104" t="str">
        <f t="shared" si="163"/>
        <v/>
      </c>
      <c r="DH194" s="104" t="str">
        <f t="shared" si="163"/>
        <v/>
      </c>
      <c r="DI194" s="104" t="str">
        <f t="shared" si="186"/>
        <v/>
      </c>
      <c r="DJ194" s="104" t="str">
        <f t="shared" si="186"/>
        <v/>
      </c>
      <c r="DK194" s="104" t="str">
        <f t="shared" si="186"/>
        <v/>
      </c>
      <c r="DL194" s="104" t="str">
        <f t="shared" si="186"/>
        <v/>
      </c>
      <c r="DM194" s="104" t="str">
        <f t="shared" si="186"/>
        <v/>
      </c>
      <c r="DN194" s="104" t="str">
        <f t="shared" si="186"/>
        <v/>
      </c>
      <c r="DO194" s="104" t="str">
        <f t="shared" si="186"/>
        <v/>
      </c>
      <c r="DP194" s="104" t="str">
        <f t="shared" si="186"/>
        <v/>
      </c>
      <c r="DQ194" s="104"/>
      <c r="DR194" s="104" t="str">
        <f t="shared" si="164"/>
        <v/>
      </c>
      <c r="DS194" s="104" t="str">
        <f t="shared" si="164"/>
        <v/>
      </c>
      <c r="DT194" s="104" t="str">
        <f t="shared" si="164"/>
        <v/>
      </c>
      <c r="DU194" s="104" t="str">
        <f t="shared" si="164"/>
        <v/>
      </c>
      <c r="DV194" s="104" t="str">
        <f t="shared" si="164"/>
        <v/>
      </c>
      <c r="DW194" s="104" t="str">
        <f t="shared" si="187"/>
        <v/>
      </c>
      <c r="DX194" s="104" t="str">
        <f t="shared" si="187"/>
        <v/>
      </c>
      <c r="DY194" s="104" t="str">
        <f t="shared" si="187"/>
        <v/>
      </c>
      <c r="DZ194" s="104" t="str">
        <f t="shared" si="187"/>
        <v/>
      </c>
      <c r="EA194" s="104" t="str">
        <f t="shared" si="187"/>
        <v/>
      </c>
      <c r="EB194" s="104" t="str">
        <f t="shared" si="187"/>
        <v/>
      </c>
      <c r="EC194" s="104" t="str">
        <f t="shared" si="187"/>
        <v/>
      </c>
      <c r="ED194" s="104" t="str">
        <f t="shared" si="187"/>
        <v/>
      </c>
      <c r="EE194" s="104"/>
      <c r="EF194" s="104" t="str">
        <f t="shared" si="165"/>
        <v/>
      </c>
      <c r="EG194" s="104" t="str">
        <f t="shared" si="165"/>
        <v/>
      </c>
      <c r="EH194" s="104" t="str">
        <f t="shared" si="165"/>
        <v/>
      </c>
      <c r="EI194" s="104" t="str">
        <f t="shared" si="165"/>
        <v/>
      </c>
      <c r="EJ194" s="104" t="str">
        <f t="shared" si="165"/>
        <v/>
      </c>
      <c r="EK194" s="104">
        <f t="shared" si="188"/>
        <v>60</v>
      </c>
      <c r="EL194" s="104" t="str">
        <f t="shared" si="188"/>
        <v/>
      </c>
      <c r="EM194" s="104" t="str">
        <f t="shared" si="188"/>
        <v/>
      </c>
      <c r="EN194" s="104" t="str">
        <f t="shared" si="188"/>
        <v/>
      </c>
      <c r="EO194" s="104" t="str">
        <f t="shared" si="188"/>
        <v/>
      </c>
      <c r="EP194" s="104" t="str">
        <f t="shared" si="188"/>
        <v/>
      </c>
      <c r="EQ194" s="104" t="str">
        <f t="shared" si="188"/>
        <v/>
      </c>
      <c r="ER194" s="104" t="str">
        <f t="shared" si="188"/>
        <v/>
      </c>
      <c r="ES194" s="104"/>
      <c r="ET194" s="104" t="str">
        <f t="shared" si="166"/>
        <v/>
      </c>
      <c r="EU194" s="104" t="str">
        <f t="shared" si="166"/>
        <v/>
      </c>
      <c r="EV194" s="104" t="str">
        <f t="shared" si="166"/>
        <v/>
      </c>
      <c r="EW194" s="104" t="str">
        <f t="shared" si="166"/>
        <v/>
      </c>
      <c r="EX194" s="104" t="str">
        <f t="shared" si="166"/>
        <v/>
      </c>
      <c r="EY194" s="104" t="str">
        <f t="shared" si="189"/>
        <v/>
      </c>
      <c r="EZ194" s="104" t="str">
        <f t="shared" si="189"/>
        <v/>
      </c>
      <c r="FA194" s="104" t="str">
        <f t="shared" si="189"/>
        <v/>
      </c>
      <c r="FB194" s="104" t="str">
        <f t="shared" si="189"/>
        <v/>
      </c>
      <c r="FC194" s="104" t="str">
        <f t="shared" si="189"/>
        <v/>
      </c>
      <c r="FD194" s="104" t="str">
        <f t="shared" si="189"/>
        <v/>
      </c>
      <c r="FE194" s="104" t="str">
        <f t="shared" si="189"/>
        <v/>
      </c>
      <c r="FF194" s="104" t="str">
        <f t="shared" si="189"/>
        <v/>
      </c>
      <c r="FG194" s="104"/>
      <c r="FH194" s="104" t="str">
        <f t="shared" si="167"/>
        <v/>
      </c>
      <c r="FI194" s="104" t="str">
        <f t="shared" si="167"/>
        <v/>
      </c>
      <c r="FJ194" s="104" t="str">
        <f t="shared" si="167"/>
        <v/>
      </c>
      <c r="FK194" s="104" t="str">
        <f t="shared" si="167"/>
        <v/>
      </c>
      <c r="FL194" s="104" t="str">
        <f t="shared" si="167"/>
        <v/>
      </c>
      <c r="FM194" s="104" t="str">
        <f t="shared" si="190"/>
        <v/>
      </c>
      <c r="FN194" s="104" t="str">
        <f t="shared" si="190"/>
        <v/>
      </c>
      <c r="FO194" s="104" t="str">
        <f t="shared" si="190"/>
        <v/>
      </c>
      <c r="FP194" s="104" t="str">
        <f t="shared" si="190"/>
        <v/>
      </c>
      <c r="FQ194" s="104" t="str">
        <f t="shared" si="190"/>
        <v/>
      </c>
      <c r="FR194" s="104" t="str">
        <f t="shared" si="190"/>
        <v/>
      </c>
      <c r="FS194" s="104" t="str">
        <f t="shared" si="190"/>
        <v/>
      </c>
      <c r="FT194" s="104" t="str">
        <f t="shared" si="190"/>
        <v/>
      </c>
      <c r="FU194" s="104"/>
      <c r="FV194" s="104" t="str">
        <f t="shared" si="168"/>
        <v/>
      </c>
      <c r="FW194" s="104" t="str">
        <f t="shared" si="168"/>
        <v/>
      </c>
      <c r="FX194" s="104" t="str">
        <f t="shared" si="168"/>
        <v/>
      </c>
      <c r="FY194" s="104" t="str">
        <f t="shared" si="168"/>
        <v/>
      </c>
      <c r="FZ194" s="104" t="str">
        <f t="shared" si="168"/>
        <v/>
      </c>
      <c r="GA194" s="104" t="str">
        <f t="shared" si="191"/>
        <v/>
      </c>
      <c r="GB194" s="104" t="str">
        <f t="shared" si="191"/>
        <v/>
      </c>
      <c r="GC194" s="104" t="str">
        <f t="shared" si="191"/>
        <v/>
      </c>
      <c r="GD194" s="104" t="str">
        <f t="shared" si="191"/>
        <v/>
      </c>
      <c r="GE194" s="104" t="str">
        <f t="shared" si="191"/>
        <v/>
      </c>
      <c r="GF194" s="104" t="str">
        <f t="shared" si="191"/>
        <v/>
      </c>
      <c r="GG194" s="104" t="str">
        <f t="shared" si="191"/>
        <v/>
      </c>
      <c r="GH194" s="104" t="str">
        <f t="shared" si="191"/>
        <v/>
      </c>
      <c r="GI194" s="104"/>
      <c r="GJ194" s="104" t="str">
        <f t="shared" si="169"/>
        <v/>
      </c>
      <c r="GK194" s="104" t="str">
        <f t="shared" si="169"/>
        <v/>
      </c>
      <c r="GL194" s="104" t="str">
        <f t="shared" si="169"/>
        <v/>
      </c>
      <c r="GM194" s="104" t="str">
        <f t="shared" si="169"/>
        <v/>
      </c>
      <c r="GN194" s="104" t="str">
        <f t="shared" si="169"/>
        <v/>
      </c>
      <c r="GO194" s="104" t="str">
        <f t="shared" si="192"/>
        <v/>
      </c>
      <c r="GP194" s="104" t="str">
        <f t="shared" si="192"/>
        <v/>
      </c>
      <c r="GQ194" s="104" t="str">
        <f t="shared" si="192"/>
        <v/>
      </c>
      <c r="GR194" s="104" t="str">
        <f t="shared" si="192"/>
        <v/>
      </c>
      <c r="GS194" s="104" t="str">
        <f t="shared" si="192"/>
        <v/>
      </c>
      <c r="GT194" s="104" t="str">
        <f t="shared" si="192"/>
        <v/>
      </c>
      <c r="GU194" s="104" t="str">
        <f t="shared" si="192"/>
        <v/>
      </c>
      <c r="GV194" s="104" t="str">
        <f t="shared" si="192"/>
        <v/>
      </c>
      <c r="GW194" s="104"/>
      <c r="GX194" s="104" t="str">
        <f t="shared" si="170"/>
        <v/>
      </c>
      <c r="GY194" s="104" t="str">
        <f t="shared" si="170"/>
        <v/>
      </c>
      <c r="GZ194" s="104" t="str">
        <f t="shared" si="170"/>
        <v/>
      </c>
      <c r="HA194" s="104" t="str">
        <f t="shared" si="170"/>
        <v/>
      </c>
      <c r="HB194" s="104" t="str">
        <f t="shared" si="170"/>
        <v/>
      </c>
      <c r="HC194" s="104" t="str">
        <f t="shared" si="193"/>
        <v/>
      </c>
      <c r="HD194" s="104" t="str">
        <f t="shared" si="193"/>
        <v/>
      </c>
      <c r="HE194" s="104" t="str">
        <f t="shared" si="193"/>
        <v/>
      </c>
      <c r="HF194" s="104" t="str">
        <f t="shared" si="193"/>
        <v/>
      </c>
      <c r="HG194" s="104" t="str">
        <f t="shared" si="193"/>
        <v/>
      </c>
      <c r="HH194" s="104" t="str">
        <f t="shared" si="193"/>
        <v/>
      </c>
      <c r="HI194" s="104" t="str">
        <f t="shared" si="193"/>
        <v/>
      </c>
      <c r="HJ194" s="104" t="str">
        <f t="shared" si="193"/>
        <v/>
      </c>
    </row>
    <row r="195" spans="1:218" x14ac:dyDescent="0.25">
      <c r="A195" s="91">
        <v>40662</v>
      </c>
      <c r="B195" s="113">
        <v>0.75</v>
      </c>
      <c r="C195" s="114" t="s">
        <v>560</v>
      </c>
      <c r="D195" s="160" t="s">
        <v>664</v>
      </c>
      <c r="E195" s="112">
        <v>119.2</v>
      </c>
      <c r="F195" s="134"/>
      <c r="G195" s="161" t="s">
        <v>665</v>
      </c>
      <c r="H195" s="162" t="str">
        <f>INDEX('Daily Activity List'!B:B,MATCH(A195,'Daily Activity List'!$A:$A))</f>
        <v>AB Decon - Removal</v>
      </c>
      <c r="I195" s="136"/>
      <c r="J195" s="104" t="str">
        <f t="shared" si="194"/>
        <v/>
      </c>
      <c r="K195" s="104" t="str">
        <f t="shared" si="194"/>
        <v/>
      </c>
      <c r="L195" s="104" t="str">
        <f t="shared" si="199"/>
        <v/>
      </c>
      <c r="M195" s="104" t="str">
        <f t="shared" si="199"/>
        <v/>
      </c>
      <c r="N195" s="104" t="str">
        <f t="shared" si="199"/>
        <v/>
      </c>
      <c r="O195" s="104" t="str">
        <f t="shared" si="199"/>
        <v/>
      </c>
      <c r="P195" s="104" t="str">
        <f t="shared" si="199"/>
        <v/>
      </c>
      <c r="Q195" s="104" t="str">
        <f t="shared" si="199"/>
        <v/>
      </c>
      <c r="R195" s="104" t="str">
        <f t="shared" si="199"/>
        <v/>
      </c>
      <c r="S195" s="104" t="str">
        <f t="shared" si="199"/>
        <v/>
      </c>
      <c r="T195" s="104" t="str">
        <f t="shared" si="199"/>
        <v/>
      </c>
      <c r="U195" s="104" t="str">
        <f t="shared" si="199"/>
        <v/>
      </c>
      <c r="V195" s="104" t="str">
        <f t="shared" si="199"/>
        <v/>
      </c>
      <c r="W195" s="136"/>
      <c r="X195" s="104" t="str">
        <f t="shared" si="180"/>
        <v/>
      </c>
      <c r="Y195" s="104" t="str">
        <f t="shared" si="195"/>
        <v/>
      </c>
      <c r="Z195" s="104" t="str">
        <f t="shared" si="195"/>
        <v/>
      </c>
      <c r="AA195" s="104" t="str">
        <f t="shared" si="195"/>
        <v/>
      </c>
      <c r="AB195" s="104" t="str">
        <f t="shared" si="195"/>
        <v/>
      </c>
      <c r="AC195" s="104" t="str">
        <f t="shared" si="195"/>
        <v/>
      </c>
      <c r="AD195" s="104" t="str">
        <f t="shared" si="195"/>
        <v/>
      </c>
      <c r="AE195" s="104" t="str">
        <f t="shared" si="195"/>
        <v/>
      </c>
      <c r="AF195" s="104" t="str">
        <f t="shared" si="195"/>
        <v/>
      </c>
      <c r="AG195" s="104" t="str">
        <f t="shared" si="195"/>
        <v/>
      </c>
      <c r="AH195" s="104" t="str">
        <f t="shared" si="195"/>
        <v/>
      </c>
      <c r="AI195" s="104" t="str">
        <f t="shared" si="195"/>
        <v/>
      </c>
      <c r="AJ195" s="104" t="str">
        <f t="shared" si="195"/>
        <v/>
      </c>
      <c r="AK195" s="104"/>
      <c r="AL195" s="104" t="str">
        <f t="shared" si="181"/>
        <v/>
      </c>
      <c r="AM195" s="104" t="str">
        <f t="shared" si="196"/>
        <v/>
      </c>
      <c r="AN195" s="104" t="str">
        <f t="shared" si="196"/>
        <v/>
      </c>
      <c r="AO195" s="104" t="str">
        <f t="shared" si="196"/>
        <v/>
      </c>
      <c r="AP195" s="104" t="str">
        <f t="shared" si="196"/>
        <v/>
      </c>
      <c r="AQ195" s="104" t="str">
        <f t="shared" si="196"/>
        <v/>
      </c>
      <c r="AR195" s="104" t="str">
        <f t="shared" si="196"/>
        <v/>
      </c>
      <c r="AS195" s="104" t="str">
        <f t="shared" si="196"/>
        <v/>
      </c>
      <c r="AT195" s="104" t="str">
        <f t="shared" si="196"/>
        <v/>
      </c>
      <c r="AU195" s="104" t="str">
        <f t="shared" si="196"/>
        <v/>
      </c>
      <c r="AV195" s="104" t="str">
        <f t="shared" si="196"/>
        <v/>
      </c>
      <c r="AW195" s="104" t="str">
        <f t="shared" si="196"/>
        <v/>
      </c>
      <c r="AX195" s="104" t="str">
        <f t="shared" si="196"/>
        <v/>
      </c>
      <c r="AY195" s="104"/>
      <c r="AZ195" s="104" t="str">
        <f t="shared" si="182"/>
        <v/>
      </c>
      <c r="BA195" s="104" t="str">
        <f t="shared" si="197"/>
        <v/>
      </c>
      <c r="BB195" s="104" t="str">
        <f t="shared" si="197"/>
        <v/>
      </c>
      <c r="BC195" s="104" t="str">
        <f t="shared" si="197"/>
        <v/>
      </c>
      <c r="BD195" s="104" t="str">
        <f t="shared" si="197"/>
        <v/>
      </c>
      <c r="BE195" s="104" t="str">
        <f t="shared" si="197"/>
        <v/>
      </c>
      <c r="BF195" s="104" t="str">
        <f t="shared" si="197"/>
        <v/>
      </c>
      <c r="BG195" s="104" t="str">
        <f t="shared" si="197"/>
        <v/>
      </c>
      <c r="BH195" s="104" t="str">
        <f t="shared" si="197"/>
        <v/>
      </c>
      <c r="BI195" s="104" t="str">
        <f t="shared" si="197"/>
        <v/>
      </c>
      <c r="BJ195" s="104" t="str">
        <f t="shared" si="197"/>
        <v/>
      </c>
      <c r="BK195" s="104" t="str">
        <f t="shared" si="197"/>
        <v/>
      </c>
      <c r="BL195" s="104" t="str">
        <f t="shared" si="197"/>
        <v/>
      </c>
      <c r="BM195" s="104"/>
      <c r="BN195" s="104" t="str">
        <f t="shared" si="183"/>
        <v/>
      </c>
      <c r="BO195" s="104" t="str">
        <f t="shared" si="198"/>
        <v/>
      </c>
      <c r="BP195" s="104" t="str">
        <f t="shared" si="198"/>
        <v/>
      </c>
      <c r="BQ195" s="104" t="str">
        <f t="shared" si="198"/>
        <v/>
      </c>
      <c r="BR195" s="104" t="str">
        <f t="shared" si="198"/>
        <v/>
      </c>
      <c r="BS195" s="104" t="str">
        <f t="shared" si="198"/>
        <v/>
      </c>
      <c r="BT195" s="104" t="str">
        <f t="shared" si="198"/>
        <v/>
      </c>
      <c r="BU195" s="104" t="str">
        <f t="shared" si="198"/>
        <v/>
      </c>
      <c r="BV195" s="104" t="str">
        <f t="shared" si="198"/>
        <v/>
      </c>
      <c r="BW195" s="104" t="str">
        <f t="shared" si="198"/>
        <v/>
      </c>
      <c r="BX195" s="104" t="str">
        <f t="shared" si="198"/>
        <v/>
      </c>
      <c r="BY195" s="104" t="str">
        <f t="shared" si="198"/>
        <v/>
      </c>
      <c r="BZ195" s="104" t="str">
        <f t="shared" si="198"/>
        <v/>
      </c>
      <c r="CA195" s="104"/>
      <c r="CB195" s="104" t="str">
        <f t="shared" si="161"/>
        <v/>
      </c>
      <c r="CC195" s="104" t="str">
        <f t="shared" si="161"/>
        <v/>
      </c>
      <c r="CD195" s="104" t="str">
        <f t="shared" si="161"/>
        <v/>
      </c>
      <c r="CE195" s="104" t="str">
        <f t="shared" si="161"/>
        <v/>
      </c>
      <c r="CF195" s="104" t="str">
        <f t="shared" si="161"/>
        <v/>
      </c>
      <c r="CG195" s="104" t="str">
        <f t="shared" si="184"/>
        <v/>
      </c>
      <c r="CH195" s="104" t="str">
        <f t="shared" si="184"/>
        <v/>
      </c>
      <c r="CI195" s="104" t="str">
        <f t="shared" si="184"/>
        <v/>
      </c>
      <c r="CJ195" s="104" t="str">
        <f t="shared" si="184"/>
        <v/>
      </c>
      <c r="CK195" s="104" t="str">
        <f t="shared" si="184"/>
        <v/>
      </c>
      <c r="CL195" s="104" t="str">
        <f t="shared" si="184"/>
        <v/>
      </c>
      <c r="CM195" s="104" t="str">
        <f t="shared" si="184"/>
        <v/>
      </c>
      <c r="CN195" s="104" t="str">
        <f t="shared" si="184"/>
        <v/>
      </c>
      <c r="CO195" s="104"/>
      <c r="CP195" s="104" t="str">
        <f t="shared" si="162"/>
        <v/>
      </c>
      <c r="CQ195" s="104" t="str">
        <f t="shared" si="162"/>
        <v/>
      </c>
      <c r="CR195" s="104" t="str">
        <f t="shared" si="162"/>
        <v/>
      </c>
      <c r="CS195" s="104" t="str">
        <f t="shared" si="162"/>
        <v/>
      </c>
      <c r="CT195" s="104" t="str">
        <f t="shared" si="162"/>
        <v/>
      </c>
      <c r="CU195" s="104" t="str">
        <f t="shared" si="185"/>
        <v/>
      </c>
      <c r="CV195" s="104" t="str">
        <f t="shared" si="185"/>
        <v/>
      </c>
      <c r="CW195" s="104" t="str">
        <f t="shared" si="185"/>
        <v/>
      </c>
      <c r="CX195" s="104" t="str">
        <f t="shared" si="185"/>
        <v/>
      </c>
      <c r="CY195" s="104" t="str">
        <f t="shared" si="185"/>
        <v/>
      </c>
      <c r="CZ195" s="104" t="str">
        <f t="shared" si="185"/>
        <v/>
      </c>
      <c r="DA195" s="104" t="str">
        <f t="shared" si="185"/>
        <v/>
      </c>
      <c r="DB195" s="104" t="str">
        <f t="shared" si="185"/>
        <v/>
      </c>
      <c r="DC195" s="104"/>
      <c r="DD195" s="104" t="str">
        <f t="shared" si="163"/>
        <v/>
      </c>
      <c r="DE195" s="104" t="str">
        <f t="shared" si="163"/>
        <v/>
      </c>
      <c r="DF195" s="104" t="str">
        <f t="shared" si="163"/>
        <v/>
      </c>
      <c r="DG195" s="104" t="str">
        <f t="shared" si="163"/>
        <v/>
      </c>
      <c r="DH195" s="104" t="str">
        <f t="shared" si="163"/>
        <v/>
      </c>
      <c r="DI195" s="104" t="str">
        <f t="shared" si="186"/>
        <v/>
      </c>
      <c r="DJ195" s="104" t="str">
        <f t="shared" si="186"/>
        <v/>
      </c>
      <c r="DK195" s="104" t="str">
        <f t="shared" si="186"/>
        <v/>
      </c>
      <c r="DL195" s="104" t="str">
        <f t="shared" si="186"/>
        <v/>
      </c>
      <c r="DM195" s="104" t="str">
        <f t="shared" si="186"/>
        <v/>
      </c>
      <c r="DN195" s="104" t="str">
        <f t="shared" si="186"/>
        <v/>
      </c>
      <c r="DO195" s="104" t="str">
        <f t="shared" si="186"/>
        <v/>
      </c>
      <c r="DP195" s="104" t="str">
        <f t="shared" si="186"/>
        <v/>
      </c>
      <c r="DQ195" s="104"/>
      <c r="DR195" s="104" t="str">
        <f t="shared" si="164"/>
        <v/>
      </c>
      <c r="DS195" s="104" t="str">
        <f t="shared" si="164"/>
        <v/>
      </c>
      <c r="DT195" s="104" t="str">
        <f t="shared" si="164"/>
        <v/>
      </c>
      <c r="DU195" s="104" t="str">
        <f t="shared" si="164"/>
        <v/>
      </c>
      <c r="DV195" s="104" t="str">
        <f t="shared" si="164"/>
        <v/>
      </c>
      <c r="DW195" s="104" t="str">
        <f t="shared" si="187"/>
        <v/>
      </c>
      <c r="DX195" s="104" t="str">
        <f t="shared" si="187"/>
        <v/>
      </c>
      <c r="DY195" s="104" t="str">
        <f t="shared" si="187"/>
        <v/>
      </c>
      <c r="DZ195" s="104" t="str">
        <f t="shared" si="187"/>
        <v/>
      </c>
      <c r="EA195" s="104" t="str">
        <f t="shared" si="187"/>
        <v/>
      </c>
      <c r="EB195" s="104" t="str">
        <f t="shared" si="187"/>
        <v/>
      </c>
      <c r="EC195" s="104" t="str">
        <f t="shared" si="187"/>
        <v/>
      </c>
      <c r="ED195" s="104" t="str">
        <f t="shared" si="187"/>
        <v/>
      </c>
      <c r="EE195" s="104"/>
      <c r="EF195" s="104" t="str">
        <f t="shared" si="165"/>
        <v/>
      </c>
      <c r="EG195" s="104" t="str">
        <f t="shared" si="165"/>
        <v/>
      </c>
      <c r="EH195" s="104" t="str">
        <f t="shared" si="165"/>
        <v/>
      </c>
      <c r="EI195" s="104" t="str">
        <f t="shared" si="165"/>
        <v/>
      </c>
      <c r="EJ195" s="104" t="str">
        <f t="shared" si="165"/>
        <v/>
      </c>
      <c r="EK195" s="104">
        <f t="shared" si="188"/>
        <v>119.2</v>
      </c>
      <c r="EL195" s="104" t="str">
        <f t="shared" si="188"/>
        <v/>
      </c>
      <c r="EM195" s="104" t="str">
        <f t="shared" si="188"/>
        <v/>
      </c>
      <c r="EN195" s="104" t="str">
        <f t="shared" si="188"/>
        <v/>
      </c>
      <c r="EO195" s="104" t="str">
        <f t="shared" si="188"/>
        <v/>
      </c>
      <c r="EP195" s="104" t="str">
        <f t="shared" si="188"/>
        <v/>
      </c>
      <c r="EQ195" s="104" t="str">
        <f t="shared" si="188"/>
        <v/>
      </c>
      <c r="ER195" s="104" t="str">
        <f t="shared" si="188"/>
        <v/>
      </c>
      <c r="ES195" s="104"/>
      <c r="ET195" s="104" t="str">
        <f t="shared" si="166"/>
        <v/>
      </c>
      <c r="EU195" s="104" t="str">
        <f t="shared" si="166"/>
        <v/>
      </c>
      <c r="EV195" s="104" t="str">
        <f t="shared" si="166"/>
        <v/>
      </c>
      <c r="EW195" s="104" t="str">
        <f t="shared" si="166"/>
        <v/>
      </c>
      <c r="EX195" s="104" t="str">
        <f t="shared" si="166"/>
        <v/>
      </c>
      <c r="EY195" s="104" t="str">
        <f t="shared" si="189"/>
        <v/>
      </c>
      <c r="EZ195" s="104" t="str">
        <f t="shared" si="189"/>
        <v/>
      </c>
      <c r="FA195" s="104" t="str">
        <f t="shared" si="189"/>
        <v/>
      </c>
      <c r="FB195" s="104" t="str">
        <f t="shared" si="189"/>
        <v/>
      </c>
      <c r="FC195" s="104" t="str">
        <f t="shared" si="189"/>
        <v/>
      </c>
      <c r="FD195" s="104" t="str">
        <f t="shared" si="189"/>
        <v/>
      </c>
      <c r="FE195" s="104" t="str">
        <f t="shared" si="189"/>
        <v/>
      </c>
      <c r="FF195" s="104" t="str">
        <f t="shared" si="189"/>
        <v/>
      </c>
      <c r="FG195" s="104"/>
      <c r="FH195" s="104" t="str">
        <f t="shared" si="167"/>
        <v/>
      </c>
      <c r="FI195" s="104" t="str">
        <f t="shared" si="167"/>
        <v/>
      </c>
      <c r="FJ195" s="104" t="str">
        <f t="shared" si="167"/>
        <v/>
      </c>
      <c r="FK195" s="104" t="str">
        <f t="shared" si="167"/>
        <v/>
      </c>
      <c r="FL195" s="104" t="str">
        <f t="shared" si="167"/>
        <v/>
      </c>
      <c r="FM195" s="104" t="str">
        <f t="shared" si="190"/>
        <v/>
      </c>
      <c r="FN195" s="104" t="str">
        <f t="shared" si="190"/>
        <v/>
      </c>
      <c r="FO195" s="104" t="str">
        <f t="shared" si="190"/>
        <v/>
      </c>
      <c r="FP195" s="104" t="str">
        <f t="shared" si="190"/>
        <v/>
      </c>
      <c r="FQ195" s="104" t="str">
        <f t="shared" si="190"/>
        <v/>
      </c>
      <c r="FR195" s="104" t="str">
        <f t="shared" si="190"/>
        <v/>
      </c>
      <c r="FS195" s="104" t="str">
        <f t="shared" si="190"/>
        <v/>
      </c>
      <c r="FT195" s="104" t="str">
        <f t="shared" si="190"/>
        <v/>
      </c>
      <c r="FU195" s="104"/>
      <c r="FV195" s="104" t="str">
        <f t="shared" si="168"/>
        <v/>
      </c>
      <c r="FW195" s="104" t="str">
        <f t="shared" si="168"/>
        <v/>
      </c>
      <c r="FX195" s="104" t="str">
        <f t="shared" si="168"/>
        <v/>
      </c>
      <c r="FY195" s="104" t="str">
        <f t="shared" si="168"/>
        <v/>
      </c>
      <c r="FZ195" s="104" t="str">
        <f t="shared" si="168"/>
        <v/>
      </c>
      <c r="GA195" s="104" t="str">
        <f t="shared" si="191"/>
        <v/>
      </c>
      <c r="GB195" s="104" t="str">
        <f t="shared" si="191"/>
        <v/>
      </c>
      <c r="GC195" s="104" t="str">
        <f t="shared" si="191"/>
        <v/>
      </c>
      <c r="GD195" s="104" t="str">
        <f t="shared" si="191"/>
        <v/>
      </c>
      <c r="GE195" s="104" t="str">
        <f t="shared" si="191"/>
        <v/>
      </c>
      <c r="GF195" s="104" t="str">
        <f t="shared" si="191"/>
        <v/>
      </c>
      <c r="GG195" s="104" t="str">
        <f t="shared" si="191"/>
        <v/>
      </c>
      <c r="GH195" s="104" t="str">
        <f t="shared" si="191"/>
        <v/>
      </c>
      <c r="GI195" s="104"/>
      <c r="GJ195" s="104" t="str">
        <f t="shared" si="169"/>
        <v/>
      </c>
      <c r="GK195" s="104" t="str">
        <f t="shared" si="169"/>
        <v/>
      </c>
      <c r="GL195" s="104" t="str">
        <f t="shared" si="169"/>
        <v/>
      </c>
      <c r="GM195" s="104" t="str">
        <f t="shared" si="169"/>
        <v/>
      </c>
      <c r="GN195" s="104" t="str">
        <f t="shared" si="169"/>
        <v/>
      </c>
      <c r="GO195" s="104" t="str">
        <f t="shared" si="192"/>
        <v/>
      </c>
      <c r="GP195" s="104" t="str">
        <f t="shared" si="192"/>
        <v/>
      </c>
      <c r="GQ195" s="104" t="str">
        <f t="shared" si="192"/>
        <v/>
      </c>
      <c r="GR195" s="104" t="str">
        <f t="shared" si="192"/>
        <v/>
      </c>
      <c r="GS195" s="104" t="str">
        <f t="shared" si="192"/>
        <v/>
      </c>
      <c r="GT195" s="104" t="str">
        <f t="shared" si="192"/>
        <v/>
      </c>
      <c r="GU195" s="104" t="str">
        <f t="shared" si="192"/>
        <v/>
      </c>
      <c r="GV195" s="104" t="str">
        <f t="shared" si="192"/>
        <v/>
      </c>
      <c r="GW195" s="104"/>
      <c r="GX195" s="104" t="str">
        <f t="shared" si="170"/>
        <v/>
      </c>
      <c r="GY195" s="104" t="str">
        <f t="shared" si="170"/>
        <v/>
      </c>
      <c r="GZ195" s="104" t="str">
        <f t="shared" si="170"/>
        <v/>
      </c>
      <c r="HA195" s="104" t="str">
        <f t="shared" si="170"/>
        <v/>
      </c>
      <c r="HB195" s="104" t="str">
        <f t="shared" si="170"/>
        <v/>
      </c>
      <c r="HC195" s="104" t="str">
        <f t="shared" si="193"/>
        <v/>
      </c>
      <c r="HD195" s="104" t="str">
        <f t="shared" si="193"/>
        <v/>
      </c>
      <c r="HE195" s="104" t="str">
        <f t="shared" si="193"/>
        <v/>
      </c>
      <c r="HF195" s="104" t="str">
        <f t="shared" si="193"/>
        <v/>
      </c>
      <c r="HG195" s="104" t="str">
        <f t="shared" si="193"/>
        <v/>
      </c>
      <c r="HH195" s="104" t="str">
        <f t="shared" si="193"/>
        <v/>
      </c>
      <c r="HI195" s="104" t="str">
        <f t="shared" si="193"/>
        <v/>
      </c>
      <c r="HJ195" s="104" t="str">
        <f t="shared" si="193"/>
        <v/>
      </c>
    </row>
    <row r="196" spans="1:218" x14ac:dyDescent="0.25">
      <c r="A196" s="91">
        <v>40662</v>
      </c>
      <c r="B196" s="113">
        <v>0.75</v>
      </c>
      <c r="C196" s="114" t="s">
        <v>564</v>
      </c>
      <c r="D196" s="160" t="s">
        <v>664</v>
      </c>
      <c r="E196" s="112">
        <v>53.2</v>
      </c>
      <c r="F196" s="134"/>
      <c r="G196" s="161" t="s">
        <v>665</v>
      </c>
      <c r="H196" s="162" t="str">
        <f>INDEX('Daily Activity List'!B:B,MATCH(A196,'Daily Activity List'!$A:$A))</f>
        <v>AB Decon - Removal</v>
      </c>
      <c r="I196" s="136"/>
      <c r="J196" s="104" t="str">
        <f t="shared" si="194"/>
        <v/>
      </c>
      <c r="K196" s="104" t="str">
        <f t="shared" si="194"/>
        <v/>
      </c>
      <c r="L196" s="104" t="str">
        <f t="shared" si="199"/>
        <v/>
      </c>
      <c r="M196" s="104" t="str">
        <f t="shared" si="199"/>
        <v/>
      </c>
      <c r="N196" s="104" t="str">
        <f t="shared" si="199"/>
        <v/>
      </c>
      <c r="O196" s="104" t="str">
        <f t="shared" si="199"/>
        <v/>
      </c>
      <c r="P196" s="104" t="str">
        <f t="shared" si="199"/>
        <v/>
      </c>
      <c r="Q196" s="104" t="str">
        <f t="shared" si="199"/>
        <v/>
      </c>
      <c r="R196" s="104" t="str">
        <f t="shared" si="199"/>
        <v/>
      </c>
      <c r="S196" s="104" t="str">
        <f t="shared" si="199"/>
        <v/>
      </c>
      <c r="T196" s="104" t="str">
        <f t="shared" si="199"/>
        <v/>
      </c>
      <c r="U196" s="104" t="str">
        <f t="shared" si="199"/>
        <v/>
      </c>
      <c r="V196" s="104" t="str">
        <f t="shared" si="199"/>
        <v/>
      </c>
      <c r="W196" s="136"/>
      <c r="X196" s="104" t="str">
        <f t="shared" si="180"/>
        <v/>
      </c>
      <c r="Y196" s="104" t="str">
        <f t="shared" si="195"/>
        <v/>
      </c>
      <c r="Z196" s="104" t="str">
        <f t="shared" si="195"/>
        <v/>
      </c>
      <c r="AA196" s="104" t="str">
        <f t="shared" si="195"/>
        <v/>
      </c>
      <c r="AB196" s="104" t="str">
        <f t="shared" si="195"/>
        <v/>
      </c>
      <c r="AC196" s="104" t="str">
        <f t="shared" si="195"/>
        <v/>
      </c>
      <c r="AD196" s="104" t="str">
        <f t="shared" si="195"/>
        <v/>
      </c>
      <c r="AE196" s="104" t="str">
        <f t="shared" si="195"/>
        <v/>
      </c>
      <c r="AF196" s="104" t="str">
        <f t="shared" si="195"/>
        <v/>
      </c>
      <c r="AG196" s="104" t="str">
        <f t="shared" si="195"/>
        <v/>
      </c>
      <c r="AH196" s="104" t="str">
        <f t="shared" si="195"/>
        <v/>
      </c>
      <c r="AI196" s="104" t="str">
        <f t="shared" si="195"/>
        <v/>
      </c>
      <c r="AJ196" s="104" t="str">
        <f t="shared" si="195"/>
        <v/>
      </c>
      <c r="AK196" s="104"/>
      <c r="AL196" s="104" t="str">
        <f t="shared" si="181"/>
        <v/>
      </c>
      <c r="AM196" s="104" t="str">
        <f t="shared" si="196"/>
        <v/>
      </c>
      <c r="AN196" s="104" t="str">
        <f t="shared" si="196"/>
        <v/>
      </c>
      <c r="AO196" s="104" t="str">
        <f t="shared" si="196"/>
        <v/>
      </c>
      <c r="AP196" s="104" t="str">
        <f t="shared" si="196"/>
        <v/>
      </c>
      <c r="AQ196" s="104" t="str">
        <f t="shared" si="196"/>
        <v/>
      </c>
      <c r="AR196" s="104" t="str">
        <f t="shared" si="196"/>
        <v/>
      </c>
      <c r="AS196" s="104" t="str">
        <f t="shared" si="196"/>
        <v/>
      </c>
      <c r="AT196" s="104" t="str">
        <f t="shared" si="196"/>
        <v/>
      </c>
      <c r="AU196" s="104" t="str">
        <f t="shared" si="196"/>
        <v/>
      </c>
      <c r="AV196" s="104" t="str">
        <f t="shared" si="196"/>
        <v/>
      </c>
      <c r="AW196" s="104" t="str">
        <f t="shared" si="196"/>
        <v/>
      </c>
      <c r="AX196" s="104" t="str">
        <f t="shared" si="196"/>
        <v/>
      </c>
      <c r="AY196" s="104"/>
      <c r="AZ196" s="104" t="str">
        <f t="shared" si="182"/>
        <v/>
      </c>
      <c r="BA196" s="104" t="str">
        <f t="shared" si="197"/>
        <v/>
      </c>
      <c r="BB196" s="104" t="str">
        <f t="shared" si="197"/>
        <v/>
      </c>
      <c r="BC196" s="104" t="str">
        <f t="shared" si="197"/>
        <v/>
      </c>
      <c r="BD196" s="104" t="str">
        <f t="shared" si="197"/>
        <v/>
      </c>
      <c r="BE196" s="104" t="str">
        <f t="shared" si="197"/>
        <v/>
      </c>
      <c r="BF196" s="104" t="str">
        <f t="shared" si="197"/>
        <v/>
      </c>
      <c r="BG196" s="104" t="str">
        <f t="shared" si="197"/>
        <v/>
      </c>
      <c r="BH196" s="104" t="str">
        <f t="shared" si="197"/>
        <v/>
      </c>
      <c r="BI196" s="104" t="str">
        <f t="shared" si="197"/>
        <v/>
      </c>
      <c r="BJ196" s="104" t="str">
        <f t="shared" si="197"/>
        <v/>
      </c>
      <c r="BK196" s="104" t="str">
        <f t="shared" si="197"/>
        <v/>
      </c>
      <c r="BL196" s="104" t="str">
        <f t="shared" si="197"/>
        <v/>
      </c>
      <c r="BM196" s="104"/>
      <c r="BN196" s="104" t="str">
        <f t="shared" si="183"/>
        <v/>
      </c>
      <c r="BO196" s="104" t="str">
        <f t="shared" si="198"/>
        <v/>
      </c>
      <c r="BP196" s="104" t="str">
        <f t="shared" si="198"/>
        <v/>
      </c>
      <c r="BQ196" s="104" t="str">
        <f t="shared" si="198"/>
        <v/>
      </c>
      <c r="BR196" s="104" t="str">
        <f t="shared" si="198"/>
        <v/>
      </c>
      <c r="BS196" s="104" t="str">
        <f t="shared" si="198"/>
        <v/>
      </c>
      <c r="BT196" s="104" t="str">
        <f t="shared" si="198"/>
        <v/>
      </c>
      <c r="BU196" s="104" t="str">
        <f t="shared" si="198"/>
        <v/>
      </c>
      <c r="BV196" s="104" t="str">
        <f t="shared" si="198"/>
        <v/>
      </c>
      <c r="BW196" s="104" t="str">
        <f t="shared" si="198"/>
        <v/>
      </c>
      <c r="BX196" s="104" t="str">
        <f t="shared" si="198"/>
        <v/>
      </c>
      <c r="BY196" s="104" t="str">
        <f t="shared" si="198"/>
        <v/>
      </c>
      <c r="BZ196" s="104" t="str">
        <f t="shared" si="198"/>
        <v/>
      </c>
      <c r="CA196" s="104"/>
      <c r="CB196" s="104" t="str">
        <f t="shared" si="161"/>
        <v/>
      </c>
      <c r="CC196" s="104" t="str">
        <f t="shared" si="161"/>
        <v/>
      </c>
      <c r="CD196" s="104" t="str">
        <f t="shared" si="161"/>
        <v/>
      </c>
      <c r="CE196" s="104" t="str">
        <f t="shared" si="161"/>
        <v/>
      </c>
      <c r="CF196" s="104" t="str">
        <f t="shared" si="161"/>
        <v/>
      </c>
      <c r="CG196" s="104" t="str">
        <f t="shared" si="184"/>
        <v/>
      </c>
      <c r="CH196" s="104" t="str">
        <f t="shared" si="184"/>
        <v/>
      </c>
      <c r="CI196" s="104" t="str">
        <f t="shared" si="184"/>
        <v/>
      </c>
      <c r="CJ196" s="104" t="str">
        <f t="shared" si="184"/>
        <v/>
      </c>
      <c r="CK196" s="104" t="str">
        <f t="shared" si="184"/>
        <v/>
      </c>
      <c r="CL196" s="104" t="str">
        <f t="shared" si="184"/>
        <v/>
      </c>
      <c r="CM196" s="104" t="str">
        <f t="shared" si="184"/>
        <v/>
      </c>
      <c r="CN196" s="104" t="str">
        <f t="shared" si="184"/>
        <v/>
      </c>
      <c r="CO196" s="104"/>
      <c r="CP196" s="104" t="str">
        <f t="shared" si="162"/>
        <v/>
      </c>
      <c r="CQ196" s="104" t="str">
        <f t="shared" si="162"/>
        <v/>
      </c>
      <c r="CR196" s="104" t="str">
        <f t="shared" si="162"/>
        <v/>
      </c>
      <c r="CS196" s="104" t="str">
        <f t="shared" si="162"/>
        <v/>
      </c>
      <c r="CT196" s="104" t="str">
        <f t="shared" si="162"/>
        <v/>
      </c>
      <c r="CU196" s="104" t="str">
        <f t="shared" si="185"/>
        <v/>
      </c>
      <c r="CV196" s="104" t="str">
        <f t="shared" si="185"/>
        <v/>
      </c>
      <c r="CW196" s="104" t="str">
        <f t="shared" si="185"/>
        <v/>
      </c>
      <c r="CX196" s="104" t="str">
        <f t="shared" si="185"/>
        <v/>
      </c>
      <c r="CY196" s="104" t="str">
        <f t="shared" si="185"/>
        <v/>
      </c>
      <c r="CZ196" s="104" t="str">
        <f t="shared" si="185"/>
        <v/>
      </c>
      <c r="DA196" s="104" t="str">
        <f t="shared" si="185"/>
        <v/>
      </c>
      <c r="DB196" s="104" t="str">
        <f t="shared" si="185"/>
        <v/>
      </c>
      <c r="DC196" s="104"/>
      <c r="DD196" s="104" t="str">
        <f t="shared" si="163"/>
        <v/>
      </c>
      <c r="DE196" s="104" t="str">
        <f t="shared" si="163"/>
        <v/>
      </c>
      <c r="DF196" s="104" t="str">
        <f t="shared" si="163"/>
        <v/>
      </c>
      <c r="DG196" s="104" t="str">
        <f t="shared" si="163"/>
        <v/>
      </c>
      <c r="DH196" s="104" t="str">
        <f t="shared" si="163"/>
        <v/>
      </c>
      <c r="DI196" s="104" t="str">
        <f t="shared" si="186"/>
        <v/>
      </c>
      <c r="DJ196" s="104" t="str">
        <f t="shared" si="186"/>
        <v/>
      </c>
      <c r="DK196" s="104" t="str">
        <f t="shared" si="186"/>
        <v/>
      </c>
      <c r="DL196" s="104" t="str">
        <f t="shared" si="186"/>
        <v/>
      </c>
      <c r="DM196" s="104" t="str">
        <f t="shared" si="186"/>
        <v/>
      </c>
      <c r="DN196" s="104" t="str">
        <f t="shared" si="186"/>
        <v/>
      </c>
      <c r="DO196" s="104" t="str">
        <f t="shared" si="186"/>
        <v/>
      </c>
      <c r="DP196" s="104" t="str">
        <f t="shared" si="186"/>
        <v/>
      </c>
      <c r="DQ196" s="104"/>
      <c r="DR196" s="104" t="str">
        <f t="shared" si="164"/>
        <v/>
      </c>
      <c r="DS196" s="104" t="str">
        <f t="shared" si="164"/>
        <v/>
      </c>
      <c r="DT196" s="104" t="str">
        <f t="shared" si="164"/>
        <v/>
      </c>
      <c r="DU196" s="104" t="str">
        <f t="shared" si="164"/>
        <v/>
      </c>
      <c r="DV196" s="104" t="str">
        <f t="shared" si="164"/>
        <v/>
      </c>
      <c r="DW196" s="104" t="str">
        <f t="shared" si="187"/>
        <v/>
      </c>
      <c r="DX196" s="104" t="str">
        <f t="shared" si="187"/>
        <v/>
      </c>
      <c r="DY196" s="104" t="str">
        <f t="shared" si="187"/>
        <v/>
      </c>
      <c r="DZ196" s="104" t="str">
        <f t="shared" si="187"/>
        <v/>
      </c>
      <c r="EA196" s="104" t="str">
        <f t="shared" si="187"/>
        <v/>
      </c>
      <c r="EB196" s="104" t="str">
        <f t="shared" si="187"/>
        <v/>
      </c>
      <c r="EC196" s="104" t="str">
        <f t="shared" si="187"/>
        <v/>
      </c>
      <c r="ED196" s="104" t="str">
        <f t="shared" si="187"/>
        <v/>
      </c>
      <c r="EE196" s="104"/>
      <c r="EF196" s="104" t="str">
        <f t="shared" si="165"/>
        <v/>
      </c>
      <c r="EG196" s="104" t="str">
        <f t="shared" si="165"/>
        <v/>
      </c>
      <c r="EH196" s="104" t="str">
        <f t="shared" si="165"/>
        <v/>
      </c>
      <c r="EI196" s="104" t="str">
        <f t="shared" si="165"/>
        <v/>
      </c>
      <c r="EJ196" s="104" t="str">
        <f t="shared" si="165"/>
        <v/>
      </c>
      <c r="EK196" s="104" t="str">
        <f t="shared" si="188"/>
        <v/>
      </c>
      <c r="EL196" s="104" t="str">
        <f t="shared" si="188"/>
        <v/>
      </c>
      <c r="EM196" s="104" t="str">
        <f t="shared" si="188"/>
        <v/>
      </c>
      <c r="EN196" s="104" t="str">
        <f t="shared" si="188"/>
        <v/>
      </c>
      <c r="EO196" s="104" t="str">
        <f t="shared" si="188"/>
        <v/>
      </c>
      <c r="EP196" s="104" t="str">
        <f t="shared" si="188"/>
        <v/>
      </c>
      <c r="EQ196" s="104" t="str">
        <f t="shared" si="188"/>
        <v/>
      </c>
      <c r="ER196" s="104" t="str">
        <f t="shared" si="188"/>
        <v/>
      </c>
      <c r="ES196" s="104"/>
      <c r="ET196" s="104" t="str">
        <f t="shared" si="166"/>
        <v/>
      </c>
      <c r="EU196" s="104" t="str">
        <f t="shared" si="166"/>
        <v/>
      </c>
      <c r="EV196" s="104" t="str">
        <f t="shared" si="166"/>
        <v/>
      </c>
      <c r="EW196" s="104" t="str">
        <f t="shared" si="166"/>
        <v/>
      </c>
      <c r="EX196" s="104" t="str">
        <f t="shared" si="166"/>
        <v/>
      </c>
      <c r="EY196" s="104" t="str">
        <f t="shared" si="189"/>
        <v/>
      </c>
      <c r="EZ196" s="104" t="str">
        <f t="shared" si="189"/>
        <v/>
      </c>
      <c r="FA196" s="104" t="str">
        <f t="shared" si="189"/>
        <v/>
      </c>
      <c r="FB196" s="104" t="str">
        <f t="shared" si="189"/>
        <v/>
      </c>
      <c r="FC196" s="104" t="str">
        <f t="shared" si="189"/>
        <v/>
      </c>
      <c r="FD196" s="104" t="str">
        <f t="shared" si="189"/>
        <v/>
      </c>
      <c r="FE196" s="104" t="str">
        <f t="shared" si="189"/>
        <v/>
      </c>
      <c r="FF196" s="104" t="str">
        <f t="shared" si="189"/>
        <v/>
      </c>
      <c r="FG196" s="104"/>
      <c r="FH196" s="104" t="str">
        <f t="shared" si="167"/>
        <v/>
      </c>
      <c r="FI196" s="104" t="str">
        <f t="shared" si="167"/>
        <v/>
      </c>
      <c r="FJ196" s="104" t="str">
        <f t="shared" si="167"/>
        <v/>
      </c>
      <c r="FK196" s="104" t="str">
        <f t="shared" si="167"/>
        <v/>
      </c>
      <c r="FL196" s="104" t="str">
        <f t="shared" si="167"/>
        <v/>
      </c>
      <c r="FM196" s="104" t="str">
        <f t="shared" si="190"/>
        <v/>
      </c>
      <c r="FN196" s="104" t="str">
        <f t="shared" si="190"/>
        <v/>
      </c>
      <c r="FO196" s="104" t="str">
        <f t="shared" si="190"/>
        <v/>
      </c>
      <c r="FP196" s="104" t="str">
        <f t="shared" si="190"/>
        <v/>
      </c>
      <c r="FQ196" s="104" t="str">
        <f t="shared" si="190"/>
        <v/>
      </c>
      <c r="FR196" s="104" t="str">
        <f t="shared" si="190"/>
        <v/>
      </c>
      <c r="FS196" s="104" t="str">
        <f t="shared" si="190"/>
        <v/>
      </c>
      <c r="FT196" s="104" t="str">
        <f t="shared" si="190"/>
        <v/>
      </c>
      <c r="FU196" s="104"/>
      <c r="FV196" s="104" t="str">
        <f t="shared" si="168"/>
        <v/>
      </c>
      <c r="FW196" s="104" t="str">
        <f t="shared" si="168"/>
        <v/>
      </c>
      <c r="FX196" s="104" t="str">
        <f t="shared" si="168"/>
        <v/>
      </c>
      <c r="FY196" s="104" t="str">
        <f t="shared" si="168"/>
        <v/>
      </c>
      <c r="FZ196" s="104" t="str">
        <f t="shared" si="168"/>
        <v/>
      </c>
      <c r="GA196" s="104" t="str">
        <f t="shared" si="191"/>
        <v/>
      </c>
      <c r="GB196" s="104" t="str">
        <f t="shared" si="191"/>
        <v/>
      </c>
      <c r="GC196" s="104" t="str">
        <f t="shared" si="191"/>
        <v/>
      </c>
      <c r="GD196" s="104" t="str">
        <f t="shared" si="191"/>
        <v/>
      </c>
      <c r="GE196" s="104" t="str">
        <f t="shared" si="191"/>
        <v/>
      </c>
      <c r="GF196" s="104" t="str">
        <f t="shared" si="191"/>
        <v/>
      </c>
      <c r="GG196" s="104" t="str">
        <f t="shared" si="191"/>
        <v/>
      </c>
      <c r="GH196" s="104" t="str">
        <f t="shared" si="191"/>
        <v/>
      </c>
      <c r="GI196" s="104"/>
      <c r="GJ196" s="104" t="str">
        <f t="shared" si="169"/>
        <v/>
      </c>
      <c r="GK196" s="104" t="str">
        <f t="shared" si="169"/>
        <v/>
      </c>
      <c r="GL196" s="104" t="str">
        <f t="shared" si="169"/>
        <v/>
      </c>
      <c r="GM196" s="104" t="str">
        <f t="shared" si="169"/>
        <v/>
      </c>
      <c r="GN196" s="104" t="str">
        <f t="shared" si="169"/>
        <v/>
      </c>
      <c r="GO196" s="104">
        <f t="shared" si="192"/>
        <v>53.2</v>
      </c>
      <c r="GP196" s="104" t="str">
        <f t="shared" si="192"/>
        <v/>
      </c>
      <c r="GQ196" s="104" t="str">
        <f t="shared" si="192"/>
        <v/>
      </c>
      <c r="GR196" s="104" t="str">
        <f t="shared" si="192"/>
        <v/>
      </c>
      <c r="GS196" s="104" t="str">
        <f t="shared" si="192"/>
        <v/>
      </c>
      <c r="GT196" s="104" t="str">
        <f t="shared" si="192"/>
        <v/>
      </c>
      <c r="GU196" s="104" t="str">
        <f t="shared" si="192"/>
        <v/>
      </c>
      <c r="GV196" s="104" t="str">
        <f t="shared" si="192"/>
        <v/>
      </c>
      <c r="GW196" s="104"/>
      <c r="GX196" s="104" t="str">
        <f t="shared" si="170"/>
        <v/>
      </c>
      <c r="GY196" s="104" t="str">
        <f t="shared" si="170"/>
        <v/>
      </c>
      <c r="GZ196" s="104" t="str">
        <f t="shared" si="170"/>
        <v/>
      </c>
      <c r="HA196" s="104" t="str">
        <f t="shared" si="170"/>
        <v/>
      </c>
      <c r="HB196" s="104" t="str">
        <f t="shared" si="170"/>
        <v/>
      </c>
      <c r="HC196" s="104" t="str">
        <f t="shared" si="193"/>
        <v/>
      </c>
      <c r="HD196" s="104" t="str">
        <f t="shared" si="193"/>
        <v/>
      </c>
      <c r="HE196" s="104" t="str">
        <f t="shared" si="193"/>
        <v/>
      </c>
      <c r="HF196" s="104" t="str">
        <f t="shared" si="193"/>
        <v/>
      </c>
      <c r="HG196" s="104" t="str">
        <f t="shared" si="193"/>
        <v/>
      </c>
      <c r="HH196" s="104" t="str">
        <f t="shared" si="193"/>
        <v/>
      </c>
      <c r="HI196" s="104" t="str">
        <f t="shared" si="193"/>
        <v/>
      </c>
      <c r="HJ196" s="104" t="str">
        <f t="shared" si="193"/>
        <v/>
      </c>
    </row>
    <row r="197" spans="1:218" x14ac:dyDescent="0.25">
      <c r="A197" s="91">
        <v>40662</v>
      </c>
      <c r="B197" s="113">
        <v>0.75</v>
      </c>
      <c r="C197" s="114" t="s">
        <v>564</v>
      </c>
      <c r="D197" s="160" t="s">
        <v>664</v>
      </c>
      <c r="E197" s="112">
        <v>82.4</v>
      </c>
      <c r="F197" s="134"/>
      <c r="G197" s="161" t="s">
        <v>665</v>
      </c>
      <c r="H197" s="162" t="str">
        <f>INDEX('Daily Activity List'!B:B,MATCH(A197,'Daily Activity List'!$A:$A))</f>
        <v>AB Decon - Removal</v>
      </c>
      <c r="I197" s="136"/>
      <c r="J197" s="104" t="str">
        <f t="shared" si="194"/>
        <v/>
      </c>
      <c r="K197" s="104" t="str">
        <f t="shared" si="194"/>
        <v/>
      </c>
      <c r="L197" s="104" t="str">
        <f t="shared" si="199"/>
        <v/>
      </c>
      <c r="M197" s="104" t="str">
        <f t="shared" si="199"/>
        <v/>
      </c>
      <c r="N197" s="104" t="str">
        <f t="shared" si="199"/>
        <v/>
      </c>
      <c r="O197" s="104" t="str">
        <f t="shared" si="199"/>
        <v/>
      </c>
      <c r="P197" s="104" t="str">
        <f t="shared" si="199"/>
        <v/>
      </c>
      <c r="Q197" s="104" t="str">
        <f t="shared" si="199"/>
        <v/>
      </c>
      <c r="R197" s="104" t="str">
        <f t="shared" si="199"/>
        <v/>
      </c>
      <c r="S197" s="104" t="str">
        <f t="shared" si="199"/>
        <v/>
      </c>
      <c r="T197" s="104" t="str">
        <f t="shared" si="199"/>
        <v/>
      </c>
      <c r="U197" s="104" t="str">
        <f t="shared" si="199"/>
        <v/>
      </c>
      <c r="V197" s="104" t="str">
        <f t="shared" si="199"/>
        <v/>
      </c>
      <c r="W197" s="136"/>
      <c r="X197" s="104" t="str">
        <f t="shared" si="180"/>
        <v/>
      </c>
      <c r="Y197" s="104" t="str">
        <f t="shared" si="195"/>
        <v/>
      </c>
      <c r="Z197" s="104" t="str">
        <f t="shared" si="195"/>
        <v/>
      </c>
      <c r="AA197" s="104" t="str">
        <f t="shared" si="195"/>
        <v/>
      </c>
      <c r="AB197" s="104" t="str">
        <f t="shared" si="195"/>
        <v/>
      </c>
      <c r="AC197" s="104" t="str">
        <f t="shared" si="195"/>
        <v/>
      </c>
      <c r="AD197" s="104" t="str">
        <f t="shared" si="195"/>
        <v/>
      </c>
      <c r="AE197" s="104" t="str">
        <f t="shared" si="195"/>
        <v/>
      </c>
      <c r="AF197" s="104" t="str">
        <f t="shared" si="195"/>
        <v/>
      </c>
      <c r="AG197" s="104" t="str">
        <f t="shared" si="195"/>
        <v/>
      </c>
      <c r="AH197" s="104" t="str">
        <f t="shared" si="195"/>
        <v/>
      </c>
      <c r="AI197" s="104" t="str">
        <f t="shared" si="195"/>
        <v/>
      </c>
      <c r="AJ197" s="104" t="str">
        <f t="shared" si="195"/>
        <v/>
      </c>
      <c r="AK197" s="104"/>
      <c r="AL197" s="104" t="str">
        <f t="shared" si="181"/>
        <v/>
      </c>
      <c r="AM197" s="104" t="str">
        <f t="shared" si="196"/>
        <v/>
      </c>
      <c r="AN197" s="104" t="str">
        <f t="shared" si="196"/>
        <v/>
      </c>
      <c r="AO197" s="104" t="str">
        <f t="shared" si="196"/>
        <v/>
      </c>
      <c r="AP197" s="104" t="str">
        <f t="shared" si="196"/>
        <v/>
      </c>
      <c r="AQ197" s="104" t="str">
        <f t="shared" si="196"/>
        <v/>
      </c>
      <c r="AR197" s="104" t="str">
        <f t="shared" si="196"/>
        <v/>
      </c>
      <c r="AS197" s="104" t="str">
        <f t="shared" si="196"/>
        <v/>
      </c>
      <c r="AT197" s="104" t="str">
        <f t="shared" si="196"/>
        <v/>
      </c>
      <c r="AU197" s="104" t="str">
        <f t="shared" si="196"/>
        <v/>
      </c>
      <c r="AV197" s="104" t="str">
        <f t="shared" si="196"/>
        <v/>
      </c>
      <c r="AW197" s="104" t="str">
        <f t="shared" si="196"/>
        <v/>
      </c>
      <c r="AX197" s="104" t="str">
        <f t="shared" si="196"/>
        <v/>
      </c>
      <c r="AY197" s="104"/>
      <c r="AZ197" s="104" t="str">
        <f t="shared" si="182"/>
        <v/>
      </c>
      <c r="BA197" s="104" t="str">
        <f t="shared" si="197"/>
        <v/>
      </c>
      <c r="BB197" s="104" t="str">
        <f t="shared" si="197"/>
        <v/>
      </c>
      <c r="BC197" s="104" t="str">
        <f t="shared" si="197"/>
        <v/>
      </c>
      <c r="BD197" s="104" t="str">
        <f t="shared" si="197"/>
        <v/>
      </c>
      <c r="BE197" s="104" t="str">
        <f t="shared" si="197"/>
        <v/>
      </c>
      <c r="BF197" s="104" t="str">
        <f t="shared" si="197"/>
        <v/>
      </c>
      <c r="BG197" s="104" t="str">
        <f t="shared" si="197"/>
        <v/>
      </c>
      <c r="BH197" s="104" t="str">
        <f t="shared" si="197"/>
        <v/>
      </c>
      <c r="BI197" s="104" t="str">
        <f t="shared" si="197"/>
        <v/>
      </c>
      <c r="BJ197" s="104" t="str">
        <f t="shared" si="197"/>
        <v/>
      </c>
      <c r="BK197" s="104" t="str">
        <f t="shared" si="197"/>
        <v/>
      </c>
      <c r="BL197" s="104" t="str">
        <f t="shared" si="197"/>
        <v/>
      </c>
      <c r="BM197" s="104"/>
      <c r="BN197" s="104" t="str">
        <f t="shared" si="183"/>
        <v/>
      </c>
      <c r="BO197" s="104" t="str">
        <f t="shared" si="198"/>
        <v/>
      </c>
      <c r="BP197" s="104" t="str">
        <f t="shared" si="198"/>
        <v/>
      </c>
      <c r="BQ197" s="104" t="str">
        <f t="shared" si="198"/>
        <v/>
      </c>
      <c r="BR197" s="104" t="str">
        <f t="shared" si="198"/>
        <v/>
      </c>
      <c r="BS197" s="104" t="str">
        <f t="shared" si="198"/>
        <v/>
      </c>
      <c r="BT197" s="104" t="str">
        <f t="shared" si="198"/>
        <v/>
      </c>
      <c r="BU197" s="104" t="str">
        <f t="shared" si="198"/>
        <v/>
      </c>
      <c r="BV197" s="104" t="str">
        <f t="shared" si="198"/>
        <v/>
      </c>
      <c r="BW197" s="104" t="str">
        <f t="shared" si="198"/>
        <v/>
      </c>
      <c r="BX197" s="104" t="str">
        <f t="shared" si="198"/>
        <v/>
      </c>
      <c r="BY197" s="104" t="str">
        <f t="shared" si="198"/>
        <v/>
      </c>
      <c r="BZ197" s="104" t="str">
        <f t="shared" si="198"/>
        <v/>
      </c>
      <c r="CA197" s="104"/>
      <c r="CB197" s="104" t="str">
        <f t="shared" si="161"/>
        <v/>
      </c>
      <c r="CC197" s="104" t="str">
        <f t="shared" si="161"/>
        <v/>
      </c>
      <c r="CD197" s="104" t="str">
        <f t="shared" si="161"/>
        <v/>
      </c>
      <c r="CE197" s="104" t="str">
        <f t="shared" si="161"/>
        <v/>
      </c>
      <c r="CF197" s="104" t="str">
        <f t="shared" si="161"/>
        <v/>
      </c>
      <c r="CG197" s="104" t="str">
        <f t="shared" si="184"/>
        <v/>
      </c>
      <c r="CH197" s="104" t="str">
        <f t="shared" si="184"/>
        <v/>
      </c>
      <c r="CI197" s="104" t="str">
        <f t="shared" si="184"/>
        <v/>
      </c>
      <c r="CJ197" s="104" t="str">
        <f t="shared" si="184"/>
        <v/>
      </c>
      <c r="CK197" s="104" t="str">
        <f t="shared" si="184"/>
        <v/>
      </c>
      <c r="CL197" s="104" t="str">
        <f t="shared" si="184"/>
        <v/>
      </c>
      <c r="CM197" s="104" t="str">
        <f t="shared" si="184"/>
        <v/>
      </c>
      <c r="CN197" s="104" t="str">
        <f t="shared" si="184"/>
        <v/>
      </c>
      <c r="CO197" s="104"/>
      <c r="CP197" s="104" t="str">
        <f t="shared" si="162"/>
        <v/>
      </c>
      <c r="CQ197" s="104" t="str">
        <f t="shared" si="162"/>
        <v/>
      </c>
      <c r="CR197" s="104" t="str">
        <f t="shared" si="162"/>
        <v/>
      </c>
      <c r="CS197" s="104" t="str">
        <f t="shared" si="162"/>
        <v/>
      </c>
      <c r="CT197" s="104" t="str">
        <f t="shared" si="162"/>
        <v/>
      </c>
      <c r="CU197" s="104" t="str">
        <f t="shared" si="185"/>
        <v/>
      </c>
      <c r="CV197" s="104" t="str">
        <f t="shared" si="185"/>
        <v/>
      </c>
      <c r="CW197" s="104" t="str">
        <f t="shared" si="185"/>
        <v/>
      </c>
      <c r="CX197" s="104" t="str">
        <f t="shared" si="185"/>
        <v/>
      </c>
      <c r="CY197" s="104" t="str">
        <f t="shared" si="185"/>
        <v/>
      </c>
      <c r="CZ197" s="104" t="str">
        <f t="shared" si="185"/>
        <v/>
      </c>
      <c r="DA197" s="104" t="str">
        <f t="shared" si="185"/>
        <v/>
      </c>
      <c r="DB197" s="104" t="str">
        <f t="shared" si="185"/>
        <v/>
      </c>
      <c r="DC197" s="104"/>
      <c r="DD197" s="104" t="str">
        <f t="shared" si="163"/>
        <v/>
      </c>
      <c r="DE197" s="104" t="str">
        <f t="shared" si="163"/>
        <v/>
      </c>
      <c r="DF197" s="104" t="str">
        <f t="shared" si="163"/>
        <v/>
      </c>
      <c r="DG197" s="104" t="str">
        <f t="shared" si="163"/>
        <v/>
      </c>
      <c r="DH197" s="104" t="str">
        <f t="shared" si="163"/>
        <v/>
      </c>
      <c r="DI197" s="104" t="str">
        <f t="shared" si="186"/>
        <v/>
      </c>
      <c r="DJ197" s="104" t="str">
        <f t="shared" si="186"/>
        <v/>
      </c>
      <c r="DK197" s="104" t="str">
        <f t="shared" si="186"/>
        <v/>
      </c>
      <c r="DL197" s="104" t="str">
        <f t="shared" si="186"/>
        <v/>
      </c>
      <c r="DM197" s="104" t="str">
        <f t="shared" si="186"/>
        <v/>
      </c>
      <c r="DN197" s="104" t="str">
        <f t="shared" si="186"/>
        <v/>
      </c>
      <c r="DO197" s="104" t="str">
        <f t="shared" si="186"/>
        <v/>
      </c>
      <c r="DP197" s="104" t="str">
        <f t="shared" si="186"/>
        <v/>
      </c>
      <c r="DQ197" s="104"/>
      <c r="DR197" s="104" t="str">
        <f t="shared" si="164"/>
        <v/>
      </c>
      <c r="DS197" s="104" t="str">
        <f t="shared" si="164"/>
        <v/>
      </c>
      <c r="DT197" s="104" t="str">
        <f t="shared" si="164"/>
        <v/>
      </c>
      <c r="DU197" s="104" t="str">
        <f t="shared" si="164"/>
        <v/>
      </c>
      <c r="DV197" s="104" t="str">
        <f t="shared" si="164"/>
        <v/>
      </c>
      <c r="DW197" s="104" t="str">
        <f t="shared" si="187"/>
        <v/>
      </c>
      <c r="DX197" s="104" t="str">
        <f t="shared" si="187"/>
        <v/>
      </c>
      <c r="DY197" s="104" t="str">
        <f t="shared" si="187"/>
        <v/>
      </c>
      <c r="DZ197" s="104" t="str">
        <f t="shared" si="187"/>
        <v/>
      </c>
      <c r="EA197" s="104" t="str">
        <f t="shared" si="187"/>
        <v/>
      </c>
      <c r="EB197" s="104" t="str">
        <f t="shared" si="187"/>
        <v/>
      </c>
      <c r="EC197" s="104" t="str">
        <f t="shared" si="187"/>
        <v/>
      </c>
      <c r="ED197" s="104" t="str">
        <f t="shared" si="187"/>
        <v/>
      </c>
      <c r="EE197" s="104"/>
      <c r="EF197" s="104" t="str">
        <f t="shared" si="165"/>
        <v/>
      </c>
      <c r="EG197" s="104" t="str">
        <f t="shared" si="165"/>
        <v/>
      </c>
      <c r="EH197" s="104" t="str">
        <f t="shared" si="165"/>
        <v/>
      </c>
      <c r="EI197" s="104" t="str">
        <f t="shared" si="165"/>
        <v/>
      </c>
      <c r="EJ197" s="104" t="str">
        <f t="shared" si="165"/>
        <v/>
      </c>
      <c r="EK197" s="104" t="str">
        <f t="shared" si="188"/>
        <v/>
      </c>
      <c r="EL197" s="104" t="str">
        <f t="shared" si="188"/>
        <v/>
      </c>
      <c r="EM197" s="104" t="str">
        <f t="shared" si="188"/>
        <v/>
      </c>
      <c r="EN197" s="104" t="str">
        <f t="shared" si="188"/>
        <v/>
      </c>
      <c r="EO197" s="104" t="str">
        <f t="shared" si="188"/>
        <v/>
      </c>
      <c r="EP197" s="104" t="str">
        <f t="shared" si="188"/>
        <v/>
      </c>
      <c r="EQ197" s="104" t="str">
        <f t="shared" si="188"/>
        <v/>
      </c>
      <c r="ER197" s="104" t="str">
        <f t="shared" si="188"/>
        <v/>
      </c>
      <c r="ES197" s="104"/>
      <c r="ET197" s="104" t="str">
        <f t="shared" si="166"/>
        <v/>
      </c>
      <c r="EU197" s="104" t="str">
        <f t="shared" si="166"/>
        <v/>
      </c>
      <c r="EV197" s="104" t="str">
        <f t="shared" si="166"/>
        <v/>
      </c>
      <c r="EW197" s="104" t="str">
        <f t="shared" si="166"/>
        <v/>
      </c>
      <c r="EX197" s="104" t="str">
        <f t="shared" si="166"/>
        <v/>
      </c>
      <c r="EY197" s="104" t="str">
        <f t="shared" si="189"/>
        <v/>
      </c>
      <c r="EZ197" s="104" t="str">
        <f t="shared" si="189"/>
        <v/>
      </c>
      <c r="FA197" s="104" t="str">
        <f t="shared" si="189"/>
        <v/>
      </c>
      <c r="FB197" s="104" t="str">
        <f t="shared" si="189"/>
        <v/>
      </c>
      <c r="FC197" s="104" t="str">
        <f t="shared" si="189"/>
        <v/>
      </c>
      <c r="FD197" s="104" t="str">
        <f t="shared" si="189"/>
        <v/>
      </c>
      <c r="FE197" s="104" t="str">
        <f t="shared" si="189"/>
        <v/>
      </c>
      <c r="FF197" s="104" t="str">
        <f t="shared" si="189"/>
        <v/>
      </c>
      <c r="FG197" s="104"/>
      <c r="FH197" s="104" t="str">
        <f t="shared" si="167"/>
        <v/>
      </c>
      <c r="FI197" s="104" t="str">
        <f t="shared" si="167"/>
        <v/>
      </c>
      <c r="FJ197" s="104" t="str">
        <f t="shared" si="167"/>
        <v/>
      </c>
      <c r="FK197" s="104" t="str">
        <f t="shared" si="167"/>
        <v/>
      </c>
      <c r="FL197" s="104" t="str">
        <f t="shared" si="167"/>
        <v/>
      </c>
      <c r="FM197" s="104" t="str">
        <f t="shared" si="190"/>
        <v/>
      </c>
      <c r="FN197" s="104" t="str">
        <f t="shared" si="190"/>
        <v/>
      </c>
      <c r="FO197" s="104" t="str">
        <f t="shared" si="190"/>
        <v/>
      </c>
      <c r="FP197" s="104" t="str">
        <f t="shared" si="190"/>
        <v/>
      </c>
      <c r="FQ197" s="104" t="str">
        <f t="shared" si="190"/>
        <v/>
      </c>
      <c r="FR197" s="104" t="str">
        <f t="shared" si="190"/>
        <v/>
      </c>
      <c r="FS197" s="104" t="str">
        <f t="shared" si="190"/>
        <v/>
      </c>
      <c r="FT197" s="104" t="str">
        <f t="shared" si="190"/>
        <v/>
      </c>
      <c r="FU197" s="104"/>
      <c r="FV197" s="104" t="str">
        <f t="shared" si="168"/>
        <v/>
      </c>
      <c r="FW197" s="104" t="str">
        <f t="shared" si="168"/>
        <v/>
      </c>
      <c r="FX197" s="104" t="str">
        <f t="shared" si="168"/>
        <v/>
      </c>
      <c r="FY197" s="104" t="str">
        <f t="shared" si="168"/>
        <v/>
      </c>
      <c r="FZ197" s="104" t="str">
        <f t="shared" si="168"/>
        <v/>
      </c>
      <c r="GA197" s="104" t="str">
        <f t="shared" si="191"/>
        <v/>
      </c>
      <c r="GB197" s="104" t="str">
        <f t="shared" si="191"/>
        <v/>
      </c>
      <c r="GC197" s="104" t="str">
        <f t="shared" si="191"/>
        <v/>
      </c>
      <c r="GD197" s="104" t="str">
        <f t="shared" si="191"/>
        <v/>
      </c>
      <c r="GE197" s="104" t="str">
        <f t="shared" si="191"/>
        <v/>
      </c>
      <c r="GF197" s="104" t="str">
        <f t="shared" si="191"/>
        <v/>
      </c>
      <c r="GG197" s="104" t="str">
        <f t="shared" si="191"/>
        <v/>
      </c>
      <c r="GH197" s="104" t="str">
        <f t="shared" si="191"/>
        <v/>
      </c>
      <c r="GI197" s="104"/>
      <c r="GJ197" s="104" t="str">
        <f t="shared" si="169"/>
        <v/>
      </c>
      <c r="GK197" s="104" t="str">
        <f t="shared" si="169"/>
        <v/>
      </c>
      <c r="GL197" s="104" t="str">
        <f t="shared" si="169"/>
        <v/>
      </c>
      <c r="GM197" s="104" t="str">
        <f t="shared" si="169"/>
        <v/>
      </c>
      <c r="GN197" s="104" t="str">
        <f t="shared" si="169"/>
        <v/>
      </c>
      <c r="GO197" s="104">
        <f t="shared" si="192"/>
        <v>82.4</v>
      </c>
      <c r="GP197" s="104" t="str">
        <f t="shared" si="192"/>
        <v/>
      </c>
      <c r="GQ197" s="104" t="str">
        <f t="shared" si="192"/>
        <v/>
      </c>
      <c r="GR197" s="104" t="str">
        <f t="shared" si="192"/>
        <v/>
      </c>
      <c r="GS197" s="104" t="str">
        <f t="shared" si="192"/>
        <v/>
      </c>
      <c r="GT197" s="104" t="str">
        <f t="shared" si="192"/>
        <v/>
      </c>
      <c r="GU197" s="104" t="str">
        <f t="shared" si="192"/>
        <v/>
      </c>
      <c r="GV197" s="104" t="str">
        <f t="shared" si="192"/>
        <v/>
      </c>
      <c r="GW197" s="104"/>
      <c r="GX197" s="104" t="str">
        <f t="shared" si="170"/>
        <v/>
      </c>
      <c r="GY197" s="104" t="str">
        <f t="shared" si="170"/>
        <v/>
      </c>
      <c r="GZ197" s="104" t="str">
        <f t="shared" si="170"/>
        <v/>
      </c>
      <c r="HA197" s="104" t="str">
        <f t="shared" si="170"/>
        <v/>
      </c>
      <c r="HB197" s="104" t="str">
        <f t="shared" si="170"/>
        <v/>
      </c>
      <c r="HC197" s="104" t="str">
        <f t="shared" si="193"/>
        <v/>
      </c>
      <c r="HD197" s="104" t="str">
        <f t="shared" si="193"/>
        <v/>
      </c>
      <c r="HE197" s="104" t="str">
        <f t="shared" si="193"/>
        <v/>
      </c>
      <c r="HF197" s="104" t="str">
        <f t="shared" si="193"/>
        <v/>
      </c>
      <c r="HG197" s="104" t="str">
        <f t="shared" si="193"/>
        <v/>
      </c>
      <c r="HH197" s="104" t="str">
        <f t="shared" si="193"/>
        <v/>
      </c>
      <c r="HI197" s="104" t="str">
        <f t="shared" si="193"/>
        <v/>
      </c>
      <c r="HJ197" s="104" t="str">
        <f t="shared" si="193"/>
        <v/>
      </c>
    </row>
    <row r="198" spans="1:218" x14ac:dyDescent="0.25">
      <c r="A198" s="91">
        <v>40662</v>
      </c>
      <c r="B198" s="113">
        <v>0.75</v>
      </c>
      <c r="C198" s="114" t="s">
        <v>564</v>
      </c>
      <c r="D198" s="160" t="s">
        <v>664</v>
      </c>
      <c r="E198" s="112">
        <v>61.2</v>
      </c>
      <c r="F198" s="134"/>
      <c r="G198" s="161" t="s">
        <v>665</v>
      </c>
      <c r="H198" s="162" t="str">
        <f>INDEX('Daily Activity List'!B:B,MATCH(A198,'Daily Activity List'!$A:$A))</f>
        <v>AB Decon - Removal</v>
      </c>
      <c r="I198" s="136"/>
      <c r="J198" s="104" t="str">
        <f t="shared" si="194"/>
        <v/>
      </c>
      <c r="K198" s="104" t="str">
        <f t="shared" si="194"/>
        <v/>
      </c>
      <c r="L198" s="104" t="str">
        <f t="shared" si="199"/>
        <v/>
      </c>
      <c r="M198" s="104" t="str">
        <f t="shared" si="199"/>
        <v/>
      </c>
      <c r="N198" s="104" t="str">
        <f t="shared" si="199"/>
        <v/>
      </c>
      <c r="O198" s="104" t="str">
        <f t="shared" si="199"/>
        <v/>
      </c>
      <c r="P198" s="104" t="str">
        <f t="shared" si="199"/>
        <v/>
      </c>
      <c r="Q198" s="104" t="str">
        <f t="shared" si="199"/>
        <v/>
      </c>
      <c r="R198" s="104" t="str">
        <f t="shared" si="199"/>
        <v/>
      </c>
      <c r="S198" s="104" t="str">
        <f t="shared" si="199"/>
        <v/>
      </c>
      <c r="T198" s="104" t="str">
        <f t="shared" si="199"/>
        <v/>
      </c>
      <c r="U198" s="104" t="str">
        <f t="shared" si="199"/>
        <v/>
      </c>
      <c r="V198" s="104" t="str">
        <f t="shared" si="199"/>
        <v/>
      </c>
      <c r="W198" s="136"/>
      <c r="X198" s="104" t="str">
        <f t="shared" si="180"/>
        <v/>
      </c>
      <c r="Y198" s="104" t="str">
        <f t="shared" si="195"/>
        <v/>
      </c>
      <c r="Z198" s="104" t="str">
        <f t="shared" si="195"/>
        <v/>
      </c>
      <c r="AA198" s="104" t="str">
        <f t="shared" si="195"/>
        <v/>
      </c>
      <c r="AB198" s="104" t="str">
        <f t="shared" si="195"/>
        <v/>
      </c>
      <c r="AC198" s="104" t="str">
        <f t="shared" si="195"/>
        <v/>
      </c>
      <c r="AD198" s="104" t="str">
        <f t="shared" si="195"/>
        <v/>
      </c>
      <c r="AE198" s="104" t="str">
        <f t="shared" si="195"/>
        <v/>
      </c>
      <c r="AF198" s="104" t="str">
        <f t="shared" si="195"/>
        <v/>
      </c>
      <c r="AG198" s="104" t="str">
        <f t="shared" si="195"/>
        <v/>
      </c>
      <c r="AH198" s="104" t="str">
        <f t="shared" si="195"/>
        <v/>
      </c>
      <c r="AI198" s="104" t="str">
        <f t="shared" si="195"/>
        <v/>
      </c>
      <c r="AJ198" s="104" t="str">
        <f t="shared" si="195"/>
        <v/>
      </c>
      <c r="AK198" s="104"/>
      <c r="AL198" s="104" t="str">
        <f t="shared" si="181"/>
        <v/>
      </c>
      <c r="AM198" s="104" t="str">
        <f t="shared" si="196"/>
        <v/>
      </c>
      <c r="AN198" s="104" t="str">
        <f t="shared" si="196"/>
        <v/>
      </c>
      <c r="AO198" s="104" t="str">
        <f t="shared" si="196"/>
        <v/>
      </c>
      <c r="AP198" s="104" t="str">
        <f t="shared" si="196"/>
        <v/>
      </c>
      <c r="AQ198" s="104" t="str">
        <f t="shared" si="196"/>
        <v/>
      </c>
      <c r="AR198" s="104" t="str">
        <f t="shared" si="196"/>
        <v/>
      </c>
      <c r="AS198" s="104" t="str">
        <f t="shared" si="196"/>
        <v/>
      </c>
      <c r="AT198" s="104" t="str">
        <f t="shared" si="196"/>
        <v/>
      </c>
      <c r="AU198" s="104" t="str">
        <f t="shared" si="196"/>
        <v/>
      </c>
      <c r="AV198" s="104" t="str">
        <f t="shared" si="196"/>
        <v/>
      </c>
      <c r="AW198" s="104" t="str">
        <f t="shared" si="196"/>
        <v/>
      </c>
      <c r="AX198" s="104" t="str">
        <f t="shared" si="196"/>
        <v/>
      </c>
      <c r="AY198" s="104"/>
      <c r="AZ198" s="104" t="str">
        <f t="shared" si="182"/>
        <v/>
      </c>
      <c r="BA198" s="104" t="str">
        <f t="shared" si="197"/>
        <v/>
      </c>
      <c r="BB198" s="104" t="str">
        <f t="shared" si="197"/>
        <v/>
      </c>
      <c r="BC198" s="104" t="str">
        <f t="shared" si="197"/>
        <v/>
      </c>
      <c r="BD198" s="104" t="str">
        <f t="shared" si="197"/>
        <v/>
      </c>
      <c r="BE198" s="104" t="str">
        <f t="shared" si="197"/>
        <v/>
      </c>
      <c r="BF198" s="104" t="str">
        <f t="shared" si="197"/>
        <v/>
      </c>
      <c r="BG198" s="104" t="str">
        <f t="shared" si="197"/>
        <v/>
      </c>
      <c r="BH198" s="104" t="str">
        <f t="shared" si="197"/>
        <v/>
      </c>
      <c r="BI198" s="104" t="str">
        <f t="shared" si="197"/>
        <v/>
      </c>
      <c r="BJ198" s="104" t="str">
        <f t="shared" si="197"/>
        <v/>
      </c>
      <c r="BK198" s="104" t="str">
        <f t="shared" si="197"/>
        <v/>
      </c>
      <c r="BL198" s="104" t="str">
        <f t="shared" si="197"/>
        <v/>
      </c>
      <c r="BM198" s="104"/>
      <c r="BN198" s="104" t="str">
        <f t="shared" si="183"/>
        <v/>
      </c>
      <c r="BO198" s="104" t="str">
        <f t="shared" si="198"/>
        <v/>
      </c>
      <c r="BP198" s="104" t="str">
        <f t="shared" si="198"/>
        <v/>
      </c>
      <c r="BQ198" s="104" t="str">
        <f t="shared" si="198"/>
        <v/>
      </c>
      <c r="BR198" s="104" t="str">
        <f t="shared" si="198"/>
        <v/>
      </c>
      <c r="BS198" s="104" t="str">
        <f t="shared" si="198"/>
        <v/>
      </c>
      <c r="BT198" s="104" t="str">
        <f t="shared" si="198"/>
        <v/>
      </c>
      <c r="BU198" s="104" t="str">
        <f t="shared" si="198"/>
        <v/>
      </c>
      <c r="BV198" s="104" t="str">
        <f t="shared" si="198"/>
        <v/>
      </c>
      <c r="BW198" s="104" t="str">
        <f t="shared" si="198"/>
        <v/>
      </c>
      <c r="BX198" s="104" t="str">
        <f t="shared" si="198"/>
        <v/>
      </c>
      <c r="BY198" s="104" t="str">
        <f t="shared" si="198"/>
        <v/>
      </c>
      <c r="BZ198" s="104" t="str">
        <f t="shared" si="198"/>
        <v/>
      </c>
      <c r="CA198" s="104"/>
      <c r="CB198" s="104" t="str">
        <f t="shared" ref="CB198:CF248" si="200">IF($C198=$CA$1,IF($E198="","",IF($H198=CB$1,$E198,"")),"")</f>
        <v/>
      </c>
      <c r="CC198" s="104" t="str">
        <f t="shared" si="200"/>
        <v/>
      </c>
      <c r="CD198" s="104" t="str">
        <f t="shared" si="200"/>
        <v/>
      </c>
      <c r="CE198" s="104" t="str">
        <f t="shared" si="200"/>
        <v/>
      </c>
      <c r="CF198" s="104" t="str">
        <f t="shared" si="200"/>
        <v/>
      </c>
      <c r="CG198" s="104" t="str">
        <f t="shared" si="184"/>
        <v/>
      </c>
      <c r="CH198" s="104" t="str">
        <f t="shared" si="184"/>
        <v/>
      </c>
      <c r="CI198" s="104" t="str">
        <f t="shared" si="184"/>
        <v/>
      </c>
      <c r="CJ198" s="104" t="str">
        <f t="shared" si="184"/>
        <v/>
      </c>
      <c r="CK198" s="104" t="str">
        <f t="shared" si="184"/>
        <v/>
      </c>
      <c r="CL198" s="104" t="str">
        <f t="shared" si="184"/>
        <v/>
      </c>
      <c r="CM198" s="104" t="str">
        <f t="shared" si="184"/>
        <v/>
      </c>
      <c r="CN198" s="104" t="str">
        <f t="shared" si="184"/>
        <v/>
      </c>
      <c r="CO198" s="104"/>
      <c r="CP198" s="104" t="str">
        <f t="shared" ref="CP198:CT248" si="201">IF($C198=$CO$1,IF($E198="","",IF($H198=CP$1,$E198,"")),"")</f>
        <v/>
      </c>
      <c r="CQ198" s="104" t="str">
        <f t="shared" si="201"/>
        <v/>
      </c>
      <c r="CR198" s="104" t="str">
        <f t="shared" si="201"/>
        <v/>
      </c>
      <c r="CS198" s="104" t="str">
        <f t="shared" si="201"/>
        <v/>
      </c>
      <c r="CT198" s="104" t="str">
        <f t="shared" si="201"/>
        <v/>
      </c>
      <c r="CU198" s="104" t="str">
        <f t="shared" si="185"/>
        <v/>
      </c>
      <c r="CV198" s="104" t="str">
        <f t="shared" si="185"/>
        <v/>
      </c>
      <c r="CW198" s="104" t="str">
        <f t="shared" si="185"/>
        <v/>
      </c>
      <c r="CX198" s="104" t="str">
        <f t="shared" si="185"/>
        <v/>
      </c>
      <c r="CY198" s="104" t="str">
        <f t="shared" si="185"/>
        <v/>
      </c>
      <c r="CZ198" s="104" t="str">
        <f t="shared" si="185"/>
        <v/>
      </c>
      <c r="DA198" s="104" t="str">
        <f t="shared" si="185"/>
        <v/>
      </c>
      <c r="DB198" s="104" t="str">
        <f t="shared" si="185"/>
        <v/>
      </c>
      <c r="DC198" s="104"/>
      <c r="DD198" s="104" t="str">
        <f t="shared" ref="DD198:DH248" si="202">IF($C198=$DC$1,IF($E198="","",IF($H198=DD$1,$E198,"")),"")</f>
        <v/>
      </c>
      <c r="DE198" s="104" t="str">
        <f t="shared" si="202"/>
        <v/>
      </c>
      <c r="DF198" s="104" t="str">
        <f t="shared" si="202"/>
        <v/>
      </c>
      <c r="DG198" s="104" t="str">
        <f t="shared" si="202"/>
        <v/>
      </c>
      <c r="DH198" s="104" t="str">
        <f t="shared" si="202"/>
        <v/>
      </c>
      <c r="DI198" s="104" t="str">
        <f t="shared" si="186"/>
        <v/>
      </c>
      <c r="DJ198" s="104" t="str">
        <f t="shared" si="186"/>
        <v/>
      </c>
      <c r="DK198" s="104" t="str">
        <f t="shared" si="186"/>
        <v/>
      </c>
      <c r="DL198" s="104" t="str">
        <f t="shared" si="186"/>
        <v/>
      </c>
      <c r="DM198" s="104" t="str">
        <f t="shared" si="186"/>
        <v/>
      </c>
      <c r="DN198" s="104" t="str">
        <f t="shared" si="186"/>
        <v/>
      </c>
      <c r="DO198" s="104" t="str">
        <f t="shared" si="186"/>
        <v/>
      </c>
      <c r="DP198" s="104" t="str">
        <f t="shared" si="186"/>
        <v/>
      </c>
      <c r="DQ198" s="104"/>
      <c r="DR198" s="104" t="str">
        <f t="shared" ref="DR198:DV248" si="203">IF($C198=$DQ$1,IF($E198="","",IF($H198=DR$1,$E198,"")),"")</f>
        <v/>
      </c>
      <c r="DS198" s="104" t="str">
        <f t="shared" si="203"/>
        <v/>
      </c>
      <c r="DT198" s="104" t="str">
        <f t="shared" si="203"/>
        <v/>
      </c>
      <c r="DU198" s="104" t="str">
        <f t="shared" si="203"/>
        <v/>
      </c>
      <c r="DV198" s="104" t="str">
        <f t="shared" si="203"/>
        <v/>
      </c>
      <c r="DW198" s="104" t="str">
        <f t="shared" si="187"/>
        <v/>
      </c>
      <c r="DX198" s="104" t="str">
        <f t="shared" si="187"/>
        <v/>
      </c>
      <c r="DY198" s="104" t="str">
        <f t="shared" si="187"/>
        <v/>
      </c>
      <c r="DZ198" s="104" t="str">
        <f t="shared" si="187"/>
        <v/>
      </c>
      <c r="EA198" s="104" t="str">
        <f t="shared" si="187"/>
        <v/>
      </c>
      <c r="EB198" s="104" t="str">
        <f t="shared" si="187"/>
        <v/>
      </c>
      <c r="EC198" s="104" t="str">
        <f t="shared" si="187"/>
        <v/>
      </c>
      <c r="ED198" s="104" t="str">
        <f t="shared" si="187"/>
        <v/>
      </c>
      <c r="EE198" s="104"/>
      <c r="EF198" s="104" t="str">
        <f t="shared" ref="EF198:EJ248" si="204">IF($C198=$EE$1,IF($E198="","",IF($H198=EF$1,$E198,"")),"")</f>
        <v/>
      </c>
      <c r="EG198" s="104" t="str">
        <f t="shared" si="204"/>
        <v/>
      </c>
      <c r="EH198" s="104" t="str">
        <f t="shared" si="204"/>
        <v/>
      </c>
      <c r="EI198" s="104" t="str">
        <f t="shared" si="204"/>
        <v/>
      </c>
      <c r="EJ198" s="104" t="str">
        <f t="shared" si="204"/>
        <v/>
      </c>
      <c r="EK198" s="104" t="str">
        <f t="shared" si="188"/>
        <v/>
      </c>
      <c r="EL198" s="104" t="str">
        <f t="shared" si="188"/>
        <v/>
      </c>
      <c r="EM198" s="104" t="str">
        <f t="shared" si="188"/>
        <v/>
      </c>
      <c r="EN198" s="104" t="str">
        <f t="shared" si="188"/>
        <v/>
      </c>
      <c r="EO198" s="104" t="str">
        <f t="shared" si="188"/>
        <v/>
      </c>
      <c r="EP198" s="104" t="str">
        <f t="shared" si="188"/>
        <v/>
      </c>
      <c r="EQ198" s="104" t="str">
        <f t="shared" si="188"/>
        <v/>
      </c>
      <c r="ER198" s="104" t="str">
        <f t="shared" si="188"/>
        <v/>
      </c>
      <c r="ES198" s="104"/>
      <c r="ET198" s="104" t="str">
        <f t="shared" ref="ET198:EX248" si="205">IF($C198=$ES$1,IF($E198="","",IF($H198=ET$1,$E198,"")),"")</f>
        <v/>
      </c>
      <c r="EU198" s="104" t="str">
        <f t="shared" si="205"/>
        <v/>
      </c>
      <c r="EV198" s="104" t="str">
        <f t="shared" si="205"/>
        <v/>
      </c>
      <c r="EW198" s="104" t="str">
        <f t="shared" si="205"/>
        <v/>
      </c>
      <c r="EX198" s="104" t="str">
        <f t="shared" si="205"/>
        <v/>
      </c>
      <c r="EY198" s="104" t="str">
        <f t="shared" si="189"/>
        <v/>
      </c>
      <c r="EZ198" s="104" t="str">
        <f t="shared" si="189"/>
        <v/>
      </c>
      <c r="FA198" s="104" t="str">
        <f t="shared" si="189"/>
        <v/>
      </c>
      <c r="FB198" s="104" t="str">
        <f t="shared" si="189"/>
        <v/>
      </c>
      <c r="FC198" s="104" t="str">
        <f t="shared" si="189"/>
        <v/>
      </c>
      <c r="FD198" s="104" t="str">
        <f t="shared" si="189"/>
        <v/>
      </c>
      <c r="FE198" s="104" t="str">
        <f t="shared" si="189"/>
        <v/>
      </c>
      <c r="FF198" s="104" t="str">
        <f t="shared" si="189"/>
        <v/>
      </c>
      <c r="FG198" s="104"/>
      <c r="FH198" s="104" t="str">
        <f t="shared" ref="FH198:FL248" si="206">IF($C198=$FG$1,IF($E198="","",IF($H198=FH$1,$E198,"")),"")</f>
        <v/>
      </c>
      <c r="FI198" s="104" t="str">
        <f t="shared" si="206"/>
        <v/>
      </c>
      <c r="FJ198" s="104" t="str">
        <f t="shared" si="206"/>
        <v/>
      </c>
      <c r="FK198" s="104" t="str">
        <f t="shared" si="206"/>
        <v/>
      </c>
      <c r="FL198" s="104" t="str">
        <f t="shared" si="206"/>
        <v/>
      </c>
      <c r="FM198" s="104" t="str">
        <f t="shared" si="190"/>
        <v/>
      </c>
      <c r="FN198" s="104" t="str">
        <f t="shared" si="190"/>
        <v/>
      </c>
      <c r="FO198" s="104" t="str">
        <f t="shared" si="190"/>
        <v/>
      </c>
      <c r="FP198" s="104" t="str">
        <f t="shared" si="190"/>
        <v/>
      </c>
      <c r="FQ198" s="104" t="str">
        <f t="shared" si="190"/>
        <v/>
      </c>
      <c r="FR198" s="104" t="str">
        <f t="shared" si="190"/>
        <v/>
      </c>
      <c r="FS198" s="104" t="str">
        <f t="shared" si="190"/>
        <v/>
      </c>
      <c r="FT198" s="104" t="str">
        <f t="shared" si="190"/>
        <v/>
      </c>
      <c r="FU198" s="104"/>
      <c r="FV198" s="104" t="str">
        <f t="shared" ref="FV198:FZ248" si="207">IF($C198=$FU$1,IF($E198="","",IF($H198=FV$1,$E198,"")),"")</f>
        <v/>
      </c>
      <c r="FW198" s="104" t="str">
        <f t="shared" si="207"/>
        <v/>
      </c>
      <c r="FX198" s="104" t="str">
        <f t="shared" si="207"/>
        <v/>
      </c>
      <c r="FY198" s="104" t="str">
        <f t="shared" si="207"/>
        <v/>
      </c>
      <c r="FZ198" s="104" t="str">
        <f t="shared" si="207"/>
        <v/>
      </c>
      <c r="GA198" s="104" t="str">
        <f t="shared" si="191"/>
        <v/>
      </c>
      <c r="GB198" s="104" t="str">
        <f t="shared" si="191"/>
        <v/>
      </c>
      <c r="GC198" s="104" t="str">
        <f t="shared" si="191"/>
        <v/>
      </c>
      <c r="GD198" s="104" t="str">
        <f t="shared" si="191"/>
        <v/>
      </c>
      <c r="GE198" s="104" t="str">
        <f t="shared" si="191"/>
        <v/>
      </c>
      <c r="GF198" s="104" t="str">
        <f t="shared" si="191"/>
        <v/>
      </c>
      <c r="GG198" s="104" t="str">
        <f t="shared" si="191"/>
        <v/>
      </c>
      <c r="GH198" s="104" t="str">
        <f t="shared" si="191"/>
        <v/>
      </c>
      <c r="GI198" s="104"/>
      <c r="GJ198" s="104" t="str">
        <f t="shared" ref="GJ198:GN248" si="208">IF($C198=$GI$1,IF($E198="","",IF($H198=GJ$1,$E198,"")),"")</f>
        <v/>
      </c>
      <c r="GK198" s="104" t="str">
        <f t="shared" si="208"/>
        <v/>
      </c>
      <c r="GL198" s="104" t="str">
        <f t="shared" si="208"/>
        <v/>
      </c>
      <c r="GM198" s="104" t="str">
        <f t="shared" si="208"/>
        <v/>
      </c>
      <c r="GN198" s="104" t="str">
        <f t="shared" si="208"/>
        <v/>
      </c>
      <c r="GO198" s="104">
        <f t="shared" si="192"/>
        <v>61.2</v>
      </c>
      <c r="GP198" s="104" t="str">
        <f t="shared" si="192"/>
        <v/>
      </c>
      <c r="GQ198" s="104" t="str">
        <f t="shared" si="192"/>
        <v/>
      </c>
      <c r="GR198" s="104" t="str">
        <f t="shared" si="192"/>
        <v/>
      </c>
      <c r="GS198" s="104" t="str">
        <f t="shared" si="192"/>
        <v/>
      </c>
      <c r="GT198" s="104" t="str">
        <f t="shared" si="192"/>
        <v/>
      </c>
      <c r="GU198" s="104" t="str">
        <f t="shared" si="192"/>
        <v/>
      </c>
      <c r="GV198" s="104" t="str">
        <f t="shared" si="192"/>
        <v/>
      </c>
      <c r="GW198" s="104"/>
      <c r="GX198" s="104" t="str">
        <f t="shared" ref="GX198:HB248" si="209">IF($C198=$GW$1,IF($E198="","",IF($H198=GX$1,$E198,"")),"")</f>
        <v/>
      </c>
      <c r="GY198" s="104" t="str">
        <f t="shared" si="209"/>
        <v/>
      </c>
      <c r="GZ198" s="104" t="str">
        <f t="shared" si="209"/>
        <v/>
      </c>
      <c r="HA198" s="104" t="str">
        <f t="shared" si="209"/>
        <v/>
      </c>
      <c r="HB198" s="104" t="str">
        <f t="shared" si="209"/>
        <v/>
      </c>
      <c r="HC198" s="104" t="str">
        <f t="shared" si="193"/>
        <v/>
      </c>
      <c r="HD198" s="104" t="str">
        <f t="shared" si="193"/>
        <v/>
      </c>
      <c r="HE198" s="104" t="str">
        <f t="shared" si="193"/>
        <v/>
      </c>
      <c r="HF198" s="104" t="str">
        <f t="shared" si="193"/>
        <v/>
      </c>
      <c r="HG198" s="104" t="str">
        <f t="shared" si="193"/>
        <v/>
      </c>
      <c r="HH198" s="104" t="str">
        <f t="shared" si="193"/>
        <v/>
      </c>
      <c r="HI198" s="104" t="str">
        <f t="shared" si="193"/>
        <v/>
      </c>
      <c r="HJ198" s="104" t="str">
        <f t="shared" si="193"/>
        <v/>
      </c>
    </row>
    <row r="199" spans="1:218" x14ac:dyDescent="0.25">
      <c r="A199" s="91">
        <v>40662</v>
      </c>
      <c r="B199" s="113">
        <v>0.75</v>
      </c>
      <c r="C199" s="114" t="s">
        <v>564</v>
      </c>
      <c r="D199" s="160" t="s">
        <v>664</v>
      </c>
      <c r="E199" s="112">
        <v>49.2</v>
      </c>
      <c r="F199" s="134"/>
      <c r="G199" s="161" t="s">
        <v>665</v>
      </c>
      <c r="H199" s="162" t="str">
        <f>INDEX('Daily Activity List'!B:B,MATCH(A199,'Daily Activity List'!$A:$A))</f>
        <v>AB Decon - Removal</v>
      </c>
      <c r="I199" s="136"/>
      <c r="J199" s="104" t="str">
        <f t="shared" si="194"/>
        <v/>
      </c>
      <c r="K199" s="104" t="str">
        <f t="shared" si="194"/>
        <v/>
      </c>
      <c r="L199" s="104" t="str">
        <f t="shared" si="199"/>
        <v/>
      </c>
      <c r="M199" s="104" t="str">
        <f t="shared" si="199"/>
        <v/>
      </c>
      <c r="N199" s="104" t="str">
        <f t="shared" si="199"/>
        <v/>
      </c>
      <c r="O199" s="104" t="str">
        <f t="shared" si="199"/>
        <v/>
      </c>
      <c r="P199" s="104" t="str">
        <f t="shared" si="199"/>
        <v/>
      </c>
      <c r="Q199" s="104" t="str">
        <f t="shared" si="199"/>
        <v/>
      </c>
      <c r="R199" s="104" t="str">
        <f t="shared" si="199"/>
        <v/>
      </c>
      <c r="S199" s="104" t="str">
        <f t="shared" si="199"/>
        <v/>
      </c>
      <c r="T199" s="104" t="str">
        <f t="shared" si="199"/>
        <v/>
      </c>
      <c r="U199" s="104" t="str">
        <f t="shared" si="199"/>
        <v/>
      </c>
      <c r="V199" s="104" t="str">
        <f t="shared" si="199"/>
        <v/>
      </c>
      <c r="W199" s="136"/>
      <c r="X199" s="104" t="str">
        <f t="shared" si="180"/>
        <v/>
      </c>
      <c r="Y199" s="104" t="str">
        <f t="shared" si="195"/>
        <v/>
      </c>
      <c r="Z199" s="104" t="str">
        <f t="shared" si="195"/>
        <v/>
      </c>
      <c r="AA199" s="104" t="str">
        <f t="shared" si="195"/>
        <v/>
      </c>
      <c r="AB199" s="104" t="str">
        <f t="shared" si="195"/>
        <v/>
      </c>
      <c r="AC199" s="104" t="str">
        <f t="shared" si="195"/>
        <v/>
      </c>
      <c r="AD199" s="104" t="str">
        <f t="shared" si="195"/>
        <v/>
      </c>
      <c r="AE199" s="104" t="str">
        <f t="shared" si="195"/>
        <v/>
      </c>
      <c r="AF199" s="104" t="str">
        <f t="shared" si="195"/>
        <v/>
      </c>
      <c r="AG199" s="104" t="str">
        <f t="shared" si="195"/>
        <v/>
      </c>
      <c r="AH199" s="104" t="str">
        <f t="shared" si="195"/>
        <v/>
      </c>
      <c r="AI199" s="104" t="str">
        <f t="shared" si="195"/>
        <v/>
      </c>
      <c r="AJ199" s="104" t="str">
        <f t="shared" si="195"/>
        <v/>
      </c>
      <c r="AK199" s="104"/>
      <c r="AL199" s="104" t="str">
        <f t="shared" si="181"/>
        <v/>
      </c>
      <c r="AM199" s="104" t="str">
        <f t="shared" si="196"/>
        <v/>
      </c>
      <c r="AN199" s="104" t="str">
        <f t="shared" si="196"/>
        <v/>
      </c>
      <c r="AO199" s="104" t="str">
        <f t="shared" si="196"/>
        <v/>
      </c>
      <c r="AP199" s="104" t="str">
        <f t="shared" si="196"/>
        <v/>
      </c>
      <c r="AQ199" s="104" t="str">
        <f t="shared" si="196"/>
        <v/>
      </c>
      <c r="AR199" s="104" t="str">
        <f t="shared" si="196"/>
        <v/>
      </c>
      <c r="AS199" s="104" t="str">
        <f t="shared" si="196"/>
        <v/>
      </c>
      <c r="AT199" s="104" t="str">
        <f t="shared" si="196"/>
        <v/>
      </c>
      <c r="AU199" s="104" t="str">
        <f t="shared" si="196"/>
        <v/>
      </c>
      <c r="AV199" s="104" t="str">
        <f t="shared" si="196"/>
        <v/>
      </c>
      <c r="AW199" s="104" t="str">
        <f t="shared" si="196"/>
        <v/>
      </c>
      <c r="AX199" s="104" t="str">
        <f t="shared" si="196"/>
        <v/>
      </c>
      <c r="AY199" s="104"/>
      <c r="AZ199" s="104" t="str">
        <f t="shared" si="182"/>
        <v/>
      </c>
      <c r="BA199" s="104" t="str">
        <f t="shared" si="197"/>
        <v/>
      </c>
      <c r="BB199" s="104" t="str">
        <f t="shared" si="197"/>
        <v/>
      </c>
      <c r="BC199" s="104" t="str">
        <f t="shared" si="197"/>
        <v/>
      </c>
      <c r="BD199" s="104" t="str">
        <f t="shared" si="197"/>
        <v/>
      </c>
      <c r="BE199" s="104" t="str">
        <f t="shared" si="197"/>
        <v/>
      </c>
      <c r="BF199" s="104" t="str">
        <f t="shared" si="197"/>
        <v/>
      </c>
      <c r="BG199" s="104" t="str">
        <f t="shared" si="197"/>
        <v/>
      </c>
      <c r="BH199" s="104" t="str">
        <f t="shared" si="197"/>
        <v/>
      </c>
      <c r="BI199" s="104" t="str">
        <f t="shared" si="197"/>
        <v/>
      </c>
      <c r="BJ199" s="104" t="str">
        <f t="shared" si="197"/>
        <v/>
      </c>
      <c r="BK199" s="104" t="str">
        <f t="shared" si="197"/>
        <v/>
      </c>
      <c r="BL199" s="104" t="str">
        <f t="shared" si="197"/>
        <v/>
      </c>
      <c r="BM199" s="104"/>
      <c r="BN199" s="104" t="str">
        <f t="shared" si="183"/>
        <v/>
      </c>
      <c r="BO199" s="104" t="str">
        <f t="shared" si="198"/>
        <v/>
      </c>
      <c r="BP199" s="104" t="str">
        <f t="shared" si="198"/>
        <v/>
      </c>
      <c r="BQ199" s="104" t="str">
        <f t="shared" si="198"/>
        <v/>
      </c>
      <c r="BR199" s="104" t="str">
        <f t="shared" si="198"/>
        <v/>
      </c>
      <c r="BS199" s="104" t="str">
        <f t="shared" si="198"/>
        <v/>
      </c>
      <c r="BT199" s="104" t="str">
        <f t="shared" si="198"/>
        <v/>
      </c>
      <c r="BU199" s="104" t="str">
        <f t="shared" si="198"/>
        <v/>
      </c>
      <c r="BV199" s="104" t="str">
        <f t="shared" si="198"/>
        <v/>
      </c>
      <c r="BW199" s="104" t="str">
        <f t="shared" si="198"/>
        <v/>
      </c>
      <c r="BX199" s="104" t="str">
        <f t="shared" si="198"/>
        <v/>
      </c>
      <c r="BY199" s="104" t="str">
        <f t="shared" si="198"/>
        <v/>
      </c>
      <c r="BZ199" s="104" t="str">
        <f t="shared" si="198"/>
        <v/>
      </c>
      <c r="CA199" s="104"/>
      <c r="CB199" s="104" t="str">
        <f t="shared" si="200"/>
        <v/>
      </c>
      <c r="CC199" s="104" t="str">
        <f t="shared" si="200"/>
        <v/>
      </c>
      <c r="CD199" s="104" t="str">
        <f t="shared" si="200"/>
        <v/>
      </c>
      <c r="CE199" s="104" t="str">
        <f t="shared" si="200"/>
        <v/>
      </c>
      <c r="CF199" s="104" t="str">
        <f t="shared" si="200"/>
        <v/>
      </c>
      <c r="CG199" s="104" t="str">
        <f t="shared" si="184"/>
        <v/>
      </c>
      <c r="CH199" s="104" t="str">
        <f t="shared" si="184"/>
        <v/>
      </c>
      <c r="CI199" s="104" t="str">
        <f t="shared" si="184"/>
        <v/>
      </c>
      <c r="CJ199" s="104" t="str">
        <f t="shared" si="184"/>
        <v/>
      </c>
      <c r="CK199" s="104" t="str">
        <f t="shared" si="184"/>
        <v/>
      </c>
      <c r="CL199" s="104" t="str">
        <f t="shared" si="184"/>
        <v/>
      </c>
      <c r="CM199" s="104" t="str">
        <f t="shared" si="184"/>
        <v/>
      </c>
      <c r="CN199" s="104" t="str">
        <f t="shared" si="184"/>
        <v/>
      </c>
      <c r="CO199" s="104"/>
      <c r="CP199" s="104" t="str">
        <f t="shared" si="201"/>
        <v/>
      </c>
      <c r="CQ199" s="104" t="str">
        <f t="shared" si="201"/>
        <v/>
      </c>
      <c r="CR199" s="104" t="str">
        <f t="shared" si="201"/>
        <v/>
      </c>
      <c r="CS199" s="104" t="str">
        <f t="shared" si="201"/>
        <v/>
      </c>
      <c r="CT199" s="104" t="str">
        <f t="shared" si="201"/>
        <v/>
      </c>
      <c r="CU199" s="104" t="str">
        <f t="shared" si="185"/>
        <v/>
      </c>
      <c r="CV199" s="104" t="str">
        <f t="shared" si="185"/>
        <v/>
      </c>
      <c r="CW199" s="104" t="str">
        <f t="shared" si="185"/>
        <v/>
      </c>
      <c r="CX199" s="104" t="str">
        <f t="shared" si="185"/>
        <v/>
      </c>
      <c r="CY199" s="104" t="str">
        <f t="shared" si="185"/>
        <v/>
      </c>
      <c r="CZ199" s="104" t="str">
        <f t="shared" si="185"/>
        <v/>
      </c>
      <c r="DA199" s="104" t="str">
        <f t="shared" si="185"/>
        <v/>
      </c>
      <c r="DB199" s="104" t="str">
        <f t="shared" si="185"/>
        <v/>
      </c>
      <c r="DC199" s="104"/>
      <c r="DD199" s="104" t="str">
        <f t="shared" si="202"/>
        <v/>
      </c>
      <c r="DE199" s="104" t="str">
        <f t="shared" si="202"/>
        <v/>
      </c>
      <c r="DF199" s="104" t="str">
        <f t="shared" si="202"/>
        <v/>
      </c>
      <c r="DG199" s="104" t="str">
        <f t="shared" si="202"/>
        <v/>
      </c>
      <c r="DH199" s="104" t="str">
        <f t="shared" si="202"/>
        <v/>
      </c>
      <c r="DI199" s="104" t="str">
        <f t="shared" si="186"/>
        <v/>
      </c>
      <c r="DJ199" s="104" t="str">
        <f t="shared" si="186"/>
        <v/>
      </c>
      <c r="DK199" s="104" t="str">
        <f t="shared" si="186"/>
        <v/>
      </c>
      <c r="DL199" s="104" t="str">
        <f t="shared" si="186"/>
        <v/>
      </c>
      <c r="DM199" s="104" t="str">
        <f t="shared" si="186"/>
        <v/>
      </c>
      <c r="DN199" s="104" t="str">
        <f t="shared" si="186"/>
        <v/>
      </c>
      <c r="DO199" s="104" t="str">
        <f t="shared" si="186"/>
        <v/>
      </c>
      <c r="DP199" s="104" t="str">
        <f t="shared" si="186"/>
        <v/>
      </c>
      <c r="DQ199" s="104"/>
      <c r="DR199" s="104" t="str">
        <f t="shared" si="203"/>
        <v/>
      </c>
      <c r="DS199" s="104" t="str">
        <f t="shared" si="203"/>
        <v/>
      </c>
      <c r="DT199" s="104" t="str">
        <f t="shared" si="203"/>
        <v/>
      </c>
      <c r="DU199" s="104" t="str">
        <f t="shared" si="203"/>
        <v/>
      </c>
      <c r="DV199" s="104" t="str">
        <f t="shared" si="203"/>
        <v/>
      </c>
      <c r="DW199" s="104" t="str">
        <f t="shared" si="187"/>
        <v/>
      </c>
      <c r="DX199" s="104" t="str">
        <f t="shared" si="187"/>
        <v/>
      </c>
      <c r="DY199" s="104" t="str">
        <f t="shared" si="187"/>
        <v/>
      </c>
      <c r="DZ199" s="104" t="str">
        <f t="shared" si="187"/>
        <v/>
      </c>
      <c r="EA199" s="104" t="str">
        <f t="shared" si="187"/>
        <v/>
      </c>
      <c r="EB199" s="104" t="str">
        <f t="shared" si="187"/>
        <v/>
      </c>
      <c r="EC199" s="104" t="str">
        <f t="shared" si="187"/>
        <v/>
      </c>
      <c r="ED199" s="104" t="str">
        <f t="shared" si="187"/>
        <v/>
      </c>
      <c r="EE199" s="104"/>
      <c r="EF199" s="104" t="str">
        <f t="shared" si="204"/>
        <v/>
      </c>
      <c r="EG199" s="104" t="str">
        <f t="shared" si="204"/>
        <v/>
      </c>
      <c r="EH199" s="104" t="str">
        <f t="shared" si="204"/>
        <v/>
      </c>
      <c r="EI199" s="104" t="str">
        <f t="shared" si="204"/>
        <v/>
      </c>
      <c r="EJ199" s="104" t="str">
        <f t="shared" si="204"/>
        <v/>
      </c>
      <c r="EK199" s="104" t="str">
        <f t="shared" si="188"/>
        <v/>
      </c>
      <c r="EL199" s="104" t="str">
        <f t="shared" si="188"/>
        <v/>
      </c>
      <c r="EM199" s="104" t="str">
        <f t="shared" si="188"/>
        <v/>
      </c>
      <c r="EN199" s="104" t="str">
        <f t="shared" si="188"/>
        <v/>
      </c>
      <c r="EO199" s="104" t="str">
        <f t="shared" si="188"/>
        <v/>
      </c>
      <c r="EP199" s="104" t="str">
        <f t="shared" si="188"/>
        <v/>
      </c>
      <c r="EQ199" s="104" t="str">
        <f t="shared" si="188"/>
        <v/>
      </c>
      <c r="ER199" s="104" t="str">
        <f t="shared" si="188"/>
        <v/>
      </c>
      <c r="ES199" s="104"/>
      <c r="ET199" s="104" t="str">
        <f t="shared" si="205"/>
        <v/>
      </c>
      <c r="EU199" s="104" t="str">
        <f t="shared" si="205"/>
        <v/>
      </c>
      <c r="EV199" s="104" t="str">
        <f t="shared" si="205"/>
        <v/>
      </c>
      <c r="EW199" s="104" t="str">
        <f t="shared" si="205"/>
        <v/>
      </c>
      <c r="EX199" s="104" t="str">
        <f t="shared" si="205"/>
        <v/>
      </c>
      <c r="EY199" s="104" t="str">
        <f t="shared" si="189"/>
        <v/>
      </c>
      <c r="EZ199" s="104" t="str">
        <f t="shared" si="189"/>
        <v/>
      </c>
      <c r="FA199" s="104" t="str">
        <f t="shared" si="189"/>
        <v/>
      </c>
      <c r="FB199" s="104" t="str">
        <f t="shared" si="189"/>
        <v/>
      </c>
      <c r="FC199" s="104" t="str">
        <f t="shared" si="189"/>
        <v/>
      </c>
      <c r="FD199" s="104" t="str">
        <f t="shared" si="189"/>
        <v/>
      </c>
      <c r="FE199" s="104" t="str">
        <f t="shared" si="189"/>
        <v/>
      </c>
      <c r="FF199" s="104" t="str">
        <f t="shared" si="189"/>
        <v/>
      </c>
      <c r="FG199" s="104"/>
      <c r="FH199" s="104" t="str">
        <f t="shared" si="206"/>
        <v/>
      </c>
      <c r="FI199" s="104" t="str">
        <f t="shared" si="206"/>
        <v/>
      </c>
      <c r="FJ199" s="104" t="str">
        <f t="shared" si="206"/>
        <v/>
      </c>
      <c r="FK199" s="104" t="str">
        <f t="shared" si="206"/>
        <v/>
      </c>
      <c r="FL199" s="104" t="str">
        <f t="shared" si="206"/>
        <v/>
      </c>
      <c r="FM199" s="104" t="str">
        <f t="shared" si="190"/>
        <v/>
      </c>
      <c r="FN199" s="104" t="str">
        <f t="shared" si="190"/>
        <v/>
      </c>
      <c r="FO199" s="104" t="str">
        <f t="shared" si="190"/>
        <v/>
      </c>
      <c r="FP199" s="104" t="str">
        <f t="shared" si="190"/>
        <v/>
      </c>
      <c r="FQ199" s="104" t="str">
        <f t="shared" si="190"/>
        <v/>
      </c>
      <c r="FR199" s="104" t="str">
        <f t="shared" si="190"/>
        <v/>
      </c>
      <c r="FS199" s="104" t="str">
        <f t="shared" si="190"/>
        <v/>
      </c>
      <c r="FT199" s="104" t="str">
        <f t="shared" si="190"/>
        <v/>
      </c>
      <c r="FU199" s="104"/>
      <c r="FV199" s="104" t="str">
        <f t="shared" si="207"/>
        <v/>
      </c>
      <c r="FW199" s="104" t="str">
        <f t="shared" si="207"/>
        <v/>
      </c>
      <c r="FX199" s="104" t="str">
        <f t="shared" si="207"/>
        <v/>
      </c>
      <c r="FY199" s="104" t="str">
        <f t="shared" si="207"/>
        <v/>
      </c>
      <c r="FZ199" s="104" t="str">
        <f t="shared" si="207"/>
        <v/>
      </c>
      <c r="GA199" s="104" t="str">
        <f t="shared" si="191"/>
        <v/>
      </c>
      <c r="GB199" s="104" t="str">
        <f t="shared" si="191"/>
        <v/>
      </c>
      <c r="GC199" s="104" t="str">
        <f t="shared" si="191"/>
        <v/>
      </c>
      <c r="GD199" s="104" t="str">
        <f t="shared" si="191"/>
        <v/>
      </c>
      <c r="GE199" s="104" t="str">
        <f t="shared" si="191"/>
        <v/>
      </c>
      <c r="GF199" s="104" t="str">
        <f t="shared" si="191"/>
        <v/>
      </c>
      <c r="GG199" s="104" t="str">
        <f t="shared" si="191"/>
        <v/>
      </c>
      <c r="GH199" s="104" t="str">
        <f t="shared" si="191"/>
        <v/>
      </c>
      <c r="GI199" s="104"/>
      <c r="GJ199" s="104" t="str">
        <f t="shared" si="208"/>
        <v/>
      </c>
      <c r="GK199" s="104" t="str">
        <f t="shared" si="208"/>
        <v/>
      </c>
      <c r="GL199" s="104" t="str">
        <f t="shared" si="208"/>
        <v/>
      </c>
      <c r="GM199" s="104" t="str">
        <f t="shared" si="208"/>
        <v/>
      </c>
      <c r="GN199" s="104" t="str">
        <f t="shared" si="208"/>
        <v/>
      </c>
      <c r="GO199" s="104">
        <f t="shared" si="192"/>
        <v>49.2</v>
      </c>
      <c r="GP199" s="104" t="str">
        <f t="shared" si="192"/>
        <v/>
      </c>
      <c r="GQ199" s="104" t="str">
        <f t="shared" si="192"/>
        <v/>
      </c>
      <c r="GR199" s="104" t="str">
        <f t="shared" si="192"/>
        <v/>
      </c>
      <c r="GS199" s="104" t="str">
        <f t="shared" si="192"/>
        <v/>
      </c>
      <c r="GT199" s="104" t="str">
        <f t="shared" si="192"/>
        <v/>
      </c>
      <c r="GU199" s="104" t="str">
        <f t="shared" si="192"/>
        <v/>
      </c>
      <c r="GV199" s="104" t="str">
        <f t="shared" si="192"/>
        <v/>
      </c>
      <c r="GW199" s="104"/>
      <c r="GX199" s="104" t="str">
        <f t="shared" si="209"/>
        <v/>
      </c>
      <c r="GY199" s="104" t="str">
        <f t="shared" si="209"/>
        <v/>
      </c>
      <c r="GZ199" s="104" t="str">
        <f t="shared" si="209"/>
        <v/>
      </c>
      <c r="HA199" s="104" t="str">
        <f t="shared" si="209"/>
        <v/>
      </c>
      <c r="HB199" s="104" t="str">
        <f t="shared" si="209"/>
        <v/>
      </c>
      <c r="HC199" s="104" t="str">
        <f t="shared" si="193"/>
        <v/>
      </c>
      <c r="HD199" s="104" t="str">
        <f t="shared" si="193"/>
        <v/>
      </c>
      <c r="HE199" s="104" t="str">
        <f t="shared" si="193"/>
        <v/>
      </c>
      <c r="HF199" s="104" t="str">
        <f t="shared" si="193"/>
        <v/>
      </c>
      <c r="HG199" s="104" t="str">
        <f t="shared" si="193"/>
        <v/>
      </c>
      <c r="HH199" s="104" t="str">
        <f t="shared" si="193"/>
        <v/>
      </c>
      <c r="HI199" s="104" t="str">
        <f t="shared" si="193"/>
        <v/>
      </c>
      <c r="HJ199" s="104" t="str">
        <f t="shared" si="193"/>
        <v/>
      </c>
    </row>
    <row r="200" spans="1:218" x14ac:dyDescent="0.25">
      <c r="A200" s="91">
        <v>40662</v>
      </c>
      <c r="B200" s="113">
        <v>0.75</v>
      </c>
      <c r="C200" s="114" t="s">
        <v>564</v>
      </c>
      <c r="D200" s="160" t="s">
        <v>664</v>
      </c>
      <c r="E200" s="112">
        <v>35.200000000000003</v>
      </c>
      <c r="F200" s="134"/>
      <c r="G200" s="161" t="s">
        <v>665</v>
      </c>
      <c r="H200" s="162" t="str">
        <f>INDEX('Daily Activity List'!B:B,MATCH(A200,'Daily Activity List'!$A:$A))</f>
        <v>AB Decon - Removal</v>
      </c>
      <c r="I200" s="136"/>
      <c r="J200" s="104" t="str">
        <f t="shared" si="194"/>
        <v/>
      </c>
      <c r="K200" s="104" t="str">
        <f t="shared" si="194"/>
        <v/>
      </c>
      <c r="L200" s="104" t="str">
        <f t="shared" si="199"/>
        <v/>
      </c>
      <c r="M200" s="104" t="str">
        <f t="shared" si="199"/>
        <v/>
      </c>
      <c r="N200" s="104" t="str">
        <f t="shared" si="199"/>
        <v/>
      </c>
      <c r="O200" s="104" t="str">
        <f t="shared" si="199"/>
        <v/>
      </c>
      <c r="P200" s="104" t="str">
        <f t="shared" si="199"/>
        <v/>
      </c>
      <c r="Q200" s="104" t="str">
        <f t="shared" si="199"/>
        <v/>
      </c>
      <c r="R200" s="104" t="str">
        <f t="shared" si="199"/>
        <v/>
      </c>
      <c r="S200" s="104" t="str">
        <f t="shared" si="199"/>
        <v/>
      </c>
      <c r="T200" s="104" t="str">
        <f t="shared" si="199"/>
        <v/>
      </c>
      <c r="U200" s="104" t="str">
        <f t="shared" si="199"/>
        <v/>
      </c>
      <c r="V200" s="104" t="str">
        <f t="shared" si="199"/>
        <v/>
      </c>
      <c r="W200" s="136"/>
      <c r="X200" s="104" t="str">
        <f t="shared" si="180"/>
        <v/>
      </c>
      <c r="Y200" s="104" t="str">
        <f t="shared" si="195"/>
        <v/>
      </c>
      <c r="Z200" s="104" t="str">
        <f t="shared" si="195"/>
        <v/>
      </c>
      <c r="AA200" s="104" t="str">
        <f t="shared" si="195"/>
        <v/>
      </c>
      <c r="AB200" s="104" t="str">
        <f t="shared" si="195"/>
        <v/>
      </c>
      <c r="AC200" s="104" t="str">
        <f t="shared" si="195"/>
        <v/>
      </c>
      <c r="AD200" s="104" t="str">
        <f t="shared" si="195"/>
        <v/>
      </c>
      <c r="AE200" s="104" t="str">
        <f t="shared" si="195"/>
        <v/>
      </c>
      <c r="AF200" s="104" t="str">
        <f t="shared" si="195"/>
        <v/>
      </c>
      <c r="AG200" s="104" t="str">
        <f t="shared" si="195"/>
        <v/>
      </c>
      <c r="AH200" s="104" t="str">
        <f t="shared" si="195"/>
        <v/>
      </c>
      <c r="AI200" s="104" t="str">
        <f t="shared" si="195"/>
        <v/>
      </c>
      <c r="AJ200" s="104" t="str">
        <f t="shared" si="195"/>
        <v/>
      </c>
      <c r="AK200" s="104"/>
      <c r="AL200" s="104" t="str">
        <f t="shared" si="181"/>
        <v/>
      </c>
      <c r="AM200" s="104" t="str">
        <f t="shared" si="196"/>
        <v/>
      </c>
      <c r="AN200" s="104" t="str">
        <f t="shared" si="196"/>
        <v/>
      </c>
      <c r="AO200" s="104" t="str">
        <f t="shared" si="196"/>
        <v/>
      </c>
      <c r="AP200" s="104" t="str">
        <f t="shared" si="196"/>
        <v/>
      </c>
      <c r="AQ200" s="104" t="str">
        <f t="shared" si="196"/>
        <v/>
      </c>
      <c r="AR200" s="104" t="str">
        <f t="shared" si="196"/>
        <v/>
      </c>
      <c r="AS200" s="104" t="str">
        <f t="shared" si="196"/>
        <v/>
      </c>
      <c r="AT200" s="104" t="str">
        <f t="shared" si="196"/>
        <v/>
      </c>
      <c r="AU200" s="104" t="str">
        <f t="shared" si="196"/>
        <v/>
      </c>
      <c r="AV200" s="104" t="str">
        <f t="shared" si="196"/>
        <v/>
      </c>
      <c r="AW200" s="104" t="str">
        <f t="shared" si="196"/>
        <v/>
      </c>
      <c r="AX200" s="104" t="str">
        <f t="shared" si="196"/>
        <v/>
      </c>
      <c r="AY200" s="104"/>
      <c r="AZ200" s="104" t="str">
        <f t="shared" si="182"/>
        <v/>
      </c>
      <c r="BA200" s="104" t="str">
        <f t="shared" si="197"/>
        <v/>
      </c>
      <c r="BB200" s="104" t="str">
        <f t="shared" si="197"/>
        <v/>
      </c>
      <c r="BC200" s="104" t="str">
        <f t="shared" si="197"/>
        <v/>
      </c>
      <c r="BD200" s="104" t="str">
        <f t="shared" si="197"/>
        <v/>
      </c>
      <c r="BE200" s="104" t="str">
        <f t="shared" si="197"/>
        <v/>
      </c>
      <c r="BF200" s="104" t="str">
        <f t="shared" si="197"/>
        <v/>
      </c>
      <c r="BG200" s="104" t="str">
        <f t="shared" si="197"/>
        <v/>
      </c>
      <c r="BH200" s="104" t="str">
        <f t="shared" si="197"/>
        <v/>
      </c>
      <c r="BI200" s="104" t="str">
        <f t="shared" si="197"/>
        <v/>
      </c>
      <c r="BJ200" s="104" t="str">
        <f t="shared" si="197"/>
        <v/>
      </c>
      <c r="BK200" s="104" t="str">
        <f t="shared" si="197"/>
        <v/>
      </c>
      <c r="BL200" s="104" t="str">
        <f t="shared" si="197"/>
        <v/>
      </c>
      <c r="BM200" s="104"/>
      <c r="BN200" s="104" t="str">
        <f t="shared" si="183"/>
        <v/>
      </c>
      <c r="BO200" s="104" t="str">
        <f t="shared" si="198"/>
        <v/>
      </c>
      <c r="BP200" s="104" t="str">
        <f t="shared" si="198"/>
        <v/>
      </c>
      <c r="BQ200" s="104" t="str">
        <f t="shared" si="198"/>
        <v/>
      </c>
      <c r="BR200" s="104" t="str">
        <f t="shared" si="198"/>
        <v/>
      </c>
      <c r="BS200" s="104" t="str">
        <f t="shared" si="198"/>
        <v/>
      </c>
      <c r="BT200" s="104" t="str">
        <f t="shared" si="198"/>
        <v/>
      </c>
      <c r="BU200" s="104" t="str">
        <f t="shared" si="198"/>
        <v/>
      </c>
      <c r="BV200" s="104" t="str">
        <f t="shared" si="198"/>
        <v/>
      </c>
      <c r="BW200" s="104" t="str">
        <f t="shared" si="198"/>
        <v/>
      </c>
      <c r="BX200" s="104" t="str">
        <f t="shared" si="198"/>
        <v/>
      </c>
      <c r="BY200" s="104" t="str">
        <f t="shared" si="198"/>
        <v/>
      </c>
      <c r="BZ200" s="104" t="str">
        <f t="shared" si="198"/>
        <v/>
      </c>
      <c r="CA200" s="104"/>
      <c r="CB200" s="104" t="str">
        <f t="shared" si="200"/>
        <v/>
      </c>
      <c r="CC200" s="104" t="str">
        <f t="shared" si="200"/>
        <v/>
      </c>
      <c r="CD200" s="104" t="str">
        <f t="shared" si="200"/>
        <v/>
      </c>
      <c r="CE200" s="104" t="str">
        <f t="shared" si="200"/>
        <v/>
      </c>
      <c r="CF200" s="104" t="str">
        <f t="shared" si="200"/>
        <v/>
      </c>
      <c r="CG200" s="104" t="str">
        <f t="shared" si="184"/>
        <v/>
      </c>
      <c r="CH200" s="104" t="str">
        <f t="shared" si="184"/>
        <v/>
      </c>
      <c r="CI200" s="104" t="str">
        <f t="shared" si="184"/>
        <v/>
      </c>
      <c r="CJ200" s="104" t="str">
        <f t="shared" si="184"/>
        <v/>
      </c>
      <c r="CK200" s="104" t="str">
        <f t="shared" si="184"/>
        <v/>
      </c>
      <c r="CL200" s="104" t="str">
        <f t="shared" si="184"/>
        <v/>
      </c>
      <c r="CM200" s="104" t="str">
        <f t="shared" si="184"/>
        <v/>
      </c>
      <c r="CN200" s="104" t="str">
        <f t="shared" si="184"/>
        <v/>
      </c>
      <c r="CO200" s="104"/>
      <c r="CP200" s="104" t="str">
        <f t="shared" si="201"/>
        <v/>
      </c>
      <c r="CQ200" s="104" t="str">
        <f t="shared" si="201"/>
        <v/>
      </c>
      <c r="CR200" s="104" t="str">
        <f t="shared" si="201"/>
        <v/>
      </c>
      <c r="CS200" s="104" t="str">
        <f t="shared" si="201"/>
        <v/>
      </c>
      <c r="CT200" s="104" t="str">
        <f t="shared" si="201"/>
        <v/>
      </c>
      <c r="CU200" s="104" t="str">
        <f t="shared" si="185"/>
        <v/>
      </c>
      <c r="CV200" s="104" t="str">
        <f t="shared" si="185"/>
        <v/>
      </c>
      <c r="CW200" s="104" t="str">
        <f t="shared" si="185"/>
        <v/>
      </c>
      <c r="CX200" s="104" t="str">
        <f t="shared" si="185"/>
        <v/>
      </c>
      <c r="CY200" s="104" t="str">
        <f t="shared" si="185"/>
        <v/>
      </c>
      <c r="CZ200" s="104" t="str">
        <f t="shared" si="185"/>
        <v/>
      </c>
      <c r="DA200" s="104" t="str">
        <f t="shared" si="185"/>
        <v/>
      </c>
      <c r="DB200" s="104" t="str">
        <f t="shared" si="185"/>
        <v/>
      </c>
      <c r="DC200" s="104"/>
      <c r="DD200" s="104" t="str">
        <f t="shared" si="202"/>
        <v/>
      </c>
      <c r="DE200" s="104" t="str">
        <f t="shared" si="202"/>
        <v/>
      </c>
      <c r="DF200" s="104" t="str">
        <f t="shared" si="202"/>
        <v/>
      </c>
      <c r="DG200" s="104" t="str">
        <f t="shared" si="202"/>
        <v/>
      </c>
      <c r="DH200" s="104" t="str">
        <f t="shared" si="202"/>
        <v/>
      </c>
      <c r="DI200" s="104" t="str">
        <f t="shared" si="186"/>
        <v/>
      </c>
      <c r="DJ200" s="104" t="str">
        <f t="shared" si="186"/>
        <v/>
      </c>
      <c r="DK200" s="104" t="str">
        <f t="shared" si="186"/>
        <v/>
      </c>
      <c r="DL200" s="104" t="str">
        <f t="shared" si="186"/>
        <v/>
      </c>
      <c r="DM200" s="104" t="str">
        <f t="shared" si="186"/>
        <v/>
      </c>
      <c r="DN200" s="104" t="str">
        <f t="shared" si="186"/>
        <v/>
      </c>
      <c r="DO200" s="104" t="str">
        <f t="shared" si="186"/>
        <v/>
      </c>
      <c r="DP200" s="104" t="str">
        <f t="shared" si="186"/>
        <v/>
      </c>
      <c r="DQ200" s="104"/>
      <c r="DR200" s="104" t="str">
        <f t="shared" si="203"/>
        <v/>
      </c>
      <c r="DS200" s="104" t="str">
        <f t="shared" si="203"/>
        <v/>
      </c>
      <c r="DT200" s="104" t="str">
        <f t="shared" si="203"/>
        <v/>
      </c>
      <c r="DU200" s="104" t="str">
        <f t="shared" si="203"/>
        <v/>
      </c>
      <c r="DV200" s="104" t="str">
        <f t="shared" si="203"/>
        <v/>
      </c>
      <c r="DW200" s="104" t="str">
        <f t="shared" si="187"/>
        <v/>
      </c>
      <c r="DX200" s="104" t="str">
        <f t="shared" si="187"/>
        <v/>
      </c>
      <c r="DY200" s="104" t="str">
        <f t="shared" si="187"/>
        <v/>
      </c>
      <c r="DZ200" s="104" t="str">
        <f t="shared" si="187"/>
        <v/>
      </c>
      <c r="EA200" s="104" t="str">
        <f t="shared" si="187"/>
        <v/>
      </c>
      <c r="EB200" s="104" t="str">
        <f t="shared" si="187"/>
        <v/>
      </c>
      <c r="EC200" s="104" t="str">
        <f t="shared" si="187"/>
        <v/>
      </c>
      <c r="ED200" s="104" t="str">
        <f t="shared" si="187"/>
        <v/>
      </c>
      <c r="EE200" s="104"/>
      <c r="EF200" s="104" t="str">
        <f t="shared" si="204"/>
        <v/>
      </c>
      <c r="EG200" s="104" t="str">
        <f t="shared" si="204"/>
        <v/>
      </c>
      <c r="EH200" s="104" t="str">
        <f t="shared" si="204"/>
        <v/>
      </c>
      <c r="EI200" s="104" t="str">
        <f t="shared" si="204"/>
        <v/>
      </c>
      <c r="EJ200" s="104" t="str">
        <f t="shared" si="204"/>
        <v/>
      </c>
      <c r="EK200" s="104" t="str">
        <f t="shared" si="188"/>
        <v/>
      </c>
      <c r="EL200" s="104" t="str">
        <f t="shared" si="188"/>
        <v/>
      </c>
      <c r="EM200" s="104" t="str">
        <f t="shared" si="188"/>
        <v/>
      </c>
      <c r="EN200" s="104" t="str">
        <f t="shared" si="188"/>
        <v/>
      </c>
      <c r="EO200" s="104" t="str">
        <f t="shared" si="188"/>
        <v/>
      </c>
      <c r="EP200" s="104" t="str">
        <f t="shared" si="188"/>
        <v/>
      </c>
      <c r="EQ200" s="104" t="str">
        <f t="shared" si="188"/>
        <v/>
      </c>
      <c r="ER200" s="104" t="str">
        <f t="shared" si="188"/>
        <v/>
      </c>
      <c r="ES200" s="104"/>
      <c r="ET200" s="104" t="str">
        <f t="shared" si="205"/>
        <v/>
      </c>
      <c r="EU200" s="104" t="str">
        <f t="shared" si="205"/>
        <v/>
      </c>
      <c r="EV200" s="104" t="str">
        <f t="shared" si="205"/>
        <v/>
      </c>
      <c r="EW200" s="104" t="str">
        <f t="shared" si="205"/>
        <v/>
      </c>
      <c r="EX200" s="104" t="str">
        <f t="shared" si="205"/>
        <v/>
      </c>
      <c r="EY200" s="104" t="str">
        <f t="shared" si="189"/>
        <v/>
      </c>
      <c r="EZ200" s="104" t="str">
        <f t="shared" si="189"/>
        <v/>
      </c>
      <c r="FA200" s="104" t="str">
        <f t="shared" si="189"/>
        <v/>
      </c>
      <c r="FB200" s="104" t="str">
        <f t="shared" si="189"/>
        <v/>
      </c>
      <c r="FC200" s="104" t="str">
        <f t="shared" si="189"/>
        <v/>
      </c>
      <c r="FD200" s="104" t="str">
        <f t="shared" si="189"/>
        <v/>
      </c>
      <c r="FE200" s="104" t="str">
        <f t="shared" si="189"/>
        <v/>
      </c>
      <c r="FF200" s="104" t="str">
        <f t="shared" si="189"/>
        <v/>
      </c>
      <c r="FG200" s="104"/>
      <c r="FH200" s="104" t="str">
        <f t="shared" si="206"/>
        <v/>
      </c>
      <c r="FI200" s="104" t="str">
        <f t="shared" si="206"/>
        <v/>
      </c>
      <c r="FJ200" s="104" t="str">
        <f t="shared" si="206"/>
        <v/>
      </c>
      <c r="FK200" s="104" t="str">
        <f t="shared" si="206"/>
        <v/>
      </c>
      <c r="FL200" s="104" t="str">
        <f t="shared" si="206"/>
        <v/>
      </c>
      <c r="FM200" s="104" t="str">
        <f t="shared" si="190"/>
        <v/>
      </c>
      <c r="FN200" s="104" t="str">
        <f t="shared" si="190"/>
        <v/>
      </c>
      <c r="FO200" s="104" t="str">
        <f t="shared" si="190"/>
        <v/>
      </c>
      <c r="FP200" s="104" t="str">
        <f t="shared" si="190"/>
        <v/>
      </c>
      <c r="FQ200" s="104" t="str">
        <f t="shared" si="190"/>
        <v/>
      </c>
      <c r="FR200" s="104" t="str">
        <f t="shared" si="190"/>
        <v/>
      </c>
      <c r="FS200" s="104" t="str">
        <f t="shared" si="190"/>
        <v/>
      </c>
      <c r="FT200" s="104" t="str">
        <f t="shared" si="190"/>
        <v/>
      </c>
      <c r="FU200" s="104"/>
      <c r="FV200" s="104" t="str">
        <f t="shared" si="207"/>
        <v/>
      </c>
      <c r="FW200" s="104" t="str">
        <f t="shared" si="207"/>
        <v/>
      </c>
      <c r="FX200" s="104" t="str">
        <f t="shared" si="207"/>
        <v/>
      </c>
      <c r="FY200" s="104" t="str">
        <f t="shared" si="207"/>
        <v/>
      </c>
      <c r="FZ200" s="104" t="str">
        <f t="shared" si="207"/>
        <v/>
      </c>
      <c r="GA200" s="104" t="str">
        <f t="shared" si="191"/>
        <v/>
      </c>
      <c r="GB200" s="104" t="str">
        <f t="shared" si="191"/>
        <v/>
      </c>
      <c r="GC200" s="104" t="str">
        <f t="shared" si="191"/>
        <v/>
      </c>
      <c r="GD200" s="104" t="str">
        <f t="shared" si="191"/>
        <v/>
      </c>
      <c r="GE200" s="104" t="str">
        <f t="shared" si="191"/>
        <v/>
      </c>
      <c r="GF200" s="104" t="str">
        <f t="shared" si="191"/>
        <v/>
      </c>
      <c r="GG200" s="104" t="str">
        <f t="shared" si="191"/>
        <v/>
      </c>
      <c r="GH200" s="104" t="str">
        <f t="shared" si="191"/>
        <v/>
      </c>
      <c r="GI200" s="104"/>
      <c r="GJ200" s="104" t="str">
        <f t="shared" si="208"/>
        <v/>
      </c>
      <c r="GK200" s="104" t="str">
        <f t="shared" si="208"/>
        <v/>
      </c>
      <c r="GL200" s="104" t="str">
        <f t="shared" si="208"/>
        <v/>
      </c>
      <c r="GM200" s="104" t="str">
        <f t="shared" si="208"/>
        <v/>
      </c>
      <c r="GN200" s="104" t="str">
        <f t="shared" si="208"/>
        <v/>
      </c>
      <c r="GO200" s="104">
        <f t="shared" si="192"/>
        <v>35.200000000000003</v>
      </c>
      <c r="GP200" s="104" t="str">
        <f t="shared" si="192"/>
        <v/>
      </c>
      <c r="GQ200" s="104" t="str">
        <f t="shared" si="192"/>
        <v/>
      </c>
      <c r="GR200" s="104" t="str">
        <f t="shared" si="192"/>
        <v/>
      </c>
      <c r="GS200" s="104" t="str">
        <f t="shared" si="192"/>
        <v/>
      </c>
      <c r="GT200" s="104" t="str">
        <f t="shared" si="192"/>
        <v/>
      </c>
      <c r="GU200" s="104" t="str">
        <f t="shared" si="192"/>
        <v/>
      </c>
      <c r="GV200" s="104" t="str">
        <f t="shared" si="192"/>
        <v/>
      </c>
      <c r="GW200" s="104"/>
      <c r="GX200" s="104" t="str">
        <f t="shared" si="209"/>
        <v/>
      </c>
      <c r="GY200" s="104" t="str">
        <f t="shared" si="209"/>
        <v/>
      </c>
      <c r="GZ200" s="104" t="str">
        <f t="shared" si="209"/>
        <v/>
      </c>
      <c r="HA200" s="104" t="str">
        <f t="shared" si="209"/>
        <v/>
      </c>
      <c r="HB200" s="104" t="str">
        <f t="shared" si="209"/>
        <v/>
      </c>
      <c r="HC200" s="104" t="str">
        <f t="shared" si="193"/>
        <v/>
      </c>
      <c r="HD200" s="104" t="str">
        <f t="shared" si="193"/>
        <v/>
      </c>
      <c r="HE200" s="104" t="str">
        <f t="shared" si="193"/>
        <v/>
      </c>
      <c r="HF200" s="104" t="str">
        <f t="shared" si="193"/>
        <v/>
      </c>
      <c r="HG200" s="104" t="str">
        <f t="shared" si="193"/>
        <v/>
      </c>
      <c r="HH200" s="104" t="str">
        <f t="shared" si="193"/>
        <v/>
      </c>
      <c r="HI200" s="104" t="str">
        <f t="shared" si="193"/>
        <v/>
      </c>
      <c r="HJ200" s="104" t="str">
        <f t="shared" si="193"/>
        <v/>
      </c>
    </row>
    <row r="201" spans="1:218" x14ac:dyDescent="0.25">
      <c r="A201" s="91">
        <v>40663</v>
      </c>
      <c r="B201" s="113">
        <v>0.75</v>
      </c>
      <c r="C201" s="114" t="s">
        <v>407</v>
      </c>
      <c r="D201" s="160" t="s">
        <v>664</v>
      </c>
      <c r="E201" s="112">
        <v>13.2</v>
      </c>
      <c r="F201" s="134"/>
      <c r="G201" s="161" t="s">
        <v>665</v>
      </c>
      <c r="H201" s="162" t="str">
        <f>INDEX('Daily Activity List'!B:B,MATCH(A201,'Daily Activity List'!$A:$A))</f>
        <v>AB Decon - Spray</v>
      </c>
      <c r="I201" s="136"/>
      <c r="J201" s="104" t="str">
        <f t="shared" si="194"/>
        <v/>
      </c>
      <c r="K201" s="104" t="str">
        <f t="shared" si="194"/>
        <v/>
      </c>
      <c r="L201" s="104" t="str">
        <f t="shared" si="199"/>
        <v/>
      </c>
      <c r="M201" s="104" t="str">
        <f t="shared" si="199"/>
        <v/>
      </c>
      <c r="N201" s="104" t="str">
        <f t="shared" si="199"/>
        <v/>
      </c>
      <c r="O201" s="104" t="str">
        <f t="shared" si="199"/>
        <v/>
      </c>
      <c r="P201" s="104" t="str">
        <f t="shared" si="199"/>
        <v/>
      </c>
      <c r="Q201" s="104" t="str">
        <f t="shared" si="199"/>
        <v/>
      </c>
      <c r="R201" s="104" t="str">
        <f t="shared" si="199"/>
        <v/>
      </c>
      <c r="S201" s="104" t="str">
        <f t="shared" si="199"/>
        <v/>
      </c>
      <c r="T201" s="104" t="str">
        <f t="shared" si="199"/>
        <v/>
      </c>
      <c r="U201" s="104" t="str">
        <f t="shared" si="199"/>
        <v/>
      </c>
      <c r="V201" s="104" t="str">
        <f t="shared" si="199"/>
        <v/>
      </c>
      <c r="W201" s="136"/>
      <c r="X201" s="104" t="str">
        <f t="shared" si="180"/>
        <v/>
      </c>
      <c r="Y201" s="104" t="str">
        <f t="shared" si="195"/>
        <v/>
      </c>
      <c r="Z201" s="104" t="str">
        <f t="shared" si="195"/>
        <v/>
      </c>
      <c r="AA201" s="104" t="str">
        <f t="shared" si="195"/>
        <v/>
      </c>
      <c r="AB201" s="104" t="str">
        <f t="shared" si="195"/>
        <v/>
      </c>
      <c r="AC201" s="104" t="str">
        <f t="shared" si="195"/>
        <v/>
      </c>
      <c r="AD201" s="104" t="str">
        <f t="shared" si="195"/>
        <v/>
      </c>
      <c r="AE201" s="104" t="str">
        <f t="shared" si="195"/>
        <v/>
      </c>
      <c r="AF201" s="104" t="str">
        <f t="shared" si="195"/>
        <v/>
      </c>
      <c r="AG201" s="104" t="str">
        <f t="shared" si="195"/>
        <v/>
      </c>
      <c r="AH201" s="104" t="str">
        <f t="shared" si="195"/>
        <v/>
      </c>
      <c r="AI201" s="104" t="str">
        <f t="shared" si="195"/>
        <v/>
      </c>
      <c r="AJ201" s="104" t="str">
        <f t="shared" si="195"/>
        <v/>
      </c>
      <c r="AK201" s="104"/>
      <c r="AL201" s="104" t="str">
        <f t="shared" si="181"/>
        <v/>
      </c>
      <c r="AM201" s="104" t="str">
        <f t="shared" si="196"/>
        <v/>
      </c>
      <c r="AN201" s="104" t="str">
        <f t="shared" si="196"/>
        <v/>
      </c>
      <c r="AO201" s="104" t="str">
        <f t="shared" si="196"/>
        <v/>
      </c>
      <c r="AP201" s="104" t="str">
        <f t="shared" si="196"/>
        <v/>
      </c>
      <c r="AQ201" s="104" t="str">
        <f t="shared" si="196"/>
        <v/>
      </c>
      <c r="AR201" s="104" t="str">
        <f t="shared" si="196"/>
        <v/>
      </c>
      <c r="AS201" s="104" t="str">
        <f t="shared" si="196"/>
        <v/>
      </c>
      <c r="AT201" s="104" t="str">
        <f t="shared" si="196"/>
        <v/>
      </c>
      <c r="AU201" s="104" t="str">
        <f t="shared" si="196"/>
        <v/>
      </c>
      <c r="AV201" s="104" t="str">
        <f t="shared" si="196"/>
        <v/>
      </c>
      <c r="AW201" s="104" t="str">
        <f t="shared" si="196"/>
        <v/>
      </c>
      <c r="AX201" s="104" t="str">
        <f t="shared" si="196"/>
        <v/>
      </c>
      <c r="AY201" s="104"/>
      <c r="AZ201" s="104" t="str">
        <f t="shared" si="182"/>
        <v/>
      </c>
      <c r="BA201" s="104" t="str">
        <f t="shared" si="197"/>
        <v/>
      </c>
      <c r="BB201" s="104" t="str">
        <f t="shared" si="197"/>
        <v/>
      </c>
      <c r="BC201" s="104" t="str">
        <f t="shared" si="197"/>
        <v/>
      </c>
      <c r="BD201" s="104" t="str">
        <f t="shared" si="197"/>
        <v/>
      </c>
      <c r="BE201" s="104" t="str">
        <f t="shared" si="197"/>
        <v/>
      </c>
      <c r="BF201" s="104" t="str">
        <f t="shared" si="197"/>
        <v/>
      </c>
      <c r="BG201" s="104" t="str">
        <f t="shared" si="197"/>
        <v/>
      </c>
      <c r="BH201" s="104" t="str">
        <f t="shared" si="197"/>
        <v/>
      </c>
      <c r="BI201" s="104" t="str">
        <f t="shared" si="197"/>
        <v/>
      </c>
      <c r="BJ201" s="104" t="str">
        <f t="shared" si="197"/>
        <v/>
      </c>
      <c r="BK201" s="104" t="str">
        <f t="shared" si="197"/>
        <v/>
      </c>
      <c r="BL201" s="104" t="str">
        <f t="shared" si="197"/>
        <v/>
      </c>
      <c r="BM201" s="104"/>
      <c r="BN201" s="104" t="str">
        <f t="shared" si="183"/>
        <v/>
      </c>
      <c r="BO201" s="104" t="str">
        <f t="shared" si="198"/>
        <v/>
      </c>
      <c r="BP201" s="104" t="str">
        <f t="shared" si="198"/>
        <v/>
      </c>
      <c r="BQ201" s="104" t="str">
        <f t="shared" si="198"/>
        <v/>
      </c>
      <c r="BR201" s="104" t="str">
        <f t="shared" si="198"/>
        <v/>
      </c>
      <c r="BS201" s="104" t="str">
        <f t="shared" si="198"/>
        <v/>
      </c>
      <c r="BT201" s="104" t="str">
        <f t="shared" si="198"/>
        <v/>
      </c>
      <c r="BU201" s="104" t="str">
        <f t="shared" si="198"/>
        <v/>
      </c>
      <c r="BV201" s="104" t="str">
        <f t="shared" si="198"/>
        <v/>
      </c>
      <c r="BW201" s="104" t="str">
        <f t="shared" si="198"/>
        <v/>
      </c>
      <c r="BX201" s="104" t="str">
        <f t="shared" si="198"/>
        <v/>
      </c>
      <c r="BY201" s="104" t="str">
        <f t="shared" si="198"/>
        <v/>
      </c>
      <c r="BZ201" s="104" t="str">
        <f t="shared" si="198"/>
        <v/>
      </c>
      <c r="CA201" s="104"/>
      <c r="CB201" s="104" t="str">
        <f t="shared" si="200"/>
        <v/>
      </c>
      <c r="CC201" s="104" t="str">
        <f t="shared" si="200"/>
        <v/>
      </c>
      <c r="CD201" s="104" t="str">
        <f t="shared" si="200"/>
        <v/>
      </c>
      <c r="CE201" s="104" t="str">
        <f t="shared" si="200"/>
        <v/>
      </c>
      <c r="CF201" s="104" t="str">
        <f t="shared" si="200"/>
        <v/>
      </c>
      <c r="CG201" s="104" t="str">
        <f t="shared" si="184"/>
        <v/>
      </c>
      <c r="CH201" s="104" t="str">
        <f t="shared" si="184"/>
        <v/>
      </c>
      <c r="CI201" s="104" t="str">
        <f t="shared" si="184"/>
        <v/>
      </c>
      <c r="CJ201" s="104" t="str">
        <f t="shared" si="184"/>
        <v/>
      </c>
      <c r="CK201" s="104" t="str">
        <f t="shared" si="184"/>
        <v/>
      </c>
      <c r="CL201" s="104" t="str">
        <f t="shared" si="184"/>
        <v/>
      </c>
      <c r="CM201" s="104" t="str">
        <f t="shared" si="184"/>
        <v/>
      </c>
      <c r="CN201" s="104" t="str">
        <f t="shared" si="184"/>
        <v/>
      </c>
      <c r="CO201" s="104"/>
      <c r="CP201" s="104" t="str">
        <f t="shared" si="201"/>
        <v/>
      </c>
      <c r="CQ201" s="104" t="str">
        <f t="shared" si="201"/>
        <v/>
      </c>
      <c r="CR201" s="104" t="str">
        <f t="shared" si="201"/>
        <v/>
      </c>
      <c r="CS201" s="104" t="str">
        <f t="shared" si="201"/>
        <v/>
      </c>
      <c r="CT201" s="104" t="str">
        <f t="shared" si="201"/>
        <v/>
      </c>
      <c r="CU201" s="104" t="str">
        <f t="shared" si="185"/>
        <v/>
      </c>
      <c r="CV201" s="104" t="str">
        <f t="shared" si="185"/>
        <v/>
      </c>
      <c r="CW201" s="104" t="str">
        <f t="shared" si="185"/>
        <v/>
      </c>
      <c r="CX201" s="104" t="str">
        <f t="shared" si="185"/>
        <v/>
      </c>
      <c r="CY201" s="104" t="str">
        <f t="shared" si="185"/>
        <v/>
      </c>
      <c r="CZ201" s="104" t="str">
        <f t="shared" si="185"/>
        <v/>
      </c>
      <c r="DA201" s="104" t="str">
        <f t="shared" si="185"/>
        <v/>
      </c>
      <c r="DB201" s="104" t="str">
        <f t="shared" si="185"/>
        <v/>
      </c>
      <c r="DC201" s="104"/>
      <c r="DD201" s="104" t="str">
        <f t="shared" si="202"/>
        <v/>
      </c>
      <c r="DE201" s="104" t="str">
        <f t="shared" si="202"/>
        <v/>
      </c>
      <c r="DF201" s="104" t="str">
        <f t="shared" si="202"/>
        <v/>
      </c>
      <c r="DG201" s="104" t="str">
        <f t="shared" si="202"/>
        <v/>
      </c>
      <c r="DH201" s="104" t="str">
        <f t="shared" si="202"/>
        <v/>
      </c>
      <c r="DI201" s="104" t="str">
        <f t="shared" si="186"/>
        <v/>
      </c>
      <c r="DJ201" s="104" t="str">
        <f t="shared" si="186"/>
        <v/>
      </c>
      <c r="DK201" s="104" t="str">
        <f t="shared" si="186"/>
        <v/>
      </c>
      <c r="DL201" s="104" t="str">
        <f t="shared" si="186"/>
        <v/>
      </c>
      <c r="DM201" s="104" t="str">
        <f t="shared" si="186"/>
        <v/>
      </c>
      <c r="DN201" s="104" t="str">
        <f t="shared" si="186"/>
        <v/>
      </c>
      <c r="DO201" s="104" t="str">
        <f t="shared" si="186"/>
        <v/>
      </c>
      <c r="DP201" s="104" t="str">
        <f t="shared" si="186"/>
        <v/>
      </c>
      <c r="DQ201" s="104"/>
      <c r="DR201" s="104" t="str">
        <f t="shared" si="203"/>
        <v/>
      </c>
      <c r="DS201" s="104" t="str">
        <f t="shared" si="203"/>
        <v/>
      </c>
      <c r="DT201" s="104" t="str">
        <f t="shared" si="203"/>
        <v/>
      </c>
      <c r="DU201" s="104" t="str">
        <f t="shared" si="203"/>
        <v/>
      </c>
      <c r="DV201" s="104" t="str">
        <f t="shared" si="203"/>
        <v/>
      </c>
      <c r="DW201" s="104" t="str">
        <f t="shared" si="187"/>
        <v/>
      </c>
      <c r="DX201" s="104" t="str">
        <f t="shared" si="187"/>
        <v/>
      </c>
      <c r="DY201" s="104" t="str">
        <f t="shared" si="187"/>
        <v/>
      </c>
      <c r="DZ201" s="104" t="str">
        <f t="shared" si="187"/>
        <v/>
      </c>
      <c r="EA201" s="104" t="str">
        <f t="shared" si="187"/>
        <v/>
      </c>
      <c r="EB201" s="104" t="str">
        <f t="shared" si="187"/>
        <v/>
      </c>
      <c r="EC201" s="104" t="str">
        <f t="shared" si="187"/>
        <v/>
      </c>
      <c r="ED201" s="104" t="str">
        <f t="shared" si="187"/>
        <v/>
      </c>
      <c r="EE201" s="104"/>
      <c r="EF201" s="104" t="str">
        <f t="shared" si="204"/>
        <v/>
      </c>
      <c r="EG201" s="104" t="str">
        <f t="shared" si="204"/>
        <v/>
      </c>
      <c r="EH201" s="104" t="str">
        <f t="shared" si="204"/>
        <v/>
      </c>
      <c r="EI201" s="104" t="str">
        <f t="shared" si="204"/>
        <v/>
      </c>
      <c r="EJ201" s="104" t="str">
        <f t="shared" si="204"/>
        <v/>
      </c>
      <c r="EK201" s="104" t="str">
        <f t="shared" si="188"/>
        <v/>
      </c>
      <c r="EL201" s="104" t="str">
        <f t="shared" si="188"/>
        <v/>
      </c>
      <c r="EM201" s="104" t="str">
        <f t="shared" si="188"/>
        <v/>
      </c>
      <c r="EN201" s="104" t="str">
        <f t="shared" si="188"/>
        <v/>
      </c>
      <c r="EO201" s="104" t="str">
        <f t="shared" si="188"/>
        <v/>
      </c>
      <c r="EP201" s="104" t="str">
        <f t="shared" si="188"/>
        <v/>
      </c>
      <c r="EQ201" s="104" t="str">
        <f t="shared" si="188"/>
        <v/>
      </c>
      <c r="ER201" s="104" t="str">
        <f t="shared" si="188"/>
        <v/>
      </c>
      <c r="ES201" s="104"/>
      <c r="ET201" s="104" t="str">
        <f t="shared" si="205"/>
        <v/>
      </c>
      <c r="EU201" s="104" t="str">
        <f t="shared" si="205"/>
        <v/>
      </c>
      <c r="EV201" s="104" t="str">
        <f t="shared" si="205"/>
        <v/>
      </c>
      <c r="EW201" s="104" t="str">
        <f t="shared" si="205"/>
        <v/>
      </c>
      <c r="EX201" s="104" t="str">
        <f t="shared" si="205"/>
        <v/>
      </c>
      <c r="EY201" s="104" t="str">
        <f t="shared" si="189"/>
        <v/>
      </c>
      <c r="EZ201" s="104" t="str">
        <f t="shared" si="189"/>
        <v/>
      </c>
      <c r="FA201" s="104" t="str">
        <f t="shared" si="189"/>
        <v/>
      </c>
      <c r="FB201" s="104" t="str">
        <f t="shared" si="189"/>
        <v/>
      </c>
      <c r="FC201" s="104" t="str">
        <f t="shared" si="189"/>
        <v/>
      </c>
      <c r="FD201" s="104" t="str">
        <f t="shared" si="189"/>
        <v/>
      </c>
      <c r="FE201" s="104" t="str">
        <f t="shared" si="189"/>
        <v/>
      </c>
      <c r="FF201" s="104" t="str">
        <f t="shared" si="189"/>
        <v/>
      </c>
      <c r="FG201" s="104"/>
      <c r="FH201" s="104" t="str">
        <f t="shared" si="206"/>
        <v/>
      </c>
      <c r="FI201" s="104" t="str">
        <f t="shared" si="206"/>
        <v/>
      </c>
      <c r="FJ201" s="104" t="str">
        <f t="shared" si="206"/>
        <v/>
      </c>
      <c r="FK201" s="104" t="str">
        <f t="shared" si="206"/>
        <v/>
      </c>
      <c r="FL201" s="104" t="str">
        <f t="shared" si="206"/>
        <v/>
      </c>
      <c r="FM201" s="104" t="str">
        <f t="shared" si="190"/>
        <v/>
      </c>
      <c r="FN201" s="104" t="str">
        <f t="shared" si="190"/>
        <v/>
      </c>
      <c r="FO201" s="104" t="str">
        <f t="shared" si="190"/>
        <v/>
      </c>
      <c r="FP201" s="104" t="str">
        <f t="shared" si="190"/>
        <v/>
      </c>
      <c r="FQ201" s="104" t="str">
        <f t="shared" si="190"/>
        <v/>
      </c>
      <c r="FR201" s="104" t="str">
        <f t="shared" si="190"/>
        <v/>
      </c>
      <c r="FS201" s="104" t="str">
        <f t="shared" si="190"/>
        <v/>
      </c>
      <c r="FT201" s="104" t="str">
        <f t="shared" si="190"/>
        <v/>
      </c>
      <c r="FU201" s="104"/>
      <c r="FV201" s="104" t="str">
        <f t="shared" si="207"/>
        <v/>
      </c>
      <c r="FW201" s="104" t="str">
        <f t="shared" si="207"/>
        <v/>
      </c>
      <c r="FX201" s="104" t="str">
        <f t="shared" si="207"/>
        <v/>
      </c>
      <c r="FY201" s="104" t="str">
        <f t="shared" si="207"/>
        <v/>
      </c>
      <c r="FZ201" s="104" t="str">
        <f t="shared" si="207"/>
        <v/>
      </c>
      <c r="GA201" s="104" t="str">
        <f t="shared" si="191"/>
        <v/>
      </c>
      <c r="GB201" s="104" t="str">
        <f t="shared" si="191"/>
        <v/>
      </c>
      <c r="GC201" s="104" t="str">
        <f t="shared" si="191"/>
        <v/>
      </c>
      <c r="GD201" s="104" t="str">
        <f t="shared" si="191"/>
        <v/>
      </c>
      <c r="GE201" s="104" t="str">
        <f t="shared" si="191"/>
        <v/>
      </c>
      <c r="GF201" s="104" t="str">
        <f t="shared" si="191"/>
        <v/>
      </c>
      <c r="GG201" s="104" t="str">
        <f t="shared" si="191"/>
        <v/>
      </c>
      <c r="GH201" s="104" t="str">
        <f t="shared" si="191"/>
        <v/>
      </c>
      <c r="GI201" s="104"/>
      <c r="GJ201" s="104" t="str">
        <f t="shared" si="208"/>
        <v/>
      </c>
      <c r="GK201" s="104" t="str">
        <f t="shared" si="208"/>
        <v/>
      </c>
      <c r="GL201" s="104" t="str">
        <f t="shared" si="208"/>
        <v/>
      </c>
      <c r="GM201" s="104" t="str">
        <f t="shared" si="208"/>
        <v/>
      </c>
      <c r="GN201" s="104" t="str">
        <f t="shared" si="208"/>
        <v/>
      </c>
      <c r="GO201" s="104" t="str">
        <f t="shared" si="192"/>
        <v/>
      </c>
      <c r="GP201" s="104" t="str">
        <f t="shared" si="192"/>
        <v/>
      </c>
      <c r="GQ201" s="104" t="str">
        <f t="shared" si="192"/>
        <v/>
      </c>
      <c r="GR201" s="104" t="str">
        <f t="shared" si="192"/>
        <v/>
      </c>
      <c r="GS201" s="104" t="str">
        <f t="shared" si="192"/>
        <v/>
      </c>
      <c r="GT201" s="104" t="str">
        <f t="shared" si="192"/>
        <v/>
      </c>
      <c r="GU201" s="104" t="str">
        <f t="shared" si="192"/>
        <v/>
      </c>
      <c r="GV201" s="104" t="str">
        <f t="shared" si="192"/>
        <v/>
      </c>
      <c r="GW201" s="104"/>
      <c r="GX201" s="104" t="str">
        <f t="shared" si="209"/>
        <v/>
      </c>
      <c r="GY201" s="104" t="str">
        <f t="shared" si="209"/>
        <v/>
      </c>
      <c r="GZ201" s="104" t="str">
        <f t="shared" si="209"/>
        <v/>
      </c>
      <c r="HA201" s="104" t="str">
        <f t="shared" si="209"/>
        <v/>
      </c>
      <c r="HB201" s="104" t="str">
        <f t="shared" si="209"/>
        <v/>
      </c>
      <c r="HC201" s="104" t="str">
        <f t="shared" si="193"/>
        <v/>
      </c>
      <c r="HD201" s="104">
        <f t="shared" si="193"/>
        <v>13.2</v>
      </c>
      <c r="HE201" s="104" t="str">
        <f t="shared" si="193"/>
        <v/>
      </c>
      <c r="HF201" s="104" t="str">
        <f t="shared" si="193"/>
        <v/>
      </c>
      <c r="HG201" s="104" t="str">
        <f t="shared" si="193"/>
        <v/>
      </c>
      <c r="HH201" s="104" t="str">
        <f t="shared" si="193"/>
        <v/>
      </c>
      <c r="HI201" s="104" t="str">
        <f t="shared" si="193"/>
        <v/>
      </c>
      <c r="HJ201" s="104" t="str">
        <f t="shared" si="193"/>
        <v/>
      </c>
    </row>
    <row r="202" spans="1:218" x14ac:dyDescent="0.25">
      <c r="A202" s="91">
        <v>40663</v>
      </c>
      <c r="B202" s="113">
        <v>0.75</v>
      </c>
      <c r="C202" s="114" t="s">
        <v>407</v>
      </c>
      <c r="D202" s="160" t="s">
        <v>664</v>
      </c>
      <c r="E202" s="112">
        <v>55.2</v>
      </c>
      <c r="F202" s="134"/>
      <c r="G202" s="161" t="s">
        <v>665</v>
      </c>
      <c r="H202" s="162" t="str">
        <f>INDEX('Daily Activity List'!B:B,MATCH(A202,'Daily Activity List'!$A:$A))</f>
        <v>AB Decon - Spray</v>
      </c>
      <c r="I202" s="136"/>
      <c r="J202" s="104" t="str">
        <f t="shared" si="194"/>
        <v/>
      </c>
      <c r="K202" s="104" t="str">
        <f t="shared" si="194"/>
        <v/>
      </c>
      <c r="L202" s="104" t="str">
        <f t="shared" si="199"/>
        <v/>
      </c>
      <c r="M202" s="104" t="str">
        <f t="shared" si="199"/>
        <v/>
      </c>
      <c r="N202" s="104" t="str">
        <f t="shared" si="199"/>
        <v/>
      </c>
      <c r="O202" s="104" t="str">
        <f t="shared" si="199"/>
        <v/>
      </c>
      <c r="P202" s="104" t="str">
        <f t="shared" si="199"/>
        <v/>
      </c>
      <c r="Q202" s="104" t="str">
        <f t="shared" si="199"/>
        <v/>
      </c>
      <c r="R202" s="104" t="str">
        <f t="shared" si="199"/>
        <v/>
      </c>
      <c r="S202" s="104" t="str">
        <f t="shared" si="199"/>
        <v/>
      </c>
      <c r="T202" s="104" t="str">
        <f t="shared" si="199"/>
        <v/>
      </c>
      <c r="U202" s="104" t="str">
        <f t="shared" si="199"/>
        <v/>
      </c>
      <c r="V202" s="104" t="str">
        <f t="shared" si="199"/>
        <v/>
      </c>
      <c r="W202" s="136"/>
      <c r="X202" s="104" t="str">
        <f t="shared" si="180"/>
        <v/>
      </c>
      <c r="Y202" s="104" t="str">
        <f t="shared" si="195"/>
        <v/>
      </c>
      <c r="Z202" s="104" t="str">
        <f t="shared" si="195"/>
        <v/>
      </c>
      <c r="AA202" s="104" t="str">
        <f t="shared" si="195"/>
        <v/>
      </c>
      <c r="AB202" s="104" t="str">
        <f t="shared" si="195"/>
        <v/>
      </c>
      <c r="AC202" s="104" t="str">
        <f t="shared" si="195"/>
        <v/>
      </c>
      <c r="AD202" s="104" t="str">
        <f t="shared" si="195"/>
        <v/>
      </c>
      <c r="AE202" s="104" t="str">
        <f t="shared" si="195"/>
        <v/>
      </c>
      <c r="AF202" s="104" t="str">
        <f t="shared" si="195"/>
        <v/>
      </c>
      <c r="AG202" s="104" t="str">
        <f t="shared" si="195"/>
        <v/>
      </c>
      <c r="AH202" s="104" t="str">
        <f t="shared" si="195"/>
        <v/>
      </c>
      <c r="AI202" s="104" t="str">
        <f t="shared" si="195"/>
        <v/>
      </c>
      <c r="AJ202" s="104" t="str">
        <f t="shared" si="195"/>
        <v/>
      </c>
      <c r="AK202" s="104"/>
      <c r="AL202" s="104" t="str">
        <f t="shared" si="181"/>
        <v/>
      </c>
      <c r="AM202" s="104" t="str">
        <f t="shared" si="196"/>
        <v/>
      </c>
      <c r="AN202" s="104" t="str">
        <f t="shared" si="196"/>
        <v/>
      </c>
      <c r="AO202" s="104" t="str">
        <f t="shared" si="196"/>
        <v/>
      </c>
      <c r="AP202" s="104" t="str">
        <f t="shared" si="196"/>
        <v/>
      </c>
      <c r="AQ202" s="104" t="str">
        <f t="shared" si="196"/>
        <v/>
      </c>
      <c r="AR202" s="104" t="str">
        <f t="shared" si="196"/>
        <v/>
      </c>
      <c r="AS202" s="104" t="str">
        <f t="shared" si="196"/>
        <v/>
      </c>
      <c r="AT202" s="104" t="str">
        <f t="shared" si="196"/>
        <v/>
      </c>
      <c r="AU202" s="104" t="str">
        <f t="shared" si="196"/>
        <v/>
      </c>
      <c r="AV202" s="104" t="str">
        <f t="shared" si="196"/>
        <v/>
      </c>
      <c r="AW202" s="104" t="str">
        <f t="shared" si="196"/>
        <v/>
      </c>
      <c r="AX202" s="104" t="str">
        <f t="shared" si="196"/>
        <v/>
      </c>
      <c r="AY202" s="104"/>
      <c r="AZ202" s="104" t="str">
        <f t="shared" si="182"/>
        <v/>
      </c>
      <c r="BA202" s="104" t="str">
        <f t="shared" si="197"/>
        <v/>
      </c>
      <c r="BB202" s="104" t="str">
        <f t="shared" si="197"/>
        <v/>
      </c>
      <c r="BC202" s="104" t="str">
        <f t="shared" si="197"/>
        <v/>
      </c>
      <c r="BD202" s="104" t="str">
        <f t="shared" si="197"/>
        <v/>
      </c>
      <c r="BE202" s="104" t="str">
        <f t="shared" si="197"/>
        <v/>
      </c>
      <c r="BF202" s="104" t="str">
        <f t="shared" si="197"/>
        <v/>
      </c>
      <c r="BG202" s="104" t="str">
        <f t="shared" si="197"/>
        <v/>
      </c>
      <c r="BH202" s="104" t="str">
        <f t="shared" si="197"/>
        <v/>
      </c>
      <c r="BI202" s="104" t="str">
        <f t="shared" si="197"/>
        <v/>
      </c>
      <c r="BJ202" s="104" t="str">
        <f t="shared" si="197"/>
        <v/>
      </c>
      <c r="BK202" s="104" t="str">
        <f t="shared" si="197"/>
        <v/>
      </c>
      <c r="BL202" s="104" t="str">
        <f t="shared" si="197"/>
        <v/>
      </c>
      <c r="BM202" s="104"/>
      <c r="BN202" s="104" t="str">
        <f t="shared" si="183"/>
        <v/>
      </c>
      <c r="BO202" s="104" t="str">
        <f t="shared" si="198"/>
        <v/>
      </c>
      <c r="BP202" s="104" t="str">
        <f t="shared" si="198"/>
        <v/>
      </c>
      <c r="BQ202" s="104" t="str">
        <f t="shared" si="198"/>
        <v/>
      </c>
      <c r="BR202" s="104" t="str">
        <f t="shared" si="198"/>
        <v/>
      </c>
      <c r="BS202" s="104" t="str">
        <f t="shared" si="198"/>
        <v/>
      </c>
      <c r="BT202" s="104" t="str">
        <f t="shared" si="198"/>
        <v/>
      </c>
      <c r="BU202" s="104" t="str">
        <f t="shared" si="198"/>
        <v/>
      </c>
      <c r="BV202" s="104" t="str">
        <f t="shared" si="198"/>
        <v/>
      </c>
      <c r="BW202" s="104" t="str">
        <f t="shared" si="198"/>
        <v/>
      </c>
      <c r="BX202" s="104" t="str">
        <f t="shared" si="198"/>
        <v/>
      </c>
      <c r="BY202" s="104" t="str">
        <f t="shared" si="198"/>
        <v/>
      </c>
      <c r="BZ202" s="104" t="str">
        <f t="shared" si="198"/>
        <v/>
      </c>
      <c r="CA202" s="104"/>
      <c r="CB202" s="104" t="str">
        <f t="shared" si="200"/>
        <v/>
      </c>
      <c r="CC202" s="104" t="str">
        <f t="shared" si="200"/>
        <v/>
      </c>
      <c r="CD202" s="104" t="str">
        <f t="shared" si="200"/>
        <v/>
      </c>
      <c r="CE202" s="104" t="str">
        <f t="shared" si="200"/>
        <v/>
      </c>
      <c r="CF202" s="104" t="str">
        <f t="shared" si="200"/>
        <v/>
      </c>
      <c r="CG202" s="104" t="str">
        <f t="shared" si="184"/>
        <v/>
      </c>
      <c r="CH202" s="104" t="str">
        <f t="shared" si="184"/>
        <v/>
      </c>
      <c r="CI202" s="104" t="str">
        <f t="shared" si="184"/>
        <v/>
      </c>
      <c r="CJ202" s="104" t="str">
        <f t="shared" si="184"/>
        <v/>
      </c>
      <c r="CK202" s="104" t="str">
        <f t="shared" si="184"/>
        <v/>
      </c>
      <c r="CL202" s="104" t="str">
        <f t="shared" si="184"/>
        <v/>
      </c>
      <c r="CM202" s="104" t="str">
        <f t="shared" si="184"/>
        <v/>
      </c>
      <c r="CN202" s="104" t="str">
        <f t="shared" si="184"/>
        <v/>
      </c>
      <c r="CO202" s="104"/>
      <c r="CP202" s="104" t="str">
        <f t="shared" si="201"/>
        <v/>
      </c>
      <c r="CQ202" s="104" t="str">
        <f t="shared" si="201"/>
        <v/>
      </c>
      <c r="CR202" s="104" t="str">
        <f t="shared" si="201"/>
        <v/>
      </c>
      <c r="CS202" s="104" t="str">
        <f t="shared" si="201"/>
        <v/>
      </c>
      <c r="CT202" s="104" t="str">
        <f t="shared" si="201"/>
        <v/>
      </c>
      <c r="CU202" s="104" t="str">
        <f t="shared" si="185"/>
        <v/>
      </c>
      <c r="CV202" s="104" t="str">
        <f t="shared" si="185"/>
        <v/>
      </c>
      <c r="CW202" s="104" t="str">
        <f t="shared" si="185"/>
        <v/>
      </c>
      <c r="CX202" s="104" t="str">
        <f t="shared" si="185"/>
        <v/>
      </c>
      <c r="CY202" s="104" t="str">
        <f t="shared" si="185"/>
        <v/>
      </c>
      <c r="CZ202" s="104" t="str">
        <f t="shared" si="185"/>
        <v/>
      </c>
      <c r="DA202" s="104" t="str">
        <f t="shared" si="185"/>
        <v/>
      </c>
      <c r="DB202" s="104" t="str">
        <f t="shared" si="185"/>
        <v/>
      </c>
      <c r="DC202" s="104"/>
      <c r="DD202" s="104" t="str">
        <f t="shared" si="202"/>
        <v/>
      </c>
      <c r="DE202" s="104" t="str">
        <f t="shared" si="202"/>
        <v/>
      </c>
      <c r="DF202" s="104" t="str">
        <f t="shared" si="202"/>
        <v/>
      </c>
      <c r="DG202" s="104" t="str">
        <f t="shared" si="202"/>
        <v/>
      </c>
      <c r="DH202" s="104" t="str">
        <f t="shared" si="202"/>
        <v/>
      </c>
      <c r="DI202" s="104" t="str">
        <f t="shared" si="186"/>
        <v/>
      </c>
      <c r="DJ202" s="104" t="str">
        <f t="shared" si="186"/>
        <v/>
      </c>
      <c r="DK202" s="104" t="str">
        <f t="shared" si="186"/>
        <v/>
      </c>
      <c r="DL202" s="104" t="str">
        <f t="shared" si="186"/>
        <v/>
      </c>
      <c r="DM202" s="104" t="str">
        <f t="shared" si="186"/>
        <v/>
      </c>
      <c r="DN202" s="104" t="str">
        <f t="shared" si="186"/>
        <v/>
      </c>
      <c r="DO202" s="104" t="str">
        <f t="shared" si="186"/>
        <v/>
      </c>
      <c r="DP202" s="104" t="str">
        <f t="shared" si="186"/>
        <v/>
      </c>
      <c r="DQ202" s="104"/>
      <c r="DR202" s="104" t="str">
        <f t="shared" si="203"/>
        <v/>
      </c>
      <c r="DS202" s="104" t="str">
        <f t="shared" si="203"/>
        <v/>
      </c>
      <c r="DT202" s="104" t="str">
        <f t="shared" si="203"/>
        <v/>
      </c>
      <c r="DU202" s="104" t="str">
        <f t="shared" si="203"/>
        <v/>
      </c>
      <c r="DV202" s="104" t="str">
        <f t="shared" si="203"/>
        <v/>
      </c>
      <c r="DW202" s="104" t="str">
        <f t="shared" si="187"/>
        <v/>
      </c>
      <c r="DX202" s="104" t="str">
        <f t="shared" si="187"/>
        <v/>
      </c>
      <c r="DY202" s="104" t="str">
        <f t="shared" si="187"/>
        <v/>
      </c>
      <c r="DZ202" s="104" t="str">
        <f t="shared" si="187"/>
        <v/>
      </c>
      <c r="EA202" s="104" t="str">
        <f t="shared" si="187"/>
        <v/>
      </c>
      <c r="EB202" s="104" t="str">
        <f t="shared" si="187"/>
        <v/>
      </c>
      <c r="EC202" s="104" t="str">
        <f t="shared" si="187"/>
        <v/>
      </c>
      <c r="ED202" s="104" t="str">
        <f t="shared" si="187"/>
        <v/>
      </c>
      <c r="EE202" s="104"/>
      <c r="EF202" s="104" t="str">
        <f t="shared" si="204"/>
        <v/>
      </c>
      <c r="EG202" s="104" t="str">
        <f t="shared" si="204"/>
        <v/>
      </c>
      <c r="EH202" s="104" t="str">
        <f t="shared" si="204"/>
        <v/>
      </c>
      <c r="EI202" s="104" t="str">
        <f t="shared" si="204"/>
        <v/>
      </c>
      <c r="EJ202" s="104" t="str">
        <f t="shared" si="204"/>
        <v/>
      </c>
      <c r="EK202" s="104" t="str">
        <f t="shared" si="188"/>
        <v/>
      </c>
      <c r="EL202" s="104" t="str">
        <f t="shared" si="188"/>
        <v/>
      </c>
      <c r="EM202" s="104" t="str">
        <f t="shared" si="188"/>
        <v/>
      </c>
      <c r="EN202" s="104" t="str">
        <f t="shared" si="188"/>
        <v/>
      </c>
      <c r="EO202" s="104" t="str">
        <f t="shared" si="188"/>
        <v/>
      </c>
      <c r="EP202" s="104" t="str">
        <f t="shared" si="188"/>
        <v/>
      </c>
      <c r="EQ202" s="104" t="str">
        <f t="shared" si="188"/>
        <v/>
      </c>
      <c r="ER202" s="104" t="str">
        <f t="shared" si="188"/>
        <v/>
      </c>
      <c r="ES202" s="104"/>
      <c r="ET202" s="104" t="str">
        <f t="shared" si="205"/>
        <v/>
      </c>
      <c r="EU202" s="104" t="str">
        <f t="shared" si="205"/>
        <v/>
      </c>
      <c r="EV202" s="104" t="str">
        <f t="shared" si="205"/>
        <v/>
      </c>
      <c r="EW202" s="104" t="str">
        <f t="shared" si="205"/>
        <v/>
      </c>
      <c r="EX202" s="104" t="str">
        <f t="shared" si="205"/>
        <v/>
      </c>
      <c r="EY202" s="104" t="str">
        <f t="shared" si="189"/>
        <v/>
      </c>
      <c r="EZ202" s="104" t="str">
        <f t="shared" si="189"/>
        <v/>
      </c>
      <c r="FA202" s="104" t="str">
        <f t="shared" si="189"/>
        <v/>
      </c>
      <c r="FB202" s="104" t="str">
        <f t="shared" si="189"/>
        <v/>
      </c>
      <c r="FC202" s="104" t="str">
        <f t="shared" si="189"/>
        <v/>
      </c>
      <c r="FD202" s="104" t="str">
        <f t="shared" si="189"/>
        <v/>
      </c>
      <c r="FE202" s="104" t="str">
        <f t="shared" si="189"/>
        <v/>
      </c>
      <c r="FF202" s="104" t="str">
        <f t="shared" si="189"/>
        <v/>
      </c>
      <c r="FG202" s="104"/>
      <c r="FH202" s="104" t="str">
        <f t="shared" si="206"/>
        <v/>
      </c>
      <c r="FI202" s="104" t="str">
        <f t="shared" si="206"/>
        <v/>
      </c>
      <c r="FJ202" s="104" t="str">
        <f t="shared" si="206"/>
        <v/>
      </c>
      <c r="FK202" s="104" t="str">
        <f t="shared" si="206"/>
        <v/>
      </c>
      <c r="FL202" s="104" t="str">
        <f t="shared" si="206"/>
        <v/>
      </c>
      <c r="FM202" s="104" t="str">
        <f t="shared" si="190"/>
        <v/>
      </c>
      <c r="FN202" s="104" t="str">
        <f t="shared" si="190"/>
        <v/>
      </c>
      <c r="FO202" s="104" t="str">
        <f t="shared" si="190"/>
        <v/>
      </c>
      <c r="FP202" s="104" t="str">
        <f t="shared" si="190"/>
        <v/>
      </c>
      <c r="FQ202" s="104" t="str">
        <f t="shared" si="190"/>
        <v/>
      </c>
      <c r="FR202" s="104" t="str">
        <f t="shared" si="190"/>
        <v/>
      </c>
      <c r="FS202" s="104" t="str">
        <f t="shared" si="190"/>
        <v/>
      </c>
      <c r="FT202" s="104" t="str">
        <f t="shared" si="190"/>
        <v/>
      </c>
      <c r="FU202" s="104"/>
      <c r="FV202" s="104" t="str">
        <f t="shared" si="207"/>
        <v/>
      </c>
      <c r="FW202" s="104" t="str">
        <f t="shared" si="207"/>
        <v/>
      </c>
      <c r="FX202" s="104" t="str">
        <f t="shared" si="207"/>
        <v/>
      </c>
      <c r="FY202" s="104" t="str">
        <f t="shared" si="207"/>
        <v/>
      </c>
      <c r="FZ202" s="104" t="str">
        <f t="shared" si="207"/>
        <v/>
      </c>
      <c r="GA202" s="104" t="str">
        <f t="shared" si="191"/>
        <v/>
      </c>
      <c r="GB202" s="104" t="str">
        <f t="shared" si="191"/>
        <v/>
      </c>
      <c r="GC202" s="104" t="str">
        <f t="shared" si="191"/>
        <v/>
      </c>
      <c r="GD202" s="104" t="str">
        <f t="shared" si="191"/>
        <v/>
      </c>
      <c r="GE202" s="104" t="str">
        <f t="shared" si="191"/>
        <v/>
      </c>
      <c r="GF202" s="104" t="str">
        <f t="shared" si="191"/>
        <v/>
      </c>
      <c r="GG202" s="104" t="str">
        <f t="shared" si="191"/>
        <v/>
      </c>
      <c r="GH202" s="104" t="str">
        <f t="shared" si="191"/>
        <v/>
      </c>
      <c r="GI202" s="104"/>
      <c r="GJ202" s="104" t="str">
        <f t="shared" si="208"/>
        <v/>
      </c>
      <c r="GK202" s="104" t="str">
        <f t="shared" si="208"/>
        <v/>
      </c>
      <c r="GL202" s="104" t="str">
        <f t="shared" si="208"/>
        <v/>
      </c>
      <c r="GM202" s="104" t="str">
        <f t="shared" si="208"/>
        <v/>
      </c>
      <c r="GN202" s="104" t="str">
        <f t="shared" si="208"/>
        <v/>
      </c>
      <c r="GO202" s="104" t="str">
        <f t="shared" si="192"/>
        <v/>
      </c>
      <c r="GP202" s="104" t="str">
        <f t="shared" si="192"/>
        <v/>
      </c>
      <c r="GQ202" s="104" t="str">
        <f t="shared" si="192"/>
        <v/>
      </c>
      <c r="GR202" s="104" t="str">
        <f t="shared" si="192"/>
        <v/>
      </c>
      <c r="GS202" s="104" t="str">
        <f t="shared" si="192"/>
        <v/>
      </c>
      <c r="GT202" s="104" t="str">
        <f t="shared" si="192"/>
        <v/>
      </c>
      <c r="GU202" s="104" t="str">
        <f t="shared" si="192"/>
        <v/>
      </c>
      <c r="GV202" s="104" t="str">
        <f t="shared" si="192"/>
        <v/>
      </c>
      <c r="GW202" s="104"/>
      <c r="GX202" s="104" t="str">
        <f t="shared" si="209"/>
        <v/>
      </c>
      <c r="GY202" s="104" t="str">
        <f t="shared" si="209"/>
        <v/>
      </c>
      <c r="GZ202" s="104" t="str">
        <f t="shared" si="209"/>
        <v/>
      </c>
      <c r="HA202" s="104" t="str">
        <f t="shared" si="209"/>
        <v/>
      </c>
      <c r="HB202" s="104" t="str">
        <f t="shared" si="209"/>
        <v/>
      </c>
      <c r="HC202" s="104" t="str">
        <f t="shared" si="193"/>
        <v/>
      </c>
      <c r="HD202" s="104">
        <f t="shared" si="193"/>
        <v>55.2</v>
      </c>
      <c r="HE202" s="104" t="str">
        <f t="shared" si="193"/>
        <v/>
      </c>
      <c r="HF202" s="104" t="str">
        <f t="shared" si="193"/>
        <v/>
      </c>
      <c r="HG202" s="104" t="str">
        <f t="shared" si="193"/>
        <v/>
      </c>
      <c r="HH202" s="104" t="str">
        <f t="shared" si="193"/>
        <v/>
      </c>
      <c r="HI202" s="104" t="str">
        <f t="shared" si="193"/>
        <v/>
      </c>
      <c r="HJ202" s="104" t="str">
        <f t="shared" si="193"/>
        <v/>
      </c>
    </row>
    <row r="203" spans="1:218" x14ac:dyDescent="0.25">
      <c r="A203" s="91">
        <v>40663</v>
      </c>
      <c r="B203" s="113">
        <v>0.75</v>
      </c>
      <c r="C203" s="114" t="s">
        <v>407</v>
      </c>
      <c r="D203" s="160" t="s">
        <v>664</v>
      </c>
      <c r="E203" s="112">
        <v>5.2</v>
      </c>
      <c r="F203" s="134"/>
      <c r="G203" s="161" t="s">
        <v>665</v>
      </c>
      <c r="H203" s="162" t="str">
        <f>INDEX('Daily Activity List'!B:B,MATCH(A203,'Daily Activity List'!$A:$A))</f>
        <v>AB Decon - Spray</v>
      </c>
      <c r="I203" s="136"/>
      <c r="J203" s="104" t="str">
        <f t="shared" si="194"/>
        <v/>
      </c>
      <c r="K203" s="104" t="str">
        <f t="shared" si="194"/>
        <v/>
      </c>
      <c r="L203" s="104" t="str">
        <f t="shared" si="199"/>
        <v/>
      </c>
      <c r="M203" s="104" t="str">
        <f t="shared" si="199"/>
        <v/>
      </c>
      <c r="N203" s="104" t="str">
        <f t="shared" si="199"/>
        <v/>
      </c>
      <c r="O203" s="104" t="str">
        <f t="shared" si="199"/>
        <v/>
      </c>
      <c r="P203" s="104" t="str">
        <f t="shared" si="199"/>
        <v/>
      </c>
      <c r="Q203" s="104" t="str">
        <f t="shared" si="199"/>
        <v/>
      </c>
      <c r="R203" s="104" t="str">
        <f t="shared" si="199"/>
        <v/>
      </c>
      <c r="S203" s="104" t="str">
        <f t="shared" si="199"/>
        <v/>
      </c>
      <c r="T203" s="104" t="str">
        <f t="shared" si="199"/>
        <v/>
      </c>
      <c r="U203" s="104" t="str">
        <f t="shared" si="199"/>
        <v/>
      </c>
      <c r="V203" s="104" t="str">
        <f t="shared" si="199"/>
        <v/>
      </c>
      <c r="W203" s="136"/>
      <c r="X203" s="104" t="str">
        <f t="shared" si="180"/>
        <v/>
      </c>
      <c r="Y203" s="104" t="str">
        <f t="shared" si="195"/>
        <v/>
      </c>
      <c r="Z203" s="104" t="str">
        <f t="shared" si="195"/>
        <v/>
      </c>
      <c r="AA203" s="104" t="str">
        <f t="shared" si="195"/>
        <v/>
      </c>
      <c r="AB203" s="104" t="str">
        <f t="shared" si="195"/>
        <v/>
      </c>
      <c r="AC203" s="104" t="str">
        <f t="shared" si="195"/>
        <v/>
      </c>
      <c r="AD203" s="104" t="str">
        <f t="shared" si="195"/>
        <v/>
      </c>
      <c r="AE203" s="104" t="str">
        <f t="shared" si="195"/>
        <v/>
      </c>
      <c r="AF203" s="104" t="str">
        <f t="shared" si="195"/>
        <v/>
      </c>
      <c r="AG203" s="104" t="str">
        <f t="shared" si="195"/>
        <v/>
      </c>
      <c r="AH203" s="104" t="str">
        <f t="shared" si="195"/>
        <v/>
      </c>
      <c r="AI203" s="104" t="str">
        <f t="shared" si="195"/>
        <v/>
      </c>
      <c r="AJ203" s="104" t="str">
        <f t="shared" si="195"/>
        <v/>
      </c>
      <c r="AK203" s="104"/>
      <c r="AL203" s="104" t="str">
        <f t="shared" si="181"/>
        <v/>
      </c>
      <c r="AM203" s="104" t="str">
        <f t="shared" si="196"/>
        <v/>
      </c>
      <c r="AN203" s="104" t="str">
        <f t="shared" si="196"/>
        <v/>
      </c>
      <c r="AO203" s="104" t="str">
        <f t="shared" si="196"/>
        <v/>
      </c>
      <c r="AP203" s="104" t="str">
        <f t="shared" si="196"/>
        <v/>
      </c>
      <c r="AQ203" s="104" t="str">
        <f t="shared" si="196"/>
        <v/>
      </c>
      <c r="AR203" s="104" t="str">
        <f t="shared" si="196"/>
        <v/>
      </c>
      <c r="AS203" s="104" t="str">
        <f t="shared" si="196"/>
        <v/>
      </c>
      <c r="AT203" s="104" t="str">
        <f t="shared" si="196"/>
        <v/>
      </c>
      <c r="AU203" s="104" t="str">
        <f t="shared" si="196"/>
        <v/>
      </c>
      <c r="AV203" s="104" t="str">
        <f t="shared" si="196"/>
        <v/>
      </c>
      <c r="AW203" s="104" t="str">
        <f t="shared" si="196"/>
        <v/>
      </c>
      <c r="AX203" s="104" t="str">
        <f t="shared" si="196"/>
        <v/>
      </c>
      <c r="AY203" s="104"/>
      <c r="AZ203" s="104" t="str">
        <f t="shared" si="182"/>
        <v/>
      </c>
      <c r="BA203" s="104" t="str">
        <f t="shared" si="197"/>
        <v/>
      </c>
      <c r="BB203" s="104" t="str">
        <f t="shared" si="197"/>
        <v/>
      </c>
      <c r="BC203" s="104" t="str">
        <f t="shared" si="197"/>
        <v/>
      </c>
      <c r="BD203" s="104" t="str">
        <f t="shared" si="197"/>
        <v/>
      </c>
      <c r="BE203" s="104" t="str">
        <f t="shared" si="197"/>
        <v/>
      </c>
      <c r="BF203" s="104" t="str">
        <f t="shared" si="197"/>
        <v/>
      </c>
      <c r="BG203" s="104" t="str">
        <f t="shared" si="197"/>
        <v/>
      </c>
      <c r="BH203" s="104" t="str">
        <f t="shared" si="197"/>
        <v/>
      </c>
      <c r="BI203" s="104" t="str">
        <f t="shared" si="197"/>
        <v/>
      </c>
      <c r="BJ203" s="104" t="str">
        <f t="shared" si="197"/>
        <v/>
      </c>
      <c r="BK203" s="104" t="str">
        <f t="shared" si="197"/>
        <v/>
      </c>
      <c r="BL203" s="104" t="str">
        <f t="shared" si="197"/>
        <v/>
      </c>
      <c r="BM203" s="104"/>
      <c r="BN203" s="104" t="str">
        <f t="shared" si="183"/>
        <v/>
      </c>
      <c r="BO203" s="104" t="str">
        <f t="shared" si="198"/>
        <v/>
      </c>
      <c r="BP203" s="104" t="str">
        <f t="shared" si="198"/>
        <v/>
      </c>
      <c r="BQ203" s="104" t="str">
        <f t="shared" si="198"/>
        <v/>
      </c>
      <c r="BR203" s="104" t="str">
        <f t="shared" si="198"/>
        <v/>
      </c>
      <c r="BS203" s="104" t="str">
        <f t="shared" si="198"/>
        <v/>
      </c>
      <c r="BT203" s="104" t="str">
        <f t="shared" si="198"/>
        <v/>
      </c>
      <c r="BU203" s="104" t="str">
        <f t="shared" si="198"/>
        <v/>
      </c>
      <c r="BV203" s="104" t="str">
        <f t="shared" si="198"/>
        <v/>
      </c>
      <c r="BW203" s="104" t="str">
        <f t="shared" si="198"/>
        <v/>
      </c>
      <c r="BX203" s="104" t="str">
        <f t="shared" si="198"/>
        <v/>
      </c>
      <c r="BY203" s="104" t="str">
        <f t="shared" si="198"/>
        <v/>
      </c>
      <c r="BZ203" s="104" t="str">
        <f t="shared" si="198"/>
        <v/>
      </c>
      <c r="CA203" s="104"/>
      <c r="CB203" s="104" t="str">
        <f t="shared" si="200"/>
        <v/>
      </c>
      <c r="CC203" s="104" t="str">
        <f t="shared" si="200"/>
        <v/>
      </c>
      <c r="CD203" s="104" t="str">
        <f t="shared" si="200"/>
        <v/>
      </c>
      <c r="CE203" s="104" t="str">
        <f t="shared" si="200"/>
        <v/>
      </c>
      <c r="CF203" s="104" t="str">
        <f t="shared" si="200"/>
        <v/>
      </c>
      <c r="CG203" s="104" t="str">
        <f t="shared" si="184"/>
        <v/>
      </c>
      <c r="CH203" s="104" t="str">
        <f t="shared" si="184"/>
        <v/>
      </c>
      <c r="CI203" s="104" t="str">
        <f t="shared" si="184"/>
        <v/>
      </c>
      <c r="CJ203" s="104" t="str">
        <f t="shared" si="184"/>
        <v/>
      </c>
      <c r="CK203" s="104" t="str">
        <f t="shared" si="184"/>
        <v/>
      </c>
      <c r="CL203" s="104" t="str">
        <f t="shared" si="184"/>
        <v/>
      </c>
      <c r="CM203" s="104" t="str">
        <f t="shared" si="184"/>
        <v/>
      </c>
      <c r="CN203" s="104" t="str">
        <f t="shared" si="184"/>
        <v/>
      </c>
      <c r="CO203" s="104"/>
      <c r="CP203" s="104" t="str">
        <f t="shared" si="201"/>
        <v/>
      </c>
      <c r="CQ203" s="104" t="str">
        <f t="shared" si="201"/>
        <v/>
      </c>
      <c r="CR203" s="104" t="str">
        <f t="shared" si="201"/>
        <v/>
      </c>
      <c r="CS203" s="104" t="str">
        <f t="shared" si="201"/>
        <v/>
      </c>
      <c r="CT203" s="104" t="str">
        <f t="shared" si="201"/>
        <v/>
      </c>
      <c r="CU203" s="104" t="str">
        <f t="shared" si="185"/>
        <v/>
      </c>
      <c r="CV203" s="104" t="str">
        <f t="shared" si="185"/>
        <v/>
      </c>
      <c r="CW203" s="104" t="str">
        <f t="shared" si="185"/>
        <v/>
      </c>
      <c r="CX203" s="104" t="str">
        <f t="shared" si="185"/>
        <v/>
      </c>
      <c r="CY203" s="104" t="str">
        <f t="shared" si="185"/>
        <v/>
      </c>
      <c r="CZ203" s="104" t="str">
        <f t="shared" si="185"/>
        <v/>
      </c>
      <c r="DA203" s="104" t="str">
        <f t="shared" si="185"/>
        <v/>
      </c>
      <c r="DB203" s="104" t="str">
        <f t="shared" si="185"/>
        <v/>
      </c>
      <c r="DC203" s="104"/>
      <c r="DD203" s="104" t="str">
        <f t="shared" si="202"/>
        <v/>
      </c>
      <c r="DE203" s="104" t="str">
        <f t="shared" si="202"/>
        <v/>
      </c>
      <c r="DF203" s="104" t="str">
        <f t="shared" si="202"/>
        <v/>
      </c>
      <c r="DG203" s="104" t="str">
        <f t="shared" si="202"/>
        <v/>
      </c>
      <c r="DH203" s="104" t="str">
        <f t="shared" si="202"/>
        <v/>
      </c>
      <c r="DI203" s="104" t="str">
        <f t="shared" si="186"/>
        <v/>
      </c>
      <c r="DJ203" s="104" t="str">
        <f t="shared" si="186"/>
        <v/>
      </c>
      <c r="DK203" s="104" t="str">
        <f t="shared" si="186"/>
        <v/>
      </c>
      <c r="DL203" s="104" t="str">
        <f t="shared" si="186"/>
        <v/>
      </c>
      <c r="DM203" s="104" t="str">
        <f t="shared" si="186"/>
        <v/>
      </c>
      <c r="DN203" s="104" t="str">
        <f t="shared" si="186"/>
        <v/>
      </c>
      <c r="DO203" s="104" t="str">
        <f t="shared" si="186"/>
        <v/>
      </c>
      <c r="DP203" s="104" t="str">
        <f t="shared" si="186"/>
        <v/>
      </c>
      <c r="DQ203" s="104"/>
      <c r="DR203" s="104" t="str">
        <f t="shared" si="203"/>
        <v/>
      </c>
      <c r="DS203" s="104" t="str">
        <f t="shared" si="203"/>
        <v/>
      </c>
      <c r="DT203" s="104" t="str">
        <f t="shared" si="203"/>
        <v/>
      </c>
      <c r="DU203" s="104" t="str">
        <f t="shared" si="203"/>
        <v/>
      </c>
      <c r="DV203" s="104" t="str">
        <f t="shared" si="203"/>
        <v/>
      </c>
      <c r="DW203" s="104" t="str">
        <f t="shared" si="187"/>
        <v/>
      </c>
      <c r="DX203" s="104" t="str">
        <f t="shared" si="187"/>
        <v/>
      </c>
      <c r="DY203" s="104" t="str">
        <f t="shared" si="187"/>
        <v/>
      </c>
      <c r="DZ203" s="104" t="str">
        <f t="shared" si="187"/>
        <v/>
      </c>
      <c r="EA203" s="104" t="str">
        <f t="shared" si="187"/>
        <v/>
      </c>
      <c r="EB203" s="104" t="str">
        <f t="shared" si="187"/>
        <v/>
      </c>
      <c r="EC203" s="104" t="str">
        <f t="shared" si="187"/>
        <v/>
      </c>
      <c r="ED203" s="104" t="str">
        <f t="shared" si="187"/>
        <v/>
      </c>
      <c r="EE203" s="104"/>
      <c r="EF203" s="104" t="str">
        <f t="shared" si="204"/>
        <v/>
      </c>
      <c r="EG203" s="104" t="str">
        <f t="shared" si="204"/>
        <v/>
      </c>
      <c r="EH203" s="104" t="str">
        <f t="shared" si="204"/>
        <v/>
      </c>
      <c r="EI203" s="104" t="str">
        <f t="shared" si="204"/>
        <v/>
      </c>
      <c r="EJ203" s="104" t="str">
        <f t="shared" si="204"/>
        <v/>
      </c>
      <c r="EK203" s="104" t="str">
        <f t="shared" si="188"/>
        <v/>
      </c>
      <c r="EL203" s="104" t="str">
        <f t="shared" si="188"/>
        <v/>
      </c>
      <c r="EM203" s="104" t="str">
        <f t="shared" si="188"/>
        <v/>
      </c>
      <c r="EN203" s="104" t="str">
        <f t="shared" si="188"/>
        <v/>
      </c>
      <c r="EO203" s="104" t="str">
        <f t="shared" si="188"/>
        <v/>
      </c>
      <c r="EP203" s="104" t="str">
        <f t="shared" si="188"/>
        <v/>
      </c>
      <c r="EQ203" s="104" t="str">
        <f t="shared" si="188"/>
        <v/>
      </c>
      <c r="ER203" s="104" t="str">
        <f t="shared" si="188"/>
        <v/>
      </c>
      <c r="ES203" s="104"/>
      <c r="ET203" s="104" t="str">
        <f t="shared" si="205"/>
        <v/>
      </c>
      <c r="EU203" s="104" t="str">
        <f t="shared" si="205"/>
        <v/>
      </c>
      <c r="EV203" s="104" t="str">
        <f t="shared" si="205"/>
        <v/>
      </c>
      <c r="EW203" s="104" t="str">
        <f t="shared" si="205"/>
        <v/>
      </c>
      <c r="EX203" s="104" t="str">
        <f t="shared" si="205"/>
        <v/>
      </c>
      <c r="EY203" s="104" t="str">
        <f t="shared" si="189"/>
        <v/>
      </c>
      <c r="EZ203" s="104" t="str">
        <f t="shared" si="189"/>
        <v/>
      </c>
      <c r="FA203" s="104" t="str">
        <f t="shared" si="189"/>
        <v/>
      </c>
      <c r="FB203" s="104" t="str">
        <f t="shared" si="189"/>
        <v/>
      </c>
      <c r="FC203" s="104" t="str">
        <f t="shared" si="189"/>
        <v/>
      </c>
      <c r="FD203" s="104" t="str">
        <f t="shared" si="189"/>
        <v/>
      </c>
      <c r="FE203" s="104" t="str">
        <f t="shared" si="189"/>
        <v/>
      </c>
      <c r="FF203" s="104" t="str">
        <f t="shared" si="189"/>
        <v/>
      </c>
      <c r="FG203" s="104"/>
      <c r="FH203" s="104" t="str">
        <f t="shared" si="206"/>
        <v/>
      </c>
      <c r="FI203" s="104" t="str">
        <f t="shared" si="206"/>
        <v/>
      </c>
      <c r="FJ203" s="104" t="str">
        <f t="shared" si="206"/>
        <v/>
      </c>
      <c r="FK203" s="104" t="str">
        <f t="shared" si="206"/>
        <v/>
      </c>
      <c r="FL203" s="104" t="str">
        <f t="shared" si="206"/>
        <v/>
      </c>
      <c r="FM203" s="104" t="str">
        <f t="shared" si="190"/>
        <v/>
      </c>
      <c r="FN203" s="104" t="str">
        <f t="shared" si="190"/>
        <v/>
      </c>
      <c r="FO203" s="104" t="str">
        <f t="shared" si="190"/>
        <v/>
      </c>
      <c r="FP203" s="104" t="str">
        <f t="shared" si="190"/>
        <v/>
      </c>
      <c r="FQ203" s="104" t="str">
        <f t="shared" si="190"/>
        <v/>
      </c>
      <c r="FR203" s="104" t="str">
        <f t="shared" si="190"/>
        <v/>
      </c>
      <c r="FS203" s="104" t="str">
        <f t="shared" si="190"/>
        <v/>
      </c>
      <c r="FT203" s="104" t="str">
        <f t="shared" si="190"/>
        <v/>
      </c>
      <c r="FU203" s="104"/>
      <c r="FV203" s="104" t="str">
        <f t="shared" si="207"/>
        <v/>
      </c>
      <c r="FW203" s="104" t="str">
        <f t="shared" si="207"/>
        <v/>
      </c>
      <c r="FX203" s="104" t="str">
        <f t="shared" si="207"/>
        <v/>
      </c>
      <c r="FY203" s="104" t="str">
        <f t="shared" si="207"/>
        <v/>
      </c>
      <c r="FZ203" s="104" t="str">
        <f t="shared" si="207"/>
        <v/>
      </c>
      <c r="GA203" s="104" t="str">
        <f t="shared" si="191"/>
        <v/>
      </c>
      <c r="GB203" s="104" t="str">
        <f t="shared" si="191"/>
        <v/>
      </c>
      <c r="GC203" s="104" t="str">
        <f t="shared" si="191"/>
        <v/>
      </c>
      <c r="GD203" s="104" t="str">
        <f t="shared" si="191"/>
        <v/>
      </c>
      <c r="GE203" s="104" t="str">
        <f t="shared" si="191"/>
        <v/>
      </c>
      <c r="GF203" s="104" t="str">
        <f t="shared" si="191"/>
        <v/>
      </c>
      <c r="GG203" s="104" t="str">
        <f t="shared" si="191"/>
        <v/>
      </c>
      <c r="GH203" s="104" t="str">
        <f t="shared" si="191"/>
        <v/>
      </c>
      <c r="GI203" s="104"/>
      <c r="GJ203" s="104" t="str">
        <f t="shared" si="208"/>
        <v/>
      </c>
      <c r="GK203" s="104" t="str">
        <f t="shared" si="208"/>
        <v/>
      </c>
      <c r="GL203" s="104" t="str">
        <f t="shared" si="208"/>
        <v/>
      </c>
      <c r="GM203" s="104" t="str">
        <f t="shared" si="208"/>
        <v/>
      </c>
      <c r="GN203" s="104" t="str">
        <f t="shared" si="208"/>
        <v/>
      </c>
      <c r="GO203" s="104" t="str">
        <f t="shared" si="192"/>
        <v/>
      </c>
      <c r="GP203" s="104" t="str">
        <f t="shared" si="192"/>
        <v/>
      </c>
      <c r="GQ203" s="104" t="str">
        <f t="shared" si="192"/>
        <v/>
      </c>
      <c r="GR203" s="104" t="str">
        <f t="shared" si="192"/>
        <v/>
      </c>
      <c r="GS203" s="104" t="str">
        <f t="shared" si="192"/>
        <v/>
      </c>
      <c r="GT203" s="104" t="str">
        <f t="shared" si="192"/>
        <v/>
      </c>
      <c r="GU203" s="104" t="str">
        <f t="shared" si="192"/>
        <v/>
      </c>
      <c r="GV203" s="104" t="str">
        <f t="shared" si="192"/>
        <v/>
      </c>
      <c r="GW203" s="104"/>
      <c r="GX203" s="104" t="str">
        <f t="shared" si="209"/>
        <v/>
      </c>
      <c r="GY203" s="104" t="str">
        <f t="shared" si="209"/>
        <v/>
      </c>
      <c r="GZ203" s="104" t="str">
        <f t="shared" si="209"/>
        <v/>
      </c>
      <c r="HA203" s="104" t="str">
        <f t="shared" si="209"/>
        <v/>
      </c>
      <c r="HB203" s="104" t="str">
        <f t="shared" si="209"/>
        <v/>
      </c>
      <c r="HC203" s="104" t="str">
        <f t="shared" si="193"/>
        <v/>
      </c>
      <c r="HD203" s="104">
        <f t="shared" si="193"/>
        <v>5.2</v>
      </c>
      <c r="HE203" s="104" t="str">
        <f t="shared" si="193"/>
        <v/>
      </c>
      <c r="HF203" s="104" t="str">
        <f t="shared" si="193"/>
        <v/>
      </c>
      <c r="HG203" s="104" t="str">
        <f t="shared" si="193"/>
        <v/>
      </c>
      <c r="HH203" s="104" t="str">
        <f t="shared" si="193"/>
        <v/>
      </c>
      <c r="HI203" s="104" t="str">
        <f t="shared" si="193"/>
        <v/>
      </c>
      <c r="HJ203" s="104" t="str">
        <f t="shared" si="193"/>
        <v/>
      </c>
    </row>
    <row r="204" spans="1:218" x14ac:dyDescent="0.25">
      <c r="A204" s="91">
        <v>40663</v>
      </c>
      <c r="B204" s="113">
        <v>0.75</v>
      </c>
      <c r="C204" s="114" t="s">
        <v>561</v>
      </c>
      <c r="D204" s="160" t="s">
        <v>664</v>
      </c>
      <c r="E204" s="112">
        <v>29.6</v>
      </c>
      <c r="F204" s="134"/>
      <c r="G204" s="161" t="s">
        <v>665</v>
      </c>
      <c r="H204" s="162" t="str">
        <f>INDEX('Daily Activity List'!B:B,MATCH(A204,'Daily Activity List'!$A:$A))</f>
        <v>AB Decon - Spray</v>
      </c>
      <c r="I204" s="136"/>
      <c r="J204" s="104" t="str">
        <f t="shared" si="194"/>
        <v/>
      </c>
      <c r="K204" s="104" t="str">
        <f t="shared" si="194"/>
        <v/>
      </c>
      <c r="L204" s="104" t="str">
        <f t="shared" si="199"/>
        <v/>
      </c>
      <c r="M204" s="104" t="str">
        <f t="shared" si="199"/>
        <v/>
      </c>
      <c r="N204" s="104" t="str">
        <f t="shared" si="199"/>
        <v/>
      </c>
      <c r="O204" s="104" t="str">
        <f t="shared" si="199"/>
        <v/>
      </c>
      <c r="P204" s="104" t="str">
        <f t="shared" si="199"/>
        <v/>
      </c>
      <c r="Q204" s="104" t="str">
        <f t="shared" si="199"/>
        <v/>
      </c>
      <c r="R204" s="104" t="str">
        <f t="shared" si="199"/>
        <v/>
      </c>
      <c r="S204" s="104" t="str">
        <f t="shared" si="199"/>
        <v/>
      </c>
      <c r="T204" s="104" t="str">
        <f t="shared" si="199"/>
        <v/>
      </c>
      <c r="U204" s="104" t="str">
        <f t="shared" si="199"/>
        <v/>
      </c>
      <c r="V204" s="104" t="str">
        <f t="shared" si="199"/>
        <v/>
      </c>
      <c r="W204" s="136"/>
      <c r="X204" s="104" t="str">
        <f t="shared" si="180"/>
        <v/>
      </c>
      <c r="Y204" s="104" t="str">
        <f t="shared" si="195"/>
        <v/>
      </c>
      <c r="Z204" s="104" t="str">
        <f t="shared" si="195"/>
        <v/>
      </c>
      <c r="AA204" s="104" t="str">
        <f t="shared" si="195"/>
        <v/>
      </c>
      <c r="AB204" s="104" t="str">
        <f t="shared" si="195"/>
        <v/>
      </c>
      <c r="AC204" s="104" t="str">
        <f t="shared" si="195"/>
        <v/>
      </c>
      <c r="AD204" s="104" t="str">
        <f t="shared" si="195"/>
        <v/>
      </c>
      <c r="AE204" s="104" t="str">
        <f t="shared" si="195"/>
        <v/>
      </c>
      <c r="AF204" s="104" t="str">
        <f t="shared" si="195"/>
        <v/>
      </c>
      <c r="AG204" s="104" t="str">
        <f t="shared" si="195"/>
        <v/>
      </c>
      <c r="AH204" s="104" t="str">
        <f t="shared" si="195"/>
        <v/>
      </c>
      <c r="AI204" s="104" t="str">
        <f t="shared" si="195"/>
        <v/>
      </c>
      <c r="AJ204" s="104" t="str">
        <f t="shared" si="195"/>
        <v/>
      </c>
      <c r="AK204" s="104"/>
      <c r="AL204" s="104" t="str">
        <f t="shared" si="181"/>
        <v/>
      </c>
      <c r="AM204" s="104" t="str">
        <f t="shared" si="196"/>
        <v/>
      </c>
      <c r="AN204" s="104" t="str">
        <f t="shared" si="196"/>
        <v/>
      </c>
      <c r="AO204" s="104" t="str">
        <f t="shared" si="196"/>
        <v/>
      </c>
      <c r="AP204" s="104" t="str">
        <f t="shared" si="196"/>
        <v/>
      </c>
      <c r="AQ204" s="104" t="str">
        <f t="shared" si="196"/>
        <v/>
      </c>
      <c r="AR204" s="104" t="str">
        <f t="shared" si="196"/>
        <v/>
      </c>
      <c r="AS204" s="104" t="str">
        <f t="shared" si="196"/>
        <v/>
      </c>
      <c r="AT204" s="104" t="str">
        <f t="shared" si="196"/>
        <v/>
      </c>
      <c r="AU204" s="104" t="str">
        <f t="shared" si="196"/>
        <v/>
      </c>
      <c r="AV204" s="104" t="str">
        <f t="shared" si="196"/>
        <v/>
      </c>
      <c r="AW204" s="104" t="str">
        <f t="shared" si="196"/>
        <v/>
      </c>
      <c r="AX204" s="104" t="str">
        <f t="shared" si="196"/>
        <v/>
      </c>
      <c r="AY204" s="104"/>
      <c r="AZ204" s="104" t="str">
        <f t="shared" si="182"/>
        <v/>
      </c>
      <c r="BA204" s="104" t="str">
        <f t="shared" si="197"/>
        <v/>
      </c>
      <c r="BB204" s="104" t="str">
        <f t="shared" si="197"/>
        <v/>
      </c>
      <c r="BC204" s="104" t="str">
        <f t="shared" si="197"/>
        <v/>
      </c>
      <c r="BD204" s="104" t="str">
        <f t="shared" si="197"/>
        <v/>
      </c>
      <c r="BE204" s="104" t="str">
        <f t="shared" si="197"/>
        <v/>
      </c>
      <c r="BF204" s="104" t="str">
        <f t="shared" si="197"/>
        <v/>
      </c>
      <c r="BG204" s="104" t="str">
        <f t="shared" si="197"/>
        <v/>
      </c>
      <c r="BH204" s="104" t="str">
        <f t="shared" si="197"/>
        <v/>
      </c>
      <c r="BI204" s="104" t="str">
        <f t="shared" si="197"/>
        <v/>
      </c>
      <c r="BJ204" s="104" t="str">
        <f t="shared" si="197"/>
        <v/>
      </c>
      <c r="BK204" s="104" t="str">
        <f t="shared" si="197"/>
        <v/>
      </c>
      <c r="BL204" s="104" t="str">
        <f t="shared" si="197"/>
        <v/>
      </c>
      <c r="BM204" s="104"/>
      <c r="BN204" s="104" t="str">
        <f t="shared" si="183"/>
        <v/>
      </c>
      <c r="BO204" s="104" t="str">
        <f t="shared" si="198"/>
        <v/>
      </c>
      <c r="BP204" s="104" t="str">
        <f t="shared" si="198"/>
        <v/>
      </c>
      <c r="BQ204" s="104" t="str">
        <f t="shared" si="198"/>
        <v/>
      </c>
      <c r="BR204" s="104" t="str">
        <f t="shared" si="198"/>
        <v/>
      </c>
      <c r="BS204" s="104" t="str">
        <f t="shared" si="198"/>
        <v/>
      </c>
      <c r="BT204" s="104" t="str">
        <f t="shared" si="198"/>
        <v/>
      </c>
      <c r="BU204" s="104" t="str">
        <f t="shared" si="198"/>
        <v/>
      </c>
      <c r="BV204" s="104" t="str">
        <f t="shared" si="198"/>
        <v/>
      </c>
      <c r="BW204" s="104" t="str">
        <f t="shared" si="198"/>
        <v/>
      </c>
      <c r="BX204" s="104" t="str">
        <f t="shared" si="198"/>
        <v/>
      </c>
      <c r="BY204" s="104" t="str">
        <f t="shared" si="198"/>
        <v/>
      </c>
      <c r="BZ204" s="104" t="str">
        <f t="shared" si="198"/>
        <v/>
      </c>
      <c r="CA204" s="104"/>
      <c r="CB204" s="104" t="str">
        <f t="shared" si="200"/>
        <v/>
      </c>
      <c r="CC204" s="104" t="str">
        <f t="shared" si="200"/>
        <v/>
      </c>
      <c r="CD204" s="104" t="str">
        <f t="shared" si="200"/>
        <v/>
      </c>
      <c r="CE204" s="104" t="str">
        <f t="shared" si="200"/>
        <v/>
      </c>
      <c r="CF204" s="104" t="str">
        <f t="shared" si="200"/>
        <v/>
      </c>
      <c r="CG204" s="104" t="str">
        <f t="shared" si="184"/>
        <v/>
      </c>
      <c r="CH204" s="104" t="str">
        <f t="shared" si="184"/>
        <v/>
      </c>
      <c r="CI204" s="104" t="str">
        <f t="shared" si="184"/>
        <v/>
      </c>
      <c r="CJ204" s="104" t="str">
        <f t="shared" si="184"/>
        <v/>
      </c>
      <c r="CK204" s="104" t="str">
        <f t="shared" si="184"/>
        <v/>
      </c>
      <c r="CL204" s="104" t="str">
        <f t="shared" si="184"/>
        <v/>
      </c>
      <c r="CM204" s="104" t="str">
        <f t="shared" si="184"/>
        <v/>
      </c>
      <c r="CN204" s="104" t="str">
        <f t="shared" si="184"/>
        <v/>
      </c>
      <c r="CO204" s="104"/>
      <c r="CP204" s="104" t="str">
        <f t="shared" si="201"/>
        <v/>
      </c>
      <c r="CQ204" s="104" t="str">
        <f t="shared" si="201"/>
        <v/>
      </c>
      <c r="CR204" s="104" t="str">
        <f t="shared" si="201"/>
        <v/>
      </c>
      <c r="CS204" s="104" t="str">
        <f t="shared" si="201"/>
        <v/>
      </c>
      <c r="CT204" s="104" t="str">
        <f t="shared" si="201"/>
        <v/>
      </c>
      <c r="CU204" s="104" t="str">
        <f t="shared" si="185"/>
        <v/>
      </c>
      <c r="CV204" s="104" t="str">
        <f t="shared" si="185"/>
        <v/>
      </c>
      <c r="CW204" s="104" t="str">
        <f t="shared" si="185"/>
        <v/>
      </c>
      <c r="CX204" s="104" t="str">
        <f t="shared" si="185"/>
        <v/>
      </c>
      <c r="CY204" s="104" t="str">
        <f t="shared" si="185"/>
        <v/>
      </c>
      <c r="CZ204" s="104" t="str">
        <f t="shared" si="185"/>
        <v/>
      </c>
      <c r="DA204" s="104" t="str">
        <f t="shared" si="185"/>
        <v/>
      </c>
      <c r="DB204" s="104" t="str">
        <f t="shared" si="185"/>
        <v/>
      </c>
      <c r="DC204" s="104"/>
      <c r="DD204" s="104" t="str">
        <f t="shared" si="202"/>
        <v/>
      </c>
      <c r="DE204" s="104" t="str">
        <f t="shared" si="202"/>
        <v/>
      </c>
      <c r="DF204" s="104" t="str">
        <f t="shared" si="202"/>
        <v/>
      </c>
      <c r="DG204" s="104" t="str">
        <f t="shared" si="202"/>
        <v/>
      </c>
      <c r="DH204" s="104" t="str">
        <f t="shared" si="202"/>
        <v/>
      </c>
      <c r="DI204" s="104" t="str">
        <f t="shared" si="186"/>
        <v/>
      </c>
      <c r="DJ204" s="104" t="str">
        <f t="shared" si="186"/>
        <v/>
      </c>
      <c r="DK204" s="104" t="str">
        <f t="shared" si="186"/>
        <v/>
      </c>
      <c r="DL204" s="104" t="str">
        <f t="shared" si="186"/>
        <v/>
      </c>
      <c r="DM204" s="104" t="str">
        <f t="shared" si="186"/>
        <v/>
      </c>
      <c r="DN204" s="104" t="str">
        <f t="shared" si="186"/>
        <v/>
      </c>
      <c r="DO204" s="104" t="str">
        <f t="shared" si="186"/>
        <v/>
      </c>
      <c r="DP204" s="104" t="str">
        <f t="shared" si="186"/>
        <v/>
      </c>
      <c r="DQ204" s="104"/>
      <c r="DR204" s="104" t="str">
        <f t="shared" si="203"/>
        <v/>
      </c>
      <c r="DS204" s="104" t="str">
        <f t="shared" si="203"/>
        <v/>
      </c>
      <c r="DT204" s="104" t="str">
        <f t="shared" si="203"/>
        <v/>
      </c>
      <c r="DU204" s="104" t="str">
        <f t="shared" si="203"/>
        <v/>
      </c>
      <c r="DV204" s="104" t="str">
        <f t="shared" si="203"/>
        <v/>
      </c>
      <c r="DW204" s="104" t="str">
        <f t="shared" si="187"/>
        <v/>
      </c>
      <c r="DX204" s="104" t="str">
        <f t="shared" si="187"/>
        <v/>
      </c>
      <c r="DY204" s="104" t="str">
        <f t="shared" si="187"/>
        <v/>
      </c>
      <c r="DZ204" s="104" t="str">
        <f t="shared" si="187"/>
        <v/>
      </c>
      <c r="EA204" s="104" t="str">
        <f t="shared" si="187"/>
        <v/>
      </c>
      <c r="EB204" s="104" t="str">
        <f t="shared" si="187"/>
        <v/>
      </c>
      <c r="EC204" s="104" t="str">
        <f t="shared" si="187"/>
        <v/>
      </c>
      <c r="ED204" s="104" t="str">
        <f t="shared" si="187"/>
        <v/>
      </c>
      <c r="EE204" s="104"/>
      <c r="EF204" s="104" t="str">
        <f t="shared" si="204"/>
        <v/>
      </c>
      <c r="EG204" s="104" t="str">
        <f t="shared" si="204"/>
        <v/>
      </c>
      <c r="EH204" s="104" t="str">
        <f t="shared" si="204"/>
        <v/>
      </c>
      <c r="EI204" s="104" t="str">
        <f t="shared" si="204"/>
        <v/>
      </c>
      <c r="EJ204" s="104" t="str">
        <f t="shared" si="204"/>
        <v/>
      </c>
      <c r="EK204" s="104" t="str">
        <f t="shared" si="188"/>
        <v/>
      </c>
      <c r="EL204" s="104" t="str">
        <f t="shared" si="188"/>
        <v/>
      </c>
      <c r="EM204" s="104" t="str">
        <f t="shared" si="188"/>
        <v/>
      </c>
      <c r="EN204" s="104" t="str">
        <f t="shared" si="188"/>
        <v/>
      </c>
      <c r="EO204" s="104" t="str">
        <f t="shared" si="188"/>
        <v/>
      </c>
      <c r="EP204" s="104" t="str">
        <f t="shared" si="188"/>
        <v/>
      </c>
      <c r="EQ204" s="104" t="str">
        <f t="shared" si="188"/>
        <v/>
      </c>
      <c r="ER204" s="104" t="str">
        <f t="shared" si="188"/>
        <v/>
      </c>
      <c r="ES204" s="104"/>
      <c r="ET204" s="104" t="str">
        <f t="shared" si="205"/>
        <v/>
      </c>
      <c r="EU204" s="104" t="str">
        <f t="shared" si="205"/>
        <v/>
      </c>
      <c r="EV204" s="104" t="str">
        <f t="shared" si="205"/>
        <v/>
      </c>
      <c r="EW204" s="104" t="str">
        <f t="shared" si="205"/>
        <v/>
      </c>
      <c r="EX204" s="104" t="str">
        <f t="shared" si="205"/>
        <v/>
      </c>
      <c r="EY204" s="104" t="str">
        <f t="shared" si="189"/>
        <v/>
      </c>
      <c r="EZ204" s="104">
        <f t="shared" si="189"/>
        <v>29.6</v>
      </c>
      <c r="FA204" s="104" t="str">
        <f t="shared" si="189"/>
        <v/>
      </c>
      <c r="FB204" s="104" t="str">
        <f t="shared" si="189"/>
        <v/>
      </c>
      <c r="FC204" s="104" t="str">
        <f t="shared" si="189"/>
        <v/>
      </c>
      <c r="FD204" s="104" t="str">
        <f t="shared" si="189"/>
        <v/>
      </c>
      <c r="FE204" s="104" t="str">
        <f t="shared" si="189"/>
        <v/>
      </c>
      <c r="FF204" s="104" t="str">
        <f t="shared" si="189"/>
        <v/>
      </c>
      <c r="FG204" s="104"/>
      <c r="FH204" s="104" t="str">
        <f t="shared" si="206"/>
        <v/>
      </c>
      <c r="FI204" s="104" t="str">
        <f t="shared" si="206"/>
        <v/>
      </c>
      <c r="FJ204" s="104" t="str">
        <f t="shared" si="206"/>
        <v/>
      </c>
      <c r="FK204" s="104" t="str">
        <f t="shared" si="206"/>
        <v/>
      </c>
      <c r="FL204" s="104" t="str">
        <f t="shared" si="206"/>
        <v/>
      </c>
      <c r="FM204" s="104" t="str">
        <f t="shared" si="190"/>
        <v/>
      </c>
      <c r="FN204" s="104" t="str">
        <f t="shared" si="190"/>
        <v/>
      </c>
      <c r="FO204" s="104" t="str">
        <f t="shared" si="190"/>
        <v/>
      </c>
      <c r="FP204" s="104" t="str">
        <f t="shared" si="190"/>
        <v/>
      </c>
      <c r="FQ204" s="104" t="str">
        <f t="shared" si="190"/>
        <v/>
      </c>
      <c r="FR204" s="104" t="str">
        <f t="shared" si="190"/>
        <v/>
      </c>
      <c r="FS204" s="104" t="str">
        <f t="shared" si="190"/>
        <v/>
      </c>
      <c r="FT204" s="104" t="str">
        <f t="shared" si="190"/>
        <v/>
      </c>
      <c r="FU204" s="104"/>
      <c r="FV204" s="104" t="str">
        <f t="shared" si="207"/>
        <v/>
      </c>
      <c r="FW204" s="104" t="str">
        <f t="shared" si="207"/>
        <v/>
      </c>
      <c r="FX204" s="104" t="str">
        <f t="shared" si="207"/>
        <v/>
      </c>
      <c r="FY204" s="104" t="str">
        <f t="shared" si="207"/>
        <v/>
      </c>
      <c r="FZ204" s="104" t="str">
        <f t="shared" si="207"/>
        <v/>
      </c>
      <c r="GA204" s="104" t="str">
        <f t="shared" si="191"/>
        <v/>
      </c>
      <c r="GB204" s="104" t="str">
        <f t="shared" si="191"/>
        <v/>
      </c>
      <c r="GC204" s="104" t="str">
        <f t="shared" si="191"/>
        <v/>
      </c>
      <c r="GD204" s="104" t="str">
        <f t="shared" si="191"/>
        <v/>
      </c>
      <c r="GE204" s="104" t="str">
        <f t="shared" si="191"/>
        <v/>
      </c>
      <c r="GF204" s="104" t="str">
        <f t="shared" si="191"/>
        <v/>
      </c>
      <c r="GG204" s="104" t="str">
        <f t="shared" si="191"/>
        <v/>
      </c>
      <c r="GH204" s="104" t="str">
        <f t="shared" si="191"/>
        <v/>
      </c>
      <c r="GI204" s="104"/>
      <c r="GJ204" s="104" t="str">
        <f t="shared" si="208"/>
        <v/>
      </c>
      <c r="GK204" s="104" t="str">
        <f t="shared" si="208"/>
        <v/>
      </c>
      <c r="GL204" s="104" t="str">
        <f t="shared" si="208"/>
        <v/>
      </c>
      <c r="GM204" s="104" t="str">
        <f t="shared" si="208"/>
        <v/>
      </c>
      <c r="GN204" s="104" t="str">
        <f t="shared" si="208"/>
        <v/>
      </c>
      <c r="GO204" s="104" t="str">
        <f t="shared" si="192"/>
        <v/>
      </c>
      <c r="GP204" s="104" t="str">
        <f t="shared" si="192"/>
        <v/>
      </c>
      <c r="GQ204" s="104" t="str">
        <f t="shared" si="192"/>
        <v/>
      </c>
      <c r="GR204" s="104" t="str">
        <f t="shared" si="192"/>
        <v/>
      </c>
      <c r="GS204" s="104" t="str">
        <f t="shared" si="192"/>
        <v/>
      </c>
      <c r="GT204" s="104" t="str">
        <f t="shared" si="192"/>
        <v/>
      </c>
      <c r="GU204" s="104" t="str">
        <f t="shared" si="192"/>
        <v/>
      </c>
      <c r="GV204" s="104" t="str">
        <f t="shared" si="192"/>
        <v/>
      </c>
      <c r="GW204" s="104"/>
      <c r="GX204" s="104" t="str">
        <f t="shared" si="209"/>
        <v/>
      </c>
      <c r="GY204" s="104" t="str">
        <f t="shared" si="209"/>
        <v/>
      </c>
      <c r="GZ204" s="104" t="str">
        <f t="shared" si="209"/>
        <v/>
      </c>
      <c r="HA204" s="104" t="str">
        <f t="shared" si="209"/>
        <v/>
      </c>
      <c r="HB204" s="104" t="str">
        <f t="shared" si="209"/>
        <v/>
      </c>
      <c r="HC204" s="104" t="str">
        <f t="shared" si="193"/>
        <v/>
      </c>
      <c r="HD204" s="104" t="str">
        <f t="shared" si="193"/>
        <v/>
      </c>
      <c r="HE204" s="104" t="str">
        <f t="shared" si="193"/>
        <v/>
      </c>
      <c r="HF204" s="104" t="str">
        <f t="shared" si="193"/>
        <v/>
      </c>
      <c r="HG204" s="104" t="str">
        <f t="shared" si="193"/>
        <v/>
      </c>
      <c r="HH204" s="104" t="str">
        <f t="shared" si="193"/>
        <v/>
      </c>
      <c r="HI204" s="104" t="str">
        <f t="shared" si="193"/>
        <v/>
      </c>
      <c r="HJ204" s="104" t="str">
        <f t="shared" si="193"/>
        <v/>
      </c>
    </row>
    <row r="205" spans="1:218" x14ac:dyDescent="0.25">
      <c r="A205" s="91">
        <v>40663</v>
      </c>
      <c r="B205" s="113">
        <v>0.75</v>
      </c>
      <c r="C205" s="114" t="s">
        <v>557</v>
      </c>
      <c r="D205" s="160" t="s">
        <v>664</v>
      </c>
      <c r="E205" s="112">
        <v>23.2</v>
      </c>
      <c r="F205" s="134"/>
      <c r="G205" s="161" t="s">
        <v>665</v>
      </c>
      <c r="H205" s="162" t="str">
        <f>INDEX('Daily Activity List'!B:B,MATCH(A205,'Daily Activity List'!$A:$A))</f>
        <v>AB Decon - Spray</v>
      </c>
      <c r="I205" s="136"/>
      <c r="J205" s="104" t="str">
        <f t="shared" si="194"/>
        <v/>
      </c>
      <c r="K205" s="104" t="str">
        <f t="shared" si="194"/>
        <v/>
      </c>
      <c r="L205" s="104" t="str">
        <f t="shared" si="199"/>
        <v/>
      </c>
      <c r="M205" s="104" t="str">
        <f t="shared" si="199"/>
        <v/>
      </c>
      <c r="N205" s="104" t="str">
        <f t="shared" si="199"/>
        <v/>
      </c>
      <c r="O205" s="104" t="str">
        <f t="shared" si="199"/>
        <v/>
      </c>
      <c r="P205" s="104" t="str">
        <f t="shared" si="199"/>
        <v/>
      </c>
      <c r="Q205" s="104" t="str">
        <f t="shared" si="199"/>
        <v/>
      </c>
      <c r="R205" s="104" t="str">
        <f t="shared" si="199"/>
        <v/>
      </c>
      <c r="S205" s="104" t="str">
        <f t="shared" si="199"/>
        <v/>
      </c>
      <c r="T205" s="104" t="str">
        <f t="shared" si="199"/>
        <v/>
      </c>
      <c r="U205" s="104" t="str">
        <f t="shared" si="199"/>
        <v/>
      </c>
      <c r="V205" s="104" t="str">
        <f t="shared" si="199"/>
        <v/>
      </c>
      <c r="W205" s="136"/>
      <c r="X205" s="104" t="str">
        <f t="shared" si="180"/>
        <v/>
      </c>
      <c r="Y205" s="104" t="str">
        <f t="shared" si="195"/>
        <v/>
      </c>
      <c r="Z205" s="104" t="str">
        <f t="shared" si="195"/>
        <v/>
      </c>
      <c r="AA205" s="104" t="str">
        <f t="shared" si="195"/>
        <v/>
      </c>
      <c r="AB205" s="104" t="str">
        <f t="shared" si="195"/>
        <v/>
      </c>
      <c r="AC205" s="104" t="str">
        <f t="shared" si="195"/>
        <v/>
      </c>
      <c r="AD205" s="104" t="str">
        <f t="shared" si="195"/>
        <v/>
      </c>
      <c r="AE205" s="104" t="str">
        <f t="shared" si="195"/>
        <v/>
      </c>
      <c r="AF205" s="104" t="str">
        <f t="shared" si="195"/>
        <v/>
      </c>
      <c r="AG205" s="104" t="str">
        <f t="shared" si="195"/>
        <v/>
      </c>
      <c r="AH205" s="104" t="str">
        <f t="shared" si="195"/>
        <v/>
      </c>
      <c r="AI205" s="104" t="str">
        <f t="shared" si="195"/>
        <v/>
      </c>
      <c r="AJ205" s="104" t="str">
        <f t="shared" si="195"/>
        <v/>
      </c>
      <c r="AK205" s="104"/>
      <c r="AL205" s="104" t="str">
        <f t="shared" si="181"/>
        <v/>
      </c>
      <c r="AM205" s="104" t="str">
        <f t="shared" si="196"/>
        <v/>
      </c>
      <c r="AN205" s="104" t="str">
        <f t="shared" si="196"/>
        <v/>
      </c>
      <c r="AO205" s="104" t="str">
        <f t="shared" si="196"/>
        <v/>
      </c>
      <c r="AP205" s="104" t="str">
        <f t="shared" si="196"/>
        <v/>
      </c>
      <c r="AQ205" s="104" t="str">
        <f t="shared" si="196"/>
        <v/>
      </c>
      <c r="AR205" s="104" t="str">
        <f t="shared" si="196"/>
        <v/>
      </c>
      <c r="AS205" s="104" t="str">
        <f t="shared" si="196"/>
        <v/>
      </c>
      <c r="AT205" s="104" t="str">
        <f t="shared" si="196"/>
        <v/>
      </c>
      <c r="AU205" s="104" t="str">
        <f t="shared" si="196"/>
        <v/>
      </c>
      <c r="AV205" s="104" t="str">
        <f t="shared" si="196"/>
        <v/>
      </c>
      <c r="AW205" s="104" t="str">
        <f t="shared" si="196"/>
        <v/>
      </c>
      <c r="AX205" s="104" t="str">
        <f t="shared" si="196"/>
        <v/>
      </c>
      <c r="AY205" s="104"/>
      <c r="AZ205" s="104" t="str">
        <f t="shared" si="182"/>
        <v/>
      </c>
      <c r="BA205" s="104" t="str">
        <f t="shared" si="197"/>
        <v/>
      </c>
      <c r="BB205" s="104" t="str">
        <f t="shared" si="197"/>
        <v/>
      </c>
      <c r="BC205" s="104" t="str">
        <f t="shared" si="197"/>
        <v/>
      </c>
      <c r="BD205" s="104" t="str">
        <f t="shared" si="197"/>
        <v/>
      </c>
      <c r="BE205" s="104" t="str">
        <f t="shared" si="197"/>
        <v/>
      </c>
      <c r="BF205" s="104" t="str">
        <f t="shared" si="197"/>
        <v/>
      </c>
      <c r="BG205" s="104" t="str">
        <f t="shared" si="197"/>
        <v/>
      </c>
      <c r="BH205" s="104" t="str">
        <f t="shared" si="197"/>
        <v/>
      </c>
      <c r="BI205" s="104" t="str">
        <f t="shared" si="197"/>
        <v/>
      </c>
      <c r="BJ205" s="104" t="str">
        <f t="shared" si="197"/>
        <v/>
      </c>
      <c r="BK205" s="104" t="str">
        <f t="shared" si="197"/>
        <v/>
      </c>
      <c r="BL205" s="104" t="str">
        <f t="shared" si="197"/>
        <v/>
      </c>
      <c r="BM205" s="104"/>
      <c r="BN205" s="104" t="str">
        <f t="shared" si="183"/>
        <v/>
      </c>
      <c r="BO205" s="104" t="str">
        <f t="shared" si="198"/>
        <v/>
      </c>
      <c r="BP205" s="104" t="str">
        <f t="shared" si="198"/>
        <v/>
      </c>
      <c r="BQ205" s="104" t="str">
        <f t="shared" si="198"/>
        <v/>
      </c>
      <c r="BR205" s="104" t="str">
        <f t="shared" si="198"/>
        <v/>
      </c>
      <c r="BS205" s="104" t="str">
        <f t="shared" si="198"/>
        <v/>
      </c>
      <c r="BT205" s="104" t="str">
        <f t="shared" si="198"/>
        <v/>
      </c>
      <c r="BU205" s="104" t="str">
        <f t="shared" si="198"/>
        <v/>
      </c>
      <c r="BV205" s="104" t="str">
        <f t="shared" si="198"/>
        <v/>
      </c>
      <c r="BW205" s="104" t="str">
        <f t="shared" si="198"/>
        <v/>
      </c>
      <c r="BX205" s="104" t="str">
        <f t="shared" si="198"/>
        <v/>
      </c>
      <c r="BY205" s="104" t="str">
        <f t="shared" si="198"/>
        <v/>
      </c>
      <c r="BZ205" s="104" t="str">
        <f t="shared" si="198"/>
        <v/>
      </c>
      <c r="CA205" s="104"/>
      <c r="CB205" s="104" t="str">
        <f t="shared" si="200"/>
        <v/>
      </c>
      <c r="CC205" s="104" t="str">
        <f t="shared" si="200"/>
        <v/>
      </c>
      <c r="CD205" s="104" t="str">
        <f t="shared" si="200"/>
        <v/>
      </c>
      <c r="CE205" s="104" t="str">
        <f t="shared" si="200"/>
        <v/>
      </c>
      <c r="CF205" s="104" t="str">
        <f t="shared" si="200"/>
        <v/>
      </c>
      <c r="CG205" s="104" t="str">
        <f t="shared" si="184"/>
        <v/>
      </c>
      <c r="CH205" s="104" t="str">
        <f t="shared" si="184"/>
        <v/>
      </c>
      <c r="CI205" s="104" t="str">
        <f t="shared" si="184"/>
        <v/>
      </c>
      <c r="CJ205" s="104" t="str">
        <f t="shared" si="184"/>
        <v/>
      </c>
      <c r="CK205" s="104" t="str">
        <f t="shared" si="184"/>
        <v/>
      </c>
      <c r="CL205" s="104" t="str">
        <f t="shared" si="184"/>
        <v/>
      </c>
      <c r="CM205" s="104" t="str">
        <f t="shared" si="184"/>
        <v/>
      </c>
      <c r="CN205" s="104" t="str">
        <f t="shared" si="184"/>
        <v/>
      </c>
      <c r="CO205" s="104"/>
      <c r="CP205" s="104" t="str">
        <f t="shared" si="201"/>
        <v/>
      </c>
      <c r="CQ205" s="104" t="str">
        <f t="shared" si="201"/>
        <v/>
      </c>
      <c r="CR205" s="104" t="str">
        <f t="shared" si="201"/>
        <v/>
      </c>
      <c r="CS205" s="104" t="str">
        <f t="shared" si="201"/>
        <v/>
      </c>
      <c r="CT205" s="104" t="str">
        <f t="shared" si="201"/>
        <v/>
      </c>
      <c r="CU205" s="104" t="str">
        <f t="shared" si="185"/>
        <v/>
      </c>
      <c r="CV205" s="104">
        <f t="shared" si="185"/>
        <v>23.2</v>
      </c>
      <c r="CW205" s="104" t="str">
        <f t="shared" si="185"/>
        <v/>
      </c>
      <c r="CX205" s="104" t="str">
        <f t="shared" si="185"/>
        <v/>
      </c>
      <c r="CY205" s="104" t="str">
        <f t="shared" si="185"/>
        <v/>
      </c>
      <c r="CZ205" s="104" t="str">
        <f t="shared" si="185"/>
        <v/>
      </c>
      <c r="DA205" s="104" t="str">
        <f t="shared" si="185"/>
        <v/>
      </c>
      <c r="DB205" s="104" t="str">
        <f t="shared" si="185"/>
        <v/>
      </c>
      <c r="DC205" s="104"/>
      <c r="DD205" s="104" t="str">
        <f t="shared" si="202"/>
        <v/>
      </c>
      <c r="DE205" s="104" t="str">
        <f t="shared" si="202"/>
        <v/>
      </c>
      <c r="DF205" s="104" t="str">
        <f t="shared" si="202"/>
        <v/>
      </c>
      <c r="DG205" s="104" t="str">
        <f t="shared" si="202"/>
        <v/>
      </c>
      <c r="DH205" s="104" t="str">
        <f t="shared" si="202"/>
        <v/>
      </c>
      <c r="DI205" s="104" t="str">
        <f t="shared" si="186"/>
        <v/>
      </c>
      <c r="DJ205" s="104" t="str">
        <f t="shared" si="186"/>
        <v/>
      </c>
      <c r="DK205" s="104" t="str">
        <f t="shared" si="186"/>
        <v/>
      </c>
      <c r="DL205" s="104" t="str">
        <f t="shared" si="186"/>
        <v/>
      </c>
      <c r="DM205" s="104" t="str">
        <f t="shared" si="186"/>
        <v/>
      </c>
      <c r="DN205" s="104" t="str">
        <f t="shared" si="186"/>
        <v/>
      </c>
      <c r="DO205" s="104" t="str">
        <f t="shared" si="186"/>
        <v/>
      </c>
      <c r="DP205" s="104" t="str">
        <f t="shared" si="186"/>
        <v/>
      </c>
      <c r="DQ205" s="104"/>
      <c r="DR205" s="104" t="str">
        <f t="shared" si="203"/>
        <v/>
      </c>
      <c r="DS205" s="104" t="str">
        <f t="shared" si="203"/>
        <v/>
      </c>
      <c r="DT205" s="104" t="str">
        <f t="shared" si="203"/>
        <v/>
      </c>
      <c r="DU205" s="104" t="str">
        <f t="shared" si="203"/>
        <v/>
      </c>
      <c r="DV205" s="104" t="str">
        <f t="shared" si="203"/>
        <v/>
      </c>
      <c r="DW205" s="104" t="str">
        <f t="shared" si="187"/>
        <v/>
      </c>
      <c r="DX205" s="104" t="str">
        <f t="shared" si="187"/>
        <v/>
      </c>
      <c r="DY205" s="104" t="str">
        <f t="shared" si="187"/>
        <v/>
      </c>
      <c r="DZ205" s="104" t="str">
        <f t="shared" si="187"/>
        <v/>
      </c>
      <c r="EA205" s="104" t="str">
        <f t="shared" si="187"/>
        <v/>
      </c>
      <c r="EB205" s="104" t="str">
        <f t="shared" si="187"/>
        <v/>
      </c>
      <c r="EC205" s="104" t="str">
        <f t="shared" si="187"/>
        <v/>
      </c>
      <c r="ED205" s="104" t="str">
        <f t="shared" si="187"/>
        <v/>
      </c>
      <c r="EE205" s="104"/>
      <c r="EF205" s="104" t="str">
        <f t="shared" si="204"/>
        <v/>
      </c>
      <c r="EG205" s="104" t="str">
        <f t="shared" si="204"/>
        <v/>
      </c>
      <c r="EH205" s="104" t="str">
        <f t="shared" si="204"/>
        <v/>
      </c>
      <c r="EI205" s="104" t="str">
        <f t="shared" si="204"/>
        <v/>
      </c>
      <c r="EJ205" s="104" t="str">
        <f t="shared" si="204"/>
        <v/>
      </c>
      <c r="EK205" s="104" t="str">
        <f t="shared" si="188"/>
        <v/>
      </c>
      <c r="EL205" s="104" t="str">
        <f t="shared" si="188"/>
        <v/>
      </c>
      <c r="EM205" s="104" t="str">
        <f t="shared" si="188"/>
        <v/>
      </c>
      <c r="EN205" s="104" t="str">
        <f t="shared" si="188"/>
        <v/>
      </c>
      <c r="EO205" s="104" t="str">
        <f t="shared" si="188"/>
        <v/>
      </c>
      <c r="EP205" s="104" t="str">
        <f t="shared" si="188"/>
        <v/>
      </c>
      <c r="EQ205" s="104" t="str">
        <f t="shared" si="188"/>
        <v/>
      </c>
      <c r="ER205" s="104" t="str">
        <f t="shared" si="188"/>
        <v/>
      </c>
      <c r="ES205" s="104"/>
      <c r="ET205" s="104" t="str">
        <f t="shared" si="205"/>
        <v/>
      </c>
      <c r="EU205" s="104" t="str">
        <f t="shared" si="205"/>
        <v/>
      </c>
      <c r="EV205" s="104" t="str">
        <f t="shared" si="205"/>
        <v/>
      </c>
      <c r="EW205" s="104" t="str">
        <f t="shared" si="205"/>
        <v/>
      </c>
      <c r="EX205" s="104" t="str">
        <f t="shared" si="205"/>
        <v/>
      </c>
      <c r="EY205" s="104" t="str">
        <f t="shared" si="189"/>
        <v/>
      </c>
      <c r="EZ205" s="104" t="str">
        <f t="shared" si="189"/>
        <v/>
      </c>
      <c r="FA205" s="104" t="str">
        <f t="shared" si="189"/>
        <v/>
      </c>
      <c r="FB205" s="104" t="str">
        <f t="shared" si="189"/>
        <v/>
      </c>
      <c r="FC205" s="104" t="str">
        <f t="shared" si="189"/>
        <v/>
      </c>
      <c r="FD205" s="104" t="str">
        <f t="shared" si="189"/>
        <v/>
      </c>
      <c r="FE205" s="104" t="str">
        <f t="shared" si="189"/>
        <v/>
      </c>
      <c r="FF205" s="104" t="str">
        <f t="shared" si="189"/>
        <v/>
      </c>
      <c r="FG205" s="104"/>
      <c r="FH205" s="104" t="str">
        <f t="shared" si="206"/>
        <v/>
      </c>
      <c r="FI205" s="104" t="str">
        <f t="shared" si="206"/>
        <v/>
      </c>
      <c r="FJ205" s="104" t="str">
        <f t="shared" si="206"/>
        <v/>
      </c>
      <c r="FK205" s="104" t="str">
        <f t="shared" si="206"/>
        <v/>
      </c>
      <c r="FL205" s="104" t="str">
        <f t="shared" si="206"/>
        <v/>
      </c>
      <c r="FM205" s="104" t="str">
        <f t="shared" si="190"/>
        <v/>
      </c>
      <c r="FN205" s="104" t="str">
        <f t="shared" si="190"/>
        <v/>
      </c>
      <c r="FO205" s="104" t="str">
        <f t="shared" si="190"/>
        <v/>
      </c>
      <c r="FP205" s="104" t="str">
        <f t="shared" si="190"/>
        <v/>
      </c>
      <c r="FQ205" s="104" t="str">
        <f t="shared" si="190"/>
        <v/>
      </c>
      <c r="FR205" s="104" t="str">
        <f t="shared" si="190"/>
        <v/>
      </c>
      <c r="FS205" s="104" t="str">
        <f t="shared" si="190"/>
        <v/>
      </c>
      <c r="FT205" s="104" t="str">
        <f t="shared" si="190"/>
        <v/>
      </c>
      <c r="FU205" s="104"/>
      <c r="FV205" s="104" t="str">
        <f t="shared" si="207"/>
        <v/>
      </c>
      <c r="FW205" s="104" t="str">
        <f t="shared" si="207"/>
        <v/>
      </c>
      <c r="FX205" s="104" t="str">
        <f t="shared" si="207"/>
        <v/>
      </c>
      <c r="FY205" s="104" t="str">
        <f t="shared" si="207"/>
        <v/>
      </c>
      <c r="FZ205" s="104" t="str">
        <f t="shared" si="207"/>
        <v/>
      </c>
      <c r="GA205" s="104" t="str">
        <f t="shared" si="191"/>
        <v/>
      </c>
      <c r="GB205" s="104" t="str">
        <f t="shared" si="191"/>
        <v/>
      </c>
      <c r="GC205" s="104" t="str">
        <f t="shared" si="191"/>
        <v/>
      </c>
      <c r="GD205" s="104" t="str">
        <f t="shared" si="191"/>
        <v/>
      </c>
      <c r="GE205" s="104" t="str">
        <f t="shared" si="191"/>
        <v/>
      </c>
      <c r="GF205" s="104" t="str">
        <f t="shared" si="191"/>
        <v/>
      </c>
      <c r="GG205" s="104" t="str">
        <f t="shared" si="191"/>
        <v/>
      </c>
      <c r="GH205" s="104" t="str">
        <f t="shared" si="191"/>
        <v/>
      </c>
      <c r="GI205" s="104"/>
      <c r="GJ205" s="104" t="str">
        <f t="shared" si="208"/>
        <v/>
      </c>
      <c r="GK205" s="104" t="str">
        <f t="shared" si="208"/>
        <v/>
      </c>
      <c r="GL205" s="104" t="str">
        <f t="shared" si="208"/>
        <v/>
      </c>
      <c r="GM205" s="104" t="str">
        <f t="shared" si="208"/>
        <v/>
      </c>
      <c r="GN205" s="104" t="str">
        <f t="shared" si="208"/>
        <v/>
      </c>
      <c r="GO205" s="104" t="str">
        <f t="shared" si="192"/>
        <v/>
      </c>
      <c r="GP205" s="104" t="str">
        <f t="shared" si="192"/>
        <v/>
      </c>
      <c r="GQ205" s="104" t="str">
        <f t="shared" si="192"/>
        <v/>
      </c>
      <c r="GR205" s="104" t="str">
        <f t="shared" si="192"/>
        <v/>
      </c>
      <c r="GS205" s="104" t="str">
        <f t="shared" si="192"/>
        <v/>
      </c>
      <c r="GT205" s="104" t="str">
        <f t="shared" si="192"/>
        <v/>
      </c>
      <c r="GU205" s="104" t="str">
        <f t="shared" si="192"/>
        <v/>
      </c>
      <c r="GV205" s="104" t="str">
        <f t="shared" si="192"/>
        <v/>
      </c>
      <c r="GW205" s="104"/>
      <c r="GX205" s="104" t="str">
        <f t="shared" si="209"/>
        <v/>
      </c>
      <c r="GY205" s="104" t="str">
        <f t="shared" si="209"/>
        <v/>
      </c>
      <c r="GZ205" s="104" t="str">
        <f t="shared" si="209"/>
        <v/>
      </c>
      <c r="HA205" s="104" t="str">
        <f t="shared" si="209"/>
        <v/>
      </c>
      <c r="HB205" s="104" t="str">
        <f t="shared" si="209"/>
        <v/>
      </c>
      <c r="HC205" s="104" t="str">
        <f t="shared" si="193"/>
        <v/>
      </c>
      <c r="HD205" s="104" t="str">
        <f t="shared" si="193"/>
        <v/>
      </c>
      <c r="HE205" s="104" t="str">
        <f t="shared" si="193"/>
        <v/>
      </c>
      <c r="HF205" s="104" t="str">
        <f t="shared" si="193"/>
        <v/>
      </c>
      <c r="HG205" s="104" t="str">
        <f t="shared" si="193"/>
        <v/>
      </c>
      <c r="HH205" s="104" t="str">
        <f t="shared" si="193"/>
        <v/>
      </c>
      <c r="HI205" s="104" t="str">
        <f t="shared" si="193"/>
        <v/>
      </c>
      <c r="HJ205" s="104" t="str">
        <f t="shared" si="193"/>
        <v/>
      </c>
    </row>
    <row r="206" spans="1:218" x14ac:dyDescent="0.25">
      <c r="A206" s="91">
        <v>40663</v>
      </c>
      <c r="B206" s="113">
        <v>0.75</v>
      </c>
      <c r="C206" s="114" t="s">
        <v>558</v>
      </c>
      <c r="D206" s="160" t="s">
        <v>664</v>
      </c>
      <c r="E206" s="112">
        <v>97.6</v>
      </c>
      <c r="F206" s="134"/>
      <c r="G206" s="161" t="s">
        <v>665</v>
      </c>
      <c r="H206" s="162" t="str">
        <f>INDEX('Daily Activity List'!B:B,MATCH(A206,'Daily Activity List'!$A:$A))</f>
        <v>AB Decon - Spray</v>
      </c>
      <c r="I206" s="136"/>
      <c r="J206" s="104" t="str">
        <f t="shared" si="194"/>
        <v/>
      </c>
      <c r="K206" s="104" t="str">
        <f t="shared" si="194"/>
        <v/>
      </c>
      <c r="L206" s="104" t="str">
        <f t="shared" si="199"/>
        <v/>
      </c>
      <c r="M206" s="104" t="str">
        <f t="shared" si="199"/>
        <v/>
      </c>
      <c r="N206" s="104" t="str">
        <f t="shared" si="199"/>
        <v/>
      </c>
      <c r="O206" s="104" t="str">
        <f t="shared" si="199"/>
        <v/>
      </c>
      <c r="P206" s="104" t="str">
        <f t="shared" si="199"/>
        <v/>
      </c>
      <c r="Q206" s="104" t="str">
        <f t="shared" si="199"/>
        <v/>
      </c>
      <c r="R206" s="104" t="str">
        <f t="shared" si="199"/>
        <v/>
      </c>
      <c r="S206" s="104" t="str">
        <f t="shared" si="199"/>
        <v/>
      </c>
      <c r="T206" s="104" t="str">
        <f t="shared" si="199"/>
        <v/>
      </c>
      <c r="U206" s="104" t="str">
        <f t="shared" si="199"/>
        <v/>
      </c>
      <c r="V206" s="104" t="str">
        <f t="shared" si="199"/>
        <v/>
      </c>
      <c r="W206" s="136"/>
      <c r="X206" s="104" t="str">
        <f t="shared" si="180"/>
        <v/>
      </c>
      <c r="Y206" s="104" t="str">
        <f t="shared" si="195"/>
        <v/>
      </c>
      <c r="Z206" s="104" t="str">
        <f t="shared" si="195"/>
        <v/>
      </c>
      <c r="AA206" s="104" t="str">
        <f t="shared" si="195"/>
        <v/>
      </c>
      <c r="AB206" s="104" t="str">
        <f t="shared" si="195"/>
        <v/>
      </c>
      <c r="AC206" s="104" t="str">
        <f t="shared" si="195"/>
        <v/>
      </c>
      <c r="AD206" s="104" t="str">
        <f t="shared" si="195"/>
        <v/>
      </c>
      <c r="AE206" s="104" t="str">
        <f t="shared" si="195"/>
        <v/>
      </c>
      <c r="AF206" s="104" t="str">
        <f t="shared" si="195"/>
        <v/>
      </c>
      <c r="AG206" s="104" t="str">
        <f t="shared" si="195"/>
        <v/>
      </c>
      <c r="AH206" s="104" t="str">
        <f t="shared" si="195"/>
        <v/>
      </c>
      <c r="AI206" s="104" t="str">
        <f t="shared" si="195"/>
        <v/>
      </c>
      <c r="AJ206" s="104" t="str">
        <f t="shared" si="195"/>
        <v/>
      </c>
      <c r="AK206" s="104"/>
      <c r="AL206" s="104" t="str">
        <f t="shared" si="181"/>
        <v/>
      </c>
      <c r="AM206" s="104" t="str">
        <f t="shared" si="196"/>
        <v/>
      </c>
      <c r="AN206" s="104" t="str">
        <f t="shared" si="196"/>
        <v/>
      </c>
      <c r="AO206" s="104" t="str">
        <f t="shared" si="196"/>
        <v/>
      </c>
      <c r="AP206" s="104" t="str">
        <f t="shared" si="196"/>
        <v/>
      </c>
      <c r="AQ206" s="104" t="str">
        <f t="shared" si="196"/>
        <v/>
      </c>
      <c r="AR206" s="104" t="str">
        <f t="shared" si="196"/>
        <v/>
      </c>
      <c r="AS206" s="104" t="str">
        <f t="shared" si="196"/>
        <v/>
      </c>
      <c r="AT206" s="104" t="str">
        <f t="shared" si="196"/>
        <v/>
      </c>
      <c r="AU206" s="104" t="str">
        <f t="shared" si="196"/>
        <v/>
      </c>
      <c r="AV206" s="104" t="str">
        <f t="shared" si="196"/>
        <v/>
      </c>
      <c r="AW206" s="104" t="str">
        <f t="shared" si="196"/>
        <v/>
      </c>
      <c r="AX206" s="104" t="str">
        <f t="shared" si="196"/>
        <v/>
      </c>
      <c r="AY206" s="104"/>
      <c r="AZ206" s="104" t="str">
        <f t="shared" si="182"/>
        <v/>
      </c>
      <c r="BA206" s="104" t="str">
        <f t="shared" si="197"/>
        <v/>
      </c>
      <c r="BB206" s="104" t="str">
        <f t="shared" si="197"/>
        <v/>
      </c>
      <c r="BC206" s="104" t="str">
        <f t="shared" si="197"/>
        <v/>
      </c>
      <c r="BD206" s="104" t="str">
        <f t="shared" si="197"/>
        <v/>
      </c>
      <c r="BE206" s="104" t="str">
        <f t="shared" si="197"/>
        <v/>
      </c>
      <c r="BF206" s="104" t="str">
        <f t="shared" si="197"/>
        <v/>
      </c>
      <c r="BG206" s="104" t="str">
        <f t="shared" si="197"/>
        <v/>
      </c>
      <c r="BH206" s="104" t="str">
        <f t="shared" si="197"/>
        <v/>
      </c>
      <c r="BI206" s="104" t="str">
        <f t="shared" si="197"/>
        <v/>
      </c>
      <c r="BJ206" s="104" t="str">
        <f t="shared" si="197"/>
        <v/>
      </c>
      <c r="BK206" s="104" t="str">
        <f t="shared" si="197"/>
        <v/>
      </c>
      <c r="BL206" s="104" t="str">
        <f t="shared" si="197"/>
        <v/>
      </c>
      <c r="BM206" s="104"/>
      <c r="BN206" s="104" t="str">
        <f t="shared" si="183"/>
        <v/>
      </c>
      <c r="BO206" s="104" t="str">
        <f t="shared" si="198"/>
        <v/>
      </c>
      <c r="BP206" s="104" t="str">
        <f t="shared" si="198"/>
        <v/>
      </c>
      <c r="BQ206" s="104" t="str">
        <f t="shared" si="198"/>
        <v/>
      </c>
      <c r="BR206" s="104" t="str">
        <f t="shared" si="198"/>
        <v/>
      </c>
      <c r="BS206" s="104" t="str">
        <f t="shared" si="198"/>
        <v/>
      </c>
      <c r="BT206" s="104" t="str">
        <f t="shared" si="198"/>
        <v/>
      </c>
      <c r="BU206" s="104" t="str">
        <f t="shared" si="198"/>
        <v/>
      </c>
      <c r="BV206" s="104" t="str">
        <f t="shared" si="198"/>
        <v/>
      </c>
      <c r="BW206" s="104" t="str">
        <f t="shared" si="198"/>
        <v/>
      </c>
      <c r="BX206" s="104" t="str">
        <f t="shared" si="198"/>
        <v/>
      </c>
      <c r="BY206" s="104" t="str">
        <f t="shared" si="198"/>
        <v/>
      </c>
      <c r="BZ206" s="104" t="str">
        <f t="shared" si="198"/>
        <v/>
      </c>
      <c r="CA206" s="104"/>
      <c r="CB206" s="104" t="str">
        <f t="shared" si="200"/>
        <v/>
      </c>
      <c r="CC206" s="104" t="str">
        <f t="shared" si="200"/>
        <v/>
      </c>
      <c r="CD206" s="104" t="str">
        <f t="shared" si="200"/>
        <v/>
      </c>
      <c r="CE206" s="104" t="str">
        <f t="shared" si="200"/>
        <v/>
      </c>
      <c r="CF206" s="104" t="str">
        <f t="shared" si="200"/>
        <v/>
      </c>
      <c r="CG206" s="104" t="str">
        <f t="shared" si="184"/>
        <v/>
      </c>
      <c r="CH206" s="104" t="str">
        <f t="shared" si="184"/>
        <v/>
      </c>
      <c r="CI206" s="104" t="str">
        <f t="shared" si="184"/>
        <v/>
      </c>
      <c r="CJ206" s="104" t="str">
        <f t="shared" si="184"/>
        <v/>
      </c>
      <c r="CK206" s="104" t="str">
        <f t="shared" si="184"/>
        <v/>
      </c>
      <c r="CL206" s="104" t="str">
        <f t="shared" si="184"/>
        <v/>
      </c>
      <c r="CM206" s="104" t="str">
        <f t="shared" si="184"/>
        <v/>
      </c>
      <c r="CN206" s="104" t="str">
        <f t="shared" si="184"/>
        <v/>
      </c>
      <c r="CO206" s="104"/>
      <c r="CP206" s="104" t="str">
        <f t="shared" si="201"/>
        <v/>
      </c>
      <c r="CQ206" s="104" t="str">
        <f t="shared" si="201"/>
        <v/>
      </c>
      <c r="CR206" s="104" t="str">
        <f t="shared" si="201"/>
        <v/>
      </c>
      <c r="CS206" s="104" t="str">
        <f t="shared" si="201"/>
        <v/>
      </c>
      <c r="CT206" s="104" t="str">
        <f t="shared" si="201"/>
        <v/>
      </c>
      <c r="CU206" s="104" t="str">
        <f t="shared" si="185"/>
        <v/>
      </c>
      <c r="CV206" s="104" t="str">
        <f t="shared" si="185"/>
        <v/>
      </c>
      <c r="CW206" s="104" t="str">
        <f t="shared" si="185"/>
        <v/>
      </c>
      <c r="CX206" s="104" t="str">
        <f t="shared" si="185"/>
        <v/>
      </c>
      <c r="CY206" s="104" t="str">
        <f t="shared" si="185"/>
        <v/>
      </c>
      <c r="CZ206" s="104" t="str">
        <f t="shared" si="185"/>
        <v/>
      </c>
      <c r="DA206" s="104" t="str">
        <f t="shared" si="185"/>
        <v/>
      </c>
      <c r="DB206" s="104" t="str">
        <f t="shared" si="185"/>
        <v/>
      </c>
      <c r="DC206" s="104"/>
      <c r="DD206" s="104" t="str">
        <f t="shared" si="202"/>
        <v/>
      </c>
      <c r="DE206" s="104" t="str">
        <f t="shared" si="202"/>
        <v/>
      </c>
      <c r="DF206" s="104" t="str">
        <f t="shared" si="202"/>
        <v/>
      </c>
      <c r="DG206" s="104" t="str">
        <f t="shared" si="202"/>
        <v/>
      </c>
      <c r="DH206" s="104" t="str">
        <f t="shared" si="202"/>
        <v/>
      </c>
      <c r="DI206" s="104" t="str">
        <f t="shared" si="186"/>
        <v/>
      </c>
      <c r="DJ206" s="104">
        <f t="shared" si="186"/>
        <v>97.6</v>
      </c>
      <c r="DK206" s="104" t="str">
        <f t="shared" si="186"/>
        <v/>
      </c>
      <c r="DL206" s="104" t="str">
        <f t="shared" si="186"/>
        <v/>
      </c>
      <c r="DM206" s="104" t="str">
        <f t="shared" si="186"/>
        <v/>
      </c>
      <c r="DN206" s="104" t="str">
        <f t="shared" si="186"/>
        <v/>
      </c>
      <c r="DO206" s="104" t="str">
        <f t="shared" si="186"/>
        <v/>
      </c>
      <c r="DP206" s="104" t="str">
        <f t="shared" si="186"/>
        <v/>
      </c>
      <c r="DQ206" s="104"/>
      <c r="DR206" s="104" t="str">
        <f t="shared" si="203"/>
        <v/>
      </c>
      <c r="DS206" s="104" t="str">
        <f t="shared" si="203"/>
        <v/>
      </c>
      <c r="DT206" s="104" t="str">
        <f t="shared" si="203"/>
        <v/>
      </c>
      <c r="DU206" s="104" t="str">
        <f t="shared" si="203"/>
        <v/>
      </c>
      <c r="DV206" s="104" t="str">
        <f t="shared" si="203"/>
        <v/>
      </c>
      <c r="DW206" s="104" t="str">
        <f t="shared" si="187"/>
        <v/>
      </c>
      <c r="DX206" s="104" t="str">
        <f t="shared" si="187"/>
        <v/>
      </c>
      <c r="DY206" s="104" t="str">
        <f t="shared" si="187"/>
        <v/>
      </c>
      <c r="DZ206" s="104" t="str">
        <f t="shared" si="187"/>
        <v/>
      </c>
      <c r="EA206" s="104" t="str">
        <f t="shared" si="187"/>
        <v/>
      </c>
      <c r="EB206" s="104" t="str">
        <f t="shared" si="187"/>
        <v/>
      </c>
      <c r="EC206" s="104" t="str">
        <f t="shared" si="187"/>
        <v/>
      </c>
      <c r="ED206" s="104" t="str">
        <f t="shared" si="187"/>
        <v/>
      </c>
      <c r="EE206" s="104"/>
      <c r="EF206" s="104" t="str">
        <f t="shared" si="204"/>
        <v/>
      </c>
      <c r="EG206" s="104" t="str">
        <f t="shared" si="204"/>
        <v/>
      </c>
      <c r="EH206" s="104" t="str">
        <f t="shared" si="204"/>
        <v/>
      </c>
      <c r="EI206" s="104" t="str">
        <f t="shared" si="204"/>
        <v/>
      </c>
      <c r="EJ206" s="104" t="str">
        <f t="shared" si="204"/>
        <v/>
      </c>
      <c r="EK206" s="104" t="str">
        <f t="shared" si="188"/>
        <v/>
      </c>
      <c r="EL206" s="104" t="str">
        <f t="shared" si="188"/>
        <v/>
      </c>
      <c r="EM206" s="104" t="str">
        <f t="shared" si="188"/>
        <v/>
      </c>
      <c r="EN206" s="104" t="str">
        <f t="shared" si="188"/>
        <v/>
      </c>
      <c r="EO206" s="104" t="str">
        <f t="shared" si="188"/>
        <v/>
      </c>
      <c r="EP206" s="104" t="str">
        <f t="shared" si="188"/>
        <v/>
      </c>
      <c r="EQ206" s="104" t="str">
        <f t="shared" si="188"/>
        <v/>
      </c>
      <c r="ER206" s="104" t="str">
        <f t="shared" si="188"/>
        <v/>
      </c>
      <c r="ES206" s="104"/>
      <c r="ET206" s="104" t="str">
        <f t="shared" si="205"/>
        <v/>
      </c>
      <c r="EU206" s="104" t="str">
        <f t="shared" si="205"/>
        <v/>
      </c>
      <c r="EV206" s="104" t="str">
        <f t="shared" si="205"/>
        <v/>
      </c>
      <c r="EW206" s="104" t="str">
        <f t="shared" si="205"/>
        <v/>
      </c>
      <c r="EX206" s="104" t="str">
        <f t="shared" si="205"/>
        <v/>
      </c>
      <c r="EY206" s="104" t="str">
        <f t="shared" si="189"/>
        <v/>
      </c>
      <c r="EZ206" s="104" t="str">
        <f t="shared" si="189"/>
        <v/>
      </c>
      <c r="FA206" s="104" t="str">
        <f t="shared" si="189"/>
        <v/>
      </c>
      <c r="FB206" s="104" t="str">
        <f t="shared" si="189"/>
        <v/>
      </c>
      <c r="FC206" s="104" t="str">
        <f t="shared" si="189"/>
        <v/>
      </c>
      <c r="FD206" s="104" t="str">
        <f t="shared" si="189"/>
        <v/>
      </c>
      <c r="FE206" s="104" t="str">
        <f t="shared" si="189"/>
        <v/>
      </c>
      <c r="FF206" s="104" t="str">
        <f t="shared" si="189"/>
        <v/>
      </c>
      <c r="FG206" s="104"/>
      <c r="FH206" s="104" t="str">
        <f t="shared" si="206"/>
        <v/>
      </c>
      <c r="FI206" s="104" t="str">
        <f t="shared" si="206"/>
        <v/>
      </c>
      <c r="FJ206" s="104" t="str">
        <f t="shared" si="206"/>
        <v/>
      </c>
      <c r="FK206" s="104" t="str">
        <f t="shared" si="206"/>
        <v/>
      </c>
      <c r="FL206" s="104" t="str">
        <f t="shared" si="206"/>
        <v/>
      </c>
      <c r="FM206" s="104" t="str">
        <f t="shared" si="190"/>
        <v/>
      </c>
      <c r="FN206" s="104" t="str">
        <f t="shared" si="190"/>
        <v/>
      </c>
      <c r="FO206" s="104" t="str">
        <f t="shared" si="190"/>
        <v/>
      </c>
      <c r="FP206" s="104" t="str">
        <f t="shared" si="190"/>
        <v/>
      </c>
      <c r="FQ206" s="104" t="str">
        <f t="shared" si="190"/>
        <v/>
      </c>
      <c r="FR206" s="104" t="str">
        <f t="shared" si="190"/>
        <v/>
      </c>
      <c r="FS206" s="104" t="str">
        <f t="shared" si="190"/>
        <v/>
      </c>
      <c r="FT206" s="104" t="str">
        <f t="shared" si="190"/>
        <v/>
      </c>
      <c r="FU206" s="104"/>
      <c r="FV206" s="104" t="str">
        <f t="shared" si="207"/>
        <v/>
      </c>
      <c r="FW206" s="104" t="str">
        <f t="shared" si="207"/>
        <v/>
      </c>
      <c r="FX206" s="104" t="str">
        <f t="shared" si="207"/>
        <v/>
      </c>
      <c r="FY206" s="104" t="str">
        <f t="shared" si="207"/>
        <v/>
      </c>
      <c r="FZ206" s="104" t="str">
        <f t="shared" si="207"/>
        <v/>
      </c>
      <c r="GA206" s="104" t="str">
        <f t="shared" si="191"/>
        <v/>
      </c>
      <c r="GB206" s="104" t="str">
        <f t="shared" si="191"/>
        <v/>
      </c>
      <c r="GC206" s="104" t="str">
        <f t="shared" si="191"/>
        <v/>
      </c>
      <c r="GD206" s="104" t="str">
        <f t="shared" si="191"/>
        <v/>
      </c>
      <c r="GE206" s="104" t="str">
        <f t="shared" si="191"/>
        <v/>
      </c>
      <c r="GF206" s="104" t="str">
        <f t="shared" si="191"/>
        <v/>
      </c>
      <c r="GG206" s="104" t="str">
        <f t="shared" si="191"/>
        <v/>
      </c>
      <c r="GH206" s="104" t="str">
        <f t="shared" si="191"/>
        <v/>
      </c>
      <c r="GI206" s="104"/>
      <c r="GJ206" s="104" t="str">
        <f t="shared" si="208"/>
        <v/>
      </c>
      <c r="GK206" s="104" t="str">
        <f t="shared" si="208"/>
        <v/>
      </c>
      <c r="GL206" s="104" t="str">
        <f t="shared" si="208"/>
        <v/>
      </c>
      <c r="GM206" s="104" t="str">
        <f t="shared" si="208"/>
        <v/>
      </c>
      <c r="GN206" s="104" t="str">
        <f t="shared" si="208"/>
        <v/>
      </c>
      <c r="GO206" s="104" t="str">
        <f t="shared" si="192"/>
        <v/>
      </c>
      <c r="GP206" s="104" t="str">
        <f t="shared" si="192"/>
        <v/>
      </c>
      <c r="GQ206" s="104" t="str">
        <f t="shared" si="192"/>
        <v/>
      </c>
      <c r="GR206" s="104" t="str">
        <f t="shared" si="192"/>
        <v/>
      </c>
      <c r="GS206" s="104" t="str">
        <f t="shared" si="192"/>
        <v/>
      </c>
      <c r="GT206" s="104" t="str">
        <f t="shared" si="192"/>
        <v/>
      </c>
      <c r="GU206" s="104" t="str">
        <f t="shared" si="192"/>
        <v/>
      </c>
      <c r="GV206" s="104" t="str">
        <f t="shared" si="192"/>
        <v/>
      </c>
      <c r="GW206" s="104"/>
      <c r="GX206" s="104" t="str">
        <f t="shared" si="209"/>
        <v/>
      </c>
      <c r="GY206" s="104" t="str">
        <f t="shared" si="209"/>
        <v/>
      </c>
      <c r="GZ206" s="104" t="str">
        <f t="shared" si="209"/>
        <v/>
      </c>
      <c r="HA206" s="104" t="str">
        <f t="shared" si="209"/>
        <v/>
      </c>
      <c r="HB206" s="104" t="str">
        <f t="shared" si="209"/>
        <v/>
      </c>
      <c r="HC206" s="104" t="str">
        <f t="shared" si="193"/>
        <v/>
      </c>
      <c r="HD206" s="104" t="str">
        <f t="shared" si="193"/>
        <v/>
      </c>
      <c r="HE206" s="104" t="str">
        <f t="shared" si="193"/>
        <v/>
      </c>
      <c r="HF206" s="104" t="str">
        <f t="shared" si="193"/>
        <v/>
      </c>
      <c r="HG206" s="104" t="str">
        <f t="shared" si="193"/>
        <v/>
      </c>
      <c r="HH206" s="104" t="str">
        <f t="shared" si="193"/>
        <v/>
      </c>
      <c r="HI206" s="104" t="str">
        <f t="shared" si="193"/>
        <v/>
      </c>
      <c r="HJ206" s="104" t="str">
        <f t="shared" si="193"/>
        <v/>
      </c>
    </row>
    <row r="207" spans="1:218" x14ac:dyDescent="0.25">
      <c r="A207" s="91">
        <v>40663</v>
      </c>
      <c r="B207" s="113">
        <v>0.75</v>
      </c>
      <c r="C207" s="114" t="s">
        <v>560</v>
      </c>
      <c r="D207" s="160" t="s">
        <v>664</v>
      </c>
      <c r="E207" s="112">
        <v>28</v>
      </c>
      <c r="F207" s="134"/>
      <c r="G207" s="161" t="s">
        <v>665</v>
      </c>
      <c r="H207" s="162" t="str">
        <f>INDEX('Daily Activity List'!B:B,MATCH(A207,'Daily Activity List'!$A:$A))</f>
        <v>AB Decon - Spray</v>
      </c>
      <c r="I207" s="136"/>
      <c r="J207" s="104" t="str">
        <f t="shared" si="194"/>
        <v/>
      </c>
      <c r="K207" s="104" t="str">
        <f t="shared" si="194"/>
        <v/>
      </c>
      <c r="L207" s="104" t="str">
        <f t="shared" si="199"/>
        <v/>
      </c>
      <c r="M207" s="104" t="str">
        <f t="shared" si="199"/>
        <v/>
      </c>
      <c r="N207" s="104" t="str">
        <f t="shared" si="199"/>
        <v/>
      </c>
      <c r="O207" s="104" t="str">
        <f t="shared" si="199"/>
        <v/>
      </c>
      <c r="P207" s="104" t="str">
        <f t="shared" si="199"/>
        <v/>
      </c>
      <c r="Q207" s="104" t="str">
        <f t="shared" si="199"/>
        <v/>
      </c>
      <c r="R207" s="104" t="str">
        <f t="shared" si="199"/>
        <v/>
      </c>
      <c r="S207" s="104" t="str">
        <f t="shared" si="199"/>
        <v/>
      </c>
      <c r="T207" s="104" t="str">
        <f t="shared" si="199"/>
        <v/>
      </c>
      <c r="U207" s="104" t="str">
        <f t="shared" si="199"/>
        <v/>
      </c>
      <c r="V207" s="104" t="str">
        <f t="shared" si="199"/>
        <v/>
      </c>
      <c r="W207" s="136"/>
      <c r="X207" s="104" t="str">
        <f t="shared" si="180"/>
        <v/>
      </c>
      <c r="Y207" s="104" t="str">
        <f t="shared" si="195"/>
        <v/>
      </c>
      <c r="Z207" s="104" t="str">
        <f t="shared" si="195"/>
        <v/>
      </c>
      <c r="AA207" s="104" t="str">
        <f t="shared" si="195"/>
        <v/>
      </c>
      <c r="AB207" s="104" t="str">
        <f t="shared" si="195"/>
        <v/>
      </c>
      <c r="AC207" s="104" t="str">
        <f t="shared" si="195"/>
        <v/>
      </c>
      <c r="AD207" s="104" t="str">
        <f t="shared" si="195"/>
        <v/>
      </c>
      <c r="AE207" s="104" t="str">
        <f t="shared" si="195"/>
        <v/>
      </c>
      <c r="AF207" s="104" t="str">
        <f t="shared" si="195"/>
        <v/>
      </c>
      <c r="AG207" s="104" t="str">
        <f t="shared" si="195"/>
        <v/>
      </c>
      <c r="AH207" s="104" t="str">
        <f t="shared" si="195"/>
        <v/>
      </c>
      <c r="AI207" s="104" t="str">
        <f t="shared" si="195"/>
        <v/>
      </c>
      <c r="AJ207" s="104" t="str">
        <f t="shared" si="195"/>
        <v/>
      </c>
      <c r="AK207" s="104"/>
      <c r="AL207" s="104" t="str">
        <f t="shared" si="181"/>
        <v/>
      </c>
      <c r="AM207" s="104" t="str">
        <f t="shared" si="196"/>
        <v/>
      </c>
      <c r="AN207" s="104" t="str">
        <f t="shared" si="196"/>
        <v/>
      </c>
      <c r="AO207" s="104" t="str">
        <f t="shared" si="196"/>
        <v/>
      </c>
      <c r="AP207" s="104" t="str">
        <f t="shared" si="196"/>
        <v/>
      </c>
      <c r="AQ207" s="104" t="str">
        <f t="shared" si="196"/>
        <v/>
      </c>
      <c r="AR207" s="104" t="str">
        <f t="shared" si="196"/>
        <v/>
      </c>
      <c r="AS207" s="104" t="str">
        <f t="shared" si="196"/>
        <v/>
      </c>
      <c r="AT207" s="104" t="str">
        <f t="shared" si="196"/>
        <v/>
      </c>
      <c r="AU207" s="104" t="str">
        <f t="shared" si="196"/>
        <v/>
      </c>
      <c r="AV207" s="104" t="str">
        <f t="shared" si="196"/>
        <v/>
      </c>
      <c r="AW207" s="104" t="str">
        <f t="shared" si="196"/>
        <v/>
      </c>
      <c r="AX207" s="104" t="str">
        <f t="shared" si="196"/>
        <v/>
      </c>
      <c r="AY207" s="104"/>
      <c r="AZ207" s="104" t="str">
        <f t="shared" si="182"/>
        <v/>
      </c>
      <c r="BA207" s="104" t="str">
        <f t="shared" si="197"/>
        <v/>
      </c>
      <c r="BB207" s="104" t="str">
        <f t="shared" si="197"/>
        <v/>
      </c>
      <c r="BC207" s="104" t="str">
        <f t="shared" si="197"/>
        <v/>
      </c>
      <c r="BD207" s="104" t="str">
        <f t="shared" si="197"/>
        <v/>
      </c>
      <c r="BE207" s="104" t="str">
        <f t="shared" si="197"/>
        <v/>
      </c>
      <c r="BF207" s="104" t="str">
        <f t="shared" si="197"/>
        <v/>
      </c>
      <c r="BG207" s="104" t="str">
        <f t="shared" si="197"/>
        <v/>
      </c>
      <c r="BH207" s="104" t="str">
        <f t="shared" si="197"/>
        <v/>
      </c>
      <c r="BI207" s="104" t="str">
        <f t="shared" si="197"/>
        <v/>
      </c>
      <c r="BJ207" s="104" t="str">
        <f t="shared" si="197"/>
        <v/>
      </c>
      <c r="BK207" s="104" t="str">
        <f t="shared" si="197"/>
        <v/>
      </c>
      <c r="BL207" s="104" t="str">
        <f t="shared" si="197"/>
        <v/>
      </c>
      <c r="BM207" s="104"/>
      <c r="BN207" s="104" t="str">
        <f t="shared" si="183"/>
        <v/>
      </c>
      <c r="BO207" s="104" t="str">
        <f t="shared" si="198"/>
        <v/>
      </c>
      <c r="BP207" s="104" t="str">
        <f t="shared" si="198"/>
        <v/>
      </c>
      <c r="BQ207" s="104" t="str">
        <f t="shared" si="198"/>
        <v/>
      </c>
      <c r="BR207" s="104" t="str">
        <f t="shared" si="198"/>
        <v/>
      </c>
      <c r="BS207" s="104" t="str">
        <f t="shared" si="198"/>
        <v/>
      </c>
      <c r="BT207" s="104" t="str">
        <f t="shared" si="198"/>
        <v/>
      </c>
      <c r="BU207" s="104" t="str">
        <f t="shared" si="198"/>
        <v/>
      </c>
      <c r="BV207" s="104" t="str">
        <f t="shared" si="198"/>
        <v/>
      </c>
      <c r="BW207" s="104" t="str">
        <f t="shared" si="198"/>
        <v/>
      </c>
      <c r="BX207" s="104" t="str">
        <f t="shared" si="198"/>
        <v/>
      </c>
      <c r="BY207" s="104" t="str">
        <f t="shared" si="198"/>
        <v/>
      </c>
      <c r="BZ207" s="104" t="str">
        <f t="shared" si="198"/>
        <v/>
      </c>
      <c r="CA207" s="104"/>
      <c r="CB207" s="104" t="str">
        <f t="shared" si="200"/>
        <v/>
      </c>
      <c r="CC207" s="104" t="str">
        <f t="shared" si="200"/>
        <v/>
      </c>
      <c r="CD207" s="104" t="str">
        <f t="shared" si="200"/>
        <v/>
      </c>
      <c r="CE207" s="104" t="str">
        <f t="shared" si="200"/>
        <v/>
      </c>
      <c r="CF207" s="104" t="str">
        <f t="shared" si="200"/>
        <v/>
      </c>
      <c r="CG207" s="104" t="str">
        <f t="shared" si="184"/>
        <v/>
      </c>
      <c r="CH207" s="104" t="str">
        <f t="shared" si="184"/>
        <v/>
      </c>
      <c r="CI207" s="104" t="str">
        <f t="shared" si="184"/>
        <v/>
      </c>
      <c r="CJ207" s="104" t="str">
        <f t="shared" si="184"/>
        <v/>
      </c>
      <c r="CK207" s="104" t="str">
        <f t="shared" si="184"/>
        <v/>
      </c>
      <c r="CL207" s="104" t="str">
        <f t="shared" si="184"/>
        <v/>
      </c>
      <c r="CM207" s="104" t="str">
        <f t="shared" si="184"/>
        <v/>
      </c>
      <c r="CN207" s="104" t="str">
        <f t="shared" si="184"/>
        <v/>
      </c>
      <c r="CO207" s="104"/>
      <c r="CP207" s="104" t="str">
        <f t="shared" si="201"/>
        <v/>
      </c>
      <c r="CQ207" s="104" t="str">
        <f t="shared" si="201"/>
        <v/>
      </c>
      <c r="CR207" s="104" t="str">
        <f t="shared" si="201"/>
        <v/>
      </c>
      <c r="CS207" s="104" t="str">
        <f t="shared" si="201"/>
        <v/>
      </c>
      <c r="CT207" s="104" t="str">
        <f t="shared" si="201"/>
        <v/>
      </c>
      <c r="CU207" s="104" t="str">
        <f t="shared" si="185"/>
        <v/>
      </c>
      <c r="CV207" s="104" t="str">
        <f t="shared" si="185"/>
        <v/>
      </c>
      <c r="CW207" s="104" t="str">
        <f t="shared" si="185"/>
        <v/>
      </c>
      <c r="CX207" s="104" t="str">
        <f t="shared" si="185"/>
        <v/>
      </c>
      <c r="CY207" s="104" t="str">
        <f t="shared" si="185"/>
        <v/>
      </c>
      <c r="CZ207" s="104" t="str">
        <f t="shared" si="185"/>
        <v/>
      </c>
      <c r="DA207" s="104" t="str">
        <f t="shared" si="185"/>
        <v/>
      </c>
      <c r="DB207" s="104" t="str">
        <f t="shared" si="185"/>
        <v/>
      </c>
      <c r="DC207" s="104"/>
      <c r="DD207" s="104" t="str">
        <f t="shared" si="202"/>
        <v/>
      </c>
      <c r="DE207" s="104" t="str">
        <f t="shared" si="202"/>
        <v/>
      </c>
      <c r="DF207" s="104" t="str">
        <f t="shared" si="202"/>
        <v/>
      </c>
      <c r="DG207" s="104" t="str">
        <f t="shared" si="202"/>
        <v/>
      </c>
      <c r="DH207" s="104" t="str">
        <f t="shared" si="202"/>
        <v/>
      </c>
      <c r="DI207" s="104" t="str">
        <f t="shared" si="186"/>
        <v/>
      </c>
      <c r="DJ207" s="104" t="str">
        <f t="shared" si="186"/>
        <v/>
      </c>
      <c r="DK207" s="104" t="str">
        <f t="shared" si="186"/>
        <v/>
      </c>
      <c r="DL207" s="104" t="str">
        <f t="shared" si="186"/>
        <v/>
      </c>
      <c r="DM207" s="104" t="str">
        <f t="shared" si="186"/>
        <v/>
      </c>
      <c r="DN207" s="104" t="str">
        <f t="shared" si="186"/>
        <v/>
      </c>
      <c r="DO207" s="104" t="str">
        <f t="shared" si="186"/>
        <v/>
      </c>
      <c r="DP207" s="104" t="str">
        <f t="shared" si="186"/>
        <v/>
      </c>
      <c r="DQ207" s="104"/>
      <c r="DR207" s="104" t="str">
        <f t="shared" si="203"/>
        <v/>
      </c>
      <c r="DS207" s="104" t="str">
        <f t="shared" si="203"/>
        <v/>
      </c>
      <c r="DT207" s="104" t="str">
        <f t="shared" si="203"/>
        <v/>
      </c>
      <c r="DU207" s="104" t="str">
        <f t="shared" si="203"/>
        <v/>
      </c>
      <c r="DV207" s="104" t="str">
        <f t="shared" si="203"/>
        <v/>
      </c>
      <c r="DW207" s="104" t="str">
        <f t="shared" si="187"/>
        <v/>
      </c>
      <c r="DX207" s="104" t="str">
        <f t="shared" si="187"/>
        <v/>
      </c>
      <c r="DY207" s="104" t="str">
        <f t="shared" si="187"/>
        <v/>
      </c>
      <c r="DZ207" s="104" t="str">
        <f t="shared" si="187"/>
        <v/>
      </c>
      <c r="EA207" s="104" t="str">
        <f t="shared" si="187"/>
        <v/>
      </c>
      <c r="EB207" s="104" t="str">
        <f t="shared" si="187"/>
        <v/>
      </c>
      <c r="EC207" s="104" t="str">
        <f t="shared" si="187"/>
        <v/>
      </c>
      <c r="ED207" s="104" t="str">
        <f t="shared" si="187"/>
        <v/>
      </c>
      <c r="EE207" s="104"/>
      <c r="EF207" s="104" t="str">
        <f t="shared" si="204"/>
        <v/>
      </c>
      <c r="EG207" s="104" t="str">
        <f t="shared" si="204"/>
        <v/>
      </c>
      <c r="EH207" s="104" t="str">
        <f t="shared" si="204"/>
        <v/>
      </c>
      <c r="EI207" s="104" t="str">
        <f t="shared" si="204"/>
        <v/>
      </c>
      <c r="EJ207" s="104" t="str">
        <f t="shared" si="204"/>
        <v/>
      </c>
      <c r="EK207" s="104" t="str">
        <f t="shared" si="188"/>
        <v/>
      </c>
      <c r="EL207" s="104">
        <f t="shared" si="188"/>
        <v>28</v>
      </c>
      <c r="EM207" s="104" t="str">
        <f t="shared" si="188"/>
        <v/>
      </c>
      <c r="EN207" s="104" t="str">
        <f t="shared" si="188"/>
        <v/>
      </c>
      <c r="EO207" s="104" t="str">
        <f t="shared" si="188"/>
        <v/>
      </c>
      <c r="EP207" s="104" t="str">
        <f t="shared" si="188"/>
        <v/>
      </c>
      <c r="EQ207" s="104" t="str">
        <f t="shared" si="188"/>
        <v/>
      </c>
      <c r="ER207" s="104" t="str">
        <f t="shared" si="188"/>
        <v/>
      </c>
      <c r="ES207" s="104"/>
      <c r="ET207" s="104" t="str">
        <f t="shared" si="205"/>
        <v/>
      </c>
      <c r="EU207" s="104" t="str">
        <f t="shared" si="205"/>
        <v/>
      </c>
      <c r="EV207" s="104" t="str">
        <f t="shared" si="205"/>
        <v/>
      </c>
      <c r="EW207" s="104" t="str">
        <f t="shared" si="205"/>
        <v/>
      </c>
      <c r="EX207" s="104" t="str">
        <f t="shared" si="205"/>
        <v/>
      </c>
      <c r="EY207" s="104" t="str">
        <f t="shared" si="189"/>
        <v/>
      </c>
      <c r="EZ207" s="104" t="str">
        <f t="shared" si="189"/>
        <v/>
      </c>
      <c r="FA207" s="104" t="str">
        <f t="shared" si="189"/>
        <v/>
      </c>
      <c r="FB207" s="104" t="str">
        <f t="shared" si="189"/>
        <v/>
      </c>
      <c r="FC207" s="104" t="str">
        <f t="shared" si="189"/>
        <v/>
      </c>
      <c r="FD207" s="104" t="str">
        <f t="shared" si="189"/>
        <v/>
      </c>
      <c r="FE207" s="104" t="str">
        <f t="shared" si="189"/>
        <v/>
      </c>
      <c r="FF207" s="104" t="str">
        <f t="shared" si="189"/>
        <v/>
      </c>
      <c r="FG207" s="104"/>
      <c r="FH207" s="104" t="str">
        <f t="shared" si="206"/>
        <v/>
      </c>
      <c r="FI207" s="104" t="str">
        <f t="shared" si="206"/>
        <v/>
      </c>
      <c r="FJ207" s="104" t="str">
        <f t="shared" si="206"/>
        <v/>
      </c>
      <c r="FK207" s="104" t="str">
        <f t="shared" si="206"/>
        <v/>
      </c>
      <c r="FL207" s="104" t="str">
        <f t="shared" si="206"/>
        <v/>
      </c>
      <c r="FM207" s="104" t="str">
        <f t="shared" si="190"/>
        <v/>
      </c>
      <c r="FN207" s="104" t="str">
        <f t="shared" si="190"/>
        <v/>
      </c>
      <c r="FO207" s="104" t="str">
        <f t="shared" si="190"/>
        <v/>
      </c>
      <c r="FP207" s="104" t="str">
        <f t="shared" si="190"/>
        <v/>
      </c>
      <c r="FQ207" s="104" t="str">
        <f t="shared" si="190"/>
        <v/>
      </c>
      <c r="FR207" s="104" t="str">
        <f t="shared" si="190"/>
        <v/>
      </c>
      <c r="FS207" s="104" t="str">
        <f t="shared" si="190"/>
        <v/>
      </c>
      <c r="FT207" s="104" t="str">
        <f t="shared" si="190"/>
        <v/>
      </c>
      <c r="FU207" s="104"/>
      <c r="FV207" s="104" t="str">
        <f t="shared" si="207"/>
        <v/>
      </c>
      <c r="FW207" s="104" t="str">
        <f t="shared" si="207"/>
        <v/>
      </c>
      <c r="FX207" s="104" t="str">
        <f t="shared" si="207"/>
        <v/>
      </c>
      <c r="FY207" s="104" t="str">
        <f t="shared" si="207"/>
        <v/>
      </c>
      <c r="FZ207" s="104" t="str">
        <f t="shared" si="207"/>
        <v/>
      </c>
      <c r="GA207" s="104" t="str">
        <f t="shared" si="191"/>
        <v/>
      </c>
      <c r="GB207" s="104" t="str">
        <f t="shared" si="191"/>
        <v/>
      </c>
      <c r="GC207" s="104" t="str">
        <f t="shared" si="191"/>
        <v/>
      </c>
      <c r="GD207" s="104" t="str">
        <f t="shared" si="191"/>
        <v/>
      </c>
      <c r="GE207" s="104" t="str">
        <f t="shared" si="191"/>
        <v/>
      </c>
      <c r="GF207" s="104" t="str">
        <f t="shared" si="191"/>
        <v/>
      </c>
      <c r="GG207" s="104" t="str">
        <f t="shared" si="191"/>
        <v/>
      </c>
      <c r="GH207" s="104" t="str">
        <f t="shared" si="191"/>
        <v/>
      </c>
      <c r="GI207" s="104"/>
      <c r="GJ207" s="104" t="str">
        <f t="shared" si="208"/>
        <v/>
      </c>
      <c r="GK207" s="104" t="str">
        <f t="shared" si="208"/>
        <v/>
      </c>
      <c r="GL207" s="104" t="str">
        <f t="shared" si="208"/>
        <v/>
      </c>
      <c r="GM207" s="104" t="str">
        <f t="shared" si="208"/>
        <v/>
      </c>
      <c r="GN207" s="104" t="str">
        <f t="shared" si="208"/>
        <v/>
      </c>
      <c r="GO207" s="104" t="str">
        <f t="shared" si="192"/>
        <v/>
      </c>
      <c r="GP207" s="104" t="str">
        <f t="shared" si="192"/>
        <v/>
      </c>
      <c r="GQ207" s="104" t="str">
        <f t="shared" si="192"/>
        <v/>
      </c>
      <c r="GR207" s="104" t="str">
        <f t="shared" si="192"/>
        <v/>
      </c>
      <c r="GS207" s="104" t="str">
        <f t="shared" si="192"/>
        <v/>
      </c>
      <c r="GT207" s="104" t="str">
        <f t="shared" si="192"/>
        <v/>
      </c>
      <c r="GU207" s="104" t="str">
        <f t="shared" si="192"/>
        <v/>
      </c>
      <c r="GV207" s="104" t="str">
        <f t="shared" si="192"/>
        <v/>
      </c>
      <c r="GW207" s="104"/>
      <c r="GX207" s="104" t="str">
        <f t="shared" si="209"/>
        <v/>
      </c>
      <c r="GY207" s="104" t="str">
        <f t="shared" si="209"/>
        <v/>
      </c>
      <c r="GZ207" s="104" t="str">
        <f t="shared" si="209"/>
        <v/>
      </c>
      <c r="HA207" s="104" t="str">
        <f t="shared" si="209"/>
        <v/>
      </c>
      <c r="HB207" s="104" t="str">
        <f t="shared" si="209"/>
        <v/>
      </c>
      <c r="HC207" s="104" t="str">
        <f t="shared" si="193"/>
        <v/>
      </c>
      <c r="HD207" s="104" t="str">
        <f t="shared" si="193"/>
        <v/>
      </c>
      <c r="HE207" s="104" t="str">
        <f t="shared" si="193"/>
        <v/>
      </c>
      <c r="HF207" s="104" t="str">
        <f t="shared" si="193"/>
        <v/>
      </c>
      <c r="HG207" s="104" t="str">
        <f t="shared" si="193"/>
        <v/>
      </c>
      <c r="HH207" s="104" t="str">
        <f t="shared" si="193"/>
        <v/>
      </c>
      <c r="HI207" s="104" t="str">
        <f t="shared" si="193"/>
        <v/>
      </c>
      <c r="HJ207" s="104" t="str">
        <f t="shared" si="193"/>
        <v/>
      </c>
    </row>
    <row r="208" spans="1:218" x14ac:dyDescent="0.25">
      <c r="A208" s="91">
        <v>40663</v>
      </c>
      <c r="B208" s="113">
        <v>0.75</v>
      </c>
      <c r="C208" s="114" t="s">
        <v>407</v>
      </c>
      <c r="D208" s="160" t="s">
        <v>664</v>
      </c>
      <c r="E208" s="112">
        <v>51.2</v>
      </c>
      <c r="F208" s="134"/>
      <c r="G208" s="161" t="s">
        <v>665</v>
      </c>
      <c r="H208" s="162" t="str">
        <f>INDEX('Daily Activity List'!B:B,MATCH(A208,'Daily Activity List'!$A:$A))</f>
        <v>AB Decon - Spray</v>
      </c>
      <c r="I208" s="136"/>
      <c r="J208" s="104" t="str">
        <f t="shared" si="194"/>
        <v/>
      </c>
      <c r="K208" s="104" t="str">
        <f t="shared" si="194"/>
        <v/>
      </c>
      <c r="L208" s="104" t="str">
        <f t="shared" si="199"/>
        <v/>
      </c>
      <c r="M208" s="104" t="str">
        <f t="shared" si="199"/>
        <v/>
      </c>
      <c r="N208" s="104" t="str">
        <f t="shared" si="199"/>
        <v/>
      </c>
      <c r="O208" s="104" t="str">
        <f t="shared" si="199"/>
        <v/>
      </c>
      <c r="P208" s="104" t="str">
        <f t="shared" si="199"/>
        <v/>
      </c>
      <c r="Q208" s="104" t="str">
        <f t="shared" si="199"/>
        <v/>
      </c>
      <c r="R208" s="104" t="str">
        <f t="shared" si="199"/>
        <v/>
      </c>
      <c r="S208" s="104" t="str">
        <f t="shared" si="199"/>
        <v/>
      </c>
      <c r="T208" s="104" t="str">
        <f t="shared" si="199"/>
        <v/>
      </c>
      <c r="U208" s="104" t="str">
        <f t="shared" si="199"/>
        <v/>
      </c>
      <c r="V208" s="104" t="str">
        <f t="shared" si="199"/>
        <v/>
      </c>
      <c r="W208" s="136"/>
      <c r="X208" s="104" t="str">
        <f t="shared" si="180"/>
        <v/>
      </c>
      <c r="Y208" s="104" t="str">
        <f t="shared" si="195"/>
        <v/>
      </c>
      <c r="Z208" s="104" t="str">
        <f t="shared" si="195"/>
        <v/>
      </c>
      <c r="AA208" s="104" t="str">
        <f t="shared" si="195"/>
        <v/>
      </c>
      <c r="AB208" s="104" t="str">
        <f t="shared" si="195"/>
        <v/>
      </c>
      <c r="AC208" s="104" t="str">
        <f t="shared" si="195"/>
        <v/>
      </c>
      <c r="AD208" s="104" t="str">
        <f t="shared" si="195"/>
        <v/>
      </c>
      <c r="AE208" s="104" t="str">
        <f t="shared" si="195"/>
        <v/>
      </c>
      <c r="AF208" s="104" t="str">
        <f t="shared" si="195"/>
        <v/>
      </c>
      <c r="AG208" s="104" t="str">
        <f t="shared" si="195"/>
        <v/>
      </c>
      <c r="AH208" s="104" t="str">
        <f t="shared" si="195"/>
        <v/>
      </c>
      <c r="AI208" s="104" t="str">
        <f t="shared" si="195"/>
        <v/>
      </c>
      <c r="AJ208" s="104" t="str">
        <f t="shared" si="195"/>
        <v/>
      </c>
      <c r="AK208" s="104"/>
      <c r="AL208" s="104" t="str">
        <f t="shared" si="181"/>
        <v/>
      </c>
      <c r="AM208" s="104" t="str">
        <f t="shared" si="196"/>
        <v/>
      </c>
      <c r="AN208" s="104" t="str">
        <f t="shared" si="196"/>
        <v/>
      </c>
      <c r="AO208" s="104" t="str">
        <f t="shared" si="196"/>
        <v/>
      </c>
      <c r="AP208" s="104" t="str">
        <f t="shared" si="196"/>
        <v/>
      </c>
      <c r="AQ208" s="104" t="str">
        <f t="shared" si="196"/>
        <v/>
      </c>
      <c r="AR208" s="104" t="str">
        <f t="shared" si="196"/>
        <v/>
      </c>
      <c r="AS208" s="104" t="str">
        <f t="shared" si="196"/>
        <v/>
      </c>
      <c r="AT208" s="104" t="str">
        <f t="shared" si="196"/>
        <v/>
      </c>
      <c r="AU208" s="104" t="str">
        <f t="shared" si="196"/>
        <v/>
      </c>
      <c r="AV208" s="104" t="str">
        <f t="shared" si="196"/>
        <v/>
      </c>
      <c r="AW208" s="104" t="str">
        <f t="shared" si="196"/>
        <v/>
      </c>
      <c r="AX208" s="104" t="str">
        <f t="shared" si="196"/>
        <v/>
      </c>
      <c r="AY208" s="104"/>
      <c r="AZ208" s="104" t="str">
        <f t="shared" si="182"/>
        <v/>
      </c>
      <c r="BA208" s="104" t="str">
        <f t="shared" si="197"/>
        <v/>
      </c>
      <c r="BB208" s="104" t="str">
        <f t="shared" si="197"/>
        <v/>
      </c>
      <c r="BC208" s="104" t="str">
        <f t="shared" si="197"/>
        <v/>
      </c>
      <c r="BD208" s="104" t="str">
        <f t="shared" si="197"/>
        <v/>
      </c>
      <c r="BE208" s="104" t="str">
        <f t="shared" si="197"/>
        <v/>
      </c>
      <c r="BF208" s="104" t="str">
        <f t="shared" si="197"/>
        <v/>
      </c>
      <c r="BG208" s="104" t="str">
        <f t="shared" si="197"/>
        <v/>
      </c>
      <c r="BH208" s="104" t="str">
        <f t="shared" si="197"/>
        <v/>
      </c>
      <c r="BI208" s="104" t="str">
        <f t="shared" si="197"/>
        <v/>
      </c>
      <c r="BJ208" s="104" t="str">
        <f t="shared" si="197"/>
        <v/>
      </c>
      <c r="BK208" s="104" t="str">
        <f t="shared" si="197"/>
        <v/>
      </c>
      <c r="BL208" s="104" t="str">
        <f t="shared" si="197"/>
        <v/>
      </c>
      <c r="BM208" s="104"/>
      <c r="BN208" s="104" t="str">
        <f t="shared" si="183"/>
        <v/>
      </c>
      <c r="BO208" s="104" t="str">
        <f t="shared" si="198"/>
        <v/>
      </c>
      <c r="BP208" s="104" t="str">
        <f t="shared" si="198"/>
        <v/>
      </c>
      <c r="BQ208" s="104" t="str">
        <f t="shared" si="198"/>
        <v/>
      </c>
      <c r="BR208" s="104" t="str">
        <f t="shared" si="198"/>
        <v/>
      </c>
      <c r="BS208" s="104" t="str">
        <f t="shared" si="198"/>
        <v/>
      </c>
      <c r="BT208" s="104" t="str">
        <f t="shared" si="198"/>
        <v/>
      </c>
      <c r="BU208" s="104" t="str">
        <f t="shared" si="198"/>
        <v/>
      </c>
      <c r="BV208" s="104" t="str">
        <f t="shared" si="198"/>
        <v/>
      </c>
      <c r="BW208" s="104" t="str">
        <f t="shared" si="198"/>
        <v/>
      </c>
      <c r="BX208" s="104" t="str">
        <f t="shared" si="198"/>
        <v/>
      </c>
      <c r="BY208" s="104" t="str">
        <f t="shared" si="198"/>
        <v/>
      </c>
      <c r="BZ208" s="104" t="str">
        <f t="shared" si="198"/>
        <v/>
      </c>
      <c r="CA208" s="104"/>
      <c r="CB208" s="104" t="str">
        <f t="shared" si="200"/>
        <v/>
      </c>
      <c r="CC208" s="104" t="str">
        <f t="shared" si="200"/>
        <v/>
      </c>
      <c r="CD208" s="104" t="str">
        <f t="shared" si="200"/>
        <v/>
      </c>
      <c r="CE208" s="104" t="str">
        <f t="shared" si="200"/>
        <v/>
      </c>
      <c r="CF208" s="104" t="str">
        <f t="shared" si="200"/>
        <v/>
      </c>
      <c r="CG208" s="104" t="str">
        <f t="shared" si="184"/>
        <v/>
      </c>
      <c r="CH208" s="104" t="str">
        <f t="shared" si="184"/>
        <v/>
      </c>
      <c r="CI208" s="104" t="str">
        <f t="shared" si="184"/>
        <v/>
      </c>
      <c r="CJ208" s="104" t="str">
        <f t="shared" si="184"/>
        <v/>
      </c>
      <c r="CK208" s="104" t="str">
        <f t="shared" si="184"/>
        <v/>
      </c>
      <c r="CL208" s="104" t="str">
        <f t="shared" si="184"/>
        <v/>
      </c>
      <c r="CM208" s="104" t="str">
        <f t="shared" si="184"/>
        <v/>
      </c>
      <c r="CN208" s="104" t="str">
        <f t="shared" si="184"/>
        <v/>
      </c>
      <c r="CO208" s="104"/>
      <c r="CP208" s="104" t="str">
        <f t="shared" si="201"/>
        <v/>
      </c>
      <c r="CQ208" s="104" t="str">
        <f t="shared" si="201"/>
        <v/>
      </c>
      <c r="CR208" s="104" t="str">
        <f t="shared" si="201"/>
        <v/>
      </c>
      <c r="CS208" s="104" t="str">
        <f t="shared" si="201"/>
        <v/>
      </c>
      <c r="CT208" s="104" t="str">
        <f t="shared" si="201"/>
        <v/>
      </c>
      <c r="CU208" s="104" t="str">
        <f t="shared" si="185"/>
        <v/>
      </c>
      <c r="CV208" s="104" t="str">
        <f t="shared" si="185"/>
        <v/>
      </c>
      <c r="CW208" s="104" t="str">
        <f t="shared" si="185"/>
        <v/>
      </c>
      <c r="CX208" s="104" t="str">
        <f t="shared" si="185"/>
        <v/>
      </c>
      <c r="CY208" s="104" t="str">
        <f t="shared" si="185"/>
        <v/>
      </c>
      <c r="CZ208" s="104" t="str">
        <f t="shared" si="185"/>
        <v/>
      </c>
      <c r="DA208" s="104" t="str">
        <f t="shared" si="185"/>
        <v/>
      </c>
      <c r="DB208" s="104" t="str">
        <f t="shared" si="185"/>
        <v/>
      </c>
      <c r="DC208" s="104"/>
      <c r="DD208" s="104" t="str">
        <f t="shared" si="202"/>
        <v/>
      </c>
      <c r="DE208" s="104" t="str">
        <f t="shared" si="202"/>
        <v/>
      </c>
      <c r="DF208" s="104" t="str">
        <f t="shared" si="202"/>
        <v/>
      </c>
      <c r="DG208" s="104" t="str">
        <f t="shared" si="202"/>
        <v/>
      </c>
      <c r="DH208" s="104" t="str">
        <f t="shared" si="202"/>
        <v/>
      </c>
      <c r="DI208" s="104" t="str">
        <f t="shared" si="186"/>
        <v/>
      </c>
      <c r="DJ208" s="104" t="str">
        <f t="shared" si="186"/>
        <v/>
      </c>
      <c r="DK208" s="104" t="str">
        <f t="shared" si="186"/>
        <v/>
      </c>
      <c r="DL208" s="104" t="str">
        <f t="shared" si="186"/>
        <v/>
      </c>
      <c r="DM208" s="104" t="str">
        <f t="shared" si="186"/>
        <v/>
      </c>
      <c r="DN208" s="104" t="str">
        <f t="shared" si="186"/>
        <v/>
      </c>
      <c r="DO208" s="104" t="str">
        <f t="shared" si="186"/>
        <v/>
      </c>
      <c r="DP208" s="104" t="str">
        <f t="shared" si="186"/>
        <v/>
      </c>
      <c r="DQ208" s="104"/>
      <c r="DR208" s="104" t="str">
        <f t="shared" si="203"/>
        <v/>
      </c>
      <c r="DS208" s="104" t="str">
        <f t="shared" si="203"/>
        <v/>
      </c>
      <c r="DT208" s="104" t="str">
        <f t="shared" si="203"/>
        <v/>
      </c>
      <c r="DU208" s="104" t="str">
        <f t="shared" si="203"/>
        <v/>
      </c>
      <c r="DV208" s="104" t="str">
        <f t="shared" si="203"/>
        <v/>
      </c>
      <c r="DW208" s="104" t="str">
        <f t="shared" si="187"/>
        <v/>
      </c>
      <c r="DX208" s="104" t="str">
        <f t="shared" si="187"/>
        <v/>
      </c>
      <c r="DY208" s="104" t="str">
        <f t="shared" si="187"/>
        <v/>
      </c>
      <c r="DZ208" s="104" t="str">
        <f t="shared" si="187"/>
        <v/>
      </c>
      <c r="EA208" s="104" t="str">
        <f t="shared" si="187"/>
        <v/>
      </c>
      <c r="EB208" s="104" t="str">
        <f t="shared" si="187"/>
        <v/>
      </c>
      <c r="EC208" s="104" t="str">
        <f t="shared" si="187"/>
        <v/>
      </c>
      <c r="ED208" s="104" t="str">
        <f t="shared" si="187"/>
        <v/>
      </c>
      <c r="EE208" s="104"/>
      <c r="EF208" s="104" t="str">
        <f t="shared" si="204"/>
        <v/>
      </c>
      <c r="EG208" s="104" t="str">
        <f t="shared" si="204"/>
        <v/>
      </c>
      <c r="EH208" s="104" t="str">
        <f t="shared" si="204"/>
        <v/>
      </c>
      <c r="EI208" s="104" t="str">
        <f t="shared" si="204"/>
        <v/>
      </c>
      <c r="EJ208" s="104" t="str">
        <f t="shared" si="204"/>
        <v/>
      </c>
      <c r="EK208" s="104" t="str">
        <f t="shared" si="188"/>
        <v/>
      </c>
      <c r="EL208" s="104" t="str">
        <f t="shared" si="188"/>
        <v/>
      </c>
      <c r="EM208" s="104" t="str">
        <f t="shared" si="188"/>
        <v/>
      </c>
      <c r="EN208" s="104" t="str">
        <f t="shared" si="188"/>
        <v/>
      </c>
      <c r="EO208" s="104" t="str">
        <f t="shared" si="188"/>
        <v/>
      </c>
      <c r="EP208" s="104" t="str">
        <f t="shared" si="188"/>
        <v/>
      </c>
      <c r="EQ208" s="104" t="str">
        <f t="shared" si="188"/>
        <v/>
      </c>
      <c r="ER208" s="104" t="str">
        <f t="shared" si="188"/>
        <v/>
      </c>
      <c r="ES208" s="104"/>
      <c r="ET208" s="104" t="str">
        <f t="shared" si="205"/>
        <v/>
      </c>
      <c r="EU208" s="104" t="str">
        <f t="shared" si="205"/>
        <v/>
      </c>
      <c r="EV208" s="104" t="str">
        <f t="shared" si="205"/>
        <v/>
      </c>
      <c r="EW208" s="104" t="str">
        <f t="shared" si="205"/>
        <v/>
      </c>
      <c r="EX208" s="104" t="str">
        <f t="shared" si="205"/>
        <v/>
      </c>
      <c r="EY208" s="104" t="str">
        <f t="shared" si="189"/>
        <v/>
      </c>
      <c r="EZ208" s="104" t="str">
        <f t="shared" si="189"/>
        <v/>
      </c>
      <c r="FA208" s="104" t="str">
        <f t="shared" si="189"/>
        <v/>
      </c>
      <c r="FB208" s="104" t="str">
        <f t="shared" si="189"/>
        <v/>
      </c>
      <c r="FC208" s="104" t="str">
        <f t="shared" si="189"/>
        <v/>
      </c>
      <c r="FD208" s="104" t="str">
        <f t="shared" si="189"/>
        <v/>
      </c>
      <c r="FE208" s="104" t="str">
        <f t="shared" si="189"/>
        <v/>
      </c>
      <c r="FF208" s="104" t="str">
        <f t="shared" si="189"/>
        <v/>
      </c>
      <c r="FG208" s="104"/>
      <c r="FH208" s="104" t="str">
        <f t="shared" si="206"/>
        <v/>
      </c>
      <c r="FI208" s="104" t="str">
        <f t="shared" si="206"/>
        <v/>
      </c>
      <c r="FJ208" s="104" t="str">
        <f t="shared" si="206"/>
        <v/>
      </c>
      <c r="FK208" s="104" t="str">
        <f t="shared" si="206"/>
        <v/>
      </c>
      <c r="FL208" s="104" t="str">
        <f t="shared" si="206"/>
        <v/>
      </c>
      <c r="FM208" s="104" t="str">
        <f t="shared" si="190"/>
        <v/>
      </c>
      <c r="FN208" s="104" t="str">
        <f t="shared" si="190"/>
        <v/>
      </c>
      <c r="FO208" s="104" t="str">
        <f t="shared" si="190"/>
        <v/>
      </c>
      <c r="FP208" s="104" t="str">
        <f t="shared" si="190"/>
        <v/>
      </c>
      <c r="FQ208" s="104" t="str">
        <f t="shared" si="190"/>
        <v/>
      </c>
      <c r="FR208" s="104" t="str">
        <f t="shared" si="190"/>
        <v/>
      </c>
      <c r="FS208" s="104" t="str">
        <f t="shared" si="190"/>
        <v/>
      </c>
      <c r="FT208" s="104" t="str">
        <f t="shared" si="190"/>
        <v/>
      </c>
      <c r="FU208" s="104"/>
      <c r="FV208" s="104" t="str">
        <f t="shared" si="207"/>
        <v/>
      </c>
      <c r="FW208" s="104" t="str">
        <f t="shared" si="207"/>
        <v/>
      </c>
      <c r="FX208" s="104" t="str">
        <f t="shared" si="207"/>
        <v/>
      </c>
      <c r="FY208" s="104" t="str">
        <f t="shared" si="207"/>
        <v/>
      </c>
      <c r="FZ208" s="104" t="str">
        <f t="shared" si="207"/>
        <v/>
      </c>
      <c r="GA208" s="104" t="str">
        <f t="shared" si="191"/>
        <v/>
      </c>
      <c r="GB208" s="104" t="str">
        <f t="shared" si="191"/>
        <v/>
      </c>
      <c r="GC208" s="104" t="str">
        <f t="shared" si="191"/>
        <v/>
      </c>
      <c r="GD208" s="104" t="str">
        <f t="shared" si="191"/>
        <v/>
      </c>
      <c r="GE208" s="104" t="str">
        <f t="shared" si="191"/>
        <v/>
      </c>
      <c r="GF208" s="104" t="str">
        <f t="shared" si="191"/>
        <v/>
      </c>
      <c r="GG208" s="104" t="str">
        <f t="shared" si="191"/>
        <v/>
      </c>
      <c r="GH208" s="104" t="str">
        <f t="shared" si="191"/>
        <v/>
      </c>
      <c r="GI208" s="104"/>
      <c r="GJ208" s="104" t="str">
        <f t="shared" si="208"/>
        <v/>
      </c>
      <c r="GK208" s="104" t="str">
        <f t="shared" si="208"/>
        <v/>
      </c>
      <c r="GL208" s="104" t="str">
        <f t="shared" si="208"/>
        <v/>
      </c>
      <c r="GM208" s="104" t="str">
        <f t="shared" si="208"/>
        <v/>
      </c>
      <c r="GN208" s="104" t="str">
        <f t="shared" si="208"/>
        <v/>
      </c>
      <c r="GO208" s="104" t="str">
        <f t="shared" si="192"/>
        <v/>
      </c>
      <c r="GP208" s="104" t="str">
        <f t="shared" si="192"/>
        <v/>
      </c>
      <c r="GQ208" s="104" t="str">
        <f t="shared" si="192"/>
        <v/>
      </c>
      <c r="GR208" s="104" t="str">
        <f t="shared" si="192"/>
        <v/>
      </c>
      <c r="GS208" s="104" t="str">
        <f t="shared" si="192"/>
        <v/>
      </c>
      <c r="GT208" s="104" t="str">
        <f t="shared" si="192"/>
        <v/>
      </c>
      <c r="GU208" s="104" t="str">
        <f t="shared" si="192"/>
        <v/>
      </c>
      <c r="GV208" s="104" t="str">
        <f t="shared" si="192"/>
        <v/>
      </c>
      <c r="GW208" s="104"/>
      <c r="GX208" s="104" t="str">
        <f t="shared" si="209"/>
        <v/>
      </c>
      <c r="GY208" s="104" t="str">
        <f t="shared" si="209"/>
        <v/>
      </c>
      <c r="GZ208" s="104" t="str">
        <f t="shared" si="209"/>
        <v/>
      </c>
      <c r="HA208" s="104" t="str">
        <f t="shared" si="209"/>
        <v/>
      </c>
      <c r="HB208" s="104" t="str">
        <f t="shared" si="209"/>
        <v/>
      </c>
      <c r="HC208" s="104" t="str">
        <f t="shared" si="193"/>
        <v/>
      </c>
      <c r="HD208" s="104">
        <f t="shared" si="193"/>
        <v>51.2</v>
      </c>
      <c r="HE208" s="104" t="str">
        <f t="shared" si="193"/>
        <v/>
      </c>
      <c r="HF208" s="104" t="str">
        <f t="shared" si="193"/>
        <v/>
      </c>
      <c r="HG208" s="104" t="str">
        <f t="shared" si="193"/>
        <v/>
      </c>
      <c r="HH208" s="104" t="str">
        <f t="shared" si="193"/>
        <v/>
      </c>
      <c r="HI208" s="104" t="str">
        <f t="shared" si="193"/>
        <v/>
      </c>
      <c r="HJ208" s="104" t="str">
        <f t="shared" si="193"/>
        <v/>
      </c>
    </row>
    <row r="209" spans="1:218" x14ac:dyDescent="0.25">
      <c r="A209" s="91">
        <v>40663</v>
      </c>
      <c r="B209" s="113">
        <v>0.75</v>
      </c>
      <c r="C209" s="114" t="s">
        <v>559</v>
      </c>
      <c r="D209" s="160" t="s">
        <v>664</v>
      </c>
      <c r="E209" s="112">
        <v>55.2</v>
      </c>
      <c r="F209" s="134"/>
      <c r="G209" s="161" t="s">
        <v>665</v>
      </c>
      <c r="H209" s="162" t="str">
        <f>INDEX('Daily Activity List'!B:B,MATCH(A209,'Daily Activity List'!$A:$A))</f>
        <v>AB Decon - Spray</v>
      </c>
      <c r="I209" s="136"/>
      <c r="J209" s="104" t="str">
        <f t="shared" si="194"/>
        <v/>
      </c>
      <c r="K209" s="104" t="str">
        <f t="shared" si="194"/>
        <v/>
      </c>
      <c r="L209" s="104" t="str">
        <f t="shared" si="199"/>
        <v/>
      </c>
      <c r="M209" s="104" t="str">
        <f t="shared" si="199"/>
        <v/>
      </c>
      <c r="N209" s="104" t="str">
        <f t="shared" si="199"/>
        <v/>
      </c>
      <c r="O209" s="104" t="str">
        <f t="shared" si="199"/>
        <v/>
      </c>
      <c r="P209" s="104" t="str">
        <f t="shared" si="199"/>
        <v/>
      </c>
      <c r="Q209" s="104" t="str">
        <f t="shared" si="199"/>
        <v/>
      </c>
      <c r="R209" s="104" t="str">
        <f t="shared" si="199"/>
        <v/>
      </c>
      <c r="S209" s="104" t="str">
        <f t="shared" si="199"/>
        <v/>
      </c>
      <c r="T209" s="104" t="str">
        <f t="shared" si="199"/>
        <v/>
      </c>
      <c r="U209" s="104" t="str">
        <f t="shared" si="199"/>
        <v/>
      </c>
      <c r="V209" s="104" t="str">
        <f t="shared" si="199"/>
        <v/>
      </c>
      <c r="W209" s="136"/>
      <c r="X209" s="104" t="str">
        <f t="shared" si="180"/>
        <v/>
      </c>
      <c r="Y209" s="104" t="str">
        <f t="shared" si="195"/>
        <v/>
      </c>
      <c r="Z209" s="104" t="str">
        <f t="shared" si="195"/>
        <v/>
      </c>
      <c r="AA209" s="104" t="str">
        <f t="shared" si="195"/>
        <v/>
      </c>
      <c r="AB209" s="104" t="str">
        <f t="shared" si="195"/>
        <v/>
      </c>
      <c r="AC209" s="104" t="str">
        <f t="shared" si="195"/>
        <v/>
      </c>
      <c r="AD209" s="104" t="str">
        <f t="shared" si="195"/>
        <v/>
      </c>
      <c r="AE209" s="104" t="str">
        <f t="shared" si="195"/>
        <v/>
      </c>
      <c r="AF209" s="104" t="str">
        <f t="shared" si="195"/>
        <v/>
      </c>
      <c r="AG209" s="104" t="str">
        <f t="shared" si="195"/>
        <v/>
      </c>
      <c r="AH209" s="104" t="str">
        <f t="shared" si="195"/>
        <v/>
      </c>
      <c r="AI209" s="104" t="str">
        <f t="shared" si="195"/>
        <v/>
      </c>
      <c r="AJ209" s="104" t="str">
        <f t="shared" si="195"/>
        <v/>
      </c>
      <c r="AK209" s="104"/>
      <c r="AL209" s="104" t="str">
        <f t="shared" si="181"/>
        <v/>
      </c>
      <c r="AM209" s="104" t="str">
        <f t="shared" si="196"/>
        <v/>
      </c>
      <c r="AN209" s="104" t="str">
        <f t="shared" si="196"/>
        <v/>
      </c>
      <c r="AO209" s="104" t="str">
        <f t="shared" si="196"/>
        <v/>
      </c>
      <c r="AP209" s="104" t="str">
        <f t="shared" si="196"/>
        <v/>
      </c>
      <c r="AQ209" s="104" t="str">
        <f t="shared" si="196"/>
        <v/>
      </c>
      <c r="AR209" s="104" t="str">
        <f t="shared" si="196"/>
        <v/>
      </c>
      <c r="AS209" s="104" t="str">
        <f t="shared" si="196"/>
        <v/>
      </c>
      <c r="AT209" s="104" t="str">
        <f t="shared" si="196"/>
        <v/>
      </c>
      <c r="AU209" s="104" t="str">
        <f t="shared" si="196"/>
        <v/>
      </c>
      <c r="AV209" s="104" t="str">
        <f t="shared" si="196"/>
        <v/>
      </c>
      <c r="AW209" s="104" t="str">
        <f t="shared" si="196"/>
        <v/>
      </c>
      <c r="AX209" s="104" t="str">
        <f t="shared" si="196"/>
        <v/>
      </c>
      <c r="AY209" s="104"/>
      <c r="AZ209" s="104" t="str">
        <f t="shared" si="182"/>
        <v/>
      </c>
      <c r="BA209" s="104" t="str">
        <f t="shared" si="197"/>
        <v/>
      </c>
      <c r="BB209" s="104" t="str">
        <f t="shared" si="197"/>
        <v/>
      </c>
      <c r="BC209" s="104" t="str">
        <f t="shared" si="197"/>
        <v/>
      </c>
      <c r="BD209" s="104" t="str">
        <f t="shared" si="197"/>
        <v/>
      </c>
      <c r="BE209" s="104" t="str">
        <f t="shared" si="197"/>
        <v/>
      </c>
      <c r="BF209" s="104" t="str">
        <f t="shared" si="197"/>
        <v/>
      </c>
      <c r="BG209" s="104" t="str">
        <f t="shared" si="197"/>
        <v/>
      </c>
      <c r="BH209" s="104" t="str">
        <f t="shared" si="197"/>
        <v/>
      </c>
      <c r="BI209" s="104" t="str">
        <f t="shared" si="197"/>
        <v/>
      </c>
      <c r="BJ209" s="104" t="str">
        <f t="shared" si="197"/>
        <v/>
      </c>
      <c r="BK209" s="104" t="str">
        <f t="shared" si="197"/>
        <v/>
      </c>
      <c r="BL209" s="104" t="str">
        <f t="shared" si="197"/>
        <v/>
      </c>
      <c r="BM209" s="104"/>
      <c r="BN209" s="104" t="str">
        <f t="shared" si="183"/>
        <v/>
      </c>
      <c r="BO209" s="104" t="str">
        <f t="shared" si="198"/>
        <v/>
      </c>
      <c r="BP209" s="104" t="str">
        <f t="shared" si="198"/>
        <v/>
      </c>
      <c r="BQ209" s="104" t="str">
        <f t="shared" si="198"/>
        <v/>
      </c>
      <c r="BR209" s="104" t="str">
        <f t="shared" si="198"/>
        <v/>
      </c>
      <c r="BS209" s="104" t="str">
        <f t="shared" si="198"/>
        <v/>
      </c>
      <c r="BT209" s="104" t="str">
        <f t="shared" si="198"/>
        <v/>
      </c>
      <c r="BU209" s="104" t="str">
        <f t="shared" si="198"/>
        <v/>
      </c>
      <c r="BV209" s="104" t="str">
        <f t="shared" si="198"/>
        <v/>
      </c>
      <c r="BW209" s="104" t="str">
        <f t="shared" si="198"/>
        <v/>
      </c>
      <c r="BX209" s="104" t="str">
        <f t="shared" si="198"/>
        <v/>
      </c>
      <c r="BY209" s="104" t="str">
        <f t="shared" si="198"/>
        <v/>
      </c>
      <c r="BZ209" s="104" t="str">
        <f t="shared" si="198"/>
        <v/>
      </c>
      <c r="CA209" s="104"/>
      <c r="CB209" s="104" t="str">
        <f t="shared" si="200"/>
        <v/>
      </c>
      <c r="CC209" s="104" t="str">
        <f t="shared" si="200"/>
        <v/>
      </c>
      <c r="CD209" s="104" t="str">
        <f t="shared" si="200"/>
        <v/>
      </c>
      <c r="CE209" s="104" t="str">
        <f t="shared" si="200"/>
        <v/>
      </c>
      <c r="CF209" s="104" t="str">
        <f t="shared" si="200"/>
        <v/>
      </c>
      <c r="CG209" s="104" t="str">
        <f t="shared" si="184"/>
        <v/>
      </c>
      <c r="CH209" s="104" t="str">
        <f t="shared" si="184"/>
        <v/>
      </c>
      <c r="CI209" s="104" t="str">
        <f t="shared" si="184"/>
        <v/>
      </c>
      <c r="CJ209" s="104" t="str">
        <f t="shared" si="184"/>
        <v/>
      </c>
      <c r="CK209" s="104" t="str">
        <f t="shared" si="184"/>
        <v/>
      </c>
      <c r="CL209" s="104" t="str">
        <f t="shared" si="184"/>
        <v/>
      </c>
      <c r="CM209" s="104" t="str">
        <f t="shared" si="184"/>
        <v/>
      </c>
      <c r="CN209" s="104" t="str">
        <f t="shared" si="184"/>
        <v/>
      </c>
      <c r="CO209" s="104"/>
      <c r="CP209" s="104" t="str">
        <f t="shared" si="201"/>
        <v/>
      </c>
      <c r="CQ209" s="104" t="str">
        <f t="shared" si="201"/>
        <v/>
      </c>
      <c r="CR209" s="104" t="str">
        <f t="shared" si="201"/>
        <v/>
      </c>
      <c r="CS209" s="104" t="str">
        <f t="shared" si="201"/>
        <v/>
      </c>
      <c r="CT209" s="104" t="str">
        <f t="shared" si="201"/>
        <v/>
      </c>
      <c r="CU209" s="104" t="str">
        <f t="shared" si="185"/>
        <v/>
      </c>
      <c r="CV209" s="104" t="str">
        <f t="shared" si="185"/>
        <v/>
      </c>
      <c r="CW209" s="104" t="str">
        <f t="shared" si="185"/>
        <v/>
      </c>
      <c r="CX209" s="104" t="str">
        <f t="shared" si="185"/>
        <v/>
      </c>
      <c r="CY209" s="104" t="str">
        <f t="shared" si="185"/>
        <v/>
      </c>
      <c r="CZ209" s="104" t="str">
        <f t="shared" si="185"/>
        <v/>
      </c>
      <c r="DA209" s="104" t="str">
        <f t="shared" si="185"/>
        <v/>
      </c>
      <c r="DB209" s="104" t="str">
        <f t="shared" si="185"/>
        <v/>
      </c>
      <c r="DC209" s="104"/>
      <c r="DD209" s="104" t="str">
        <f t="shared" si="202"/>
        <v/>
      </c>
      <c r="DE209" s="104" t="str">
        <f t="shared" si="202"/>
        <v/>
      </c>
      <c r="DF209" s="104" t="str">
        <f t="shared" si="202"/>
        <v/>
      </c>
      <c r="DG209" s="104" t="str">
        <f t="shared" si="202"/>
        <v/>
      </c>
      <c r="DH209" s="104" t="str">
        <f t="shared" si="202"/>
        <v/>
      </c>
      <c r="DI209" s="104" t="str">
        <f t="shared" si="186"/>
        <v/>
      </c>
      <c r="DJ209" s="104" t="str">
        <f t="shared" si="186"/>
        <v/>
      </c>
      <c r="DK209" s="104" t="str">
        <f t="shared" si="186"/>
        <v/>
      </c>
      <c r="DL209" s="104" t="str">
        <f t="shared" si="186"/>
        <v/>
      </c>
      <c r="DM209" s="104" t="str">
        <f t="shared" si="186"/>
        <v/>
      </c>
      <c r="DN209" s="104" t="str">
        <f t="shared" si="186"/>
        <v/>
      </c>
      <c r="DO209" s="104" t="str">
        <f t="shared" si="186"/>
        <v/>
      </c>
      <c r="DP209" s="104" t="str">
        <f t="shared" si="186"/>
        <v/>
      </c>
      <c r="DQ209" s="104"/>
      <c r="DR209" s="104" t="str">
        <f t="shared" si="203"/>
        <v/>
      </c>
      <c r="DS209" s="104" t="str">
        <f t="shared" si="203"/>
        <v/>
      </c>
      <c r="DT209" s="104" t="str">
        <f t="shared" si="203"/>
        <v/>
      </c>
      <c r="DU209" s="104" t="str">
        <f t="shared" si="203"/>
        <v/>
      </c>
      <c r="DV209" s="104" t="str">
        <f t="shared" si="203"/>
        <v/>
      </c>
      <c r="DW209" s="104" t="str">
        <f t="shared" si="187"/>
        <v/>
      </c>
      <c r="DX209" s="104">
        <f t="shared" si="187"/>
        <v>55.2</v>
      </c>
      <c r="DY209" s="104" t="str">
        <f t="shared" si="187"/>
        <v/>
      </c>
      <c r="DZ209" s="104" t="str">
        <f t="shared" si="187"/>
        <v/>
      </c>
      <c r="EA209" s="104" t="str">
        <f t="shared" si="187"/>
        <v/>
      </c>
      <c r="EB209" s="104" t="str">
        <f t="shared" si="187"/>
        <v/>
      </c>
      <c r="EC209" s="104" t="str">
        <f t="shared" si="187"/>
        <v/>
      </c>
      <c r="ED209" s="104" t="str">
        <f t="shared" si="187"/>
        <v/>
      </c>
      <c r="EE209" s="104"/>
      <c r="EF209" s="104" t="str">
        <f t="shared" si="204"/>
        <v/>
      </c>
      <c r="EG209" s="104" t="str">
        <f t="shared" si="204"/>
        <v/>
      </c>
      <c r="EH209" s="104" t="str">
        <f t="shared" si="204"/>
        <v/>
      </c>
      <c r="EI209" s="104" t="str">
        <f t="shared" si="204"/>
        <v/>
      </c>
      <c r="EJ209" s="104" t="str">
        <f t="shared" si="204"/>
        <v/>
      </c>
      <c r="EK209" s="104" t="str">
        <f t="shared" si="188"/>
        <v/>
      </c>
      <c r="EL209" s="104" t="str">
        <f t="shared" si="188"/>
        <v/>
      </c>
      <c r="EM209" s="104" t="str">
        <f t="shared" si="188"/>
        <v/>
      </c>
      <c r="EN209" s="104" t="str">
        <f t="shared" si="188"/>
        <v/>
      </c>
      <c r="EO209" s="104" t="str">
        <f t="shared" si="188"/>
        <v/>
      </c>
      <c r="EP209" s="104" t="str">
        <f t="shared" si="188"/>
        <v/>
      </c>
      <c r="EQ209" s="104" t="str">
        <f t="shared" si="188"/>
        <v/>
      </c>
      <c r="ER209" s="104" t="str">
        <f t="shared" si="188"/>
        <v/>
      </c>
      <c r="ES209" s="104"/>
      <c r="ET209" s="104" t="str">
        <f t="shared" si="205"/>
        <v/>
      </c>
      <c r="EU209" s="104" t="str">
        <f t="shared" si="205"/>
        <v/>
      </c>
      <c r="EV209" s="104" t="str">
        <f t="shared" si="205"/>
        <v/>
      </c>
      <c r="EW209" s="104" t="str">
        <f t="shared" si="205"/>
        <v/>
      </c>
      <c r="EX209" s="104" t="str">
        <f t="shared" si="205"/>
        <v/>
      </c>
      <c r="EY209" s="104" t="str">
        <f t="shared" si="189"/>
        <v/>
      </c>
      <c r="EZ209" s="104" t="str">
        <f t="shared" si="189"/>
        <v/>
      </c>
      <c r="FA209" s="104" t="str">
        <f t="shared" si="189"/>
        <v/>
      </c>
      <c r="FB209" s="104" t="str">
        <f t="shared" si="189"/>
        <v/>
      </c>
      <c r="FC209" s="104" t="str">
        <f t="shared" si="189"/>
        <v/>
      </c>
      <c r="FD209" s="104" t="str">
        <f t="shared" si="189"/>
        <v/>
      </c>
      <c r="FE209" s="104" t="str">
        <f t="shared" si="189"/>
        <v/>
      </c>
      <c r="FF209" s="104" t="str">
        <f t="shared" si="189"/>
        <v/>
      </c>
      <c r="FG209" s="104"/>
      <c r="FH209" s="104" t="str">
        <f t="shared" si="206"/>
        <v/>
      </c>
      <c r="FI209" s="104" t="str">
        <f t="shared" si="206"/>
        <v/>
      </c>
      <c r="FJ209" s="104" t="str">
        <f t="shared" si="206"/>
        <v/>
      </c>
      <c r="FK209" s="104" t="str">
        <f t="shared" si="206"/>
        <v/>
      </c>
      <c r="FL209" s="104" t="str">
        <f t="shared" si="206"/>
        <v/>
      </c>
      <c r="FM209" s="104" t="str">
        <f t="shared" si="190"/>
        <v/>
      </c>
      <c r="FN209" s="104" t="str">
        <f t="shared" si="190"/>
        <v/>
      </c>
      <c r="FO209" s="104" t="str">
        <f t="shared" si="190"/>
        <v/>
      </c>
      <c r="FP209" s="104" t="str">
        <f t="shared" si="190"/>
        <v/>
      </c>
      <c r="FQ209" s="104" t="str">
        <f t="shared" si="190"/>
        <v/>
      </c>
      <c r="FR209" s="104" t="str">
        <f t="shared" si="190"/>
        <v/>
      </c>
      <c r="FS209" s="104" t="str">
        <f t="shared" si="190"/>
        <v/>
      </c>
      <c r="FT209" s="104" t="str">
        <f t="shared" si="190"/>
        <v/>
      </c>
      <c r="FU209" s="104"/>
      <c r="FV209" s="104" t="str">
        <f t="shared" si="207"/>
        <v/>
      </c>
      <c r="FW209" s="104" t="str">
        <f t="shared" si="207"/>
        <v/>
      </c>
      <c r="FX209" s="104" t="str">
        <f t="shared" si="207"/>
        <v/>
      </c>
      <c r="FY209" s="104" t="str">
        <f t="shared" si="207"/>
        <v/>
      </c>
      <c r="FZ209" s="104" t="str">
        <f t="shared" si="207"/>
        <v/>
      </c>
      <c r="GA209" s="104" t="str">
        <f t="shared" si="191"/>
        <v/>
      </c>
      <c r="GB209" s="104" t="str">
        <f t="shared" si="191"/>
        <v/>
      </c>
      <c r="GC209" s="104" t="str">
        <f t="shared" si="191"/>
        <v/>
      </c>
      <c r="GD209" s="104" t="str">
        <f t="shared" si="191"/>
        <v/>
      </c>
      <c r="GE209" s="104" t="str">
        <f t="shared" si="191"/>
        <v/>
      </c>
      <c r="GF209" s="104" t="str">
        <f t="shared" si="191"/>
        <v/>
      </c>
      <c r="GG209" s="104" t="str">
        <f t="shared" si="191"/>
        <v/>
      </c>
      <c r="GH209" s="104" t="str">
        <f t="shared" si="191"/>
        <v/>
      </c>
      <c r="GI209" s="104"/>
      <c r="GJ209" s="104" t="str">
        <f t="shared" si="208"/>
        <v/>
      </c>
      <c r="GK209" s="104" t="str">
        <f t="shared" si="208"/>
        <v/>
      </c>
      <c r="GL209" s="104" t="str">
        <f t="shared" si="208"/>
        <v/>
      </c>
      <c r="GM209" s="104" t="str">
        <f t="shared" si="208"/>
        <v/>
      </c>
      <c r="GN209" s="104" t="str">
        <f t="shared" si="208"/>
        <v/>
      </c>
      <c r="GO209" s="104" t="str">
        <f t="shared" si="192"/>
        <v/>
      </c>
      <c r="GP209" s="104" t="str">
        <f t="shared" si="192"/>
        <v/>
      </c>
      <c r="GQ209" s="104" t="str">
        <f t="shared" si="192"/>
        <v/>
      </c>
      <c r="GR209" s="104" t="str">
        <f t="shared" si="192"/>
        <v/>
      </c>
      <c r="GS209" s="104" t="str">
        <f t="shared" si="192"/>
        <v/>
      </c>
      <c r="GT209" s="104" t="str">
        <f t="shared" si="192"/>
        <v/>
      </c>
      <c r="GU209" s="104" t="str">
        <f t="shared" si="192"/>
        <v/>
      </c>
      <c r="GV209" s="104" t="str">
        <f t="shared" si="192"/>
        <v/>
      </c>
      <c r="GW209" s="104"/>
      <c r="GX209" s="104" t="str">
        <f t="shared" si="209"/>
        <v/>
      </c>
      <c r="GY209" s="104" t="str">
        <f t="shared" si="209"/>
        <v/>
      </c>
      <c r="GZ209" s="104" t="str">
        <f t="shared" si="209"/>
        <v/>
      </c>
      <c r="HA209" s="104" t="str">
        <f t="shared" si="209"/>
        <v/>
      </c>
      <c r="HB209" s="104" t="str">
        <f t="shared" si="209"/>
        <v/>
      </c>
      <c r="HC209" s="104" t="str">
        <f t="shared" si="193"/>
        <v/>
      </c>
      <c r="HD209" s="104" t="str">
        <f t="shared" si="193"/>
        <v/>
      </c>
      <c r="HE209" s="104" t="str">
        <f t="shared" si="193"/>
        <v/>
      </c>
      <c r="HF209" s="104" t="str">
        <f t="shared" si="193"/>
        <v/>
      </c>
      <c r="HG209" s="104" t="str">
        <f t="shared" si="193"/>
        <v/>
      </c>
      <c r="HH209" s="104" t="str">
        <f t="shared" si="193"/>
        <v/>
      </c>
      <c r="HI209" s="104" t="str">
        <f t="shared" si="193"/>
        <v/>
      </c>
      <c r="HJ209" s="104" t="str">
        <f t="shared" si="193"/>
        <v/>
      </c>
    </row>
    <row r="210" spans="1:218" x14ac:dyDescent="0.25">
      <c r="A210" s="91">
        <v>40663</v>
      </c>
      <c r="B210" s="113">
        <v>0.75</v>
      </c>
      <c r="C210" s="114" t="s">
        <v>560</v>
      </c>
      <c r="D210" s="160" t="s">
        <v>664</v>
      </c>
      <c r="E210" s="112">
        <v>64.8</v>
      </c>
      <c r="F210" s="134"/>
      <c r="G210" s="161" t="s">
        <v>665</v>
      </c>
      <c r="H210" s="162" t="str">
        <f>INDEX('Daily Activity List'!B:B,MATCH(A210,'Daily Activity List'!$A:$A))</f>
        <v>AB Decon - Spray</v>
      </c>
      <c r="I210" s="136"/>
      <c r="J210" s="104" t="str">
        <f t="shared" si="194"/>
        <v/>
      </c>
      <c r="K210" s="104" t="str">
        <f t="shared" si="194"/>
        <v/>
      </c>
      <c r="L210" s="104" t="str">
        <f t="shared" si="199"/>
        <v/>
      </c>
      <c r="M210" s="104" t="str">
        <f t="shared" si="199"/>
        <v/>
      </c>
      <c r="N210" s="104" t="str">
        <f t="shared" si="199"/>
        <v/>
      </c>
      <c r="O210" s="104" t="str">
        <f t="shared" si="199"/>
        <v/>
      </c>
      <c r="P210" s="104" t="str">
        <f t="shared" si="199"/>
        <v/>
      </c>
      <c r="Q210" s="104" t="str">
        <f t="shared" si="199"/>
        <v/>
      </c>
      <c r="R210" s="104" t="str">
        <f t="shared" si="199"/>
        <v/>
      </c>
      <c r="S210" s="104" t="str">
        <f t="shared" si="199"/>
        <v/>
      </c>
      <c r="T210" s="104" t="str">
        <f t="shared" si="199"/>
        <v/>
      </c>
      <c r="U210" s="104" t="str">
        <f t="shared" si="199"/>
        <v/>
      </c>
      <c r="V210" s="104" t="str">
        <f t="shared" si="199"/>
        <v/>
      </c>
      <c r="W210" s="136"/>
      <c r="X210" s="104" t="str">
        <f t="shared" si="180"/>
        <v/>
      </c>
      <c r="Y210" s="104" t="str">
        <f t="shared" si="195"/>
        <v/>
      </c>
      <c r="Z210" s="104" t="str">
        <f t="shared" si="195"/>
        <v/>
      </c>
      <c r="AA210" s="104" t="str">
        <f t="shared" si="195"/>
        <v/>
      </c>
      <c r="AB210" s="104" t="str">
        <f t="shared" si="195"/>
        <v/>
      </c>
      <c r="AC210" s="104" t="str">
        <f t="shared" si="195"/>
        <v/>
      </c>
      <c r="AD210" s="104" t="str">
        <f t="shared" si="195"/>
        <v/>
      </c>
      <c r="AE210" s="104" t="str">
        <f t="shared" si="195"/>
        <v/>
      </c>
      <c r="AF210" s="104" t="str">
        <f t="shared" si="195"/>
        <v/>
      </c>
      <c r="AG210" s="104" t="str">
        <f t="shared" si="195"/>
        <v/>
      </c>
      <c r="AH210" s="104" t="str">
        <f t="shared" si="195"/>
        <v/>
      </c>
      <c r="AI210" s="104" t="str">
        <f t="shared" si="195"/>
        <v/>
      </c>
      <c r="AJ210" s="104" t="str">
        <f t="shared" si="195"/>
        <v/>
      </c>
      <c r="AK210" s="104"/>
      <c r="AL210" s="104" t="str">
        <f t="shared" si="181"/>
        <v/>
      </c>
      <c r="AM210" s="104" t="str">
        <f t="shared" si="196"/>
        <v/>
      </c>
      <c r="AN210" s="104" t="str">
        <f t="shared" si="196"/>
        <v/>
      </c>
      <c r="AO210" s="104" t="str">
        <f t="shared" si="196"/>
        <v/>
      </c>
      <c r="AP210" s="104" t="str">
        <f t="shared" si="196"/>
        <v/>
      </c>
      <c r="AQ210" s="104" t="str">
        <f t="shared" si="196"/>
        <v/>
      </c>
      <c r="AR210" s="104" t="str">
        <f t="shared" si="196"/>
        <v/>
      </c>
      <c r="AS210" s="104" t="str">
        <f t="shared" si="196"/>
        <v/>
      </c>
      <c r="AT210" s="104" t="str">
        <f t="shared" si="196"/>
        <v/>
      </c>
      <c r="AU210" s="104" t="str">
        <f t="shared" si="196"/>
        <v/>
      </c>
      <c r="AV210" s="104" t="str">
        <f t="shared" si="196"/>
        <v/>
      </c>
      <c r="AW210" s="104" t="str">
        <f t="shared" si="196"/>
        <v/>
      </c>
      <c r="AX210" s="104" t="str">
        <f t="shared" si="196"/>
        <v/>
      </c>
      <c r="AY210" s="104"/>
      <c r="AZ210" s="104" t="str">
        <f t="shared" si="182"/>
        <v/>
      </c>
      <c r="BA210" s="104" t="str">
        <f t="shared" si="197"/>
        <v/>
      </c>
      <c r="BB210" s="104" t="str">
        <f t="shared" si="197"/>
        <v/>
      </c>
      <c r="BC210" s="104" t="str">
        <f t="shared" si="197"/>
        <v/>
      </c>
      <c r="BD210" s="104" t="str">
        <f t="shared" si="197"/>
        <v/>
      </c>
      <c r="BE210" s="104" t="str">
        <f t="shared" si="197"/>
        <v/>
      </c>
      <c r="BF210" s="104" t="str">
        <f t="shared" si="197"/>
        <v/>
      </c>
      <c r="BG210" s="104" t="str">
        <f t="shared" si="197"/>
        <v/>
      </c>
      <c r="BH210" s="104" t="str">
        <f t="shared" si="197"/>
        <v/>
      </c>
      <c r="BI210" s="104" t="str">
        <f t="shared" si="197"/>
        <v/>
      </c>
      <c r="BJ210" s="104" t="str">
        <f t="shared" si="197"/>
        <v/>
      </c>
      <c r="BK210" s="104" t="str">
        <f t="shared" si="197"/>
        <v/>
      </c>
      <c r="BL210" s="104" t="str">
        <f t="shared" si="197"/>
        <v/>
      </c>
      <c r="BM210" s="104"/>
      <c r="BN210" s="104" t="str">
        <f t="shared" si="183"/>
        <v/>
      </c>
      <c r="BO210" s="104" t="str">
        <f t="shared" si="198"/>
        <v/>
      </c>
      <c r="BP210" s="104" t="str">
        <f t="shared" si="198"/>
        <v/>
      </c>
      <c r="BQ210" s="104" t="str">
        <f t="shared" si="198"/>
        <v/>
      </c>
      <c r="BR210" s="104" t="str">
        <f t="shared" si="198"/>
        <v/>
      </c>
      <c r="BS210" s="104" t="str">
        <f t="shared" si="198"/>
        <v/>
      </c>
      <c r="BT210" s="104" t="str">
        <f t="shared" si="198"/>
        <v/>
      </c>
      <c r="BU210" s="104" t="str">
        <f t="shared" si="198"/>
        <v/>
      </c>
      <c r="BV210" s="104" t="str">
        <f t="shared" si="198"/>
        <v/>
      </c>
      <c r="BW210" s="104" t="str">
        <f t="shared" si="198"/>
        <v/>
      </c>
      <c r="BX210" s="104" t="str">
        <f t="shared" si="198"/>
        <v/>
      </c>
      <c r="BY210" s="104" t="str">
        <f t="shared" si="198"/>
        <v/>
      </c>
      <c r="BZ210" s="104" t="str">
        <f t="shared" si="198"/>
        <v/>
      </c>
      <c r="CA210" s="104"/>
      <c r="CB210" s="104" t="str">
        <f t="shared" si="200"/>
        <v/>
      </c>
      <c r="CC210" s="104" t="str">
        <f t="shared" si="200"/>
        <v/>
      </c>
      <c r="CD210" s="104" t="str">
        <f t="shared" si="200"/>
        <v/>
      </c>
      <c r="CE210" s="104" t="str">
        <f t="shared" si="200"/>
        <v/>
      </c>
      <c r="CF210" s="104" t="str">
        <f t="shared" si="200"/>
        <v/>
      </c>
      <c r="CG210" s="104" t="str">
        <f t="shared" si="184"/>
        <v/>
      </c>
      <c r="CH210" s="104" t="str">
        <f t="shared" si="184"/>
        <v/>
      </c>
      <c r="CI210" s="104" t="str">
        <f t="shared" ref="CG210:CN242" si="210">IF($C210=$CA$1,IF($E210="","",IF($H210=CI$1,$E210,"")),"")</f>
        <v/>
      </c>
      <c r="CJ210" s="104" t="str">
        <f t="shared" si="210"/>
        <v/>
      </c>
      <c r="CK210" s="104" t="str">
        <f t="shared" si="210"/>
        <v/>
      </c>
      <c r="CL210" s="104" t="str">
        <f t="shared" si="210"/>
        <v/>
      </c>
      <c r="CM210" s="104" t="str">
        <f t="shared" si="210"/>
        <v/>
      </c>
      <c r="CN210" s="104" t="str">
        <f t="shared" si="210"/>
        <v/>
      </c>
      <c r="CO210" s="104"/>
      <c r="CP210" s="104" t="str">
        <f t="shared" si="201"/>
        <v/>
      </c>
      <c r="CQ210" s="104" t="str">
        <f t="shared" si="201"/>
        <v/>
      </c>
      <c r="CR210" s="104" t="str">
        <f t="shared" si="201"/>
        <v/>
      </c>
      <c r="CS210" s="104" t="str">
        <f t="shared" si="201"/>
        <v/>
      </c>
      <c r="CT210" s="104" t="str">
        <f t="shared" si="201"/>
        <v/>
      </c>
      <c r="CU210" s="104" t="str">
        <f t="shared" si="185"/>
        <v/>
      </c>
      <c r="CV210" s="104" t="str">
        <f t="shared" si="185"/>
        <v/>
      </c>
      <c r="CW210" s="104" t="str">
        <f t="shared" ref="CU210:DB242" si="211">IF($C210=$CO$1,IF($E210="","",IF($H210=CW$1,$E210,"")),"")</f>
        <v/>
      </c>
      <c r="CX210" s="104" t="str">
        <f t="shared" si="211"/>
        <v/>
      </c>
      <c r="CY210" s="104" t="str">
        <f t="shared" si="211"/>
        <v/>
      </c>
      <c r="CZ210" s="104" t="str">
        <f t="shared" si="211"/>
        <v/>
      </c>
      <c r="DA210" s="104" t="str">
        <f t="shared" si="211"/>
        <v/>
      </c>
      <c r="DB210" s="104" t="str">
        <f t="shared" si="211"/>
        <v/>
      </c>
      <c r="DC210" s="104"/>
      <c r="DD210" s="104" t="str">
        <f t="shared" si="202"/>
        <v/>
      </c>
      <c r="DE210" s="104" t="str">
        <f t="shared" si="202"/>
        <v/>
      </c>
      <c r="DF210" s="104" t="str">
        <f t="shared" si="202"/>
        <v/>
      </c>
      <c r="DG210" s="104" t="str">
        <f t="shared" si="202"/>
        <v/>
      </c>
      <c r="DH210" s="104" t="str">
        <f t="shared" si="202"/>
        <v/>
      </c>
      <c r="DI210" s="104" t="str">
        <f t="shared" si="186"/>
        <v/>
      </c>
      <c r="DJ210" s="104" t="str">
        <f t="shared" si="186"/>
        <v/>
      </c>
      <c r="DK210" s="104" t="str">
        <f t="shared" ref="DI210:DP242" si="212">IF($C210=$DC$1,IF($E210="","",IF($H210=DK$1,$E210,"")),"")</f>
        <v/>
      </c>
      <c r="DL210" s="104" t="str">
        <f t="shared" si="212"/>
        <v/>
      </c>
      <c r="DM210" s="104" t="str">
        <f t="shared" si="212"/>
        <v/>
      </c>
      <c r="DN210" s="104" t="str">
        <f t="shared" si="212"/>
        <v/>
      </c>
      <c r="DO210" s="104" t="str">
        <f t="shared" si="212"/>
        <v/>
      </c>
      <c r="DP210" s="104" t="str">
        <f t="shared" si="212"/>
        <v/>
      </c>
      <c r="DQ210" s="104"/>
      <c r="DR210" s="104" t="str">
        <f t="shared" si="203"/>
        <v/>
      </c>
      <c r="DS210" s="104" t="str">
        <f t="shared" si="203"/>
        <v/>
      </c>
      <c r="DT210" s="104" t="str">
        <f t="shared" si="203"/>
        <v/>
      </c>
      <c r="DU210" s="104" t="str">
        <f t="shared" si="203"/>
        <v/>
      </c>
      <c r="DV210" s="104" t="str">
        <f t="shared" si="203"/>
        <v/>
      </c>
      <c r="DW210" s="104" t="str">
        <f t="shared" si="187"/>
        <v/>
      </c>
      <c r="DX210" s="104" t="str">
        <f t="shared" si="187"/>
        <v/>
      </c>
      <c r="DY210" s="104" t="str">
        <f t="shared" ref="DW210:ED242" si="213">IF($C210=$DQ$1,IF($E210="","",IF($H210=DY$1,$E210,"")),"")</f>
        <v/>
      </c>
      <c r="DZ210" s="104" t="str">
        <f t="shared" si="213"/>
        <v/>
      </c>
      <c r="EA210" s="104" t="str">
        <f t="shared" si="213"/>
        <v/>
      </c>
      <c r="EB210" s="104" t="str">
        <f t="shared" si="213"/>
        <v/>
      </c>
      <c r="EC210" s="104" t="str">
        <f t="shared" si="213"/>
        <v/>
      </c>
      <c r="ED210" s="104" t="str">
        <f t="shared" si="213"/>
        <v/>
      </c>
      <c r="EE210" s="104"/>
      <c r="EF210" s="104" t="str">
        <f t="shared" si="204"/>
        <v/>
      </c>
      <c r="EG210" s="104" t="str">
        <f t="shared" si="204"/>
        <v/>
      </c>
      <c r="EH210" s="104" t="str">
        <f t="shared" si="204"/>
        <v/>
      </c>
      <c r="EI210" s="104" t="str">
        <f t="shared" si="204"/>
        <v/>
      </c>
      <c r="EJ210" s="104" t="str">
        <f t="shared" si="204"/>
        <v/>
      </c>
      <c r="EK210" s="104" t="str">
        <f t="shared" si="188"/>
        <v/>
      </c>
      <c r="EL210" s="104">
        <f t="shared" si="188"/>
        <v>64.8</v>
      </c>
      <c r="EM210" s="104" t="str">
        <f t="shared" ref="EK210:ER242" si="214">IF($C210=$EE$1,IF($E210="","",IF($H210=EM$1,$E210,"")),"")</f>
        <v/>
      </c>
      <c r="EN210" s="104" t="str">
        <f t="shared" si="214"/>
        <v/>
      </c>
      <c r="EO210" s="104" t="str">
        <f t="shared" si="214"/>
        <v/>
      </c>
      <c r="EP210" s="104" t="str">
        <f t="shared" si="214"/>
        <v/>
      </c>
      <c r="EQ210" s="104" t="str">
        <f t="shared" si="214"/>
        <v/>
      </c>
      <c r="ER210" s="104" t="str">
        <f t="shared" si="214"/>
        <v/>
      </c>
      <c r="ES210" s="104"/>
      <c r="ET210" s="104" t="str">
        <f t="shared" si="205"/>
        <v/>
      </c>
      <c r="EU210" s="104" t="str">
        <f t="shared" si="205"/>
        <v/>
      </c>
      <c r="EV210" s="104" t="str">
        <f t="shared" si="205"/>
        <v/>
      </c>
      <c r="EW210" s="104" t="str">
        <f t="shared" si="205"/>
        <v/>
      </c>
      <c r="EX210" s="104" t="str">
        <f t="shared" si="205"/>
        <v/>
      </c>
      <c r="EY210" s="104" t="str">
        <f t="shared" si="189"/>
        <v/>
      </c>
      <c r="EZ210" s="104" t="str">
        <f t="shared" si="189"/>
        <v/>
      </c>
      <c r="FA210" s="104" t="str">
        <f t="shared" ref="EY210:FF242" si="215">IF($C210=$ES$1,IF($E210="","",IF($H210=FA$1,$E210,"")),"")</f>
        <v/>
      </c>
      <c r="FB210" s="104" t="str">
        <f t="shared" si="215"/>
        <v/>
      </c>
      <c r="FC210" s="104" t="str">
        <f t="shared" si="215"/>
        <v/>
      </c>
      <c r="FD210" s="104" t="str">
        <f t="shared" si="215"/>
        <v/>
      </c>
      <c r="FE210" s="104" t="str">
        <f t="shared" si="215"/>
        <v/>
      </c>
      <c r="FF210" s="104" t="str">
        <f t="shared" si="215"/>
        <v/>
      </c>
      <c r="FG210" s="104"/>
      <c r="FH210" s="104" t="str">
        <f t="shared" si="206"/>
        <v/>
      </c>
      <c r="FI210" s="104" t="str">
        <f t="shared" si="206"/>
        <v/>
      </c>
      <c r="FJ210" s="104" t="str">
        <f t="shared" si="206"/>
        <v/>
      </c>
      <c r="FK210" s="104" t="str">
        <f t="shared" si="206"/>
        <v/>
      </c>
      <c r="FL210" s="104" t="str">
        <f t="shared" si="206"/>
        <v/>
      </c>
      <c r="FM210" s="104" t="str">
        <f t="shared" si="190"/>
        <v/>
      </c>
      <c r="FN210" s="104" t="str">
        <f t="shared" si="190"/>
        <v/>
      </c>
      <c r="FO210" s="104" t="str">
        <f t="shared" ref="FM210:FT242" si="216">IF($C210=$FG$1,IF($E210="","",IF($H210=FO$1,$E210,"")),"")</f>
        <v/>
      </c>
      <c r="FP210" s="104" t="str">
        <f t="shared" si="216"/>
        <v/>
      </c>
      <c r="FQ210" s="104" t="str">
        <f t="shared" si="216"/>
        <v/>
      </c>
      <c r="FR210" s="104" t="str">
        <f t="shared" si="216"/>
        <v/>
      </c>
      <c r="FS210" s="104" t="str">
        <f t="shared" si="216"/>
        <v/>
      </c>
      <c r="FT210" s="104" t="str">
        <f t="shared" si="216"/>
        <v/>
      </c>
      <c r="FU210" s="104"/>
      <c r="FV210" s="104" t="str">
        <f t="shared" si="207"/>
        <v/>
      </c>
      <c r="FW210" s="104" t="str">
        <f t="shared" si="207"/>
        <v/>
      </c>
      <c r="FX210" s="104" t="str">
        <f t="shared" si="207"/>
        <v/>
      </c>
      <c r="FY210" s="104" t="str">
        <f t="shared" si="207"/>
        <v/>
      </c>
      <c r="FZ210" s="104" t="str">
        <f t="shared" si="207"/>
        <v/>
      </c>
      <c r="GA210" s="104" t="str">
        <f t="shared" si="191"/>
        <v/>
      </c>
      <c r="GB210" s="104" t="str">
        <f t="shared" si="191"/>
        <v/>
      </c>
      <c r="GC210" s="104" t="str">
        <f t="shared" ref="GA210:GH242" si="217">IF($C210=$FU$1,IF($E210="","",IF($H210=GC$1,$E210,"")),"")</f>
        <v/>
      </c>
      <c r="GD210" s="104" t="str">
        <f t="shared" si="217"/>
        <v/>
      </c>
      <c r="GE210" s="104" t="str">
        <f t="shared" si="217"/>
        <v/>
      </c>
      <c r="GF210" s="104" t="str">
        <f t="shared" si="217"/>
        <v/>
      </c>
      <c r="GG210" s="104" t="str">
        <f t="shared" si="217"/>
        <v/>
      </c>
      <c r="GH210" s="104" t="str">
        <f t="shared" si="217"/>
        <v/>
      </c>
      <c r="GI210" s="104"/>
      <c r="GJ210" s="104" t="str">
        <f t="shared" si="208"/>
        <v/>
      </c>
      <c r="GK210" s="104" t="str">
        <f t="shared" si="208"/>
        <v/>
      </c>
      <c r="GL210" s="104" t="str">
        <f t="shared" si="208"/>
        <v/>
      </c>
      <c r="GM210" s="104" t="str">
        <f t="shared" si="208"/>
        <v/>
      </c>
      <c r="GN210" s="104" t="str">
        <f t="shared" si="208"/>
        <v/>
      </c>
      <c r="GO210" s="104" t="str">
        <f t="shared" si="192"/>
        <v/>
      </c>
      <c r="GP210" s="104" t="str">
        <f t="shared" si="192"/>
        <v/>
      </c>
      <c r="GQ210" s="104" t="str">
        <f t="shared" ref="GO210:GV242" si="218">IF($C210=$GI$1,IF($E210="","",IF($H210=GQ$1,$E210,"")),"")</f>
        <v/>
      </c>
      <c r="GR210" s="104" t="str">
        <f t="shared" si="218"/>
        <v/>
      </c>
      <c r="GS210" s="104" t="str">
        <f t="shared" si="218"/>
        <v/>
      </c>
      <c r="GT210" s="104" t="str">
        <f t="shared" si="218"/>
        <v/>
      </c>
      <c r="GU210" s="104" t="str">
        <f t="shared" si="218"/>
        <v/>
      </c>
      <c r="GV210" s="104" t="str">
        <f t="shared" si="218"/>
        <v/>
      </c>
      <c r="GW210" s="104"/>
      <c r="GX210" s="104" t="str">
        <f t="shared" si="209"/>
        <v/>
      </c>
      <c r="GY210" s="104" t="str">
        <f t="shared" si="209"/>
        <v/>
      </c>
      <c r="GZ210" s="104" t="str">
        <f t="shared" si="209"/>
        <v/>
      </c>
      <c r="HA210" s="104" t="str">
        <f t="shared" si="209"/>
        <v/>
      </c>
      <c r="HB210" s="104" t="str">
        <f t="shared" si="209"/>
        <v/>
      </c>
      <c r="HC210" s="104" t="str">
        <f t="shared" si="193"/>
        <v/>
      </c>
      <c r="HD210" s="104" t="str">
        <f t="shared" si="193"/>
        <v/>
      </c>
      <c r="HE210" s="104" t="str">
        <f t="shared" ref="HC210:HJ242" si="219">IF($C210=$GW$1,IF($E210="","",IF($H210=HE$1,$E210,"")),"")</f>
        <v/>
      </c>
      <c r="HF210" s="104" t="str">
        <f t="shared" si="219"/>
        <v/>
      </c>
      <c r="HG210" s="104" t="str">
        <f t="shared" si="219"/>
        <v/>
      </c>
      <c r="HH210" s="104" t="str">
        <f t="shared" si="219"/>
        <v/>
      </c>
      <c r="HI210" s="104" t="str">
        <f t="shared" si="219"/>
        <v/>
      </c>
      <c r="HJ210" s="104" t="str">
        <f t="shared" si="219"/>
        <v/>
      </c>
    </row>
    <row r="211" spans="1:218" x14ac:dyDescent="0.25">
      <c r="A211" s="91">
        <v>40663</v>
      </c>
      <c r="B211" s="113">
        <v>0.75</v>
      </c>
      <c r="C211" s="114" t="s">
        <v>559</v>
      </c>
      <c r="D211" s="160" t="s">
        <v>664</v>
      </c>
      <c r="E211" s="112">
        <v>48.4</v>
      </c>
      <c r="F211" s="134"/>
      <c r="G211" s="161" t="s">
        <v>665</v>
      </c>
      <c r="H211" s="162" t="str">
        <f>INDEX('Daily Activity List'!B:B,MATCH(A211,'Daily Activity List'!$A:$A))</f>
        <v>AB Decon - Spray</v>
      </c>
      <c r="I211" s="136"/>
      <c r="J211" s="104" t="str">
        <f t="shared" si="194"/>
        <v/>
      </c>
      <c r="K211" s="104" t="str">
        <f t="shared" si="194"/>
        <v/>
      </c>
      <c r="L211" s="104" t="str">
        <f t="shared" si="199"/>
        <v/>
      </c>
      <c r="M211" s="104" t="str">
        <f t="shared" si="199"/>
        <v/>
      </c>
      <c r="N211" s="104" t="str">
        <f t="shared" si="199"/>
        <v/>
      </c>
      <c r="O211" s="104" t="str">
        <f t="shared" si="199"/>
        <v/>
      </c>
      <c r="P211" s="104" t="str">
        <f t="shared" si="199"/>
        <v/>
      </c>
      <c r="Q211" s="104" t="str">
        <f t="shared" si="199"/>
        <v/>
      </c>
      <c r="R211" s="104" t="str">
        <f t="shared" si="199"/>
        <v/>
      </c>
      <c r="S211" s="104" t="str">
        <f t="shared" si="199"/>
        <v/>
      </c>
      <c r="T211" s="104" t="str">
        <f t="shared" si="199"/>
        <v/>
      </c>
      <c r="U211" s="104" t="str">
        <f t="shared" si="199"/>
        <v/>
      </c>
      <c r="V211" s="104" t="str">
        <f t="shared" si="199"/>
        <v/>
      </c>
      <c r="W211" s="136"/>
      <c r="X211" s="104" t="str">
        <f t="shared" si="180"/>
        <v/>
      </c>
      <c r="Y211" s="104" t="str">
        <f t="shared" si="195"/>
        <v/>
      </c>
      <c r="Z211" s="104" t="str">
        <f t="shared" si="195"/>
        <v/>
      </c>
      <c r="AA211" s="104" t="str">
        <f t="shared" si="195"/>
        <v/>
      </c>
      <c r="AB211" s="104" t="str">
        <f t="shared" si="195"/>
        <v/>
      </c>
      <c r="AC211" s="104" t="str">
        <f t="shared" si="195"/>
        <v/>
      </c>
      <c r="AD211" s="104" t="str">
        <f t="shared" si="195"/>
        <v/>
      </c>
      <c r="AE211" s="104" t="str">
        <f t="shared" si="195"/>
        <v/>
      </c>
      <c r="AF211" s="104" t="str">
        <f t="shared" si="195"/>
        <v/>
      </c>
      <c r="AG211" s="104" t="str">
        <f t="shared" si="195"/>
        <v/>
      </c>
      <c r="AH211" s="104" t="str">
        <f t="shared" si="195"/>
        <v/>
      </c>
      <c r="AI211" s="104" t="str">
        <f t="shared" si="195"/>
        <v/>
      </c>
      <c r="AJ211" s="104" t="str">
        <f t="shared" si="195"/>
        <v/>
      </c>
      <c r="AK211" s="104"/>
      <c r="AL211" s="104" t="str">
        <f t="shared" si="181"/>
        <v/>
      </c>
      <c r="AM211" s="104" t="str">
        <f t="shared" si="196"/>
        <v/>
      </c>
      <c r="AN211" s="104" t="str">
        <f t="shared" si="196"/>
        <v/>
      </c>
      <c r="AO211" s="104" t="str">
        <f t="shared" si="196"/>
        <v/>
      </c>
      <c r="AP211" s="104" t="str">
        <f t="shared" si="196"/>
        <v/>
      </c>
      <c r="AQ211" s="104" t="str">
        <f t="shared" si="196"/>
        <v/>
      </c>
      <c r="AR211" s="104" t="str">
        <f t="shared" si="196"/>
        <v/>
      </c>
      <c r="AS211" s="104" t="str">
        <f t="shared" si="196"/>
        <v/>
      </c>
      <c r="AT211" s="104" t="str">
        <f t="shared" si="196"/>
        <v/>
      </c>
      <c r="AU211" s="104" t="str">
        <f t="shared" si="196"/>
        <v/>
      </c>
      <c r="AV211" s="104" t="str">
        <f t="shared" si="196"/>
        <v/>
      </c>
      <c r="AW211" s="104" t="str">
        <f t="shared" si="196"/>
        <v/>
      </c>
      <c r="AX211" s="104" t="str">
        <f t="shared" si="196"/>
        <v/>
      </c>
      <c r="AY211" s="104"/>
      <c r="AZ211" s="104" t="str">
        <f t="shared" si="182"/>
        <v/>
      </c>
      <c r="BA211" s="104" t="str">
        <f t="shared" si="197"/>
        <v/>
      </c>
      <c r="BB211" s="104" t="str">
        <f t="shared" si="197"/>
        <v/>
      </c>
      <c r="BC211" s="104" t="str">
        <f t="shared" si="197"/>
        <v/>
      </c>
      <c r="BD211" s="104" t="str">
        <f t="shared" si="197"/>
        <v/>
      </c>
      <c r="BE211" s="104" t="str">
        <f t="shared" si="197"/>
        <v/>
      </c>
      <c r="BF211" s="104" t="str">
        <f t="shared" si="197"/>
        <v/>
      </c>
      <c r="BG211" s="104" t="str">
        <f t="shared" si="197"/>
        <v/>
      </c>
      <c r="BH211" s="104" t="str">
        <f t="shared" si="197"/>
        <v/>
      </c>
      <c r="BI211" s="104" t="str">
        <f t="shared" si="197"/>
        <v/>
      </c>
      <c r="BJ211" s="104" t="str">
        <f t="shared" si="197"/>
        <v/>
      </c>
      <c r="BK211" s="104" t="str">
        <f t="shared" si="197"/>
        <v/>
      </c>
      <c r="BL211" s="104" t="str">
        <f t="shared" si="197"/>
        <v/>
      </c>
      <c r="BM211" s="104"/>
      <c r="BN211" s="104" t="str">
        <f t="shared" si="183"/>
        <v/>
      </c>
      <c r="BO211" s="104" t="str">
        <f t="shared" si="198"/>
        <v/>
      </c>
      <c r="BP211" s="104" t="str">
        <f t="shared" si="198"/>
        <v/>
      </c>
      <c r="BQ211" s="104" t="str">
        <f t="shared" si="198"/>
        <v/>
      </c>
      <c r="BR211" s="104" t="str">
        <f t="shared" si="198"/>
        <v/>
      </c>
      <c r="BS211" s="104" t="str">
        <f t="shared" si="198"/>
        <v/>
      </c>
      <c r="BT211" s="104" t="str">
        <f t="shared" si="198"/>
        <v/>
      </c>
      <c r="BU211" s="104" t="str">
        <f t="shared" si="198"/>
        <v/>
      </c>
      <c r="BV211" s="104" t="str">
        <f t="shared" si="198"/>
        <v/>
      </c>
      <c r="BW211" s="104" t="str">
        <f t="shared" si="198"/>
        <v/>
      </c>
      <c r="BX211" s="104" t="str">
        <f t="shared" si="198"/>
        <v/>
      </c>
      <c r="BY211" s="104" t="str">
        <f t="shared" si="198"/>
        <v/>
      </c>
      <c r="BZ211" s="104" t="str">
        <f t="shared" si="198"/>
        <v/>
      </c>
      <c r="CA211" s="104"/>
      <c r="CB211" s="104" t="str">
        <f t="shared" si="200"/>
        <v/>
      </c>
      <c r="CC211" s="104" t="str">
        <f t="shared" si="200"/>
        <v/>
      </c>
      <c r="CD211" s="104" t="str">
        <f t="shared" si="200"/>
        <v/>
      </c>
      <c r="CE211" s="104" t="str">
        <f t="shared" si="200"/>
        <v/>
      </c>
      <c r="CF211" s="104" t="str">
        <f t="shared" si="200"/>
        <v/>
      </c>
      <c r="CG211" s="104" t="str">
        <f t="shared" si="210"/>
        <v/>
      </c>
      <c r="CH211" s="104" t="str">
        <f t="shared" si="210"/>
        <v/>
      </c>
      <c r="CI211" s="104" t="str">
        <f t="shared" si="210"/>
        <v/>
      </c>
      <c r="CJ211" s="104" t="str">
        <f t="shared" si="210"/>
        <v/>
      </c>
      <c r="CK211" s="104" t="str">
        <f t="shared" si="210"/>
        <v/>
      </c>
      <c r="CL211" s="104" t="str">
        <f t="shared" si="210"/>
        <v/>
      </c>
      <c r="CM211" s="104" t="str">
        <f t="shared" si="210"/>
        <v/>
      </c>
      <c r="CN211" s="104" t="str">
        <f t="shared" si="210"/>
        <v/>
      </c>
      <c r="CO211" s="104"/>
      <c r="CP211" s="104" t="str">
        <f t="shared" si="201"/>
        <v/>
      </c>
      <c r="CQ211" s="104" t="str">
        <f t="shared" si="201"/>
        <v/>
      </c>
      <c r="CR211" s="104" t="str">
        <f t="shared" si="201"/>
        <v/>
      </c>
      <c r="CS211" s="104" t="str">
        <f t="shared" si="201"/>
        <v/>
      </c>
      <c r="CT211" s="104" t="str">
        <f t="shared" si="201"/>
        <v/>
      </c>
      <c r="CU211" s="104" t="str">
        <f t="shared" si="211"/>
        <v/>
      </c>
      <c r="CV211" s="104" t="str">
        <f t="shared" si="211"/>
        <v/>
      </c>
      <c r="CW211" s="104" t="str">
        <f t="shared" si="211"/>
        <v/>
      </c>
      <c r="CX211" s="104" t="str">
        <f t="shared" si="211"/>
        <v/>
      </c>
      <c r="CY211" s="104" t="str">
        <f t="shared" si="211"/>
        <v/>
      </c>
      <c r="CZ211" s="104" t="str">
        <f t="shared" si="211"/>
        <v/>
      </c>
      <c r="DA211" s="104" t="str">
        <f t="shared" si="211"/>
        <v/>
      </c>
      <c r="DB211" s="104" t="str">
        <f t="shared" si="211"/>
        <v/>
      </c>
      <c r="DC211" s="104"/>
      <c r="DD211" s="104" t="str">
        <f t="shared" si="202"/>
        <v/>
      </c>
      <c r="DE211" s="104" t="str">
        <f t="shared" si="202"/>
        <v/>
      </c>
      <c r="DF211" s="104" t="str">
        <f t="shared" si="202"/>
        <v/>
      </c>
      <c r="DG211" s="104" t="str">
        <f t="shared" si="202"/>
        <v/>
      </c>
      <c r="DH211" s="104" t="str">
        <f t="shared" si="202"/>
        <v/>
      </c>
      <c r="DI211" s="104" t="str">
        <f t="shared" si="212"/>
        <v/>
      </c>
      <c r="DJ211" s="104" t="str">
        <f t="shared" si="212"/>
        <v/>
      </c>
      <c r="DK211" s="104" t="str">
        <f t="shared" si="212"/>
        <v/>
      </c>
      <c r="DL211" s="104" t="str">
        <f t="shared" si="212"/>
        <v/>
      </c>
      <c r="DM211" s="104" t="str">
        <f t="shared" si="212"/>
        <v/>
      </c>
      <c r="DN211" s="104" t="str">
        <f t="shared" si="212"/>
        <v/>
      </c>
      <c r="DO211" s="104" t="str">
        <f t="shared" si="212"/>
        <v/>
      </c>
      <c r="DP211" s="104" t="str">
        <f t="shared" si="212"/>
        <v/>
      </c>
      <c r="DQ211" s="104"/>
      <c r="DR211" s="104" t="str">
        <f t="shared" si="203"/>
        <v/>
      </c>
      <c r="DS211" s="104" t="str">
        <f t="shared" si="203"/>
        <v/>
      </c>
      <c r="DT211" s="104" t="str">
        <f t="shared" si="203"/>
        <v/>
      </c>
      <c r="DU211" s="104" t="str">
        <f t="shared" si="203"/>
        <v/>
      </c>
      <c r="DV211" s="104" t="str">
        <f t="shared" si="203"/>
        <v/>
      </c>
      <c r="DW211" s="104" t="str">
        <f t="shared" si="213"/>
        <v/>
      </c>
      <c r="DX211" s="104">
        <f t="shared" si="213"/>
        <v>48.4</v>
      </c>
      <c r="DY211" s="104" t="str">
        <f t="shared" si="213"/>
        <v/>
      </c>
      <c r="DZ211" s="104" t="str">
        <f t="shared" si="213"/>
        <v/>
      </c>
      <c r="EA211" s="104" t="str">
        <f t="shared" si="213"/>
        <v/>
      </c>
      <c r="EB211" s="104" t="str">
        <f t="shared" si="213"/>
        <v/>
      </c>
      <c r="EC211" s="104" t="str">
        <f t="shared" si="213"/>
        <v/>
      </c>
      <c r="ED211" s="104" t="str">
        <f t="shared" si="213"/>
        <v/>
      </c>
      <c r="EE211" s="104"/>
      <c r="EF211" s="104" t="str">
        <f t="shared" si="204"/>
        <v/>
      </c>
      <c r="EG211" s="104" t="str">
        <f t="shared" si="204"/>
        <v/>
      </c>
      <c r="EH211" s="104" t="str">
        <f t="shared" si="204"/>
        <v/>
      </c>
      <c r="EI211" s="104" t="str">
        <f t="shared" si="204"/>
        <v/>
      </c>
      <c r="EJ211" s="104" t="str">
        <f t="shared" si="204"/>
        <v/>
      </c>
      <c r="EK211" s="104" t="str">
        <f t="shared" si="214"/>
        <v/>
      </c>
      <c r="EL211" s="104" t="str">
        <f t="shared" si="214"/>
        <v/>
      </c>
      <c r="EM211" s="104" t="str">
        <f t="shared" si="214"/>
        <v/>
      </c>
      <c r="EN211" s="104" t="str">
        <f t="shared" si="214"/>
        <v/>
      </c>
      <c r="EO211" s="104" t="str">
        <f t="shared" si="214"/>
        <v/>
      </c>
      <c r="EP211" s="104" t="str">
        <f t="shared" si="214"/>
        <v/>
      </c>
      <c r="EQ211" s="104" t="str">
        <f t="shared" si="214"/>
        <v/>
      </c>
      <c r="ER211" s="104" t="str">
        <f t="shared" si="214"/>
        <v/>
      </c>
      <c r="ES211" s="104"/>
      <c r="ET211" s="104" t="str">
        <f t="shared" si="205"/>
        <v/>
      </c>
      <c r="EU211" s="104" t="str">
        <f t="shared" si="205"/>
        <v/>
      </c>
      <c r="EV211" s="104" t="str">
        <f t="shared" si="205"/>
        <v/>
      </c>
      <c r="EW211" s="104" t="str">
        <f t="shared" si="205"/>
        <v/>
      </c>
      <c r="EX211" s="104" t="str">
        <f t="shared" si="205"/>
        <v/>
      </c>
      <c r="EY211" s="104" t="str">
        <f t="shared" si="215"/>
        <v/>
      </c>
      <c r="EZ211" s="104" t="str">
        <f t="shared" si="215"/>
        <v/>
      </c>
      <c r="FA211" s="104" t="str">
        <f t="shared" si="215"/>
        <v/>
      </c>
      <c r="FB211" s="104" t="str">
        <f t="shared" si="215"/>
        <v/>
      </c>
      <c r="FC211" s="104" t="str">
        <f t="shared" si="215"/>
        <v/>
      </c>
      <c r="FD211" s="104" t="str">
        <f t="shared" si="215"/>
        <v/>
      </c>
      <c r="FE211" s="104" t="str">
        <f t="shared" si="215"/>
        <v/>
      </c>
      <c r="FF211" s="104" t="str">
        <f t="shared" si="215"/>
        <v/>
      </c>
      <c r="FG211" s="104"/>
      <c r="FH211" s="104" t="str">
        <f t="shared" si="206"/>
        <v/>
      </c>
      <c r="FI211" s="104" t="str">
        <f t="shared" si="206"/>
        <v/>
      </c>
      <c r="FJ211" s="104" t="str">
        <f t="shared" si="206"/>
        <v/>
      </c>
      <c r="FK211" s="104" t="str">
        <f t="shared" si="206"/>
        <v/>
      </c>
      <c r="FL211" s="104" t="str">
        <f t="shared" si="206"/>
        <v/>
      </c>
      <c r="FM211" s="104" t="str">
        <f t="shared" si="216"/>
        <v/>
      </c>
      <c r="FN211" s="104" t="str">
        <f t="shared" si="216"/>
        <v/>
      </c>
      <c r="FO211" s="104" t="str">
        <f t="shared" si="216"/>
        <v/>
      </c>
      <c r="FP211" s="104" t="str">
        <f t="shared" si="216"/>
        <v/>
      </c>
      <c r="FQ211" s="104" t="str">
        <f t="shared" si="216"/>
        <v/>
      </c>
      <c r="FR211" s="104" t="str">
        <f t="shared" si="216"/>
        <v/>
      </c>
      <c r="FS211" s="104" t="str">
        <f t="shared" si="216"/>
        <v/>
      </c>
      <c r="FT211" s="104" t="str">
        <f t="shared" si="216"/>
        <v/>
      </c>
      <c r="FU211" s="104"/>
      <c r="FV211" s="104" t="str">
        <f t="shared" si="207"/>
        <v/>
      </c>
      <c r="FW211" s="104" t="str">
        <f t="shared" si="207"/>
        <v/>
      </c>
      <c r="FX211" s="104" t="str">
        <f t="shared" si="207"/>
        <v/>
      </c>
      <c r="FY211" s="104" t="str">
        <f t="shared" si="207"/>
        <v/>
      </c>
      <c r="FZ211" s="104" t="str">
        <f t="shared" si="207"/>
        <v/>
      </c>
      <c r="GA211" s="104" t="str">
        <f t="shared" si="217"/>
        <v/>
      </c>
      <c r="GB211" s="104" t="str">
        <f t="shared" si="217"/>
        <v/>
      </c>
      <c r="GC211" s="104" t="str">
        <f t="shared" si="217"/>
        <v/>
      </c>
      <c r="GD211" s="104" t="str">
        <f t="shared" si="217"/>
        <v/>
      </c>
      <c r="GE211" s="104" t="str">
        <f t="shared" si="217"/>
        <v/>
      </c>
      <c r="GF211" s="104" t="str">
        <f t="shared" si="217"/>
        <v/>
      </c>
      <c r="GG211" s="104" t="str">
        <f t="shared" si="217"/>
        <v/>
      </c>
      <c r="GH211" s="104" t="str">
        <f t="shared" si="217"/>
        <v/>
      </c>
      <c r="GI211" s="104"/>
      <c r="GJ211" s="104" t="str">
        <f t="shared" si="208"/>
        <v/>
      </c>
      <c r="GK211" s="104" t="str">
        <f t="shared" si="208"/>
        <v/>
      </c>
      <c r="GL211" s="104" t="str">
        <f t="shared" si="208"/>
        <v/>
      </c>
      <c r="GM211" s="104" t="str">
        <f t="shared" si="208"/>
        <v/>
      </c>
      <c r="GN211" s="104" t="str">
        <f t="shared" si="208"/>
        <v/>
      </c>
      <c r="GO211" s="104" t="str">
        <f t="shared" si="218"/>
        <v/>
      </c>
      <c r="GP211" s="104" t="str">
        <f t="shared" si="218"/>
        <v/>
      </c>
      <c r="GQ211" s="104" t="str">
        <f t="shared" si="218"/>
        <v/>
      </c>
      <c r="GR211" s="104" t="str">
        <f t="shared" si="218"/>
        <v/>
      </c>
      <c r="GS211" s="104" t="str">
        <f t="shared" si="218"/>
        <v/>
      </c>
      <c r="GT211" s="104" t="str">
        <f t="shared" si="218"/>
        <v/>
      </c>
      <c r="GU211" s="104" t="str">
        <f t="shared" si="218"/>
        <v/>
      </c>
      <c r="GV211" s="104" t="str">
        <f t="shared" si="218"/>
        <v/>
      </c>
      <c r="GW211" s="104"/>
      <c r="GX211" s="104" t="str">
        <f t="shared" si="209"/>
        <v/>
      </c>
      <c r="GY211" s="104" t="str">
        <f t="shared" si="209"/>
        <v/>
      </c>
      <c r="GZ211" s="104" t="str">
        <f t="shared" si="209"/>
        <v/>
      </c>
      <c r="HA211" s="104" t="str">
        <f t="shared" si="209"/>
        <v/>
      </c>
      <c r="HB211" s="104" t="str">
        <f t="shared" si="209"/>
        <v/>
      </c>
      <c r="HC211" s="104" t="str">
        <f t="shared" si="219"/>
        <v/>
      </c>
      <c r="HD211" s="104" t="str">
        <f t="shared" si="219"/>
        <v/>
      </c>
      <c r="HE211" s="104" t="str">
        <f t="shared" si="219"/>
        <v/>
      </c>
      <c r="HF211" s="104" t="str">
        <f t="shared" si="219"/>
        <v/>
      </c>
      <c r="HG211" s="104" t="str">
        <f t="shared" si="219"/>
        <v/>
      </c>
      <c r="HH211" s="104" t="str">
        <f t="shared" si="219"/>
        <v/>
      </c>
      <c r="HI211" s="104" t="str">
        <f t="shared" si="219"/>
        <v/>
      </c>
      <c r="HJ211" s="104" t="str">
        <f t="shared" si="219"/>
        <v/>
      </c>
    </row>
    <row r="212" spans="1:218" x14ac:dyDescent="0.25">
      <c r="A212" s="91">
        <v>40663</v>
      </c>
      <c r="B212" s="113">
        <v>0.75</v>
      </c>
      <c r="C212" s="114" t="s">
        <v>561</v>
      </c>
      <c r="D212" s="160" t="s">
        <v>664</v>
      </c>
      <c r="E212" s="112">
        <v>36.4</v>
      </c>
      <c r="F212" s="134"/>
      <c r="G212" s="161" t="s">
        <v>665</v>
      </c>
      <c r="H212" s="162" t="str">
        <f>INDEX('Daily Activity List'!B:B,MATCH(A212,'Daily Activity List'!$A:$A))</f>
        <v>AB Decon - Spray</v>
      </c>
      <c r="I212" s="136"/>
      <c r="J212" s="104" t="str">
        <f t="shared" si="194"/>
        <v/>
      </c>
      <c r="K212" s="104" t="str">
        <f t="shared" si="194"/>
        <v/>
      </c>
      <c r="L212" s="104" t="str">
        <f t="shared" si="199"/>
        <v/>
      </c>
      <c r="M212" s="104" t="str">
        <f t="shared" si="199"/>
        <v/>
      </c>
      <c r="N212" s="104" t="str">
        <f t="shared" si="199"/>
        <v/>
      </c>
      <c r="O212" s="104" t="str">
        <f t="shared" si="199"/>
        <v/>
      </c>
      <c r="P212" s="104" t="str">
        <f t="shared" si="199"/>
        <v/>
      </c>
      <c r="Q212" s="104" t="str">
        <f t="shared" si="199"/>
        <v/>
      </c>
      <c r="R212" s="104" t="str">
        <f t="shared" si="199"/>
        <v/>
      </c>
      <c r="S212" s="104" t="str">
        <f t="shared" si="199"/>
        <v/>
      </c>
      <c r="T212" s="104" t="str">
        <f t="shared" si="199"/>
        <v/>
      </c>
      <c r="U212" s="104" t="str">
        <f t="shared" si="199"/>
        <v/>
      </c>
      <c r="V212" s="104" t="str">
        <f t="shared" si="199"/>
        <v/>
      </c>
      <c r="W212" s="136"/>
      <c r="X212" s="104" t="str">
        <f t="shared" si="180"/>
        <v/>
      </c>
      <c r="Y212" s="104" t="str">
        <f t="shared" si="195"/>
        <v/>
      </c>
      <c r="Z212" s="104" t="str">
        <f t="shared" si="195"/>
        <v/>
      </c>
      <c r="AA212" s="104" t="str">
        <f t="shared" si="195"/>
        <v/>
      </c>
      <c r="AB212" s="104" t="str">
        <f t="shared" si="195"/>
        <v/>
      </c>
      <c r="AC212" s="104" t="str">
        <f t="shared" si="195"/>
        <v/>
      </c>
      <c r="AD212" s="104" t="str">
        <f t="shared" si="195"/>
        <v/>
      </c>
      <c r="AE212" s="104" t="str">
        <f t="shared" si="195"/>
        <v/>
      </c>
      <c r="AF212" s="104" t="str">
        <f t="shared" si="195"/>
        <v/>
      </c>
      <c r="AG212" s="104" t="str">
        <f t="shared" si="195"/>
        <v/>
      </c>
      <c r="AH212" s="104" t="str">
        <f t="shared" si="195"/>
        <v/>
      </c>
      <c r="AI212" s="104" t="str">
        <f t="shared" si="195"/>
        <v/>
      </c>
      <c r="AJ212" s="104" t="str">
        <f t="shared" si="195"/>
        <v/>
      </c>
      <c r="AK212" s="104"/>
      <c r="AL212" s="104" t="str">
        <f t="shared" si="181"/>
        <v/>
      </c>
      <c r="AM212" s="104" t="str">
        <f t="shared" si="196"/>
        <v/>
      </c>
      <c r="AN212" s="104" t="str">
        <f t="shared" si="196"/>
        <v/>
      </c>
      <c r="AO212" s="104" t="str">
        <f t="shared" si="196"/>
        <v/>
      </c>
      <c r="AP212" s="104" t="str">
        <f t="shared" si="196"/>
        <v/>
      </c>
      <c r="AQ212" s="104" t="str">
        <f t="shared" si="196"/>
        <v/>
      </c>
      <c r="AR212" s="104" t="str">
        <f t="shared" si="196"/>
        <v/>
      </c>
      <c r="AS212" s="104" t="str">
        <f t="shared" si="196"/>
        <v/>
      </c>
      <c r="AT212" s="104" t="str">
        <f t="shared" si="196"/>
        <v/>
      </c>
      <c r="AU212" s="104" t="str">
        <f t="shared" si="196"/>
        <v/>
      </c>
      <c r="AV212" s="104" t="str">
        <f t="shared" si="196"/>
        <v/>
      </c>
      <c r="AW212" s="104" t="str">
        <f t="shared" si="196"/>
        <v/>
      </c>
      <c r="AX212" s="104" t="str">
        <f t="shared" si="196"/>
        <v/>
      </c>
      <c r="AY212" s="104"/>
      <c r="AZ212" s="104" t="str">
        <f t="shared" si="182"/>
        <v/>
      </c>
      <c r="BA212" s="104" t="str">
        <f t="shared" si="197"/>
        <v/>
      </c>
      <c r="BB212" s="104" t="str">
        <f t="shared" si="197"/>
        <v/>
      </c>
      <c r="BC212" s="104" t="str">
        <f t="shared" si="197"/>
        <v/>
      </c>
      <c r="BD212" s="104" t="str">
        <f t="shared" si="197"/>
        <v/>
      </c>
      <c r="BE212" s="104" t="str">
        <f t="shared" si="197"/>
        <v/>
      </c>
      <c r="BF212" s="104" t="str">
        <f t="shared" si="197"/>
        <v/>
      </c>
      <c r="BG212" s="104" t="str">
        <f t="shared" si="197"/>
        <v/>
      </c>
      <c r="BH212" s="104" t="str">
        <f t="shared" si="197"/>
        <v/>
      </c>
      <c r="BI212" s="104" t="str">
        <f t="shared" si="197"/>
        <v/>
      </c>
      <c r="BJ212" s="104" t="str">
        <f t="shared" si="197"/>
        <v/>
      </c>
      <c r="BK212" s="104" t="str">
        <f t="shared" si="197"/>
        <v/>
      </c>
      <c r="BL212" s="104" t="str">
        <f t="shared" si="197"/>
        <v/>
      </c>
      <c r="BM212" s="104"/>
      <c r="BN212" s="104" t="str">
        <f t="shared" si="183"/>
        <v/>
      </c>
      <c r="BO212" s="104" t="str">
        <f t="shared" si="198"/>
        <v/>
      </c>
      <c r="BP212" s="104" t="str">
        <f t="shared" si="198"/>
        <v/>
      </c>
      <c r="BQ212" s="104" t="str">
        <f t="shared" si="198"/>
        <v/>
      </c>
      <c r="BR212" s="104" t="str">
        <f t="shared" si="198"/>
        <v/>
      </c>
      <c r="BS212" s="104" t="str">
        <f t="shared" si="198"/>
        <v/>
      </c>
      <c r="BT212" s="104" t="str">
        <f t="shared" si="198"/>
        <v/>
      </c>
      <c r="BU212" s="104" t="str">
        <f t="shared" si="198"/>
        <v/>
      </c>
      <c r="BV212" s="104" t="str">
        <f t="shared" si="198"/>
        <v/>
      </c>
      <c r="BW212" s="104" t="str">
        <f t="shared" si="198"/>
        <v/>
      </c>
      <c r="BX212" s="104" t="str">
        <f t="shared" si="198"/>
        <v/>
      </c>
      <c r="BY212" s="104" t="str">
        <f t="shared" si="198"/>
        <v/>
      </c>
      <c r="BZ212" s="104" t="str">
        <f t="shared" si="198"/>
        <v/>
      </c>
      <c r="CA212" s="104"/>
      <c r="CB212" s="104" t="str">
        <f t="shared" si="200"/>
        <v/>
      </c>
      <c r="CC212" s="104" t="str">
        <f t="shared" si="200"/>
        <v/>
      </c>
      <c r="CD212" s="104" t="str">
        <f t="shared" si="200"/>
        <v/>
      </c>
      <c r="CE212" s="104" t="str">
        <f t="shared" si="200"/>
        <v/>
      </c>
      <c r="CF212" s="104" t="str">
        <f t="shared" si="200"/>
        <v/>
      </c>
      <c r="CG212" s="104" t="str">
        <f t="shared" si="210"/>
        <v/>
      </c>
      <c r="CH212" s="104" t="str">
        <f t="shared" si="210"/>
        <v/>
      </c>
      <c r="CI212" s="104" t="str">
        <f t="shared" si="210"/>
        <v/>
      </c>
      <c r="CJ212" s="104" t="str">
        <f t="shared" si="210"/>
        <v/>
      </c>
      <c r="CK212" s="104" t="str">
        <f t="shared" si="210"/>
        <v/>
      </c>
      <c r="CL212" s="104" t="str">
        <f t="shared" si="210"/>
        <v/>
      </c>
      <c r="CM212" s="104" t="str">
        <f t="shared" si="210"/>
        <v/>
      </c>
      <c r="CN212" s="104" t="str">
        <f t="shared" si="210"/>
        <v/>
      </c>
      <c r="CO212" s="104"/>
      <c r="CP212" s="104" t="str">
        <f t="shared" si="201"/>
        <v/>
      </c>
      <c r="CQ212" s="104" t="str">
        <f t="shared" si="201"/>
        <v/>
      </c>
      <c r="CR212" s="104" t="str">
        <f t="shared" si="201"/>
        <v/>
      </c>
      <c r="CS212" s="104" t="str">
        <f t="shared" si="201"/>
        <v/>
      </c>
      <c r="CT212" s="104" t="str">
        <f t="shared" si="201"/>
        <v/>
      </c>
      <c r="CU212" s="104" t="str">
        <f t="shared" si="211"/>
        <v/>
      </c>
      <c r="CV212" s="104" t="str">
        <f t="shared" si="211"/>
        <v/>
      </c>
      <c r="CW212" s="104" t="str">
        <f t="shared" si="211"/>
        <v/>
      </c>
      <c r="CX212" s="104" t="str">
        <f t="shared" si="211"/>
        <v/>
      </c>
      <c r="CY212" s="104" t="str">
        <f t="shared" si="211"/>
        <v/>
      </c>
      <c r="CZ212" s="104" t="str">
        <f t="shared" si="211"/>
        <v/>
      </c>
      <c r="DA212" s="104" t="str">
        <f t="shared" si="211"/>
        <v/>
      </c>
      <c r="DB212" s="104" t="str">
        <f t="shared" si="211"/>
        <v/>
      </c>
      <c r="DC212" s="104"/>
      <c r="DD212" s="104" t="str">
        <f t="shared" si="202"/>
        <v/>
      </c>
      <c r="DE212" s="104" t="str">
        <f t="shared" si="202"/>
        <v/>
      </c>
      <c r="DF212" s="104" t="str">
        <f t="shared" si="202"/>
        <v/>
      </c>
      <c r="DG212" s="104" t="str">
        <f t="shared" si="202"/>
        <v/>
      </c>
      <c r="DH212" s="104" t="str">
        <f t="shared" si="202"/>
        <v/>
      </c>
      <c r="DI212" s="104" t="str">
        <f t="shared" si="212"/>
        <v/>
      </c>
      <c r="DJ212" s="104" t="str">
        <f t="shared" si="212"/>
        <v/>
      </c>
      <c r="DK212" s="104" t="str">
        <f t="shared" si="212"/>
        <v/>
      </c>
      <c r="DL212" s="104" t="str">
        <f t="shared" si="212"/>
        <v/>
      </c>
      <c r="DM212" s="104" t="str">
        <f t="shared" si="212"/>
        <v/>
      </c>
      <c r="DN212" s="104" t="str">
        <f t="shared" si="212"/>
        <v/>
      </c>
      <c r="DO212" s="104" t="str">
        <f t="shared" si="212"/>
        <v/>
      </c>
      <c r="DP212" s="104" t="str">
        <f t="shared" si="212"/>
        <v/>
      </c>
      <c r="DQ212" s="104"/>
      <c r="DR212" s="104" t="str">
        <f t="shared" si="203"/>
        <v/>
      </c>
      <c r="DS212" s="104" t="str">
        <f t="shared" si="203"/>
        <v/>
      </c>
      <c r="DT212" s="104" t="str">
        <f t="shared" si="203"/>
        <v/>
      </c>
      <c r="DU212" s="104" t="str">
        <f t="shared" si="203"/>
        <v/>
      </c>
      <c r="DV212" s="104" t="str">
        <f t="shared" si="203"/>
        <v/>
      </c>
      <c r="DW212" s="104" t="str">
        <f t="shared" si="213"/>
        <v/>
      </c>
      <c r="DX212" s="104" t="str">
        <f t="shared" si="213"/>
        <v/>
      </c>
      <c r="DY212" s="104" t="str">
        <f t="shared" si="213"/>
        <v/>
      </c>
      <c r="DZ212" s="104" t="str">
        <f t="shared" si="213"/>
        <v/>
      </c>
      <c r="EA212" s="104" t="str">
        <f t="shared" si="213"/>
        <v/>
      </c>
      <c r="EB212" s="104" t="str">
        <f t="shared" si="213"/>
        <v/>
      </c>
      <c r="EC212" s="104" t="str">
        <f t="shared" si="213"/>
        <v/>
      </c>
      <c r="ED212" s="104" t="str">
        <f t="shared" si="213"/>
        <v/>
      </c>
      <c r="EE212" s="104"/>
      <c r="EF212" s="104" t="str">
        <f t="shared" si="204"/>
        <v/>
      </c>
      <c r="EG212" s="104" t="str">
        <f t="shared" si="204"/>
        <v/>
      </c>
      <c r="EH212" s="104" t="str">
        <f t="shared" si="204"/>
        <v/>
      </c>
      <c r="EI212" s="104" t="str">
        <f t="shared" si="204"/>
        <v/>
      </c>
      <c r="EJ212" s="104" t="str">
        <f t="shared" si="204"/>
        <v/>
      </c>
      <c r="EK212" s="104" t="str">
        <f t="shared" si="214"/>
        <v/>
      </c>
      <c r="EL212" s="104" t="str">
        <f t="shared" si="214"/>
        <v/>
      </c>
      <c r="EM212" s="104" t="str">
        <f t="shared" si="214"/>
        <v/>
      </c>
      <c r="EN212" s="104" t="str">
        <f t="shared" si="214"/>
        <v/>
      </c>
      <c r="EO212" s="104" t="str">
        <f t="shared" si="214"/>
        <v/>
      </c>
      <c r="EP212" s="104" t="str">
        <f t="shared" si="214"/>
        <v/>
      </c>
      <c r="EQ212" s="104" t="str">
        <f t="shared" si="214"/>
        <v/>
      </c>
      <c r="ER212" s="104" t="str">
        <f t="shared" si="214"/>
        <v/>
      </c>
      <c r="ES212" s="104"/>
      <c r="ET212" s="104" t="str">
        <f t="shared" si="205"/>
        <v/>
      </c>
      <c r="EU212" s="104" t="str">
        <f t="shared" si="205"/>
        <v/>
      </c>
      <c r="EV212" s="104" t="str">
        <f t="shared" si="205"/>
        <v/>
      </c>
      <c r="EW212" s="104" t="str">
        <f t="shared" si="205"/>
        <v/>
      </c>
      <c r="EX212" s="104" t="str">
        <f t="shared" si="205"/>
        <v/>
      </c>
      <c r="EY212" s="104" t="str">
        <f t="shared" si="215"/>
        <v/>
      </c>
      <c r="EZ212" s="104">
        <f t="shared" si="215"/>
        <v>36.4</v>
      </c>
      <c r="FA212" s="104" t="str">
        <f t="shared" si="215"/>
        <v/>
      </c>
      <c r="FB212" s="104" t="str">
        <f t="shared" si="215"/>
        <v/>
      </c>
      <c r="FC212" s="104" t="str">
        <f t="shared" si="215"/>
        <v/>
      </c>
      <c r="FD212" s="104" t="str">
        <f t="shared" si="215"/>
        <v/>
      </c>
      <c r="FE212" s="104" t="str">
        <f t="shared" si="215"/>
        <v/>
      </c>
      <c r="FF212" s="104" t="str">
        <f t="shared" si="215"/>
        <v/>
      </c>
      <c r="FG212" s="104"/>
      <c r="FH212" s="104" t="str">
        <f t="shared" si="206"/>
        <v/>
      </c>
      <c r="FI212" s="104" t="str">
        <f t="shared" si="206"/>
        <v/>
      </c>
      <c r="FJ212" s="104" t="str">
        <f t="shared" si="206"/>
        <v/>
      </c>
      <c r="FK212" s="104" t="str">
        <f t="shared" si="206"/>
        <v/>
      </c>
      <c r="FL212" s="104" t="str">
        <f t="shared" si="206"/>
        <v/>
      </c>
      <c r="FM212" s="104" t="str">
        <f t="shared" si="216"/>
        <v/>
      </c>
      <c r="FN212" s="104" t="str">
        <f t="shared" si="216"/>
        <v/>
      </c>
      <c r="FO212" s="104" t="str">
        <f t="shared" si="216"/>
        <v/>
      </c>
      <c r="FP212" s="104" t="str">
        <f t="shared" si="216"/>
        <v/>
      </c>
      <c r="FQ212" s="104" t="str">
        <f t="shared" si="216"/>
        <v/>
      </c>
      <c r="FR212" s="104" t="str">
        <f t="shared" si="216"/>
        <v/>
      </c>
      <c r="FS212" s="104" t="str">
        <f t="shared" si="216"/>
        <v/>
      </c>
      <c r="FT212" s="104" t="str">
        <f t="shared" si="216"/>
        <v/>
      </c>
      <c r="FU212" s="104"/>
      <c r="FV212" s="104" t="str">
        <f t="shared" si="207"/>
        <v/>
      </c>
      <c r="FW212" s="104" t="str">
        <f t="shared" si="207"/>
        <v/>
      </c>
      <c r="FX212" s="104" t="str">
        <f t="shared" si="207"/>
        <v/>
      </c>
      <c r="FY212" s="104" t="str">
        <f t="shared" si="207"/>
        <v/>
      </c>
      <c r="FZ212" s="104" t="str">
        <f t="shared" si="207"/>
        <v/>
      </c>
      <c r="GA212" s="104" t="str">
        <f t="shared" si="217"/>
        <v/>
      </c>
      <c r="GB212" s="104" t="str">
        <f t="shared" si="217"/>
        <v/>
      </c>
      <c r="GC212" s="104" t="str">
        <f t="shared" si="217"/>
        <v/>
      </c>
      <c r="GD212" s="104" t="str">
        <f t="shared" si="217"/>
        <v/>
      </c>
      <c r="GE212" s="104" t="str">
        <f t="shared" si="217"/>
        <v/>
      </c>
      <c r="GF212" s="104" t="str">
        <f t="shared" si="217"/>
        <v/>
      </c>
      <c r="GG212" s="104" t="str">
        <f t="shared" si="217"/>
        <v/>
      </c>
      <c r="GH212" s="104" t="str">
        <f t="shared" si="217"/>
        <v/>
      </c>
      <c r="GI212" s="104"/>
      <c r="GJ212" s="104" t="str">
        <f t="shared" si="208"/>
        <v/>
      </c>
      <c r="GK212" s="104" t="str">
        <f t="shared" si="208"/>
        <v/>
      </c>
      <c r="GL212" s="104" t="str">
        <f t="shared" si="208"/>
        <v/>
      </c>
      <c r="GM212" s="104" t="str">
        <f t="shared" si="208"/>
        <v/>
      </c>
      <c r="GN212" s="104" t="str">
        <f t="shared" si="208"/>
        <v/>
      </c>
      <c r="GO212" s="104" t="str">
        <f t="shared" si="218"/>
        <v/>
      </c>
      <c r="GP212" s="104" t="str">
        <f t="shared" si="218"/>
        <v/>
      </c>
      <c r="GQ212" s="104" t="str">
        <f t="shared" si="218"/>
        <v/>
      </c>
      <c r="GR212" s="104" t="str">
        <f t="shared" si="218"/>
        <v/>
      </c>
      <c r="GS212" s="104" t="str">
        <f t="shared" si="218"/>
        <v/>
      </c>
      <c r="GT212" s="104" t="str">
        <f t="shared" si="218"/>
        <v/>
      </c>
      <c r="GU212" s="104" t="str">
        <f t="shared" si="218"/>
        <v/>
      </c>
      <c r="GV212" s="104" t="str">
        <f t="shared" si="218"/>
        <v/>
      </c>
      <c r="GW212" s="104"/>
      <c r="GX212" s="104" t="str">
        <f t="shared" si="209"/>
        <v/>
      </c>
      <c r="GY212" s="104" t="str">
        <f t="shared" si="209"/>
        <v/>
      </c>
      <c r="GZ212" s="104" t="str">
        <f t="shared" si="209"/>
        <v/>
      </c>
      <c r="HA212" s="104" t="str">
        <f t="shared" si="209"/>
        <v/>
      </c>
      <c r="HB212" s="104" t="str">
        <f t="shared" si="209"/>
        <v/>
      </c>
      <c r="HC212" s="104" t="str">
        <f t="shared" si="219"/>
        <v/>
      </c>
      <c r="HD212" s="104" t="str">
        <f t="shared" si="219"/>
        <v/>
      </c>
      <c r="HE212" s="104" t="str">
        <f t="shared" si="219"/>
        <v/>
      </c>
      <c r="HF212" s="104" t="str">
        <f t="shared" si="219"/>
        <v/>
      </c>
      <c r="HG212" s="104" t="str">
        <f t="shared" si="219"/>
        <v/>
      </c>
      <c r="HH212" s="104" t="str">
        <f t="shared" si="219"/>
        <v/>
      </c>
      <c r="HI212" s="104" t="str">
        <f t="shared" si="219"/>
        <v/>
      </c>
      <c r="HJ212" s="104" t="str">
        <f t="shared" si="219"/>
        <v/>
      </c>
    </row>
    <row r="213" spans="1:218" x14ac:dyDescent="0.25">
      <c r="A213" s="91">
        <v>40663</v>
      </c>
      <c r="B213" s="113">
        <v>0.75</v>
      </c>
      <c r="C213" s="114" t="s">
        <v>560</v>
      </c>
      <c r="D213" s="160" t="s">
        <v>664</v>
      </c>
      <c r="E213" s="112">
        <v>83.2</v>
      </c>
      <c r="F213" s="134"/>
      <c r="G213" s="161" t="s">
        <v>665</v>
      </c>
      <c r="H213" s="162" t="str">
        <f>INDEX('Daily Activity List'!B:B,MATCH(A213,'Daily Activity List'!$A:$A))</f>
        <v>AB Decon - Spray</v>
      </c>
      <c r="I213" s="136"/>
      <c r="J213" s="104" t="str">
        <f t="shared" si="194"/>
        <v/>
      </c>
      <c r="K213" s="104" t="str">
        <f t="shared" si="194"/>
        <v/>
      </c>
      <c r="L213" s="104" t="str">
        <f t="shared" si="199"/>
        <v/>
      </c>
      <c r="M213" s="104" t="str">
        <f t="shared" si="199"/>
        <v/>
      </c>
      <c r="N213" s="104" t="str">
        <f t="shared" si="199"/>
        <v/>
      </c>
      <c r="O213" s="104" t="str">
        <f t="shared" si="199"/>
        <v/>
      </c>
      <c r="P213" s="104" t="str">
        <f t="shared" si="199"/>
        <v/>
      </c>
      <c r="Q213" s="104" t="str">
        <f t="shared" si="199"/>
        <v/>
      </c>
      <c r="R213" s="104" t="str">
        <f t="shared" si="199"/>
        <v/>
      </c>
      <c r="S213" s="104" t="str">
        <f t="shared" si="199"/>
        <v/>
      </c>
      <c r="T213" s="104" t="str">
        <f t="shared" si="199"/>
        <v/>
      </c>
      <c r="U213" s="104" t="str">
        <f t="shared" si="199"/>
        <v/>
      </c>
      <c r="V213" s="104" t="str">
        <f t="shared" si="199"/>
        <v/>
      </c>
      <c r="W213" s="136"/>
      <c r="X213" s="104" t="str">
        <f t="shared" si="180"/>
        <v/>
      </c>
      <c r="Y213" s="104" t="str">
        <f t="shared" si="195"/>
        <v/>
      </c>
      <c r="Z213" s="104" t="str">
        <f t="shared" si="195"/>
        <v/>
      </c>
      <c r="AA213" s="104" t="str">
        <f t="shared" si="195"/>
        <v/>
      </c>
      <c r="AB213" s="104" t="str">
        <f t="shared" si="195"/>
        <v/>
      </c>
      <c r="AC213" s="104" t="str">
        <f t="shared" si="195"/>
        <v/>
      </c>
      <c r="AD213" s="104" t="str">
        <f t="shared" ref="Y213:AJ234" si="220">IF($C213="Decontamination Line",IF($F213="","",IF($H213=AD$1,$F213,"")),"")</f>
        <v/>
      </c>
      <c r="AE213" s="104" t="str">
        <f t="shared" si="220"/>
        <v/>
      </c>
      <c r="AF213" s="104" t="str">
        <f t="shared" si="220"/>
        <v/>
      </c>
      <c r="AG213" s="104" t="str">
        <f t="shared" si="220"/>
        <v/>
      </c>
      <c r="AH213" s="104" t="str">
        <f t="shared" si="220"/>
        <v/>
      </c>
      <c r="AI213" s="104" t="str">
        <f t="shared" si="220"/>
        <v/>
      </c>
      <c r="AJ213" s="104" t="str">
        <f t="shared" si="220"/>
        <v/>
      </c>
      <c r="AK213" s="104"/>
      <c r="AL213" s="104" t="str">
        <f t="shared" si="181"/>
        <v/>
      </c>
      <c r="AM213" s="104" t="str">
        <f t="shared" si="196"/>
        <v/>
      </c>
      <c r="AN213" s="104" t="str">
        <f t="shared" si="196"/>
        <v/>
      </c>
      <c r="AO213" s="104" t="str">
        <f t="shared" si="196"/>
        <v/>
      </c>
      <c r="AP213" s="104" t="str">
        <f t="shared" si="196"/>
        <v/>
      </c>
      <c r="AQ213" s="104" t="str">
        <f t="shared" si="196"/>
        <v/>
      </c>
      <c r="AR213" s="104" t="str">
        <f t="shared" ref="AM213:AX234" si="221">IF($C213="Donning Trailer",IF($E213="","",IF($H213=AR$1,$E213,"")),"")</f>
        <v/>
      </c>
      <c r="AS213" s="104" t="str">
        <f t="shared" si="221"/>
        <v/>
      </c>
      <c r="AT213" s="104" t="str">
        <f t="shared" si="221"/>
        <v/>
      </c>
      <c r="AU213" s="104" t="str">
        <f t="shared" si="221"/>
        <v/>
      </c>
      <c r="AV213" s="104" t="str">
        <f t="shared" si="221"/>
        <v/>
      </c>
      <c r="AW213" s="104" t="str">
        <f t="shared" si="221"/>
        <v/>
      </c>
      <c r="AX213" s="104" t="str">
        <f t="shared" si="221"/>
        <v/>
      </c>
      <c r="AY213" s="104"/>
      <c r="AZ213" s="104" t="str">
        <f t="shared" si="182"/>
        <v/>
      </c>
      <c r="BA213" s="104" t="str">
        <f t="shared" si="197"/>
        <v/>
      </c>
      <c r="BB213" s="104" t="str">
        <f t="shared" si="197"/>
        <v/>
      </c>
      <c r="BC213" s="104" t="str">
        <f t="shared" si="197"/>
        <v/>
      </c>
      <c r="BD213" s="104" t="str">
        <f t="shared" si="197"/>
        <v/>
      </c>
      <c r="BE213" s="104" t="str">
        <f t="shared" si="197"/>
        <v/>
      </c>
      <c r="BF213" s="104" t="str">
        <f t="shared" ref="BA213:BL234" si="222">IF($C213="Building",IF($E213="","",IF($H213=BF$1,$E213,"")),"")</f>
        <v/>
      </c>
      <c r="BG213" s="104" t="str">
        <f t="shared" si="222"/>
        <v/>
      </c>
      <c r="BH213" s="104" t="str">
        <f t="shared" si="222"/>
        <v/>
      </c>
      <c r="BI213" s="104" t="str">
        <f t="shared" si="222"/>
        <v/>
      </c>
      <c r="BJ213" s="104" t="str">
        <f t="shared" si="222"/>
        <v/>
      </c>
      <c r="BK213" s="104" t="str">
        <f t="shared" si="222"/>
        <v/>
      </c>
      <c r="BL213" s="104" t="str">
        <f t="shared" si="222"/>
        <v/>
      </c>
      <c r="BM213" s="104"/>
      <c r="BN213" s="104" t="str">
        <f t="shared" si="183"/>
        <v/>
      </c>
      <c r="BO213" s="104" t="str">
        <f t="shared" si="198"/>
        <v/>
      </c>
      <c r="BP213" s="104" t="str">
        <f t="shared" si="198"/>
        <v/>
      </c>
      <c r="BQ213" s="104" t="str">
        <f t="shared" si="198"/>
        <v/>
      </c>
      <c r="BR213" s="104" t="str">
        <f t="shared" si="198"/>
        <v/>
      </c>
      <c r="BS213" s="104" t="str">
        <f t="shared" si="198"/>
        <v/>
      </c>
      <c r="BT213" s="104" t="str">
        <f t="shared" ref="BO213:BZ234" si="223">IF($C213="Building",IF($F213="","",IF($H213=BT$1,$F213,"")),"")</f>
        <v/>
      </c>
      <c r="BU213" s="104" t="str">
        <f t="shared" si="223"/>
        <v/>
      </c>
      <c r="BV213" s="104" t="str">
        <f t="shared" si="223"/>
        <v/>
      </c>
      <c r="BW213" s="104" t="str">
        <f t="shared" si="223"/>
        <v/>
      </c>
      <c r="BX213" s="104" t="str">
        <f t="shared" si="223"/>
        <v/>
      </c>
      <c r="BY213" s="104" t="str">
        <f t="shared" si="223"/>
        <v/>
      </c>
      <c r="BZ213" s="104" t="str">
        <f t="shared" si="223"/>
        <v/>
      </c>
      <c r="CA213" s="104"/>
      <c r="CB213" s="104" t="str">
        <f t="shared" si="200"/>
        <v/>
      </c>
      <c r="CC213" s="104" t="str">
        <f t="shared" si="200"/>
        <v/>
      </c>
      <c r="CD213" s="104" t="str">
        <f t="shared" si="200"/>
        <v/>
      </c>
      <c r="CE213" s="104" t="str">
        <f t="shared" si="200"/>
        <v/>
      </c>
      <c r="CF213" s="104" t="str">
        <f t="shared" si="200"/>
        <v/>
      </c>
      <c r="CG213" s="104" t="str">
        <f t="shared" si="210"/>
        <v/>
      </c>
      <c r="CH213" s="104" t="str">
        <f t="shared" si="210"/>
        <v/>
      </c>
      <c r="CI213" s="104" t="str">
        <f t="shared" si="210"/>
        <v/>
      </c>
      <c r="CJ213" s="104" t="str">
        <f t="shared" si="210"/>
        <v/>
      </c>
      <c r="CK213" s="104" t="str">
        <f t="shared" si="210"/>
        <v/>
      </c>
      <c r="CL213" s="104" t="str">
        <f t="shared" si="210"/>
        <v/>
      </c>
      <c r="CM213" s="104" t="str">
        <f t="shared" si="210"/>
        <v/>
      </c>
      <c r="CN213" s="104" t="str">
        <f t="shared" si="210"/>
        <v/>
      </c>
      <c r="CO213" s="104"/>
      <c r="CP213" s="104" t="str">
        <f t="shared" si="201"/>
        <v/>
      </c>
      <c r="CQ213" s="104" t="str">
        <f t="shared" si="201"/>
        <v/>
      </c>
      <c r="CR213" s="104" t="str">
        <f t="shared" si="201"/>
        <v/>
      </c>
      <c r="CS213" s="104" t="str">
        <f t="shared" si="201"/>
        <v/>
      </c>
      <c r="CT213" s="104" t="str">
        <f t="shared" si="201"/>
        <v/>
      </c>
      <c r="CU213" s="104" t="str">
        <f t="shared" si="211"/>
        <v/>
      </c>
      <c r="CV213" s="104" t="str">
        <f t="shared" si="211"/>
        <v/>
      </c>
      <c r="CW213" s="104" t="str">
        <f t="shared" si="211"/>
        <v/>
      </c>
      <c r="CX213" s="104" t="str">
        <f t="shared" si="211"/>
        <v/>
      </c>
      <c r="CY213" s="104" t="str">
        <f t="shared" si="211"/>
        <v/>
      </c>
      <c r="CZ213" s="104" t="str">
        <f t="shared" si="211"/>
        <v/>
      </c>
      <c r="DA213" s="104" t="str">
        <f t="shared" si="211"/>
        <v/>
      </c>
      <c r="DB213" s="104" t="str">
        <f t="shared" si="211"/>
        <v/>
      </c>
      <c r="DC213" s="104"/>
      <c r="DD213" s="104" t="str">
        <f t="shared" si="202"/>
        <v/>
      </c>
      <c r="DE213" s="104" t="str">
        <f t="shared" si="202"/>
        <v/>
      </c>
      <c r="DF213" s="104" t="str">
        <f t="shared" si="202"/>
        <v/>
      </c>
      <c r="DG213" s="104" t="str">
        <f t="shared" si="202"/>
        <v/>
      </c>
      <c r="DH213" s="104" t="str">
        <f t="shared" si="202"/>
        <v/>
      </c>
      <c r="DI213" s="104" t="str">
        <f t="shared" si="212"/>
        <v/>
      </c>
      <c r="DJ213" s="104" t="str">
        <f t="shared" si="212"/>
        <v/>
      </c>
      <c r="DK213" s="104" t="str">
        <f t="shared" si="212"/>
        <v/>
      </c>
      <c r="DL213" s="104" t="str">
        <f t="shared" si="212"/>
        <v/>
      </c>
      <c r="DM213" s="104" t="str">
        <f t="shared" si="212"/>
        <v/>
      </c>
      <c r="DN213" s="104" t="str">
        <f t="shared" si="212"/>
        <v/>
      </c>
      <c r="DO213" s="104" t="str">
        <f t="shared" si="212"/>
        <v/>
      </c>
      <c r="DP213" s="104" t="str">
        <f t="shared" si="212"/>
        <v/>
      </c>
      <c r="DQ213" s="104"/>
      <c r="DR213" s="104" t="str">
        <f t="shared" si="203"/>
        <v/>
      </c>
      <c r="DS213" s="104" t="str">
        <f t="shared" si="203"/>
        <v/>
      </c>
      <c r="DT213" s="104" t="str">
        <f t="shared" si="203"/>
        <v/>
      </c>
      <c r="DU213" s="104" t="str">
        <f t="shared" si="203"/>
        <v/>
      </c>
      <c r="DV213" s="104" t="str">
        <f t="shared" si="203"/>
        <v/>
      </c>
      <c r="DW213" s="104" t="str">
        <f t="shared" si="213"/>
        <v/>
      </c>
      <c r="DX213" s="104" t="str">
        <f t="shared" si="213"/>
        <v/>
      </c>
      <c r="DY213" s="104" t="str">
        <f t="shared" si="213"/>
        <v/>
      </c>
      <c r="DZ213" s="104" t="str">
        <f t="shared" si="213"/>
        <v/>
      </c>
      <c r="EA213" s="104" t="str">
        <f t="shared" si="213"/>
        <v/>
      </c>
      <c r="EB213" s="104" t="str">
        <f t="shared" si="213"/>
        <v/>
      </c>
      <c r="EC213" s="104" t="str">
        <f t="shared" si="213"/>
        <v/>
      </c>
      <c r="ED213" s="104" t="str">
        <f t="shared" si="213"/>
        <v/>
      </c>
      <c r="EE213" s="104"/>
      <c r="EF213" s="104" t="str">
        <f t="shared" si="204"/>
        <v/>
      </c>
      <c r="EG213" s="104" t="str">
        <f t="shared" si="204"/>
        <v/>
      </c>
      <c r="EH213" s="104" t="str">
        <f t="shared" si="204"/>
        <v/>
      </c>
      <c r="EI213" s="104" t="str">
        <f t="shared" si="204"/>
        <v/>
      </c>
      <c r="EJ213" s="104" t="str">
        <f t="shared" si="204"/>
        <v/>
      </c>
      <c r="EK213" s="104" t="str">
        <f t="shared" si="214"/>
        <v/>
      </c>
      <c r="EL213" s="104">
        <f t="shared" si="214"/>
        <v>83.2</v>
      </c>
      <c r="EM213" s="104" t="str">
        <f t="shared" si="214"/>
        <v/>
      </c>
      <c r="EN213" s="104" t="str">
        <f t="shared" si="214"/>
        <v/>
      </c>
      <c r="EO213" s="104" t="str">
        <f t="shared" si="214"/>
        <v/>
      </c>
      <c r="EP213" s="104" t="str">
        <f t="shared" si="214"/>
        <v/>
      </c>
      <c r="EQ213" s="104" t="str">
        <f t="shared" si="214"/>
        <v/>
      </c>
      <c r="ER213" s="104" t="str">
        <f t="shared" si="214"/>
        <v/>
      </c>
      <c r="ES213" s="104"/>
      <c r="ET213" s="104" t="str">
        <f t="shared" si="205"/>
        <v/>
      </c>
      <c r="EU213" s="104" t="str">
        <f t="shared" si="205"/>
        <v/>
      </c>
      <c r="EV213" s="104" t="str">
        <f t="shared" si="205"/>
        <v/>
      </c>
      <c r="EW213" s="104" t="str">
        <f t="shared" si="205"/>
        <v/>
      </c>
      <c r="EX213" s="104" t="str">
        <f t="shared" si="205"/>
        <v/>
      </c>
      <c r="EY213" s="104" t="str">
        <f t="shared" si="215"/>
        <v/>
      </c>
      <c r="EZ213" s="104" t="str">
        <f t="shared" si="215"/>
        <v/>
      </c>
      <c r="FA213" s="104" t="str">
        <f t="shared" si="215"/>
        <v/>
      </c>
      <c r="FB213" s="104" t="str">
        <f t="shared" si="215"/>
        <v/>
      </c>
      <c r="FC213" s="104" t="str">
        <f t="shared" si="215"/>
        <v/>
      </c>
      <c r="FD213" s="104" t="str">
        <f t="shared" si="215"/>
        <v/>
      </c>
      <c r="FE213" s="104" t="str">
        <f t="shared" si="215"/>
        <v/>
      </c>
      <c r="FF213" s="104" t="str">
        <f t="shared" si="215"/>
        <v/>
      </c>
      <c r="FG213" s="104"/>
      <c r="FH213" s="104" t="str">
        <f t="shared" si="206"/>
        <v/>
      </c>
      <c r="FI213" s="104" t="str">
        <f t="shared" si="206"/>
        <v/>
      </c>
      <c r="FJ213" s="104" t="str">
        <f t="shared" si="206"/>
        <v/>
      </c>
      <c r="FK213" s="104" t="str">
        <f t="shared" si="206"/>
        <v/>
      </c>
      <c r="FL213" s="104" t="str">
        <f t="shared" si="206"/>
        <v/>
      </c>
      <c r="FM213" s="104" t="str">
        <f t="shared" si="216"/>
        <v/>
      </c>
      <c r="FN213" s="104" t="str">
        <f t="shared" si="216"/>
        <v/>
      </c>
      <c r="FO213" s="104" t="str">
        <f t="shared" si="216"/>
        <v/>
      </c>
      <c r="FP213" s="104" t="str">
        <f t="shared" si="216"/>
        <v/>
      </c>
      <c r="FQ213" s="104" t="str">
        <f t="shared" si="216"/>
        <v/>
      </c>
      <c r="FR213" s="104" t="str">
        <f t="shared" si="216"/>
        <v/>
      </c>
      <c r="FS213" s="104" t="str">
        <f t="shared" si="216"/>
        <v/>
      </c>
      <c r="FT213" s="104" t="str">
        <f t="shared" si="216"/>
        <v/>
      </c>
      <c r="FU213" s="104"/>
      <c r="FV213" s="104" t="str">
        <f t="shared" si="207"/>
        <v/>
      </c>
      <c r="FW213" s="104" t="str">
        <f t="shared" si="207"/>
        <v/>
      </c>
      <c r="FX213" s="104" t="str">
        <f t="shared" si="207"/>
        <v/>
      </c>
      <c r="FY213" s="104" t="str">
        <f t="shared" si="207"/>
        <v/>
      </c>
      <c r="FZ213" s="104" t="str">
        <f t="shared" si="207"/>
        <v/>
      </c>
      <c r="GA213" s="104" t="str">
        <f t="shared" si="217"/>
        <v/>
      </c>
      <c r="GB213" s="104" t="str">
        <f t="shared" si="217"/>
        <v/>
      </c>
      <c r="GC213" s="104" t="str">
        <f t="shared" si="217"/>
        <v/>
      </c>
      <c r="GD213" s="104" t="str">
        <f t="shared" si="217"/>
        <v/>
      </c>
      <c r="GE213" s="104" t="str">
        <f t="shared" si="217"/>
        <v/>
      </c>
      <c r="GF213" s="104" t="str">
        <f t="shared" si="217"/>
        <v/>
      </c>
      <c r="GG213" s="104" t="str">
        <f t="shared" si="217"/>
        <v/>
      </c>
      <c r="GH213" s="104" t="str">
        <f t="shared" si="217"/>
        <v/>
      </c>
      <c r="GI213" s="104"/>
      <c r="GJ213" s="104" t="str">
        <f t="shared" si="208"/>
        <v/>
      </c>
      <c r="GK213" s="104" t="str">
        <f t="shared" si="208"/>
        <v/>
      </c>
      <c r="GL213" s="104" t="str">
        <f t="shared" si="208"/>
        <v/>
      </c>
      <c r="GM213" s="104" t="str">
        <f t="shared" si="208"/>
        <v/>
      </c>
      <c r="GN213" s="104" t="str">
        <f t="shared" si="208"/>
        <v/>
      </c>
      <c r="GO213" s="104" t="str">
        <f t="shared" si="218"/>
        <v/>
      </c>
      <c r="GP213" s="104" t="str">
        <f t="shared" si="218"/>
        <v/>
      </c>
      <c r="GQ213" s="104" t="str">
        <f t="shared" si="218"/>
        <v/>
      </c>
      <c r="GR213" s="104" t="str">
        <f t="shared" si="218"/>
        <v/>
      </c>
      <c r="GS213" s="104" t="str">
        <f t="shared" si="218"/>
        <v/>
      </c>
      <c r="GT213" s="104" t="str">
        <f t="shared" si="218"/>
        <v/>
      </c>
      <c r="GU213" s="104" t="str">
        <f t="shared" si="218"/>
        <v/>
      </c>
      <c r="GV213" s="104" t="str">
        <f t="shared" si="218"/>
        <v/>
      </c>
      <c r="GW213" s="104"/>
      <c r="GX213" s="104" t="str">
        <f t="shared" si="209"/>
        <v/>
      </c>
      <c r="GY213" s="104" t="str">
        <f t="shared" si="209"/>
        <v/>
      </c>
      <c r="GZ213" s="104" t="str">
        <f t="shared" si="209"/>
        <v/>
      </c>
      <c r="HA213" s="104" t="str">
        <f t="shared" si="209"/>
        <v/>
      </c>
      <c r="HB213" s="104" t="str">
        <f t="shared" si="209"/>
        <v/>
      </c>
      <c r="HC213" s="104" t="str">
        <f t="shared" si="219"/>
        <v/>
      </c>
      <c r="HD213" s="104" t="str">
        <f t="shared" si="219"/>
        <v/>
      </c>
      <c r="HE213" s="104" t="str">
        <f t="shared" si="219"/>
        <v/>
      </c>
      <c r="HF213" s="104" t="str">
        <f t="shared" si="219"/>
        <v/>
      </c>
      <c r="HG213" s="104" t="str">
        <f t="shared" si="219"/>
        <v/>
      </c>
      <c r="HH213" s="104" t="str">
        <f t="shared" si="219"/>
        <v/>
      </c>
      <c r="HI213" s="104" t="str">
        <f t="shared" si="219"/>
        <v/>
      </c>
      <c r="HJ213" s="104" t="str">
        <f t="shared" si="219"/>
        <v/>
      </c>
    </row>
    <row r="214" spans="1:218" x14ac:dyDescent="0.25">
      <c r="A214" s="91">
        <v>40663</v>
      </c>
      <c r="B214" s="113">
        <v>0.75</v>
      </c>
      <c r="C214" s="114" t="s">
        <v>560</v>
      </c>
      <c r="D214" s="160" t="s">
        <v>664</v>
      </c>
      <c r="E214" s="112">
        <v>57.6</v>
      </c>
      <c r="F214" s="134"/>
      <c r="G214" s="161" t="s">
        <v>665</v>
      </c>
      <c r="H214" s="162" t="str">
        <f>INDEX('Daily Activity List'!B:B,MATCH(A214,'Daily Activity List'!$A:$A))</f>
        <v>AB Decon - Spray</v>
      </c>
      <c r="I214" s="136"/>
      <c r="J214" s="104" t="str">
        <f t="shared" si="194"/>
        <v/>
      </c>
      <c r="K214" s="104" t="str">
        <f t="shared" si="194"/>
        <v/>
      </c>
      <c r="L214" s="104" t="str">
        <f t="shared" si="199"/>
        <v/>
      </c>
      <c r="M214" s="104" t="str">
        <f t="shared" si="199"/>
        <v/>
      </c>
      <c r="N214" s="104" t="str">
        <f t="shared" si="199"/>
        <v/>
      </c>
      <c r="O214" s="104" t="str">
        <f t="shared" si="199"/>
        <v/>
      </c>
      <c r="P214" s="104" t="str">
        <f t="shared" si="199"/>
        <v/>
      </c>
      <c r="Q214" s="104" t="str">
        <f t="shared" si="199"/>
        <v/>
      </c>
      <c r="R214" s="104" t="str">
        <f t="shared" si="199"/>
        <v/>
      </c>
      <c r="S214" s="104" t="str">
        <f t="shared" si="199"/>
        <v/>
      </c>
      <c r="T214" s="104" t="str">
        <f t="shared" si="199"/>
        <v/>
      </c>
      <c r="U214" s="104" t="str">
        <f t="shared" si="199"/>
        <v/>
      </c>
      <c r="V214" s="104" t="str">
        <f t="shared" si="199"/>
        <v/>
      </c>
      <c r="W214" s="136"/>
      <c r="X214" s="104" t="str">
        <f t="shared" si="180"/>
        <v/>
      </c>
      <c r="Y214" s="104" t="str">
        <f t="shared" si="220"/>
        <v/>
      </c>
      <c r="Z214" s="104" t="str">
        <f t="shared" si="220"/>
        <v/>
      </c>
      <c r="AA214" s="104" t="str">
        <f t="shared" si="220"/>
        <v/>
      </c>
      <c r="AB214" s="104" t="str">
        <f t="shared" si="220"/>
        <v/>
      </c>
      <c r="AC214" s="104" t="str">
        <f t="shared" si="220"/>
        <v/>
      </c>
      <c r="AD214" s="104" t="str">
        <f t="shared" si="220"/>
        <v/>
      </c>
      <c r="AE214" s="104" t="str">
        <f t="shared" si="220"/>
        <v/>
      </c>
      <c r="AF214" s="104" t="str">
        <f t="shared" si="220"/>
        <v/>
      </c>
      <c r="AG214" s="104" t="str">
        <f t="shared" si="220"/>
        <v/>
      </c>
      <c r="AH214" s="104" t="str">
        <f t="shared" si="220"/>
        <v/>
      </c>
      <c r="AI214" s="104" t="str">
        <f t="shared" si="220"/>
        <v/>
      </c>
      <c r="AJ214" s="104" t="str">
        <f t="shared" si="220"/>
        <v/>
      </c>
      <c r="AK214" s="104"/>
      <c r="AL214" s="104" t="str">
        <f t="shared" si="181"/>
        <v/>
      </c>
      <c r="AM214" s="104" t="str">
        <f t="shared" si="221"/>
        <v/>
      </c>
      <c r="AN214" s="104" t="str">
        <f t="shared" si="221"/>
        <v/>
      </c>
      <c r="AO214" s="104" t="str">
        <f t="shared" si="221"/>
        <v/>
      </c>
      <c r="AP214" s="104" t="str">
        <f t="shared" si="221"/>
        <v/>
      </c>
      <c r="AQ214" s="104" t="str">
        <f t="shared" si="221"/>
        <v/>
      </c>
      <c r="AR214" s="104" t="str">
        <f t="shared" si="221"/>
        <v/>
      </c>
      <c r="AS214" s="104" t="str">
        <f t="shared" si="221"/>
        <v/>
      </c>
      <c r="AT214" s="104" t="str">
        <f t="shared" si="221"/>
        <v/>
      </c>
      <c r="AU214" s="104" t="str">
        <f t="shared" si="221"/>
        <v/>
      </c>
      <c r="AV214" s="104" t="str">
        <f t="shared" si="221"/>
        <v/>
      </c>
      <c r="AW214" s="104" t="str">
        <f t="shared" si="221"/>
        <v/>
      </c>
      <c r="AX214" s="104" t="str">
        <f t="shared" si="221"/>
        <v/>
      </c>
      <c r="AY214" s="104"/>
      <c r="AZ214" s="104" t="str">
        <f t="shared" si="182"/>
        <v/>
      </c>
      <c r="BA214" s="104" t="str">
        <f t="shared" si="222"/>
        <v/>
      </c>
      <c r="BB214" s="104" t="str">
        <f t="shared" si="222"/>
        <v/>
      </c>
      <c r="BC214" s="104" t="str">
        <f t="shared" si="222"/>
        <v/>
      </c>
      <c r="BD214" s="104" t="str">
        <f t="shared" si="222"/>
        <v/>
      </c>
      <c r="BE214" s="104" t="str">
        <f t="shared" si="222"/>
        <v/>
      </c>
      <c r="BF214" s="104" t="str">
        <f t="shared" si="222"/>
        <v/>
      </c>
      <c r="BG214" s="104" t="str">
        <f t="shared" si="222"/>
        <v/>
      </c>
      <c r="BH214" s="104" t="str">
        <f t="shared" si="222"/>
        <v/>
      </c>
      <c r="BI214" s="104" t="str">
        <f t="shared" si="222"/>
        <v/>
      </c>
      <c r="BJ214" s="104" t="str">
        <f t="shared" si="222"/>
        <v/>
      </c>
      <c r="BK214" s="104" t="str">
        <f t="shared" si="222"/>
        <v/>
      </c>
      <c r="BL214" s="104" t="str">
        <f t="shared" si="222"/>
        <v/>
      </c>
      <c r="BM214" s="104"/>
      <c r="BN214" s="104" t="str">
        <f t="shared" si="183"/>
        <v/>
      </c>
      <c r="BO214" s="104" t="str">
        <f t="shared" si="223"/>
        <v/>
      </c>
      <c r="BP214" s="104" t="str">
        <f t="shared" si="223"/>
        <v/>
      </c>
      <c r="BQ214" s="104" t="str">
        <f t="shared" si="223"/>
        <v/>
      </c>
      <c r="BR214" s="104" t="str">
        <f t="shared" si="223"/>
        <v/>
      </c>
      <c r="BS214" s="104" t="str">
        <f t="shared" si="223"/>
        <v/>
      </c>
      <c r="BT214" s="104" t="str">
        <f t="shared" si="223"/>
        <v/>
      </c>
      <c r="BU214" s="104" t="str">
        <f t="shared" si="223"/>
        <v/>
      </c>
      <c r="BV214" s="104" t="str">
        <f t="shared" si="223"/>
        <v/>
      </c>
      <c r="BW214" s="104" t="str">
        <f t="shared" si="223"/>
        <v/>
      </c>
      <c r="BX214" s="104" t="str">
        <f t="shared" si="223"/>
        <v/>
      </c>
      <c r="BY214" s="104" t="str">
        <f t="shared" si="223"/>
        <v/>
      </c>
      <c r="BZ214" s="104" t="str">
        <f t="shared" si="223"/>
        <v/>
      </c>
      <c r="CA214" s="104"/>
      <c r="CB214" s="104" t="str">
        <f t="shared" si="200"/>
        <v/>
      </c>
      <c r="CC214" s="104" t="str">
        <f t="shared" si="200"/>
        <v/>
      </c>
      <c r="CD214" s="104" t="str">
        <f t="shared" si="200"/>
        <v/>
      </c>
      <c r="CE214" s="104" t="str">
        <f t="shared" si="200"/>
        <v/>
      </c>
      <c r="CF214" s="104" t="str">
        <f t="shared" si="200"/>
        <v/>
      </c>
      <c r="CG214" s="104" t="str">
        <f t="shared" si="210"/>
        <v/>
      </c>
      <c r="CH214" s="104" t="str">
        <f t="shared" si="210"/>
        <v/>
      </c>
      <c r="CI214" s="104" t="str">
        <f t="shared" si="210"/>
        <v/>
      </c>
      <c r="CJ214" s="104" t="str">
        <f t="shared" si="210"/>
        <v/>
      </c>
      <c r="CK214" s="104" t="str">
        <f t="shared" si="210"/>
        <v/>
      </c>
      <c r="CL214" s="104" t="str">
        <f t="shared" si="210"/>
        <v/>
      </c>
      <c r="CM214" s="104" t="str">
        <f t="shared" si="210"/>
        <v/>
      </c>
      <c r="CN214" s="104" t="str">
        <f t="shared" si="210"/>
        <v/>
      </c>
      <c r="CO214" s="104"/>
      <c r="CP214" s="104" t="str">
        <f t="shared" si="201"/>
        <v/>
      </c>
      <c r="CQ214" s="104" t="str">
        <f t="shared" si="201"/>
        <v/>
      </c>
      <c r="CR214" s="104" t="str">
        <f t="shared" si="201"/>
        <v/>
      </c>
      <c r="CS214" s="104" t="str">
        <f t="shared" si="201"/>
        <v/>
      </c>
      <c r="CT214" s="104" t="str">
        <f t="shared" si="201"/>
        <v/>
      </c>
      <c r="CU214" s="104" t="str">
        <f t="shared" si="211"/>
        <v/>
      </c>
      <c r="CV214" s="104" t="str">
        <f t="shared" si="211"/>
        <v/>
      </c>
      <c r="CW214" s="104" t="str">
        <f t="shared" si="211"/>
        <v/>
      </c>
      <c r="CX214" s="104" t="str">
        <f t="shared" si="211"/>
        <v/>
      </c>
      <c r="CY214" s="104" t="str">
        <f t="shared" si="211"/>
        <v/>
      </c>
      <c r="CZ214" s="104" t="str">
        <f t="shared" si="211"/>
        <v/>
      </c>
      <c r="DA214" s="104" t="str">
        <f t="shared" si="211"/>
        <v/>
      </c>
      <c r="DB214" s="104" t="str">
        <f t="shared" si="211"/>
        <v/>
      </c>
      <c r="DC214" s="104"/>
      <c r="DD214" s="104" t="str">
        <f t="shared" si="202"/>
        <v/>
      </c>
      <c r="DE214" s="104" t="str">
        <f t="shared" si="202"/>
        <v/>
      </c>
      <c r="DF214" s="104" t="str">
        <f t="shared" si="202"/>
        <v/>
      </c>
      <c r="DG214" s="104" t="str">
        <f t="shared" si="202"/>
        <v/>
      </c>
      <c r="DH214" s="104" t="str">
        <f t="shared" si="202"/>
        <v/>
      </c>
      <c r="DI214" s="104" t="str">
        <f t="shared" si="212"/>
        <v/>
      </c>
      <c r="DJ214" s="104" t="str">
        <f t="shared" si="212"/>
        <v/>
      </c>
      <c r="DK214" s="104" t="str">
        <f t="shared" si="212"/>
        <v/>
      </c>
      <c r="DL214" s="104" t="str">
        <f t="shared" si="212"/>
        <v/>
      </c>
      <c r="DM214" s="104" t="str">
        <f t="shared" si="212"/>
        <v/>
      </c>
      <c r="DN214" s="104" t="str">
        <f t="shared" si="212"/>
        <v/>
      </c>
      <c r="DO214" s="104" t="str">
        <f t="shared" si="212"/>
        <v/>
      </c>
      <c r="DP214" s="104" t="str">
        <f t="shared" si="212"/>
        <v/>
      </c>
      <c r="DQ214" s="104"/>
      <c r="DR214" s="104" t="str">
        <f t="shared" si="203"/>
        <v/>
      </c>
      <c r="DS214" s="104" t="str">
        <f t="shared" si="203"/>
        <v/>
      </c>
      <c r="DT214" s="104" t="str">
        <f t="shared" si="203"/>
        <v/>
      </c>
      <c r="DU214" s="104" t="str">
        <f t="shared" si="203"/>
        <v/>
      </c>
      <c r="DV214" s="104" t="str">
        <f t="shared" si="203"/>
        <v/>
      </c>
      <c r="DW214" s="104" t="str">
        <f t="shared" si="213"/>
        <v/>
      </c>
      <c r="DX214" s="104" t="str">
        <f t="shared" si="213"/>
        <v/>
      </c>
      <c r="DY214" s="104" t="str">
        <f t="shared" si="213"/>
        <v/>
      </c>
      <c r="DZ214" s="104" t="str">
        <f t="shared" si="213"/>
        <v/>
      </c>
      <c r="EA214" s="104" t="str">
        <f t="shared" si="213"/>
        <v/>
      </c>
      <c r="EB214" s="104" t="str">
        <f t="shared" si="213"/>
        <v/>
      </c>
      <c r="EC214" s="104" t="str">
        <f t="shared" si="213"/>
        <v/>
      </c>
      <c r="ED214" s="104" t="str">
        <f t="shared" si="213"/>
        <v/>
      </c>
      <c r="EE214" s="104"/>
      <c r="EF214" s="104" t="str">
        <f t="shared" si="204"/>
        <v/>
      </c>
      <c r="EG214" s="104" t="str">
        <f t="shared" si="204"/>
        <v/>
      </c>
      <c r="EH214" s="104" t="str">
        <f t="shared" si="204"/>
        <v/>
      </c>
      <c r="EI214" s="104" t="str">
        <f t="shared" si="204"/>
        <v/>
      </c>
      <c r="EJ214" s="104" t="str">
        <f t="shared" si="204"/>
        <v/>
      </c>
      <c r="EK214" s="104" t="str">
        <f t="shared" si="214"/>
        <v/>
      </c>
      <c r="EL214" s="104">
        <f t="shared" si="214"/>
        <v>57.6</v>
      </c>
      <c r="EM214" s="104" t="str">
        <f t="shared" si="214"/>
        <v/>
      </c>
      <c r="EN214" s="104" t="str">
        <f t="shared" si="214"/>
        <v/>
      </c>
      <c r="EO214" s="104" t="str">
        <f t="shared" si="214"/>
        <v/>
      </c>
      <c r="EP214" s="104" t="str">
        <f t="shared" si="214"/>
        <v/>
      </c>
      <c r="EQ214" s="104" t="str">
        <f t="shared" si="214"/>
        <v/>
      </c>
      <c r="ER214" s="104" t="str">
        <f t="shared" si="214"/>
        <v/>
      </c>
      <c r="ES214" s="104"/>
      <c r="ET214" s="104" t="str">
        <f t="shared" si="205"/>
        <v/>
      </c>
      <c r="EU214" s="104" t="str">
        <f t="shared" si="205"/>
        <v/>
      </c>
      <c r="EV214" s="104" t="str">
        <f t="shared" si="205"/>
        <v/>
      </c>
      <c r="EW214" s="104" t="str">
        <f t="shared" si="205"/>
        <v/>
      </c>
      <c r="EX214" s="104" t="str">
        <f t="shared" si="205"/>
        <v/>
      </c>
      <c r="EY214" s="104" t="str">
        <f t="shared" si="215"/>
        <v/>
      </c>
      <c r="EZ214" s="104" t="str">
        <f t="shared" si="215"/>
        <v/>
      </c>
      <c r="FA214" s="104" t="str">
        <f t="shared" si="215"/>
        <v/>
      </c>
      <c r="FB214" s="104" t="str">
        <f t="shared" si="215"/>
        <v/>
      </c>
      <c r="FC214" s="104" t="str">
        <f t="shared" si="215"/>
        <v/>
      </c>
      <c r="FD214" s="104" t="str">
        <f t="shared" si="215"/>
        <v/>
      </c>
      <c r="FE214" s="104" t="str">
        <f t="shared" si="215"/>
        <v/>
      </c>
      <c r="FF214" s="104" t="str">
        <f t="shared" si="215"/>
        <v/>
      </c>
      <c r="FG214" s="104"/>
      <c r="FH214" s="104" t="str">
        <f t="shared" si="206"/>
        <v/>
      </c>
      <c r="FI214" s="104" t="str">
        <f t="shared" si="206"/>
        <v/>
      </c>
      <c r="FJ214" s="104" t="str">
        <f t="shared" si="206"/>
        <v/>
      </c>
      <c r="FK214" s="104" t="str">
        <f t="shared" si="206"/>
        <v/>
      </c>
      <c r="FL214" s="104" t="str">
        <f t="shared" si="206"/>
        <v/>
      </c>
      <c r="FM214" s="104" t="str">
        <f t="shared" si="216"/>
        <v/>
      </c>
      <c r="FN214" s="104" t="str">
        <f t="shared" si="216"/>
        <v/>
      </c>
      <c r="FO214" s="104" t="str">
        <f t="shared" si="216"/>
        <v/>
      </c>
      <c r="FP214" s="104" t="str">
        <f t="shared" si="216"/>
        <v/>
      </c>
      <c r="FQ214" s="104" t="str">
        <f t="shared" si="216"/>
        <v/>
      </c>
      <c r="FR214" s="104" t="str">
        <f t="shared" si="216"/>
        <v/>
      </c>
      <c r="FS214" s="104" t="str">
        <f t="shared" si="216"/>
        <v/>
      </c>
      <c r="FT214" s="104" t="str">
        <f t="shared" si="216"/>
        <v/>
      </c>
      <c r="FU214" s="104"/>
      <c r="FV214" s="104" t="str">
        <f t="shared" si="207"/>
        <v/>
      </c>
      <c r="FW214" s="104" t="str">
        <f t="shared" si="207"/>
        <v/>
      </c>
      <c r="FX214" s="104" t="str">
        <f t="shared" si="207"/>
        <v/>
      </c>
      <c r="FY214" s="104" t="str">
        <f t="shared" si="207"/>
        <v/>
      </c>
      <c r="FZ214" s="104" t="str">
        <f t="shared" si="207"/>
        <v/>
      </c>
      <c r="GA214" s="104" t="str">
        <f t="shared" si="217"/>
        <v/>
      </c>
      <c r="GB214" s="104" t="str">
        <f t="shared" si="217"/>
        <v/>
      </c>
      <c r="GC214" s="104" t="str">
        <f t="shared" si="217"/>
        <v/>
      </c>
      <c r="GD214" s="104" t="str">
        <f t="shared" si="217"/>
        <v/>
      </c>
      <c r="GE214" s="104" t="str">
        <f t="shared" si="217"/>
        <v/>
      </c>
      <c r="GF214" s="104" t="str">
        <f t="shared" si="217"/>
        <v/>
      </c>
      <c r="GG214" s="104" t="str">
        <f t="shared" si="217"/>
        <v/>
      </c>
      <c r="GH214" s="104" t="str">
        <f t="shared" si="217"/>
        <v/>
      </c>
      <c r="GI214" s="104"/>
      <c r="GJ214" s="104" t="str">
        <f t="shared" si="208"/>
        <v/>
      </c>
      <c r="GK214" s="104" t="str">
        <f t="shared" si="208"/>
        <v/>
      </c>
      <c r="GL214" s="104" t="str">
        <f t="shared" si="208"/>
        <v/>
      </c>
      <c r="GM214" s="104" t="str">
        <f t="shared" si="208"/>
        <v/>
      </c>
      <c r="GN214" s="104" t="str">
        <f t="shared" si="208"/>
        <v/>
      </c>
      <c r="GO214" s="104" t="str">
        <f t="shared" si="218"/>
        <v/>
      </c>
      <c r="GP214" s="104" t="str">
        <f t="shared" si="218"/>
        <v/>
      </c>
      <c r="GQ214" s="104" t="str">
        <f t="shared" si="218"/>
        <v/>
      </c>
      <c r="GR214" s="104" t="str">
        <f t="shared" si="218"/>
        <v/>
      </c>
      <c r="GS214" s="104" t="str">
        <f t="shared" si="218"/>
        <v/>
      </c>
      <c r="GT214" s="104" t="str">
        <f t="shared" si="218"/>
        <v/>
      </c>
      <c r="GU214" s="104" t="str">
        <f t="shared" si="218"/>
        <v/>
      </c>
      <c r="GV214" s="104" t="str">
        <f t="shared" si="218"/>
        <v/>
      </c>
      <c r="GW214" s="104"/>
      <c r="GX214" s="104" t="str">
        <f t="shared" si="209"/>
        <v/>
      </c>
      <c r="GY214" s="104" t="str">
        <f t="shared" si="209"/>
        <v/>
      </c>
      <c r="GZ214" s="104" t="str">
        <f t="shared" si="209"/>
        <v/>
      </c>
      <c r="HA214" s="104" t="str">
        <f t="shared" si="209"/>
        <v/>
      </c>
      <c r="HB214" s="104" t="str">
        <f t="shared" si="209"/>
        <v/>
      </c>
      <c r="HC214" s="104" t="str">
        <f t="shared" si="219"/>
        <v/>
      </c>
      <c r="HD214" s="104" t="str">
        <f t="shared" si="219"/>
        <v/>
      </c>
      <c r="HE214" s="104" t="str">
        <f t="shared" si="219"/>
        <v/>
      </c>
      <c r="HF214" s="104" t="str">
        <f t="shared" si="219"/>
        <v/>
      </c>
      <c r="HG214" s="104" t="str">
        <f t="shared" si="219"/>
        <v/>
      </c>
      <c r="HH214" s="104" t="str">
        <f t="shared" si="219"/>
        <v/>
      </c>
      <c r="HI214" s="104" t="str">
        <f t="shared" si="219"/>
        <v/>
      </c>
      <c r="HJ214" s="104" t="str">
        <f t="shared" si="219"/>
        <v/>
      </c>
    </row>
    <row r="215" spans="1:218" x14ac:dyDescent="0.25">
      <c r="A215" s="91">
        <v>40663</v>
      </c>
      <c r="B215" s="113">
        <v>0.75</v>
      </c>
      <c r="C215" s="114" t="s">
        <v>561</v>
      </c>
      <c r="D215" s="160" t="s">
        <v>664</v>
      </c>
      <c r="E215" s="112">
        <v>35.200000000000003</v>
      </c>
      <c r="F215" s="134"/>
      <c r="G215" s="161" t="s">
        <v>665</v>
      </c>
      <c r="H215" s="162" t="str">
        <f>INDEX('Daily Activity List'!B:B,MATCH(A215,'Daily Activity List'!$A:$A))</f>
        <v>AB Decon - Spray</v>
      </c>
      <c r="I215" s="136"/>
      <c r="J215" s="104" t="str">
        <f t="shared" si="194"/>
        <v/>
      </c>
      <c r="K215" s="104" t="str">
        <f t="shared" si="194"/>
        <v/>
      </c>
      <c r="L215" s="104" t="str">
        <f t="shared" si="199"/>
        <v/>
      </c>
      <c r="M215" s="104" t="str">
        <f t="shared" si="199"/>
        <v/>
      </c>
      <c r="N215" s="104" t="str">
        <f t="shared" si="199"/>
        <v/>
      </c>
      <c r="O215" s="104" t="str">
        <f t="shared" si="199"/>
        <v/>
      </c>
      <c r="P215" s="104" t="str">
        <f t="shared" si="199"/>
        <v/>
      </c>
      <c r="Q215" s="104" t="str">
        <f t="shared" si="199"/>
        <v/>
      </c>
      <c r="R215" s="104" t="str">
        <f t="shared" si="199"/>
        <v/>
      </c>
      <c r="S215" s="104" t="str">
        <f t="shared" si="199"/>
        <v/>
      </c>
      <c r="T215" s="104" t="str">
        <f t="shared" si="199"/>
        <v/>
      </c>
      <c r="U215" s="104" t="str">
        <f t="shared" si="199"/>
        <v/>
      </c>
      <c r="V215" s="104" t="str">
        <f t="shared" si="199"/>
        <v/>
      </c>
      <c r="W215" s="136"/>
      <c r="X215" s="104" t="str">
        <f t="shared" si="180"/>
        <v/>
      </c>
      <c r="Y215" s="104" t="str">
        <f t="shared" si="220"/>
        <v/>
      </c>
      <c r="Z215" s="104" t="str">
        <f t="shared" si="220"/>
        <v/>
      </c>
      <c r="AA215" s="104" t="str">
        <f t="shared" si="220"/>
        <v/>
      </c>
      <c r="AB215" s="104" t="str">
        <f t="shared" si="220"/>
        <v/>
      </c>
      <c r="AC215" s="104" t="str">
        <f t="shared" si="220"/>
        <v/>
      </c>
      <c r="AD215" s="104" t="str">
        <f t="shared" si="220"/>
        <v/>
      </c>
      <c r="AE215" s="104" t="str">
        <f t="shared" si="220"/>
        <v/>
      </c>
      <c r="AF215" s="104" t="str">
        <f t="shared" si="220"/>
        <v/>
      </c>
      <c r="AG215" s="104" t="str">
        <f t="shared" si="220"/>
        <v/>
      </c>
      <c r="AH215" s="104" t="str">
        <f t="shared" si="220"/>
        <v/>
      </c>
      <c r="AI215" s="104" t="str">
        <f t="shared" si="220"/>
        <v/>
      </c>
      <c r="AJ215" s="104" t="str">
        <f t="shared" si="220"/>
        <v/>
      </c>
      <c r="AK215" s="104"/>
      <c r="AL215" s="104" t="str">
        <f t="shared" si="181"/>
        <v/>
      </c>
      <c r="AM215" s="104" t="str">
        <f t="shared" si="221"/>
        <v/>
      </c>
      <c r="AN215" s="104" t="str">
        <f t="shared" si="221"/>
        <v/>
      </c>
      <c r="AO215" s="104" t="str">
        <f t="shared" si="221"/>
        <v/>
      </c>
      <c r="AP215" s="104" t="str">
        <f t="shared" si="221"/>
        <v/>
      </c>
      <c r="AQ215" s="104" t="str">
        <f t="shared" si="221"/>
        <v/>
      </c>
      <c r="AR215" s="104" t="str">
        <f t="shared" si="221"/>
        <v/>
      </c>
      <c r="AS215" s="104" t="str">
        <f t="shared" si="221"/>
        <v/>
      </c>
      <c r="AT215" s="104" t="str">
        <f t="shared" si="221"/>
        <v/>
      </c>
      <c r="AU215" s="104" t="str">
        <f t="shared" si="221"/>
        <v/>
      </c>
      <c r="AV215" s="104" t="str">
        <f t="shared" si="221"/>
        <v/>
      </c>
      <c r="AW215" s="104" t="str">
        <f t="shared" si="221"/>
        <v/>
      </c>
      <c r="AX215" s="104" t="str">
        <f t="shared" si="221"/>
        <v/>
      </c>
      <c r="AY215" s="104"/>
      <c r="AZ215" s="104" t="str">
        <f t="shared" si="182"/>
        <v/>
      </c>
      <c r="BA215" s="104" t="str">
        <f t="shared" si="222"/>
        <v/>
      </c>
      <c r="BB215" s="104" t="str">
        <f t="shared" si="222"/>
        <v/>
      </c>
      <c r="BC215" s="104" t="str">
        <f t="shared" si="222"/>
        <v/>
      </c>
      <c r="BD215" s="104" t="str">
        <f t="shared" si="222"/>
        <v/>
      </c>
      <c r="BE215" s="104" t="str">
        <f t="shared" si="222"/>
        <v/>
      </c>
      <c r="BF215" s="104" t="str">
        <f t="shared" si="222"/>
        <v/>
      </c>
      <c r="BG215" s="104" t="str">
        <f t="shared" si="222"/>
        <v/>
      </c>
      <c r="BH215" s="104" t="str">
        <f t="shared" si="222"/>
        <v/>
      </c>
      <c r="BI215" s="104" t="str">
        <f t="shared" si="222"/>
        <v/>
      </c>
      <c r="BJ215" s="104" t="str">
        <f t="shared" si="222"/>
        <v/>
      </c>
      <c r="BK215" s="104" t="str">
        <f t="shared" si="222"/>
        <v/>
      </c>
      <c r="BL215" s="104" t="str">
        <f t="shared" si="222"/>
        <v/>
      </c>
      <c r="BM215" s="104"/>
      <c r="BN215" s="104" t="str">
        <f t="shared" si="183"/>
        <v/>
      </c>
      <c r="BO215" s="104" t="str">
        <f t="shared" si="223"/>
        <v/>
      </c>
      <c r="BP215" s="104" t="str">
        <f t="shared" si="223"/>
        <v/>
      </c>
      <c r="BQ215" s="104" t="str">
        <f t="shared" si="223"/>
        <v/>
      </c>
      <c r="BR215" s="104" t="str">
        <f t="shared" si="223"/>
        <v/>
      </c>
      <c r="BS215" s="104" t="str">
        <f t="shared" si="223"/>
        <v/>
      </c>
      <c r="BT215" s="104" t="str">
        <f t="shared" si="223"/>
        <v/>
      </c>
      <c r="BU215" s="104" t="str">
        <f t="shared" si="223"/>
        <v/>
      </c>
      <c r="BV215" s="104" t="str">
        <f t="shared" si="223"/>
        <v/>
      </c>
      <c r="BW215" s="104" t="str">
        <f t="shared" si="223"/>
        <v/>
      </c>
      <c r="BX215" s="104" t="str">
        <f t="shared" si="223"/>
        <v/>
      </c>
      <c r="BY215" s="104" t="str">
        <f t="shared" si="223"/>
        <v/>
      </c>
      <c r="BZ215" s="104" t="str">
        <f t="shared" si="223"/>
        <v/>
      </c>
      <c r="CA215" s="104"/>
      <c r="CB215" s="104" t="str">
        <f t="shared" si="200"/>
        <v/>
      </c>
      <c r="CC215" s="104" t="str">
        <f t="shared" si="200"/>
        <v/>
      </c>
      <c r="CD215" s="104" t="str">
        <f t="shared" si="200"/>
        <v/>
      </c>
      <c r="CE215" s="104" t="str">
        <f t="shared" si="200"/>
        <v/>
      </c>
      <c r="CF215" s="104" t="str">
        <f t="shared" si="200"/>
        <v/>
      </c>
      <c r="CG215" s="104" t="str">
        <f t="shared" si="210"/>
        <v/>
      </c>
      <c r="CH215" s="104" t="str">
        <f t="shared" si="210"/>
        <v/>
      </c>
      <c r="CI215" s="104" t="str">
        <f t="shared" si="210"/>
        <v/>
      </c>
      <c r="CJ215" s="104" t="str">
        <f t="shared" si="210"/>
        <v/>
      </c>
      <c r="CK215" s="104" t="str">
        <f t="shared" si="210"/>
        <v/>
      </c>
      <c r="CL215" s="104" t="str">
        <f t="shared" si="210"/>
        <v/>
      </c>
      <c r="CM215" s="104" t="str">
        <f t="shared" si="210"/>
        <v/>
      </c>
      <c r="CN215" s="104" t="str">
        <f t="shared" si="210"/>
        <v/>
      </c>
      <c r="CO215" s="104"/>
      <c r="CP215" s="104" t="str">
        <f t="shared" si="201"/>
        <v/>
      </c>
      <c r="CQ215" s="104" t="str">
        <f t="shared" si="201"/>
        <v/>
      </c>
      <c r="CR215" s="104" t="str">
        <f t="shared" si="201"/>
        <v/>
      </c>
      <c r="CS215" s="104" t="str">
        <f t="shared" si="201"/>
        <v/>
      </c>
      <c r="CT215" s="104" t="str">
        <f t="shared" si="201"/>
        <v/>
      </c>
      <c r="CU215" s="104" t="str">
        <f t="shared" si="211"/>
        <v/>
      </c>
      <c r="CV215" s="104" t="str">
        <f t="shared" si="211"/>
        <v/>
      </c>
      <c r="CW215" s="104" t="str">
        <f t="shared" si="211"/>
        <v/>
      </c>
      <c r="CX215" s="104" t="str">
        <f t="shared" si="211"/>
        <v/>
      </c>
      <c r="CY215" s="104" t="str">
        <f t="shared" si="211"/>
        <v/>
      </c>
      <c r="CZ215" s="104" t="str">
        <f t="shared" si="211"/>
        <v/>
      </c>
      <c r="DA215" s="104" t="str">
        <f t="shared" si="211"/>
        <v/>
      </c>
      <c r="DB215" s="104" t="str">
        <f t="shared" si="211"/>
        <v/>
      </c>
      <c r="DC215" s="104"/>
      <c r="DD215" s="104" t="str">
        <f t="shared" si="202"/>
        <v/>
      </c>
      <c r="DE215" s="104" t="str">
        <f t="shared" si="202"/>
        <v/>
      </c>
      <c r="DF215" s="104" t="str">
        <f t="shared" si="202"/>
        <v/>
      </c>
      <c r="DG215" s="104" t="str">
        <f t="shared" si="202"/>
        <v/>
      </c>
      <c r="DH215" s="104" t="str">
        <f t="shared" si="202"/>
        <v/>
      </c>
      <c r="DI215" s="104" t="str">
        <f t="shared" si="212"/>
        <v/>
      </c>
      <c r="DJ215" s="104" t="str">
        <f t="shared" si="212"/>
        <v/>
      </c>
      <c r="DK215" s="104" t="str">
        <f t="shared" si="212"/>
        <v/>
      </c>
      <c r="DL215" s="104" t="str">
        <f t="shared" si="212"/>
        <v/>
      </c>
      <c r="DM215" s="104" t="str">
        <f t="shared" si="212"/>
        <v/>
      </c>
      <c r="DN215" s="104" t="str">
        <f t="shared" si="212"/>
        <v/>
      </c>
      <c r="DO215" s="104" t="str">
        <f t="shared" si="212"/>
        <v/>
      </c>
      <c r="DP215" s="104" t="str">
        <f t="shared" si="212"/>
        <v/>
      </c>
      <c r="DQ215" s="104"/>
      <c r="DR215" s="104" t="str">
        <f t="shared" si="203"/>
        <v/>
      </c>
      <c r="DS215" s="104" t="str">
        <f t="shared" si="203"/>
        <v/>
      </c>
      <c r="DT215" s="104" t="str">
        <f t="shared" si="203"/>
        <v/>
      </c>
      <c r="DU215" s="104" t="str">
        <f t="shared" si="203"/>
        <v/>
      </c>
      <c r="DV215" s="104" t="str">
        <f t="shared" si="203"/>
        <v/>
      </c>
      <c r="DW215" s="104" t="str">
        <f t="shared" si="213"/>
        <v/>
      </c>
      <c r="DX215" s="104" t="str">
        <f t="shared" si="213"/>
        <v/>
      </c>
      <c r="DY215" s="104" t="str">
        <f t="shared" si="213"/>
        <v/>
      </c>
      <c r="DZ215" s="104" t="str">
        <f t="shared" si="213"/>
        <v/>
      </c>
      <c r="EA215" s="104" t="str">
        <f t="shared" si="213"/>
        <v/>
      </c>
      <c r="EB215" s="104" t="str">
        <f t="shared" si="213"/>
        <v/>
      </c>
      <c r="EC215" s="104" t="str">
        <f t="shared" si="213"/>
        <v/>
      </c>
      <c r="ED215" s="104" t="str">
        <f t="shared" si="213"/>
        <v/>
      </c>
      <c r="EE215" s="104"/>
      <c r="EF215" s="104" t="str">
        <f t="shared" si="204"/>
        <v/>
      </c>
      <c r="EG215" s="104" t="str">
        <f t="shared" si="204"/>
        <v/>
      </c>
      <c r="EH215" s="104" t="str">
        <f t="shared" si="204"/>
        <v/>
      </c>
      <c r="EI215" s="104" t="str">
        <f t="shared" si="204"/>
        <v/>
      </c>
      <c r="EJ215" s="104" t="str">
        <f t="shared" si="204"/>
        <v/>
      </c>
      <c r="EK215" s="104" t="str">
        <f t="shared" si="214"/>
        <v/>
      </c>
      <c r="EL215" s="104" t="str">
        <f t="shared" si="214"/>
        <v/>
      </c>
      <c r="EM215" s="104" t="str">
        <f t="shared" si="214"/>
        <v/>
      </c>
      <c r="EN215" s="104" t="str">
        <f t="shared" si="214"/>
        <v/>
      </c>
      <c r="EO215" s="104" t="str">
        <f t="shared" si="214"/>
        <v/>
      </c>
      <c r="EP215" s="104" t="str">
        <f t="shared" si="214"/>
        <v/>
      </c>
      <c r="EQ215" s="104" t="str">
        <f t="shared" si="214"/>
        <v/>
      </c>
      <c r="ER215" s="104" t="str">
        <f t="shared" si="214"/>
        <v/>
      </c>
      <c r="ES215" s="104"/>
      <c r="ET215" s="104" t="str">
        <f t="shared" si="205"/>
        <v/>
      </c>
      <c r="EU215" s="104" t="str">
        <f t="shared" si="205"/>
        <v/>
      </c>
      <c r="EV215" s="104" t="str">
        <f t="shared" si="205"/>
        <v/>
      </c>
      <c r="EW215" s="104" t="str">
        <f t="shared" si="205"/>
        <v/>
      </c>
      <c r="EX215" s="104" t="str">
        <f t="shared" si="205"/>
        <v/>
      </c>
      <c r="EY215" s="104" t="str">
        <f t="shared" si="215"/>
        <v/>
      </c>
      <c r="EZ215" s="104">
        <f t="shared" si="215"/>
        <v>35.200000000000003</v>
      </c>
      <c r="FA215" s="104" t="str">
        <f t="shared" si="215"/>
        <v/>
      </c>
      <c r="FB215" s="104" t="str">
        <f t="shared" si="215"/>
        <v/>
      </c>
      <c r="FC215" s="104" t="str">
        <f t="shared" si="215"/>
        <v/>
      </c>
      <c r="FD215" s="104" t="str">
        <f t="shared" si="215"/>
        <v/>
      </c>
      <c r="FE215" s="104" t="str">
        <f t="shared" si="215"/>
        <v/>
      </c>
      <c r="FF215" s="104" t="str">
        <f t="shared" si="215"/>
        <v/>
      </c>
      <c r="FG215" s="104"/>
      <c r="FH215" s="104" t="str">
        <f t="shared" si="206"/>
        <v/>
      </c>
      <c r="FI215" s="104" t="str">
        <f t="shared" si="206"/>
        <v/>
      </c>
      <c r="FJ215" s="104" t="str">
        <f t="shared" si="206"/>
        <v/>
      </c>
      <c r="FK215" s="104" t="str">
        <f t="shared" si="206"/>
        <v/>
      </c>
      <c r="FL215" s="104" t="str">
        <f t="shared" si="206"/>
        <v/>
      </c>
      <c r="FM215" s="104" t="str">
        <f t="shared" si="216"/>
        <v/>
      </c>
      <c r="FN215" s="104" t="str">
        <f t="shared" si="216"/>
        <v/>
      </c>
      <c r="FO215" s="104" t="str">
        <f t="shared" si="216"/>
        <v/>
      </c>
      <c r="FP215" s="104" t="str">
        <f t="shared" si="216"/>
        <v/>
      </c>
      <c r="FQ215" s="104" t="str">
        <f t="shared" si="216"/>
        <v/>
      </c>
      <c r="FR215" s="104" t="str">
        <f t="shared" si="216"/>
        <v/>
      </c>
      <c r="FS215" s="104" t="str">
        <f t="shared" si="216"/>
        <v/>
      </c>
      <c r="FT215" s="104" t="str">
        <f t="shared" si="216"/>
        <v/>
      </c>
      <c r="FU215" s="104"/>
      <c r="FV215" s="104" t="str">
        <f t="shared" si="207"/>
        <v/>
      </c>
      <c r="FW215" s="104" t="str">
        <f t="shared" si="207"/>
        <v/>
      </c>
      <c r="FX215" s="104" t="str">
        <f t="shared" si="207"/>
        <v/>
      </c>
      <c r="FY215" s="104" t="str">
        <f t="shared" si="207"/>
        <v/>
      </c>
      <c r="FZ215" s="104" t="str">
        <f t="shared" si="207"/>
        <v/>
      </c>
      <c r="GA215" s="104" t="str">
        <f t="shared" si="217"/>
        <v/>
      </c>
      <c r="GB215" s="104" t="str">
        <f t="shared" si="217"/>
        <v/>
      </c>
      <c r="GC215" s="104" t="str">
        <f t="shared" si="217"/>
        <v/>
      </c>
      <c r="GD215" s="104" t="str">
        <f t="shared" si="217"/>
        <v/>
      </c>
      <c r="GE215" s="104" t="str">
        <f t="shared" si="217"/>
        <v/>
      </c>
      <c r="GF215" s="104" t="str">
        <f t="shared" si="217"/>
        <v/>
      </c>
      <c r="GG215" s="104" t="str">
        <f t="shared" si="217"/>
        <v/>
      </c>
      <c r="GH215" s="104" t="str">
        <f t="shared" si="217"/>
        <v/>
      </c>
      <c r="GI215" s="104"/>
      <c r="GJ215" s="104" t="str">
        <f t="shared" si="208"/>
        <v/>
      </c>
      <c r="GK215" s="104" t="str">
        <f t="shared" si="208"/>
        <v/>
      </c>
      <c r="GL215" s="104" t="str">
        <f t="shared" si="208"/>
        <v/>
      </c>
      <c r="GM215" s="104" t="str">
        <f t="shared" si="208"/>
        <v/>
      </c>
      <c r="GN215" s="104" t="str">
        <f t="shared" si="208"/>
        <v/>
      </c>
      <c r="GO215" s="104" t="str">
        <f t="shared" si="218"/>
        <v/>
      </c>
      <c r="GP215" s="104" t="str">
        <f t="shared" si="218"/>
        <v/>
      </c>
      <c r="GQ215" s="104" t="str">
        <f t="shared" si="218"/>
        <v/>
      </c>
      <c r="GR215" s="104" t="str">
        <f t="shared" si="218"/>
        <v/>
      </c>
      <c r="GS215" s="104" t="str">
        <f t="shared" si="218"/>
        <v/>
      </c>
      <c r="GT215" s="104" t="str">
        <f t="shared" si="218"/>
        <v/>
      </c>
      <c r="GU215" s="104" t="str">
        <f t="shared" si="218"/>
        <v/>
      </c>
      <c r="GV215" s="104" t="str">
        <f t="shared" si="218"/>
        <v/>
      </c>
      <c r="GW215" s="104"/>
      <c r="GX215" s="104" t="str">
        <f t="shared" si="209"/>
        <v/>
      </c>
      <c r="GY215" s="104" t="str">
        <f t="shared" si="209"/>
        <v/>
      </c>
      <c r="GZ215" s="104" t="str">
        <f t="shared" si="209"/>
        <v/>
      </c>
      <c r="HA215" s="104" t="str">
        <f t="shared" si="209"/>
        <v/>
      </c>
      <c r="HB215" s="104" t="str">
        <f t="shared" si="209"/>
        <v/>
      </c>
      <c r="HC215" s="104" t="str">
        <f t="shared" si="219"/>
        <v/>
      </c>
      <c r="HD215" s="104" t="str">
        <f t="shared" si="219"/>
        <v/>
      </c>
      <c r="HE215" s="104" t="str">
        <f t="shared" si="219"/>
        <v/>
      </c>
      <c r="HF215" s="104" t="str">
        <f t="shared" si="219"/>
        <v/>
      </c>
      <c r="HG215" s="104" t="str">
        <f t="shared" si="219"/>
        <v/>
      </c>
      <c r="HH215" s="104" t="str">
        <f t="shared" si="219"/>
        <v/>
      </c>
      <c r="HI215" s="104" t="str">
        <f t="shared" si="219"/>
        <v/>
      </c>
      <c r="HJ215" s="104" t="str">
        <f t="shared" si="219"/>
        <v/>
      </c>
    </row>
    <row r="216" spans="1:218" x14ac:dyDescent="0.25">
      <c r="A216" s="91">
        <v>40663</v>
      </c>
      <c r="B216" s="113">
        <v>0.75</v>
      </c>
      <c r="C216" s="114" t="s">
        <v>560</v>
      </c>
      <c r="D216" s="160" t="s">
        <v>664</v>
      </c>
      <c r="E216" s="112">
        <v>43.2</v>
      </c>
      <c r="F216" s="134"/>
      <c r="G216" s="161" t="s">
        <v>665</v>
      </c>
      <c r="H216" s="162" t="str">
        <f>INDEX('Daily Activity List'!B:B,MATCH(A216,'Daily Activity List'!$A:$A))</f>
        <v>AB Decon - Spray</v>
      </c>
      <c r="I216" s="136"/>
      <c r="J216" s="104" t="str">
        <f t="shared" si="194"/>
        <v/>
      </c>
      <c r="K216" s="104" t="str">
        <f t="shared" si="194"/>
        <v/>
      </c>
      <c r="L216" s="104" t="str">
        <f t="shared" si="199"/>
        <v/>
      </c>
      <c r="M216" s="104" t="str">
        <f t="shared" si="199"/>
        <v/>
      </c>
      <c r="N216" s="104" t="str">
        <f t="shared" si="199"/>
        <v/>
      </c>
      <c r="O216" s="104" t="str">
        <f t="shared" si="199"/>
        <v/>
      </c>
      <c r="P216" s="104" t="str">
        <f t="shared" si="199"/>
        <v/>
      </c>
      <c r="Q216" s="104" t="str">
        <f t="shared" si="199"/>
        <v/>
      </c>
      <c r="R216" s="104" t="str">
        <f t="shared" si="199"/>
        <v/>
      </c>
      <c r="S216" s="104" t="str">
        <f t="shared" si="199"/>
        <v/>
      </c>
      <c r="T216" s="104" t="str">
        <f t="shared" si="199"/>
        <v/>
      </c>
      <c r="U216" s="104" t="str">
        <f t="shared" ref="L216:V239" si="224">IF($C216="Decontamination Line",IF($E216="","",IF($H216=U$1,$E216,"")),"")</f>
        <v/>
      </c>
      <c r="V216" s="104" t="str">
        <f t="shared" si="224"/>
        <v/>
      </c>
      <c r="W216" s="136"/>
      <c r="X216" s="104" t="str">
        <f t="shared" si="180"/>
        <v/>
      </c>
      <c r="Y216" s="104" t="str">
        <f t="shared" si="220"/>
        <v/>
      </c>
      <c r="Z216" s="104" t="str">
        <f t="shared" si="220"/>
        <v/>
      </c>
      <c r="AA216" s="104" t="str">
        <f t="shared" si="220"/>
        <v/>
      </c>
      <c r="AB216" s="104" t="str">
        <f t="shared" si="220"/>
        <v/>
      </c>
      <c r="AC216" s="104" t="str">
        <f t="shared" si="220"/>
        <v/>
      </c>
      <c r="AD216" s="104" t="str">
        <f t="shared" si="220"/>
        <v/>
      </c>
      <c r="AE216" s="104" t="str">
        <f t="shared" si="220"/>
        <v/>
      </c>
      <c r="AF216" s="104" t="str">
        <f t="shared" si="220"/>
        <v/>
      </c>
      <c r="AG216" s="104" t="str">
        <f t="shared" si="220"/>
        <v/>
      </c>
      <c r="AH216" s="104" t="str">
        <f t="shared" si="220"/>
        <v/>
      </c>
      <c r="AI216" s="104" t="str">
        <f t="shared" si="220"/>
        <v/>
      </c>
      <c r="AJ216" s="104" t="str">
        <f t="shared" si="220"/>
        <v/>
      </c>
      <c r="AK216" s="104"/>
      <c r="AL216" s="104" t="str">
        <f t="shared" si="181"/>
        <v/>
      </c>
      <c r="AM216" s="104" t="str">
        <f t="shared" si="221"/>
        <v/>
      </c>
      <c r="AN216" s="104" t="str">
        <f t="shared" si="221"/>
        <v/>
      </c>
      <c r="AO216" s="104" t="str">
        <f t="shared" si="221"/>
        <v/>
      </c>
      <c r="AP216" s="104" t="str">
        <f t="shared" si="221"/>
        <v/>
      </c>
      <c r="AQ216" s="104" t="str">
        <f t="shared" si="221"/>
        <v/>
      </c>
      <c r="AR216" s="104" t="str">
        <f t="shared" si="221"/>
        <v/>
      </c>
      <c r="AS216" s="104" t="str">
        <f t="shared" si="221"/>
        <v/>
      </c>
      <c r="AT216" s="104" t="str">
        <f t="shared" si="221"/>
        <v/>
      </c>
      <c r="AU216" s="104" t="str">
        <f t="shared" si="221"/>
        <v/>
      </c>
      <c r="AV216" s="104" t="str">
        <f t="shared" si="221"/>
        <v/>
      </c>
      <c r="AW216" s="104" t="str">
        <f t="shared" si="221"/>
        <v/>
      </c>
      <c r="AX216" s="104" t="str">
        <f t="shared" si="221"/>
        <v/>
      </c>
      <c r="AY216" s="104"/>
      <c r="AZ216" s="104" t="str">
        <f t="shared" si="182"/>
        <v/>
      </c>
      <c r="BA216" s="104" t="str">
        <f t="shared" si="222"/>
        <v/>
      </c>
      <c r="BB216" s="104" t="str">
        <f t="shared" si="222"/>
        <v/>
      </c>
      <c r="BC216" s="104" t="str">
        <f t="shared" si="222"/>
        <v/>
      </c>
      <c r="BD216" s="104" t="str">
        <f t="shared" si="222"/>
        <v/>
      </c>
      <c r="BE216" s="104" t="str">
        <f t="shared" si="222"/>
        <v/>
      </c>
      <c r="BF216" s="104" t="str">
        <f t="shared" si="222"/>
        <v/>
      </c>
      <c r="BG216" s="104" t="str">
        <f t="shared" si="222"/>
        <v/>
      </c>
      <c r="BH216" s="104" t="str">
        <f t="shared" si="222"/>
        <v/>
      </c>
      <c r="BI216" s="104" t="str">
        <f t="shared" si="222"/>
        <v/>
      </c>
      <c r="BJ216" s="104" t="str">
        <f t="shared" si="222"/>
        <v/>
      </c>
      <c r="BK216" s="104" t="str">
        <f t="shared" si="222"/>
        <v/>
      </c>
      <c r="BL216" s="104" t="str">
        <f t="shared" si="222"/>
        <v/>
      </c>
      <c r="BM216" s="104"/>
      <c r="BN216" s="104" t="str">
        <f t="shared" si="183"/>
        <v/>
      </c>
      <c r="BO216" s="104" t="str">
        <f t="shared" si="223"/>
        <v/>
      </c>
      <c r="BP216" s="104" t="str">
        <f t="shared" si="223"/>
        <v/>
      </c>
      <c r="BQ216" s="104" t="str">
        <f t="shared" si="223"/>
        <v/>
      </c>
      <c r="BR216" s="104" t="str">
        <f t="shared" si="223"/>
        <v/>
      </c>
      <c r="BS216" s="104" t="str">
        <f t="shared" si="223"/>
        <v/>
      </c>
      <c r="BT216" s="104" t="str">
        <f t="shared" si="223"/>
        <v/>
      </c>
      <c r="BU216" s="104" t="str">
        <f t="shared" si="223"/>
        <v/>
      </c>
      <c r="BV216" s="104" t="str">
        <f t="shared" si="223"/>
        <v/>
      </c>
      <c r="BW216" s="104" t="str">
        <f t="shared" si="223"/>
        <v/>
      </c>
      <c r="BX216" s="104" t="str">
        <f t="shared" si="223"/>
        <v/>
      </c>
      <c r="BY216" s="104" t="str">
        <f t="shared" si="223"/>
        <v/>
      </c>
      <c r="BZ216" s="104" t="str">
        <f t="shared" si="223"/>
        <v/>
      </c>
      <c r="CA216" s="104"/>
      <c r="CB216" s="104" t="str">
        <f t="shared" si="200"/>
        <v/>
      </c>
      <c r="CC216" s="104" t="str">
        <f t="shared" si="200"/>
        <v/>
      </c>
      <c r="CD216" s="104" t="str">
        <f t="shared" si="200"/>
        <v/>
      </c>
      <c r="CE216" s="104" t="str">
        <f t="shared" si="200"/>
        <v/>
      </c>
      <c r="CF216" s="104" t="str">
        <f t="shared" si="200"/>
        <v/>
      </c>
      <c r="CG216" s="104" t="str">
        <f t="shared" si="210"/>
        <v/>
      </c>
      <c r="CH216" s="104" t="str">
        <f t="shared" si="210"/>
        <v/>
      </c>
      <c r="CI216" s="104" t="str">
        <f t="shared" si="210"/>
        <v/>
      </c>
      <c r="CJ216" s="104" t="str">
        <f t="shared" si="210"/>
        <v/>
      </c>
      <c r="CK216" s="104" t="str">
        <f t="shared" si="210"/>
        <v/>
      </c>
      <c r="CL216" s="104" t="str">
        <f t="shared" si="210"/>
        <v/>
      </c>
      <c r="CM216" s="104" t="str">
        <f t="shared" si="210"/>
        <v/>
      </c>
      <c r="CN216" s="104" t="str">
        <f t="shared" si="210"/>
        <v/>
      </c>
      <c r="CO216" s="104"/>
      <c r="CP216" s="104" t="str">
        <f t="shared" si="201"/>
        <v/>
      </c>
      <c r="CQ216" s="104" t="str">
        <f t="shared" si="201"/>
        <v/>
      </c>
      <c r="CR216" s="104" t="str">
        <f t="shared" si="201"/>
        <v/>
      </c>
      <c r="CS216" s="104" t="str">
        <f t="shared" si="201"/>
        <v/>
      </c>
      <c r="CT216" s="104" t="str">
        <f t="shared" si="201"/>
        <v/>
      </c>
      <c r="CU216" s="104" t="str">
        <f t="shared" si="211"/>
        <v/>
      </c>
      <c r="CV216" s="104" t="str">
        <f t="shared" si="211"/>
        <v/>
      </c>
      <c r="CW216" s="104" t="str">
        <f t="shared" si="211"/>
        <v/>
      </c>
      <c r="CX216" s="104" t="str">
        <f t="shared" si="211"/>
        <v/>
      </c>
      <c r="CY216" s="104" t="str">
        <f t="shared" si="211"/>
        <v/>
      </c>
      <c r="CZ216" s="104" t="str">
        <f t="shared" si="211"/>
        <v/>
      </c>
      <c r="DA216" s="104" t="str">
        <f t="shared" si="211"/>
        <v/>
      </c>
      <c r="DB216" s="104" t="str">
        <f t="shared" si="211"/>
        <v/>
      </c>
      <c r="DC216" s="104"/>
      <c r="DD216" s="104" t="str">
        <f t="shared" si="202"/>
        <v/>
      </c>
      <c r="DE216" s="104" t="str">
        <f t="shared" si="202"/>
        <v/>
      </c>
      <c r="DF216" s="104" t="str">
        <f t="shared" si="202"/>
        <v/>
      </c>
      <c r="DG216" s="104" t="str">
        <f t="shared" si="202"/>
        <v/>
      </c>
      <c r="DH216" s="104" t="str">
        <f t="shared" si="202"/>
        <v/>
      </c>
      <c r="DI216" s="104" t="str">
        <f t="shared" si="212"/>
        <v/>
      </c>
      <c r="DJ216" s="104" t="str">
        <f t="shared" si="212"/>
        <v/>
      </c>
      <c r="DK216" s="104" t="str">
        <f t="shared" si="212"/>
        <v/>
      </c>
      <c r="DL216" s="104" t="str">
        <f t="shared" si="212"/>
        <v/>
      </c>
      <c r="DM216" s="104" t="str">
        <f t="shared" si="212"/>
        <v/>
      </c>
      <c r="DN216" s="104" t="str">
        <f t="shared" si="212"/>
        <v/>
      </c>
      <c r="DO216" s="104" t="str">
        <f t="shared" si="212"/>
        <v/>
      </c>
      <c r="DP216" s="104" t="str">
        <f t="shared" si="212"/>
        <v/>
      </c>
      <c r="DQ216" s="104"/>
      <c r="DR216" s="104" t="str">
        <f t="shared" si="203"/>
        <v/>
      </c>
      <c r="DS216" s="104" t="str">
        <f t="shared" si="203"/>
        <v/>
      </c>
      <c r="DT216" s="104" t="str">
        <f t="shared" si="203"/>
        <v/>
      </c>
      <c r="DU216" s="104" t="str">
        <f t="shared" si="203"/>
        <v/>
      </c>
      <c r="DV216" s="104" t="str">
        <f t="shared" si="203"/>
        <v/>
      </c>
      <c r="DW216" s="104" t="str">
        <f t="shared" si="213"/>
        <v/>
      </c>
      <c r="DX216" s="104" t="str">
        <f t="shared" si="213"/>
        <v/>
      </c>
      <c r="DY216" s="104" t="str">
        <f t="shared" si="213"/>
        <v/>
      </c>
      <c r="DZ216" s="104" t="str">
        <f t="shared" si="213"/>
        <v/>
      </c>
      <c r="EA216" s="104" t="str">
        <f t="shared" si="213"/>
        <v/>
      </c>
      <c r="EB216" s="104" t="str">
        <f t="shared" si="213"/>
        <v/>
      </c>
      <c r="EC216" s="104" t="str">
        <f t="shared" si="213"/>
        <v/>
      </c>
      <c r="ED216" s="104" t="str">
        <f t="shared" si="213"/>
        <v/>
      </c>
      <c r="EE216" s="104"/>
      <c r="EF216" s="104" t="str">
        <f t="shared" si="204"/>
        <v/>
      </c>
      <c r="EG216" s="104" t="str">
        <f t="shared" si="204"/>
        <v/>
      </c>
      <c r="EH216" s="104" t="str">
        <f t="shared" si="204"/>
        <v/>
      </c>
      <c r="EI216" s="104" t="str">
        <f t="shared" si="204"/>
        <v/>
      </c>
      <c r="EJ216" s="104" t="str">
        <f t="shared" si="204"/>
        <v/>
      </c>
      <c r="EK216" s="104" t="str">
        <f t="shared" si="214"/>
        <v/>
      </c>
      <c r="EL216" s="104">
        <f t="shared" si="214"/>
        <v>43.2</v>
      </c>
      <c r="EM216" s="104" t="str">
        <f t="shared" si="214"/>
        <v/>
      </c>
      <c r="EN216" s="104" t="str">
        <f t="shared" si="214"/>
        <v/>
      </c>
      <c r="EO216" s="104" t="str">
        <f t="shared" si="214"/>
        <v/>
      </c>
      <c r="EP216" s="104" t="str">
        <f t="shared" si="214"/>
        <v/>
      </c>
      <c r="EQ216" s="104" t="str">
        <f t="shared" si="214"/>
        <v/>
      </c>
      <c r="ER216" s="104" t="str">
        <f t="shared" si="214"/>
        <v/>
      </c>
      <c r="ES216" s="104"/>
      <c r="ET216" s="104" t="str">
        <f t="shared" si="205"/>
        <v/>
      </c>
      <c r="EU216" s="104" t="str">
        <f t="shared" si="205"/>
        <v/>
      </c>
      <c r="EV216" s="104" t="str">
        <f t="shared" si="205"/>
        <v/>
      </c>
      <c r="EW216" s="104" t="str">
        <f t="shared" si="205"/>
        <v/>
      </c>
      <c r="EX216" s="104" t="str">
        <f t="shared" si="205"/>
        <v/>
      </c>
      <c r="EY216" s="104" t="str">
        <f t="shared" si="215"/>
        <v/>
      </c>
      <c r="EZ216" s="104" t="str">
        <f t="shared" si="215"/>
        <v/>
      </c>
      <c r="FA216" s="104" t="str">
        <f t="shared" si="215"/>
        <v/>
      </c>
      <c r="FB216" s="104" t="str">
        <f t="shared" si="215"/>
        <v/>
      </c>
      <c r="FC216" s="104" t="str">
        <f t="shared" si="215"/>
        <v/>
      </c>
      <c r="FD216" s="104" t="str">
        <f t="shared" si="215"/>
        <v/>
      </c>
      <c r="FE216" s="104" t="str">
        <f t="shared" si="215"/>
        <v/>
      </c>
      <c r="FF216" s="104" t="str">
        <f t="shared" si="215"/>
        <v/>
      </c>
      <c r="FG216" s="104"/>
      <c r="FH216" s="104" t="str">
        <f t="shared" si="206"/>
        <v/>
      </c>
      <c r="FI216" s="104" t="str">
        <f t="shared" si="206"/>
        <v/>
      </c>
      <c r="FJ216" s="104" t="str">
        <f t="shared" si="206"/>
        <v/>
      </c>
      <c r="FK216" s="104" t="str">
        <f t="shared" si="206"/>
        <v/>
      </c>
      <c r="FL216" s="104" t="str">
        <f t="shared" si="206"/>
        <v/>
      </c>
      <c r="FM216" s="104" t="str">
        <f t="shared" si="216"/>
        <v/>
      </c>
      <c r="FN216" s="104" t="str">
        <f t="shared" si="216"/>
        <v/>
      </c>
      <c r="FO216" s="104" t="str">
        <f t="shared" si="216"/>
        <v/>
      </c>
      <c r="FP216" s="104" t="str">
        <f t="shared" si="216"/>
        <v/>
      </c>
      <c r="FQ216" s="104" t="str">
        <f t="shared" si="216"/>
        <v/>
      </c>
      <c r="FR216" s="104" t="str">
        <f t="shared" si="216"/>
        <v/>
      </c>
      <c r="FS216" s="104" t="str">
        <f t="shared" si="216"/>
        <v/>
      </c>
      <c r="FT216" s="104" t="str">
        <f t="shared" si="216"/>
        <v/>
      </c>
      <c r="FU216" s="104"/>
      <c r="FV216" s="104" t="str">
        <f t="shared" si="207"/>
        <v/>
      </c>
      <c r="FW216" s="104" t="str">
        <f t="shared" si="207"/>
        <v/>
      </c>
      <c r="FX216" s="104" t="str">
        <f t="shared" si="207"/>
        <v/>
      </c>
      <c r="FY216" s="104" t="str">
        <f t="shared" si="207"/>
        <v/>
      </c>
      <c r="FZ216" s="104" t="str">
        <f t="shared" si="207"/>
        <v/>
      </c>
      <c r="GA216" s="104" t="str">
        <f t="shared" si="217"/>
        <v/>
      </c>
      <c r="GB216" s="104" t="str">
        <f t="shared" si="217"/>
        <v/>
      </c>
      <c r="GC216" s="104" t="str">
        <f t="shared" si="217"/>
        <v/>
      </c>
      <c r="GD216" s="104" t="str">
        <f t="shared" si="217"/>
        <v/>
      </c>
      <c r="GE216" s="104" t="str">
        <f t="shared" si="217"/>
        <v/>
      </c>
      <c r="GF216" s="104" t="str">
        <f t="shared" si="217"/>
        <v/>
      </c>
      <c r="GG216" s="104" t="str">
        <f t="shared" si="217"/>
        <v/>
      </c>
      <c r="GH216" s="104" t="str">
        <f t="shared" si="217"/>
        <v/>
      </c>
      <c r="GI216" s="104"/>
      <c r="GJ216" s="104" t="str">
        <f t="shared" si="208"/>
        <v/>
      </c>
      <c r="GK216" s="104" t="str">
        <f t="shared" si="208"/>
        <v/>
      </c>
      <c r="GL216" s="104" t="str">
        <f t="shared" si="208"/>
        <v/>
      </c>
      <c r="GM216" s="104" t="str">
        <f t="shared" si="208"/>
        <v/>
      </c>
      <c r="GN216" s="104" t="str">
        <f t="shared" si="208"/>
        <v/>
      </c>
      <c r="GO216" s="104" t="str">
        <f t="shared" si="218"/>
        <v/>
      </c>
      <c r="GP216" s="104" t="str">
        <f t="shared" si="218"/>
        <v/>
      </c>
      <c r="GQ216" s="104" t="str">
        <f t="shared" si="218"/>
        <v/>
      </c>
      <c r="GR216" s="104" t="str">
        <f t="shared" si="218"/>
        <v/>
      </c>
      <c r="GS216" s="104" t="str">
        <f t="shared" si="218"/>
        <v/>
      </c>
      <c r="GT216" s="104" t="str">
        <f t="shared" si="218"/>
        <v/>
      </c>
      <c r="GU216" s="104" t="str">
        <f t="shared" si="218"/>
        <v/>
      </c>
      <c r="GV216" s="104" t="str">
        <f t="shared" si="218"/>
        <v/>
      </c>
      <c r="GW216" s="104"/>
      <c r="GX216" s="104" t="str">
        <f t="shared" si="209"/>
        <v/>
      </c>
      <c r="GY216" s="104" t="str">
        <f t="shared" si="209"/>
        <v/>
      </c>
      <c r="GZ216" s="104" t="str">
        <f t="shared" si="209"/>
        <v/>
      </c>
      <c r="HA216" s="104" t="str">
        <f t="shared" si="209"/>
        <v/>
      </c>
      <c r="HB216" s="104" t="str">
        <f t="shared" si="209"/>
        <v/>
      </c>
      <c r="HC216" s="104" t="str">
        <f t="shared" si="219"/>
        <v/>
      </c>
      <c r="HD216" s="104" t="str">
        <f t="shared" si="219"/>
        <v/>
      </c>
      <c r="HE216" s="104" t="str">
        <f t="shared" si="219"/>
        <v/>
      </c>
      <c r="HF216" s="104" t="str">
        <f t="shared" si="219"/>
        <v/>
      </c>
      <c r="HG216" s="104" t="str">
        <f t="shared" si="219"/>
        <v/>
      </c>
      <c r="HH216" s="104" t="str">
        <f t="shared" si="219"/>
        <v/>
      </c>
      <c r="HI216" s="104" t="str">
        <f t="shared" si="219"/>
        <v/>
      </c>
      <c r="HJ216" s="104" t="str">
        <f t="shared" si="219"/>
        <v/>
      </c>
    </row>
    <row r="217" spans="1:218" x14ac:dyDescent="0.25">
      <c r="A217" s="91">
        <v>40663</v>
      </c>
      <c r="B217" s="113">
        <v>0.75</v>
      </c>
      <c r="C217" s="114" t="s">
        <v>560</v>
      </c>
      <c r="D217" s="160" t="s">
        <v>664</v>
      </c>
      <c r="E217" s="112">
        <v>83.6</v>
      </c>
      <c r="F217" s="134"/>
      <c r="G217" s="161" t="s">
        <v>665</v>
      </c>
      <c r="H217" s="162" t="str">
        <f>INDEX('Daily Activity List'!B:B,MATCH(A217,'Daily Activity List'!$A:$A))</f>
        <v>AB Decon - Spray</v>
      </c>
      <c r="I217" s="136"/>
      <c r="J217" s="104" t="str">
        <f t="shared" si="194"/>
        <v/>
      </c>
      <c r="K217" s="104" t="str">
        <f t="shared" si="194"/>
        <v/>
      </c>
      <c r="L217" s="104" t="str">
        <f t="shared" si="224"/>
        <v/>
      </c>
      <c r="M217" s="104" t="str">
        <f t="shared" si="224"/>
        <v/>
      </c>
      <c r="N217" s="104" t="str">
        <f t="shared" si="224"/>
        <v/>
      </c>
      <c r="O217" s="104" t="str">
        <f t="shared" si="224"/>
        <v/>
      </c>
      <c r="P217" s="104" t="str">
        <f t="shared" si="224"/>
        <v/>
      </c>
      <c r="Q217" s="104" t="str">
        <f t="shared" si="224"/>
        <v/>
      </c>
      <c r="R217" s="104" t="str">
        <f t="shared" si="224"/>
        <v/>
      </c>
      <c r="S217" s="104" t="str">
        <f t="shared" si="224"/>
        <v/>
      </c>
      <c r="T217" s="104" t="str">
        <f t="shared" si="224"/>
        <v/>
      </c>
      <c r="U217" s="104" t="str">
        <f t="shared" si="224"/>
        <v/>
      </c>
      <c r="V217" s="104" t="str">
        <f t="shared" si="224"/>
        <v/>
      </c>
      <c r="W217" s="136"/>
      <c r="X217" s="104" t="str">
        <f t="shared" si="180"/>
        <v/>
      </c>
      <c r="Y217" s="104" t="str">
        <f t="shared" si="220"/>
        <v/>
      </c>
      <c r="Z217" s="104" t="str">
        <f t="shared" si="220"/>
        <v/>
      </c>
      <c r="AA217" s="104" t="str">
        <f t="shared" si="220"/>
        <v/>
      </c>
      <c r="AB217" s="104" t="str">
        <f t="shared" si="220"/>
        <v/>
      </c>
      <c r="AC217" s="104" t="str">
        <f t="shared" si="220"/>
        <v/>
      </c>
      <c r="AD217" s="104" t="str">
        <f t="shared" si="220"/>
        <v/>
      </c>
      <c r="AE217" s="104" t="str">
        <f t="shared" si="220"/>
        <v/>
      </c>
      <c r="AF217" s="104" t="str">
        <f t="shared" si="220"/>
        <v/>
      </c>
      <c r="AG217" s="104" t="str">
        <f t="shared" si="220"/>
        <v/>
      </c>
      <c r="AH217" s="104" t="str">
        <f t="shared" si="220"/>
        <v/>
      </c>
      <c r="AI217" s="104" t="str">
        <f t="shared" si="220"/>
        <v/>
      </c>
      <c r="AJ217" s="104" t="str">
        <f t="shared" si="220"/>
        <v/>
      </c>
      <c r="AK217" s="104"/>
      <c r="AL217" s="104" t="str">
        <f t="shared" si="181"/>
        <v/>
      </c>
      <c r="AM217" s="104" t="str">
        <f t="shared" si="221"/>
        <v/>
      </c>
      <c r="AN217" s="104" t="str">
        <f t="shared" si="221"/>
        <v/>
      </c>
      <c r="AO217" s="104" t="str">
        <f t="shared" si="221"/>
        <v/>
      </c>
      <c r="AP217" s="104" t="str">
        <f t="shared" si="221"/>
        <v/>
      </c>
      <c r="AQ217" s="104" t="str">
        <f t="shared" si="221"/>
        <v/>
      </c>
      <c r="AR217" s="104" t="str">
        <f t="shared" si="221"/>
        <v/>
      </c>
      <c r="AS217" s="104" t="str">
        <f t="shared" si="221"/>
        <v/>
      </c>
      <c r="AT217" s="104" t="str">
        <f t="shared" si="221"/>
        <v/>
      </c>
      <c r="AU217" s="104" t="str">
        <f t="shared" si="221"/>
        <v/>
      </c>
      <c r="AV217" s="104" t="str">
        <f t="shared" si="221"/>
        <v/>
      </c>
      <c r="AW217" s="104" t="str">
        <f t="shared" si="221"/>
        <v/>
      </c>
      <c r="AX217" s="104" t="str">
        <f t="shared" si="221"/>
        <v/>
      </c>
      <c r="AY217" s="104"/>
      <c r="AZ217" s="104" t="str">
        <f t="shared" si="182"/>
        <v/>
      </c>
      <c r="BA217" s="104" t="str">
        <f t="shared" si="222"/>
        <v/>
      </c>
      <c r="BB217" s="104" t="str">
        <f t="shared" si="222"/>
        <v/>
      </c>
      <c r="BC217" s="104" t="str">
        <f t="shared" si="222"/>
        <v/>
      </c>
      <c r="BD217" s="104" t="str">
        <f t="shared" si="222"/>
        <v/>
      </c>
      <c r="BE217" s="104" t="str">
        <f t="shared" si="222"/>
        <v/>
      </c>
      <c r="BF217" s="104" t="str">
        <f t="shared" si="222"/>
        <v/>
      </c>
      <c r="BG217" s="104" t="str">
        <f t="shared" si="222"/>
        <v/>
      </c>
      <c r="BH217" s="104" t="str">
        <f t="shared" si="222"/>
        <v/>
      </c>
      <c r="BI217" s="104" t="str">
        <f t="shared" si="222"/>
        <v/>
      </c>
      <c r="BJ217" s="104" t="str">
        <f t="shared" si="222"/>
        <v/>
      </c>
      <c r="BK217" s="104" t="str">
        <f t="shared" si="222"/>
        <v/>
      </c>
      <c r="BL217" s="104" t="str">
        <f t="shared" si="222"/>
        <v/>
      </c>
      <c r="BM217" s="104"/>
      <c r="BN217" s="104" t="str">
        <f t="shared" si="183"/>
        <v/>
      </c>
      <c r="BO217" s="104" t="str">
        <f t="shared" si="223"/>
        <v/>
      </c>
      <c r="BP217" s="104" t="str">
        <f t="shared" si="223"/>
        <v/>
      </c>
      <c r="BQ217" s="104" t="str">
        <f t="shared" si="223"/>
        <v/>
      </c>
      <c r="BR217" s="104" t="str">
        <f t="shared" si="223"/>
        <v/>
      </c>
      <c r="BS217" s="104" t="str">
        <f t="shared" si="223"/>
        <v/>
      </c>
      <c r="BT217" s="104" t="str">
        <f t="shared" si="223"/>
        <v/>
      </c>
      <c r="BU217" s="104" t="str">
        <f t="shared" si="223"/>
        <v/>
      </c>
      <c r="BV217" s="104" t="str">
        <f t="shared" si="223"/>
        <v/>
      </c>
      <c r="BW217" s="104" t="str">
        <f t="shared" si="223"/>
        <v/>
      </c>
      <c r="BX217" s="104" t="str">
        <f t="shared" si="223"/>
        <v/>
      </c>
      <c r="BY217" s="104" t="str">
        <f t="shared" si="223"/>
        <v/>
      </c>
      <c r="BZ217" s="104" t="str">
        <f t="shared" si="223"/>
        <v/>
      </c>
      <c r="CA217" s="104"/>
      <c r="CB217" s="104" t="str">
        <f t="shared" si="200"/>
        <v/>
      </c>
      <c r="CC217" s="104" t="str">
        <f t="shared" si="200"/>
        <v/>
      </c>
      <c r="CD217" s="104" t="str">
        <f t="shared" si="200"/>
        <v/>
      </c>
      <c r="CE217" s="104" t="str">
        <f t="shared" si="200"/>
        <v/>
      </c>
      <c r="CF217" s="104" t="str">
        <f t="shared" si="200"/>
        <v/>
      </c>
      <c r="CG217" s="104" t="str">
        <f t="shared" si="210"/>
        <v/>
      </c>
      <c r="CH217" s="104" t="str">
        <f t="shared" si="210"/>
        <v/>
      </c>
      <c r="CI217" s="104" t="str">
        <f t="shared" si="210"/>
        <v/>
      </c>
      <c r="CJ217" s="104" t="str">
        <f t="shared" si="210"/>
        <v/>
      </c>
      <c r="CK217" s="104" t="str">
        <f t="shared" si="210"/>
        <v/>
      </c>
      <c r="CL217" s="104" t="str">
        <f t="shared" si="210"/>
        <v/>
      </c>
      <c r="CM217" s="104" t="str">
        <f t="shared" si="210"/>
        <v/>
      </c>
      <c r="CN217" s="104" t="str">
        <f t="shared" si="210"/>
        <v/>
      </c>
      <c r="CO217" s="104"/>
      <c r="CP217" s="104" t="str">
        <f t="shared" si="201"/>
        <v/>
      </c>
      <c r="CQ217" s="104" t="str">
        <f t="shared" si="201"/>
        <v/>
      </c>
      <c r="CR217" s="104" t="str">
        <f t="shared" si="201"/>
        <v/>
      </c>
      <c r="CS217" s="104" t="str">
        <f t="shared" si="201"/>
        <v/>
      </c>
      <c r="CT217" s="104" t="str">
        <f t="shared" si="201"/>
        <v/>
      </c>
      <c r="CU217" s="104" t="str">
        <f t="shared" si="211"/>
        <v/>
      </c>
      <c r="CV217" s="104" t="str">
        <f t="shared" si="211"/>
        <v/>
      </c>
      <c r="CW217" s="104" t="str">
        <f t="shared" si="211"/>
        <v/>
      </c>
      <c r="CX217" s="104" t="str">
        <f t="shared" si="211"/>
        <v/>
      </c>
      <c r="CY217" s="104" t="str">
        <f t="shared" si="211"/>
        <v/>
      </c>
      <c r="CZ217" s="104" t="str">
        <f t="shared" si="211"/>
        <v/>
      </c>
      <c r="DA217" s="104" t="str">
        <f t="shared" si="211"/>
        <v/>
      </c>
      <c r="DB217" s="104" t="str">
        <f t="shared" si="211"/>
        <v/>
      </c>
      <c r="DC217" s="104"/>
      <c r="DD217" s="104" t="str">
        <f t="shared" si="202"/>
        <v/>
      </c>
      <c r="DE217" s="104" t="str">
        <f t="shared" si="202"/>
        <v/>
      </c>
      <c r="DF217" s="104" t="str">
        <f t="shared" si="202"/>
        <v/>
      </c>
      <c r="DG217" s="104" t="str">
        <f t="shared" si="202"/>
        <v/>
      </c>
      <c r="DH217" s="104" t="str">
        <f t="shared" si="202"/>
        <v/>
      </c>
      <c r="DI217" s="104" t="str">
        <f t="shared" si="212"/>
        <v/>
      </c>
      <c r="DJ217" s="104" t="str">
        <f t="shared" si="212"/>
        <v/>
      </c>
      <c r="DK217" s="104" t="str">
        <f t="shared" si="212"/>
        <v/>
      </c>
      <c r="DL217" s="104" t="str">
        <f t="shared" si="212"/>
        <v/>
      </c>
      <c r="DM217" s="104" t="str">
        <f t="shared" si="212"/>
        <v/>
      </c>
      <c r="DN217" s="104" t="str">
        <f t="shared" si="212"/>
        <v/>
      </c>
      <c r="DO217" s="104" t="str">
        <f t="shared" si="212"/>
        <v/>
      </c>
      <c r="DP217" s="104" t="str">
        <f t="shared" si="212"/>
        <v/>
      </c>
      <c r="DQ217" s="104"/>
      <c r="DR217" s="104" t="str">
        <f t="shared" si="203"/>
        <v/>
      </c>
      <c r="DS217" s="104" t="str">
        <f t="shared" si="203"/>
        <v/>
      </c>
      <c r="DT217" s="104" t="str">
        <f t="shared" si="203"/>
        <v/>
      </c>
      <c r="DU217" s="104" t="str">
        <f t="shared" si="203"/>
        <v/>
      </c>
      <c r="DV217" s="104" t="str">
        <f t="shared" si="203"/>
        <v/>
      </c>
      <c r="DW217" s="104" t="str">
        <f t="shared" si="213"/>
        <v/>
      </c>
      <c r="DX217" s="104" t="str">
        <f t="shared" si="213"/>
        <v/>
      </c>
      <c r="DY217" s="104" t="str">
        <f t="shared" si="213"/>
        <v/>
      </c>
      <c r="DZ217" s="104" t="str">
        <f t="shared" si="213"/>
        <v/>
      </c>
      <c r="EA217" s="104" t="str">
        <f t="shared" si="213"/>
        <v/>
      </c>
      <c r="EB217" s="104" t="str">
        <f t="shared" si="213"/>
        <v/>
      </c>
      <c r="EC217" s="104" t="str">
        <f t="shared" si="213"/>
        <v/>
      </c>
      <c r="ED217" s="104" t="str">
        <f t="shared" si="213"/>
        <v/>
      </c>
      <c r="EE217" s="104"/>
      <c r="EF217" s="104" t="str">
        <f t="shared" si="204"/>
        <v/>
      </c>
      <c r="EG217" s="104" t="str">
        <f t="shared" si="204"/>
        <v/>
      </c>
      <c r="EH217" s="104" t="str">
        <f t="shared" si="204"/>
        <v/>
      </c>
      <c r="EI217" s="104" t="str">
        <f t="shared" si="204"/>
        <v/>
      </c>
      <c r="EJ217" s="104" t="str">
        <f t="shared" si="204"/>
        <v/>
      </c>
      <c r="EK217" s="104" t="str">
        <f t="shared" si="214"/>
        <v/>
      </c>
      <c r="EL217" s="104">
        <f t="shared" si="214"/>
        <v>83.6</v>
      </c>
      <c r="EM217" s="104" t="str">
        <f t="shared" si="214"/>
        <v/>
      </c>
      <c r="EN217" s="104" t="str">
        <f t="shared" si="214"/>
        <v/>
      </c>
      <c r="EO217" s="104" t="str">
        <f t="shared" si="214"/>
        <v/>
      </c>
      <c r="EP217" s="104" t="str">
        <f t="shared" si="214"/>
        <v/>
      </c>
      <c r="EQ217" s="104" t="str">
        <f t="shared" si="214"/>
        <v/>
      </c>
      <c r="ER217" s="104" t="str">
        <f t="shared" si="214"/>
        <v/>
      </c>
      <c r="ES217" s="104"/>
      <c r="ET217" s="104" t="str">
        <f t="shared" si="205"/>
        <v/>
      </c>
      <c r="EU217" s="104" t="str">
        <f t="shared" si="205"/>
        <v/>
      </c>
      <c r="EV217" s="104" t="str">
        <f t="shared" si="205"/>
        <v/>
      </c>
      <c r="EW217" s="104" t="str">
        <f t="shared" si="205"/>
        <v/>
      </c>
      <c r="EX217" s="104" t="str">
        <f t="shared" si="205"/>
        <v/>
      </c>
      <c r="EY217" s="104" t="str">
        <f t="shared" si="215"/>
        <v/>
      </c>
      <c r="EZ217" s="104" t="str">
        <f t="shared" si="215"/>
        <v/>
      </c>
      <c r="FA217" s="104" t="str">
        <f t="shared" si="215"/>
        <v/>
      </c>
      <c r="FB217" s="104" t="str">
        <f t="shared" si="215"/>
        <v/>
      </c>
      <c r="FC217" s="104" t="str">
        <f t="shared" si="215"/>
        <v/>
      </c>
      <c r="FD217" s="104" t="str">
        <f t="shared" si="215"/>
        <v/>
      </c>
      <c r="FE217" s="104" t="str">
        <f t="shared" si="215"/>
        <v/>
      </c>
      <c r="FF217" s="104" t="str">
        <f t="shared" si="215"/>
        <v/>
      </c>
      <c r="FG217" s="104"/>
      <c r="FH217" s="104" t="str">
        <f t="shared" si="206"/>
        <v/>
      </c>
      <c r="FI217" s="104" t="str">
        <f t="shared" si="206"/>
        <v/>
      </c>
      <c r="FJ217" s="104" t="str">
        <f t="shared" si="206"/>
        <v/>
      </c>
      <c r="FK217" s="104" t="str">
        <f t="shared" si="206"/>
        <v/>
      </c>
      <c r="FL217" s="104" t="str">
        <f t="shared" si="206"/>
        <v/>
      </c>
      <c r="FM217" s="104" t="str">
        <f t="shared" si="216"/>
        <v/>
      </c>
      <c r="FN217" s="104" t="str">
        <f t="shared" si="216"/>
        <v/>
      </c>
      <c r="FO217" s="104" t="str">
        <f t="shared" si="216"/>
        <v/>
      </c>
      <c r="FP217" s="104" t="str">
        <f t="shared" si="216"/>
        <v/>
      </c>
      <c r="FQ217" s="104" t="str">
        <f t="shared" si="216"/>
        <v/>
      </c>
      <c r="FR217" s="104" t="str">
        <f t="shared" si="216"/>
        <v/>
      </c>
      <c r="FS217" s="104" t="str">
        <f t="shared" si="216"/>
        <v/>
      </c>
      <c r="FT217" s="104" t="str">
        <f t="shared" si="216"/>
        <v/>
      </c>
      <c r="FU217" s="104"/>
      <c r="FV217" s="104" t="str">
        <f t="shared" si="207"/>
        <v/>
      </c>
      <c r="FW217" s="104" t="str">
        <f t="shared" si="207"/>
        <v/>
      </c>
      <c r="FX217" s="104" t="str">
        <f t="shared" si="207"/>
        <v/>
      </c>
      <c r="FY217" s="104" t="str">
        <f t="shared" si="207"/>
        <v/>
      </c>
      <c r="FZ217" s="104" t="str">
        <f t="shared" si="207"/>
        <v/>
      </c>
      <c r="GA217" s="104" t="str">
        <f t="shared" si="217"/>
        <v/>
      </c>
      <c r="GB217" s="104" t="str">
        <f t="shared" si="217"/>
        <v/>
      </c>
      <c r="GC217" s="104" t="str">
        <f t="shared" si="217"/>
        <v/>
      </c>
      <c r="GD217" s="104" t="str">
        <f t="shared" si="217"/>
        <v/>
      </c>
      <c r="GE217" s="104" t="str">
        <f t="shared" si="217"/>
        <v/>
      </c>
      <c r="GF217" s="104" t="str">
        <f t="shared" si="217"/>
        <v/>
      </c>
      <c r="GG217" s="104" t="str">
        <f t="shared" si="217"/>
        <v/>
      </c>
      <c r="GH217" s="104" t="str">
        <f t="shared" si="217"/>
        <v/>
      </c>
      <c r="GI217" s="104"/>
      <c r="GJ217" s="104" t="str">
        <f t="shared" si="208"/>
        <v/>
      </c>
      <c r="GK217" s="104" t="str">
        <f t="shared" si="208"/>
        <v/>
      </c>
      <c r="GL217" s="104" t="str">
        <f t="shared" si="208"/>
        <v/>
      </c>
      <c r="GM217" s="104" t="str">
        <f t="shared" si="208"/>
        <v/>
      </c>
      <c r="GN217" s="104" t="str">
        <f t="shared" si="208"/>
        <v/>
      </c>
      <c r="GO217" s="104" t="str">
        <f t="shared" si="218"/>
        <v/>
      </c>
      <c r="GP217" s="104" t="str">
        <f t="shared" si="218"/>
        <v/>
      </c>
      <c r="GQ217" s="104" t="str">
        <f t="shared" si="218"/>
        <v/>
      </c>
      <c r="GR217" s="104" t="str">
        <f t="shared" si="218"/>
        <v/>
      </c>
      <c r="GS217" s="104" t="str">
        <f t="shared" si="218"/>
        <v/>
      </c>
      <c r="GT217" s="104" t="str">
        <f t="shared" si="218"/>
        <v/>
      </c>
      <c r="GU217" s="104" t="str">
        <f t="shared" si="218"/>
        <v/>
      </c>
      <c r="GV217" s="104" t="str">
        <f t="shared" si="218"/>
        <v/>
      </c>
      <c r="GW217" s="104"/>
      <c r="GX217" s="104" t="str">
        <f t="shared" si="209"/>
        <v/>
      </c>
      <c r="GY217" s="104" t="str">
        <f t="shared" si="209"/>
        <v/>
      </c>
      <c r="GZ217" s="104" t="str">
        <f t="shared" si="209"/>
        <v/>
      </c>
      <c r="HA217" s="104" t="str">
        <f t="shared" si="209"/>
        <v/>
      </c>
      <c r="HB217" s="104" t="str">
        <f t="shared" si="209"/>
        <v/>
      </c>
      <c r="HC217" s="104" t="str">
        <f t="shared" si="219"/>
        <v/>
      </c>
      <c r="HD217" s="104" t="str">
        <f t="shared" si="219"/>
        <v/>
      </c>
      <c r="HE217" s="104" t="str">
        <f t="shared" si="219"/>
        <v/>
      </c>
      <c r="HF217" s="104" t="str">
        <f t="shared" si="219"/>
        <v/>
      </c>
      <c r="HG217" s="104" t="str">
        <f t="shared" si="219"/>
        <v/>
      </c>
      <c r="HH217" s="104" t="str">
        <f t="shared" si="219"/>
        <v/>
      </c>
      <c r="HI217" s="104" t="str">
        <f t="shared" si="219"/>
        <v/>
      </c>
      <c r="HJ217" s="104" t="str">
        <f t="shared" si="219"/>
        <v/>
      </c>
    </row>
    <row r="218" spans="1:218" x14ac:dyDescent="0.25">
      <c r="A218" s="91">
        <v>40663</v>
      </c>
      <c r="B218" s="113">
        <v>0.75</v>
      </c>
      <c r="C218" s="114" t="s">
        <v>557</v>
      </c>
      <c r="D218" s="160" t="s">
        <v>664</v>
      </c>
      <c r="E218" s="112">
        <v>48.8</v>
      </c>
      <c r="F218" s="134"/>
      <c r="G218" s="161" t="s">
        <v>665</v>
      </c>
      <c r="H218" s="162" t="str">
        <f>INDEX('Daily Activity List'!B:B,MATCH(A218,'Daily Activity List'!$A:$A))</f>
        <v>AB Decon - Spray</v>
      </c>
      <c r="I218" s="136"/>
      <c r="J218" s="104" t="str">
        <f t="shared" si="194"/>
        <v/>
      </c>
      <c r="K218" s="104" t="str">
        <f t="shared" si="194"/>
        <v/>
      </c>
      <c r="L218" s="104" t="str">
        <f t="shared" si="224"/>
        <v/>
      </c>
      <c r="M218" s="104" t="str">
        <f t="shared" si="224"/>
        <v/>
      </c>
      <c r="N218" s="104" t="str">
        <f t="shared" si="224"/>
        <v/>
      </c>
      <c r="O218" s="104" t="str">
        <f t="shared" si="224"/>
        <v/>
      </c>
      <c r="P218" s="104" t="str">
        <f t="shared" si="224"/>
        <v/>
      </c>
      <c r="Q218" s="104" t="str">
        <f t="shared" si="224"/>
        <v/>
      </c>
      <c r="R218" s="104" t="str">
        <f t="shared" si="224"/>
        <v/>
      </c>
      <c r="S218" s="104" t="str">
        <f t="shared" si="224"/>
        <v/>
      </c>
      <c r="T218" s="104" t="str">
        <f t="shared" si="224"/>
        <v/>
      </c>
      <c r="U218" s="104" t="str">
        <f t="shared" si="224"/>
        <v/>
      </c>
      <c r="V218" s="104" t="str">
        <f t="shared" si="224"/>
        <v/>
      </c>
      <c r="W218" s="136"/>
      <c r="X218" s="104" t="str">
        <f t="shared" si="180"/>
        <v/>
      </c>
      <c r="Y218" s="104" t="str">
        <f t="shared" si="220"/>
        <v/>
      </c>
      <c r="Z218" s="104" t="str">
        <f t="shared" si="220"/>
        <v/>
      </c>
      <c r="AA218" s="104" t="str">
        <f t="shared" si="220"/>
        <v/>
      </c>
      <c r="AB218" s="104" t="str">
        <f t="shared" si="220"/>
        <v/>
      </c>
      <c r="AC218" s="104" t="str">
        <f t="shared" si="220"/>
        <v/>
      </c>
      <c r="AD218" s="104" t="str">
        <f t="shared" si="220"/>
        <v/>
      </c>
      <c r="AE218" s="104" t="str">
        <f t="shared" si="220"/>
        <v/>
      </c>
      <c r="AF218" s="104" t="str">
        <f t="shared" si="220"/>
        <v/>
      </c>
      <c r="AG218" s="104" t="str">
        <f t="shared" si="220"/>
        <v/>
      </c>
      <c r="AH218" s="104" t="str">
        <f t="shared" si="220"/>
        <v/>
      </c>
      <c r="AI218" s="104" t="str">
        <f t="shared" si="220"/>
        <v/>
      </c>
      <c r="AJ218" s="104" t="str">
        <f t="shared" si="220"/>
        <v/>
      </c>
      <c r="AK218" s="104"/>
      <c r="AL218" s="104" t="str">
        <f t="shared" si="181"/>
        <v/>
      </c>
      <c r="AM218" s="104" t="str">
        <f t="shared" si="221"/>
        <v/>
      </c>
      <c r="AN218" s="104" t="str">
        <f t="shared" si="221"/>
        <v/>
      </c>
      <c r="AO218" s="104" t="str">
        <f t="shared" si="221"/>
        <v/>
      </c>
      <c r="AP218" s="104" t="str">
        <f t="shared" si="221"/>
        <v/>
      </c>
      <c r="AQ218" s="104" t="str">
        <f t="shared" si="221"/>
        <v/>
      </c>
      <c r="AR218" s="104" t="str">
        <f t="shared" si="221"/>
        <v/>
      </c>
      <c r="AS218" s="104" t="str">
        <f t="shared" si="221"/>
        <v/>
      </c>
      <c r="AT218" s="104" t="str">
        <f t="shared" si="221"/>
        <v/>
      </c>
      <c r="AU218" s="104" t="str">
        <f t="shared" si="221"/>
        <v/>
      </c>
      <c r="AV218" s="104" t="str">
        <f t="shared" si="221"/>
        <v/>
      </c>
      <c r="AW218" s="104" t="str">
        <f t="shared" si="221"/>
        <v/>
      </c>
      <c r="AX218" s="104" t="str">
        <f t="shared" si="221"/>
        <v/>
      </c>
      <c r="AY218" s="104"/>
      <c r="AZ218" s="104" t="str">
        <f t="shared" si="182"/>
        <v/>
      </c>
      <c r="BA218" s="104" t="str">
        <f t="shared" si="222"/>
        <v/>
      </c>
      <c r="BB218" s="104" t="str">
        <f t="shared" si="222"/>
        <v/>
      </c>
      <c r="BC218" s="104" t="str">
        <f t="shared" si="222"/>
        <v/>
      </c>
      <c r="BD218" s="104" t="str">
        <f t="shared" si="222"/>
        <v/>
      </c>
      <c r="BE218" s="104" t="str">
        <f t="shared" si="222"/>
        <v/>
      </c>
      <c r="BF218" s="104" t="str">
        <f t="shared" si="222"/>
        <v/>
      </c>
      <c r="BG218" s="104" t="str">
        <f t="shared" si="222"/>
        <v/>
      </c>
      <c r="BH218" s="104" t="str">
        <f t="shared" si="222"/>
        <v/>
      </c>
      <c r="BI218" s="104" t="str">
        <f t="shared" si="222"/>
        <v/>
      </c>
      <c r="BJ218" s="104" t="str">
        <f t="shared" si="222"/>
        <v/>
      </c>
      <c r="BK218" s="104" t="str">
        <f t="shared" si="222"/>
        <v/>
      </c>
      <c r="BL218" s="104" t="str">
        <f t="shared" si="222"/>
        <v/>
      </c>
      <c r="BM218" s="104"/>
      <c r="BN218" s="104" t="str">
        <f t="shared" si="183"/>
        <v/>
      </c>
      <c r="BO218" s="104" t="str">
        <f t="shared" si="223"/>
        <v/>
      </c>
      <c r="BP218" s="104" t="str">
        <f t="shared" si="223"/>
        <v/>
      </c>
      <c r="BQ218" s="104" t="str">
        <f t="shared" si="223"/>
        <v/>
      </c>
      <c r="BR218" s="104" t="str">
        <f t="shared" si="223"/>
        <v/>
      </c>
      <c r="BS218" s="104" t="str">
        <f t="shared" si="223"/>
        <v/>
      </c>
      <c r="BT218" s="104" t="str">
        <f t="shared" si="223"/>
        <v/>
      </c>
      <c r="BU218" s="104" t="str">
        <f t="shared" si="223"/>
        <v/>
      </c>
      <c r="BV218" s="104" t="str">
        <f t="shared" si="223"/>
        <v/>
      </c>
      <c r="BW218" s="104" t="str">
        <f t="shared" si="223"/>
        <v/>
      </c>
      <c r="BX218" s="104" t="str">
        <f t="shared" si="223"/>
        <v/>
      </c>
      <c r="BY218" s="104" t="str">
        <f t="shared" si="223"/>
        <v/>
      </c>
      <c r="BZ218" s="104" t="str">
        <f t="shared" si="223"/>
        <v/>
      </c>
      <c r="CA218" s="104"/>
      <c r="CB218" s="104" t="str">
        <f t="shared" si="200"/>
        <v/>
      </c>
      <c r="CC218" s="104" t="str">
        <f t="shared" si="200"/>
        <v/>
      </c>
      <c r="CD218" s="104" t="str">
        <f t="shared" si="200"/>
        <v/>
      </c>
      <c r="CE218" s="104" t="str">
        <f t="shared" si="200"/>
        <v/>
      </c>
      <c r="CF218" s="104" t="str">
        <f t="shared" si="200"/>
        <v/>
      </c>
      <c r="CG218" s="104" t="str">
        <f t="shared" si="210"/>
        <v/>
      </c>
      <c r="CH218" s="104" t="str">
        <f t="shared" si="210"/>
        <v/>
      </c>
      <c r="CI218" s="104" t="str">
        <f t="shared" si="210"/>
        <v/>
      </c>
      <c r="CJ218" s="104" t="str">
        <f t="shared" si="210"/>
        <v/>
      </c>
      <c r="CK218" s="104" t="str">
        <f t="shared" si="210"/>
        <v/>
      </c>
      <c r="CL218" s="104" t="str">
        <f t="shared" si="210"/>
        <v/>
      </c>
      <c r="CM218" s="104" t="str">
        <f t="shared" si="210"/>
        <v/>
      </c>
      <c r="CN218" s="104" t="str">
        <f t="shared" si="210"/>
        <v/>
      </c>
      <c r="CO218" s="104"/>
      <c r="CP218" s="104" t="str">
        <f t="shared" si="201"/>
        <v/>
      </c>
      <c r="CQ218" s="104" t="str">
        <f t="shared" si="201"/>
        <v/>
      </c>
      <c r="CR218" s="104" t="str">
        <f t="shared" si="201"/>
        <v/>
      </c>
      <c r="CS218" s="104" t="str">
        <f t="shared" si="201"/>
        <v/>
      </c>
      <c r="CT218" s="104" t="str">
        <f t="shared" si="201"/>
        <v/>
      </c>
      <c r="CU218" s="104" t="str">
        <f t="shared" si="211"/>
        <v/>
      </c>
      <c r="CV218" s="104">
        <f t="shared" si="211"/>
        <v>48.8</v>
      </c>
      <c r="CW218" s="104" t="str">
        <f t="shared" si="211"/>
        <v/>
      </c>
      <c r="CX218" s="104" t="str">
        <f t="shared" si="211"/>
        <v/>
      </c>
      <c r="CY218" s="104" t="str">
        <f t="shared" si="211"/>
        <v/>
      </c>
      <c r="CZ218" s="104" t="str">
        <f t="shared" si="211"/>
        <v/>
      </c>
      <c r="DA218" s="104" t="str">
        <f t="shared" si="211"/>
        <v/>
      </c>
      <c r="DB218" s="104" t="str">
        <f t="shared" si="211"/>
        <v/>
      </c>
      <c r="DC218" s="104"/>
      <c r="DD218" s="104" t="str">
        <f t="shared" si="202"/>
        <v/>
      </c>
      <c r="DE218" s="104" t="str">
        <f t="shared" si="202"/>
        <v/>
      </c>
      <c r="DF218" s="104" t="str">
        <f t="shared" si="202"/>
        <v/>
      </c>
      <c r="DG218" s="104" t="str">
        <f t="shared" si="202"/>
        <v/>
      </c>
      <c r="DH218" s="104" t="str">
        <f t="shared" si="202"/>
        <v/>
      </c>
      <c r="DI218" s="104" t="str">
        <f t="shared" si="212"/>
        <v/>
      </c>
      <c r="DJ218" s="104" t="str">
        <f t="shared" si="212"/>
        <v/>
      </c>
      <c r="DK218" s="104" t="str">
        <f t="shared" si="212"/>
        <v/>
      </c>
      <c r="DL218" s="104" t="str">
        <f t="shared" si="212"/>
        <v/>
      </c>
      <c r="DM218" s="104" t="str">
        <f t="shared" si="212"/>
        <v/>
      </c>
      <c r="DN218" s="104" t="str">
        <f t="shared" si="212"/>
        <v/>
      </c>
      <c r="DO218" s="104" t="str">
        <f t="shared" si="212"/>
        <v/>
      </c>
      <c r="DP218" s="104" t="str">
        <f t="shared" si="212"/>
        <v/>
      </c>
      <c r="DQ218" s="104"/>
      <c r="DR218" s="104" t="str">
        <f t="shared" si="203"/>
        <v/>
      </c>
      <c r="DS218" s="104" t="str">
        <f t="shared" si="203"/>
        <v/>
      </c>
      <c r="DT218" s="104" t="str">
        <f t="shared" si="203"/>
        <v/>
      </c>
      <c r="DU218" s="104" t="str">
        <f t="shared" si="203"/>
        <v/>
      </c>
      <c r="DV218" s="104" t="str">
        <f t="shared" si="203"/>
        <v/>
      </c>
      <c r="DW218" s="104" t="str">
        <f t="shared" si="213"/>
        <v/>
      </c>
      <c r="DX218" s="104" t="str">
        <f t="shared" si="213"/>
        <v/>
      </c>
      <c r="DY218" s="104" t="str">
        <f t="shared" si="213"/>
        <v/>
      </c>
      <c r="DZ218" s="104" t="str">
        <f t="shared" si="213"/>
        <v/>
      </c>
      <c r="EA218" s="104" t="str">
        <f t="shared" si="213"/>
        <v/>
      </c>
      <c r="EB218" s="104" t="str">
        <f t="shared" si="213"/>
        <v/>
      </c>
      <c r="EC218" s="104" t="str">
        <f t="shared" si="213"/>
        <v/>
      </c>
      <c r="ED218" s="104" t="str">
        <f t="shared" si="213"/>
        <v/>
      </c>
      <c r="EE218" s="104"/>
      <c r="EF218" s="104" t="str">
        <f t="shared" si="204"/>
        <v/>
      </c>
      <c r="EG218" s="104" t="str">
        <f t="shared" si="204"/>
        <v/>
      </c>
      <c r="EH218" s="104" t="str">
        <f t="shared" si="204"/>
        <v/>
      </c>
      <c r="EI218" s="104" t="str">
        <f t="shared" si="204"/>
        <v/>
      </c>
      <c r="EJ218" s="104" t="str">
        <f t="shared" si="204"/>
        <v/>
      </c>
      <c r="EK218" s="104" t="str">
        <f t="shared" si="214"/>
        <v/>
      </c>
      <c r="EL218" s="104" t="str">
        <f t="shared" si="214"/>
        <v/>
      </c>
      <c r="EM218" s="104" t="str">
        <f t="shared" si="214"/>
        <v/>
      </c>
      <c r="EN218" s="104" t="str">
        <f t="shared" si="214"/>
        <v/>
      </c>
      <c r="EO218" s="104" t="str">
        <f t="shared" si="214"/>
        <v/>
      </c>
      <c r="EP218" s="104" t="str">
        <f t="shared" si="214"/>
        <v/>
      </c>
      <c r="EQ218" s="104" t="str">
        <f t="shared" si="214"/>
        <v/>
      </c>
      <c r="ER218" s="104" t="str">
        <f t="shared" si="214"/>
        <v/>
      </c>
      <c r="ES218" s="104"/>
      <c r="ET218" s="104" t="str">
        <f t="shared" si="205"/>
        <v/>
      </c>
      <c r="EU218" s="104" t="str">
        <f t="shared" si="205"/>
        <v/>
      </c>
      <c r="EV218" s="104" t="str">
        <f t="shared" si="205"/>
        <v/>
      </c>
      <c r="EW218" s="104" t="str">
        <f t="shared" si="205"/>
        <v/>
      </c>
      <c r="EX218" s="104" t="str">
        <f t="shared" si="205"/>
        <v/>
      </c>
      <c r="EY218" s="104" t="str">
        <f t="shared" si="215"/>
        <v/>
      </c>
      <c r="EZ218" s="104" t="str">
        <f t="shared" si="215"/>
        <v/>
      </c>
      <c r="FA218" s="104" t="str">
        <f t="shared" si="215"/>
        <v/>
      </c>
      <c r="FB218" s="104" t="str">
        <f t="shared" si="215"/>
        <v/>
      </c>
      <c r="FC218" s="104" t="str">
        <f t="shared" si="215"/>
        <v/>
      </c>
      <c r="FD218" s="104" t="str">
        <f t="shared" si="215"/>
        <v/>
      </c>
      <c r="FE218" s="104" t="str">
        <f t="shared" si="215"/>
        <v/>
      </c>
      <c r="FF218" s="104" t="str">
        <f t="shared" si="215"/>
        <v/>
      </c>
      <c r="FG218" s="104"/>
      <c r="FH218" s="104" t="str">
        <f t="shared" si="206"/>
        <v/>
      </c>
      <c r="FI218" s="104" t="str">
        <f t="shared" si="206"/>
        <v/>
      </c>
      <c r="FJ218" s="104" t="str">
        <f t="shared" si="206"/>
        <v/>
      </c>
      <c r="FK218" s="104" t="str">
        <f t="shared" si="206"/>
        <v/>
      </c>
      <c r="FL218" s="104" t="str">
        <f t="shared" si="206"/>
        <v/>
      </c>
      <c r="FM218" s="104" t="str">
        <f t="shared" si="216"/>
        <v/>
      </c>
      <c r="FN218" s="104" t="str">
        <f t="shared" si="216"/>
        <v/>
      </c>
      <c r="FO218" s="104" t="str">
        <f t="shared" si="216"/>
        <v/>
      </c>
      <c r="FP218" s="104" t="str">
        <f t="shared" si="216"/>
        <v/>
      </c>
      <c r="FQ218" s="104" t="str">
        <f t="shared" si="216"/>
        <v/>
      </c>
      <c r="FR218" s="104" t="str">
        <f t="shared" si="216"/>
        <v/>
      </c>
      <c r="FS218" s="104" t="str">
        <f t="shared" si="216"/>
        <v/>
      </c>
      <c r="FT218" s="104" t="str">
        <f t="shared" si="216"/>
        <v/>
      </c>
      <c r="FU218" s="104"/>
      <c r="FV218" s="104" t="str">
        <f t="shared" si="207"/>
        <v/>
      </c>
      <c r="FW218" s="104" t="str">
        <f t="shared" si="207"/>
        <v/>
      </c>
      <c r="FX218" s="104" t="str">
        <f t="shared" si="207"/>
        <v/>
      </c>
      <c r="FY218" s="104" t="str">
        <f t="shared" si="207"/>
        <v/>
      </c>
      <c r="FZ218" s="104" t="str">
        <f t="shared" si="207"/>
        <v/>
      </c>
      <c r="GA218" s="104" t="str">
        <f t="shared" si="217"/>
        <v/>
      </c>
      <c r="GB218" s="104" t="str">
        <f t="shared" si="217"/>
        <v/>
      </c>
      <c r="GC218" s="104" t="str">
        <f t="shared" si="217"/>
        <v/>
      </c>
      <c r="GD218" s="104" t="str">
        <f t="shared" si="217"/>
        <v/>
      </c>
      <c r="GE218" s="104" t="str">
        <f t="shared" si="217"/>
        <v/>
      </c>
      <c r="GF218" s="104" t="str">
        <f t="shared" si="217"/>
        <v/>
      </c>
      <c r="GG218" s="104" t="str">
        <f t="shared" si="217"/>
        <v/>
      </c>
      <c r="GH218" s="104" t="str">
        <f t="shared" si="217"/>
        <v/>
      </c>
      <c r="GI218" s="104"/>
      <c r="GJ218" s="104" t="str">
        <f t="shared" si="208"/>
        <v/>
      </c>
      <c r="GK218" s="104" t="str">
        <f t="shared" si="208"/>
        <v/>
      </c>
      <c r="GL218" s="104" t="str">
        <f t="shared" si="208"/>
        <v/>
      </c>
      <c r="GM218" s="104" t="str">
        <f t="shared" si="208"/>
        <v/>
      </c>
      <c r="GN218" s="104" t="str">
        <f t="shared" si="208"/>
        <v/>
      </c>
      <c r="GO218" s="104" t="str">
        <f t="shared" si="218"/>
        <v/>
      </c>
      <c r="GP218" s="104" t="str">
        <f t="shared" si="218"/>
        <v/>
      </c>
      <c r="GQ218" s="104" t="str">
        <f t="shared" si="218"/>
        <v/>
      </c>
      <c r="GR218" s="104" t="str">
        <f t="shared" si="218"/>
        <v/>
      </c>
      <c r="GS218" s="104" t="str">
        <f t="shared" si="218"/>
        <v/>
      </c>
      <c r="GT218" s="104" t="str">
        <f t="shared" si="218"/>
        <v/>
      </c>
      <c r="GU218" s="104" t="str">
        <f t="shared" si="218"/>
        <v/>
      </c>
      <c r="GV218" s="104" t="str">
        <f t="shared" si="218"/>
        <v/>
      </c>
      <c r="GW218" s="104"/>
      <c r="GX218" s="104" t="str">
        <f t="shared" si="209"/>
        <v/>
      </c>
      <c r="GY218" s="104" t="str">
        <f t="shared" si="209"/>
        <v/>
      </c>
      <c r="GZ218" s="104" t="str">
        <f t="shared" si="209"/>
        <v/>
      </c>
      <c r="HA218" s="104" t="str">
        <f t="shared" si="209"/>
        <v/>
      </c>
      <c r="HB218" s="104" t="str">
        <f t="shared" si="209"/>
        <v/>
      </c>
      <c r="HC218" s="104" t="str">
        <f t="shared" si="219"/>
        <v/>
      </c>
      <c r="HD218" s="104" t="str">
        <f t="shared" si="219"/>
        <v/>
      </c>
      <c r="HE218" s="104" t="str">
        <f t="shared" si="219"/>
        <v/>
      </c>
      <c r="HF218" s="104" t="str">
        <f t="shared" si="219"/>
        <v/>
      </c>
      <c r="HG218" s="104" t="str">
        <f t="shared" si="219"/>
        <v/>
      </c>
      <c r="HH218" s="104" t="str">
        <f t="shared" si="219"/>
        <v/>
      </c>
      <c r="HI218" s="104" t="str">
        <f t="shared" si="219"/>
        <v/>
      </c>
      <c r="HJ218" s="104" t="str">
        <f t="shared" si="219"/>
        <v/>
      </c>
    </row>
    <row r="219" spans="1:218" x14ac:dyDescent="0.25">
      <c r="A219" s="91">
        <v>40663</v>
      </c>
      <c r="B219" s="113">
        <v>0.75</v>
      </c>
      <c r="C219" s="114" t="s">
        <v>559</v>
      </c>
      <c r="D219" s="160" t="s">
        <v>664</v>
      </c>
      <c r="E219" s="112">
        <v>48.4</v>
      </c>
      <c r="F219" s="134"/>
      <c r="G219" s="161" t="s">
        <v>665</v>
      </c>
      <c r="H219" s="162" t="str">
        <f>INDEX('Daily Activity List'!B:B,MATCH(A219,'Daily Activity List'!$A:$A))</f>
        <v>AB Decon - Spray</v>
      </c>
      <c r="I219" s="136"/>
      <c r="J219" s="104" t="str">
        <f t="shared" si="194"/>
        <v/>
      </c>
      <c r="K219" s="104" t="str">
        <f t="shared" si="194"/>
        <v/>
      </c>
      <c r="L219" s="104" t="str">
        <f t="shared" si="224"/>
        <v/>
      </c>
      <c r="M219" s="104" t="str">
        <f t="shared" si="224"/>
        <v/>
      </c>
      <c r="N219" s="104" t="str">
        <f t="shared" si="224"/>
        <v/>
      </c>
      <c r="O219" s="104" t="str">
        <f t="shared" si="224"/>
        <v/>
      </c>
      <c r="P219" s="104" t="str">
        <f t="shared" si="224"/>
        <v/>
      </c>
      <c r="Q219" s="104" t="str">
        <f t="shared" si="224"/>
        <v/>
      </c>
      <c r="R219" s="104" t="str">
        <f t="shared" si="224"/>
        <v/>
      </c>
      <c r="S219" s="104" t="str">
        <f t="shared" si="224"/>
        <v/>
      </c>
      <c r="T219" s="104" t="str">
        <f t="shared" si="224"/>
        <v/>
      </c>
      <c r="U219" s="104" t="str">
        <f t="shared" si="224"/>
        <v/>
      </c>
      <c r="V219" s="104" t="str">
        <f t="shared" si="224"/>
        <v/>
      </c>
      <c r="W219" s="136"/>
      <c r="X219" s="104" t="str">
        <f t="shared" si="180"/>
        <v/>
      </c>
      <c r="Y219" s="104" t="str">
        <f t="shared" si="220"/>
        <v/>
      </c>
      <c r="Z219" s="104" t="str">
        <f t="shared" si="220"/>
        <v/>
      </c>
      <c r="AA219" s="104" t="str">
        <f t="shared" si="220"/>
        <v/>
      </c>
      <c r="AB219" s="104" t="str">
        <f t="shared" si="220"/>
        <v/>
      </c>
      <c r="AC219" s="104" t="str">
        <f t="shared" si="220"/>
        <v/>
      </c>
      <c r="AD219" s="104" t="str">
        <f t="shared" si="220"/>
        <v/>
      </c>
      <c r="AE219" s="104" t="str">
        <f t="shared" si="220"/>
        <v/>
      </c>
      <c r="AF219" s="104" t="str">
        <f t="shared" si="220"/>
        <v/>
      </c>
      <c r="AG219" s="104" t="str">
        <f t="shared" si="220"/>
        <v/>
      </c>
      <c r="AH219" s="104" t="str">
        <f t="shared" si="220"/>
        <v/>
      </c>
      <c r="AI219" s="104" t="str">
        <f t="shared" si="220"/>
        <v/>
      </c>
      <c r="AJ219" s="104" t="str">
        <f t="shared" si="220"/>
        <v/>
      </c>
      <c r="AK219" s="104"/>
      <c r="AL219" s="104" t="str">
        <f t="shared" si="181"/>
        <v/>
      </c>
      <c r="AM219" s="104" t="str">
        <f t="shared" si="221"/>
        <v/>
      </c>
      <c r="AN219" s="104" t="str">
        <f t="shared" si="221"/>
        <v/>
      </c>
      <c r="AO219" s="104" t="str">
        <f t="shared" si="221"/>
        <v/>
      </c>
      <c r="AP219" s="104" t="str">
        <f t="shared" si="221"/>
        <v/>
      </c>
      <c r="AQ219" s="104" t="str">
        <f t="shared" si="221"/>
        <v/>
      </c>
      <c r="AR219" s="104" t="str">
        <f t="shared" si="221"/>
        <v/>
      </c>
      <c r="AS219" s="104" t="str">
        <f t="shared" si="221"/>
        <v/>
      </c>
      <c r="AT219" s="104" t="str">
        <f t="shared" si="221"/>
        <v/>
      </c>
      <c r="AU219" s="104" t="str">
        <f t="shared" si="221"/>
        <v/>
      </c>
      <c r="AV219" s="104" t="str">
        <f t="shared" si="221"/>
        <v/>
      </c>
      <c r="AW219" s="104" t="str">
        <f t="shared" si="221"/>
        <v/>
      </c>
      <c r="AX219" s="104" t="str">
        <f t="shared" si="221"/>
        <v/>
      </c>
      <c r="AY219" s="104"/>
      <c r="AZ219" s="104" t="str">
        <f t="shared" si="182"/>
        <v/>
      </c>
      <c r="BA219" s="104" t="str">
        <f t="shared" si="222"/>
        <v/>
      </c>
      <c r="BB219" s="104" t="str">
        <f t="shared" si="222"/>
        <v/>
      </c>
      <c r="BC219" s="104" t="str">
        <f t="shared" si="222"/>
        <v/>
      </c>
      <c r="BD219" s="104" t="str">
        <f t="shared" si="222"/>
        <v/>
      </c>
      <c r="BE219" s="104" t="str">
        <f t="shared" si="222"/>
        <v/>
      </c>
      <c r="BF219" s="104" t="str">
        <f t="shared" si="222"/>
        <v/>
      </c>
      <c r="BG219" s="104" t="str">
        <f t="shared" si="222"/>
        <v/>
      </c>
      <c r="BH219" s="104" t="str">
        <f t="shared" si="222"/>
        <v/>
      </c>
      <c r="BI219" s="104" t="str">
        <f t="shared" si="222"/>
        <v/>
      </c>
      <c r="BJ219" s="104" t="str">
        <f t="shared" si="222"/>
        <v/>
      </c>
      <c r="BK219" s="104" t="str">
        <f t="shared" si="222"/>
        <v/>
      </c>
      <c r="BL219" s="104" t="str">
        <f t="shared" si="222"/>
        <v/>
      </c>
      <c r="BM219" s="104"/>
      <c r="BN219" s="104" t="str">
        <f t="shared" si="183"/>
        <v/>
      </c>
      <c r="BO219" s="104" t="str">
        <f t="shared" si="223"/>
        <v/>
      </c>
      <c r="BP219" s="104" t="str">
        <f t="shared" si="223"/>
        <v/>
      </c>
      <c r="BQ219" s="104" t="str">
        <f t="shared" si="223"/>
        <v/>
      </c>
      <c r="BR219" s="104" t="str">
        <f t="shared" si="223"/>
        <v/>
      </c>
      <c r="BS219" s="104" t="str">
        <f t="shared" si="223"/>
        <v/>
      </c>
      <c r="BT219" s="104" t="str">
        <f t="shared" si="223"/>
        <v/>
      </c>
      <c r="BU219" s="104" t="str">
        <f t="shared" si="223"/>
        <v/>
      </c>
      <c r="BV219" s="104" t="str">
        <f t="shared" si="223"/>
        <v/>
      </c>
      <c r="BW219" s="104" t="str">
        <f t="shared" si="223"/>
        <v/>
      </c>
      <c r="BX219" s="104" t="str">
        <f t="shared" si="223"/>
        <v/>
      </c>
      <c r="BY219" s="104" t="str">
        <f t="shared" si="223"/>
        <v/>
      </c>
      <c r="BZ219" s="104" t="str">
        <f t="shared" si="223"/>
        <v/>
      </c>
      <c r="CA219" s="104"/>
      <c r="CB219" s="104" t="str">
        <f t="shared" si="200"/>
        <v/>
      </c>
      <c r="CC219" s="104" t="str">
        <f t="shared" si="200"/>
        <v/>
      </c>
      <c r="CD219" s="104" t="str">
        <f t="shared" si="200"/>
        <v/>
      </c>
      <c r="CE219" s="104" t="str">
        <f t="shared" si="200"/>
        <v/>
      </c>
      <c r="CF219" s="104" t="str">
        <f t="shared" si="200"/>
        <v/>
      </c>
      <c r="CG219" s="104" t="str">
        <f t="shared" si="210"/>
        <v/>
      </c>
      <c r="CH219" s="104" t="str">
        <f t="shared" si="210"/>
        <v/>
      </c>
      <c r="CI219" s="104" t="str">
        <f t="shared" si="210"/>
        <v/>
      </c>
      <c r="CJ219" s="104" t="str">
        <f t="shared" si="210"/>
        <v/>
      </c>
      <c r="CK219" s="104" t="str">
        <f t="shared" si="210"/>
        <v/>
      </c>
      <c r="CL219" s="104" t="str">
        <f t="shared" si="210"/>
        <v/>
      </c>
      <c r="CM219" s="104" t="str">
        <f t="shared" si="210"/>
        <v/>
      </c>
      <c r="CN219" s="104" t="str">
        <f t="shared" si="210"/>
        <v/>
      </c>
      <c r="CO219" s="104"/>
      <c r="CP219" s="104" t="str">
        <f t="shared" si="201"/>
        <v/>
      </c>
      <c r="CQ219" s="104" t="str">
        <f t="shared" si="201"/>
        <v/>
      </c>
      <c r="CR219" s="104" t="str">
        <f t="shared" si="201"/>
        <v/>
      </c>
      <c r="CS219" s="104" t="str">
        <f t="shared" si="201"/>
        <v/>
      </c>
      <c r="CT219" s="104" t="str">
        <f t="shared" si="201"/>
        <v/>
      </c>
      <c r="CU219" s="104" t="str">
        <f t="shared" si="211"/>
        <v/>
      </c>
      <c r="CV219" s="104" t="str">
        <f t="shared" si="211"/>
        <v/>
      </c>
      <c r="CW219" s="104" t="str">
        <f t="shared" si="211"/>
        <v/>
      </c>
      <c r="CX219" s="104" t="str">
        <f t="shared" si="211"/>
        <v/>
      </c>
      <c r="CY219" s="104" t="str">
        <f t="shared" si="211"/>
        <v/>
      </c>
      <c r="CZ219" s="104" t="str">
        <f t="shared" si="211"/>
        <v/>
      </c>
      <c r="DA219" s="104" t="str">
        <f t="shared" si="211"/>
        <v/>
      </c>
      <c r="DB219" s="104" t="str">
        <f t="shared" si="211"/>
        <v/>
      </c>
      <c r="DC219" s="104"/>
      <c r="DD219" s="104" t="str">
        <f t="shared" si="202"/>
        <v/>
      </c>
      <c r="DE219" s="104" t="str">
        <f t="shared" si="202"/>
        <v/>
      </c>
      <c r="DF219" s="104" t="str">
        <f t="shared" si="202"/>
        <v/>
      </c>
      <c r="DG219" s="104" t="str">
        <f t="shared" si="202"/>
        <v/>
      </c>
      <c r="DH219" s="104" t="str">
        <f t="shared" si="202"/>
        <v/>
      </c>
      <c r="DI219" s="104" t="str">
        <f t="shared" si="212"/>
        <v/>
      </c>
      <c r="DJ219" s="104" t="str">
        <f t="shared" si="212"/>
        <v/>
      </c>
      <c r="DK219" s="104" t="str">
        <f t="shared" si="212"/>
        <v/>
      </c>
      <c r="DL219" s="104" t="str">
        <f t="shared" si="212"/>
        <v/>
      </c>
      <c r="DM219" s="104" t="str">
        <f t="shared" si="212"/>
        <v/>
      </c>
      <c r="DN219" s="104" t="str">
        <f t="shared" si="212"/>
        <v/>
      </c>
      <c r="DO219" s="104" t="str">
        <f t="shared" si="212"/>
        <v/>
      </c>
      <c r="DP219" s="104" t="str">
        <f t="shared" si="212"/>
        <v/>
      </c>
      <c r="DQ219" s="104"/>
      <c r="DR219" s="104" t="str">
        <f t="shared" si="203"/>
        <v/>
      </c>
      <c r="DS219" s="104" t="str">
        <f t="shared" si="203"/>
        <v/>
      </c>
      <c r="DT219" s="104" t="str">
        <f t="shared" si="203"/>
        <v/>
      </c>
      <c r="DU219" s="104" t="str">
        <f t="shared" si="203"/>
        <v/>
      </c>
      <c r="DV219" s="104" t="str">
        <f t="shared" si="203"/>
        <v/>
      </c>
      <c r="DW219" s="104" t="str">
        <f t="shared" si="213"/>
        <v/>
      </c>
      <c r="DX219" s="104">
        <f t="shared" si="213"/>
        <v>48.4</v>
      </c>
      <c r="DY219" s="104" t="str">
        <f t="shared" si="213"/>
        <v/>
      </c>
      <c r="DZ219" s="104" t="str">
        <f t="shared" si="213"/>
        <v/>
      </c>
      <c r="EA219" s="104" t="str">
        <f t="shared" si="213"/>
        <v/>
      </c>
      <c r="EB219" s="104" t="str">
        <f t="shared" si="213"/>
        <v/>
      </c>
      <c r="EC219" s="104" t="str">
        <f t="shared" si="213"/>
        <v/>
      </c>
      <c r="ED219" s="104" t="str">
        <f t="shared" si="213"/>
        <v/>
      </c>
      <c r="EE219" s="104"/>
      <c r="EF219" s="104" t="str">
        <f t="shared" si="204"/>
        <v/>
      </c>
      <c r="EG219" s="104" t="str">
        <f t="shared" si="204"/>
        <v/>
      </c>
      <c r="EH219" s="104" t="str">
        <f t="shared" si="204"/>
        <v/>
      </c>
      <c r="EI219" s="104" t="str">
        <f t="shared" si="204"/>
        <v/>
      </c>
      <c r="EJ219" s="104" t="str">
        <f t="shared" si="204"/>
        <v/>
      </c>
      <c r="EK219" s="104" t="str">
        <f t="shared" si="214"/>
        <v/>
      </c>
      <c r="EL219" s="104" t="str">
        <f t="shared" si="214"/>
        <v/>
      </c>
      <c r="EM219" s="104" t="str">
        <f t="shared" si="214"/>
        <v/>
      </c>
      <c r="EN219" s="104" t="str">
        <f t="shared" si="214"/>
        <v/>
      </c>
      <c r="EO219" s="104" t="str">
        <f t="shared" si="214"/>
        <v/>
      </c>
      <c r="EP219" s="104" t="str">
        <f t="shared" si="214"/>
        <v/>
      </c>
      <c r="EQ219" s="104" t="str">
        <f t="shared" si="214"/>
        <v/>
      </c>
      <c r="ER219" s="104" t="str">
        <f t="shared" si="214"/>
        <v/>
      </c>
      <c r="ES219" s="104"/>
      <c r="ET219" s="104" t="str">
        <f t="shared" si="205"/>
        <v/>
      </c>
      <c r="EU219" s="104" t="str">
        <f t="shared" si="205"/>
        <v/>
      </c>
      <c r="EV219" s="104" t="str">
        <f t="shared" si="205"/>
        <v/>
      </c>
      <c r="EW219" s="104" t="str">
        <f t="shared" si="205"/>
        <v/>
      </c>
      <c r="EX219" s="104" t="str">
        <f t="shared" si="205"/>
        <v/>
      </c>
      <c r="EY219" s="104" t="str">
        <f t="shared" si="215"/>
        <v/>
      </c>
      <c r="EZ219" s="104" t="str">
        <f t="shared" si="215"/>
        <v/>
      </c>
      <c r="FA219" s="104" t="str">
        <f t="shared" si="215"/>
        <v/>
      </c>
      <c r="FB219" s="104" t="str">
        <f t="shared" si="215"/>
        <v/>
      </c>
      <c r="FC219" s="104" t="str">
        <f t="shared" si="215"/>
        <v/>
      </c>
      <c r="FD219" s="104" t="str">
        <f t="shared" si="215"/>
        <v/>
      </c>
      <c r="FE219" s="104" t="str">
        <f t="shared" si="215"/>
        <v/>
      </c>
      <c r="FF219" s="104" t="str">
        <f t="shared" si="215"/>
        <v/>
      </c>
      <c r="FG219" s="104"/>
      <c r="FH219" s="104" t="str">
        <f t="shared" si="206"/>
        <v/>
      </c>
      <c r="FI219" s="104" t="str">
        <f t="shared" si="206"/>
        <v/>
      </c>
      <c r="FJ219" s="104" t="str">
        <f t="shared" si="206"/>
        <v/>
      </c>
      <c r="FK219" s="104" t="str">
        <f t="shared" si="206"/>
        <v/>
      </c>
      <c r="FL219" s="104" t="str">
        <f t="shared" si="206"/>
        <v/>
      </c>
      <c r="FM219" s="104" t="str">
        <f t="shared" si="216"/>
        <v/>
      </c>
      <c r="FN219" s="104" t="str">
        <f t="shared" si="216"/>
        <v/>
      </c>
      <c r="FO219" s="104" t="str">
        <f t="shared" si="216"/>
        <v/>
      </c>
      <c r="FP219" s="104" t="str">
        <f t="shared" si="216"/>
        <v/>
      </c>
      <c r="FQ219" s="104" t="str">
        <f t="shared" si="216"/>
        <v/>
      </c>
      <c r="FR219" s="104" t="str">
        <f t="shared" si="216"/>
        <v/>
      </c>
      <c r="FS219" s="104" t="str">
        <f t="shared" si="216"/>
        <v/>
      </c>
      <c r="FT219" s="104" t="str">
        <f t="shared" si="216"/>
        <v/>
      </c>
      <c r="FU219" s="104"/>
      <c r="FV219" s="104" t="str">
        <f t="shared" si="207"/>
        <v/>
      </c>
      <c r="FW219" s="104" t="str">
        <f t="shared" si="207"/>
        <v/>
      </c>
      <c r="FX219" s="104" t="str">
        <f t="shared" si="207"/>
        <v/>
      </c>
      <c r="FY219" s="104" t="str">
        <f t="shared" si="207"/>
        <v/>
      </c>
      <c r="FZ219" s="104" t="str">
        <f t="shared" si="207"/>
        <v/>
      </c>
      <c r="GA219" s="104" t="str">
        <f t="shared" si="217"/>
        <v/>
      </c>
      <c r="GB219" s="104" t="str">
        <f t="shared" si="217"/>
        <v/>
      </c>
      <c r="GC219" s="104" t="str">
        <f t="shared" si="217"/>
        <v/>
      </c>
      <c r="GD219" s="104" t="str">
        <f t="shared" si="217"/>
        <v/>
      </c>
      <c r="GE219" s="104" t="str">
        <f t="shared" si="217"/>
        <v/>
      </c>
      <c r="GF219" s="104" t="str">
        <f t="shared" si="217"/>
        <v/>
      </c>
      <c r="GG219" s="104" t="str">
        <f t="shared" si="217"/>
        <v/>
      </c>
      <c r="GH219" s="104" t="str">
        <f t="shared" si="217"/>
        <v/>
      </c>
      <c r="GI219" s="104"/>
      <c r="GJ219" s="104" t="str">
        <f t="shared" si="208"/>
        <v/>
      </c>
      <c r="GK219" s="104" t="str">
        <f t="shared" si="208"/>
        <v/>
      </c>
      <c r="GL219" s="104" t="str">
        <f t="shared" si="208"/>
        <v/>
      </c>
      <c r="GM219" s="104" t="str">
        <f t="shared" si="208"/>
        <v/>
      </c>
      <c r="GN219" s="104" t="str">
        <f t="shared" si="208"/>
        <v/>
      </c>
      <c r="GO219" s="104" t="str">
        <f t="shared" si="218"/>
        <v/>
      </c>
      <c r="GP219" s="104" t="str">
        <f t="shared" si="218"/>
        <v/>
      </c>
      <c r="GQ219" s="104" t="str">
        <f t="shared" si="218"/>
        <v/>
      </c>
      <c r="GR219" s="104" t="str">
        <f t="shared" si="218"/>
        <v/>
      </c>
      <c r="GS219" s="104" t="str">
        <f t="shared" si="218"/>
        <v/>
      </c>
      <c r="GT219" s="104" t="str">
        <f t="shared" si="218"/>
        <v/>
      </c>
      <c r="GU219" s="104" t="str">
        <f t="shared" si="218"/>
        <v/>
      </c>
      <c r="GV219" s="104" t="str">
        <f t="shared" si="218"/>
        <v/>
      </c>
      <c r="GW219" s="104"/>
      <c r="GX219" s="104" t="str">
        <f t="shared" si="209"/>
        <v/>
      </c>
      <c r="GY219" s="104" t="str">
        <f t="shared" si="209"/>
        <v/>
      </c>
      <c r="GZ219" s="104" t="str">
        <f t="shared" si="209"/>
        <v/>
      </c>
      <c r="HA219" s="104" t="str">
        <f t="shared" si="209"/>
        <v/>
      </c>
      <c r="HB219" s="104" t="str">
        <f t="shared" si="209"/>
        <v/>
      </c>
      <c r="HC219" s="104" t="str">
        <f t="shared" si="219"/>
        <v/>
      </c>
      <c r="HD219" s="104" t="str">
        <f t="shared" si="219"/>
        <v/>
      </c>
      <c r="HE219" s="104" t="str">
        <f t="shared" si="219"/>
        <v/>
      </c>
      <c r="HF219" s="104" t="str">
        <f t="shared" si="219"/>
        <v/>
      </c>
      <c r="HG219" s="104" t="str">
        <f t="shared" si="219"/>
        <v/>
      </c>
      <c r="HH219" s="104" t="str">
        <f t="shared" si="219"/>
        <v/>
      </c>
      <c r="HI219" s="104" t="str">
        <f t="shared" si="219"/>
        <v/>
      </c>
      <c r="HJ219" s="104" t="str">
        <f t="shared" si="219"/>
        <v/>
      </c>
    </row>
    <row r="220" spans="1:218" x14ac:dyDescent="0.25">
      <c r="A220" s="91">
        <v>40663</v>
      </c>
      <c r="B220" s="113">
        <v>0.75</v>
      </c>
      <c r="C220" s="114" t="s">
        <v>561</v>
      </c>
      <c r="D220" s="160" t="s">
        <v>664</v>
      </c>
      <c r="E220" s="112">
        <v>40.4</v>
      </c>
      <c r="F220" s="134"/>
      <c r="G220" s="161" t="s">
        <v>665</v>
      </c>
      <c r="H220" s="162" t="str">
        <f>INDEX('Daily Activity List'!B:B,MATCH(A220,'Daily Activity List'!$A:$A))</f>
        <v>AB Decon - Spray</v>
      </c>
      <c r="I220" s="136"/>
      <c r="J220" s="104" t="str">
        <f t="shared" si="194"/>
        <v/>
      </c>
      <c r="K220" s="104" t="str">
        <f t="shared" si="194"/>
        <v/>
      </c>
      <c r="L220" s="104" t="str">
        <f t="shared" si="224"/>
        <v/>
      </c>
      <c r="M220" s="104" t="str">
        <f t="shared" si="224"/>
        <v/>
      </c>
      <c r="N220" s="104" t="str">
        <f t="shared" si="224"/>
        <v/>
      </c>
      <c r="O220" s="104" t="str">
        <f t="shared" si="224"/>
        <v/>
      </c>
      <c r="P220" s="104" t="str">
        <f t="shared" si="224"/>
        <v/>
      </c>
      <c r="Q220" s="104" t="str">
        <f t="shared" si="224"/>
        <v/>
      </c>
      <c r="R220" s="104" t="str">
        <f t="shared" si="224"/>
        <v/>
      </c>
      <c r="S220" s="104" t="str">
        <f t="shared" si="224"/>
        <v/>
      </c>
      <c r="T220" s="104" t="str">
        <f t="shared" si="224"/>
        <v/>
      </c>
      <c r="U220" s="104" t="str">
        <f t="shared" si="224"/>
        <v/>
      </c>
      <c r="V220" s="104" t="str">
        <f t="shared" si="224"/>
        <v/>
      </c>
      <c r="W220" s="136"/>
      <c r="X220" s="104" t="str">
        <f t="shared" si="180"/>
        <v/>
      </c>
      <c r="Y220" s="104" t="str">
        <f t="shared" si="220"/>
        <v/>
      </c>
      <c r="Z220" s="104" t="str">
        <f t="shared" si="220"/>
        <v/>
      </c>
      <c r="AA220" s="104" t="str">
        <f t="shared" si="220"/>
        <v/>
      </c>
      <c r="AB220" s="104" t="str">
        <f t="shared" si="220"/>
        <v/>
      </c>
      <c r="AC220" s="104" t="str">
        <f t="shared" si="220"/>
        <v/>
      </c>
      <c r="AD220" s="104" t="str">
        <f t="shared" si="220"/>
        <v/>
      </c>
      <c r="AE220" s="104" t="str">
        <f t="shared" si="220"/>
        <v/>
      </c>
      <c r="AF220" s="104" t="str">
        <f t="shared" si="220"/>
        <v/>
      </c>
      <c r="AG220" s="104" t="str">
        <f t="shared" si="220"/>
        <v/>
      </c>
      <c r="AH220" s="104" t="str">
        <f t="shared" si="220"/>
        <v/>
      </c>
      <c r="AI220" s="104" t="str">
        <f t="shared" si="220"/>
        <v/>
      </c>
      <c r="AJ220" s="104" t="str">
        <f t="shared" si="220"/>
        <v/>
      </c>
      <c r="AK220" s="104"/>
      <c r="AL220" s="104" t="str">
        <f t="shared" si="181"/>
        <v/>
      </c>
      <c r="AM220" s="104" t="str">
        <f t="shared" si="221"/>
        <v/>
      </c>
      <c r="AN220" s="104" t="str">
        <f t="shared" si="221"/>
        <v/>
      </c>
      <c r="AO220" s="104" t="str">
        <f t="shared" si="221"/>
        <v/>
      </c>
      <c r="AP220" s="104" t="str">
        <f t="shared" si="221"/>
        <v/>
      </c>
      <c r="AQ220" s="104" t="str">
        <f t="shared" si="221"/>
        <v/>
      </c>
      <c r="AR220" s="104" t="str">
        <f t="shared" si="221"/>
        <v/>
      </c>
      <c r="AS220" s="104" t="str">
        <f t="shared" si="221"/>
        <v/>
      </c>
      <c r="AT220" s="104" t="str">
        <f t="shared" si="221"/>
        <v/>
      </c>
      <c r="AU220" s="104" t="str">
        <f t="shared" si="221"/>
        <v/>
      </c>
      <c r="AV220" s="104" t="str">
        <f t="shared" si="221"/>
        <v/>
      </c>
      <c r="AW220" s="104" t="str">
        <f t="shared" si="221"/>
        <v/>
      </c>
      <c r="AX220" s="104" t="str">
        <f t="shared" si="221"/>
        <v/>
      </c>
      <c r="AY220" s="104"/>
      <c r="AZ220" s="104" t="str">
        <f t="shared" si="182"/>
        <v/>
      </c>
      <c r="BA220" s="104" t="str">
        <f t="shared" si="222"/>
        <v/>
      </c>
      <c r="BB220" s="104" t="str">
        <f t="shared" si="222"/>
        <v/>
      </c>
      <c r="BC220" s="104" t="str">
        <f t="shared" si="222"/>
        <v/>
      </c>
      <c r="BD220" s="104" t="str">
        <f t="shared" si="222"/>
        <v/>
      </c>
      <c r="BE220" s="104" t="str">
        <f t="shared" si="222"/>
        <v/>
      </c>
      <c r="BF220" s="104" t="str">
        <f t="shared" si="222"/>
        <v/>
      </c>
      <c r="BG220" s="104" t="str">
        <f t="shared" si="222"/>
        <v/>
      </c>
      <c r="BH220" s="104" t="str">
        <f t="shared" si="222"/>
        <v/>
      </c>
      <c r="BI220" s="104" t="str">
        <f t="shared" si="222"/>
        <v/>
      </c>
      <c r="BJ220" s="104" t="str">
        <f t="shared" si="222"/>
        <v/>
      </c>
      <c r="BK220" s="104" t="str">
        <f t="shared" si="222"/>
        <v/>
      </c>
      <c r="BL220" s="104" t="str">
        <f t="shared" si="222"/>
        <v/>
      </c>
      <c r="BM220" s="104"/>
      <c r="BN220" s="104" t="str">
        <f t="shared" si="183"/>
        <v/>
      </c>
      <c r="BO220" s="104" t="str">
        <f t="shared" si="223"/>
        <v/>
      </c>
      <c r="BP220" s="104" t="str">
        <f t="shared" si="223"/>
        <v/>
      </c>
      <c r="BQ220" s="104" t="str">
        <f t="shared" si="223"/>
        <v/>
      </c>
      <c r="BR220" s="104" t="str">
        <f t="shared" si="223"/>
        <v/>
      </c>
      <c r="BS220" s="104" t="str">
        <f t="shared" si="223"/>
        <v/>
      </c>
      <c r="BT220" s="104" t="str">
        <f t="shared" si="223"/>
        <v/>
      </c>
      <c r="BU220" s="104" t="str">
        <f t="shared" si="223"/>
        <v/>
      </c>
      <c r="BV220" s="104" t="str">
        <f t="shared" si="223"/>
        <v/>
      </c>
      <c r="BW220" s="104" t="str">
        <f t="shared" si="223"/>
        <v/>
      </c>
      <c r="BX220" s="104" t="str">
        <f t="shared" si="223"/>
        <v/>
      </c>
      <c r="BY220" s="104" t="str">
        <f t="shared" si="223"/>
        <v/>
      </c>
      <c r="BZ220" s="104" t="str">
        <f t="shared" si="223"/>
        <v/>
      </c>
      <c r="CA220" s="104"/>
      <c r="CB220" s="104" t="str">
        <f t="shared" si="200"/>
        <v/>
      </c>
      <c r="CC220" s="104" t="str">
        <f t="shared" si="200"/>
        <v/>
      </c>
      <c r="CD220" s="104" t="str">
        <f t="shared" si="200"/>
        <v/>
      </c>
      <c r="CE220" s="104" t="str">
        <f t="shared" si="200"/>
        <v/>
      </c>
      <c r="CF220" s="104" t="str">
        <f t="shared" si="200"/>
        <v/>
      </c>
      <c r="CG220" s="104" t="str">
        <f t="shared" si="210"/>
        <v/>
      </c>
      <c r="CH220" s="104" t="str">
        <f t="shared" si="210"/>
        <v/>
      </c>
      <c r="CI220" s="104" t="str">
        <f t="shared" si="210"/>
        <v/>
      </c>
      <c r="CJ220" s="104" t="str">
        <f t="shared" si="210"/>
        <v/>
      </c>
      <c r="CK220" s="104" t="str">
        <f t="shared" si="210"/>
        <v/>
      </c>
      <c r="CL220" s="104" t="str">
        <f t="shared" si="210"/>
        <v/>
      </c>
      <c r="CM220" s="104" t="str">
        <f t="shared" si="210"/>
        <v/>
      </c>
      <c r="CN220" s="104" t="str">
        <f t="shared" si="210"/>
        <v/>
      </c>
      <c r="CO220" s="104"/>
      <c r="CP220" s="104" t="str">
        <f t="shared" si="201"/>
        <v/>
      </c>
      <c r="CQ220" s="104" t="str">
        <f t="shared" si="201"/>
        <v/>
      </c>
      <c r="CR220" s="104" t="str">
        <f t="shared" si="201"/>
        <v/>
      </c>
      <c r="CS220" s="104" t="str">
        <f t="shared" si="201"/>
        <v/>
      </c>
      <c r="CT220" s="104" t="str">
        <f t="shared" si="201"/>
        <v/>
      </c>
      <c r="CU220" s="104" t="str">
        <f t="shared" si="211"/>
        <v/>
      </c>
      <c r="CV220" s="104" t="str">
        <f t="shared" si="211"/>
        <v/>
      </c>
      <c r="CW220" s="104" t="str">
        <f t="shared" si="211"/>
        <v/>
      </c>
      <c r="CX220" s="104" t="str">
        <f t="shared" si="211"/>
        <v/>
      </c>
      <c r="CY220" s="104" t="str">
        <f t="shared" si="211"/>
        <v/>
      </c>
      <c r="CZ220" s="104" t="str">
        <f t="shared" si="211"/>
        <v/>
      </c>
      <c r="DA220" s="104" t="str">
        <f t="shared" si="211"/>
        <v/>
      </c>
      <c r="DB220" s="104" t="str">
        <f t="shared" si="211"/>
        <v/>
      </c>
      <c r="DC220" s="104"/>
      <c r="DD220" s="104" t="str">
        <f t="shared" si="202"/>
        <v/>
      </c>
      <c r="DE220" s="104" t="str">
        <f t="shared" si="202"/>
        <v/>
      </c>
      <c r="DF220" s="104" t="str">
        <f t="shared" si="202"/>
        <v/>
      </c>
      <c r="DG220" s="104" t="str">
        <f t="shared" si="202"/>
        <v/>
      </c>
      <c r="DH220" s="104" t="str">
        <f t="shared" si="202"/>
        <v/>
      </c>
      <c r="DI220" s="104" t="str">
        <f t="shared" si="212"/>
        <v/>
      </c>
      <c r="DJ220" s="104" t="str">
        <f t="shared" si="212"/>
        <v/>
      </c>
      <c r="DK220" s="104" t="str">
        <f t="shared" si="212"/>
        <v/>
      </c>
      <c r="DL220" s="104" t="str">
        <f t="shared" si="212"/>
        <v/>
      </c>
      <c r="DM220" s="104" t="str">
        <f t="shared" si="212"/>
        <v/>
      </c>
      <c r="DN220" s="104" t="str">
        <f t="shared" si="212"/>
        <v/>
      </c>
      <c r="DO220" s="104" t="str">
        <f t="shared" si="212"/>
        <v/>
      </c>
      <c r="DP220" s="104" t="str">
        <f t="shared" si="212"/>
        <v/>
      </c>
      <c r="DQ220" s="104"/>
      <c r="DR220" s="104" t="str">
        <f t="shared" si="203"/>
        <v/>
      </c>
      <c r="DS220" s="104" t="str">
        <f t="shared" si="203"/>
        <v/>
      </c>
      <c r="DT220" s="104" t="str">
        <f t="shared" si="203"/>
        <v/>
      </c>
      <c r="DU220" s="104" t="str">
        <f t="shared" si="203"/>
        <v/>
      </c>
      <c r="DV220" s="104" t="str">
        <f t="shared" si="203"/>
        <v/>
      </c>
      <c r="DW220" s="104" t="str">
        <f t="shared" si="213"/>
        <v/>
      </c>
      <c r="DX220" s="104" t="str">
        <f t="shared" si="213"/>
        <v/>
      </c>
      <c r="DY220" s="104" t="str">
        <f t="shared" si="213"/>
        <v/>
      </c>
      <c r="DZ220" s="104" t="str">
        <f t="shared" si="213"/>
        <v/>
      </c>
      <c r="EA220" s="104" t="str">
        <f t="shared" si="213"/>
        <v/>
      </c>
      <c r="EB220" s="104" t="str">
        <f t="shared" si="213"/>
        <v/>
      </c>
      <c r="EC220" s="104" t="str">
        <f t="shared" si="213"/>
        <v/>
      </c>
      <c r="ED220" s="104" t="str">
        <f t="shared" si="213"/>
        <v/>
      </c>
      <c r="EE220" s="104"/>
      <c r="EF220" s="104" t="str">
        <f t="shared" si="204"/>
        <v/>
      </c>
      <c r="EG220" s="104" t="str">
        <f t="shared" si="204"/>
        <v/>
      </c>
      <c r="EH220" s="104" t="str">
        <f t="shared" si="204"/>
        <v/>
      </c>
      <c r="EI220" s="104" t="str">
        <f t="shared" si="204"/>
        <v/>
      </c>
      <c r="EJ220" s="104" t="str">
        <f t="shared" si="204"/>
        <v/>
      </c>
      <c r="EK220" s="104" t="str">
        <f t="shared" si="214"/>
        <v/>
      </c>
      <c r="EL220" s="104" t="str">
        <f t="shared" si="214"/>
        <v/>
      </c>
      <c r="EM220" s="104" t="str">
        <f t="shared" si="214"/>
        <v/>
      </c>
      <c r="EN220" s="104" t="str">
        <f t="shared" si="214"/>
        <v/>
      </c>
      <c r="EO220" s="104" t="str">
        <f t="shared" si="214"/>
        <v/>
      </c>
      <c r="EP220" s="104" t="str">
        <f t="shared" si="214"/>
        <v/>
      </c>
      <c r="EQ220" s="104" t="str">
        <f t="shared" si="214"/>
        <v/>
      </c>
      <c r="ER220" s="104" t="str">
        <f t="shared" si="214"/>
        <v/>
      </c>
      <c r="ES220" s="104"/>
      <c r="ET220" s="104" t="str">
        <f t="shared" si="205"/>
        <v/>
      </c>
      <c r="EU220" s="104" t="str">
        <f t="shared" si="205"/>
        <v/>
      </c>
      <c r="EV220" s="104" t="str">
        <f t="shared" si="205"/>
        <v/>
      </c>
      <c r="EW220" s="104" t="str">
        <f t="shared" si="205"/>
        <v/>
      </c>
      <c r="EX220" s="104" t="str">
        <f t="shared" si="205"/>
        <v/>
      </c>
      <c r="EY220" s="104" t="str">
        <f t="shared" si="215"/>
        <v/>
      </c>
      <c r="EZ220" s="104">
        <f t="shared" si="215"/>
        <v>40.4</v>
      </c>
      <c r="FA220" s="104" t="str">
        <f t="shared" si="215"/>
        <v/>
      </c>
      <c r="FB220" s="104" t="str">
        <f t="shared" si="215"/>
        <v/>
      </c>
      <c r="FC220" s="104" t="str">
        <f t="shared" si="215"/>
        <v/>
      </c>
      <c r="FD220" s="104" t="str">
        <f t="shared" si="215"/>
        <v/>
      </c>
      <c r="FE220" s="104" t="str">
        <f t="shared" si="215"/>
        <v/>
      </c>
      <c r="FF220" s="104" t="str">
        <f t="shared" si="215"/>
        <v/>
      </c>
      <c r="FG220" s="104"/>
      <c r="FH220" s="104" t="str">
        <f t="shared" si="206"/>
        <v/>
      </c>
      <c r="FI220" s="104" t="str">
        <f t="shared" si="206"/>
        <v/>
      </c>
      <c r="FJ220" s="104" t="str">
        <f t="shared" si="206"/>
        <v/>
      </c>
      <c r="FK220" s="104" t="str">
        <f t="shared" si="206"/>
        <v/>
      </c>
      <c r="FL220" s="104" t="str">
        <f t="shared" si="206"/>
        <v/>
      </c>
      <c r="FM220" s="104" t="str">
        <f t="shared" si="216"/>
        <v/>
      </c>
      <c r="FN220" s="104" t="str">
        <f t="shared" si="216"/>
        <v/>
      </c>
      <c r="FO220" s="104" t="str">
        <f t="shared" si="216"/>
        <v/>
      </c>
      <c r="FP220" s="104" t="str">
        <f t="shared" si="216"/>
        <v/>
      </c>
      <c r="FQ220" s="104" t="str">
        <f t="shared" si="216"/>
        <v/>
      </c>
      <c r="FR220" s="104" t="str">
        <f t="shared" si="216"/>
        <v/>
      </c>
      <c r="FS220" s="104" t="str">
        <f t="shared" si="216"/>
        <v/>
      </c>
      <c r="FT220" s="104" t="str">
        <f t="shared" si="216"/>
        <v/>
      </c>
      <c r="FU220" s="104"/>
      <c r="FV220" s="104" t="str">
        <f t="shared" si="207"/>
        <v/>
      </c>
      <c r="FW220" s="104" t="str">
        <f t="shared" si="207"/>
        <v/>
      </c>
      <c r="FX220" s="104" t="str">
        <f t="shared" si="207"/>
        <v/>
      </c>
      <c r="FY220" s="104" t="str">
        <f t="shared" si="207"/>
        <v/>
      </c>
      <c r="FZ220" s="104" t="str">
        <f t="shared" si="207"/>
        <v/>
      </c>
      <c r="GA220" s="104" t="str">
        <f t="shared" si="217"/>
        <v/>
      </c>
      <c r="GB220" s="104" t="str">
        <f t="shared" si="217"/>
        <v/>
      </c>
      <c r="GC220" s="104" t="str">
        <f t="shared" si="217"/>
        <v/>
      </c>
      <c r="GD220" s="104" t="str">
        <f t="shared" si="217"/>
        <v/>
      </c>
      <c r="GE220" s="104" t="str">
        <f t="shared" si="217"/>
        <v/>
      </c>
      <c r="GF220" s="104" t="str">
        <f t="shared" si="217"/>
        <v/>
      </c>
      <c r="GG220" s="104" t="str">
        <f t="shared" si="217"/>
        <v/>
      </c>
      <c r="GH220" s="104" t="str">
        <f t="shared" si="217"/>
        <v/>
      </c>
      <c r="GI220" s="104"/>
      <c r="GJ220" s="104" t="str">
        <f t="shared" si="208"/>
        <v/>
      </c>
      <c r="GK220" s="104" t="str">
        <f t="shared" si="208"/>
        <v/>
      </c>
      <c r="GL220" s="104" t="str">
        <f t="shared" si="208"/>
        <v/>
      </c>
      <c r="GM220" s="104" t="str">
        <f t="shared" si="208"/>
        <v/>
      </c>
      <c r="GN220" s="104" t="str">
        <f t="shared" si="208"/>
        <v/>
      </c>
      <c r="GO220" s="104" t="str">
        <f t="shared" si="218"/>
        <v/>
      </c>
      <c r="GP220" s="104" t="str">
        <f t="shared" si="218"/>
        <v/>
      </c>
      <c r="GQ220" s="104" t="str">
        <f t="shared" si="218"/>
        <v/>
      </c>
      <c r="GR220" s="104" t="str">
        <f t="shared" si="218"/>
        <v/>
      </c>
      <c r="GS220" s="104" t="str">
        <f t="shared" si="218"/>
        <v/>
      </c>
      <c r="GT220" s="104" t="str">
        <f t="shared" si="218"/>
        <v/>
      </c>
      <c r="GU220" s="104" t="str">
        <f t="shared" si="218"/>
        <v/>
      </c>
      <c r="GV220" s="104" t="str">
        <f t="shared" si="218"/>
        <v/>
      </c>
      <c r="GW220" s="104"/>
      <c r="GX220" s="104" t="str">
        <f t="shared" si="209"/>
        <v/>
      </c>
      <c r="GY220" s="104" t="str">
        <f t="shared" si="209"/>
        <v/>
      </c>
      <c r="GZ220" s="104" t="str">
        <f t="shared" si="209"/>
        <v/>
      </c>
      <c r="HA220" s="104" t="str">
        <f t="shared" si="209"/>
        <v/>
      </c>
      <c r="HB220" s="104" t="str">
        <f t="shared" si="209"/>
        <v/>
      </c>
      <c r="HC220" s="104" t="str">
        <f t="shared" si="219"/>
        <v/>
      </c>
      <c r="HD220" s="104" t="str">
        <f t="shared" si="219"/>
        <v/>
      </c>
      <c r="HE220" s="104" t="str">
        <f t="shared" si="219"/>
        <v/>
      </c>
      <c r="HF220" s="104" t="str">
        <f t="shared" si="219"/>
        <v/>
      </c>
      <c r="HG220" s="104" t="str">
        <f t="shared" si="219"/>
        <v/>
      </c>
      <c r="HH220" s="104" t="str">
        <f t="shared" si="219"/>
        <v/>
      </c>
      <c r="HI220" s="104" t="str">
        <f t="shared" si="219"/>
        <v/>
      </c>
      <c r="HJ220" s="104" t="str">
        <f t="shared" si="219"/>
        <v/>
      </c>
    </row>
    <row r="221" spans="1:218" x14ac:dyDescent="0.25">
      <c r="A221" s="91">
        <v>40663</v>
      </c>
      <c r="B221" s="113">
        <v>0.75</v>
      </c>
      <c r="C221" s="114" t="s">
        <v>559</v>
      </c>
      <c r="D221" s="160" t="s">
        <v>664</v>
      </c>
      <c r="E221" s="112">
        <v>45.2</v>
      </c>
      <c r="F221" s="134"/>
      <c r="G221" s="161" t="s">
        <v>665</v>
      </c>
      <c r="H221" s="162" t="str">
        <f>INDEX('Daily Activity List'!B:B,MATCH(A221,'Daily Activity List'!$A:$A))</f>
        <v>AB Decon - Spray</v>
      </c>
      <c r="I221" s="136"/>
      <c r="J221" s="104" t="str">
        <f t="shared" si="194"/>
        <v/>
      </c>
      <c r="K221" s="104" t="str">
        <f t="shared" si="194"/>
        <v/>
      </c>
      <c r="L221" s="104" t="str">
        <f t="shared" si="224"/>
        <v/>
      </c>
      <c r="M221" s="104" t="str">
        <f t="shared" si="224"/>
        <v/>
      </c>
      <c r="N221" s="104" t="str">
        <f t="shared" si="224"/>
        <v/>
      </c>
      <c r="O221" s="104" t="str">
        <f t="shared" si="224"/>
        <v/>
      </c>
      <c r="P221" s="104" t="str">
        <f t="shared" si="224"/>
        <v/>
      </c>
      <c r="Q221" s="104" t="str">
        <f t="shared" si="224"/>
        <v/>
      </c>
      <c r="R221" s="104" t="str">
        <f t="shared" si="224"/>
        <v/>
      </c>
      <c r="S221" s="104" t="str">
        <f t="shared" si="224"/>
        <v/>
      </c>
      <c r="T221" s="104" t="str">
        <f t="shared" si="224"/>
        <v/>
      </c>
      <c r="U221" s="104" t="str">
        <f t="shared" si="224"/>
        <v/>
      </c>
      <c r="V221" s="104" t="str">
        <f t="shared" si="224"/>
        <v/>
      </c>
      <c r="W221" s="136"/>
      <c r="X221" s="104" t="str">
        <f t="shared" si="180"/>
        <v/>
      </c>
      <c r="Y221" s="104" t="str">
        <f t="shared" si="220"/>
        <v/>
      </c>
      <c r="Z221" s="104" t="str">
        <f t="shared" si="220"/>
        <v/>
      </c>
      <c r="AA221" s="104" t="str">
        <f t="shared" si="220"/>
        <v/>
      </c>
      <c r="AB221" s="104" t="str">
        <f t="shared" si="220"/>
        <v/>
      </c>
      <c r="AC221" s="104" t="str">
        <f t="shared" si="220"/>
        <v/>
      </c>
      <c r="AD221" s="104" t="str">
        <f t="shared" si="220"/>
        <v/>
      </c>
      <c r="AE221" s="104" t="str">
        <f t="shared" si="220"/>
        <v/>
      </c>
      <c r="AF221" s="104" t="str">
        <f t="shared" si="220"/>
        <v/>
      </c>
      <c r="AG221" s="104" t="str">
        <f t="shared" si="220"/>
        <v/>
      </c>
      <c r="AH221" s="104" t="str">
        <f t="shared" si="220"/>
        <v/>
      </c>
      <c r="AI221" s="104" t="str">
        <f t="shared" si="220"/>
        <v/>
      </c>
      <c r="AJ221" s="104" t="str">
        <f t="shared" si="220"/>
        <v/>
      </c>
      <c r="AK221" s="104"/>
      <c r="AL221" s="104" t="str">
        <f t="shared" si="181"/>
        <v/>
      </c>
      <c r="AM221" s="104" t="str">
        <f t="shared" si="221"/>
        <v/>
      </c>
      <c r="AN221" s="104" t="str">
        <f t="shared" si="221"/>
        <v/>
      </c>
      <c r="AO221" s="104" t="str">
        <f t="shared" si="221"/>
        <v/>
      </c>
      <c r="AP221" s="104" t="str">
        <f t="shared" si="221"/>
        <v/>
      </c>
      <c r="AQ221" s="104" t="str">
        <f t="shared" si="221"/>
        <v/>
      </c>
      <c r="AR221" s="104" t="str">
        <f t="shared" si="221"/>
        <v/>
      </c>
      <c r="AS221" s="104" t="str">
        <f t="shared" si="221"/>
        <v/>
      </c>
      <c r="AT221" s="104" t="str">
        <f t="shared" si="221"/>
        <v/>
      </c>
      <c r="AU221" s="104" t="str">
        <f t="shared" si="221"/>
        <v/>
      </c>
      <c r="AV221" s="104" t="str">
        <f t="shared" si="221"/>
        <v/>
      </c>
      <c r="AW221" s="104" t="str">
        <f t="shared" si="221"/>
        <v/>
      </c>
      <c r="AX221" s="104" t="str">
        <f t="shared" si="221"/>
        <v/>
      </c>
      <c r="AY221" s="104"/>
      <c r="AZ221" s="104" t="str">
        <f t="shared" si="182"/>
        <v/>
      </c>
      <c r="BA221" s="104" t="str">
        <f t="shared" si="222"/>
        <v/>
      </c>
      <c r="BB221" s="104" t="str">
        <f t="shared" si="222"/>
        <v/>
      </c>
      <c r="BC221" s="104" t="str">
        <f t="shared" si="222"/>
        <v/>
      </c>
      <c r="BD221" s="104" t="str">
        <f t="shared" si="222"/>
        <v/>
      </c>
      <c r="BE221" s="104" t="str">
        <f t="shared" si="222"/>
        <v/>
      </c>
      <c r="BF221" s="104" t="str">
        <f t="shared" si="222"/>
        <v/>
      </c>
      <c r="BG221" s="104" t="str">
        <f t="shared" si="222"/>
        <v/>
      </c>
      <c r="BH221" s="104" t="str">
        <f t="shared" si="222"/>
        <v/>
      </c>
      <c r="BI221" s="104" t="str">
        <f t="shared" si="222"/>
        <v/>
      </c>
      <c r="BJ221" s="104" t="str">
        <f t="shared" si="222"/>
        <v/>
      </c>
      <c r="BK221" s="104" t="str">
        <f t="shared" si="222"/>
        <v/>
      </c>
      <c r="BL221" s="104" t="str">
        <f t="shared" si="222"/>
        <v/>
      </c>
      <c r="BM221" s="104"/>
      <c r="BN221" s="104" t="str">
        <f t="shared" si="183"/>
        <v/>
      </c>
      <c r="BO221" s="104" t="str">
        <f t="shared" si="223"/>
        <v/>
      </c>
      <c r="BP221" s="104" t="str">
        <f t="shared" si="223"/>
        <v/>
      </c>
      <c r="BQ221" s="104" t="str">
        <f t="shared" si="223"/>
        <v/>
      </c>
      <c r="BR221" s="104" t="str">
        <f t="shared" si="223"/>
        <v/>
      </c>
      <c r="BS221" s="104" t="str">
        <f t="shared" si="223"/>
        <v/>
      </c>
      <c r="BT221" s="104" t="str">
        <f t="shared" si="223"/>
        <v/>
      </c>
      <c r="BU221" s="104" t="str">
        <f t="shared" si="223"/>
        <v/>
      </c>
      <c r="BV221" s="104" t="str">
        <f t="shared" si="223"/>
        <v/>
      </c>
      <c r="BW221" s="104" t="str">
        <f t="shared" si="223"/>
        <v/>
      </c>
      <c r="BX221" s="104" t="str">
        <f t="shared" si="223"/>
        <v/>
      </c>
      <c r="BY221" s="104" t="str">
        <f t="shared" si="223"/>
        <v/>
      </c>
      <c r="BZ221" s="104" t="str">
        <f t="shared" si="223"/>
        <v/>
      </c>
      <c r="CA221" s="104"/>
      <c r="CB221" s="104" t="str">
        <f t="shared" si="200"/>
        <v/>
      </c>
      <c r="CC221" s="104" t="str">
        <f t="shared" si="200"/>
        <v/>
      </c>
      <c r="CD221" s="104" t="str">
        <f t="shared" si="200"/>
        <v/>
      </c>
      <c r="CE221" s="104" t="str">
        <f t="shared" si="200"/>
        <v/>
      </c>
      <c r="CF221" s="104" t="str">
        <f t="shared" si="200"/>
        <v/>
      </c>
      <c r="CG221" s="104" t="str">
        <f t="shared" si="210"/>
        <v/>
      </c>
      <c r="CH221" s="104" t="str">
        <f t="shared" si="210"/>
        <v/>
      </c>
      <c r="CI221" s="104" t="str">
        <f t="shared" si="210"/>
        <v/>
      </c>
      <c r="CJ221" s="104" t="str">
        <f t="shared" si="210"/>
        <v/>
      </c>
      <c r="CK221" s="104" t="str">
        <f t="shared" si="210"/>
        <v/>
      </c>
      <c r="CL221" s="104" t="str">
        <f t="shared" si="210"/>
        <v/>
      </c>
      <c r="CM221" s="104" t="str">
        <f t="shared" si="210"/>
        <v/>
      </c>
      <c r="CN221" s="104" t="str">
        <f t="shared" si="210"/>
        <v/>
      </c>
      <c r="CO221" s="104"/>
      <c r="CP221" s="104" t="str">
        <f t="shared" si="201"/>
        <v/>
      </c>
      <c r="CQ221" s="104" t="str">
        <f t="shared" si="201"/>
        <v/>
      </c>
      <c r="CR221" s="104" t="str">
        <f t="shared" si="201"/>
        <v/>
      </c>
      <c r="CS221" s="104" t="str">
        <f t="shared" si="201"/>
        <v/>
      </c>
      <c r="CT221" s="104" t="str">
        <f t="shared" si="201"/>
        <v/>
      </c>
      <c r="CU221" s="104" t="str">
        <f t="shared" si="211"/>
        <v/>
      </c>
      <c r="CV221" s="104" t="str">
        <f t="shared" si="211"/>
        <v/>
      </c>
      <c r="CW221" s="104" t="str">
        <f t="shared" si="211"/>
        <v/>
      </c>
      <c r="CX221" s="104" t="str">
        <f t="shared" si="211"/>
        <v/>
      </c>
      <c r="CY221" s="104" t="str">
        <f t="shared" si="211"/>
        <v/>
      </c>
      <c r="CZ221" s="104" t="str">
        <f t="shared" si="211"/>
        <v/>
      </c>
      <c r="DA221" s="104" t="str">
        <f t="shared" si="211"/>
        <v/>
      </c>
      <c r="DB221" s="104" t="str">
        <f t="shared" si="211"/>
        <v/>
      </c>
      <c r="DC221" s="104"/>
      <c r="DD221" s="104" t="str">
        <f t="shared" si="202"/>
        <v/>
      </c>
      <c r="DE221" s="104" t="str">
        <f t="shared" si="202"/>
        <v/>
      </c>
      <c r="DF221" s="104" t="str">
        <f t="shared" si="202"/>
        <v/>
      </c>
      <c r="DG221" s="104" t="str">
        <f t="shared" si="202"/>
        <v/>
      </c>
      <c r="DH221" s="104" t="str">
        <f t="shared" si="202"/>
        <v/>
      </c>
      <c r="DI221" s="104" t="str">
        <f t="shared" si="212"/>
        <v/>
      </c>
      <c r="DJ221" s="104" t="str">
        <f t="shared" si="212"/>
        <v/>
      </c>
      <c r="DK221" s="104" t="str">
        <f t="shared" si="212"/>
        <v/>
      </c>
      <c r="DL221" s="104" t="str">
        <f t="shared" si="212"/>
        <v/>
      </c>
      <c r="DM221" s="104" t="str">
        <f t="shared" si="212"/>
        <v/>
      </c>
      <c r="DN221" s="104" t="str">
        <f t="shared" si="212"/>
        <v/>
      </c>
      <c r="DO221" s="104" t="str">
        <f t="shared" si="212"/>
        <v/>
      </c>
      <c r="DP221" s="104" t="str">
        <f t="shared" si="212"/>
        <v/>
      </c>
      <c r="DQ221" s="104"/>
      <c r="DR221" s="104" t="str">
        <f t="shared" si="203"/>
        <v/>
      </c>
      <c r="DS221" s="104" t="str">
        <f t="shared" si="203"/>
        <v/>
      </c>
      <c r="DT221" s="104" t="str">
        <f t="shared" si="203"/>
        <v/>
      </c>
      <c r="DU221" s="104" t="str">
        <f t="shared" si="203"/>
        <v/>
      </c>
      <c r="DV221" s="104" t="str">
        <f t="shared" si="203"/>
        <v/>
      </c>
      <c r="DW221" s="104" t="str">
        <f t="shared" si="213"/>
        <v/>
      </c>
      <c r="DX221" s="104">
        <f t="shared" si="213"/>
        <v>45.2</v>
      </c>
      <c r="DY221" s="104" t="str">
        <f t="shared" si="213"/>
        <v/>
      </c>
      <c r="DZ221" s="104" t="str">
        <f t="shared" si="213"/>
        <v/>
      </c>
      <c r="EA221" s="104" t="str">
        <f t="shared" si="213"/>
        <v/>
      </c>
      <c r="EB221" s="104" t="str">
        <f t="shared" si="213"/>
        <v/>
      </c>
      <c r="EC221" s="104" t="str">
        <f t="shared" si="213"/>
        <v/>
      </c>
      <c r="ED221" s="104" t="str">
        <f t="shared" si="213"/>
        <v/>
      </c>
      <c r="EE221" s="104"/>
      <c r="EF221" s="104" t="str">
        <f t="shared" si="204"/>
        <v/>
      </c>
      <c r="EG221" s="104" t="str">
        <f t="shared" si="204"/>
        <v/>
      </c>
      <c r="EH221" s="104" t="str">
        <f t="shared" si="204"/>
        <v/>
      </c>
      <c r="EI221" s="104" t="str">
        <f t="shared" si="204"/>
        <v/>
      </c>
      <c r="EJ221" s="104" t="str">
        <f t="shared" si="204"/>
        <v/>
      </c>
      <c r="EK221" s="104" t="str">
        <f t="shared" si="214"/>
        <v/>
      </c>
      <c r="EL221" s="104" t="str">
        <f t="shared" si="214"/>
        <v/>
      </c>
      <c r="EM221" s="104" t="str">
        <f t="shared" si="214"/>
        <v/>
      </c>
      <c r="EN221" s="104" t="str">
        <f t="shared" si="214"/>
        <v/>
      </c>
      <c r="EO221" s="104" t="str">
        <f t="shared" si="214"/>
        <v/>
      </c>
      <c r="EP221" s="104" t="str">
        <f t="shared" si="214"/>
        <v/>
      </c>
      <c r="EQ221" s="104" t="str">
        <f t="shared" si="214"/>
        <v/>
      </c>
      <c r="ER221" s="104" t="str">
        <f t="shared" si="214"/>
        <v/>
      </c>
      <c r="ES221" s="104"/>
      <c r="ET221" s="104" t="str">
        <f t="shared" si="205"/>
        <v/>
      </c>
      <c r="EU221" s="104" t="str">
        <f t="shared" si="205"/>
        <v/>
      </c>
      <c r="EV221" s="104" t="str">
        <f t="shared" si="205"/>
        <v/>
      </c>
      <c r="EW221" s="104" t="str">
        <f t="shared" si="205"/>
        <v/>
      </c>
      <c r="EX221" s="104" t="str">
        <f t="shared" si="205"/>
        <v/>
      </c>
      <c r="EY221" s="104" t="str">
        <f t="shared" si="215"/>
        <v/>
      </c>
      <c r="EZ221" s="104" t="str">
        <f t="shared" si="215"/>
        <v/>
      </c>
      <c r="FA221" s="104" t="str">
        <f t="shared" si="215"/>
        <v/>
      </c>
      <c r="FB221" s="104" t="str">
        <f t="shared" si="215"/>
        <v/>
      </c>
      <c r="FC221" s="104" t="str">
        <f t="shared" si="215"/>
        <v/>
      </c>
      <c r="FD221" s="104" t="str">
        <f t="shared" si="215"/>
        <v/>
      </c>
      <c r="FE221" s="104" t="str">
        <f t="shared" si="215"/>
        <v/>
      </c>
      <c r="FF221" s="104" t="str">
        <f t="shared" si="215"/>
        <v/>
      </c>
      <c r="FG221" s="104"/>
      <c r="FH221" s="104" t="str">
        <f t="shared" si="206"/>
        <v/>
      </c>
      <c r="FI221" s="104" t="str">
        <f t="shared" si="206"/>
        <v/>
      </c>
      <c r="FJ221" s="104" t="str">
        <f t="shared" si="206"/>
        <v/>
      </c>
      <c r="FK221" s="104" t="str">
        <f t="shared" si="206"/>
        <v/>
      </c>
      <c r="FL221" s="104" t="str">
        <f t="shared" si="206"/>
        <v/>
      </c>
      <c r="FM221" s="104" t="str">
        <f t="shared" si="216"/>
        <v/>
      </c>
      <c r="FN221" s="104" t="str">
        <f t="shared" si="216"/>
        <v/>
      </c>
      <c r="FO221" s="104" t="str">
        <f t="shared" si="216"/>
        <v/>
      </c>
      <c r="FP221" s="104" t="str">
        <f t="shared" si="216"/>
        <v/>
      </c>
      <c r="FQ221" s="104" t="str">
        <f t="shared" si="216"/>
        <v/>
      </c>
      <c r="FR221" s="104" t="str">
        <f t="shared" si="216"/>
        <v/>
      </c>
      <c r="FS221" s="104" t="str">
        <f t="shared" si="216"/>
        <v/>
      </c>
      <c r="FT221" s="104" t="str">
        <f t="shared" si="216"/>
        <v/>
      </c>
      <c r="FU221" s="104"/>
      <c r="FV221" s="104" t="str">
        <f t="shared" si="207"/>
        <v/>
      </c>
      <c r="FW221" s="104" t="str">
        <f t="shared" si="207"/>
        <v/>
      </c>
      <c r="FX221" s="104" t="str">
        <f t="shared" si="207"/>
        <v/>
      </c>
      <c r="FY221" s="104" t="str">
        <f t="shared" si="207"/>
        <v/>
      </c>
      <c r="FZ221" s="104" t="str">
        <f t="shared" si="207"/>
        <v/>
      </c>
      <c r="GA221" s="104" t="str">
        <f t="shared" si="217"/>
        <v/>
      </c>
      <c r="GB221" s="104" t="str">
        <f t="shared" si="217"/>
        <v/>
      </c>
      <c r="GC221" s="104" t="str">
        <f t="shared" si="217"/>
        <v/>
      </c>
      <c r="GD221" s="104" t="str">
        <f t="shared" si="217"/>
        <v/>
      </c>
      <c r="GE221" s="104" t="str">
        <f t="shared" si="217"/>
        <v/>
      </c>
      <c r="GF221" s="104" t="str">
        <f t="shared" si="217"/>
        <v/>
      </c>
      <c r="GG221" s="104" t="str">
        <f t="shared" si="217"/>
        <v/>
      </c>
      <c r="GH221" s="104" t="str">
        <f t="shared" si="217"/>
        <v/>
      </c>
      <c r="GI221" s="104"/>
      <c r="GJ221" s="104" t="str">
        <f t="shared" si="208"/>
        <v/>
      </c>
      <c r="GK221" s="104" t="str">
        <f t="shared" si="208"/>
        <v/>
      </c>
      <c r="GL221" s="104" t="str">
        <f t="shared" si="208"/>
        <v/>
      </c>
      <c r="GM221" s="104" t="str">
        <f t="shared" si="208"/>
        <v/>
      </c>
      <c r="GN221" s="104" t="str">
        <f t="shared" si="208"/>
        <v/>
      </c>
      <c r="GO221" s="104" t="str">
        <f t="shared" si="218"/>
        <v/>
      </c>
      <c r="GP221" s="104" t="str">
        <f t="shared" si="218"/>
        <v/>
      </c>
      <c r="GQ221" s="104" t="str">
        <f t="shared" si="218"/>
        <v/>
      </c>
      <c r="GR221" s="104" t="str">
        <f t="shared" si="218"/>
        <v/>
      </c>
      <c r="GS221" s="104" t="str">
        <f t="shared" si="218"/>
        <v/>
      </c>
      <c r="GT221" s="104" t="str">
        <f t="shared" si="218"/>
        <v/>
      </c>
      <c r="GU221" s="104" t="str">
        <f t="shared" si="218"/>
        <v/>
      </c>
      <c r="GV221" s="104" t="str">
        <f t="shared" si="218"/>
        <v/>
      </c>
      <c r="GW221" s="104"/>
      <c r="GX221" s="104" t="str">
        <f t="shared" si="209"/>
        <v/>
      </c>
      <c r="GY221" s="104" t="str">
        <f t="shared" si="209"/>
        <v/>
      </c>
      <c r="GZ221" s="104" t="str">
        <f t="shared" si="209"/>
        <v/>
      </c>
      <c r="HA221" s="104" t="str">
        <f t="shared" si="209"/>
        <v/>
      </c>
      <c r="HB221" s="104" t="str">
        <f t="shared" si="209"/>
        <v/>
      </c>
      <c r="HC221" s="104" t="str">
        <f t="shared" si="219"/>
        <v/>
      </c>
      <c r="HD221" s="104" t="str">
        <f t="shared" si="219"/>
        <v/>
      </c>
      <c r="HE221" s="104" t="str">
        <f t="shared" si="219"/>
        <v/>
      </c>
      <c r="HF221" s="104" t="str">
        <f t="shared" si="219"/>
        <v/>
      </c>
      <c r="HG221" s="104" t="str">
        <f t="shared" si="219"/>
        <v/>
      </c>
      <c r="HH221" s="104" t="str">
        <f t="shared" si="219"/>
        <v/>
      </c>
      <c r="HI221" s="104" t="str">
        <f t="shared" si="219"/>
        <v/>
      </c>
      <c r="HJ221" s="104" t="str">
        <f t="shared" si="219"/>
        <v/>
      </c>
    </row>
    <row r="222" spans="1:218" x14ac:dyDescent="0.25">
      <c r="A222" s="91">
        <v>40663</v>
      </c>
      <c r="B222" s="113">
        <v>0.75</v>
      </c>
      <c r="C222" s="114" t="s">
        <v>407</v>
      </c>
      <c r="D222" s="160" t="s">
        <v>664</v>
      </c>
      <c r="E222" s="112">
        <v>109.6</v>
      </c>
      <c r="F222" s="134"/>
      <c r="G222" s="161" t="s">
        <v>665</v>
      </c>
      <c r="H222" s="162" t="str">
        <f>INDEX('Daily Activity List'!B:B,MATCH(A222,'Daily Activity List'!$A:$A))</f>
        <v>AB Decon - Spray</v>
      </c>
      <c r="I222" s="136"/>
      <c r="J222" s="104" t="str">
        <f t="shared" si="194"/>
        <v/>
      </c>
      <c r="K222" s="104" t="str">
        <f t="shared" si="194"/>
        <v/>
      </c>
      <c r="L222" s="104" t="str">
        <f t="shared" si="224"/>
        <v/>
      </c>
      <c r="M222" s="104" t="str">
        <f t="shared" si="224"/>
        <v/>
      </c>
      <c r="N222" s="104" t="str">
        <f t="shared" si="224"/>
        <v/>
      </c>
      <c r="O222" s="104" t="str">
        <f t="shared" si="224"/>
        <v/>
      </c>
      <c r="P222" s="104" t="str">
        <f t="shared" si="224"/>
        <v/>
      </c>
      <c r="Q222" s="104" t="str">
        <f t="shared" si="224"/>
        <v/>
      </c>
      <c r="R222" s="104" t="str">
        <f t="shared" si="224"/>
        <v/>
      </c>
      <c r="S222" s="104" t="str">
        <f t="shared" si="224"/>
        <v/>
      </c>
      <c r="T222" s="104" t="str">
        <f t="shared" si="224"/>
        <v/>
      </c>
      <c r="U222" s="104" t="str">
        <f t="shared" si="224"/>
        <v/>
      </c>
      <c r="V222" s="104" t="str">
        <f t="shared" si="224"/>
        <v/>
      </c>
      <c r="W222" s="136"/>
      <c r="X222" s="104" t="str">
        <f t="shared" si="180"/>
        <v/>
      </c>
      <c r="Y222" s="104" t="str">
        <f t="shared" si="220"/>
        <v/>
      </c>
      <c r="Z222" s="104" t="str">
        <f t="shared" si="220"/>
        <v/>
      </c>
      <c r="AA222" s="104" t="str">
        <f t="shared" si="220"/>
        <v/>
      </c>
      <c r="AB222" s="104" t="str">
        <f t="shared" si="220"/>
        <v/>
      </c>
      <c r="AC222" s="104" t="str">
        <f t="shared" si="220"/>
        <v/>
      </c>
      <c r="AD222" s="104" t="str">
        <f t="shared" si="220"/>
        <v/>
      </c>
      <c r="AE222" s="104" t="str">
        <f t="shared" si="220"/>
        <v/>
      </c>
      <c r="AF222" s="104" t="str">
        <f t="shared" si="220"/>
        <v/>
      </c>
      <c r="AG222" s="104" t="str">
        <f t="shared" si="220"/>
        <v/>
      </c>
      <c r="AH222" s="104" t="str">
        <f t="shared" si="220"/>
        <v/>
      </c>
      <c r="AI222" s="104" t="str">
        <f t="shared" si="220"/>
        <v/>
      </c>
      <c r="AJ222" s="104" t="str">
        <f t="shared" si="220"/>
        <v/>
      </c>
      <c r="AK222" s="104"/>
      <c r="AL222" s="104" t="str">
        <f t="shared" si="181"/>
        <v/>
      </c>
      <c r="AM222" s="104" t="str">
        <f t="shared" si="221"/>
        <v/>
      </c>
      <c r="AN222" s="104" t="str">
        <f t="shared" si="221"/>
        <v/>
      </c>
      <c r="AO222" s="104" t="str">
        <f t="shared" si="221"/>
        <v/>
      </c>
      <c r="AP222" s="104" t="str">
        <f t="shared" si="221"/>
        <v/>
      </c>
      <c r="AQ222" s="104" t="str">
        <f t="shared" si="221"/>
        <v/>
      </c>
      <c r="AR222" s="104" t="str">
        <f t="shared" si="221"/>
        <v/>
      </c>
      <c r="AS222" s="104" t="str">
        <f t="shared" si="221"/>
        <v/>
      </c>
      <c r="AT222" s="104" t="str">
        <f t="shared" si="221"/>
        <v/>
      </c>
      <c r="AU222" s="104" t="str">
        <f t="shared" si="221"/>
        <v/>
      </c>
      <c r="AV222" s="104" t="str">
        <f t="shared" si="221"/>
        <v/>
      </c>
      <c r="AW222" s="104" t="str">
        <f t="shared" si="221"/>
        <v/>
      </c>
      <c r="AX222" s="104" t="str">
        <f t="shared" si="221"/>
        <v/>
      </c>
      <c r="AY222" s="104"/>
      <c r="AZ222" s="104" t="str">
        <f t="shared" si="182"/>
        <v/>
      </c>
      <c r="BA222" s="104" t="str">
        <f t="shared" si="222"/>
        <v/>
      </c>
      <c r="BB222" s="104" t="str">
        <f t="shared" si="222"/>
        <v/>
      </c>
      <c r="BC222" s="104" t="str">
        <f t="shared" si="222"/>
        <v/>
      </c>
      <c r="BD222" s="104" t="str">
        <f t="shared" si="222"/>
        <v/>
      </c>
      <c r="BE222" s="104" t="str">
        <f t="shared" si="222"/>
        <v/>
      </c>
      <c r="BF222" s="104" t="str">
        <f t="shared" si="222"/>
        <v/>
      </c>
      <c r="BG222" s="104" t="str">
        <f t="shared" si="222"/>
        <v/>
      </c>
      <c r="BH222" s="104" t="str">
        <f t="shared" si="222"/>
        <v/>
      </c>
      <c r="BI222" s="104" t="str">
        <f t="shared" si="222"/>
        <v/>
      </c>
      <c r="BJ222" s="104" t="str">
        <f t="shared" si="222"/>
        <v/>
      </c>
      <c r="BK222" s="104" t="str">
        <f t="shared" si="222"/>
        <v/>
      </c>
      <c r="BL222" s="104" t="str">
        <f t="shared" si="222"/>
        <v/>
      </c>
      <c r="BM222" s="104"/>
      <c r="BN222" s="104" t="str">
        <f t="shared" si="183"/>
        <v/>
      </c>
      <c r="BO222" s="104" t="str">
        <f t="shared" si="223"/>
        <v/>
      </c>
      <c r="BP222" s="104" t="str">
        <f t="shared" si="223"/>
        <v/>
      </c>
      <c r="BQ222" s="104" t="str">
        <f t="shared" si="223"/>
        <v/>
      </c>
      <c r="BR222" s="104" t="str">
        <f t="shared" si="223"/>
        <v/>
      </c>
      <c r="BS222" s="104" t="str">
        <f t="shared" si="223"/>
        <v/>
      </c>
      <c r="BT222" s="104" t="str">
        <f t="shared" si="223"/>
        <v/>
      </c>
      <c r="BU222" s="104" t="str">
        <f t="shared" si="223"/>
        <v/>
      </c>
      <c r="BV222" s="104" t="str">
        <f t="shared" si="223"/>
        <v/>
      </c>
      <c r="BW222" s="104" t="str">
        <f t="shared" si="223"/>
        <v/>
      </c>
      <c r="BX222" s="104" t="str">
        <f t="shared" si="223"/>
        <v/>
      </c>
      <c r="BY222" s="104" t="str">
        <f t="shared" si="223"/>
        <v/>
      </c>
      <c r="BZ222" s="104" t="str">
        <f t="shared" si="223"/>
        <v/>
      </c>
      <c r="CA222" s="104"/>
      <c r="CB222" s="104" t="str">
        <f t="shared" si="200"/>
        <v/>
      </c>
      <c r="CC222" s="104" t="str">
        <f t="shared" si="200"/>
        <v/>
      </c>
      <c r="CD222" s="104" t="str">
        <f t="shared" si="200"/>
        <v/>
      </c>
      <c r="CE222" s="104" t="str">
        <f t="shared" si="200"/>
        <v/>
      </c>
      <c r="CF222" s="104" t="str">
        <f t="shared" si="200"/>
        <v/>
      </c>
      <c r="CG222" s="104" t="str">
        <f t="shared" si="210"/>
        <v/>
      </c>
      <c r="CH222" s="104" t="str">
        <f t="shared" si="210"/>
        <v/>
      </c>
      <c r="CI222" s="104" t="str">
        <f t="shared" si="210"/>
        <v/>
      </c>
      <c r="CJ222" s="104" t="str">
        <f t="shared" si="210"/>
        <v/>
      </c>
      <c r="CK222" s="104" t="str">
        <f t="shared" si="210"/>
        <v/>
      </c>
      <c r="CL222" s="104" t="str">
        <f t="shared" si="210"/>
        <v/>
      </c>
      <c r="CM222" s="104" t="str">
        <f t="shared" si="210"/>
        <v/>
      </c>
      <c r="CN222" s="104" t="str">
        <f t="shared" si="210"/>
        <v/>
      </c>
      <c r="CO222" s="104"/>
      <c r="CP222" s="104" t="str">
        <f t="shared" si="201"/>
        <v/>
      </c>
      <c r="CQ222" s="104" t="str">
        <f t="shared" si="201"/>
        <v/>
      </c>
      <c r="CR222" s="104" t="str">
        <f t="shared" si="201"/>
        <v/>
      </c>
      <c r="CS222" s="104" t="str">
        <f t="shared" si="201"/>
        <v/>
      </c>
      <c r="CT222" s="104" t="str">
        <f t="shared" si="201"/>
        <v/>
      </c>
      <c r="CU222" s="104" t="str">
        <f t="shared" si="211"/>
        <v/>
      </c>
      <c r="CV222" s="104" t="str">
        <f t="shared" si="211"/>
        <v/>
      </c>
      <c r="CW222" s="104" t="str">
        <f t="shared" si="211"/>
        <v/>
      </c>
      <c r="CX222" s="104" t="str">
        <f t="shared" si="211"/>
        <v/>
      </c>
      <c r="CY222" s="104" t="str">
        <f t="shared" si="211"/>
        <v/>
      </c>
      <c r="CZ222" s="104" t="str">
        <f t="shared" si="211"/>
        <v/>
      </c>
      <c r="DA222" s="104" t="str">
        <f t="shared" si="211"/>
        <v/>
      </c>
      <c r="DB222" s="104" t="str">
        <f t="shared" si="211"/>
        <v/>
      </c>
      <c r="DC222" s="104"/>
      <c r="DD222" s="104" t="str">
        <f t="shared" si="202"/>
        <v/>
      </c>
      <c r="DE222" s="104" t="str">
        <f t="shared" si="202"/>
        <v/>
      </c>
      <c r="DF222" s="104" t="str">
        <f t="shared" si="202"/>
        <v/>
      </c>
      <c r="DG222" s="104" t="str">
        <f t="shared" si="202"/>
        <v/>
      </c>
      <c r="DH222" s="104" t="str">
        <f t="shared" si="202"/>
        <v/>
      </c>
      <c r="DI222" s="104" t="str">
        <f t="shared" si="212"/>
        <v/>
      </c>
      <c r="DJ222" s="104" t="str">
        <f t="shared" si="212"/>
        <v/>
      </c>
      <c r="DK222" s="104" t="str">
        <f t="shared" si="212"/>
        <v/>
      </c>
      <c r="DL222" s="104" t="str">
        <f t="shared" si="212"/>
        <v/>
      </c>
      <c r="DM222" s="104" t="str">
        <f t="shared" si="212"/>
        <v/>
      </c>
      <c r="DN222" s="104" t="str">
        <f t="shared" si="212"/>
        <v/>
      </c>
      <c r="DO222" s="104" t="str">
        <f t="shared" si="212"/>
        <v/>
      </c>
      <c r="DP222" s="104" t="str">
        <f t="shared" si="212"/>
        <v/>
      </c>
      <c r="DQ222" s="104"/>
      <c r="DR222" s="104" t="str">
        <f t="shared" si="203"/>
        <v/>
      </c>
      <c r="DS222" s="104" t="str">
        <f t="shared" si="203"/>
        <v/>
      </c>
      <c r="DT222" s="104" t="str">
        <f t="shared" si="203"/>
        <v/>
      </c>
      <c r="DU222" s="104" t="str">
        <f t="shared" si="203"/>
        <v/>
      </c>
      <c r="DV222" s="104" t="str">
        <f t="shared" si="203"/>
        <v/>
      </c>
      <c r="DW222" s="104" t="str">
        <f t="shared" si="213"/>
        <v/>
      </c>
      <c r="DX222" s="104" t="str">
        <f t="shared" si="213"/>
        <v/>
      </c>
      <c r="DY222" s="104" t="str">
        <f t="shared" si="213"/>
        <v/>
      </c>
      <c r="DZ222" s="104" t="str">
        <f t="shared" si="213"/>
        <v/>
      </c>
      <c r="EA222" s="104" t="str">
        <f t="shared" si="213"/>
        <v/>
      </c>
      <c r="EB222" s="104" t="str">
        <f t="shared" si="213"/>
        <v/>
      </c>
      <c r="EC222" s="104" t="str">
        <f t="shared" si="213"/>
        <v/>
      </c>
      <c r="ED222" s="104" t="str">
        <f t="shared" si="213"/>
        <v/>
      </c>
      <c r="EE222" s="104"/>
      <c r="EF222" s="104" t="str">
        <f t="shared" si="204"/>
        <v/>
      </c>
      <c r="EG222" s="104" t="str">
        <f t="shared" si="204"/>
        <v/>
      </c>
      <c r="EH222" s="104" t="str">
        <f t="shared" si="204"/>
        <v/>
      </c>
      <c r="EI222" s="104" t="str">
        <f t="shared" si="204"/>
        <v/>
      </c>
      <c r="EJ222" s="104" t="str">
        <f t="shared" si="204"/>
        <v/>
      </c>
      <c r="EK222" s="104" t="str">
        <f t="shared" si="214"/>
        <v/>
      </c>
      <c r="EL222" s="104" t="str">
        <f t="shared" si="214"/>
        <v/>
      </c>
      <c r="EM222" s="104" t="str">
        <f t="shared" si="214"/>
        <v/>
      </c>
      <c r="EN222" s="104" t="str">
        <f t="shared" si="214"/>
        <v/>
      </c>
      <c r="EO222" s="104" t="str">
        <f t="shared" si="214"/>
        <v/>
      </c>
      <c r="EP222" s="104" t="str">
        <f t="shared" si="214"/>
        <v/>
      </c>
      <c r="EQ222" s="104" t="str">
        <f t="shared" si="214"/>
        <v/>
      </c>
      <c r="ER222" s="104" t="str">
        <f t="shared" si="214"/>
        <v/>
      </c>
      <c r="ES222" s="104"/>
      <c r="ET222" s="104" t="str">
        <f t="shared" si="205"/>
        <v/>
      </c>
      <c r="EU222" s="104" t="str">
        <f t="shared" si="205"/>
        <v/>
      </c>
      <c r="EV222" s="104" t="str">
        <f t="shared" si="205"/>
        <v/>
      </c>
      <c r="EW222" s="104" t="str">
        <f t="shared" si="205"/>
        <v/>
      </c>
      <c r="EX222" s="104" t="str">
        <f t="shared" si="205"/>
        <v/>
      </c>
      <c r="EY222" s="104" t="str">
        <f t="shared" si="215"/>
        <v/>
      </c>
      <c r="EZ222" s="104" t="str">
        <f t="shared" si="215"/>
        <v/>
      </c>
      <c r="FA222" s="104" t="str">
        <f t="shared" si="215"/>
        <v/>
      </c>
      <c r="FB222" s="104" t="str">
        <f t="shared" si="215"/>
        <v/>
      </c>
      <c r="FC222" s="104" t="str">
        <f t="shared" si="215"/>
        <v/>
      </c>
      <c r="FD222" s="104" t="str">
        <f t="shared" si="215"/>
        <v/>
      </c>
      <c r="FE222" s="104" t="str">
        <f t="shared" si="215"/>
        <v/>
      </c>
      <c r="FF222" s="104" t="str">
        <f t="shared" si="215"/>
        <v/>
      </c>
      <c r="FG222" s="104"/>
      <c r="FH222" s="104" t="str">
        <f t="shared" si="206"/>
        <v/>
      </c>
      <c r="FI222" s="104" t="str">
        <f t="shared" si="206"/>
        <v/>
      </c>
      <c r="FJ222" s="104" t="str">
        <f t="shared" si="206"/>
        <v/>
      </c>
      <c r="FK222" s="104" t="str">
        <f t="shared" si="206"/>
        <v/>
      </c>
      <c r="FL222" s="104" t="str">
        <f t="shared" si="206"/>
        <v/>
      </c>
      <c r="FM222" s="104" t="str">
        <f t="shared" si="216"/>
        <v/>
      </c>
      <c r="FN222" s="104" t="str">
        <f t="shared" si="216"/>
        <v/>
      </c>
      <c r="FO222" s="104" t="str">
        <f t="shared" si="216"/>
        <v/>
      </c>
      <c r="FP222" s="104" t="str">
        <f t="shared" si="216"/>
        <v/>
      </c>
      <c r="FQ222" s="104" t="str">
        <f t="shared" si="216"/>
        <v/>
      </c>
      <c r="FR222" s="104" t="str">
        <f t="shared" si="216"/>
        <v/>
      </c>
      <c r="FS222" s="104" t="str">
        <f t="shared" si="216"/>
        <v/>
      </c>
      <c r="FT222" s="104" t="str">
        <f t="shared" si="216"/>
        <v/>
      </c>
      <c r="FU222" s="104"/>
      <c r="FV222" s="104" t="str">
        <f t="shared" si="207"/>
        <v/>
      </c>
      <c r="FW222" s="104" t="str">
        <f t="shared" si="207"/>
        <v/>
      </c>
      <c r="FX222" s="104" t="str">
        <f t="shared" si="207"/>
        <v/>
      </c>
      <c r="FY222" s="104" t="str">
        <f t="shared" si="207"/>
        <v/>
      </c>
      <c r="FZ222" s="104" t="str">
        <f t="shared" si="207"/>
        <v/>
      </c>
      <c r="GA222" s="104" t="str">
        <f t="shared" si="217"/>
        <v/>
      </c>
      <c r="GB222" s="104" t="str">
        <f t="shared" si="217"/>
        <v/>
      </c>
      <c r="GC222" s="104" t="str">
        <f t="shared" si="217"/>
        <v/>
      </c>
      <c r="GD222" s="104" t="str">
        <f t="shared" si="217"/>
        <v/>
      </c>
      <c r="GE222" s="104" t="str">
        <f t="shared" si="217"/>
        <v/>
      </c>
      <c r="GF222" s="104" t="str">
        <f t="shared" si="217"/>
        <v/>
      </c>
      <c r="GG222" s="104" t="str">
        <f t="shared" si="217"/>
        <v/>
      </c>
      <c r="GH222" s="104" t="str">
        <f t="shared" si="217"/>
        <v/>
      </c>
      <c r="GI222" s="104"/>
      <c r="GJ222" s="104" t="str">
        <f t="shared" si="208"/>
        <v/>
      </c>
      <c r="GK222" s="104" t="str">
        <f t="shared" si="208"/>
        <v/>
      </c>
      <c r="GL222" s="104" t="str">
        <f t="shared" si="208"/>
        <v/>
      </c>
      <c r="GM222" s="104" t="str">
        <f t="shared" si="208"/>
        <v/>
      </c>
      <c r="GN222" s="104" t="str">
        <f t="shared" si="208"/>
        <v/>
      </c>
      <c r="GO222" s="104" t="str">
        <f t="shared" si="218"/>
        <v/>
      </c>
      <c r="GP222" s="104" t="str">
        <f t="shared" si="218"/>
        <v/>
      </c>
      <c r="GQ222" s="104" t="str">
        <f t="shared" si="218"/>
        <v/>
      </c>
      <c r="GR222" s="104" t="str">
        <f t="shared" si="218"/>
        <v/>
      </c>
      <c r="GS222" s="104" t="str">
        <f t="shared" si="218"/>
        <v/>
      </c>
      <c r="GT222" s="104" t="str">
        <f t="shared" si="218"/>
        <v/>
      </c>
      <c r="GU222" s="104" t="str">
        <f t="shared" si="218"/>
        <v/>
      </c>
      <c r="GV222" s="104" t="str">
        <f t="shared" si="218"/>
        <v/>
      </c>
      <c r="GW222" s="104"/>
      <c r="GX222" s="104" t="str">
        <f t="shared" si="209"/>
        <v/>
      </c>
      <c r="GY222" s="104" t="str">
        <f t="shared" si="209"/>
        <v/>
      </c>
      <c r="GZ222" s="104" t="str">
        <f t="shared" si="209"/>
        <v/>
      </c>
      <c r="HA222" s="104" t="str">
        <f t="shared" si="209"/>
        <v/>
      </c>
      <c r="HB222" s="104" t="str">
        <f t="shared" si="209"/>
        <v/>
      </c>
      <c r="HC222" s="104" t="str">
        <f t="shared" si="219"/>
        <v/>
      </c>
      <c r="HD222" s="104">
        <f t="shared" si="219"/>
        <v>109.6</v>
      </c>
      <c r="HE222" s="104" t="str">
        <f t="shared" si="219"/>
        <v/>
      </c>
      <c r="HF222" s="104" t="str">
        <f t="shared" si="219"/>
        <v/>
      </c>
      <c r="HG222" s="104" t="str">
        <f t="shared" si="219"/>
        <v/>
      </c>
      <c r="HH222" s="104" t="str">
        <f t="shared" si="219"/>
        <v/>
      </c>
      <c r="HI222" s="104" t="str">
        <f t="shared" si="219"/>
        <v/>
      </c>
      <c r="HJ222" s="104" t="str">
        <f t="shared" si="219"/>
        <v/>
      </c>
    </row>
    <row r="223" spans="1:218" x14ac:dyDescent="0.25">
      <c r="A223" s="91">
        <v>40663</v>
      </c>
      <c r="B223" s="113">
        <v>0.75</v>
      </c>
      <c r="C223" s="114" t="s">
        <v>407</v>
      </c>
      <c r="D223" s="160" t="s">
        <v>664</v>
      </c>
      <c r="E223" s="112">
        <v>40</v>
      </c>
      <c r="F223" s="134"/>
      <c r="G223" s="161" t="s">
        <v>665</v>
      </c>
      <c r="H223" s="162" t="str">
        <f>INDEX('Daily Activity List'!B:B,MATCH(A223,'Daily Activity List'!$A:$A))</f>
        <v>AB Decon - Spray</v>
      </c>
      <c r="I223" s="136"/>
      <c r="J223" s="104" t="str">
        <f t="shared" si="194"/>
        <v/>
      </c>
      <c r="K223" s="104" t="str">
        <f t="shared" si="194"/>
        <v/>
      </c>
      <c r="L223" s="104" t="str">
        <f t="shared" si="224"/>
        <v/>
      </c>
      <c r="M223" s="104" t="str">
        <f t="shared" si="224"/>
        <v/>
      </c>
      <c r="N223" s="104" t="str">
        <f t="shared" si="224"/>
        <v/>
      </c>
      <c r="O223" s="104" t="str">
        <f t="shared" si="224"/>
        <v/>
      </c>
      <c r="P223" s="104" t="str">
        <f t="shared" si="224"/>
        <v/>
      </c>
      <c r="Q223" s="104" t="str">
        <f t="shared" si="224"/>
        <v/>
      </c>
      <c r="R223" s="104" t="str">
        <f t="shared" si="224"/>
        <v/>
      </c>
      <c r="S223" s="104" t="str">
        <f t="shared" si="224"/>
        <v/>
      </c>
      <c r="T223" s="104" t="str">
        <f t="shared" si="224"/>
        <v/>
      </c>
      <c r="U223" s="104" t="str">
        <f t="shared" si="224"/>
        <v/>
      </c>
      <c r="V223" s="104" t="str">
        <f t="shared" si="224"/>
        <v/>
      </c>
      <c r="W223" s="136"/>
      <c r="X223" s="104" t="str">
        <f t="shared" si="180"/>
        <v/>
      </c>
      <c r="Y223" s="104" t="str">
        <f t="shared" si="220"/>
        <v/>
      </c>
      <c r="Z223" s="104" t="str">
        <f t="shared" si="220"/>
        <v/>
      </c>
      <c r="AA223" s="104" t="str">
        <f t="shared" si="220"/>
        <v/>
      </c>
      <c r="AB223" s="104" t="str">
        <f t="shared" si="220"/>
        <v/>
      </c>
      <c r="AC223" s="104" t="str">
        <f t="shared" si="220"/>
        <v/>
      </c>
      <c r="AD223" s="104" t="str">
        <f t="shared" si="220"/>
        <v/>
      </c>
      <c r="AE223" s="104" t="str">
        <f t="shared" si="220"/>
        <v/>
      </c>
      <c r="AF223" s="104" t="str">
        <f t="shared" si="220"/>
        <v/>
      </c>
      <c r="AG223" s="104" t="str">
        <f t="shared" si="220"/>
        <v/>
      </c>
      <c r="AH223" s="104" t="str">
        <f t="shared" si="220"/>
        <v/>
      </c>
      <c r="AI223" s="104" t="str">
        <f t="shared" si="220"/>
        <v/>
      </c>
      <c r="AJ223" s="104" t="str">
        <f t="shared" si="220"/>
        <v/>
      </c>
      <c r="AK223" s="104"/>
      <c r="AL223" s="104" t="str">
        <f t="shared" si="181"/>
        <v/>
      </c>
      <c r="AM223" s="104" t="str">
        <f t="shared" si="221"/>
        <v/>
      </c>
      <c r="AN223" s="104" t="str">
        <f t="shared" si="221"/>
        <v/>
      </c>
      <c r="AO223" s="104" t="str">
        <f t="shared" si="221"/>
        <v/>
      </c>
      <c r="AP223" s="104" t="str">
        <f t="shared" si="221"/>
        <v/>
      </c>
      <c r="AQ223" s="104" t="str">
        <f t="shared" si="221"/>
        <v/>
      </c>
      <c r="AR223" s="104" t="str">
        <f t="shared" si="221"/>
        <v/>
      </c>
      <c r="AS223" s="104" t="str">
        <f t="shared" si="221"/>
        <v/>
      </c>
      <c r="AT223" s="104" t="str">
        <f t="shared" si="221"/>
        <v/>
      </c>
      <c r="AU223" s="104" t="str">
        <f t="shared" si="221"/>
        <v/>
      </c>
      <c r="AV223" s="104" t="str">
        <f t="shared" si="221"/>
        <v/>
      </c>
      <c r="AW223" s="104" t="str">
        <f t="shared" si="221"/>
        <v/>
      </c>
      <c r="AX223" s="104" t="str">
        <f t="shared" si="221"/>
        <v/>
      </c>
      <c r="AY223" s="104"/>
      <c r="AZ223" s="104" t="str">
        <f t="shared" si="182"/>
        <v/>
      </c>
      <c r="BA223" s="104" t="str">
        <f t="shared" si="222"/>
        <v/>
      </c>
      <c r="BB223" s="104" t="str">
        <f t="shared" si="222"/>
        <v/>
      </c>
      <c r="BC223" s="104" t="str">
        <f t="shared" si="222"/>
        <v/>
      </c>
      <c r="BD223" s="104" t="str">
        <f t="shared" si="222"/>
        <v/>
      </c>
      <c r="BE223" s="104" t="str">
        <f t="shared" si="222"/>
        <v/>
      </c>
      <c r="BF223" s="104" t="str">
        <f t="shared" si="222"/>
        <v/>
      </c>
      <c r="BG223" s="104" t="str">
        <f t="shared" si="222"/>
        <v/>
      </c>
      <c r="BH223" s="104" t="str">
        <f t="shared" si="222"/>
        <v/>
      </c>
      <c r="BI223" s="104" t="str">
        <f t="shared" si="222"/>
        <v/>
      </c>
      <c r="BJ223" s="104" t="str">
        <f t="shared" si="222"/>
        <v/>
      </c>
      <c r="BK223" s="104" t="str">
        <f t="shared" si="222"/>
        <v/>
      </c>
      <c r="BL223" s="104" t="str">
        <f t="shared" si="222"/>
        <v/>
      </c>
      <c r="BM223" s="104"/>
      <c r="BN223" s="104" t="str">
        <f t="shared" si="183"/>
        <v/>
      </c>
      <c r="BO223" s="104" t="str">
        <f t="shared" si="223"/>
        <v/>
      </c>
      <c r="BP223" s="104" t="str">
        <f t="shared" si="223"/>
        <v/>
      </c>
      <c r="BQ223" s="104" t="str">
        <f t="shared" si="223"/>
        <v/>
      </c>
      <c r="BR223" s="104" t="str">
        <f t="shared" si="223"/>
        <v/>
      </c>
      <c r="BS223" s="104" t="str">
        <f t="shared" si="223"/>
        <v/>
      </c>
      <c r="BT223" s="104" t="str">
        <f t="shared" si="223"/>
        <v/>
      </c>
      <c r="BU223" s="104" t="str">
        <f t="shared" si="223"/>
        <v/>
      </c>
      <c r="BV223" s="104" t="str">
        <f t="shared" si="223"/>
        <v/>
      </c>
      <c r="BW223" s="104" t="str">
        <f t="shared" si="223"/>
        <v/>
      </c>
      <c r="BX223" s="104" t="str">
        <f t="shared" si="223"/>
        <v/>
      </c>
      <c r="BY223" s="104" t="str">
        <f t="shared" si="223"/>
        <v/>
      </c>
      <c r="BZ223" s="104" t="str">
        <f t="shared" si="223"/>
        <v/>
      </c>
      <c r="CA223" s="104"/>
      <c r="CB223" s="104" t="str">
        <f t="shared" si="200"/>
        <v/>
      </c>
      <c r="CC223" s="104" t="str">
        <f t="shared" si="200"/>
        <v/>
      </c>
      <c r="CD223" s="104" t="str">
        <f t="shared" si="200"/>
        <v/>
      </c>
      <c r="CE223" s="104" t="str">
        <f t="shared" si="200"/>
        <v/>
      </c>
      <c r="CF223" s="104" t="str">
        <f t="shared" si="200"/>
        <v/>
      </c>
      <c r="CG223" s="104" t="str">
        <f t="shared" si="210"/>
        <v/>
      </c>
      <c r="CH223" s="104" t="str">
        <f t="shared" si="210"/>
        <v/>
      </c>
      <c r="CI223" s="104" t="str">
        <f t="shared" si="210"/>
        <v/>
      </c>
      <c r="CJ223" s="104" t="str">
        <f t="shared" si="210"/>
        <v/>
      </c>
      <c r="CK223" s="104" t="str">
        <f t="shared" si="210"/>
        <v/>
      </c>
      <c r="CL223" s="104" t="str">
        <f t="shared" si="210"/>
        <v/>
      </c>
      <c r="CM223" s="104" t="str">
        <f t="shared" si="210"/>
        <v/>
      </c>
      <c r="CN223" s="104" t="str">
        <f t="shared" si="210"/>
        <v/>
      </c>
      <c r="CO223" s="104"/>
      <c r="CP223" s="104" t="str">
        <f t="shared" si="201"/>
        <v/>
      </c>
      <c r="CQ223" s="104" t="str">
        <f t="shared" si="201"/>
        <v/>
      </c>
      <c r="CR223" s="104" t="str">
        <f t="shared" si="201"/>
        <v/>
      </c>
      <c r="CS223" s="104" t="str">
        <f t="shared" si="201"/>
        <v/>
      </c>
      <c r="CT223" s="104" t="str">
        <f t="shared" si="201"/>
        <v/>
      </c>
      <c r="CU223" s="104" t="str">
        <f t="shared" si="211"/>
        <v/>
      </c>
      <c r="CV223" s="104" t="str">
        <f t="shared" si="211"/>
        <v/>
      </c>
      <c r="CW223" s="104" t="str">
        <f t="shared" si="211"/>
        <v/>
      </c>
      <c r="CX223" s="104" t="str">
        <f t="shared" si="211"/>
        <v/>
      </c>
      <c r="CY223" s="104" t="str">
        <f t="shared" si="211"/>
        <v/>
      </c>
      <c r="CZ223" s="104" t="str">
        <f t="shared" si="211"/>
        <v/>
      </c>
      <c r="DA223" s="104" t="str">
        <f t="shared" si="211"/>
        <v/>
      </c>
      <c r="DB223" s="104" t="str">
        <f t="shared" si="211"/>
        <v/>
      </c>
      <c r="DC223" s="104"/>
      <c r="DD223" s="104" t="str">
        <f t="shared" si="202"/>
        <v/>
      </c>
      <c r="DE223" s="104" t="str">
        <f t="shared" si="202"/>
        <v/>
      </c>
      <c r="DF223" s="104" t="str">
        <f t="shared" si="202"/>
        <v/>
      </c>
      <c r="DG223" s="104" t="str">
        <f t="shared" si="202"/>
        <v/>
      </c>
      <c r="DH223" s="104" t="str">
        <f t="shared" si="202"/>
        <v/>
      </c>
      <c r="DI223" s="104" t="str">
        <f t="shared" si="212"/>
        <v/>
      </c>
      <c r="DJ223" s="104" t="str">
        <f t="shared" si="212"/>
        <v/>
      </c>
      <c r="DK223" s="104" t="str">
        <f t="shared" si="212"/>
        <v/>
      </c>
      <c r="DL223" s="104" t="str">
        <f t="shared" si="212"/>
        <v/>
      </c>
      <c r="DM223" s="104" t="str">
        <f t="shared" si="212"/>
        <v/>
      </c>
      <c r="DN223" s="104" t="str">
        <f t="shared" si="212"/>
        <v/>
      </c>
      <c r="DO223" s="104" t="str">
        <f t="shared" si="212"/>
        <v/>
      </c>
      <c r="DP223" s="104" t="str">
        <f t="shared" si="212"/>
        <v/>
      </c>
      <c r="DQ223" s="104"/>
      <c r="DR223" s="104" t="str">
        <f t="shared" si="203"/>
        <v/>
      </c>
      <c r="DS223" s="104" t="str">
        <f t="shared" si="203"/>
        <v/>
      </c>
      <c r="DT223" s="104" t="str">
        <f t="shared" si="203"/>
        <v/>
      </c>
      <c r="DU223" s="104" t="str">
        <f t="shared" si="203"/>
        <v/>
      </c>
      <c r="DV223" s="104" t="str">
        <f t="shared" si="203"/>
        <v/>
      </c>
      <c r="DW223" s="104" t="str">
        <f t="shared" si="213"/>
        <v/>
      </c>
      <c r="DX223" s="104" t="str">
        <f t="shared" si="213"/>
        <v/>
      </c>
      <c r="DY223" s="104" t="str">
        <f t="shared" si="213"/>
        <v/>
      </c>
      <c r="DZ223" s="104" t="str">
        <f t="shared" si="213"/>
        <v/>
      </c>
      <c r="EA223" s="104" t="str">
        <f t="shared" si="213"/>
        <v/>
      </c>
      <c r="EB223" s="104" t="str">
        <f t="shared" si="213"/>
        <v/>
      </c>
      <c r="EC223" s="104" t="str">
        <f t="shared" si="213"/>
        <v/>
      </c>
      <c r="ED223" s="104" t="str">
        <f t="shared" si="213"/>
        <v/>
      </c>
      <c r="EE223" s="104"/>
      <c r="EF223" s="104" t="str">
        <f t="shared" si="204"/>
        <v/>
      </c>
      <c r="EG223" s="104" t="str">
        <f t="shared" si="204"/>
        <v/>
      </c>
      <c r="EH223" s="104" t="str">
        <f t="shared" si="204"/>
        <v/>
      </c>
      <c r="EI223" s="104" t="str">
        <f t="shared" si="204"/>
        <v/>
      </c>
      <c r="EJ223" s="104" t="str">
        <f t="shared" si="204"/>
        <v/>
      </c>
      <c r="EK223" s="104" t="str">
        <f t="shared" si="214"/>
        <v/>
      </c>
      <c r="EL223" s="104" t="str">
        <f t="shared" si="214"/>
        <v/>
      </c>
      <c r="EM223" s="104" t="str">
        <f t="shared" si="214"/>
        <v/>
      </c>
      <c r="EN223" s="104" t="str">
        <f t="shared" si="214"/>
        <v/>
      </c>
      <c r="EO223" s="104" t="str">
        <f t="shared" si="214"/>
        <v/>
      </c>
      <c r="EP223" s="104" t="str">
        <f t="shared" si="214"/>
        <v/>
      </c>
      <c r="EQ223" s="104" t="str">
        <f t="shared" si="214"/>
        <v/>
      </c>
      <c r="ER223" s="104" t="str">
        <f t="shared" si="214"/>
        <v/>
      </c>
      <c r="ES223" s="104"/>
      <c r="ET223" s="104" t="str">
        <f t="shared" si="205"/>
        <v/>
      </c>
      <c r="EU223" s="104" t="str">
        <f t="shared" si="205"/>
        <v/>
      </c>
      <c r="EV223" s="104" t="str">
        <f t="shared" si="205"/>
        <v/>
      </c>
      <c r="EW223" s="104" t="str">
        <f t="shared" si="205"/>
        <v/>
      </c>
      <c r="EX223" s="104" t="str">
        <f t="shared" si="205"/>
        <v/>
      </c>
      <c r="EY223" s="104" t="str">
        <f t="shared" si="215"/>
        <v/>
      </c>
      <c r="EZ223" s="104" t="str">
        <f t="shared" si="215"/>
        <v/>
      </c>
      <c r="FA223" s="104" t="str">
        <f t="shared" si="215"/>
        <v/>
      </c>
      <c r="FB223" s="104" t="str">
        <f t="shared" si="215"/>
        <v/>
      </c>
      <c r="FC223" s="104" t="str">
        <f t="shared" si="215"/>
        <v/>
      </c>
      <c r="FD223" s="104" t="str">
        <f t="shared" si="215"/>
        <v/>
      </c>
      <c r="FE223" s="104" t="str">
        <f t="shared" si="215"/>
        <v/>
      </c>
      <c r="FF223" s="104" t="str">
        <f t="shared" si="215"/>
        <v/>
      </c>
      <c r="FG223" s="104"/>
      <c r="FH223" s="104" t="str">
        <f t="shared" si="206"/>
        <v/>
      </c>
      <c r="FI223" s="104" t="str">
        <f t="shared" si="206"/>
        <v/>
      </c>
      <c r="FJ223" s="104" t="str">
        <f t="shared" si="206"/>
        <v/>
      </c>
      <c r="FK223" s="104" t="str">
        <f t="shared" si="206"/>
        <v/>
      </c>
      <c r="FL223" s="104" t="str">
        <f t="shared" si="206"/>
        <v/>
      </c>
      <c r="FM223" s="104" t="str">
        <f t="shared" si="216"/>
        <v/>
      </c>
      <c r="FN223" s="104" t="str">
        <f t="shared" si="216"/>
        <v/>
      </c>
      <c r="FO223" s="104" t="str">
        <f t="shared" si="216"/>
        <v/>
      </c>
      <c r="FP223" s="104" t="str">
        <f t="shared" si="216"/>
        <v/>
      </c>
      <c r="FQ223" s="104" t="str">
        <f t="shared" si="216"/>
        <v/>
      </c>
      <c r="FR223" s="104" t="str">
        <f t="shared" si="216"/>
        <v/>
      </c>
      <c r="FS223" s="104" t="str">
        <f t="shared" si="216"/>
        <v/>
      </c>
      <c r="FT223" s="104" t="str">
        <f t="shared" si="216"/>
        <v/>
      </c>
      <c r="FU223" s="104"/>
      <c r="FV223" s="104" t="str">
        <f t="shared" si="207"/>
        <v/>
      </c>
      <c r="FW223" s="104" t="str">
        <f t="shared" si="207"/>
        <v/>
      </c>
      <c r="FX223" s="104" t="str">
        <f t="shared" si="207"/>
        <v/>
      </c>
      <c r="FY223" s="104" t="str">
        <f t="shared" si="207"/>
        <v/>
      </c>
      <c r="FZ223" s="104" t="str">
        <f t="shared" si="207"/>
        <v/>
      </c>
      <c r="GA223" s="104" t="str">
        <f t="shared" si="217"/>
        <v/>
      </c>
      <c r="GB223" s="104" t="str">
        <f t="shared" si="217"/>
        <v/>
      </c>
      <c r="GC223" s="104" t="str">
        <f t="shared" si="217"/>
        <v/>
      </c>
      <c r="GD223" s="104" t="str">
        <f t="shared" si="217"/>
        <v/>
      </c>
      <c r="GE223" s="104" t="str">
        <f t="shared" si="217"/>
        <v/>
      </c>
      <c r="GF223" s="104" t="str">
        <f t="shared" si="217"/>
        <v/>
      </c>
      <c r="GG223" s="104" t="str">
        <f t="shared" si="217"/>
        <v/>
      </c>
      <c r="GH223" s="104" t="str">
        <f t="shared" si="217"/>
        <v/>
      </c>
      <c r="GI223" s="104"/>
      <c r="GJ223" s="104" t="str">
        <f t="shared" si="208"/>
        <v/>
      </c>
      <c r="GK223" s="104" t="str">
        <f t="shared" si="208"/>
        <v/>
      </c>
      <c r="GL223" s="104" t="str">
        <f t="shared" si="208"/>
        <v/>
      </c>
      <c r="GM223" s="104" t="str">
        <f t="shared" si="208"/>
        <v/>
      </c>
      <c r="GN223" s="104" t="str">
        <f t="shared" si="208"/>
        <v/>
      </c>
      <c r="GO223" s="104" t="str">
        <f t="shared" si="218"/>
        <v/>
      </c>
      <c r="GP223" s="104" t="str">
        <f t="shared" si="218"/>
        <v/>
      </c>
      <c r="GQ223" s="104" t="str">
        <f t="shared" si="218"/>
        <v/>
      </c>
      <c r="GR223" s="104" t="str">
        <f t="shared" si="218"/>
        <v/>
      </c>
      <c r="GS223" s="104" t="str">
        <f t="shared" si="218"/>
        <v/>
      </c>
      <c r="GT223" s="104" t="str">
        <f t="shared" si="218"/>
        <v/>
      </c>
      <c r="GU223" s="104" t="str">
        <f t="shared" si="218"/>
        <v/>
      </c>
      <c r="GV223" s="104" t="str">
        <f t="shared" si="218"/>
        <v/>
      </c>
      <c r="GW223" s="104"/>
      <c r="GX223" s="104" t="str">
        <f t="shared" si="209"/>
        <v/>
      </c>
      <c r="GY223" s="104" t="str">
        <f t="shared" si="209"/>
        <v/>
      </c>
      <c r="GZ223" s="104" t="str">
        <f t="shared" si="209"/>
        <v/>
      </c>
      <c r="HA223" s="104" t="str">
        <f t="shared" si="209"/>
        <v/>
      </c>
      <c r="HB223" s="104" t="str">
        <f t="shared" si="209"/>
        <v/>
      </c>
      <c r="HC223" s="104" t="str">
        <f t="shared" si="219"/>
        <v/>
      </c>
      <c r="HD223" s="104">
        <f t="shared" si="219"/>
        <v>40</v>
      </c>
      <c r="HE223" s="104" t="str">
        <f t="shared" si="219"/>
        <v/>
      </c>
      <c r="HF223" s="104" t="str">
        <f t="shared" si="219"/>
        <v/>
      </c>
      <c r="HG223" s="104" t="str">
        <f t="shared" si="219"/>
        <v/>
      </c>
      <c r="HH223" s="104" t="str">
        <f t="shared" si="219"/>
        <v/>
      </c>
      <c r="HI223" s="104" t="str">
        <f t="shared" si="219"/>
        <v/>
      </c>
      <c r="HJ223" s="104" t="str">
        <f t="shared" si="219"/>
        <v/>
      </c>
    </row>
    <row r="224" spans="1:218" x14ac:dyDescent="0.25">
      <c r="A224" s="91">
        <v>40663</v>
      </c>
      <c r="B224" s="113">
        <v>0.75</v>
      </c>
      <c r="C224" s="114" t="s">
        <v>561</v>
      </c>
      <c r="D224" s="160" t="s">
        <v>664</v>
      </c>
      <c r="E224" s="112">
        <v>59.6</v>
      </c>
      <c r="F224" s="134"/>
      <c r="G224" s="161" t="s">
        <v>665</v>
      </c>
      <c r="H224" s="162" t="str">
        <f>INDEX('Daily Activity List'!B:B,MATCH(A224,'Daily Activity List'!$A:$A))</f>
        <v>AB Decon - Spray</v>
      </c>
      <c r="I224" s="136"/>
      <c r="J224" s="104" t="str">
        <f t="shared" si="194"/>
        <v/>
      </c>
      <c r="K224" s="104" t="str">
        <f t="shared" si="194"/>
        <v/>
      </c>
      <c r="L224" s="104" t="str">
        <f t="shared" si="224"/>
        <v/>
      </c>
      <c r="M224" s="104" t="str">
        <f t="shared" si="224"/>
        <v/>
      </c>
      <c r="N224" s="104" t="str">
        <f t="shared" si="224"/>
        <v/>
      </c>
      <c r="O224" s="104" t="str">
        <f t="shared" si="224"/>
        <v/>
      </c>
      <c r="P224" s="104" t="str">
        <f t="shared" si="224"/>
        <v/>
      </c>
      <c r="Q224" s="104" t="str">
        <f t="shared" si="224"/>
        <v/>
      </c>
      <c r="R224" s="104" t="str">
        <f t="shared" si="224"/>
        <v/>
      </c>
      <c r="S224" s="104" t="str">
        <f t="shared" si="224"/>
        <v/>
      </c>
      <c r="T224" s="104" t="str">
        <f t="shared" si="224"/>
        <v/>
      </c>
      <c r="U224" s="104" t="str">
        <f t="shared" si="224"/>
        <v/>
      </c>
      <c r="V224" s="104" t="str">
        <f t="shared" si="224"/>
        <v/>
      </c>
      <c r="W224" s="136"/>
      <c r="X224" s="104" t="str">
        <f t="shared" si="180"/>
        <v/>
      </c>
      <c r="Y224" s="104" t="str">
        <f t="shared" si="220"/>
        <v/>
      </c>
      <c r="Z224" s="104" t="str">
        <f t="shared" si="220"/>
        <v/>
      </c>
      <c r="AA224" s="104" t="str">
        <f t="shared" si="220"/>
        <v/>
      </c>
      <c r="AB224" s="104" t="str">
        <f t="shared" si="220"/>
        <v/>
      </c>
      <c r="AC224" s="104" t="str">
        <f t="shared" si="220"/>
        <v/>
      </c>
      <c r="AD224" s="104" t="str">
        <f t="shared" si="220"/>
        <v/>
      </c>
      <c r="AE224" s="104" t="str">
        <f t="shared" si="220"/>
        <v/>
      </c>
      <c r="AF224" s="104" t="str">
        <f t="shared" si="220"/>
        <v/>
      </c>
      <c r="AG224" s="104" t="str">
        <f t="shared" si="220"/>
        <v/>
      </c>
      <c r="AH224" s="104" t="str">
        <f t="shared" si="220"/>
        <v/>
      </c>
      <c r="AI224" s="104" t="str">
        <f t="shared" si="220"/>
        <v/>
      </c>
      <c r="AJ224" s="104" t="str">
        <f t="shared" si="220"/>
        <v/>
      </c>
      <c r="AK224" s="104"/>
      <c r="AL224" s="104" t="str">
        <f t="shared" si="181"/>
        <v/>
      </c>
      <c r="AM224" s="104" t="str">
        <f t="shared" si="221"/>
        <v/>
      </c>
      <c r="AN224" s="104" t="str">
        <f t="shared" si="221"/>
        <v/>
      </c>
      <c r="AO224" s="104" t="str">
        <f t="shared" si="221"/>
        <v/>
      </c>
      <c r="AP224" s="104" t="str">
        <f t="shared" si="221"/>
        <v/>
      </c>
      <c r="AQ224" s="104" t="str">
        <f t="shared" si="221"/>
        <v/>
      </c>
      <c r="AR224" s="104" t="str">
        <f t="shared" si="221"/>
        <v/>
      </c>
      <c r="AS224" s="104" t="str">
        <f t="shared" si="221"/>
        <v/>
      </c>
      <c r="AT224" s="104" t="str">
        <f t="shared" si="221"/>
        <v/>
      </c>
      <c r="AU224" s="104" t="str">
        <f t="shared" si="221"/>
        <v/>
      </c>
      <c r="AV224" s="104" t="str">
        <f t="shared" si="221"/>
        <v/>
      </c>
      <c r="AW224" s="104" t="str">
        <f t="shared" si="221"/>
        <v/>
      </c>
      <c r="AX224" s="104" t="str">
        <f t="shared" si="221"/>
        <v/>
      </c>
      <c r="AY224" s="104"/>
      <c r="AZ224" s="104" t="str">
        <f t="shared" si="182"/>
        <v/>
      </c>
      <c r="BA224" s="104" t="str">
        <f t="shared" si="222"/>
        <v/>
      </c>
      <c r="BB224" s="104" t="str">
        <f t="shared" si="222"/>
        <v/>
      </c>
      <c r="BC224" s="104" t="str">
        <f t="shared" si="222"/>
        <v/>
      </c>
      <c r="BD224" s="104" t="str">
        <f t="shared" si="222"/>
        <v/>
      </c>
      <c r="BE224" s="104" t="str">
        <f t="shared" si="222"/>
        <v/>
      </c>
      <c r="BF224" s="104" t="str">
        <f t="shared" si="222"/>
        <v/>
      </c>
      <c r="BG224" s="104" t="str">
        <f t="shared" si="222"/>
        <v/>
      </c>
      <c r="BH224" s="104" t="str">
        <f t="shared" si="222"/>
        <v/>
      </c>
      <c r="BI224" s="104" t="str">
        <f t="shared" si="222"/>
        <v/>
      </c>
      <c r="BJ224" s="104" t="str">
        <f t="shared" si="222"/>
        <v/>
      </c>
      <c r="BK224" s="104" t="str">
        <f t="shared" si="222"/>
        <v/>
      </c>
      <c r="BL224" s="104" t="str">
        <f t="shared" si="222"/>
        <v/>
      </c>
      <c r="BM224" s="104"/>
      <c r="BN224" s="104" t="str">
        <f t="shared" si="183"/>
        <v/>
      </c>
      <c r="BO224" s="104" t="str">
        <f t="shared" si="223"/>
        <v/>
      </c>
      <c r="BP224" s="104" t="str">
        <f t="shared" si="223"/>
        <v/>
      </c>
      <c r="BQ224" s="104" t="str">
        <f t="shared" si="223"/>
        <v/>
      </c>
      <c r="BR224" s="104" t="str">
        <f t="shared" si="223"/>
        <v/>
      </c>
      <c r="BS224" s="104" t="str">
        <f t="shared" si="223"/>
        <v/>
      </c>
      <c r="BT224" s="104" t="str">
        <f t="shared" si="223"/>
        <v/>
      </c>
      <c r="BU224" s="104" t="str">
        <f t="shared" si="223"/>
        <v/>
      </c>
      <c r="BV224" s="104" t="str">
        <f t="shared" si="223"/>
        <v/>
      </c>
      <c r="BW224" s="104" t="str">
        <f t="shared" si="223"/>
        <v/>
      </c>
      <c r="BX224" s="104" t="str">
        <f t="shared" si="223"/>
        <v/>
      </c>
      <c r="BY224" s="104" t="str">
        <f t="shared" si="223"/>
        <v/>
      </c>
      <c r="BZ224" s="104" t="str">
        <f t="shared" si="223"/>
        <v/>
      </c>
      <c r="CA224" s="104"/>
      <c r="CB224" s="104" t="str">
        <f t="shared" si="200"/>
        <v/>
      </c>
      <c r="CC224" s="104" t="str">
        <f t="shared" si="200"/>
        <v/>
      </c>
      <c r="CD224" s="104" t="str">
        <f t="shared" si="200"/>
        <v/>
      </c>
      <c r="CE224" s="104" t="str">
        <f t="shared" si="200"/>
        <v/>
      </c>
      <c r="CF224" s="104" t="str">
        <f t="shared" si="200"/>
        <v/>
      </c>
      <c r="CG224" s="104" t="str">
        <f t="shared" si="210"/>
        <v/>
      </c>
      <c r="CH224" s="104" t="str">
        <f t="shared" si="210"/>
        <v/>
      </c>
      <c r="CI224" s="104" t="str">
        <f t="shared" si="210"/>
        <v/>
      </c>
      <c r="CJ224" s="104" t="str">
        <f t="shared" si="210"/>
        <v/>
      </c>
      <c r="CK224" s="104" t="str">
        <f t="shared" si="210"/>
        <v/>
      </c>
      <c r="CL224" s="104" t="str">
        <f t="shared" si="210"/>
        <v/>
      </c>
      <c r="CM224" s="104" t="str">
        <f t="shared" si="210"/>
        <v/>
      </c>
      <c r="CN224" s="104" t="str">
        <f t="shared" si="210"/>
        <v/>
      </c>
      <c r="CO224" s="104"/>
      <c r="CP224" s="104" t="str">
        <f t="shared" si="201"/>
        <v/>
      </c>
      <c r="CQ224" s="104" t="str">
        <f t="shared" si="201"/>
        <v/>
      </c>
      <c r="CR224" s="104" t="str">
        <f t="shared" si="201"/>
        <v/>
      </c>
      <c r="CS224" s="104" t="str">
        <f t="shared" si="201"/>
        <v/>
      </c>
      <c r="CT224" s="104" t="str">
        <f t="shared" si="201"/>
        <v/>
      </c>
      <c r="CU224" s="104" t="str">
        <f t="shared" si="211"/>
        <v/>
      </c>
      <c r="CV224" s="104" t="str">
        <f t="shared" si="211"/>
        <v/>
      </c>
      <c r="CW224" s="104" t="str">
        <f t="shared" si="211"/>
        <v/>
      </c>
      <c r="CX224" s="104" t="str">
        <f t="shared" si="211"/>
        <v/>
      </c>
      <c r="CY224" s="104" t="str">
        <f t="shared" si="211"/>
        <v/>
      </c>
      <c r="CZ224" s="104" t="str">
        <f t="shared" si="211"/>
        <v/>
      </c>
      <c r="DA224" s="104" t="str">
        <f t="shared" si="211"/>
        <v/>
      </c>
      <c r="DB224" s="104" t="str">
        <f t="shared" si="211"/>
        <v/>
      </c>
      <c r="DC224" s="104"/>
      <c r="DD224" s="104" t="str">
        <f t="shared" si="202"/>
        <v/>
      </c>
      <c r="DE224" s="104" t="str">
        <f t="shared" si="202"/>
        <v/>
      </c>
      <c r="DF224" s="104" t="str">
        <f t="shared" si="202"/>
        <v/>
      </c>
      <c r="DG224" s="104" t="str">
        <f t="shared" si="202"/>
        <v/>
      </c>
      <c r="DH224" s="104" t="str">
        <f t="shared" si="202"/>
        <v/>
      </c>
      <c r="DI224" s="104" t="str">
        <f t="shared" si="212"/>
        <v/>
      </c>
      <c r="DJ224" s="104" t="str">
        <f t="shared" si="212"/>
        <v/>
      </c>
      <c r="DK224" s="104" t="str">
        <f t="shared" si="212"/>
        <v/>
      </c>
      <c r="DL224" s="104" t="str">
        <f t="shared" si="212"/>
        <v/>
      </c>
      <c r="DM224" s="104" t="str">
        <f t="shared" si="212"/>
        <v/>
      </c>
      <c r="DN224" s="104" t="str">
        <f t="shared" si="212"/>
        <v/>
      </c>
      <c r="DO224" s="104" t="str">
        <f t="shared" si="212"/>
        <v/>
      </c>
      <c r="DP224" s="104" t="str">
        <f t="shared" si="212"/>
        <v/>
      </c>
      <c r="DQ224" s="104"/>
      <c r="DR224" s="104" t="str">
        <f t="shared" si="203"/>
        <v/>
      </c>
      <c r="DS224" s="104" t="str">
        <f t="shared" si="203"/>
        <v/>
      </c>
      <c r="DT224" s="104" t="str">
        <f t="shared" si="203"/>
        <v/>
      </c>
      <c r="DU224" s="104" t="str">
        <f t="shared" si="203"/>
        <v/>
      </c>
      <c r="DV224" s="104" t="str">
        <f t="shared" si="203"/>
        <v/>
      </c>
      <c r="DW224" s="104" t="str">
        <f t="shared" si="213"/>
        <v/>
      </c>
      <c r="DX224" s="104" t="str">
        <f t="shared" si="213"/>
        <v/>
      </c>
      <c r="DY224" s="104" t="str">
        <f t="shared" si="213"/>
        <v/>
      </c>
      <c r="DZ224" s="104" t="str">
        <f t="shared" si="213"/>
        <v/>
      </c>
      <c r="EA224" s="104" t="str">
        <f t="shared" si="213"/>
        <v/>
      </c>
      <c r="EB224" s="104" t="str">
        <f t="shared" si="213"/>
        <v/>
      </c>
      <c r="EC224" s="104" t="str">
        <f t="shared" si="213"/>
        <v/>
      </c>
      <c r="ED224" s="104" t="str">
        <f t="shared" si="213"/>
        <v/>
      </c>
      <c r="EE224" s="104"/>
      <c r="EF224" s="104" t="str">
        <f t="shared" si="204"/>
        <v/>
      </c>
      <c r="EG224" s="104" t="str">
        <f t="shared" si="204"/>
        <v/>
      </c>
      <c r="EH224" s="104" t="str">
        <f t="shared" si="204"/>
        <v/>
      </c>
      <c r="EI224" s="104" t="str">
        <f t="shared" si="204"/>
        <v/>
      </c>
      <c r="EJ224" s="104" t="str">
        <f t="shared" si="204"/>
        <v/>
      </c>
      <c r="EK224" s="104" t="str">
        <f t="shared" si="214"/>
        <v/>
      </c>
      <c r="EL224" s="104" t="str">
        <f t="shared" si="214"/>
        <v/>
      </c>
      <c r="EM224" s="104" t="str">
        <f t="shared" si="214"/>
        <v/>
      </c>
      <c r="EN224" s="104" t="str">
        <f t="shared" si="214"/>
        <v/>
      </c>
      <c r="EO224" s="104" t="str">
        <f t="shared" si="214"/>
        <v/>
      </c>
      <c r="EP224" s="104" t="str">
        <f t="shared" si="214"/>
        <v/>
      </c>
      <c r="EQ224" s="104" t="str">
        <f t="shared" si="214"/>
        <v/>
      </c>
      <c r="ER224" s="104" t="str">
        <f t="shared" si="214"/>
        <v/>
      </c>
      <c r="ES224" s="104"/>
      <c r="ET224" s="104" t="str">
        <f t="shared" si="205"/>
        <v/>
      </c>
      <c r="EU224" s="104" t="str">
        <f t="shared" si="205"/>
        <v/>
      </c>
      <c r="EV224" s="104" t="str">
        <f t="shared" si="205"/>
        <v/>
      </c>
      <c r="EW224" s="104" t="str">
        <f t="shared" si="205"/>
        <v/>
      </c>
      <c r="EX224" s="104" t="str">
        <f t="shared" si="205"/>
        <v/>
      </c>
      <c r="EY224" s="104" t="str">
        <f t="shared" si="215"/>
        <v/>
      </c>
      <c r="EZ224" s="104">
        <f t="shared" si="215"/>
        <v>59.6</v>
      </c>
      <c r="FA224" s="104" t="str">
        <f t="shared" si="215"/>
        <v/>
      </c>
      <c r="FB224" s="104" t="str">
        <f t="shared" si="215"/>
        <v/>
      </c>
      <c r="FC224" s="104" t="str">
        <f t="shared" si="215"/>
        <v/>
      </c>
      <c r="FD224" s="104" t="str">
        <f t="shared" si="215"/>
        <v/>
      </c>
      <c r="FE224" s="104" t="str">
        <f t="shared" si="215"/>
        <v/>
      </c>
      <c r="FF224" s="104" t="str">
        <f t="shared" si="215"/>
        <v/>
      </c>
      <c r="FG224" s="104"/>
      <c r="FH224" s="104" t="str">
        <f t="shared" si="206"/>
        <v/>
      </c>
      <c r="FI224" s="104" t="str">
        <f t="shared" si="206"/>
        <v/>
      </c>
      <c r="FJ224" s="104" t="str">
        <f t="shared" si="206"/>
        <v/>
      </c>
      <c r="FK224" s="104" t="str">
        <f t="shared" si="206"/>
        <v/>
      </c>
      <c r="FL224" s="104" t="str">
        <f t="shared" si="206"/>
        <v/>
      </c>
      <c r="FM224" s="104" t="str">
        <f t="shared" si="216"/>
        <v/>
      </c>
      <c r="FN224" s="104" t="str">
        <f t="shared" si="216"/>
        <v/>
      </c>
      <c r="FO224" s="104" t="str">
        <f t="shared" si="216"/>
        <v/>
      </c>
      <c r="FP224" s="104" t="str">
        <f t="shared" si="216"/>
        <v/>
      </c>
      <c r="FQ224" s="104" t="str">
        <f t="shared" si="216"/>
        <v/>
      </c>
      <c r="FR224" s="104" t="str">
        <f t="shared" si="216"/>
        <v/>
      </c>
      <c r="FS224" s="104" t="str">
        <f t="shared" si="216"/>
        <v/>
      </c>
      <c r="FT224" s="104" t="str">
        <f t="shared" si="216"/>
        <v/>
      </c>
      <c r="FU224" s="104"/>
      <c r="FV224" s="104" t="str">
        <f t="shared" si="207"/>
        <v/>
      </c>
      <c r="FW224" s="104" t="str">
        <f t="shared" si="207"/>
        <v/>
      </c>
      <c r="FX224" s="104" t="str">
        <f t="shared" si="207"/>
        <v/>
      </c>
      <c r="FY224" s="104" t="str">
        <f t="shared" si="207"/>
        <v/>
      </c>
      <c r="FZ224" s="104" t="str">
        <f t="shared" si="207"/>
        <v/>
      </c>
      <c r="GA224" s="104" t="str">
        <f t="shared" si="217"/>
        <v/>
      </c>
      <c r="GB224" s="104" t="str">
        <f t="shared" si="217"/>
        <v/>
      </c>
      <c r="GC224" s="104" t="str">
        <f t="shared" si="217"/>
        <v/>
      </c>
      <c r="GD224" s="104" t="str">
        <f t="shared" si="217"/>
        <v/>
      </c>
      <c r="GE224" s="104" t="str">
        <f t="shared" si="217"/>
        <v/>
      </c>
      <c r="GF224" s="104" t="str">
        <f t="shared" si="217"/>
        <v/>
      </c>
      <c r="GG224" s="104" t="str">
        <f t="shared" si="217"/>
        <v/>
      </c>
      <c r="GH224" s="104" t="str">
        <f t="shared" si="217"/>
        <v/>
      </c>
      <c r="GI224" s="104"/>
      <c r="GJ224" s="104" t="str">
        <f t="shared" si="208"/>
        <v/>
      </c>
      <c r="GK224" s="104" t="str">
        <f t="shared" si="208"/>
        <v/>
      </c>
      <c r="GL224" s="104" t="str">
        <f t="shared" si="208"/>
        <v/>
      </c>
      <c r="GM224" s="104" t="str">
        <f t="shared" si="208"/>
        <v/>
      </c>
      <c r="GN224" s="104" t="str">
        <f t="shared" si="208"/>
        <v/>
      </c>
      <c r="GO224" s="104" t="str">
        <f t="shared" si="218"/>
        <v/>
      </c>
      <c r="GP224" s="104" t="str">
        <f t="shared" si="218"/>
        <v/>
      </c>
      <c r="GQ224" s="104" t="str">
        <f t="shared" si="218"/>
        <v/>
      </c>
      <c r="GR224" s="104" t="str">
        <f t="shared" si="218"/>
        <v/>
      </c>
      <c r="GS224" s="104" t="str">
        <f t="shared" si="218"/>
        <v/>
      </c>
      <c r="GT224" s="104" t="str">
        <f t="shared" si="218"/>
        <v/>
      </c>
      <c r="GU224" s="104" t="str">
        <f t="shared" si="218"/>
        <v/>
      </c>
      <c r="GV224" s="104" t="str">
        <f t="shared" si="218"/>
        <v/>
      </c>
      <c r="GW224" s="104"/>
      <c r="GX224" s="104" t="str">
        <f t="shared" si="209"/>
        <v/>
      </c>
      <c r="GY224" s="104" t="str">
        <f t="shared" si="209"/>
        <v/>
      </c>
      <c r="GZ224" s="104" t="str">
        <f t="shared" si="209"/>
        <v/>
      </c>
      <c r="HA224" s="104" t="str">
        <f t="shared" si="209"/>
        <v/>
      </c>
      <c r="HB224" s="104" t="str">
        <f t="shared" si="209"/>
        <v/>
      </c>
      <c r="HC224" s="104" t="str">
        <f t="shared" si="219"/>
        <v/>
      </c>
      <c r="HD224" s="104" t="str">
        <f t="shared" si="219"/>
        <v/>
      </c>
      <c r="HE224" s="104" t="str">
        <f t="shared" si="219"/>
        <v/>
      </c>
      <c r="HF224" s="104" t="str">
        <f t="shared" si="219"/>
        <v/>
      </c>
      <c r="HG224" s="104" t="str">
        <f t="shared" si="219"/>
        <v/>
      </c>
      <c r="HH224" s="104" t="str">
        <f t="shared" si="219"/>
        <v/>
      </c>
      <c r="HI224" s="104" t="str">
        <f t="shared" si="219"/>
        <v/>
      </c>
      <c r="HJ224" s="104" t="str">
        <f t="shared" si="219"/>
        <v/>
      </c>
    </row>
    <row r="225" spans="1:218" x14ac:dyDescent="0.25">
      <c r="A225" s="91">
        <v>40663</v>
      </c>
      <c r="B225" s="113">
        <v>0.75</v>
      </c>
      <c r="C225" s="114" t="s">
        <v>407</v>
      </c>
      <c r="D225" s="160" t="s">
        <v>664</v>
      </c>
      <c r="E225" s="112">
        <v>79.599999999999994</v>
      </c>
      <c r="F225" s="134"/>
      <c r="G225" s="161" t="s">
        <v>665</v>
      </c>
      <c r="H225" s="162" t="str">
        <f>INDEX('Daily Activity List'!B:B,MATCH(A225,'Daily Activity List'!$A:$A))</f>
        <v>AB Decon - Spray</v>
      </c>
      <c r="I225" s="136"/>
      <c r="J225" s="104" t="str">
        <f t="shared" si="194"/>
        <v/>
      </c>
      <c r="K225" s="104" t="str">
        <f t="shared" si="194"/>
        <v/>
      </c>
      <c r="L225" s="104" t="str">
        <f t="shared" si="224"/>
        <v/>
      </c>
      <c r="M225" s="104" t="str">
        <f t="shared" si="224"/>
        <v/>
      </c>
      <c r="N225" s="104" t="str">
        <f t="shared" si="224"/>
        <v/>
      </c>
      <c r="O225" s="104" t="str">
        <f t="shared" si="224"/>
        <v/>
      </c>
      <c r="P225" s="104" t="str">
        <f t="shared" si="224"/>
        <v/>
      </c>
      <c r="Q225" s="104" t="str">
        <f t="shared" si="224"/>
        <v/>
      </c>
      <c r="R225" s="104" t="str">
        <f t="shared" si="224"/>
        <v/>
      </c>
      <c r="S225" s="104" t="str">
        <f t="shared" si="224"/>
        <v/>
      </c>
      <c r="T225" s="104" t="str">
        <f t="shared" si="224"/>
        <v/>
      </c>
      <c r="U225" s="104" t="str">
        <f t="shared" si="224"/>
        <v/>
      </c>
      <c r="V225" s="104" t="str">
        <f t="shared" si="224"/>
        <v/>
      </c>
      <c r="W225" s="136"/>
      <c r="X225" s="104" t="str">
        <f t="shared" si="180"/>
        <v/>
      </c>
      <c r="Y225" s="104" t="str">
        <f t="shared" si="220"/>
        <v/>
      </c>
      <c r="Z225" s="104" t="str">
        <f t="shared" si="220"/>
        <v/>
      </c>
      <c r="AA225" s="104" t="str">
        <f t="shared" si="220"/>
        <v/>
      </c>
      <c r="AB225" s="104" t="str">
        <f t="shared" si="220"/>
        <v/>
      </c>
      <c r="AC225" s="104" t="str">
        <f t="shared" si="220"/>
        <v/>
      </c>
      <c r="AD225" s="104" t="str">
        <f t="shared" si="220"/>
        <v/>
      </c>
      <c r="AE225" s="104" t="str">
        <f t="shared" si="220"/>
        <v/>
      </c>
      <c r="AF225" s="104" t="str">
        <f t="shared" si="220"/>
        <v/>
      </c>
      <c r="AG225" s="104" t="str">
        <f t="shared" si="220"/>
        <v/>
      </c>
      <c r="AH225" s="104" t="str">
        <f t="shared" si="220"/>
        <v/>
      </c>
      <c r="AI225" s="104" t="str">
        <f t="shared" si="220"/>
        <v/>
      </c>
      <c r="AJ225" s="104" t="str">
        <f t="shared" si="220"/>
        <v/>
      </c>
      <c r="AK225" s="104"/>
      <c r="AL225" s="104" t="str">
        <f t="shared" si="181"/>
        <v/>
      </c>
      <c r="AM225" s="104" t="str">
        <f t="shared" si="221"/>
        <v/>
      </c>
      <c r="AN225" s="104" t="str">
        <f t="shared" si="221"/>
        <v/>
      </c>
      <c r="AO225" s="104" t="str">
        <f t="shared" si="221"/>
        <v/>
      </c>
      <c r="AP225" s="104" t="str">
        <f t="shared" si="221"/>
        <v/>
      </c>
      <c r="AQ225" s="104" t="str">
        <f t="shared" si="221"/>
        <v/>
      </c>
      <c r="AR225" s="104" t="str">
        <f t="shared" si="221"/>
        <v/>
      </c>
      <c r="AS225" s="104" t="str">
        <f t="shared" si="221"/>
        <v/>
      </c>
      <c r="AT225" s="104" t="str">
        <f t="shared" si="221"/>
        <v/>
      </c>
      <c r="AU225" s="104" t="str">
        <f t="shared" si="221"/>
        <v/>
      </c>
      <c r="AV225" s="104" t="str">
        <f t="shared" si="221"/>
        <v/>
      </c>
      <c r="AW225" s="104" t="str">
        <f t="shared" si="221"/>
        <v/>
      </c>
      <c r="AX225" s="104" t="str">
        <f t="shared" si="221"/>
        <v/>
      </c>
      <c r="AY225" s="104"/>
      <c r="AZ225" s="104" t="str">
        <f t="shared" si="182"/>
        <v/>
      </c>
      <c r="BA225" s="104" t="str">
        <f t="shared" si="222"/>
        <v/>
      </c>
      <c r="BB225" s="104" t="str">
        <f t="shared" si="222"/>
        <v/>
      </c>
      <c r="BC225" s="104" t="str">
        <f t="shared" si="222"/>
        <v/>
      </c>
      <c r="BD225" s="104" t="str">
        <f t="shared" si="222"/>
        <v/>
      </c>
      <c r="BE225" s="104" t="str">
        <f t="shared" si="222"/>
        <v/>
      </c>
      <c r="BF225" s="104" t="str">
        <f t="shared" si="222"/>
        <v/>
      </c>
      <c r="BG225" s="104" t="str">
        <f t="shared" si="222"/>
        <v/>
      </c>
      <c r="BH225" s="104" t="str">
        <f t="shared" si="222"/>
        <v/>
      </c>
      <c r="BI225" s="104" t="str">
        <f t="shared" si="222"/>
        <v/>
      </c>
      <c r="BJ225" s="104" t="str">
        <f t="shared" si="222"/>
        <v/>
      </c>
      <c r="BK225" s="104" t="str">
        <f t="shared" si="222"/>
        <v/>
      </c>
      <c r="BL225" s="104" t="str">
        <f t="shared" si="222"/>
        <v/>
      </c>
      <c r="BM225" s="104"/>
      <c r="BN225" s="104" t="str">
        <f t="shared" si="183"/>
        <v/>
      </c>
      <c r="BO225" s="104" t="str">
        <f t="shared" si="223"/>
        <v/>
      </c>
      <c r="BP225" s="104" t="str">
        <f t="shared" si="223"/>
        <v/>
      </c>
      <c r="BQ225" s="104" t="str">
        <f t="shared" si="223"/>
        <v/>
      </c>
      <c r="BR225" s="104" t="str">
        <f t="shared" si="223"/>
        <v/>
      </c>
      <c r="BS225" s="104" t="str">
        <f t="shared" si="223"/>
        <v/>
      </c>
      <c r="BT225" s="104" t="str">
        <f t="shared" si="223"/>
        <v/>
      </c>
      <c r="BU225" s="104" t="str">
        <f t="shared" si="223"/>
        <v/>
      </c>
      <c r="BV225" s="104" t="str">
        <f t="shared" si="223"/>
        <v/>
      </c>
      <c r="BW225" s="104" t="str">
        <f t="shared" si="223"/>
        <v/>
      </c>
      <c r="BX225" s="104" t="str">
        <f t="shared" si="223"/>
        <v/>
      </c>
      <c r="BY225" s="104" t="str">
        <f t="shared" si="223"/>
        <v/>
      </c>
      <c r="BZ225" s="104" t="str">
        <f t="shared" si="223"/>
        <v/>
      </c>
      <c r="CA225" s="104"/>
      <c r="CB225" s="104" t="str">
        <f t="shared" si="200"/>
        <v/>
      </c>
      <c r="CC225" s="104" t="str">
        <f t="shared" si="200"/>
        <v/>
      </c>
      <c r="CD225" s="104" t="str">
        <f t="shared" si="200"/>
        <v/>
      </c>
      <c r="CE225" s="104" t="str">
        <f t="shared" si="200"/>
        <v/>
      </c>
      <c r="CF225" s="104" t="str">
        <f t="shared" si="200"/>
        <v/>
      </c>
      <c r="CG225" s="104" t="str">
        <f t="shared" si="210"/>
        <v/>
      </c>
      <c r="CH225" s="104" t="str">
        <f t="shared" si="210"/>
        <v/>
      </c>
      <c r="CI225" s="104" t="str">
        <f t="shared" si="210"/>
        <v/>
      </c>
      <c r="CJ225" s="104" t="str">
        <f t="shared" si="210"/>
        <v/>
      </c>
      <c r="CK225" s="104" t="str">
        <f t="shared" si="210"/>
        <v/>
      </c>
      <c r="CL225" s="104" t="str">
        <f t="shared" si="210"/>
        <v/>
      </c>
      <c r="CM225" s="104" t="str">
        <f t="shared" si="210"/>
        <v/>
      </c>
      <c r="CN225" s="104" t="str">
        <f t="shared" si="210"/>
        <v/>
      </c>
      <c r="CO225" s="104"/>
      <c r="CP225" s="104" t="str">
        <f t="shared" si="201"/>
        <v/>
      </c>
      <c r="CQ225" s="104" t="str">
        <f t="shared" si="201"/>
        <v/>
      </c>
      <c r="CR225" s="104" t="str">
        <f t="shared" si="201"/>
        <v/>
      </c>
      <c r="CS225" s="104" t="str">
        <f t="shared" si="201"/>
        <v/>
      </c>
      <c r="CT225" s="104" t="str">
        <f t="shared" si="201"/>
        <v/>
      </c>
      <c r="CU225" s="104" t="str">
        <f t="shared" si="211"/>
        <v/>
      </c>
      <c r="CV225" s="104" t="str">
        <f t="shared" si="211"/>
        <v/>
      </c>
      <c r="CW225" s="104" t="str">
        <f t="shared" si="211"/>
        <v/>
      </c>
      <c r="CX225" s="104" t="str">
        <f t="shared" si="211"/>
        <v/>
      </c>
      <c r="CY225" s="104" t="str">
        <f t="shared" si="211"/>
        <v/>
      </c>
      <c r="CZ225" s="104" t="str">
        <f t="shared" si="211"/>
        <v/>
      </c>
      <c r="DA225" s="104" t="str">
        <f t="shared" si="211"/>
        <v/>
      </c>
      <c r="DB225" s="104" t="str">
        <f t="shared" si="211"/>
        <v/>
      </c>
      <c r="DC225" s="104"/>
      <c r="DD225" s="104" t="str">
        <f t="shared" si="202"/>
        <v/>
      </c>
      <c r="DE225" s="104" t="str">
        <f t="shared" si="202"/>
        <v/>
      </c>
      <c r="DF225" s="104" t="str">
        <f t="shared" si="202"/>
        <v/>
      </c>
      <c r="DG225" s="104" t="str">
        <f t="shared" si="202"/>
        <v/>
      </c>
      <c r="DH225" s="104" t="str">
        <f t="shared" si="202"/>
        <v/>
      </c>
      <c r="DI225" s="104" t="str">
        <f t="shared" si="212"/>
        <v/>
      </c>
      <c r="DJ225" s="104" t="str">
        <f t="shared" si="212"/>
        <v/>
      </c>
      <c r="DK225" s="104" t="str">
        <f t="shared" si="212"/>
        <v/>
      </c>
      <c r="DL225" s="104" t="str">
        <f t="shared" si="212"/>
        <v/>
      </c>
      <c r="DM225" s="104" t="str">
        <f t="shared" si="212"/>
        <v/>
      </c>
      <c r="DN225" s="104" t="str">
        <f t="shared" si="212"/>
        <v/>
      </c>
      <c r="DO225" s="104" t="str">
        <f t="shared" si="212"/>
        <v/>
      </c>
      <c r="DP225" s="104" t="str">
        <f t="shared" si="212"/>
        <v/>
      </c>
      <c r="DQ225" s="104"/>
      <c r="DR225" s="104" t="str">
        <f t="shared" si="203"/>
        <v/>
      </c>
      <c r="DS225" s="104" t="str">
        <f t="shared" si="203"/>
        <v/>
      </c>
      <c r="DT225" s="104" t="str">
        <f t="shared" si="203"/>
        <v/>
      </c>
      <c r="DU225" s="104" t="str">
        <f t="shared" si="203"/>
        <v/>
      </c>
      <c r="DV225" s="104" t="str">
        <f t="shared" si="203"/>
        <v/>
      </c>
      <c r="DW225" s="104" t="str">
        <f t="shared" si="213"/>
        <v/>
      </c>
      <c r="DX225" s="104" t="str">
        <f t="shared" si="213"/>
        <v/>
      </c>
      <c r="DY225" s="104" t="str">
        <f t="shared" si="213"/>
        <v/>
      </c>
      <c r="DZ225" s="104" t="str">
        <f t="shared" si="213"/>
        <v/>
      </c>
      <c r="EA225" s="104" t="str">
        <f t="shared" si="213"/>
        <v/>
      </c>
      <c r="EB225" s="104" t="str">
        <f t="shared" si="213"/>
        <v/>
      </c>
      <c r="EC225" s="104" t="str">
        <f t="shared" si="213"/>
        <v/>
      </c>
      <c r="ED225" s="104" t="str">
        <f t="shared" si="213"/>
        <v/>
      </c>
      <c r="EE225" s="104"/>
      <c r="EF225" s="104" t="str">
        <f t="shared" si="204"/>
        <v/>
      </c>
      <c r="EG225" s="104" t="str">
        <f t="shared" si="204"/>
        <v/>
      </c>
      <c r="EH225" s="104" t="str">
        <f t="shared" si="204"/>
        <v/>
      </c>
      <c r="EI225" s="104" t="str">
        <f t="shared" si="204"/>
        <v/>
      </c>
      <c r="EJ225" s="104" t="str">
        <f t="shared" si="204"/>
        <v/>
      </c>
      <c r="EK225" s="104" t="str">
        <f t="shared" si="214"/>
        <v/>
      </c>
      <c r="EL225" s="104" t="str">
        <f t="shared" si="214"/>
        <v/>
      </c>
      <c r="EM225" s="104" t="str">
        <f t="shared" si="214"/>
        <v/>
      </c>
      <c r="EN225" s="104" t="str">
        <f t="shared" si="214"/>
        <v/>
      </c>
      <c r="EO225" s="104" t="str">
        <f t="shared" si="214"/>
        <v/>
      </c>
      <c r="EP225" s="104" t="str">
        <f t="shared" si="214"/>
        <v/>
      </c>
      <c r="EQ225" s="104" t="str">
        <f t="shared" si="214"/>
        <v/>
      </c>
      <c r="ER225" s="104" t="str">
        <f t="shared" si="214"/>
        <v/>
      </c>
      <c r="ES225" s="104"/>
      <c r="ET225" s="104" t="str">
        <f t="shared" si="205"/>
        <v/>
      </c>
      <c r="EU225" s="104" t="str">
        <f t="shared" si="205"/>
        <v/>
      </c>
      <c r="EV225" s="104" t="str">
        <f t="shared" si="205"/>
        <v/>
      </c>
      <c r="EW225" s="104" t="str">
        <f t="shared" si="205"/>
        <v/>
      </c>
      <c r="EX225" s="104" t="str">
        <f t="shared" si="205"/>
        <v/>
      </c>
      <c r="EY225" s="104" t="str">
        <f t="shared" si="215"/>
        <v/>
      </c>
      <c r="EZ225" s="104" t="str">
        <f t="shared" si="215"/>
        <v/>
      </c>
      <c r="FA225" s="104" t="str">
        <f t="shared" si="215"/>
        <v/>
      </c>
      <c r="FB225" s="104" t="str">
        <f t="shared" si="215"/>
        <v/>
      </c>
      <c r="FC225" s="104" t="str">
        <f t="shared" si="215"/>
        <v/>
      </c>
      <c r="FD225" s="104" t="str">
        <f t="shared" si="215"/>
        <v/>
      </c>
      <c r="FE225" s="104" t="str">
        <f t="shared" si="215"/>
        <v/>
      </c>
      <c r="FF225" s="104" t="str">
        <f t="shared" si="215"/>
        <v/>
      </c>
      <c r="FG225" s="104"/>
      <c r="FH225" s="104" t="str">
        <f t="shared" si="206"/>
        <v/>
      </c>
      <c r="FI225" s="104" t="str">
        <f t="shared" si="206"/>
        <v/>
      </c>
      <c r="FJ225" s="104" t="str">
        <f t="shared" si="206"/>
        <v/>
      </c>
      <c r="FK225" s="104" t="str">
        <f t="shared" si="206"/>
        <v/>
      </c>
      <c r="FL225" s="104" t="str">
        <f t="shared" si="206"/>
        <v/>
      </c>
      <c r="FM225" s="104" t="str">
        <f t="shared" si="216"/>
        <v/>
      </c>
      <c r="FN225" s="104" t="str">
        <f t="shared" si="216"/>
        <v/>
      </c>
      <c r="FO225" s="104" t="str">
        <f t="shared" si="216"/>
        <v/>
      </c>
      <c r="FP225" s="104" t="str">
        <f t="shared" si="216"/>
        <v/>
      </c>
      <c r="FQ225" s="104" t="str">
        <f t="shared" si="216"/>
        <v/>
      </c>
      <c r="FR225" s="104" t="str">
        <f t="shared" si="216"/>
        <v/>
      </c>
      <c r="FS225" s="104" t="str">
        <f t="shared" si="216"/>
        <v/>
      </c>
      <c r="FT225" s="104" t="str">
        <f t="shared" si="216"/>
        <v/>
      </c>
      <c r="FU225" s="104"/>
      <c r="FV225" s="104" t="str">
        <f t="shared" si="207"/>
        <v/>
      </c>
      <c r="FW225" s="104" t="str">
        <f t="shared" si="207"/>
        <v/>
      </c>
      <c r="FX225" s="104" t="str">
        <f t="shared" si="207"/>
        <v/>
      </c>
      <c r="FY225" s="104" t="str">
        <f t="shared" si="207"/>
        <v/>
      </c>
      <c r="FZ225" s="104" t="str">
        <f t="shared" si="207"/>
        <v/>
      </c>
      <c r="GA225" s="104" t="str">
        <f t="shared" si="217"/>
        <v/>
      </c>
      <c r="GB225" s="104" t="str">
        <f t="shared" si="217"/>
        <v/>
      </c>
      <c r="GC225" s="104" t="str">
        <f t="shared" si="217"/>
        <v/>
      </c>
      <c r="GD225" s="104" t="str">
        <f t="shared" si="217"/>
        <v/>
      </c>
      <c r="GE225" s="104" t="str">
        <f t="shared" si="217"/>
        <v/>
      </c>
      <c r="GF225" s="104" t="str">
        <f t="shared" si="217"/>
        <v/>
      </c>
      <c r="GG225" s="104" t="str">
        <f t="shared" si="217"/>
        <v/>
      </c>
      <c r="GH225" s="104" t="str">
        <f t="shared" si="217"/>
        <v/>
      </c>
      <c r="GI225" s="104"/>
      <c r="GJ225" s="104" t="str">
        <f t="shared" si="208"/>
        <v/>
      </c>
      <c r="GK225" s="104" t="str">
        <f t="shared" si="208"/>
        <v/>
      </c>
      <c r="GL225" s="104" t="str">
        <f t="shared" si="208"/>
        <v/>
      </c>
      <c r="GM225" s="104" t="str">
        <f t="shared" si="208"/>
        <v/>
      </c>
      <c r="GN225" s="104" t="str">
        <f t="shared" si="208"/>
        <v/>
      </c>
      <c r="GO225" s="104" t="str">
        <f t="shared" si="218"/>
        <v/>
      </c>
      <c r="GP225" s="104" t="str">
        <f t="shared" si="218"/>
        <v/>
      </c>
      <c r="GQ225" s="104" t="str">
        <f t="shared" si="218"/>
        <v/>
      </c>
      <c r="GR225" s="104" t="str">
        <f t="shared" si="218"/>
        <v/>
      </c>
      <c r="GS225" s="104" t="str">
        <f t="shared" si="218"/>
        <v/>
      </c>
      <c r="GT225" s="104" t="str">
        <f t="shared" si="218"/>
        <v/>
      </c>
      <c r="GU225" s="104" t="str">
        <f t="shared" si="218"/>
        <v/>
      </c>
      <c r="GV225" s="104" t="str">
        <f t="shared" si="218"/>
        <v/>
      </c>
      <c r="GW225" s="104"/>
      <c r="GX225" s="104" t="str">
        <f t="shared" si="209"/>
        <v/>
      </c>
      <c r="GY225" s="104" t="str">
        <f t="shared" si="209"/>
        <v/>
      </c>
      <c r="GZ225" s="104" t="str">
        <f t="shared" si="209"/>
        <v/>
      </c>
      <c r="HA225" s="104" t="str">
        <f t="shared" si="209"/>
        <v/>
      </c>
      <c r="HB225" s="104" t="str">
        <f t="shared" si="209"/>
        <v/>
      </c>
      <c r="HC225" s="104" t="str">
        <f t="shared" si="219"/>
        <v/>
      </c>
      <c r="HD225" s="104">
        <f t="shared" si="219"/>
        <v>79.599999999999994</v>
      </c>
      <c r="HE225" s="104" t="str">
        <f t="shared" si="219"/>
        <v/>
      </c>
      <c r="HF225" s="104" t="str">
        <f t="shared" si="219"/>
        <v/>
      </c>
      <c r="HG225" s="104" t="str">
        <f t="shared" si="219"/>
        <v/>
      </c>
      <c r="HH225" s="104" t="str">
        <f t="shared" si="219"/>
        <v/>
      </c>
      <c r="HI225" s="104" t="str">
        <f t="shared" si="219"/>
        <v/>
      </c>
      <c r="HJ225" s="104" t="str">
        <f t="shared" si="219"/>
        <v/>
      </c>
    </row>
    <row r="226" spans="1:218" x14ac:dyDescent="0.25">
      <c r="A226" s="91">
        <v>40663</v>
      </c>
      <c r="B226" s="113">
        <v>0.75</v>
      </c>
      <c r="C226" s="114" t="s">
        <v>560</v>
      </c>
      <c r="D226" s="160" t="s">
        <v>664</v>
      </c>
      <c r="E226" s="112">
        <v>9.1999999999999993</v>
      </c>
      <c r="F226" s="134"/>
      <c r="G226" s="161" t="s">
        <v>665</v>
      </c>
      <c r="H226" s="162" t="str">
        <f>INDEX('Daily Activity List'!B:B,MATCH(A226,'Daily Activity List'!$A:$A))</f>
        <v>AB Decon - Spray</v>
      </c>
      <c r="I226" s="136"/>
      <c r="J226" s="104" t="str">
        <f t="shared" si="194"/>
        <v/>
      </c>
      <c r="K226" s="104" t="str">
        <f t="shared" si="194"/>
        <v/>
      </c>
      <c r="L226" s="104" t="str">
        <f t="shared" si="224"/>
        <v/>
      </c>
      <c r="M226" s="104" t="str">
        <f t="shared" si="224"/>
        <v/>
      </c>
      <c r="N226" s="104" t="str">
        <f t="shared" si="224"/>
        <v/>
      </c>
      <c r="O226" s="104" t="str">
        <f t="shared" si="224"/>
        <v/>
      </c>
      <c r="P226" s="104" t="str">
        <f t="shared" si="224"/>
        <v/>
      </c>
      <c r="Q226" s="104" t="str">
        <f t="shared" si="224"/>
        <v/>
      </c>
      <c r="R226" s="104" t="str">
        <f t="shared" si="224"/>
        <v/>
      </c>
      <c r="S226" s="104" t="str">
        <f t="shared" si="224"/>
        <v/>
      </c>
      <c r="T226" s="104" t="str">
        <f t="shared" si="224"/>
        <v/>
      </c>
      <c r="U226" s="104" t="str">
        <f t="shared" si="224"/>
        <v/>
      </c>
      <c r="V226" s="104" t="str">
        <f t="shared" si="224"/>
        <v/>
      </c>
      <c r="W226" s="136"/>
      <c r="X226" s="104" t="str">
        <f t="shared" si="180"/>
        <v/>
      </c>
      <c r="Y226" s="104" t="str">
        <f t="shared" si="220"/>
        <v/>
      </c>
      <c r="Z226" s="104" t="str">
        <f t="shared" si="220"/>
        <v/>
      </c>
      <c r="AA226" s="104" t="str">
        <f t="shared" si="220"/>
        <v/>
      </c>
      <c r="AB226" s="104" t="str">
        <f t="shared" si="220"/>
        <v/>
      </c>
      <c r="AC226" s="104" t="str">
        <f t="shared" si="220"/>
        <v/>
      </c>
      <c r="AD226" s="104" t="str">
        <f t="shared" si="220"/>
        <v/>
      </c>
      <c r="AE226" s="104" t="str">
        <f t="shared" si="220"/>
        <v/>
      </c>
      <c r="AF226" s="104" t="str">
        <f t="shared" si="220"/>
        <v/>
      </c>
      <c r="AG226" s="104" t="str">
        <f t="shared" si="220"/>
        <v/>
      </c>
      <c r="AH226" s="104" t="str">
        <f t="shared" si="220"/>
        <v/>
      </c>
      <c r="AI226" s="104" t="str">
        <f t="shared" si="220"/>
        <v/>
      </c>
      <c r="AJ226" s="104" t="str">
        <f t="shared" si="220"/>
        <v/>
      </c>
      <c r="AK226" s="104"/>
      <c r="AL226" s="104" t="str">
        <f t="shared" si="181"/>
        <v/>
      </c>
      <c r="AM226" s="104" t="str">
        <f t="shared" si="221"/>
        <v/>
      </c>
      <c r="AN226" s="104" t="str">
        <f t="shared" si="221"/>
        <v/>
      </c>
      <c r="AO226" s="104" t="str">
        <f t="shared" si="221"/>
        <v/>
      </c>
      <c r="AP226" s="104" t="str">
        <f t="shared" si="221"/>
        <v/>
      </c>
      <c r="AQ226" s="104" t="str">
        <f t="shared" si="221"/>
        <v/>
      </c>
      <c r="AR226" s="104" t="str">
        <f t="shared" si="221"/>
        <v/>
      </c>
      <c r="AS226" s="104" t="str">
        <f t="shared" si="221"/>
        <v/>
      </c>
      <c r="AT226" s="104" t="str">
        <f t="shared" si="221"/>
        <v/>
      </c>
      <c r="AU226" s="104" t="str">
        <f t="shared" si="221"/>
        <v/>
      </c>
      <c r="AV226" s="104" t="str">
        <f t="shared" si="221"/>
        <v/>
      </c>
      <c r="AW226" s="104" t="str">
        <f t="shared" si="221"/>
        <v/>
      </c>
      <c r="AX226" s="104" t="str">
        <f t="shared" si="221"/>
        <v/>
      </c>
      <c r="AY226" s="104"/>
      <c r="AZ226" s="104" t="str">
        <f t="shared" si="182"/>
        <v/>
      </c>
      <c r="BA226" s="104" t="str">
        <f t="shared" si="222"/>
        <v/>
      </c>
      <c r="BB226" s="104" t="str">
        <f t="shared" si="222"/>
        <v/>
      </c>
      <c r="BC226" s="104" t="str">
        <f t="shared" si="222"/>
        <v/>
      </c>
      <c r="BD226" s="104" t="str">
        <f t="shared" si="222"/>
        <v/>
      </c>
      <c r="BE226" s="104" t="str">
        <f t="shared" si="222"/>
        <v/>
      </c>
      <c r="BF226" s="104" t="str">
        <f t="shared" si="222"/>
        <v/>
      </c>
      <c r="BG226" s="104" t="str">
        <f t="shared" si="222"/>
        <v/>
      </c>
      <c r="BH226" s="104" t="str">
        <f t="shared" si="222"/>
        <v/>
      </c>
      <c r="BI226" s="104" t="str">
        <f t="shared" si="222"/>
        <v/>
      </c>
      <c r="BJ226" s="104" t="str">
        <f t="shared" si="222"/>
        <v/>
      </c>
      <c r="BK226" s="104" t="str">
        <f t="shared" si="222"/>
        <v/>
      </c>
      <c r="BL226" s="104" t="str">
        <f t="shared" si="222"/>
        <v/>
      </c>
      <c r="BM226" s="104"/>
      <c r="BN226" s="104" t="str">
        <f t="shared" si="183"/>
        <v/>
      </c>
      <c r="BO226" s="104" t="str">
        <f t="shared" si="223"/>
        <v/>
      </c>
      <c r="BP226" s="104" t="str">
        <f t="shared" si="223"/>
        <v/>
      </c>
      <c r="BQ226" s="104" t="str">
        <f t="shared" si="223"/>
        <v/>
      </c>
      <c r="BR226" s="104" t="str">
        <f t="shared" si="223"/>
        <v/>
      </c>
      <c r="BS226" s="104" t="str">
        <f t="shared" si="223"/>
        <v/>
      </c>
      <c r="BT226" s="104" t="str">
        <f t="shared" si="223"/>
        <v/>
      </c>
      <c r="BU226" s="104" t="str">
        <f t="shared" si="223"/>
        <v/>
      </c>
      <c r="BV226" s="104" t="str">
        <f t="shared" si="223"/>
        <v/>
      </c>
      <c r="BW226" s="104" t="str">
        <f t="shared" si="223"/>
        <v/>
      </c>
      <c r="BX226" s="104" t="str">
        <f t="shared" si="223"/>
        <v/>
      </c>
      <c r="BY226" s="104" t="str">
        <f t="shared" si="223"/>
        <v/>
      </c>
      <c r="BZ226" s="104" t="str">
        <f t="shared" si="223"/>
        <v/>
      </c>
      <c r="CA226" s="104"/>
      <c r="CB226" s="104" t="str">
        <f t="shared" si="200"/>
        <v/>
      </c>
      <c r="CC226" s="104" t="str">
        <f t="shared" si="200"/>
        <v/>
      </c>
      <c r="CD226" s="104" t="str">
        <f t="shared" si="200"/>
        <v/>
      </c>
      <c r="CE226" s="104" t="str">
        <f t="shared" si="200"/>
        <v/>
      </c>
      <c r="CF226" s="104" t="str">
        <f t="shared" si="200"/>
        <v/>
      </c>
      <c r="CG226" s="104" t="str">
        <f t="shared" si="210"/>
        <v/>
      </c>
      <c r="CH226" s="104" t="str">
        <f t="shared" si="210"/>
        <v/>
      </c>
      <c r="CI226" s="104" t="str">
        <f t="shared" si="210"/>
        <v/>
      </c>
      <c r="CJ226" s="104" t="str">
        <f t="shared" si="210"/>
        <v/>
      </c>
      <c r="CK226" s="104" t="str">
        <f t="shared" si="210"/>
        <v/>
      </c>
      <c r="CL226" s="104" t="str">
        <f t="shared" si="210"/>
        <v/>
      </c>
      <c r="CM226" s="104" t="str">
        <f t="shared" si="210"/>
        <v/>
      </c>
      <c r="CN226" s="104" t="str">
        <f t="shared" si="210"/>
        <v/>
      </c>
      <c r="CO226" s="104"/>
      <c r="CP226" s="104" t="str">
        <f t="shared" si="201"/>
        <v/>
      </c>
      <c r="CQ226" s="104" t="str">
        <f t="shared" si="201"/>
        <v/>
      </c>
      <c r="CR226" s="104" t="str">
        <f t="shared" si="201"/>
        <v/>
      </c>
      <c r="CS226" s="104" t="str">
        <f t="shared" si="201"/>
        <v/>
      </c>
      <c r="CT226" s="104" t="str">
        <f t="shared" si="201"/>
        <v/>
      </c>
      <c r="CU226" s="104" t="str">
        <f t="shared" si="211"/>
        <v/>
      </c>
      <c r="CV226" s="104" t="str">
        <f t="shared" si="211"/>
        <v/>
      </c>
      <c r="CW226" s="104" t="str">
        <f t="shared" si="211"/>
        <v/>
      </c>
      <c r="CX226" s="104" t="str">
        <f t="shared" si="211"/>
        <v/>
      </c>
      <c r="CY226" s="104" t="str">
        <f t="shared" si="211"/>
        <v/>
      </c>
      <c r="CZ226" s="104" t="str">
        <f t="shared" si="211"/>
        <v/>
      </c>
      <c r="DA226" s="104" t="str">
        <f t="shared" si="211"/>
        <v/>
      </c>
      <c r="DB226" s="104" t="str">
        <f t="shared" si="211"/>
        <v/>
      </c>
      <c r="DC226" s="104"/>
      <c r="DD226" s="104" t="str">
        <f t="shared" si="202"/>
        <v/>
      </c>
      <c r="DE226" s="104" t="str">
        <f t="shared" si="202"/>
        <v/>
      </c>
      <c r="DF226" s="104" t="str">
        <f t="shared" si="202"/>
        <v/>
      </c>
      <c r="DG226" s="104" t="str">
        <f t="shared" si="202"/>
        <v/>
      </c>
      <c r="DH226" s="104" t="str">
        <f t="shared" si="202"/>
        <v/>
      </c>
      <c r="DI226" s="104" t="str">
        <f t="shared" si="212"/>
        <v/>
      </c>
      <c r="DJ226" s="104" t="str">
        <f t="shared" si="212"/>
        <v/>
      </c>
      <c r="DK226" s="104" t="str">
        <f t="shared" si="212"/>
        <v/>
      </c>
      <c r="DL226" s="104" t="str">
        <f t="shared" si="212"/>
        <v/>
      </c>
      <c r="DM226" s="104" t="str">
        <f t="shared" si="212"/>
        <v/>
      </c>
      <c r="DN226" s="104" t="str">
        <f t="shared" si="212"/>
        <v/>
      </c>
      <c r="DO226" s="104" t="str">
        <f t="shared" si="212"/>
        <v/>
      </c>
      <c r="DP226" s="104" t="str">
        <f t="shared" si="212"/>
        <v/>
      </c>
      <c r="DQ226" s="104"/>
      <c r="DR226" s="104" t="str">
        <f t="shared" si="203"/>
        <v/>
      </c>
      <c r="DS226" s="104" t="str">
        <f t="shared" si="203"/>
        <v/>
      </c>
      <c r="DT226" s="104" t="str">
        <f t="shared" si="203"/>
        <v/>
      </c>
      <c r="DU226" s="104" t="str">
        <f t="shared" si="203"/>
        <v/>
      </c>
      <c r="DV226" s="104" t="str">
        <f t="shared" si="203"/>
        <v/>
      </c>
      <c r="DW226" s="104" t="str">
        <f t="shared" si="213"/>
        <v/>
      </c>
      <c r="DX226" s="104" t="str">
        <f t="shared" si="213"/>
        <v/>
      </c>
      <c r="DY226" s="104" t="str">
        <f t="shared" si="213"/>
        <v/>
      </c>
      <c r="DZ226" s="104" t="str">
        <f t="shared" si="213"/>
        <v/>
      </c>
      <c r="EA226" s="104" t="str">
        <f t="shared" si="213"/>
        <v/>
      </c>
      <c r="EB226" s="104" t="str">
        <f t="shared" si="213"/>
        <v/>
      </c>
      <c r="EC226" s="104" t="str">
        <f t="shared" si="213"/>
        <v/>
      </c>
      <c r="ED226" s="104" t="str">
        <f t="shared" si="213"/>
        <v/>
      </c>
      <c r="EE226" s="104"/>
      <c r="EF226" s="104" t="str">
        <f t="shared" si="204"/>
        <v/>
      </c>
      <c r="EG226" s="104" t="str">
        <f t="shared" si="204"/>
        <v/>
      </c>
      <c r="EH226" s="104" t="str">
        <f t="shared" si="204"/>
        <v/>
      </c>
      <c r="EI226" s="104" t="str">
        <f t="shared" si="204"/>
        <v/>
      </c>
      <c r="EJ226" s="104" t="str">
        <f t="shared" si="204"/>
        <v/>
      </c>
      <c r="EK226" s="104" t="str">
        <f t="shared" si="214"/>
        <v/>
      </c>
      <c r="EL226" s="104">
        <f t="shared" si="214"/>
        <v>9.1999999999999993</v>
      </c>
      <c r="EM226" s="104" t="str">
        <f t="shared" si="214"/>
        <v/>
      </c>
      <c r="EN226" s="104" t="str">
        <f t="shared" si="214"/>
        <v/>
      </c>
      <c r="EO226" s="104" t="str">
        <f t="shared" si="214"/>
        <v/>
      </c>
      <c r="EP226" s="104" t="str">
        <f t="shared" si="214"/>
        <v/>
      </c>
      <c r="EQ226" s="104" t="str">
        <f t="shared" si="214"/>
        <v/>
      </c>
      <c r="ER226" s="104" t="str">
        <f t="shared" si="214"/>
        <v/>
      </c>
      <c r="ES226" s="104"/>
      <c r="ET226" s="104" t="str">
        <f t="shared" si="205"/>
        <v/>
      </c>
      <c r="EU226" s="104" t="str">
        <f t="shared" si="205"/>
        <v/>
      </c>
      <c r="EV226" s="104" t="str">
        <f t="shared" si="205"/>
        <v/>
      </c>
      <c r="EW226" s="104" t="str">
        <f t="shared" si="205"/>
        <v/>
      </c>
      <c r="EX226" s="104" t="str">
        <f t="shared" si="205"/>
        <v/>
      </c>
      <c r="EY226" s="104" t="str">
        <f t="shared" si="215"/>
        <v/>
      </c>
      <c r="EZ226" s="104" t="str">
        <f t="shared" si="215"/>
        <v/>
      </c>
      <c r="FA226" s="104" t="str">
        <f t="shared" si="215"/>
        <v/>
      </c>
      <c r="FB226" s="104" t="str">
        <f t="shared" si="215"/>
        <v/>
      </c>
      <c r="FC226" s="104" t="str">
        <f t="shared" si="215"/>
        <v/>
      </c>
      <c r="FD226" s="104" t="str">
        <f t="shared" si="215"/>
        <v/>
      </c>
      <c r="FE226" s="104" t="str">
        <f t="shared" si="215"/>
        <v/>
      </c>
      <c r="FF226" s="104" t="str">
        <f t="shared" si="215"/>
        <v/>
      </c>
      <c r="FG226" s="104"/>
      <c r="FH226" s="104" t="str">
        <f t="shared" si="206"/>
        <v/>
      </c>
      <c r="FI226" s="104" t="str">
        <f t="shared" si="206"/>
        <v/>
      </c>
      <c r="FJ226" s="104" t="str">
        <f t="shared" si="206"/>
        <v/>
      </c>
      <c r="FK226" s="104" t="str">
        <f t="shared" si="206"/>
        <v/>
      </c>
      <c r="FL226" s="104" t="str">
        <f t="shared" si="206"/>
        <v/>
      </c>
      <c r="FM226" s="104" t="str">
        <f t="shared" si="216"/>
        <v/>
      </c>
      <c r="FN226" s="104" t="str">
        <f t="shared" si="216"/>
        <v/>
      </c>
      <c r="FO226" s="104" t="str">
        <f t="shared" si="216"/>
        <v/>
      </c>
      <c r="FP226" s="104" t="str">
        <f t="shared" si="216"/>
        <v/>
      </c>
      <c r="FQ226" s="104" t="str">
        <f t="shared" si="216"/>
        <v/>
      </c>
      <c r="FR226" s="104" t="str">
        <f t="shared" si="216"/>
        <v/>
      </c>
      <c r="FS226" s="104" t="str">
        <f t="shared" si="216"/>
        <v/>
      </c>
      <c r="FT226" s="104" t="str">
        <f t="shared" si="216"/>
        <v/>
      </c>
      <c r="FU226" s="104"/>
      <c r="FV226" s="104" t="str">
        <f t="shared" si="207"/>
        <v/>
      </c>
      <c r="FW226" s="104" t="str">
        <f t="shared" si="207"/>
        <v/>
      </c>
      <c r="FX226" s="104" t="str">
        <f t="shared" si="207"/>
        <v/>
      </c>
      <c r="FY226" s="104" t="str">
        <f t="shared" si="207"/>
        <v/>
      </c>
      <c r="FZ226" s="104" t="str">
        <f t="shared" si="207"/>
        <v/>
      </c>
      <c r="GA226" s="104" t="str">
        <f t="shared" si="217"/>
        <v/>
      </c>
      <c r="GB226" s="104" t="str">
        <f t="shared" si="217"/>
        <v/>
      </c>
      <c r="GC226" s="104" t="str">
        <f t="shared" si="217"/>
        <v/>
      </c>
      <c r="GD226" s="104" t="str">
        <f t="shared" si="217"/>
        <v/>
      </c>
      <c r="GE226" s="104" t="str">
        <f t="shared" si="217"/>
        <v/>
      </c>
      <c r="GF226" s="104" t="str">
        <f t="shared" si="217"/>
        <v/>
      </c>
      <c r="GG226" s="104" t="str">
        <f t="shared" si="217"/>
        <v/>
      </c>
      <c r="GH226" s="104" t="str">
        <f t="shared" si="217"/>
        <v/>
      </c>
      <c r="GI226" s="104"/>
      <c r="GJ226" s="104" t="str">
        <f t="shared" si="208"/>
        <v/>
      </c>
      <c r="GK226" s="104" t="str">
        <f t="shared" si="208"/>
        <v/>
      </c>
      <c r="GL226" s="104" t="str">
        <f t="shared" si="208"/>
        <v/>
      </c>
      <c r="GM226" s="104" t="str">
        <f t="shared" si="208"/>
        <v/>
      </c>
      <c r="GN226" s="104" t="str">
        <f t="shared" si="208"/>
        <v/>
      </c>
      <c r="GO226" s="104" t="str">
        <f t="shared" si="218"/>
        <v/>
      </c>
      <c r="GP226" s="104" t="str">
        <f t="shared" si="218"/>
        <v/>
      </c>
      <c r="GQ226" s="104" t="str">
        <f t="shared" si="218"/>
        <v/>
      </c>
      <c r="GR226" s="104" t="str">
        <f t="shared" si="218"/>
        <v/>
      </c>
      <c r="GS226" s="104" t="str">
        <f t="shared" si="218"/>
        <v/>
      </c>
      <c r="GT226" s="104" t="str">
        <f t="shared" si="218"/>
        <v/>
      </c>
      <c r="GU226" s="104" t="str">
        <f t="shared" si="218"/>
        <v/>
      </c>
      <c r="GV226" s="104" t="str">
        <f t="shared" si="218"/>
        <v/>
      </c>
      <c r="GW226" s="104"/>
      <c r="GX226" s="104" t="str">
        <f t="shared" si="209"/>
        <v/>
      </c>
      <c r="GY226" s="104" t="str">
        <f t="shared" si="209"/>
        <v/>
      </c>
      <c r="GZ226" s="104" t="str">
        <f t="shared" si="209"/>
        <v/>
      </c>
      <c r="HA226" s="104" t="str">
        <f t="shared" si="209"/>
        <v/>
      </c>
      <c r="HB226" s="104" t="str">
        <f t="shared" si="209"/>
        <v/>
      </c>
      <c r="HC226" s="104" t="str">
        <f t="shared" si="219"/>
        <v/>
      </c>
      <c r="HD226" s="104" t="str">
        <f t="shared" si="219"/>
        <v/>
      </c>
      <c r="HE226" s="104" t="str">
        <f t="shared" si="219"/>
        <v/>
      </c>
      <c r="HF226" s="104" t="str">
        <f t="shared" si="219"/>
        <v/>
      </c>
      <c r="HG226" s="104" t="str">
        <f t="shared" si="219"/>
        <v/>
      </c>
      <c r="HH226" s="104" t="str">
        <f t="shared" si="219"/>
        <v/>
      </c>
      <c r="HI226" s="104" t="str">
        <f t="shared" si="219"/>
        <v/>
      </c>
      <c r="HJ226" s="104" t="str">
        <f t="shared" si="219"/>
        <v/>
      </c>
    </row>
    <row r="227" spans="1:218" x14ac:dyDescent="0.25">
      <c r="A227" s="91">
        <v>40663</v>
      </c>
      <c r="B227" s="113">
        <v>0.75</v>
      </c>
      <c r="C227" s="114" t="s">
        <v>561</v>
      </c>
      <c r="D227" s="160" t="s">
        <v>664</v>
      </c>
      <c r="E227" s="112">
        <v>62</v>
      </c>
      <c r="F227" s="134"/>
      <c r="G227" s="161" t="s">
        <v>665</v>
      </c>
      <c r="H227" s="162" t="str">
        <f>INDEX('Daily Activity List'!B:B,MATCH(A227,'Daily Activity List'!$A:$A))</f>
        <v>AB Decon - Spray</v>
      </c>
      <c r="I227" s="136"/>
      <c r="J227" s="104" t="str">
        <f t="shared" si="194"/>
        <v/>
      </c>
      <c r="K227" s="104" t="str">
        <f t="shared" si="194"/>
        <v/>
      </c>
      <c r="L227" s="104" t="str">
        <f t="shared" si="224"/>
        <v/>
      </c>
      <c r="M227" s="104" t="str">
        <f t="shared" si="224"/>
        <v/>
      </c>
      <c r="N227" s="104" t="str">
        <f t="shared" si="224"/>
        <v/>
      </c>
      <c r="O227" s="104" t="str">
        <f t="shared" si="224"/>
        <v/>
      </c>
      <c r="P227" s="104" t="str">
        <f t="shared" si="224"/>
        <v/>
      </c>
      <c r="Q227" s="104" t="str">
        <f t="shared" si="224"/>
        <v/>
      </c>
      <c r="R227" s="104" t="str">
        <f t="shared" si="224"/>
        <v/>
      </c>
      <c r="S227" s="104" t="str">
        <f t="shared" si="224"/>
        <v/>
      </c>
      <c r="T227" s="104" t="str">
        <f t="shared" si="224"/>
        <v/>
      </c>
      <c r="U227" s="104" t="str">
        <f t="shared" si="224"/>
        <v/>
      </c>
      <c r="V227" s="104" t="str">
        <f t="shared" si="224"/>
        <v/>
      </c>
      <c r="W227" s="136"/>
      <c r="X227" s="104" t="str">
        <f t="shared" si="180"/>
        <v/>
      </c>
      <c r="Y227" s="104" t="str">
        <f t="shared" si="220"/>
        <v/>
      </c>
      <c r="Z227" s="104" t="str">
        <f t="shared" si="220"/>
        <v/>
      </c>
      <c r="AA227" s="104" t="str">
        <f t="shared" si="220"/>
        <v/>
      </c>
      <c r="AB227" s="104" t="str">
        <f t="shared" si="220"/>
        <v/>
      </c>
      <c r="AC227" s="104" t="str">
        <f t="shared" si="220"/>
        <v/>
      </c>
      <c r="AD227" s="104" t="str">
        <f t="shared" si="220"/>
        <v/>
      </c>
      <c r="AE227" s="104" t="str">
        <f t="shared" si="220"/>
        <v/>
      </c>
      <c r="AF227" s="104" t="str">
        <f t="shared" si="220"/>
        <v/>
      </c>
      <c r="AG227" s="104" t="str">
        <f t="shared" si="220"/>
        <v/>
      </c>
      <c r="AH227" s="104" t="str">
        <f t="shared" si="220"/>
        <v/>
      </c>
      <c r="AI227" s="104" t="str">
        <f t="shared" si="220"/>
        <v/>
      </c>
      <c r="AJ227" s="104" t="str">
        <f t="shared" si="220"/>
        <v/>
      </c>
      <c r="AK227" s="104"/>
      <c r="AL227" s="104" t="str">
        <f t="shared" si="181"/>
        <v/>
      </c>
      <c r="AM227" s="104" t="str">
        <f t="shared" si="221"/>
        <v/>
      </c>
      <c r="AN227" s="104" t="str">
        <f t="shared" si="221"/>
        <v/>
      </c>
      <c r="AO227" s="104" t="str">
        <f t="shared" si="221"/>
        <v/>
      </c>
      <c r="AP227" s="104" t="str">
        <f t="shared" si="221"/>
        <v/>
      </c>
      <c r="AQ227" s="104" t="str">
        <f t="shared" si="221"/>
        <v/>
      </c>
      <c r="AR227" s="104" t="str">
        <f t="shared" si="221"/>
        <v/>
      </c>
      <c r="AS227" s="104" t="str">
        <f t="shared" si="221"/>
        <v/>
      </c>
      <c r="AT227" s="104" t="str">
        <f t="shared" si="221"/>
        <v/>
      </c>
      <c r="AU227" s="104" t="str">
        <f t="shared" si="221"/>
        <v/>
      </c>
      <c r="AV227" s="104" t="str">
        <f t="shared" si="221"/>
        <v/>
      </c>
      <c r="AW227" s="104" t="str">
        <f t="shared" si="221"/>
        <v/>
      </c>
      <c r="AX227" s="104" t="str">
        <f t="shared" si="221"/>
        <v/>
      </c>
      <c r="AY227" s="104"/>
      <c r="AZ227" s="104" t="str">
        <f t="shared" si="182"/>
        <v/>
      </c>
      <c r="BA227" s="104" t="str">
        <f t="shared" si="222"/>
        <v/>
      </c>
      <c r="BB227" s="104" t="str">
        <f t="shared" si="222"/>
        <v/>
      </c>
      <c r="BC227" s="104" t="str">
        <f t="shared" si="222"/>
        <v/>
      </c>
      <c r="BD227" s="104" t="str">
        <f t="shared" si="222"/>
        <v/>
      </c>
      <c r="BE227" s="104" t="str">
        <f t="shared" si="222"/>
        <v/>
      </c>
      <c r="BF227" s="104" t="str">
        <f t="shared" si="222"/>
        <v/>
      </c>
      <c r="BG227" s="104" t="str">
        <f t="shared" si="222"/>
        <v/>
      </c>
      <c r="BH227" s="104" t="str">
        <f t="shared" si="222"/>
        <v/>
      </c>
      <c r="BI227" s="104" t="str">
        <f t="shared" si="222"/>
        <v/>
      </c>
      <c r="BJ227" s="104" t="str">
        <f t="shared" si="222"/>
        <v/>
      </c>
      <c r="BK227" s="104" t="str">
        <f t="shared" si="222"/>
        <v/>
      </c>
      <c r="BL227" s="104" t="str">
        <f t="shared" si="222"/>
        <v/>
      </c>
      <c r="BM227" s="104"/>
      <c r="BN227" s="104" t="str">
        <f t="shared" si="183"/>
        <v/>
      </c>
      <c r="BO227" s="104" t="str">
        <f t="shared" si="223"/>
        <v/>
      </c>
      <c r="BP227" s="104" t="str">
        <f t="shared" si="223"/>
        <v/>
      </c>
      <c r="BQ227" s="104" t="str">
        <f t="shared" si="223"/>
        <v/>
      </c>
      <c r="BR227" s="104" t="str">
        <f t="shared" si="223"/>
        <v/>
      </c>
      <c r="BS227" s="104" t="str">
        <f t="shared" si="223"/>
        <v/>
      </c>
      <c r="BT227" s="104" t="str">
        <f t="shared" si="223"/>
        <v/>
      </c>
      <c r="BU227" s="104" t="str">
        <f t="shared" si="223"/>
        <v/>
      </c>
      <c r="BV227" s="104" t="str">
        <f t="shared" si="223"/>
        <v/>
      </c>
      <c r="BW227" s="104" t="str">
        <f t="shared" si="223"/>
        <v/>
      </c>
      <c r="BX227" s="104" t="str">
        <f t="shared" si="223"/>
        <v/>
      </c>
      <c r="BY227" s="104" t="str">
        <f t="shared" si="223"/>
        <v/>
      </c>
      <c r="BZ227" s="104" t="str">
        <f t="shared" si="223"/>
        <v/>
      </c>
      <c r="CA227" s="104"/>
      <c r="CB227" s="104" t="str">
        <f t="shared" si="200"/>
        <v/>
      </c>
      <c r="CC227" s="104" t="str">
        <f t="shared" si="200"/>
        <v/>
      </c>
      <c r="CD227" s="104" t="str">
        <f t="shared" si="200"/>
        <v/>
      </c>
      <c r="CE227" s="104" t="str">
        <f t="shared" si="200"/>
        <v/>
      </c>
      <c r="CF227" s="104" t="str">
        <f t="shared" si="200"/>
        <v/>
      </c>
      <c r="CG227" s="104" t="str">
        <f t="shared" si="210"/>
        <v/>
      </c>
      <c r="CH227" s="104" t="str">
        <f t="shared" si="210"/>
        <v/>
      </c>
      <c r="CI227" s="104" t="str">
        <f t="shared" si="210"/>
        <v/>
      </c>
      <c r="CJ227" s="104" t="str">
        <f t="shared" si="210"/>
        <v/>
      </c>
      <c r="CK227" s="104" t="str">
        <f t="shared" si="210"/>
        <v/>
      </c>
      <c r="CL227" s="104" t="str">
        <f t="shared" si="210"/>
        <v/>
      </c>
      <c r="CM227" s="104" t="str">
        <f t="shared" si="210"/>
        <v/>
      </c>
      <c r="CN227" s="104" t="str">
        <f t="shared" si="210"/>
        <v/>
      </c>
      <c r="CO227" s="104"/>
      <c r="CP227" s="104" t="str">
        <f t="shared" si="201"/>
        <v/>
      </c>
      <c r="CQ227" s="104" t="str">
        <f t="shared" si="201"/>
        <v/>
      </c>
      <c r="CR227" s="104" t="str">
        <f t="shared" si="201"/>
        <v/>
      </c>
      <c r="CS227" s="104" t="str">
        <f t="shared" si="201"/>
        <v/>
      </c>
      <c r="CT227" s="104" t="str">
        <f t="shared" si="201"/>
        <v/>
      </c>
      <c r="CU227" s="104" t="str">
        <f t="shared" si="211"/>
        <v/>
      </c>
      <c r="CV227" s="104" t="str">
        <f t="shared" si="211"/>
        <v/>
      </c>
      <c r="CW227" s="104" t="str">
        <f t="shared" si="211"/>
        <v/>
      </c>
      <c r="CX227" s="104" t="str">
        <f t="shared" si="211"/>
        <v/>
      </c>
      <c r="CY227" s="104" t="str">
        <f t="shared" si="211"/>
        <v/>
      </c>
      <c r="CZ227" s="104" t="str">
        <f t="shared" si="211"/>
        <v/>
      </c>
      <c r="DA227" s="104" t="str">
        <f t="shared" si="211"/>
        <v/>
      </c>
      <c r="DB227" s="104" t="str">
        <f t="shared" si="211"/>
        <v/>
      </c>
      <c r="DC227" s="104"/>
      <c r="DD227" s="104" t="str">
        <f t="shared" si="202"/>
        <v/>
      </c>
      <c r="DE227" s="104" t="str">
        <f t="shared" si="202"/>
        <v/>
      </c>
      <c r="DF227" s="104" t="str">
        <f t="shared" si="202"/>
        <v/>
      </c>
      <c r="DG227" s="104" t="str">
        <f t="shared" si="202"/>
        <v/>
      </c>
      <c r="DH227" s="104" t="str">
        <f t="shared" si="202"/>
        <v/>
      </c>
      <c r="DI227" s="104" t="str">
        <f t="shared" si="212"/>
        <v/>
      </c>
      <c r="DJ227" s="104" t="str">
        <f t="shared" si="212"/>
        <v/>
      </c>
      <c r="DK227" s="104" t="str">
        <f t="shared" si="212"/>
        <v/>
      </c>
      <c r="DL227" s="104" t="str">
        <f t="shared" si="212"/>
        <v/>
      </c>
      <c r="DM227" s="104" t="str">
        <f t="shared" si="212"/>
        <v/>
      </c>
      <c r="DN227" s="104" t="str">
        <f t="shared" si="212"/>
        <v/>
      </c>
      <c r="DO227" s="104" t="str">
        <f t="shared" si="212"/>
        <v/>
      </c>
      <c r="DP227" s="104" t="str">
        <f t="shared" si="212"/>
        <v/>
      </c>
      <c r="DQ227" s="104"/>
      <c r="DR227" s="104" t="str">
        <f t="shared" si="203"/>
        <v/>
      </c>
      <c r="DS227" s="104" t="str">
        <f t="shared" si="203"/>
        <v/>
      </c>
      <c r="DT227" s="104" t="str">
        <f t="shared" si="203"/>
        <v/>
      </c>
      <c r="DU227" s="104" t="str">
        <f t="shared" si="203"/>
        <v/>
      </c>
      <c r="DV227" s="104" t="str">
        <f t="shared" si="203"/>
        <v/>
      </c>
      <c r="DW227" s="104" t="str">
        <f t="shared" si="213"/>
        <v/>
      </c>
      <c r="DX227" s="104" t="str">
        <f t="shared" si="213"/>
        <v/>
      </c>
      <c r="DY227" s="104" t="str">
        <f t="shared" si="213"/>
        <v/>
      </c>
      <c r="DZ227" s="104" t="str">
        <f t="shared" si="213"/>
        <v/>
      </c>
      <c r="EA227" s="104" t="str">
        <f t="shared" si="213"/>
        <v/>
      </c>
      <c r="EB227" s="104" t="str">
        <f t="shared" si="213"/>
        <v/>
      </c>
      <c r="EC227" s="104" t="str">
        <f t="shared" si="213"/>
        <v/>
      </c>
      <c r="ED227" s="104" t="str">
        <f t="shared" si="213"/>
        <v/>
      </c>
      <c r="EE227" s="104"/>
      <c r="EF227" s="104" t="str">
        <f t="shared" si="204"/>
        <v/>
      </c>
      <c r="EG227" s="104" t="str">
        <f t="shared" si="204"/>
        <v/>
      </c>
      <c r="EH227" s="104" t="str">
        <f t="shared" si="204"/>
        <v/>
      </c>
      <c r="EI227" s="104" t="str">
        <f t="shared" si="204"/>
        <v/>
      </c>
      <c r="EJ227" s="104" t="str">
        <f t="shared" si="204"/>
        <v/>
      </c>
      <c r="EK227" s="104" t="str">
        <f t="shared" si="214"/>
        <v/>
      </c>
      <c r="EL227" s="104" t="str">
        <f t="shared" si="214"/>
        <v/>
      </c>
      <c r="EM227" s="104" t="str">
        <f t="shared" si="214"/>
        <v/>
      </c>
      <c r="EN227" s="104" t="str">
        <f t="shared" si="214"/>
        <v/>
      </c>
      <c r="EO227" s="104" t="str">
        <f t="shared" si="214"/>
        <v/>
      </c>
      <c r="EP227" s="104" t="str">
        <f t="shared" si="214"/>
        <v/>
      </c>
      <c r="EQ227" s="104" t="str">
        <f t="shared" si="214"/>
        <v/>
      </c>
      <c r="ER227" s="104" t="str">
        <f t="shared" si="214"/>
        <v/>
      </c>
      <c r="ES227" s="104"/>
      <c r="ET227" s="104" t="str">
        <f t="shared" si="205"/>
        <v/>
      </c>
      <c r="EU227" s="104" t="str">
        <f t="shared" si="205"/>
        <v/>
      </c>
      <c r="EV227" s="104" t="str">
        <f t="shared" si="205"/>
        <v/>
      </c>
      <c r="EW227" s="104" t="str">
        <f t="shared" si="205"/>
        <v/>
      </c>
      <c r="EX227" s="104" t="str">
        <f t="shared" si="205"/>
        <v/>
      </c>
      <c r="EY227" s="104" t="str">
        <f t="shared" si="215"/>
        <v/>
      </c>
      <c r="EZ227" s="104">
        <f t="shared" si="215"/>
        <v>62</v>
      </c>
      <c r="FA227" s="104" t="str">
        <f t="shared" si="215"/>
        <v/>
      </c>
      <c r="FB227" s="104" t="str">
        <f t="shared" si="215"/>
        <v/>
      </c>
      <c r="FC227" s="104" t="str">
        <f t="shared" si="215"/>
        <v/>
      </c>
      <c r="FD227" s="104" t="str">
        <f t="shared" si="215"/>
        <v/>
      </c>
      <c r="FE227" s="104" t="str">
        <f t="shared" si="215"/>
        <v/>
      </c>
      <c r="FF227" s="104" t="str">
        <f t="shared" si="215"/>
        <v/>
      </c>
      <c r="FG227" s="104"/>
      <c r="FH227" s="104" t="str">
        <f t="shared" si="206"/>
        <v/>
      </c>
      <c r="FI227" s="104" t="str">
        <f t="shared" si="206"/>
        <v/>
      </c>
      <c r="FJ227" s="104" t="str">
        <f t="shared" si="206"/>
        <v/>
      </c>
      <c r="FK227" s="104" t="str">
        <f t="shared" si="206"/>
        <v/>
      </c>
      <c r="FL227" s="104" t="str">
        <f t="shared" si="206"/>
        <v/>
      </c>
      <c r="FM227" s="104" t="str">
        <f t="shared" si="216"/>
        <v/>
      </c>
      <c r="FN227" s="104" t="str">
        <f t="shared" si="216"/>
        <v/>
      </c>
      <c r="FO227" s="104" t="str">
        <f t="shared" si="216"/>
        <v/>
      </c>
      <c r="FP227" s="104" t="str">
        <f t="shared" si="216"/>
        <v/>
      </c>
      <c r="FQ227" s="104" t="str">
        <f t="shared" si="216"/>
        <v/>
      </c>
      <c r="FR227" s="104" t="str">
        <f t="shared" si="216"/>
        <v/>
      </c>
      <c r="FS227" s="104" t="str">
        <f t="shared" si="216"/>
        <v/>
      </c>
      <c r="FT227" s="104" t="str">
        <f t="shared" si="216"/>
        <v/>
      </c>
      <c r="FU227" s="104"/>
      <c r="FV227" s="104" t="str">
        <f t="shared" si="207"/>
        <v/>
      </c>
      <c r="FW227" s="104" t="str">
        <f t="shared" si="207"/>
        <v/>
      </c>
      <c r="FX227" s="104" t="str">
        <f t="shared" si="207"/>
        <v/>
      </c>
      <c r="FY227" s="104" t="str">
        <f t="shared" si="207"/>
        <v/>
      </c>
      <c r="FZ227" s="104" t="str">
        <f t="shared" si="207"/>
        <v/>
      </c>
      <c r="GA227" s="104" t="str">
        <f t="shared" si="217"/>
        <v/>
      </c>
      <c r="GB227" s="104" t="str">
        <f t="shared" si="217"/>
        <v/>
      </c>
      <c r="GC227" s="104" t="str">
        <f t="shared" si="217"/>
        <v/>
      </c>
      <c r="GD227" s="104" t="str">
        <f t="shared" si="217"/>
        <v/>
      </c>
      <c r="GE227" s="104" t="str">
        <f t="shared" si="217"/>
        <v/>
      </c>
      <c r="GF227" s="104" t="str">
        <f t="shared" si="217"/>
        <v/>
      </c>
      <c r="GG227" s="104" t="str">
        <f t="shared" si="217"/>
        <v/>
      </c>
      <c r="GH227" s="104" t="str">
        <f t="shared" si="217"/>
        <v/>
      </c>
      <c r="GI227" s="104"/>
      <c r="GJ227" s="104" t="str">
        <f t="shared" si="208"/>
        <v/>
      </c>
      <c r="GK227" s="104" t="str">
        <f t="shared" si="208"/>
        <v/>
      </c>
      <c r="GL227" s="104" t="str">
        <f t="shared" si="208"/>
        <v/>
      </c>
      <c r="GM227" s="104" t="str">
        <f t="shared" si="208"/>
        <v/>
      </c>
      <c r="GN227" s="104" t="str">
        <f t="shared" si="208"/>
        <v/>
      </c>
      <c r="GO227" s="104" t="str">
        <f t="shared" si="218"/>
        <v/>
      </c>
      <c r="GP227" s="104" t="str">
        <f t="shared" si="218"/>
        <v/>
      </c>
      <c r="GQ227" s="104" t="str">
        <f t="shared" si="218"/>
        <v/>
      </c>
      <c r="GR227" s="104" t="str">
        <f t="shared" si="218"/>
        <v/>
      </c>
      <c r="GS227" s="104" t="str">
        <f t="shared" si="218"/>
        <v/>
      </c>
      <c r="GT227" s="104" t="str">
        <f t="shared" si="218"/>
        <v/>
      </c>
      <c r="GU227" s="104" t="str">
        <f t="shared" si="218"/>
        <v/>
      </c>
      <c r="GV227" s="104" t="str">
        <f t="shared" si="218"/>
        <v/>
      </c>
      <c r="GW227" s="104"/>
      <c r="GX227" s="104" t="str">
        <f t="shared" si="209"/>
        <v/>
      </c>
      <c r="GY227" s="104" t="str">
        <f t="shared" si="209"/>
        <v/>
      </c>
      <c r="GZ227" s="104" t="str">
        <f t="shared" si="209"/>
        <v/>
      </c>
      <c r="HA227" s="104" t="str">
        <f t="shared" si="209"/>
        <v/>
      </c>
      <c r="HB227" s="104" t="str">
        <f t="shared" si="209"/>
        <v/>
      </c>
      <c r="HC227" s="104" t="str">
        <f t="shared" si="219"/>
        <v/>
      </c>
      <c r="HD227" s="104" t="str">
        <f t="shared" si="219"/>
        <v/>
      </c>
      <c r="HE227" s="104" t="str">
        <f t="shared" si="219"/>
        <v/>
      </c>
      <c r="HF227" s="104" t="str">
        <f t="shared" si="219"/>
        <v/>
      </c>
      <c r="HG227" s="104" t="str">
        <f t="shared" si="219"/>
        <v/>
      </c>
      <c r="HH227" s="104" t="str">
        <f t="shared" si="219"/>
        <v/>
      </c>
      <c r="HI227" s="104" t="str">
        <f t="shared" si="219"/>
        <v/>
      </c>
      <c r="HJ227" s="104" t="str">
        <f t="shared" si="219"/>
        <v/>
      </c>
    </row>
    <row r="228" spans="1:218" x14ac:dyDescent="0.25">
      <c r="A228" s="91">
        <v>40663</v>
      </c>
      <c r="B228" s="113">
        <v>0.75</v>
      </c>
      <c r="C228" s="114" t="s">
        <v>560</v>
      </c>
      <c r="D228" s="160" t="s">
        <v>664</v>
      </c>
      <c r="E228" s="112">
        <v>15.6</v>
      </c>
      <c r="F228" s="134"/>
      <c r="G228" s="161" t="s">
        <v>665</v>
      </c>
      <c r="H228" s="162" t="str">
        <f>INDEX('Daily Activity List'!B:B,MATCH(A228,'Daily Activity List'!$A:$A))</f>
        <v>AB Decon - Spray</v>
      </c>
      <c r="I228" s="136"/>
      <c r="J228" s="104" t="str">
        <f t="shared" si="194"/>
        <v/>
      </c>
      <c r="K228" s="104" t="str">
        <f t="shared" si="194"/>
        <v/>
      </c>
      <c r="L228" s="104" t="str">
        <f t="shared" si="224"/>
        <v/>
      </c>
      <c r="M228" s="104" t="str">
        <f t="shared" si="224"/>
        <v/>
      </c>
      <c r="N228" s="104" t="str">
        <f t="shared" si="224"/>
        <v/>
      </c>
      <c r="O228" s="104" t="str">
        <f t="shared" si="224"/>
        <v/>
      </c>
      <c r="P228" s="104" t="str">
        <f t="shared" si="224"/>
        <v/>
      </c>
      <c r="Q228" s="104" t="str">
        <f t="shared" si="224"/>
        <v/>
      </c>
      <c r="R228" s="104" t="str">
        <f t="shared" si="224"/>
        <v/>
      </c>
      <c r="S228" s="104" t="str">
        <f t="shared" si="224"/>
        <v/>
      </c>
      <c r="T228" s="104" t="str">
        <f t="shared" si="224"/>
        <v/>
      </c>
      <c r="U228" s="104" t="str">
        <f t="shared" si="224"/>
        <v/>
      </c>
      <c r="V228" s="104" t="str">
        <f t="shared" si="224"/>
        <v/>
      </c>
      <c r="W228" s="136"/>
      <c r="X228" s="104" t="str">
        <f t="shared" si="180"/>
        <v/>
      </c>
      <c r="Y228" s="104" t="str">
        <f t="shared" si="220"/>
        <v/>
      </c>
      <c r="Z228" s="104" t="str">
        <f t="shared" si="220"/>
        <v/>
      </c>
      <c r="AA228" s="104" t="str">
        <f t="shared" si="220"/>
        <v/>
      </c>
      <c r="AB228" s="104" t="str">
        <f t="shared" si="220"/>
        <v/>
      </c>
      <c r="AC228" s="104" t="str">
        <f t="shared" si="220"/>
        <v/>
      </c>
      <c r="AD228" s="104" t="str">
        <f t="shared" si="220"/>
        <v/>
      </c>
      <c r="AE228" s="104" t="str">
        <f t="shared" si="220"/>
        <v/>
      </c>
      <c r="AF228" s="104" t="str">
        <f t="shared" si="220"/>
        <v/>
      </c>
      <c r="AG228" s="104" t="str">
        <f t="shared" si="220"/>
        <v/>
      </c>
      <c r="AH228" s="104" t="str">
        <f t="shared" si="220"/>
        <v/>
      </c>
      <c r="AI228" s="104" t="str">
        <f t="shared" si="220"/>
        <v/>
      </c>
      <c r="AJ228" s="104" t="str">
        <f t="shared" si="220"/>
        <v/>
      </c>
      <c r="AK228" s="104"/>
      <c r="AL228" s="104" t="str">
        <f t="shared" si="181"/>
        <v/>
      </c>
      <c r="AM228" s="104" t="str">
        <f t="shared" si="221"/>
        <v/>
      </c>
      <c r="AN228" s="104" t="str">
        <f t="shared" si="221"/>
        <v/>
      </c>
      <c r="AO228" s="104" t="str">
        <f t="shared" si="221"/>
        <v/>
      </c>
      <c r="AP228" s="104" t="str">
        <f t="shared" si="221"/>
        <v/>
      </c>
      <c r="AQ228" s="104" t="str">
        <f t="shared" si="221"/>
        <v/>
      </c>
      <c r="AR228" s="104" t="str">
        <f t="shared" si="221"/>
        <v/>
      </c>
      <c r="AS228" s="104" t="str">
        <f t="shared" si="221"/>
        <v/>
      </c>
      <c r="AT228" s="104" t="str">
        <f t="shared" si="221"/>
        <v/>
      </c>
      <c r="AU228" s="104" t="str">
        <f t="shared" si="221"/>
        <v/>
      </c>
      <c r="AV228" s="104" t="str">
        <f t="shared" si="221"/>
        <v/>
      </c>
      <c r="AW228" s="104" t="str">
        <f t="shared" si="221"/>
        <v/>
      </c>
      <c r="AX228" s="104" t="str">
        <f t="shared" si="221"/>
        <v/>
      </c>
      <c r="AY228" s="104"/>
      <c r="AZ228" s="104" t="str">
        <f t="shared" si="182"/>
        <v/>
      </c>
      <c r="BA228" s="104" t="str">
        <f t="shared" si="222"/>
        <v/>
      </c>
      <c r="BB228" s="104" t="str">
        <f t="shared" si="222"/>
        <v/>
      </c>
      <c r="BC228" s="104" t="str">
        <f t="shared" si="222"/>
        <v/>
      </c>
      <c r="BD228" s="104" t="str">
        <f t="shared" si="222"/>
        <v/>
      </c>
      <c r="BE228" s="104" t="str">
        <f t="shared" si="222"/>
        <v/>
      </c>
      <c r="BF228" s="104" t="str">
        <f t="shared" si="222"/>
        <v/>
      </c>
      <c r="BG228" s="104" t="str">
        <f t="shared" si="222"/>
        <v/>
      </c>
      <c r="BH228" s="104" t="str">
        <f t="shared" si="222"/>
        <v/>
      </c>
      <c r="BI228" s="104" t="str">
        <f t="shared" si="222"/>
        <v/>
      </c>
      <c r="BJ228" s="104" t="str">
        <f t="shared" si="222"/>
        <v/>
      </c>
      <c r="BK228" s="104" t="str">
        <f t="shared" si="222"/>
        <v/>
      </c>
      <c r="BL228" s="104" t="str">
        <f t="shared" si="222"/>
        <v/>
      </c>
      <c r="BM228" s="104"/>
      <c r="BN228" s="104" t="str">
        <f t="shared" si="183"/>
        <v/>
      </c>
      <c r="BO228" s="104" t="str">
        <f t="shared" si="223"/>
        <v/>
      </c>
      <c r="BP228" s="104" t="str">
        <f t="shared" si="223"/>
        <v/>
      </c>
      <c r="BQ228" s="104" t="str">
        <f t="shared" si="223"/>
        <v/>
      </c>
      <c r="BR228" s="104" t="str">
        <f t="shared" si="223"/>
        <v/>
      </c>
      <c r="BS228" s="104" t="str">
        <f t="shared" si="223"/>
        <v/>
      </c>
      <c r="BT228" s="104" t="str">
        <f t="shared" si="223"/>
        <v/>
      </c>
      <c r="BU228" s="104" t="str">
        <f t="shared" si="223"/>
        <v/>
      </c>
      <c r="BV228" s="104" t="str">
        <f t="shared" si="223"/>
        <v/>
      </c>
      <c r="BW228" s="104" t="str">
        <f t="shared" si="223"/>
        <v/>
      </c>
      <c r="BX228" s="104" t="str">
        <f t="shared" si="223"/>
        <v/>
      </c>
      <c r="BY228" s="104" t="str">
        <f t="shared" si="223"/>
        <v/>
      </c>
      <c r="BZ228" s="104" t="str">
        <f t="shared" si="223"/>
        <v/>
      </c>
      <c r="CA228" s="104"/>
      <c r="CB228" s="104" t="str">
        <f t="shared" si="200"/>
        <v/>
      </c>
      <c r="CC228" s="104" t="str">
        <f t="shared" si="200"/>
        <v/>
      </c>
      <c r="CD228" s="104" t="str">
        <f t="shared" si="200"/>
        <v/>
      </c>
      <c r="CE228" s="104" t="str">
        <f t="shared" si="200"/>
        <v/>
      </c>
      <c r="CF228" s="104" t="str">
        <f t="shared" si="200"/>
        <v/>
      </c>
      <c r="CG228" s="104" t="str">
        <f t="shared" si="210"/>
        <v/>
      </c>
      <c r="CH228" s="104" t="str">
        <f t="shared" si="210"/>
        <v/>
      </c>
      <c r="CI228" s="104" t="str">
        <f t="shared" si="210"/>
        <v/>
      </c>
      <c r="CJ228" s="104" t="str">
        <f t="shared" si="210"/>
        <v/>
      </c>
      <c r="CK228" s="104" t="str">
        <f t="shared" si="210"/>
        <v/>
      </c>
      <c r="CL228" s="104" t="str">
        <f t="shared" si="210"/>
        <v/>
      </c>
      <c r="CM228" s="104" t="str">
        <f t="shared" si="210"/>
        <v/>
      </c>
      <c r="CN228" s="104" t="str">
        <f t="shared" si="210"/>
        <v/>
      </c>
      <c r="CO228" s="104"/>
      <c r="CP228" s="104" t="str">
        <f t="shared" si="201"/>
        <v/>
      </c>
      <c r="CQ228" s="104" t="str">
        <f t="shared" si="201"/>
        <v/>
      </c>
      <c r="CR228" s="104" t="str">
        <f t="shared" si="201"/>
        <v/>
      </c>
      <c r="CS228" s="104" t="str">
        <f t="shared" si="201"/>
        <v/>
      </c>
      <c r="CT228" s="104" t="str">
        <f t="shared" si="201"/>
        <v/>
      </c>
      <c r="CU228" s="104" t="str">
        <f t="shared" si="211"/>
        <v/>
      </c>
      <c r="CV228" s="104" t="str">
        <f t="shared" si="211"/>
        <v/>
      </c>
      <c r="CW228" s="104" t="str">
        <f t="shared" si="211"/>
        <v/>
      </c>
      <c r="CX228" s="104" t="str">
        <f t="shared" si="211"/>
        <v/>
      </c>
      <c r="CY228" s="104" t="str">
        <f t="shared" si="211"/>
        <v/>
      </c>
      <c r="CZ228" s="104" t="str">
        <f t="shared" si="211"/>
        <v/>
      </c>
      <c r="DA228" s="104" t="str">
        <f t="shared" si="211"/>
        <v/>
      </c>
      <c r="DB228" s="104" t="str">
        <f t="shared" si="211"/>
        <v/>
      </c>
      <c r="DC228" s="104"/>
      <c r="DD228" s="104" t="str">
        <f t="shared" si="202"/>
        <v/>
      </c>
      <c r="DE228" s="104" t="str">
        <f t="shared" si="202"/>
        <v/>
      </c>
      <c r="DF228" s="104" t="str">
        <f t="shared" si="202"/>
        <v/>
      </c>
      <c r="DG228" s="104" t="str">
        <f t="shared" si="202"/>
        <v/>
      </c>
      <c r="DH228" s="104" t="str">
        <f t="shared" si="202"/>
        <v/>
      </c>
      <c r="DI228" s="104" t="str">
        <f t="shared" si="212"/>
        <v/>
      </c>
      <c r="DJ228" s="104" t="str">
        <f t="shared" si="212"/>
        <v/>
      </c>
      <c r="DK228" s="104" t="str">
        <f t="shared" si="212"/>
        <v/>
      </c>
      <c r="DL228" s="104" t="str">
        <f t="shared" si="212"/>
        <v/>
      </c>
      <c r="DM228" s="104" t="str">
        <f t="shared" si="212"/>
        <v/>
      </c>
      <c r="DN228" s="104" t="str">
        <f t="shared" si="212"/>
        <v/>
      </c>
      <c r="DO228" s="104" t="str">
        <f t="shared" si="212"/>
        <v/>
      </c>
      <c r="DP228" s="104" t="str">
        <f t="shared" si="212"/>
        <v/>
      </c>
      <c r="DQ228" s="104"/>
      <c r="DR228" s="104" t="str">
        <f t="shared" si="203"/>
        <v/>
      </c>
      <c r="DS228" s="104" t="str">
        <f t="shared" si="203"/>
        <v/>
      </c>
      <c r="DT228" s="104" t="str">
        <f t="shared" si="203"/>
        <v/>
      </c>
      <c r="DU228" s="104" t="str">
        <f t="shared" si="203"/>
        <v/>
      </c>
      <c r="DV228" s="104" t="str">
        <f t="shared" si="203"/>
        <v/>
      </c>
      <c r="DW228" s="104" t="str">
        <f t="shared" si="213"/>
        <v/>
      </c>
      <c r="DX228" s="104" t="str">
        <f t="shared" si="213"/>
        <v/>
      </c>
      <c r="DY228" s="104" t="str">
        <f t="shared" si="213"/>
        <v/>
      </c>
      <c r="DZ228" s="104" t="str">
        <f t="shared" si="213"/>
        <v/>
      </c>
      <c r="EA228" s="104" t="str">
        <f t="shared" si="213"/>
        <v/>
      </c>
      <c r="EB228" s="104" t="str">
        <f t="shared" si="213"/>
        <v/>
      </c>
      <c r="EC228" s="104" t="str">
        <f t="shared" si="213"/>
        <v/>
      </c>
      <c r="ED228" s="104" t="str">
        <f t="shared" si="213"/>
        <v/>
      </c>
      <c r="EE228" s="104"/>
      <c r="EF228" s="104" t="str">
        <f t="shared" si="204"/>
        <v/>
      </c>
      <c r="EG228" s="104" t="str">
        <f t="shared" si="204"/>
        <v/>
      </c>
      <c r="EH228" s="104" t="str">
        <f t="shared" si="204"/>
        <v/>
      </c>
      <c r="EI228" s="104" t="str">
        <f t="shared" si="204"/>
        <v/>
      </c>
      <c r="EJ228" s="104" t="str">
        <f t="shared" si="204"/>
        <v/>
      </c>
      <c r="EK228" s="104" t="str">
        <f t="shared" si="214"/>
        <v/>
      </c>
      <c r="EL228" s="104">
        <f t="shared" si="214"/>
        <v>15.6</v>
      </c>
      <c r="EM228" s="104" t="str">
        <f t="shared" si="214"/>
        <v/>
      </c>
      <c r="EN228" s="104" t="str">
        <f t="shared" si="214"/>
        <v/>
      </c>
      <c r="EO228" s="104" t="str">
        <f t="shared" si="214"/>
        <v/>
      </c>
      <c r="EP228" s="104" t="str">
        <f t="shared" si="214"/>
        <v/>
      </c>
      <c r="EQ228" s="104" t="str">
        <f t="shared" si="214"/>
        <v/>
      </c>
      <c r="ER228" s="104" t="str">
        <f t="shared" si="214"/>
        <v/>
      </c>
      <c r="ES228" s="104"/>
      <c r="ET228" s="104" t="str">
        <f t="shared" si="205"/>
        <v/>
      </c>
      <c r="EU228" s="104" t="str">
        <f t="shared" si="205"/>
        <v/>
      </c>
      <c r="EV228" s="104" t="str">
        <f t="shared" si="205"/>
        <v/>
      </c>
      <c r="EW228" s="104" t="str">
        <f t="shared" si="205"/>
        <v/>
      </c>
      <c r="EX228" s="104" t="str">
        <f t="shared" si="205"/>
        <v/>
      </c>
      <c r="EY228" s="104" t="str">
        <f t="shared" si="215"/>
        <v/>
      </c>
      <c r="EZ228" s="104" t="str">
        <f t="shared" si="215"/>
        <v/>
      </c>
      <c r="FA228" s="104" t="str">
        <f t="shared" si="215"/>
        <v/>
      </c>
      <c r="FB228" s="104" t="str">
        <f t="shared" si="215"/>
        <v/>
      </c>
      <c r="FC228" s="104" t="str">
        <f t="shared" si="215"/>
        <v/>
      </c>
      <c r="FD228" s="104" t="str">
        <f t="shared" si="215"/>
        <v/>
      </c>
      <c r="FE228" s="104" t="str">
        <f t="shared" si="215"/>
        <v/>
      </c>
      <c r="FF228" s="104" t="str">
        <f t="shared" si="215"/>
        <v/>
      </c>
      <c r="FG228" s="104"/>
      <c r="FH228" s="104" t="str">
        <f t="shared" si="206"/>
        <v/>
      </c>
      <c r="FI228" s="104" t="str">
        <f t="shared" si="206"/>
        <v/>
      </c>
      <c r="FJ228" s="104" t="str">
        <f t="shared" si="206"/>
        <v/>
      </c>
      <c r="FK228" s="104" t="str">
        <f t="shared" si="206"/>
        <v/>
      </c>
      <c r="FL228" s="104" t="str">
        <f t="shared" si="206"/>
        <v/>
      </c>
      <c r="FM228" s="104" t="str">
        <f t="shared" si="216"/>
        <v/>
      </c>
      <c r="FN228" s="104" t="str">
        <f t="shared" si="216"/>
        <v/>
      </c>
      <c r="FO228" s="104" t="str">
        <f t="shared" si="216"/>
        <v/>
      </c>
      <c r="FP228" s="104" t="str">
        <f t="shared" si="216"/>
        <v/>
      </c>
      <c r="FQ228" s="104" t="str">
        <f t="shared" si="216"/>
        <v/>
      </c>
      <c r="FR228" s="104" t="str">
        <f t="shared" si="216"/>
        <v/>
      </c>
      <c r="FS228" s="104" t="str">
        <f t="shared" si="216"/>
        <v/>
      </c>
      <c r="FT228" s="104" t="str">
        <f t="shared" si="216"/>
        <v/>
      </c>
      <c r="FU228" s="104"/>
      <c r="FV228" s="104" t="str">
        <f t="shared" si="207"/>
        <v/>
      </c>
      <c r="FW228" s="104" t="str">
        <f t="shared" si="207"/>
        <v/>
      </c>
      <c r="FX228" s="104" t="str">
        <f t="shared" si="207"/>
        <v/>
      </c>
      <c r="FY228" s="104" t="str">
        <f t="shared" si="207"/>
        <v/>
      </c>
      <c r="FZ228" s="104" t="str">
        <f t="shared" si="207"/>
        <v/>
      </c>
      <c r="GA228" s="104" t="str">
        <f t="shared" si="217"/>
        <v/>
      </c>
      <c r="GB228" s="104" t="str">
        <f t="shared" si="217"/>
        <v/>
      </c>
      <c r="GC228" s="104" t="str">
        <f t="shared" si="217"/>
        <v/>
      </c>
      <c r="GD228" s="104" t="str">
        <f t="shared" si="217"/>
        <v/>
      </c>
      <c r="GE228" s="104" t="str">
        <f t="shared" si="217"/>
        <v/>
      </c>
      <c r="GF228" s="104" t="str">
        <f t="shared" si="217"/>
        <v/>
      </c>
      <c r="GG228" s="104" t="str">
        <f t="shared" si="217"/>
        <v/>
      </c>
      <c r="GH228" s="104" t="str">
        <f t="shared" si="217"/>
        <v/>
      </c>
      <c r="GI228" s="104"/>
      <c r="GJ228" s="104" t="str">
        <f t="shared" si="208"/>
        <v/>
      </c>
      <c r="GK228" s="104" t="str">
        <f t="shared" si="208"/>
        <v/>
      </c>
      <c r="GL228" s="104" t="str">
        <f t="shared" si="208"/>
        <v/>
      </c>
      <c r="GM228" s="104" t="str">
        <f t="shared" si="208"/>
        <v/>
      </c>
      <c r="GN228" s="104" t="str">
        <f t="shared" si="208"/>
        <v/>
      </c>
      <c r="GO228" s="104" t="str">
        <f t="shared" si="218"/>
        <v/>
      </c>
      <c r="GP228" s="104" t="str">
        <f t="shared" si="218"/>
        <v/>
      </c>
      <c r="GQ228" s="104" t="str">
        <f t="shared" si="218"/>
        <v/>
      </c>
      <c r="GR228" s="104" t="str">
        <f t="shared" si="218"/>
        <v/>
      </c>
      <c r="GS228" s="104" t="str">
        <f t="shared" si="218"/>
        <v/>
      </c>
      <c r="GT228" s="104" t="str">
        <f t="shared" si="218"/>
        <v/>
      </c>
      <c r="GU228" s="104" t="str">
        <f t="shared" si="218"/>
        <v/>
      </c>
      <c r="GV228" s="104" t="str">
        <f t="shared" si="218"/>
        <v/>
      </c>
      <c r="GW228" s="104"/>
      <c r="GX228" s="104" t="str">
        <f t="shared" si="209"/>
        <v/>
      </c>
      <c r="GY228" s="104" t="str">
        <f t="shared" si="209"/>
        <v/>
      </c>
      <c r="GZ228" s="104" t="str">
        <f t="shared" si="209"/>
        <v/>
      </c>
      <c r="HA228" s="104" t="str">
        <f t="shared" si="209"/>
        <v/>
      </c>
      <c r="HB228" s="104" t="str">
        <f t="shared" si="209"/>
        <v/>
      </c>
      <c r="HC228" s="104" t="str">
        <f t="shared" si="219"/>
        <v/>
      </c>
      <c r="HD228" s="104" t="str">
        <f t="shared" si="219"/>
        <v/>
      </c>
      <c r="HE228" s="104" t="str">
        <f t="shared" si="219"/>
        <v/>
      </c>
      <c r="HF228" s="104" t="str">
        <f t="shared" si="219"/>
        <v/>
      </c>
      <c r="HG228" s="104" t="str">
        <f t="shared" si="219"/>
        <v/>
      </c>
      <c r="HH228" s="104" t="str">
        <f t="shared" si="219"/>
        <v/>
      </c>
      <c r="HI228" s="104" t="str">
        <f t="shared" si="219"/>
        <v/>
      </c>
      <c r="HJ228" s="104" t="str">
        <f t="shared" si="219"/>
        <v/>
      </c>
    </row>
    <row r="229" spans="1:218" x14ac:dyDescent="0.25">
      <c r="A229" s="91">
        <v>40663</v>
      </c>
      <c r="B229" s="113">
        <v>0.75</v>
      </c>
      <c r="C229" s="114" t="s">
        <v>407</v>
      </c>
      <c r="D229" s="160" t="s">
        <v>664</v>
      </c>
      <c r="E229" s="112">
        <v>103.2</v>
      </c>
      <c r="F229" s="134"/>
      <c r="G229" s="161" t="s">
        <v>665</v>
      </c>
      <c r="H229" s="162" t="str">
        <f>INDEX('Daily Activity List'!B:B,MATCH(A229,'Daily Activity List'!$A:$A))</f>
        <v>AB Decon - Spray</v>
      </c>
      <c r="I229" s="136"/>
      <c r="J229" s="104" t="str">
        <f t="shared" si="194"/>
        <v/>
      </c>
      <c r="K229" s="104" t="str">
        <f t="shared" si="194"/>
        <v/>
      </c>
      <c r="L229" s="104" t="str">
        <f t="shared" si="224"/>
        <v/>
      </c>
      <c r="M229" s="104" t="str">
        <f t="shared" si="224"/>
        <v/>
      </c>
      <c r="N229" s="104" t="str">
        <f t="shared" si="224"/>
        <v/>
      </c>
      <c r="O229" s="104" t="str">
        <f t="shared" si="224"/>
        <v/>
      </c>
      <c r="P229" s="104" t="str">
        <f t="shared" si="224"/>
        <v/>
      </c>
      <c r="Q229" s="104" t="str">
        <f t="shared" si="224"/>
        <v/>
      </c>
      <c r="R229" s="104" t="str">
        <f t="shared" si="224"/>
        <v/>
      </c>
      <c r="S229" s="104" t="str">
        <f t="shared" si="224"/>
        <v/>
      </c>
      <c r="T229" s="104" t="str">
        <f t="shared" si="224"/>
        <v/>
      </c>
      <c r="U229" s="104" t="str">
        <f t="shared" si="224"/>
        <v/>
      </c>
      <c r="V229" s="104" t="str">
        <f t="shared" si="224"/>
        <v/>
      </c>
      <c r="W229" s="136"/>
      <c r="X229" s="104" t="str">
        <f t="shared" si="180"/>
        <v/>
      </c>
      <c r="Y229" s="104" t="str">
        <f t="shared" si="220"/>
        <v/>
      </c>
      <c r="Z229" s="104" t="str">
        <f t="shared" si="220"/>
        <v/>
      </c>
      <c r="AA229" s="104" t="str">
        <f t="shared" si="220"/>
        <v/>
      </c>
      <c r="AB229" s="104" t="str">
        <f t="shared" si="220"/>
        <v/>
      </c>
      <c r="AC229" s="104" t="str">
        <f t="shared" si="220"/>
        <v/>
      </c>
      <c r="AD229" s="104" t="str">
        <f t="shared" si="220"/>
        <v/>
      </c>
      <c r="AE229" s="104" t="str">
        <f t="shared" si="220"/>
        <v/>
      </c>
      <c r="AF229" s="104" t="str">
        <f t="shared" si="220"/>
        <v/>
      </c>
      <c r="AG229" s="104" t="str">
        <f t="shared" si="220"/>
        <v/>
      </c>
      <c r="AH229" s="104" t="str">
        <f t="shared" si="220"/>
        <v/>
      </c>
      <c r="AI229" s="104" t="str">
        <f t="shared" si="220"/>
        <v/>
      </c>
      <c r="AJ229" s="104" t="str">
        <f t="shared" si="220"/>
        <v/>
      </c>
      <c r="AK229" s="104"/>
      <c r="AL229" s="104" t="str">
        <f t="shared" si="181"/>
        <v/>
      </c>
      <c r="AM229" s="104" t="str">
        <f t="shared" si="221"/>
        <v/>
      </c>
      <c r="AN229" s="104" t="str">
        <f t="shared" si="221"/>
        <v/>
      </c>
      <c r="AO229" s="104" t="str">
        <f t="shared" si="221"/>
        <v/>
      </c>
      <c r="AP229" s="104" t="str">
        <f t="shared" si="221"/>
        <v/>
      </c>
      <c r="AQ229" s="104" t="str">
        <f t="shared" si="221"/>
        <v/>
      </c>
      <c r="AR229" s="104" t="str">
        <f t="shared" si="221"/>
        <v/>
      </c>
      <c r="AS229" s="104" t="str">
        <f t="shared" si="221"/>
        <v/>
      </c>
      <c r="AT229" s="104" t="str">
        <f t="shared" si="221"/>
        <v/>
      </c>
      <c r="AU229" s="104" t="str">
        <f t="shared" si="221"/>
        <v/>
      </c>
      <c r="AV229" s="104" t="str">
        <f t="shared" si="221"/>
        <v/>
      </c>
      <c r="AW229" s="104" t="str">
        <f t="shared" si="221"/>
        <v/>
      </c>
      <c r="AX229" s="104" t="str">
        <f t="shared" si="221"/>
        <v/>
      </c>
      <c r="AY229" s="104"/>
      <c r="AZ229" s="104" t="str">
        <f t="shared" si="182"/>
        <v/>
      </c>
      <c r="BA229" s="104" t="str">
        <f t="shared" si="222"/>
        <v/>
      </c>
      <c r="BB229" s="104" t="str">
        <f t="shared" si="222"/>
        <v/>
      </c>
      <c r="BC229" s="104" t="str">
        <f t="shared" si="222"/>
        <v/>
      </c>
      <c r="BD229" s="104" t="str">
        <f t="shared" si="222"/>
        <v/>
      </c>
      <c r="BE229" s="104" t="str">
        <f t="shared" si="222"/>
        <v/>
      </c>
      <c r="BF229" s="104" t="str">
        <f t="shared" si="222"/>
        <v/>
      </c>
      <c r="BG229" s="104" t="str">
        <f t="shared" si="222"/>
        <v/>
      </c>
      <c r="BH229" s="104" t="str">
        <f t="shared" si="222"/>
        <v/>
      </c>
      <c r="BI229" s="104" t="str">
        <f t="shared" si="222"/>
        <v/>
      </c>
      <c r="BJ229" s="104" t="str">
        <f t="shared" si="222"/>
        <v/>
      </c>
      <c r="BK229" s="104" t="str">
        <f t="shared" si="222"/>
        <v/>
      </c>
      <c r="BL229" s="104" t="str">
        <f t="shared" si="222"/>
        <v/>
      </c>
      <c r="BM229" s="104"/>
      <c r="BN229" s="104" t="str">
        <f t="shared" si="183"/>
        <v/>
      </c>
      <c r="BO229" s="104" t="str">
        <f t="shared" si="223"/>
        <v/>
      </c>
      <c r="BP229" s="104" t="str">
        <f t="shared" si="223"/>
        <v/>
      </c>
      <c r="BQ229" s="104" t="str">
        <f t="shared" si="223"/>
        <v/>
      </c>
      <c r="BR229" s="104" t="str">
        <f t="shared" si="223"/>
        <v/>
      </c>
      <c r="BS229" s="104" t="str">
        <f t="shared" si="223"/>
        <v/>
      </c>
      <c r="BT229" s="104" t="str">
        <f t="shared" si="223"/>
        <v/>
      </c>
      <c r="BU229" s="104" t="str">
        <f t="shared" si="223"/>
        <v/>
      </c>
      <c r="BV229" s="104" t="str">
        <f t="shared" si="223"/>
        <v/>
      </c>
      <c r="BW229" s="104" t="str">
        <f t="shared" si="223"/>
        <v/>
      </c>
      <c r="BX229" s="104" t="str">
        <f t="shared" si="223"/>
        <v/>
      </c>
      <c r="BY229" s="104" t="str">
        <f t="shared" si="223"/>
        <v/>
      </c>
      <c r="BZ229" s="104" t="str">
        <f t="shared" si="223"/>
        <v/>
      </c>
      <c r="CA229" s="104"/>
      <c r="CB229" s="104" t="str">
        <f t="shared" si="200"/>
        <v/>
      </c>
      <c r="CC229" s="104" t="str">
        <f t="shared" si="200"/>
        <v/>
      </c>
      <c r="CD229" s="104" t="str">
        <f t="shared" si="200"/>
        <v/>
      </c>
      <c r="CE229" s="104" t="str">
        <f t="shared" si="200"/>
        <v/>
      </c>
      <c r="CF229" s="104" t="str">
        <f t="shared" si="200"/>
        <v/>
      </c>
      <c r="CG229" s="104" t="str">
        <f t="shared" si="210"/>
        <v/>
      </c>
      <c r="CH229" s="104" t="str">
        <f t="shared" si="210"/>
        <v/>
      </c>
      <c r="CI229" s="104" t="str">
        <f t="shared" si="210"/>
        <v/>
      </c>
      <c r="CJ229" s="104" t="str">
        <f t="shared" si="210"/>
        <v/>
      </c>
      <c r="CK229" s="104" t="str">
        <f t="shared" si="210"/>
        <v/>
      </c>
      <c r="CL229" s="104" t="str">
        <f t="shared" si="210"/>
        <v/>
      </c>
      <c r="CM229" s="104" t="str">
        <f t="shared" si="210"/>
        <v/>
      </c>
      <c r="CN229" s="104" t="str">
        <f t="shared" si="210"/>
        <v/>
      </c>
      <c r="CO229" s="104"/>
      <c r="CP229" s="104" t="str">
        <f t="shared" si="201"/>
        <v/>
      </c>
      <c r="CQ229" s="104" t="str">
        <f t="shared" si="201"/>
        <v/>
      </c>
      <c r="CR229" s="104" t="str">
        <f t="shared" si="201"/>
        <v/>
      </c>
      <c r="CS229" s="104" t="str">
        <f t="shared" si="201"/>
        <v/>
      </c>
      <c r="CT229" s="104" t="str">
        <f t="shared" si="201"/>
        <v/>
      </c>
      <c r="CU229" s="104" t="str">
        <f t="shared" si="211"/>
        <v/>
      </c>
      <c r="CV229" s="104" t="str">
        <f t="shared" si="211"/>
        <v/>
      </c>
      <c r="CW229" s="104" t="str">
        <f t="shared" si="211"/>
        <v/>
      </c>
      <c r="CX229" s="104" t="str">
        <f t="shared" si="211"/>
        <v/>
      </c>
      <c r="CY229" s="104" t="str">
        <f t="shared" si="211"/>
        <v/>
      </c>
      <c r="CZ229" s="104" t="str">
        <f t="shared" si="211"/>
        <v/>
      </c>
      <c r="DA229" s="104" t="str">
        <f t="shared" si="211"/>
        <v/>
      </c>
      <c r="DB229" s="104" t="str">
        <f t="shared" si="211"/>
        <v/>
      </c>
      <c r="DC229" s="104"/>
      <c r="DD229" s="104" t="str">
        <f t="shared" si="202"/>
        <v/>
      </c>
      <c r="DE229" s="104" t="str">
        <f t="shared" si="202"/>
        <v/>
      </c>
      <c r="DF229" s="104" t="str">
        <f t="shared" si="202"/>
        <v/>
      </c>
      <c r="DG229" s="104" t="str">
        <f t="shared" si="202"/>
        <v/>
      </c>
      <c r="DH229" s="104" t="str">
        <f t="shared" si="202"/>
        <v/>
      </c>
      <c r="DI229" s="104" t="str">
        <f t="shared" si="212"/>
        <v/>
      </c>
      <c r="DJ229" s="104" t="str">
        <f t="shared" si="212"/>
        <v/>
      </c>
      <c r="DK229" s="104" t="str">
        <f t="shared" si="212"/>
        <v/>
      </c>
      <c r="DL229" s="104" t="str">
        <f t="shared" si="212"/>
        <v/>
      </c>
      <c r="DM229" s="104" t="str">
        <f t="shared" si="212"/>
        <v/>
      </c>
      <c r="DN229" s="104" t="str">
        <f t="shared" si="212"/>
        <v/>
      </c>
      <c r="DO229" s="104" t="str">
        <f t="shared" si="212"/>
        <v/>
      </c>
      <c r="DP229" s="104" t="str">
        <f t="shared" si="212"/>
        <v/>
      </c>
      <c r="DQ229" s="104"/>
      <c r="DR229" s="104" t="str">
        <f t="shared" si="203"/>
        <v/>
      </c>
      <c r="DS229" s="104" t="str">
        <f t="shared" si="203"/>
        <v/>
      </c>
      <c r="DT229" s="104" t="str">
        <f t="shared" si="203"/>
        <v/>
      </c>
      <c r="DU229" s="104" t="str">
        <f t="shared" si="203"/>
        <v/>
      </c>
      <c r="DV229" s="104" t="str">
        <f t="shared" si="203"/>
        <v/>
      </c>
      <c r="DW229" s="104" t="str">
        <f t="shared" si="213"/>
        <v/>
      </c>
      <c r="DX229" s="104" t="str">
        <f t="shared" si="213"/>
        <v/>
      </c>
      <c r="DY229" s="104" t="str">
        <f t="shared" si="213"/>
        <v/>
      </c>
      <c r="DZ229" s="104" t="str">
        <f t="shared" si="213"/>
        <v/>
      </c>
      <c r="EA229" s="104" t="str">
        <f t="shared" si="213"/>
        <v/>
      </c>
      <c r="EB229" s="104" t="str">
        <f t="shared" si="213"/>
        <v/>
      </c>
      <c r="EC229" s="104" t="str">
        <f t="shared" si="213"/>
        <v/>
      </c>
      <c r="ED229" s="104" t="str">
        <f t="shared" si="213"/>
        <v/>
      </c>
      <c r="EE229" s="104"/>
      <c r="EF229" s="104" t="str">
        <f t="shared" si="204"/>
        <v/>
      </c>
      <c r="EG229" s="104" t="str">
        <f t="shared" si="204"/>
        <v/>
      </c>
      <c r="EH229" s="104" t="str">
        <f t="shared" si="204"/>
        <v/>
      </c>
      <c r="EI229" s="104" t="str">
        <f t="shared" si="204"/>
        <v/>
      </c>
      <c r="EJ229" s="104" t="str">
        <f t="shared" si="204"/>
        <v/>
      </c>
      <c r="EK229" s="104" t="str">
        <f t="shared" si="214"/>
        <v/>
      </c>
      <c r="EL229" s="104" t="str">
        <f t="shared" si="214"/>
        <v/>
      </c>
      <c r="EM229" s="104" t="str">
        <f t="shared" si="214"/>
        <v/>
      </c>
      <c r="EN229" s="104" t="str">
        <f t="shared" si="214"/>
        <v/>
      </c>
      <c r="EO229" s="104" t="str">
        <f t="shared" si="214"/>
        <v/>
      </c>
      <c r="EP229" s="104" t="str">
        <f t="shared" si="214"/>
        <v/>
      </c>
      <c r="EQ229" s="104" t="str">
        <f t="shared" si="214"/>
        <v/>
      </c>
      <c r="ER229" s="104" t="str">
        <f t="shared" si="214"/>
        <v/>
      </c>
      <c r="ES229" s="104"/>
      <c r="ET229" s="104" t="str">
        <f t="shared" si="205"/>
        <v/>
      </c>
      <c r="EU229" s="104" t="str">
        <f t="shared" si="205"/>
        <v/>
      </c>
      <c r="EV229" s="104" t="str">
        <f t="shared" si="205"/>
        <v/>
      </c>
      <c r="EW229" s="104" t="str">
        <f t="shared" si="205"/>
        <v/>
      </c>
      <c r="EX229" s="104" t="str">
        <f t="shared" si="205"/>
        <v/>
      </c>
      <c r="EY229" s="104" t="str">
        <f t="shared" si="215"/>
        <v/>
      </c>
      <c r="EZ229" s="104" t="str">
        <f t="shared" si="215"/>
        <v/>
      </c>
      <c r="FA229" s="104" t="str">
        <f t="shared" si="215"/>
        <v/>
      </c>
      <c r="FB229" s="104" t="str">
        <f t="shared" si="215"/>
        <v/>
      </c>
      <c r="FC229" s="104" t="str">
        <f t="shared" si="215"/>
        <v/>
      </c>
      <c r="FD229" s="104" t="str">
        <f t="shared" si="215"/>
        <v/>
      </c>
      <c r="FE229" s="104" t="str">
        <f t="shared" si="215"/>
        <v/>
      </c>
      <c r="FF229" s="104" t="str">
        <f t="shared" si="215"/>
        <v/>
      </c>
      <c r="FG229" s="104"/>
      <c r="FH229" s="104" t="str">
        <f t="shared" si="206"/>
        <v/>
      </c>
      <c r="FI229" s="104" t="str">
        <f t="shared" si="206"/>
        <v/>
      </c>
      <c r="FJ229" s="104" t="str">
        <f t="shared" si="206"/>
        <v/>
      </c>
      <c r="FK229" s="104" t="str">
        <f t="shared" si="206"/>
        <v/>
      </c>
      <c r="FL229" s="104" t="str">
        <f t="shared" si="206"/>
        <v/>
      </c>
      <c r="FM229" s="104" t="str">
        <f t="shared" si="216"/>
        <v/>
      </c>
      <c r="FN229" s="104" t="str">
        <f t="shared" si="216"/>
        <v/>
      </c>
      <c r="FO229" s="104" t="str">
        <f t="shared" si="216"/>
        <v/>
      </c>
      <c r="FP229" s="104" t="str">
        <f t="shared" si="216"/>
        <v/>
      </c>
      <c r="FQ229" s="104" t="str">
        <f t="shared" si="216"/>
        <v/>
      </c>
      <c r="FR229" s="104" t="str">
        <f t="shared" si="216"/>
        <v/>
      </c>
      <c r="FS229" s="104" t="str">
        <f t="shared" si="216"/>
        <v/>
      </c>
      <c r="FT229" s="104" t="str">
        <f t="shared" si="216"/>
        <v/>
      </c>
      <c r="FU229" s="104"/>
      <c r="FV229" s="104" t="str">
        <f t="shared" si="207"/>
        <v/>
      </c>
      <c r="FW229" s="104" t="str">
        <f t="shared" si="207"/>
        <v/>
      </c>
      <c r="FX229" s="104" t="str">
        <f t="shared" si="207"/>
        <v/>
      </c>
      <c r="FY229" s="104" t="str">
        <f t="shared" si="207"/>
        <v/>
      </c>
      <c r="FZ229" s="104" t="str">
        <f t="shared" si="207"/>
        <v/>
      </c>
      <c r="GA229" s="104" t="str">
        <f t="shared" si="217"/>
        <v/>
      </c>
      <c r="GB229" s="104" t="str">
        <f t="shared" si="217"/>
        <v/>
      </c>
      <c r="GC229" s="104" t="str">
        <f t="shared" si="217"/>
        <v/>
      </c>
      <c r="GD229" s="104" t="str">
        <f t="shared" si="217"/>
        <v/>
      </c>
      <c r="GE229" s="104" t="str">
        <f t="shared" si="217"/>
        <v/>
      </c>
      <c r="GF229" s="104" t="str">
        <f t="shared" si="217"/>
        <v/>
      </c>
      <c r="GG229" s="104" t="str">
        <f t="shared" si="217"/>
        <v/>
      </c>
      <c r="GH229" s="104" t="str">
        <f t="shared" si="217"/>
        <v/>
      </c>
      <c r="GI229" s="104"/>
      <c r="GJ229" s="104" t="str">
        <f t="shared" si="208"/>
        <v/>
      </c>
      <c r="GK229" s="104" t="str">
        <f t="shared" si="208"/>
        <v/>
      </c>
      <c r="GL229" s="104" t="str">
        <f t="shared" si="208"/>
        <v/>
      </c>
      <c r="GM229" s="104" t="str">
        <f t="shared" si="208"/>
        <v/>
      </c>
      <c r="GN229" s="104" t="str">
        <f t="shared" si="208"/>
        <v/>
      </c>
      <c r="GO229" s="104" t="str">
        <f t="shared" si="218"/>
        <v/>
      </c>
      <c r="GP229" s="104" t="str">
        <f t="shared" si="218"/>
        <v/>
      </c>
      <c r="GQ229" s="104" t="str">
        <f t="shared" si="218"/>
        <v/>
      </c>
      <c r="GR229" s="104" t="str">
        <f t="shared" si="218"/>
        <v/>
      </c>
      <c r="GS229" s="104" t="str">
        <f t="shared" si="218"/>
        <v/>
      </c>
      <c r="GT229" s="104" t="str">
        <f t="shared" si="218"/>
        <v/>
      </c>
      <c r="GU229" s="104" t="str">
        <f t="shared" si="218"/>
        <v/>
      </c>
      <c r="GV229" s="104" t="str">
        <f t="shared" si="218"/>
        <v/>
      </c>
      <c r="GW229" s="104"/>
      <c r="GX229" s="104" t="str">
        <f t="shared" si="209"/>
        <v/>
      </c>
      <c r="GY229" s="104" t="str">
        <f t="shared" si="209"/>
        <v/>
      </c>
      <c r="GZ229" s="104" t="str">
        <f t="shared" si="209"/>
        <v/>
      </c>
      <c r="HA229" s="104" t="str">
        <f t="shared" si="209"/>
        <v/>
      </c>
      <c r="HB229" s="104" t="str">
        <f t="shared" si="209"/>
        <v/>
      </c>
      <c r="HC229" s="104" t="str">
        <f t="shared" si="219"/>
        <v/>
      </c>
      <c r="HD229" s="104">
        <f t="shared" si="219"/>
        <v>103.2</v>
      </c>
      <c r="HE229" s="104" t="str">
        <f t="shared" si="219"/>
        <v/>
      </c>
      <c r="HF229" s="104" t="str">
        <f t="shared" si="219"/>
        <v/>
      </c>
      <c r="HG229" s="104" t="str">
        <f t="shared" si="219"/>
        <v/>
      </c>
      <c r="HH229" s="104" t="str">
        <f t="shared" si="219"/>
        <v/>
      </c>
      <c r="HI229" s="104" t="str">
        <f t="shared" si="219"/>
        <v/>
      </c>
      <c r="HJ229" s="104" t="str">
        <f t="shared" si="219"/>
        <v/>
      </c>
    </row>
    <row r="230" spans="1:218" x14ac:dyDescent="0.25">
      <c r="A230" s="91">
        <v>40663</v>
      </c>
      <c r="B230" s="113">
        <v>0.75</v>
      </c>
      <c r="C230" s="114" t="s">
        <v>559</v>
      </c>
      <c r="D230" s="160" t="s">
        <v>664</v>
      </c>
      <c r="E230" s="112">
        <v>96</v>
      </c>
      <c r="F230" s="134"/>
      <c r="G230" s="161" t="s">
        <v>665</v>
      </c>
      <c r="H230" s="162" t="str">
        <f>INDEX('Daily Activity List'!B:B,MATCH(A230,'Daily Activity List'!$A:$A))</f>
        <v>AB Decon - Spray</v>
      </c>
      <c r="I230" s="136"/>
      <c r="J230" s="104" t="str">
        <f t="shared" si="194"/>
        <v/>
      </c>
      <c r="K230" s="104" t="str">
        <f t="shared" si="194"/>
        <v/>
      </c>
      <c r="L230" s="104" t="str">
        <f t="shared" si="224"/>
        <v/>
      </c>
      <c r="M230" s="104" t="str">
        <f t="shared" si="224"/>
        <v/>
      </c>
      <c r="N230" s="104" t="str">
        <f t="shared" si="224"/>
        <v/>
      </c>
      <c r="O230" s="104" t="str">
        <f t="shared" si="224"/>
        <v/>
      </c>
      <c r="P230" s="104" t="str">
        <f t="shared" si="224"/>
        <v/>
      </c>
      <c r="Q230" s="104" t="str">
        <f t="shared" si="224"/>
        <v/>
      </c>
      <c r="R230" s="104" t="str">
        <f t="shared" si="224"/>
        <v/>
      </c>
      <c r="S230" s="104" t="str">
        <f t="shared" si="224"/>
        <v/>
      </c>
      <c r="T230" s="104" t="str">
        <f t="shared" si="224"/>
        <v/>
      </c>
      <c r="U230" s="104" t="str">
        <f t="shared" si="224"/>
        <v/>
      </c>
      <c r="V230" s="104" t="str">
        <f t="shared" si="224"/>
        <v/>
      </c>
      <c r="W230" s="136"/>
      <c r="X230" s="104" t="str">
        <f t="shared" si="180"/>
        <v/>
      </c>
      <c r="Y230" s="104" t="str">
        <f t="shared" si="220"/>
        <v/>
      </c>
      <c r="Z230" s="104" t="str">
        <f t="shared" si="220"/>
        <v/>
      </c>
      <c r="AA230" s="104" t="str">
        <f t="shared" si="220"/>
        <v/>
      </c>
      <c r="AB230" s="104" t="str">
        <f t="shared" si="220"/>
        <v/>
      </c>
      <c r="AC230" s="104" t="str">
        <f t="shared" si="220"/>
        <v/>
      </c>
      <c r="AD230" s="104" t="str">
        <f t="shared" si="220"/>
        <v/>
      </c>
      <c r="AE230" s="104" t="str">
        <f t="shared" si="220"/>
        <v/>
      </c>
      <c r="AF230" s="104" t="str">
        <f t="shared" si="220"/>
        <v/>
      </c>
      <c r="AG230" s="104" t="str">
        <f t="shared" si="220"/>
        <v/>
      </c>
      <c r="AH230" s="104" t="str">
        <f t="shared" si="220"/>
        <v/>
      </c>
      <c r="AI230" s="104" t="str">
        <f t="shared" si="220"/>
        <v/>
      </c>
      <c r="AJ230" s="104" t="str">
        <f t="shared" si="220"/>
        <v/>
      </c>
      <c r="AK230" s="104"/>
      <c r="AL230" s="104" t="str">
        <f t="shared" si="181"/>
        <v/>
      </c>
      <c r="AM230" s="104" t="str">
        <f t="shared" si="221"/>
        <v/>
      </c>
      <c r="AN230" s="104" t="str">
        <f t="shared" si="221"/>
        <v/>
      </c>
      <c r="AO230" s="104" t="str">
        <f t="shared" si="221"/>
        <v/>
      </c>
      <c r="AP230" s="104" t="str">
        <f t="shared" si="221"/>
        <v/>
      </c>
      <c r="AQ230" s="104" t="str">
        <f t="shared" si="221"/>
        <v/>
      </c>
      <c r="AR230" s="104" t="str">
        <f t="shared" si="221"/>
        <v/>
      </c>
      <c r="AS230" s="104" t="str">
        <f t="shared" si="221"/>
        <v/>
      </c>
      <c r="AT230" s="104" t="str">
        <f t="shared" si="221"/>
        <v/>
      </c>
      <c r="AU230" s="104" t="str">
        <f t="shared" si="221"/>
        <v/>
      </c>
      <c r="AV230" s="104" t="str">
        <f t="shared" si="221"/>
        <v/>
      </c>
      <c r="AW230" s="104" t="str">
        <f t="shared" si="221"/>
        <v/>
      </c>
      <c r="AX230" s="104" t="str">
        <f t="shared" si="221"/>
        <v/>
      </c>
      <c r="AY230" s="104"/>
      <c r="AZ230" s="104" t="str">
        <f t="shared" si="182"/>
        <v/>
      </c>
      <c r="BA230" s="104" t="str">
        <f t="shared" si="222"/>
        <v/>
      </c>
      <c r="BB230" s="104" t="str">
        <f t="shared" si="222"/>
        <v/>
      </c>
      <c r="BC230" s="104" t="str">
        <f t="shared" si="222"/>
        <v/>
      </c>
      <c r="BD230" s="104" t="str">
        <f t="shared" si="222"/>
        <v/>
      </c>
      <c r="BE230" s="104" t="str">
        <f t="shared" si="222"/>
        <v/>
      </c>
      <c r="BF230" s="104" t="str">
        <f t="shared" si="222"/>
        <v/>
      </c>
      <c r="BG230" s="104" t="str">
        <f t="shared" si="222"/>
        <v/>
      </c>
      <c r="BH230" s="104" t="str">
        <f t="shared" si="222"/>
        <v/>
      </c>
      <c r="BI230" s="104" t="str">
        <f t="shared" si="222"/>
        <v/>
      </c>
      <c r="BJ230" s="104" t="str">
        <f t="shared" si="222"/>
        <v/>
      </c>
      <c r="BK230" s="104" t="str">
        <f t="shared" si="222"/>
        <v/>
      </c>
      <c r="BL230" s="104" t="str">
        <f t="shared" si="222"/>
        <v/>
      </c>
      <c r="BM230" s="104"/>
      <c r="BN230" s="104" t="str">
        <f t="shared" si="183"/>
        <v/>
      </c>
      <c r="BO230" s="104" t="str">
        <f t="shared" si="223"/>
        <v/>
      </c>
      <c r="BP230" s="104" t="str">
        <f t="shared" si="223"/>
        <v/>
      </c>
      <c r="BQ230" s="104" t="str">
        <f t="shared" si="223"/>
        <v/>
      </c>
      <c r="BR230" s="104" t="str">
        <f t="shared" si="223"/>
        <v/>
      </c>
      <c r="BS230" s="104" t="str">
        <f t="shared" si="223"/>
        <v/>
      </c>
      <c r="BT230" s="104" t="str">
        <f t="shared" si="223"/>
        <v/>
      </c>
      <c r="BU230" s="104" t="str">
        <f t="shared" si="223"/>
        <v/>
      </c>
      <c r="BV230" s="104" t="str">
        <f t="shared" si="223"/>
        <v/>
      </c>
      <c r="BW230" s="104" t="str">
        <f t="shared" si="223"/>
        <v/>
      </c>
      <c r="BX230" s="104" t="str">
        <f t="shared" si="223"/>
        <v/>
      </c>
      <c r="BY230" s="104" t="str">
        <f t="shared" si="223"/>
        <v/>
      </c>
      <c r="BZ230" s="104" t="str">
        <f t="shared" si="223"/>
        <v/>
      </c>
      <c r="CA230" s="104"/>
      <c r="CB230" s="104" t="str">
        <f t="shared" si="200"/>
        <v/>
      </c>
      <c r="CC230" s="104" t="str">
        <f t="shared" si="200"/>
        <v/>
      </c>
      <c r="CD230" s="104" t="str">
        <f t="shared" si="200"/>
        <v/>
      </c>
      <c r="CE230" s="104" t="str">
        <f t="shared" si="200"/>
        <v/>
      </c>
      <c r="CF230" s="104" t="str">
        <f t="shared" si="200"/>
        <v/>
      </c>
      <c r="CG230" s="104" t="str">
        <f t="shared" si="210"/>
        <v/>
      </c>
      <c r="CH230" s="104" t="str">
        <f t="shared" si="210"/>
        <v/>
      </c>
      <c r="CI230" s="104" t="str">
        <f t="shared" si="210"/>
        <v/>
      </c>
      <c r="CJ230" s="104" t="str">
        <f t="shared" si="210"/>
        <v/>
      </c>
      <c r="CK230" s="104" t="str">
        <f t="shared" si="210"/>
        <v/>
      </c>
      <c r="CL230" s="104" t="str">
        <f t="shared" si="210"/>
        <v/>
      </c>
      <c r="CM230" s="104" t="str">
        <f t="shared" si="210"/>
        <v/>
      </c>
      <c r="CN230" s="104" t="str">
        <f t="shared" si="210"/>
        <v/>
      </c>
      <c r="CO230" s="104"/>
      <c r="CP230" s="104" t="str">
        <f t="shared" si="201"/>
        <v/>
      </c>
      <c r="CQ230" s="104" t="str">
        <f t="shared" si="201"/>
        <v/>
      </c>
      <c r="CR230" s="104" t="str">
        <f t="shared" si="201"/>
        <v/>
      </c>
      <c r="CS230" s="104" t="str">
        <f t="shared" si="201"/>
        <v/>
      </c>
      <c r="CT230" s="104" t="str">
        <f t="shared" si="201"/>
        <v/>
      </c>
      <c r="CU230" s="104" t="str">
        <f t="shared" si="211"/>
        <v/>
      </c>
      <c r="CV230" s="104" t="str">
        <f t="shared" si="211"/>
        <v/>
      </c>
      <c r="CW230" s="104" t="str">
        <f t="shared" si="211"/>
        <v/>
      </c>
      <c r="CX230" s="104" t="str">
        <f t="shared" si="211"/>
        <v/>
      </c>
      <c r="CY230" s="104" t="str">
        <f t="shared" si="211"/>
        <v/>
      </c>
      <c r="CZ230" s="104" t="str">
        <f t="shared" si="211"/>
        <v/>
      </c>
      <c r="DA230" s="104" t="str">
        <f t="shared" si="211"/>
        <v/>
      </c>
      <c r="DB230" s="104" t="str">
        <f t="shared" si="211"/>
        <v/>
      </c>
      <c r="DC230" s="104"/>
      <c r="DD230" s="104" t="str">
        <f t="shared" si="202"/>
        <v/>
      </c>
      <c r="DE230" s="104" t="str">
        <f t="shared" si="202"/>
        <v/>
      </c>
      <c r="DF230" s="104" t="str">
        <f t="shared" si="202"/>
        <v/>
      </c>
      <c r="DG230" s="104" t="str">
        <f t="shared" si="202"/>
        <v/>
      </c>
      <c r="DH230" s="104" t="str">
        <f t="shared" si="202"/>
        <v/>
      </c>
      <c r="DI230" s="104" t="str">
        <f t="shared" si="212"/>
        <v/>
      </c>
      <c r="DJ230" s="104" t="str">
        <f t="shared" si="212"/>
        <v/>
      </c>
      <c r="DK230" s="104" t="str">
        <f t="shared" si="212"/>
        <v/>
      </c>
      <c r="DL230" s="104" t="str">
        <f t="shared" si="212"/>
        <v/>
      </c>
      <c r="DM230" s="104" t="str">
        <f t="shared" si="212"/>
        <v/>
      </c>
      <c r="DN230" s="104" t="str">
        <f t="shared" si="212"/>
        <v/>
      </c>
      <c r="DO230" s="104" t="str">
        <f t="shared" si="212"/>
        <v/>
      </c>
      <c r="DP230" s="104" t="str">
        <f t="shared" si="212"/>
        <v/>
      </c>
      <c r="DQ230" s="104"/>
      <c r="DR230" s="104" t="str">
        <f t="shared" si="203"/>
        <v/>
      </c>
      <c r="DS230" s="104" t="str">
        <f t="shared" si="203"/>
        <v/>
      </c>
      <c r="DT230" s="104" t="str">
        <f t="shared" si="203"/>
        <v/>
      </c>
      <c r="DU230" s="104" t="str">
        <f t="shared" si="203"/>
        <v/>
      </c>
      <c r="DV230" s="104" t="str">
        <f t="shared" si="203"/>
        <v/>
      </c>
      <c r="DW230" s="104" t="str">
        <f t="shared" si="213"/>
        <v/>
      </c>
      <c r="DX230" s="104">
        <f t="shared" si="213"/>
        <v>96</v>
      </c>
      <c r="DY230" s="104" t="str">
        <f t="shared" si="213"/>
        <v/>
      </c>
      <c r="DZ230" s="104" t="str">
        <f t="shared" si="213"/>
        <v/>
      </c>
      <c r="EA230" s="104" t="str">
        <f t="shared" si="213"/>
        <v/>
      </c>
      <c r="EB230" s="104" t="str">
        <f t="shared" si="213"/>
        <v/>
      </c>
      <c r="EC230" s="104" t="str">
        <f t="shared" si="213"/>
        <v/>
      </c>
      <c r="ED230" s="104" t="str">
        <f t="shared" si="213"/>
        <v/>
      </c>
      <c r="EE230" s="104"/>
      <c r="EF230" s="104" t="str">
        <f t="shared" si="204"/>
        <v/>
      </c>
      <c r="EG230" s="104" t="str">
        <f t="shared" si="204"/>
        <v/>
      </c>
      <c r="EH230" s="104" t="str">
        <f t="shared" si="204"/>
        <v/>
      </c>
      <c r="EI230" s="104" t="str">
        <f t="shared" si="204"/>
        <v/>
      </c>
      <c r="EJ230" s="104" t="str">
        <f t="shared" si="204"/>
        <v/>
      </c>
      <c r="EK230" s="104" t="str">
        <f t="shared" si="214"/>
        <v/>
      </c>
      <c r="EL230" s="104" t="str">
        <f t="shared" si="214"/>
        <v/>
      </c>
      <c r="EM230" s="104" t="str">
        <f t="shared" si="214"/>
        <v/>
      </c>
      <c r="EN230" s="104" t="str">
        <f t="shared" si="214"/>
        <v/>
      </c>
      <c r="EO230" s="104" t="str">
        <f t="shared" si="214"/>
        <v/>
      </c>
      <c r="EP230" s="104" t="str">
        <f t="shared" si="214"/>
        <v/>
      </c>
      <c r="EQ230" s="104" t="str">
        <f t="shared" si="214"/>
        <v/>
      </c>
      <c r="ER230" s="104" t="str">
        <f t="shared" si="214"/>
        <v/>
      </c>
      <c r="ES230" s="104"/>
      <c r="ET230" s="104" t="str">
        <f t="shared" si="205"/>
        <v/>
      </c>
      <c r="EU230" s="104" t="str">
        <f t="shared" si="205"/>
        <v/>
      </c>
      <c r="EV230" s="104" t="str">
        <f t="shared" si="205"/>
        <v/>
      </c>
      <c r="EW230" s="104" t="str">
        <f t="shared" si="205"/>
        <v/>
      </c>
      <c r="EX230" s="104" t="str">
        <f t="shared" si="205"/>
        <v/>
      </c>
      <c r="EY230" s="104" t="str">
        <f t="shared" si="215"/>
        <v/>
      </c>
      <c r="EZ230" s="104" t="str">
        <f t="shared" si="215"/>
        <v/>
      </c>
      <c r="FA230" s="104" t="str">
        <f t="shared" si="215"/>
        <v/>
      </c>
      <c r="FB230" s="104" t="str">
        <f t="shared" si="215"/>
        <v/>
      </c>
      <c r="FC230" s="104" t="str">
        <f t="shared" si="215"/>
        <v/>
      </c>
      <c r="FD230" s="104" t="str">
        <f t="shared" si="215"/>
        <v/>
      </c>
      <c r="FE230" s="104" t="str">
        <f t="shared" si="215"/>
        <v/>
      </c>
      <c r="FF230" s="104" t="str">
        <f t="shared" si="215"/>
        <v/>
      </c>
      <c r="FG230" s="104"/>
      <c r="FH230" s="104" t="str">
        <f t="shared" si="206"/>
        <v/>
      </c>
      <c r="FI230" s="104" t="str">
        <f t="shared" si="206"/>
        <v/>
      </c>
      <c r="FJ230" s="104" t="str">
        <f t="shared" si="206"/>
        <v/>
      </c>
      <c r="FK230" s="104" t="str">
        <f t="shared" si="206"/>
        <v/>
      </c>
      <c r="FL230" s="104" t="str">
        <f t="shared" si="206"/>
        <v/>
      </c>
      <c r="FM230" s="104" t="str">
        <f t="shared" si="216"/>
        <v/>
      </c>
      <c r="FN230" s="104" t="str">
        <f t="shared" si="216"/>
        <v/>
      </c>
      <c r="FO230" s="104" t="str">
        <f t="shared" si="216"/>
        <v/>
      </c>
      <c r="FP230" s="104" t="str">
        <f t="shared" si="216"/>
        <v/>
      </c>
      <c r="FQ230" s="104" t="str">
        <f t="shared" si="216"/>
        <v/>
      </c>
      <c r="FR230" s="104" t="str">
        <f t="shared" si="216"/>
        <v/>
      </c>
      <c r="FS230" s="104" t="str">
        <f t="shared" si="216"/>
        <v/>
      </c>
      <c r="FT230" s="104" t="str">
        <f t="shared" si="216"/>
        <v/>
      </c>
      <c r="FU230" s="104"/>
      <c r="FV230" s="104" t="str">
        <f t="shared" si="207"/>
        <v/>
      </c>
      <c r="FW230" s="104" t="str">
        <f t="shared" si="207"/>
        <v/>
      </c>
      <c r="FX230" s="104" t="str">
        <f t="shared" si="207"/>
        <v/>
      </c>
      <c r="FY230" s="104" t="str">
        <f t="shared" si="207"/>
        <v/>
      </c>
      <c r="FZ230" s="104" t="str">
        <f t="shared" si="207"/>
        <v/>
      </c>
      <c r="GA230" s="104" t="str">
        <f t="shared" si="217"/>
        <v/>
      </c>
      <c r="GB230" s="104" t="str">
        <f t="shared" si="217"/>
        <v/>
      </c>
      <c r="GC230" s="104" t="str">
        <f t="shared" si="217"/>
        <v/>
      </c>
      <c r="GD230" s="104" t="str">
        <f t="shared" si="217"/>
        <v/>
      </c>
      <c r="GE230" s="104" t="str">
        <f t="shared" si="217"/>
        <v/>
      </c>
      <c r="GF230" s="104" t="str">
        <f t="shared" si="217"/>
        <v/>
      </c>
      <c r="GG230" s="104" t="str">
        <f t="shared" si="217"/>
        <v/>
      </c>
      <c r="GH230" s="104" t="str">
        <f t="shared" si="217"/>
        <v/>
      </c>
      <c r="GI230" s="104"/>
      <c r="GJ230" s="104" t="str">
        <f t="shared" si="208"/>
        <v/>
      </c>
      <c r="GK230" s="104" t="str">
        <f t="shared" si="208"/>
        <v/>
      </c>
      <c r="GL230" s="104" t="str">
        <f t="shared" si="208"/>
        <v/>
      </c>
      <c r="GM230" s="104" t="str">
        <f t="shared" si="208"/>
        <v/>
      </c>
      <c r="GN230" s="104" t="str">
        <f t="shared" si="208"/>
        <v/>
      </c>
      <c r="GO230" s="104" t="str">
        <f t="shared" si="218"/>
        <v/>
      </c>
      <c r="GP230" s="104" t="str">
        <f t="shared" si="218"/>
        <v/>
      </c>
      <c r="GQ230" s="104" t="str">
        <f t="shared" si="218"/>
        <v/>
      </c>
      <c r="GR230" s="104" t="str">
        <f t="shared" si="218"/>
        <v/>
      </c>
      <c r="GS230" s="104" t="str">
        <f t="shared" si="218"/>
        <v/>
      </c>
      <c r="GT230" s="104" t="str">
        <f t="shared" si="218"/>
        <v/>
      </c>
      <c r="GU230" s="104" t="str">
        <f t="shared" si="218"/>
        <v/>
      </c>
      <c r="GV230" s="104" t="str">
        <f t="shared" si="218"/>
        <v/>
      </c>
      <c r="GW230" s="104"/>
      <c r="GX230" s="104" t="str">
        <f t="shared" si="209"/>
        <v/>
      </c>
      <c r="GY230" s="104" t="str">
        <f t="shared" si="209"/>
        <v/>
      </c>
      <c r="GZ230" s="104" t="str">
        <f t="shared" si="209"/>
        <v/>
      </c>
      <c r="HA230" s="104" t="str">
        <f t="shared" si="209"/>
        <v/>
      </c>
      <c r="HB230" s="104" t="str">
        <f t="shared" si="209"/>
        <v/>
      </c>
      <c r="HC230" s="104" t="str">
        <f t="shared" si="219"/>
        <v/>
      </c>
      <c r="HD230" s="104" t="str">
        <f t="shared" si="219"/>
        <v/>
      </c>
      <c r="HE230" s="104" t="str">
        <f t="shared" si="219"/>
        <v/>
      </c>
      <c r="HF230" s="104" t="str">
        <f t="shared" si="219"/>
        <v/>
      </c>
      <c r="HG230" s="104" t="str">
        <f t="shared" si="219"/>
        <v/>
      </c>
      <c r="HH230" s="104" t="str">
        <f t="shared" si="219"/>
        <v/>
      </c>
      <c r="HI230" s="104" t="str">
        <f t="shared" si="219"/>
        <v/>
      </c>
      <c r="HJ230" s="104" t="str">
        <f t="shared" si="219"/>
        <v/>
      </c>
    </row>
    <row r="231" spans="1:218" x14ac:dyDescent="0.25">
      <c r="A231" s="91">
        <v>40663</v>
      </c>
      <c r="B231" s="113">
        <v>0.75</v>
      </c>
      <c r="C231" s="114" t="s">
        <v>407</v>
      </c>
      <c r="D231" s="160" t="s">
        <v>664</v>
      </c>
      <c r="E231" s="112">
        <v>27.6</v>
      </c>
      <c r="F231" s="134"/>
      <c r="G231" s="161" t="s">
        <v>665</v>
      </c>
      <c r="H231" s="162" t="str">
        <f>INDEX('Daily Activity List'!B:B,MATCH(A231,'Daily Activity List'!$A:$A))</f>
        <v>AB Decon - Spray</v>
      </c>
      <c r="I231" s="136"/>
      <c r="J231" s="104" t="str">
        <f t="shared" si="194"/>
        <v/>
      </c>
      <c r="K231" s="104" t="str">
        <f t="shared" si="194"/>
        <v/>
      </c>
      <c r="L231" s="104" t="str">
        <f t="shared" si="224"/>
        <v/>
      </c>
      <c r="M231" s="104" t="str">
        <f t="shared" si="224"/>
        <v/>
      </c>
      <c r="N231" s="104" t="str">
        <f t="shared" si="224"/>
        <v/>
      </c>
      <c r="O231" s="104" t="str">
        <f t="shared" si="224"/>
        <v/>
      </c>
      <c r="P231" s="104" t="str">
        <f t="shared" si="224"/>
        <v/>
      </c>
      <c r="Q231" s="104" t="str">
        <f t="shared" si="224"/>
        <v/>
      </c>
      <c r="R231" s="104" t="str">
        <f t="shared" si="224"/>
        <v/>
      </c>
      <c r="S231" s="104" t="str">
        <f t="shared" si="224"/>
        <v/>
      </c>
      <c r="T231" s="104" t="str">
        <f t="shared" si="224"/>
        <v/>
      </c>
      <c r="U231" s="104" t="str">
        <f t="shared" si="224"/>
        <v/>
      </c>
      <c r="V231" s="104" t="str">
        <f t="shared" si="224"/>
        <v/>
      </c>
      <c r="W231" s="136"/>
      <c r="X231" s="104" t="str">
        <f t="shared" si="180"/>
        <v/>
      </c>
      <c r="Y231" s="104" t="str">
        <f t="shared" si="220"/>
        <v/>
      </c>
      <c r="Z231" s="104" t="str">
        <f t="shared" si="220"/>
        <v/>
      </c>
      <c r="AA231" s="104" t="str">
        <f t="shared" si="220"/>
        <v/>
      </c>
      <c r="AB231" s="104" t="str">
        <f t="shared" si="220"/>
        <v/>
      </c>
      <c r="AC231" s="104" t="str">
        <f t="shared" si="220"/>
        <v/>
      </c>
      <c r="AD231" s="104" t="str">
        <f t="shared" si="220"/>
        <v/>
      </c>
      <c r="AE231" s="104" t="str">
        <f t="shared" si="220"/>
        <v/>
      </c>
      <c r="AF231" s="104" t="str">
        <f t="shared" si="220"/>
        <v/>
      </c>
      <c r="AG231" s="104" t="str">
        <f t="shared" si="220"/>
        <v/>
      </c>
      <c r="AH231" s="104" t="str">
        <f t="shared" si="220"/>
        <v/>
      </c>
      <c r="AI231" s="104" t="str">
        <f t="shared" si="220"/>
        <v/>
      </c>
      <c r="AJ231" s="104" t="str">
        <f t="shared" si="220"/>
        <v/>
      </c>
      <c r="AK231" s="104"/>
      <c r="AL231" s="104" t="str">
        <f t="shared" si="181"/>
        <v/>
      </c>
      <c r="AM231" s="104" t="str">
        <f t="shared" si="221"/>
        <v/>
      </c>
      <c r="AN231" s="104" t="str">
        <f t="shared" si="221"/>
        <v/>
      </c>
      <c r="AO231" s="104" t="str">
        <f t="shared" si="221"/>
        <v/>
      </c>
      <c r="AP231" s="104" t="str">
        <f t="shared" si="221"/>
        <v/>
      </c>
      <c r="AQ231" s="104" t="str">
        <f t="shared" si="221"/>
        <v/>
      </c>
      <c r="AR231" s="104" t="str">
        <f t="shared" si="221"/>
        <v/>
      </c>
      <c r="AS231" s="104" t="str">
        <f t="shared" si="221"/>
        <v/>
      </c>
      <c r="AT231" s="104" t="str">
        <f t="shared" si="221"/>
        <v/>
      </c>
      <c r="AU231" s="104" t="str">
        <f t="shared" si="221"/>
        <v/>
      </c>
      <c r="AV231" s="104" t="str">
        <f t="shared" si="221"/>
        <v/>
      </c>
      <c r="AW231" s="104" t="str">
        <f t="shared" si="221"/>
        <v/>
      </c>
      <c r="AX231" s="104" t="str">
        <f t="shared" si="221"/>
        <v/>
      </c>
      <c r="AY231" s="104"/>
      <c r="AZ231" s="104" t="str">
        <f t="shared" si="182"/>
        <v/>
      </c>
      <c r="BA231" s="104" t="str">
        <f t="shared" si="222"/>
        <v/>
      </c>
      <c r="BB231" s="104" t="str">
        <f t="shared" si="222"/>
        <v/>
      </c>
      <c r="BC231" s="104" t="str">
        <f t="shared" si="222"/>
        <v/>
      </c>
      <c r="BD231" s="104" t="str">
        <f t="shared" si="222"/>
        <v/>
      </c>
      <c r="BE231" s="104" t="str">
        <f t="shared" si="222"/>
        <v/>
      </c>
      <c r="BF231" s="104" t="str">
        <f t="shared" si="222"/>
        <v/>
      </c>
      <c r="BG231" s="104" t="str">
        <f t="shared" si="222"/>
        <v/>
      </c>
      <c r="BH231" s="104" t="str">
        <f t="shared" si="222"/>
        <v/>
      </c>
      <c r="BI231" s="104" t="str">
        <f t="shared" si="222"/>
        <v/>
      </c>
      <c r="BJ231" s="104" t="str">
        <f t="shared" si="222"/>
        <v/>
      </c>
      <c r="BK231" s="104" t="str">
        <f t="shared" si="222"/>
        <v/>
      </c>
      <c r="BL231" s="104" t="str">
        <f t="shared" si="222"/>
        <v/>
      </c>
      <c r="BM231" s="104"/>
      <c r="BN231" s="104" t="str">
        <f t="shared" si="183"/>
        <v/>
      </c>
      <c r="BO231" s="104" t="str">
        <f t="shared" si="223"/>
        <v/>
      </c>
      <c r="BP231" s="104" t="str">
        <f t="shared" si="223"/>
        <v/>
      </c>
      <c r="BQ231" s="104" t="str">
        <f t="shared" si="223"/>
        <v/>
      </c>
      <c r="BR231" s="104" t="str">
        <f t="shared" si="223"/>
        <v/>
      </c>
      <c r="BS231" s="104" t="str">
        <f t="shared" si="223"/>
        <v/>
      </c>
      <c r="BT231" s="104" t="str">
        <f t="shared" si="223"/>
        <v/>
      </c>
      <c r="BU231" s="104" t="str">
        <f t="shared" si="223"/>
        <v/>
      </c>
      <c r="BV231" s="104" t="str">
        <f t="shared" si="223"/>
        <v/>
      </c>
      <c r="BW231" s="104" t="str">
        <f t="shared" si="223"/>
        <v/>
      </c>
      <c r="BX231" s="104" t="str">
        <f t="shared" si="223"/>
        <v/>
      </c>
      <c r="BY231" s="104" t="str">
        <f t="shared" si="223"/>
        <v/>
      </c>
      <c r="BZ231" s="104" t="str">
        <f t="shared" si="223"/>
        <v/>
      </c>
      <c r="CA231" s="104"/>
      <c r="CB231" s="104" t="str">
        <f t="shared" si="200"/>
        <v/>
      </c>
      <c r="CC231" s="104" t="str">
        <f t="shared" si="200"/>
        <v/>
      </c>
      <c r="CD231" s="104" t="str">
        <f t="shared" si="200"/>
        <v/>
      </c>
      <c r="CE231" s="104" t="str">
        <f t="shared" si="200"/>
        <v/>
      </c>
      <c r="CF231" s="104" t="str">
        <f t="shared" si="200"/>
        <v/>
      </c>
      <c r="CG231" s="104" t="str">
        <f t="shared" si="210"/>
        <v/>
      </c>
      <c r="CH231" s="104" t="str">
        <f t="shared" si="210"/>
        <v/>
      </c>
      <c r="CI231" s="104" t="str">
        <f t="shared" si="210"/>
        <v/>
      </c>
      <c r="CJ231" s="104" t="str">
        <f t="shared" si="210"/>
        <v/>
      </c>
      <c r="CK231" s="104" t="str">
        <f t="shared" si="210"/>
        <v/>
      </c>
      <c r="CL231" s="104" t="str">
        <f t="shared" si="210"/>
        <v/>
      </c>
      <c r="CM231" s="104" t="str">
        <f t="shared" si="210"/>
        <v/>
      </c>
      <c r="CN231" s="104" t="str">
        <f t="shared" si="210"/>
        <v/>
      </c>
      <c r="CO231" s="104"/>
      <c r="CP231" s="104" t="str">
        <f t="shared" si="201"/>
        <v/>
      </c>
      <c r="CQ231" s="104" t="str">
        <f t="shared" si="201"/>
        <v/>
      </c>
      <c r="CR231" s="104" t="str">
        <f t="shared" si="201"/>
        <v/>
      </c>
      <c r="CS231" s="104" t="str">
        <f t="shared" si="201"/>
        <v/>
      </c>
      <c r="CT231" s="104" t="str">
        <f t="shared" si="201"/>
        <v/>
      </c>
      <c r="CU231" s="104" t="str">
        <f t="shared" si="211"/>
        <v/>
      </c>
      <c r="CV231" s="104" t="str">
        <f t="shared" si="211"/>
        <v/>
      </c>
      <c r="CW231" s="104" t="str">
        <f t="shared" si="211"/>
        <v/>
      </c>
      <c r="CX231" s="104" t="str">
        <f t="shared" si="211"/>
        <v/>
      </c>
      <c r="CY231" s="104" t="str">
        <f t="shared" si="211"/>
        <v/>
      </c>
      <c r="CZ231" s="104" t="str">
        <f t="shared" si="211"/>
        <v/>
      </c>
      <c r="DA231" s="104" t="str">
        <f t="shared" si="211"/>
        <v/>
      </c>
      <c r="DB231" s="104" t="str">
        <f t="shared" si="211"/>
        <v/>
      </c>
      <c r="DC231" s="104"/>
      <c r="DD231" s="104" t="str">
        <f t="shared" si="202"/>
        <v/>
      </c>
      <c r="DE231" s="104" t="str">
        <f t="shared" si="202"/>
        <v/>
      </c>
      <c r="DF231" s="104" t="str">
        <f t="shared" si="202"/>
        <v/>
      </c>
      <c r="DG231" s="104" t="str">
        <f t="shared" si="202"/>
        <v/>
      </c>
      <c r="DH231" s="104" t="str">
        <f t="shared" si="202"/>
        <v/>
      </c>
      <c r="DI231" s="104" t="str">
        <f t="shared" si="212"/>
        <v/>
      </c>
      <c r="DJ231" s="104" t="str">
        <f t="shared" si="212"/>
        <v/>
      </c>
      <c r="DK231" s="104" t="str">
        <f t="shared" si="212"/>
        <v/>
      </c>
      <c r="DL231" s="104" t="str">
        <f t="shared" si="212"/>
        <v/>
      </c>
      <c r="DM231" s="104" t="str">
        <f t="shared" si="212"/>
        <v/>
      </c>
      <c r="DN231" s="104" t="str">
        <f t="shared" si="212"/>
        <v/>
      </c>
      <c r="DO231" s="104" t="str">
        <f t="shared" si="212"/>
        <v/>
      </c>
      <c r="DP231" s="104" t="str">
        <f t="shared" si="212"/>
        <v/>
      </c>
      <c r="DQ231" s="104"/>
      <c r="DR231" s="104" t="str">
        <f t="shared" si="203"/>
        <v/>
      </c>
      <c r="DS231" s="104" t="str">
        <f t="shared" si="203"/>
        <v/>
      </c>
      <c r="DT231" s="104" t="str">
        <f t="shared" si="203"/>
        <v/>
      </c>
      <c r="DU231" s="104" t="str">
        <f t="shared" si="203"/>
        <v/>
      </c>
      <c r="DV231" s="104" t="str">
        <f t="shared" si="203"/>
        <v/>
      </c>
      <c r="DW231" s="104" t="str">
        <f t="shared" si="213"/>
        <v/>
      </c>
      <c r="DX231" s="104" t="str">
        <f t="shared" si="213"/>
        <v/>
      </c>
      <c r="DY231" s="104" t="str">
        <f t="shared" si="213"/>
        <v/>
      </c>
      <c r="DZ231" s="104" t="str">
        <f t="shared" si="213"/>
        <v/>
      </c>
      <c r="EA231" s="104" t="str">
        <f t="shared" si="213"/>
        <v/>
      </c>
      <c r="EB231" s="104" t="str">
        <f t="shared" si="213"/>
        <v/>
      </c>
      <c r="EC231" s="104" t="str">
        <f t="shared" si="213"/>
        <v/>
      </c>
      <c r="ED231" s="104" t="str">
        <f t="shared" si="213"/>
        <v/>
      </c>
      <c r="EE231" s="104"/>
      <c r="EF231" s="104" t="str">
        <f t="shared" si="204"/>
        <v/>
      </c>
      <c r="EG231" s="104" t="str">
        <f t="shared" si="204"/>
        <v/>
      </c>
      <c r="EH231" s="104" t="str">
        <f t="shared" si="204"/>
        <v/>
      </c>
      <c r="EI231" s="104" t="str">
        <f t="shared" si="204"/>
        <v/>
      </c>
      <c r="EJ231" s="104" t="str">
        <f t="shared" si="204"/>
        <v/>
      </c>
      <c r="EK231" s="104" t="str">
        <f t="shared" si="214"/>
        <v/>
      </c>
      <c r="EL231" s="104" t="str">
        <f t="shared" si="214"/>
        <v/>
      </c>
      <c r="EM231" s="104" t="str">
        <f t="shared" si="214"/>
        <v/>
      </c>
      <c r="EN231" s="104" t="str">
        <f t="shared" si="214"/>
        <v/>
      </c>
      <c r="EO231" s="104" t="str">
        <f t="shared" si="214"/>
        <v/>
      </c>
      <c r="EP231" s="104" t="str">
        <f t="shared" si="214"/>
        <v/>
      </c>
      <c r="EQ231" s="104" t="str">
        <f t="shared" si="214"/>
        <v/>
      </c>
      <c r="ER231" s="104" t="str">
        <f t="shared" si="214"/>
        <v/>
      </c>
      <c r="ES231" s="104"/>
      <c r="ET231" s="104" t="str">
        <f t="shared" si="205"/>
        <v/>
      </c>
      <c r="EU231" s="104" t="str">
        <f t="shared" si="205"/>
        <v/>
      </c>
      <c r="EV231" s="104" t="str">
        <f t="shared" si="205"/>
        <v/>
      </c>
      <c r="EW231" s="104" t="str">
        <f t="shared" si="205"/>
        <v/>
      </c>
      <c r="EX231" s="104" t="str">
        <f t="shared" si="205"/>
        <v/>
      </c>
      <c r="EY231" s="104" t="str">
        <f t="shared" si="215"/>
        <v/>
      </c>
      <c r="EZ231" s="104" t="str">
        <f t="shared" si="215"/>
        <v/>
      </c>
      <c r="FA231" s="104" t="str">
        <f t="shared" si="215"/>
        <v/>
      </c>
      <c r="FB231" s="104" t="str">
        <f t="shared" si="215"/>
        <v/>
      </c>
      <c r="FC231" s="104" t="str">
        <f t="shared" si="215"/>
        <v/>
      </c>
      <c r="FD231" s="104" t="str">
        <f t="shared" si="215"/>
        <v/>
      </c>
      <c r="FE231" s="104" t="str">
        <f t="shared" si="215"/>
        <v/>
      </c>
      <c r="FF231" s="104" t="str">
        <f t="shared" si="215"/>
        <v/>
      </c>
      <c r="FG231" s="104"/>
      <c r="FH231" s="104" t="str">
        <f t="shared" si="206"/>
        <v/>
      </c>
      <c r="FI231" s="104" t="str">
        <f t="shared" si="206"/>
        <v/>
      </c>
      <c r="FJ231" s="104" t="str">
        <f t="shared" si="206"/>
        <v/>
      </c>
      <c r="FK231" s="104" t="str">
        <f t="shared" si="206"/>
        <v/>
      </c>
      <c r="FL231" s="104" t="str">
        <f t="shared" si="206"/>
        <v/>
      </c>
      <c r="FM231" s="104" t="str">
        <f t="shared" si="216"/>
        <v/>
      </c>
      <c r="FN231" s="104" t="str">
        <f t="shared" si="216"/>
        <v/>
      </c>
      <c r="FO231" s="104" t="str">
        <f t="shared" si="216"/>
        <v/>
      </c>
      <c r="FP231" s="104" t="str">
        <f t="shared" si="216"/>
        <v/>
      </c>
      <c r="FQ231" s="104" t="str">
        <f t="shared" si="216"/>
        <v/>
      </c>
      <c r="FR231" s="104" t="str">
        <f t="shared" si="216"/>
        <v/>
      </c>
      <c r="FS231" s="104" t="str">
        <f t="shared" si="216"/>
        <v/>
      </c>
      <c r="FT231" s="104" t="str">
        <f t="shared" si="216"/>
        <v/>
      </c>
      <c r="FU231" s="104"/>
      <c r="FV231" s="104" t="str">
        <f t="shared" si="207"/>
        <v/>
      </c>
      <c r="FW231" s="104" t="str">
        <f t="shared" si="207"/>
        <v/>
      </c>
      <c r="FX231" s="104" t="str">
        <f t="shared" si="207"/>
        <v/>
      </c>
      <c r="FY231" s="104" t="str">
        <f t="shared" si="207"/>
        <v/>
      </c>
      <c r="FZ231" s="104" t="str">
        <f t="shared" si="207"/>
        <v/>
      </c>
      <c r="GA231" s="104" t="str">
        <f t="shared" si="217"/>
        <v/>
      </c>
      <c r="GB231" s="104" t="str">
        <f t="shared" si="217"/>
        <v/>
      </c>
      <c r="GC231" s="104" t="str">
        <f t="shared" si="217"/>
        <v/>
      </c>
      <c r="GD231" s="104" t="str">
        <f t="shared" si="217"/>
        <v/>
      </c>
      <c r="GE231" s="104" t="str">
        <f t="shared" si="217"/>
        <v/>
      </c>
      <c r="GF231" s="104" t="str">
        <f t="shared" si="217"/>
        <v/>
      </c>
      <c r="GG231" s="104" t="str">
        <f t="shared" si="217"/>
        <v/>
      </c>
      <c r="GH231" s="104" t="str">
        <f t="shared" si="217"/>
        <v/>
      </c>
      <c r="GI231" s="104"/>
      <c r="GJ231" s="104" t="str">
        <f t="shared" si="208"/>
        <v/>
      </c>
      <c r="GK231" s="104" t="str">
        <f t="shared" si="208"/>
        <v/>
      </c>
      <c r="GL231" s="104" t="str">
        <f t="shared" si="208"/>
        <v/>
      </c>
      <c r="GM231" s="104" t="str">
        <f t="shared" si="208"/>
        <v/>
      </c>
      <c r="GN231" s="104" t="str">
        <f t="shared" si="208"/>
        <v/>
      </c>
      <c r="GO231" s="104" t="str">
        <f t="shared" si="218"/>
        <v/>
      </c>
      <c r="GP231" s="104" t="str">
        <f t="shared" si="218"/>
        <v/>
      </c>
      <c r="GQ231" s="104" t="str">
        <f t="shared" si="218"/>
        <v/>
      </c>
      <c r="GR231" s="104" t="str">
        <f t="shared" si="218"/>
        <v/>
      </c>
      <c r="GS231" s="104" t="str">
        <f t="shared" si="218"/>
        <v/>
      </c>
      <c r="GT231" s="104" t="str">
        <f t="shared" si="218"/>
        <v/>
      </c>
      <c r="GU231" s="104" t="str">
        <f t="shared" si="218"/>
        <v/>
      </c>
      <c r="GV231" s="104" t="str">
        <f t="shared" si="218"/>
        <v/>
      </c>
      <c r="GW231" s="104"/>
      <c r="GX231" s="104" t="str">
        <f t="shared" si="209"/>
        <v/>
      </c>
      <c r="GY231" s="104" t="str">
        <f t="shared" si="209"/>
        <v/>
      </c>
      <c r="GZ231" s="104" t="str">
        <f t="shared" si="209"/>
        <v/>
      </c>
      <c r="HA231" s="104" t="str">
        <f t="shared" si="209"/>
        <v/>
      </c>
      <c r="HB231" s="104" t="str">
        <f t="shared" si="209"/>
        <v/>
      </c>
      <c r="HC231" s="104" t="str">
        <f t="shared" si="219"/>
        <v/>
      </c>
      <c r="HD231" s="104">
        <f t="shared" si="219"/>
        <v>27.6</v>
      </c>
      <c r="HE231" s="104" t="str">
        <f t="shared" si="219"/>
        <v/>
      </c>
      <c r="HF231" s="104" t="str">
        <f t="shared" si="219"/>
        <v/>
      </c>
      <c r="HG231" s="104" t="str">
        <f t="shared" si="219"/>
        <v/>
      </c>
      <c r="HH231" s="104" t="str">
        <f t="shared" si="219"/>
        <v/>
      </c>
      <c r="HI231" s="104" t="str">
        <f t="shared" si="219"/>
        <v/>
      </c>
      <c r="HJ231" s="104" t="str">
        <f t="shared" si="219"/>
        <v/>
      </c>
    </row>
    <row r="232" spans="1:218" x14ac:dyDescent="0.25">
      <c r="A232" s="91">
        <v>40663</v>
      </c>
      <c r="B232" s="113">
        <v>0.75</v>
      </c>
      <c r="C232" s="114" t="s">
        <v>407</v>
      </c>
      <c r="D232" s="160" t="s">
        <v>664</v>
      </c>
      <c r="E232" s="112">
        <v>22.8</v>
      </c>
      <c r="F232" s="134"/>
      <c r="G232" s="161" t="s">
        <v>665</v>
      </c>
      <c r="H232" s="162" t="str">
        <f>INDEX('Daily Activity List'!B:B,MATCH(A232,'Daily Activity List'!$A:$A))</f>
        <v>AB Decon - Spray</v>
      </c>
      <c r="I232" s="136"/>
      <c r="J232" s="104" t="str">
        <f t="shared" si="194"/>
        <v/>
      </c>
      <c r="K232" s="104" t="str">
        <f t="shared" si="194"/>
        <v/>
      </c>
      <c r="L232" s="104" t="str">
        <f t="shared" si="224"/>
        <v/>
      </c>
      <c r="M232" s="104" t="str">
        <f t="shared" si="224"/>
        <v/>
      </c>
      <c r="N232" s="104" t="str">
        <f t="shared" si="224"/>
        <v/>
      </c>
      <c r="O232" s="104" t="str">
        <f t="shared" si="224"/>
        <v/>
      </c>
      <c r="P232" s="104" t="str">
        <f t="shared" si="224"/>
        <v/>
      </c>
      <c r="Q232" s="104" t="str">
        <f t="shared" si="224"/>
        <v/>
      </c>
      <c r="R232" s="104" t="str">
        <f t="shared" si="224"/>
        <v/>
      </c>
      <c r="S232" s="104" t="str">
        <f t="shared" si="224"/>
        <v/>
      </c>
      <c r="T232" s="104" t="str">
        <f t="shared" si="224"/>
        <v/>
      </c>
      <c r="U232" s="104" t="str">
        <f t="shared" si="224"/>
        <v/>
      </c>
      <c r="V232" s="104" t="str">
        <f t="shared" si="224"/>
        <v/>
      </c>
      <c r="W232" s="136"/>
      <c r="X232" s="104" t="str">
        <f t="shared" si="180"/>
        <v/>
      </c>
      <c r="Y232" s="104" t="str">
        <f t="shared" si="220"/>
        <v/>
      </c>
      <c r="Z232" s="104" t="str">
        <f t="shared" si="220"/>
        <v/>
      </c>
      <c r="AA232" s="104" t="str">
        <f t="shared" si="220"/>
        <v/>
      </c>
      <c r="AB232" s="104" t="str">
        <f t="shared" si="220"/>
        <v/>
      </c>
      <c r="AC232" s="104" t="str">
        <f t="shared" si="220"/>
        <v/>
      </c>
      <c r="AD232" s="104" t="str">
        <f t="shared" si="220"/>
        <v/>
      </c>
      <c r="AE232" s="104" t="str">
        <f t="shared" si="220"/>
        <v/>
      </c>
      <c r="AF232" s="104" t="str">
        <f t="shared" si="220"/>
        <v/>
      </c>
      <c r="AG232" s="104" t="str">
        <f t="shared" si="220"/>
        <v/>
      </c>
      <c r="AH232" s="104" t="str">
        <f t="shared" si="220"/>
        <v/>
      </c>
      <c r="AI232" s="104" t="str">
        <f t="shared" si="220"/>
        <v/>
      </c>
      <c r="AJ232" s="104" t="str">
        <f t="shared" si="220"/>
        <v/>
      </c>
      <c r="AK232" s="104"/>
      <c r="AL232" s="104" t="str">
        <f t="shared" si="181"/>
        <v/>
      </c>
      <c r="AM232" s="104" t="str">
        <f t="shared" si="221"/>
        <v/>
      </c>
      <c r="AN232" s="104" t="str">
        <f t="shared" si="221"/>
        <v/>
      </c>
      <c r="AO232" s="104" t="str">
        <f t="shared" si="221"/>
        <v/>
      </c>
      <c r="AP232" s="104" t="str">
        <f t="shared" si="221"/>
        <v/>
      </c>
      <c r="AQ232" s="104" t="str">
        <f t="shared" si="221"/>
        <v/>
      </c>
      <c r="AR232" s="104" t="str">
        <f t="shared" si="221"/>
        <v/>
      </c>
      <c r="AS232" s="104" t="str">
        <f t="shared" si="221"/>
        <v/>
      </c>
      <c r="AT232" s="104" t="str">
        <f t="shared" si="221"/>
        <v/>
      </c>
      <c r="AU232" s="104" t="str">
        <f t="shared" si="221"/>
        <v/>
      </c>
      <c r="AV232" s="104" t="str">
        <f t="shared" si="221"/>
        <v/>
      </c>
      <c r="AW232" s="104" t="str">
        <f t="shared" si="221"/>
        <v/>
      </c>
      <c r="AX232" s="104" t="str">
        <f t="shared" si="221"/>
        <v/>
      </c>
      <c r="AY232" s="104"/>
      <c r="AZ232" s="104" t="str">
        <f t="shared" si="182"/>
        <v/>
      </c>
      <c r="BA232" s="104" t="str">
        <f t="shared" si="222"/>
        <v/>
      </c>
      <c r="BB232" s="104" t="str">
        <f t="shared" si="222"/>
        <v/>
      </c>
      <c r="BC232" s="104" t="str">
        <f t="shared" si="222"/>
        <v/>
      </c>
      <c r="BD232" s="104" t="str">
        <f t="shared" si="222"/>
        <v/>
      </c>
      <c r="BE232" s="104" t="str">
        <f t="shared" si="222"/>
        <v/>
      </c>
      <c r="BF232" s="104" t="str">
        <f t="shared" si="222"/>
        <v/>
      </c>
      <c r="BG232" s="104" t="str">
        <f t="shared" si="222"/>
        <v/>
      </c>
      <c r="BH232" s="104" t="str">
        <f t="shared" si="222"/>
        <v/>
      </c>
      <c r="BI232" s="104" t="str">
        <f t="shared" si="222"/>
        <v/>
      </c>
      <c r="BJ232" s="104" t="str">
        <f t="shared" si="222"/>
        <v/>
      </c>
      <c r="BK232" s="104" t="str">
        <f t="shared" si="222"/>
        <v/>
      </c>
      <c r="BL232" s="104" t="str">
        <f t="shared" si="222"/>
        <v/>
      </c>
      <c r="BM232" s="104"/>
      <c r="BN232" s="104" t="str">
        <f t="shared" si="183"/>
        <v/>
      </c>
      <c r="BO232" s="104" t="str">
        <f t="shared" si="223"/>
        <v/>
      </c>
      <c r="BP232" s="104" t="str">
        <f t="shared" si="223"/>
        <v/>
      </c>
      <c r="BQ232" s="104" t="str">
        <f t="shared" si="223"/>
        <v/>
      </c>
      <c r="BR232" s="104" t="str">
        <f t="shared" si="223"/>
        <v/>
      </c>
      <c r="BS232" s="104" t="str">
        <f t="shared" si="223"/>
        <v/>
      </c>
      <c r="BT232" s="104" t="str">
        <f t="shared" si="223"/>
        <v/>
      </c>
      <c r="BU232" s="104" t="str">
        <f t="shared" si="223"/>
        <v/>
      </c>
      <c r="BV232" s="104" t="str">
        <f t="shared" si="223"/>
        <v/>
      </c>
      <c r="BW232" s="104" t="str">
        <f t="shared" si="223"/>
        <v/>
      </c>
      <c r="BX232" s="104" t="str">
        <f t="shared" si="223"/>
        <v/>
      </c>
      <c r="BY232" s="104" t="str">
        <f t="shared" si="223"/>
        <v/>
      </c>
      <c r="BZ232" s="104" t="str">
        <f t="shared" si="223"/>
        <v/>
      </c>
      <c r="CA232" s="104"/>
      <c r="CB232" s="104" t="str">
        <f t="shared" si="200"/>
        <v/>
      </c>
      <c r="CC232" s="104" t="str">
        <f t="shared" si="200"/>
        <v/>
      </c>
      <c r="CD232" s="104" t="str">
        <f t="shared" si="200"/>
        <v/>
      </c>
      <c r="CE232" s="104" t="str">
        <f t="shared" si="200"/>
        <v/>
      </c>
      <c r="CF232" s="104" t="str">
        <f t="shared" si="200"/>
        <v/>
      </c>
      <c r="CG232" s="104" t="str">
        <f t="shared" si="210"/>
        <v/>
      </c>
      <c r="CH232" s="104" t="str">
        <f t="shared" si="210"/>
        <v/>
      </c>
      <c r="CI232" s="104" t="str">
        <f t="shared" si="210"/>
        <v/>
      </c>
      <c r="CJ232" s="104" t="str">
        <f t="shared" si="210"/>
        <v/>
      </c>
      <c r="CK232" s="104" t="str">
        <f t="shared" si="210"/>
        <v/>
      </c>
      <c r="CL232" s="104" t="str">
        <f t="shared" si="210"/>
        <v/>
      </c>
      <c r="CM232" s="104" t="str">
        <f t="shared" si="210"/>
        <v/>
      </c>
      <c r="CN232" s="104" t="str">
        <f t="shared" si="210"/>
        <v/>
      </c>
      <c r="CO232" s="104"/>
      <c r="CP232" s="104" t="str">
        <f t="shared" si="201"/>
        <v/>
      </c>
      <c r="CQ232" s="104" t="str">
        <f t="shared" si="201"/>
        <v/>
      </c>
      <c r="CR232" s="104" t="str">
        <f t="shared" si="201"/>
        <v/>
      </c>
      <c r="CS232" s="104" t="str">
        <f t="shared" si="201"/>
        <v/>
      </c>
      <c r="CT232" s="104" t="str">
        <f t="shared" si="201"/>
        <v/>
      </c>
      <c r="CU232" s="104" t="str">
        <f t="shared" si="211"/>
        <v/>
      </c>
      <c r="CV232" s="104" t="str">
        <f t="shared" si="211"/>
        <v/>
      </c>
      <c r="CW232" s="104" t="str">
        <f t="shared" si="211"/>
        <v/>
      </c>
      <c r="CX232" s="104" t="str">
        <f t="shared" si="211"/>
        <v/>
      </c>
      <c r="CY232" s="104" t="str">
        <f t="shared" si="211"/>
        <v/>
      </c>
      <c r="CZ232" s="104" t="str">
        <f t="shared" si="211"/>
        <v/>
      </c>
      <c r="DA232" s="104" t="str">
        <f t="shared" si="211"/>
        <v/>
      </c>
      <c r="DB232" s="104" t="str">
        <f t="shared" si="211"/>
        <v/>
      </c>
      <c r="DC232" s="104"/>
      <c r="DD232" s="104" t="str">
        <f t="shared" si="202"/>
        <v/>
      </c>
      <c r="DE232" s="104" t="str">
        <f t="shared" si="202"/>
        <v/>
      </c>
      <c r="DF232" s="104" t="str">
        <f t="shared" si="202"/>
        <v/>
      </c>
      <c r="DG232" s="104" t="str">
        <f t="shared" si="202"/>
        <v/>
      </c>
      <c r="DH232" s="104" t="str">
        <f t="shared" si="202"/>
        <v/>
      </c>
      <c r="DI232" s="104" t="str">
        <f t="shared" si="212"/>
        <v/>
      </c>
      <c r="DJ232" s="104" t="str">
        <f t="shared" si="212"/>
        <v/>
      </c>
      <c r="DK232" s="104" t="str">
        <f t="shared" si="212"/>
        <v/>
      </c>
      <c r="DL232" s="104" t="str">
        <f t="shared" si="212"/>
        <v/>
      </c>
      <c r="DM232" s="104" t="str">
        <f t="shared" si="212"/>
        <v/>
      </c>
      <c r="DN232" s="104" t="str">
        <f t="shared" si="212"/>
        <v/>
      </c>
      <c r="DO232" s="104" t="str">
        <f t="shared" si="212"/>
        <v/>
      </c>
      <c r="DP232" s="104" t="str">
        <f t="shared" si="212"/>
        <v/>
      </c>
      <c r="DQ232" s="104"/>
      <c r="DR232" s="104" t="str">
        <f t="shared" si="203"/>
        <v/>
      </c>
      <c r="DS232" s="104" t="str">
        <f t="shared" si="203"/>
        <v/>
      </c>
      <c r="DT232" s="104" t="str">
        <f t="shared" si="203"/>
        <v/>
      </c>
      <c r="DU232" s="104" t="str">
        <f t="shared" si="203"/>
        <v/>
      </c>
      <c r="DV232" s="104" t="str">
        <f t="shared" si="203"/>
        <v/>
      </c>
      <c r="DW232" s="104" t="str">
        <f t="shared" si="213"/>
        <v/>
      </c>
      <c r="DX232" s="104" t="str">
        <f t="shared" si="213"/>
        <v/>
      </c>
      <c r="DY232" s="104" t="str">
        <f t="shared" si="213"/>
        <v/>
      </c>
      <c r="DZ232" s="104" t="str">
        <f t="shared" si="213"/>
        <v/>
      </c>
      <c r="EA232" s="104" t="str">
        <f t="shared" si="213"/>
        <v/>
      </c>
      <c r="EB232" s="104" t="str">
        <f t="shared" si="213"/>
        <v/>
      </c>
      <c r="EC232" s="104" t="str">
        <f t="shared" si="213"/>
        <v/>
      </c>
      <c r="ED232" s="104" t="str">
        <f t="shared" si="213"/>
        <v/>
      </c>
      <c r="EE232" s="104"/>
      <c r="EF232" s="104" t="str">
        <f t="shared" si="204"/>
        <v/>
      </c>
      <c r="EG232" s="104" t="str">
        <f t="shared" si="204"/>
        <v/>
      </c>
      <c r="EH232" s="104" t="str">
        <f t="shared" si="204"/>
        <v/>
      </c>
      <c r="EI232" s="104" t="str">
        <f t="shared" si="204"/>
        <v/>
      </c>
      <c r="EJ232" s="104" t="str">
        <f t="shared" si="204"/>
        <v/>
      </c>
      <c r="EK232" s="104" t="str">
        <f t="shared" si="214"/>
        <v/>
      </c>
      <c r="EL232" s="104" t="str">
        <f t="shared" si="214"/>
        <v/>
      </c>
      <c r="EM232" s="104" t="str">
        <f t="shared" si="214"/>
        <v/>
      </c>
      <c r="EN232" s="104" t="str">
        <f t="shared" si="214"/>
        <v/>
      </c>
      <c r="EO232" s="104" t="str">
        <f t="shared" si="214"/>
        <v/>
      </c>
      <c r="EP232" s="104" t="str">
        <f t="shared" si="214"/>
        <v/>
      </c>
      <c r="EQ232" s="104" t="str">
        <f t="shared" si="214"/>
        <v/>
      </c>
      <c r="ER232" s="104" t="str">
        <f t="shared" si="214"/>
        <v/>
      </c>
      <c r="ES232" s="104"/>
      <c r="ET232" s="104" t="str">
        <f t="shared" si="205"/>
        <v/>
      </c>
      <c r="EU232" s="104" t="str">
        <f t="shared" si="205"/>
        <v/>
      </c>
      <c r="EV232" s="104" t="str">
        <f t="shared" si="205"/>
        <v/>
      </c>
      <c r="EW232" s="104" t="str">
        <f t="shared" si="205"/>
        <v/>
      </c>
      <c r="EX232" s="104" t="str">
        <f t="shared" si="205"/>
        <v/>
      </c>
      <c r="EY232" s="104" t="str">
        <f t="shared" si="215"/>
        <v/>
      </c>
      <c r="EZ232" s="104" t="str">
        <f t="shared" si="215"/>
        <v/>
      </c>
      <c r="FA232" s="104" t="str">
        <f t="shared" si="215"/>
        <v/>
      </c>
      <c r="FB232" s="104" t="str">
        <f t="shared" si="215"/>
        <v/>
      </c>
      <c r="FC232" s="104" t="str">
        <f t="shared" si="215"/>
        <v/>
      </c>
      <c r="FD232" s="104" t="str">
        <f t="shared" si="215"/>
        <v/>
      </c>
      <c r="FE232" s="104" t="str">
        <f t="shared" si="215"/>
        <v/>
      </c>
      <c r="FF232" s="104" t="str">
        <f t="shared" si="215"/>
        <v/>
      </c>
      <c r="FG232" s="104"/>
      <c r="FH232" s="104" t="str">
        <f t="shared" si="206"/>
        <v/>
      </c>
      <c r="FI232" s="104" t="str">
        <f t="shared" si="206"/>
        <v/>
      </c>
      <c r="FJ232" s="104" t="str">
        <f t="shared" si="206"/>
        <v/>
      </c>
      <c r="FK232" s="104" t="str">
        <f t="shared" si="206"/>
        <v/>
      </c>
      <c r="FL232" s="104" t="str">
        <f t="shared" si="206"/>
        <v/>
      </c>
      <c r="FM232" s="104" t="str">
        <f t="shared" si="216"/>
        <v/>
      </c>
      <c r="FN232" s="104" t="str">
        <f t="shared" si="216"/>
        <v/>
      </c>
      <c r="FO232" s="104" t="str">
        <f t="shared" si="216"/>
        <v/>
      </c>
      <c r="FP232" s="104" t="str">
        <f t="shared" si="216"/>
        <v/>
      </c>
      <c r="FQ232" s="104" t="str">
        <f t="shared" si="216"/>
        <v/>
      </c>
      <c r="FR232" s="104" t="str">
        <f t="shared" si="216"/>
        <v/>
      </c>
      <c r="FS232" s="104" t="str">
        <f t="shared" si="216"/>
        <v/>
      </c>
      <c r="FT232" s="104" t="str">
        <f t="shared" si="216"/>
        <v/>
      </c>
      <c r="FU232" s="104"/>
      <c r="FV232" s="104" t="str">
        <f t="shared" si="207"/>
        <v/>
      </c>
      <c r="FW232" s="104" t="str">
        <f t="shared" si="207"/>
        <v/>
      </c>
      <c r="FX232" s="104" t="str">
        <f t="shared" si="207"/>
        <v/>
      </c>
      <c r="FY232" s="104" t="str">
        <f t="shared" si="207"/>
        <v/>
      </c>
      <c r="FZ232" s="104" t="str">
        <f t="shared" si="207"/>
        <v/>
      </c>
      <c r="GA232" s="104" t="str">
        <f t="shared" si="217"/>
        <v/>
      </c>
      <c r="GB232" s="104" t="str">
        <f t="shared" si="217"/>
        <v/>
      </c>
      <c r="GC232" s="104" t="str">
        <f t="shared" si="217"/>
        <v/>
      </c>
      <c r="GD232" s="104" t="str">
        <f t="shared" si="217"/>
        <v/>
      </c>
      <c r="GE232" s="104" t="str">
        <f t="shared" si="217"/>
        <v/>
      </c>
      <c r="GF232" s="104" t="str">
        <f t="shared" si="217"/>
        <v/>
      </c>
      <c r="GG232" s="104" t="str">
        <f t="shared" si="217"/>
        <v/>
      </c>
      <c r="GH232" s="104" t="str">
        <f t="shared" si="217"/>
        <v/>
      </c>
      <c r="GI232" s="104"/>
      <c r="GJ232" s="104" t="str">
        <f t="shared" si="208"/>
        <v/>
      </c>
      <c r="GK232" s="104" t="str">
        <f t="shared" si="208"/>
        <v/>
      </c>
      <c r="GL232" s="104" t="str">
        <f t="shared" si="208"/>
        <v/>
      </c>
      <c r="GM232" s="104" t="str">
        <f t="shared" si="208"/>
        <v/>
      </c>
      <c r="GN232" s="104" t="str">
        <f t="shared" si="208"/>
        <v/>
      </c>
      <c r="GO232" s="104" t="str">
        <f t="shared" si="218"/>
        <v/>
      </c>
      <c r="GP232" s="104" t="str">
        <f t="shared" si="218"/>
        <v/>
      </c>
      <c r="GQ232" s="104" t="str">
        <f t="shared" si="218"/>
        <v/>
      </c>
      <c r="GR232" s="104" t="str">
        <f t="shared" si="218"/>
        <v/>
      </c>
      <c r="GS232" s="104" t="str">
        <f t="shared" si="218"/>
        <v/>
      </c>
      <c r="GT232" s="104" t="str">
        <f t="shared" si="218"/>
        <v/>
      </c>
      <c r="GU232" s="104" t="str">
        <f t="shared" si="218"/>
        <v/>
      </c>
      <c r="GV232" s="104" t="str">
        <f t="shared" si="218"/>
        <v/>
      </c>
      <c r="GW232" s="104"/>
      <c r="GX232" s="104" t="str">
        <f t="shared" si="209"/>
        <v/>
      </c>
      <c r="GY232" s="104" t="str">
        <f t="shared" si="209"/>
        <v/>
      </c>
      <c r="GZ232" s="104" t="str">
        <f t="shared" si="209"/>
        <v/>
      </c>
      <c r="HA232" s="104" t="str">
        <f t="shared" si="209"/>
        <v/>
      </c>
      <c r="HB232" s="104" t="str">
        <f t="shared" si="209"/>
        <v/>
      </c>
      <c r="HC232" s="104" t="str">
        <f t="shared" si="219"/>
        <v/>
      </c>
      <c r="HD232" s="104">
        <f t="shared" si="219"/>
        <v>22.8</v>
      </c>
      <c r="HE232" s="104" t="str">
        <f t="shared" si="219"/>
        <v/>
      </c>
      <c r="HF232" s="104" t="str">
        <f t="shared" si="219"/>
        <v/>
      </c>
      <c r="HG232" s="104" t="str">
        <f t="shared" si="219"/>
        <v/>
      </c>
      <c r="HH232" s="104" t="str">
        <f t="shared" si="219"/>
        <v/>
      </c>
      <c r="HI232" s="104" t="str">
        <f t="shared" si="219"/>
        <v/>
      </c>
      <c r="HJ232" s="104" t="str">
        <f t="shared" si="219"/>
        <v/>
      </c>
    </row>
    <row r="233" spans="1:218" x14ac:dyDescent="0.25">
      <c r="A233" s="91">
        <v>40663</v>
      </c>
      <c r="B233" s="113">
        <v>0.75</v>
      </c>
      <c r="C233" s="114" t="s">
        <v>407</v>
      </c>
      <c r="D233" s="160" t="s">
        <v>664</v>
      </c>
      <c r="E233" s="112">
        <v>8.4</v>
      </c>
      <c r="F233" s="134"/>
      <c r="G233" s="161" t="s">
        <v>665</v>
      </c>
      <c r="H233" s="162" t="str">
        <f>INDEX('Daily Activity List'!B:B,MATCH(A233,'Daily Activity List'!$A:$A))</f>
        <v>AB Decon - Spray</v>
      </c>
      <c r="I233" s="136"/>
      <c r="J233" s="104" t="str">
        <f t="shared" si="194"/>
        <v/>
      </c>
      <c r="K233" s="104" t="str">
        <f t="shared" si="194"/>
        <v/>
      </c>
      <c r="L233" s="104" t="str">
        <f t="shared" si="224"/>
        <v/>
      </c>
      <c r="M233" s="104" t="str">
        <f t="shared" si="224"/>
        <v/>
      </c>
      <c r="N233" s="104" t="str">
        <f t="shared" si="224"/>
        <v/>
      </c>
      <c r="O233" s="104" t="str">
        <f t="shared" si="224"/>
        <v/>
      </c>
      <c r="P233" s="104" t="str">
        <f t="shared" si="224"/>
        <v/>
      </c>
      <c r="Q233" s="104" t="str">
        <f t="shared" si="224"/>
        <v/>
      </c>
      <c r="R233" s="104" t="str">
        <f t="shared" si="224"/>
        <v/>
      </c>
      <c r="S233" s="104" t="str">
        <f t="shared" si="224"/>
        <v/>
      </c>
      <c r="T233" s="104" t="str">
        <f t="shared" si="224"/>
        <v/>
      </c>
      <c r="U233" s="104" t="str">
        <f t="shared" si="224"/>
        <v/>
      </c>
      <c r="V233" s="104" t="str">
        <f t="shared" si="224"/>
        <v/>
      </c>
      <c r="W233" s="136"/>
      <c r="X233" s="104" t="str">
        <f t="shared" si="180"/>
        <v/>
      </c>
      <c r="Y233" s="104" t="str">
        <f t="shared" si="220"/>
        <v/>
      </c>
      <c r="Z233" s="104" t="str">
        <f t="shared" si="220"/>
        <v/>
      </c>
      <c r="AA233" s="104" t="str">
        <f t="shared" si="220"/>
        <v/>
      </c>
      <c r="AB233" s="104" t="str">
        <f t="shared" si="220"/>
        <v/>
      </c>
      <c r="AC233" s="104" t="str">
        <f t="shared" si="220"/>
        <v/>
      </c>
      <c r="AD233" s="104" t="str">
        <f t="shared" si="220"/>
        <v/>
      </c>
      <c r="AE233" s="104" t="str">
        <f t="shared" si="220"/>
        <v/>
      </c>
      <c r="AF233" s="104" t="str">
        <f t="shared" si="220"/>
        <v/>
      </c>
      <c r="AG233" s="104" t="str">
        <f t="shared" si="220"/>
        <v/>
      </c>
      <c r="AH233" s="104" t="str">
        <f t="shared" si="220"/>
        <v/>
      </c>
      <c r="AI233" s="104" t="str">
        <f t="shared" si="220"/>
        <v/>
      </c>
      <c r="AJ233" s="104" t="str">
        <f t="shared" si="220"/>
        <v/>
      </c>
      <c r="AK233" s="104"/>
      <c r="AL233" s="104" t="str">
        <f t="shared" si="181"/>
        <v/>
      </c>
      <c r="AM233" s="104" t="str">
        <f t="shared" si="221"/>
        <v/>
      </c>
      <c r="AN233" s="104" t="str">
        <f t="shared" si="221"/>
        <v/>
      </c>
      <c r="AO233" s="104" t="str">
        <f t="shared" si="221"/>
        <v/>
      </c>
      <c r="AP233" s="104" t="str">
        <f t="shared" si="221"/>
        <v/>
      </c>
      <c r="AQ233" s="104" t="str">
        <f t="shared" si="221"/>
        <v/>
      </c>
      <c r="AR233" s="104" t="str">
        <f t="shared" si="221"/>
        <v/>
      </c>
      <c r="AS233" s="104" t="str">
        <f t="shared" si="221"/>
        <v/>
      </c>
      <c r="AT233" s="104" t="str">
        <f t="shared" si="221"/>
        <v/>
      </c>
      <c r="AU233" s="104" t="str">
        <f t="shared" si="221"/>
        <v/>
      </c>
      <c r="AV233" s="104" t="str">
        <f t="shared" si="221"/>
        <v/>
      </c>
      <c r="AW233" s="104" t="str">
        <f t="shared" si="221"/>
        <v/>
      </c>
      <c r="AX233" s="104" t="str">
        <f t="shared" si="221"/>
        <v/>
      </c>
      <c r="AY233" s="104"/>
      <c r="AZ233" s="104" t="str">
        <f t="shared" si="182"/>
        <v/>
      </c>
      <c r="BA233" s="104" t="str">
        <f t="shared" si="222"/>
        <v/>
      </c>
      <c r="BB233" s="104" t="str">
        <f t="shared" si="222"/>
        <v/>
      </c>
      <c r="BC233" s="104" t="str">
        <f t="shared" si="222"/>
        <v/>
      </c>
      <c r="BD233" s="104" t="str">
        <f t="shared" si="222"/>
        <v/>
      </c>
      <c r="BE233" s="104" t="str">
        <f t="shared" si="222"/>
        <v/>
      </c>
      <c r="BF233" s="104" t="str">
        <f t="shared" si="222"/>
        <v/>
      </c>
      <c r="BG233" s="104" t="str">
        <f t="shared" si="222"/>
        <v/>
      </c>
      <c r="BH233" s="104" t="str">
        <f t="shared" si="222"/>
        <v/>
      </c>
      <c r="BI233" s="104" t="str">
        <f t="shared" si="222"/>
        <v/>
      </c>
      <c r="BJ233" s="104" t="str">
        <f t="shared" si="222"/>
        <v/>
      </c>
      <c r="BK233" s="104" t="str">
        <f t="shared" si="222"/>
        <v/>
      </c>
      <c r="BL233" s="104" t="str">
        <f t="shared" si="222"/>
        <v/>
      </c>
      <c r="BM233" s="104"/>
      <c r="BN233" s="104" t="str">
        <f t="shared" si="183"/>
        <v/>
      </c>
      <c r="BO233" s="104" t="str">
        <f t="shared" si="223"/>
        <v/>
      </c>
      <c r="BP233" s="104" t="str">
        <f t="shared" si="223"/>
        <v/>
      </c>
      <c r="BQ233" s="104" t="str">
        <f t="shared" si="223"/>
        <v/>
      </c>
      <c r="BR233" s="104" t="str">
        <f t="shared" si="223"/>
        <v/>
      </c>
      <c r="BS233" s="104" t="str">
        <f t="shared" si="223"/>
        <v/>
      </c>
      <c r="BT233" s="104" t="str">
        <f t="shared" si="223"/>
        <v/>
      </c>
      <c r="BU233" s="104" t="str">
        <f t="shared" si="223"/>
        <v/>
      </c>
      <c r="BV233" s="104" t="str">
        <f t="shared" si="223"/>
        <v/>
      </c>
      <c r="BW233" s="104" t="str">
        <f t="shared" si="223"/>
        <v/>
      </c>
      <c r="BX233" s="104" t="str">
        <f t="shared" si="223"/>
        <v/>
      </c>
      <c r="BY233" s="104" t="str">
        <f t="shared" si="223"/>
        <v/>
      </c>
      <c r="BZ233" s="104" t="str">
        <f t="shared" si="223"/>
        <v/>
      </c>
      <c r="CA233" s="104"/>
      <c r="CB233" s="104" t="str">
        <f t="shared" si="200"/>
        <v/>
      </c>
      <c r="CC233" s="104" t="str">
        <f t="shared" si="200"/>
        <v/>
      </c>
      <c r="CD233" s="104" t="str">
        <f t="shared" si="200"/>
        <v/>
      </c>
      <c r="CE233" s="104" t="str">
        <f t="shared" si="200"/>
        <v/>
      </c>
      <c r="CF233" s="104" t="str">
        <f t="shared" si="200"/>
        <v/>
      </c>
      <c r="CG233" s="104" t="str">
        <f t="shared" si="210"/>
        <v/>
      </c>
      <c r="CH233" s="104" t="str">
        <f t="shared" si="210"/>
        <v/>
      </c>
      <c r="CI233" s="104" t="str">
        <f t="shared" si="210"/>
        <v/>
      </c>
      <c r="CJ233" s="104" t="str">
        <f t="shared" si="210"/>
        <v/>
      </c>
      <c r="CK233" s="104" t="str">
        <f t="shared" si="210"/>
        <v/>
      </c>
      <c r="CL233" s="104" t="str">
        <f t="shared" si="210"/>
        <v/>
      </c>
      <c r="CM233" s="104" t="str">
        <f t="shared" si="210"/>
        <v/>
      </c>
      <c r="CN233" s="104" t="str">
        <f t="shared" si="210"/>
        <v/>
      </c>
      <c r="CO233" s="104"/>
      <c r="CP233" s="104" t="str">
        <f t="shared" si="201"/>
        <v/>
      </c>
      <c r="CQ233" s="104" t="str">
        <f t="shared" si="201"/>
        <v/>
      </c>
      <c r="CR233" s="104" t="str">
        <f t="shared" si="201"/>
        <v/>
      </c>
      <c r="CS233" s="104" t="str">
        <f t="shared" si="201"/>
        <v/>
      </c>
      <c r="CT233" s="104" t="str">
        <f t="shared" si="201"/>
        <v/>
      </c>
      <c r="CU233" s="104" t="str">
        <f t="shared" si="211"/>
        <v/>
      </c>
      <c r="CV233" s="104" t="str">
        <f t="shared" si="211"/>
        <v/>
      </c>
      <c r="CW233" s="104" t="str">
        <f t="shared" si="211"/>
        <v/>
      </c>
      <c r="CX233" s="104" t="str">
        <f t="shared" si="211"/>
        <v/>
      </c>
      <c r="CY233" s="104" t="str">
        <f t="shared" si="211"/>
        <v/>
      </c>
      <c r="CZ233" s="104" t="str">
        <f t="shared" si="211"/>
        <v/>
      </c>
      <c r="DA233" s="104" t="str">
        <f t="shared" si="211"/>
        <v/>
      </c>
      <c r="DB233" s="104" t="str">
        <f t="shared" si="211"/>
        <v/>
      </c>
      <c r="DC233" s="104"/>
      <c r="DD233" s="104" t="str">
        <f t="shared" si="202"/>
        <v/>
      </c>
      <c r="DE233" s="104" t="str">
        <f t="shared" si="202"/>
        <v/>
      </c>
      <c r="DF233" s="104" t="str">
        <f t="shared" si="202"/>
        <v/>
      </c>
      <c r="DG233" s="104" t="str">
        <f t="shared" si="202"/>
        <v/>
      </c>
      <c r="DH233" s="104" t="str">
        <f t="shared" si="202"/>
        <v/>
      </c>
      <c r="DI233" s="104" t="str">
        <f t="shared" si="212"/>
        <v/>
      </c>
      <c r="DJ233" s="104" t="str">
        <f t="shared" si="212"/>
        <v/>
      </c>
      <c r="DK233" s="104" t="str">
        <f t="shared" si="212"/>
        <v/>
      </c>
      <c r="DL233" s="104" t="str">
        <f t="shared" si="212"/>
        <v/>
      </c>
      <c r="DM233" s="104" t="str">
        <f t="shared" si="212"/>
        <v/>
      </c>
      <c r="DN233" s="104" t="str">
        <f t="shared" si="212"/>
        <v/>
      </c>
      <c r="DO233" s="104" t="str">
        <f t="shared" si="212"/>
        <v/>
      </c>
      <c r="DP233" s="104" t="str">
        <f t="shared" si="212"/>
        <v/>
      </c>
      <c r="DQ233" s="104"/>
      <c r="DR233" s="104" t="str">
        <f t="shared" si="203"/>
        <v/>
      </c>
      <c r="DS233" s="104" t="str">
        <f t="shared" si="203"/>
        <v/>
      </c>
      <c r="DT233" s="104" t="str">
        <f t="shared" si="203"/>
        <v/>
      </c>
      <c r="DU233" s="104" t="str">
        <f t="shared" si="203"/>
        <v/>
      </c>
      <c r="DV233" s="104" t="str">
        <f t="shared" si="203"/>
        <v/>
      </c>
      <c r="DW233" s="104" t="str">
        <f t="shared" si="213"/>
        <v/>
      </c>
      <c r="DX233" s="104" t="str">
        <f t="shared" si="213"/>
        <v/>
      </c>
      <c r="DY233" s="104" t="str">
        <f t="shared" si="213"/>
        <v/>
      </c>
      <c r="DZ233" s="104" t="str">
        <f t="shared" si="213"/>
        <v/>
      </c>
      <c r="EA233" s="104" t="str">
        <f t="shared" si="213"/>
        <v/>
      </c>
      <c r="EB233" s="104" t="str">
        <f t="shared" si="213"/>
        <v/>
      </c>
      <c r="EC233" s="104" t="str">
        <f t="shared" si="213"/>
        <v/>
      </c>
      <c r="ED233" s="104" t="str">
        <f t="shared" si="213"/>
        <v/>
      </c>
      <c r="EE233" s="104"/>
      <c r="EF233" s="104" t="str">
        <f t="shared" si="204"/>
        <v/>
      </c>
      <c r="EG233" s="104" t="str">
        <f t="shared" si="204"/>
        <v/>
      </c>
      <c r="EH233" s="104" t="str">
        <f t="shared" si="204"/>
        <v/>
      </c>
      <c r="EI233" s="104" t="str">
        <f t="shared" si="204"/>
        <v/>
      </c>
      <c r="EJ233" s="104" t="str">
        <f t="shared" si="204"/>
        <v/>
      </c>
      <c r="EK233" s="104" t="str">
        <f t="shared" si="214"/>
        <v/>
      </c>
      <c r="EL233" s="104" t="str">
        <f t="shared" si="214"/>
        <v/>
      </c>
      <c r="EM233" s="104" t="str">
        <f t="shared" si="214"/>
        <v/>
      </c>
      <c r="EN233" s="104" t="str">
        <f t="shared" si="214"/>
        <v/>
      </c>
      <c r="EO233" s="104" t="str">
        <f t="shared" si="214"/>
        <v/>
      </c>
      <c r="EP233" s="104" t="str">
        <f t="shared" si="214"/>
        <v/>
      </c>
      <c r="EQ233" s="104" t="str">
        <f t="shared" si="214"/>
        <v/>
      </c>
      <c r="ER233" s="104" t="str">
        <f t="shared" si="214"/>
        <v/>
      </c>
      <c r="ES233" s="104"/>
      <c r="ET233" s="104" t="str">
        <f t="shared" si="205"/>
        <v/>
      </c>
      <c r="EU233" s="104" t="str">
        <f t="shared" si="205"/>
        <v/>
      </c>
      <c r="EV233" s="104" t="str">
        <f t="shared" si="205"/>
        <v/>
      </c>
      <c r="EW233" s="104" t="str">
        <f t="shared" si="205"/>
        <v/>
      </c>
      <c r="EX233" s="104" t="str">
        <f t="shared" si="205"/>
        <v/>
      </c>
      <c r="EY233" s="104" t="str">
        <f t="shared" si="215"/>
        <v/>
      </c>
      <c r="EZ233" s="104" t="str">
        <f t="shared" si="215"/>
        <v/>
      </c>
      <c r="FA233" s="104" t="str">
        <f t="shared" si="215"/>
        <v/>
      </c>
      <c r="FB233" s="104" t="str">
        <f t="shared" si="215"/>
        <v/>
      </c>
      <c r="FC233" s="104" t="str">
        <f t="shared" si="215"/>
        <v/>
      </c>
      <c r="FD233" s="104" t="str">
        <f t="shared" si="215"/>
        <v/>
      </c>
      <c r="FE233" s="104" t="str">
        <f t="shared" si="215"/>
        <v/>
      </c>
      <c r="FF233" s="104" t="str">
        <f t="shared" si="215"/>
        <v/>
      </c>
      <c r="FG233" s="104"/>
      <c r="FH233" s="104" t="str">
        <f t="shared" si="206"/>
        <v/>
      </c>
      <c r="FI233" s="104" t="str">
        <f t="shared" si="206"/>
        <v/>
      </c>
      <c r="FJ233" s="104" t="str">
        <f t="shared" si="206"/>
        <v/>
      </c>
      <c r="FK233" s="104" t="str">
        <f t="shared" si="206"/>
        <v/>
      </c>
      <c r="FL233" s="104" t="str">
        <f t="shared" si="206"/>
        <v/>
      </c>
      <c r="FM233" s="104" t="str">
        <f t="shared" si="216"/>
        <v/>
      </c>
      <c r="FN233" s="104" t="str">
        <f t="shared" si="216"/>
        <v/>
      </c>
      <c r="FO233" s="104" t="str">
        <f t="shared" si="216"/>
        <v/>
      </c>
      <c r="FP233" s="104" t="str">
        <f t="shared" si="216"/>
        <v/>
      </c>
      <c r="FQ233" s="104" t="str">
        <f t="shared" si="216"/>
        <v/>
      </c>
      <c r="FR233" s="104" t="str">
        <f t="shared" si="216"/>
        <v/>
      </c>
      <c r="FS233" s="104" t="str">
        <f t="shared" si="216"/>
        <v/>
      </c>
      <c r="FT233" s="104" t="str">
        <f t="shared" si="216"/>
        <v/>
      </c>
      <c r="FU233" s="104"/>
      <c r="FV233" s="104" t="str">
        <f t="shared" si="207"/>
        <v/>
      </c>
      <c r="FW233" s="104" t="str">
        <f t="shared" si="207"/>
        <v/>
      </c>
      <c r="FX233" s="104" t="str">
        <f t="shared" si="207"/>
        <v/>
      </c>
      <c r="FY233" s="104" t="str">
        <f t="shared" si="207"/>
        <v/>
      </c>
      <c r="FZ233" s="104" t="str">
        <f t="shared" si="207"/>
        <v/>
      </c>
      <c r="GA233" s="104" t="str">
        <f t="shared" si="217"/>
        <v/>
      </c>
      <c r="GB233" s="104" t="str">
        <f t="shared" si="217"/>
        <v/>
      </c>
      <c r="GC233" s="104" t="str">
        <f t="shared" si="217"/>
        <v/>
      </c>
      <c r="GD233" s="104" t="str">
        <f t="shared" si="217"/>
        <v/>
      </c>
      <c r="GE233" s="104" t="str">
        <f t="shared" si="217"/>
        <v/>
      </c>
      <c r="GF233" s="104" t="str">
        <f t="shared" si="217"/>
        <v/>
      </c>
      <c r="GG233" s="104" t="str">
        <f t="shared" si="217"/>
        <v/>
      </c>
      <c r="GH233" s="104" t="str">
        <f t="shared" si="217"/>
        <v/>
      </c>
      <c r="GI233" s="104"/>
      <c r="GJ233" s="104" t="str">
        <f t="shared" si="208"/>
        <v/>
      </c>
      <c r="GK233" s="104" t="str">
        <f t="shared" si="208"/>
        <v/>
      </c>
      <c r="GL233" s="104" t="str">
        <f t="shared" si="208"/>
        <v/>
      </c>
      <c r="GM233" s="104" t="str">
        <f t="shared" si="208"/>
        <v/>
      </c>
      <c r="GN233" s="104" t="str">
        <f t="shared" si="208"/>
        <v/>
      </c>
      <c r="GO233" s="104" t="str">
        <f t="shared" si="218"/>
        <v/>
      </c>
      <c r="GP233" s="104" t="str">
        <f t="shared" si="218"/>
        <v/>
      </c>
      <c r="GQ233" s="104" t="str">
        <f t="shared" si="218"/>
        <v/>
      </c>
      <c r="GR233" s="104" t="str">
        <f t="shared" si="218"/>
        <v/>
      </c>
      <c r="GS233" s="104" t="str">
        <f t="shared" si="218"/>
        <v/>
      </c>
      <c r="GT233" s="104" t="str">
        <f t="shared" si="218"/>
        <v/>
      </c>
      <c r="GU233" s="104" t="str">
        <f t="shared" si="218"/>
        <v/>
      </c>
      <c r="GV233" s="104" t="str">
        <f t="shared" si="218"/>
        <v/>
      </c>
      <c r="GW233" s="104"/>
      <c r="GX233" s="104" t="str">
        <f t="shared" si="209"/>
        <v/>
      </c>
      <c r="GY233" s="104" t="str">
        <f t="shared" si="209"/>
        <v/>
      </c>
      <c r="GZ233" s="104" t="str">
        <f t="shared" si="209"/>
        <v/>
      </c>
      <c r="HA233" s="104" t="str">
        <f t="shared" si="209"/>
        <v/>
      </c>
      <c r="HB233" s="104" t="str">
        <f t="shared" si="209"/>
        <v/>
      </c>
      <c r="HC233" s="104" t="str">
        <f t="shared" si="219"/>
        <v/>
      </c>
      <c r="HD233" s="104">
        <f t="shared" si="219"/>
        <v>8.4</v>
      </c>
      <c r="HE233" s="104" t="str">
        <f t="shared" si="219"/>
        <v/>
      </c>
      <c r="HF233" s="104" t="str">
        <f t="shared" si="219"/>
        <v/>
      </c>
      <c r="HG233" s="104" t="str">
        <f t="shared" si="219"/>
        <v/>
      </c>
      <c r="HH233" s="104" t="str">
        <f t="shared" si="219"/>
        <v/>
      </c>
      <c r="HI233" s="104" t="str">
        <f t="shared" si="219"/>
        <v/>
      </c>
      <c r="HJ233" s="104" t="str">
        <f t="shared" si="219"/>
        <v/>
      </c>
    </row>
    <row r="234" spans="1:218" x14ac:dyDescent="0.25">
      <c r="A234" s="91">
        <v>40663</v>
      </c>
      <c r="B234" s="113">
        <v>0.75</v>
      </c>
      <c r="C234" s="114" t="s">
        <v>559</v>
      </c>
      <c r="D234" s="160" t="s">
        <v>664</v>
      </c>
      <c r="E234" s="112">
        <v>39.6</v>
      </c>
      <c r="F234" s="134"/>
      <c r="G234" s="161" t="s">
        <v>665</v>
      </c>
      <c r="H234" s="162" t="str">
        <f>INDEX('Daily Activity List'!B:B,MATCH(A234,'Daily Activity List'!$A:$A))</f>
        <v>AB Decon - Spray</v>
      </c>
      <c r="I234" s="136"/>
      <c r="J234" s="104" t="str">
        <f t="shared" si="194"/>
        <v/>
      </c>
      <c r="K234" s="104" t="str">
        <f t="shared" si="194"/>
        <v/>
      </c>
      <c r="L234" s="104" t="str">
        <f t="shared" si="224"/>
        <v/>
      </c>
      <c r="M234" s="104" t="str">
        <f t="shared" si="224"/>
        <v/>
      </c>
      <c r="N234" s="104" t="str">
        <f t="shared" si="224"/>
        <v/>
      </c>
      <c r="O234" s="104" t="str">
        <f t="shared" si="224"/>
        <v/>
      </c>
      <c r="P234" s="104" t="str">
        <f t="shared" si="224"/>
        <v/>
      </c>
      <c r="Q234" s="104" t="str">
        <f t="shared" si="224"/>
        <v/>
      </c>
      <c r="R234" s="104" t="str">
        <f t="shared" si="224"/>
        <v/>
      </c>
      <c r="S234" s="104" t="str">
        <f t="shared" si="224"/>
        <v/>
      </c>
      <c r="T234" s="104" t="str">
        <f t="shared" si="224"/>
        <v/>
      </c>
      <c r="U234" s="104" t="str">
        <f t="shared" si="224"/>
        <v/>
      </c>
      <c r="V234" s="104" t="str">
        <f t="shared" si="224"/>
        <v/>
      </c>
      <c r="W234" s="136"/>
      <c r="X234" s="104" t="str">
        <f t="shared" si="180"/>
        <v/>
      </c>
      <c r="Y234" s="104" t="str">
        <f t="shared" si="220"/>
        <v/>
      </c>
      <c r="Z234" s="104" t="str">
        <f t="shared" si="220"/>
        <v/>
      </c>
      <c r="AA234" s="104" t="str">
        <f t="shared" si="220"/>
        <v/>
      </c>
      <c r="AB234" s="104" t="str">
        <f t="shared" si="220"/>
        <v/>
      </c>
      <c r="AC234" s="104" t="str">
        <f t="shared" si="220"/>
        <v/>
      </c>
      <c r="AD234" s="104" t="str">
        <f t="shared" si="220"/>
        <v/>
      </c>
      <c r="AE234" s="104" t="str">
        <f t="shared" si="220"/>
        <v/>
      </c>
      <c r="AF234" s="104" t="str">
        <f t="shared" si="220"/>
        <v/>
      </c>
      <c r="AG234" s="104" t="str">
        <f t="shared" ref="Y234:AJ255" si="225">IF($C234="Decontamination Line",IF($F234="","",IF($H234=AG$1,$F234,"")),"")</f>
        <v/>
      </c>
      <c r="AH234" s="104" t="str">
        <f t="shared" si="225"/>
        <v/>
      </c>
      <c r="AI234" s="104" t="str">
        <f t="shared" si="225"/>
        <v/>
      </c>
      <c r="AJ234" s="104" t="str">
        <f t="shared" si="225"/>
        <v/>
      </c>
      <c r="AK234" s="104"/>
      <c r="AL234" s="104" t="str">
        <f t="shared" si="181"/>
        <v/>
      </c>
      <c r="AM234" s="104" t="str">
        <f t="shared" si="221"/>
        <v/>
      </c>
      <c r="AN234" s="104" t="str">
        <f t="shared" si="221"/>
        <v/>
      </c>
      <c r="AO234" s="104" t="str">
        <f t="shared" si="221"/>
        <v/>
      </c>
      <c r="AP234" s="104" t="str">
        <f t="shared" si="221"/>
        <v/>
      </c>
      <c r="AQ234" s="104" t="str">
        <f t="shared" si="221"/>
        <v/>
      </c>
      <c r="AR234" s="104" t="str">
        <f t="shared" si="221"/>
        <v/>
      </c>
      <c r="AS234" s="104" t="str">
        <f t="shared" si="221"/>
        <v/>
      </c>
      <c r="AT234" s="104" t="str">
        <f t="shared" si="221"/>
        <v/>
      </c>
      <c r="AU234" s="104" t="str">
        <f t="shared" ref="AM234:AX255" si="226">IF($C234="Donning Trailer",IF($E234="","",IF($H234=AU$1,$E234,"")),"")</f>
        <v/>
      </c>
      <c r="AV234" s="104" t="str">
        <f t="shared" si="226"/>
        <v/>
      </c>
      <c r="AW234" s="104" t="str">
        <f t="shared" si="226"/>
        <v/>
      </c>
      <c r="AX234" s="104" t="str">
        <f t="shared" si="226"/>
        <v/>
      </c>
      <c r="AY234" s="104"/>
      <c r="AZ234" s="104" t="str">
        <f t="shared" si="182"/>
        <v/>
      </c>
      <c r="BA234" s="104" t="str">
        <f t="shared" si="222"/>
        <v/>
      </c>
      <c r="BB234" s="104" t="str">
        <f t="shared" si="222"/>
        <v/>
      </c>
      <c r="BC234" s="104" t="str">
        <f t="shared" si="222"/>
        <v/>
      </c>
      <c r="BD234" s="104" t="str">
        <f t="shared" si="222"/>
        <v/>
      </c>
      <c r="BE234" s="104" t="str">
        <f t="shared" si="222"/>
        <v/>
      </c>
      <c r="BF234" s="104" t="str">
        <f t="shared" si="222"/>
        <v/>
      </c>
      <c r="BG234" s="104" t="str">
        <f t="shared" si="222"/>
        <v/>
      </c>
      <c r="BH234" s="104" t="str">
        <f t="shared" si="222"/>
        <v/>
      </c>
      <c r="BI234" s="104" t="str">
        <f t="shared" ref="BA234:BL255" si="227">IF($C234="Building",IF($E234="","",IF($H234=BI$1,$E234,"")),"")</f>
        <v/>
      </c>
      <c r="BJ234" s="104" t="str">
        <f t="shared" si="227"/>
        <v/>
      </c>
      <c r="BK234" s="104" t="str">
        <f t="shared" si="227"/>
        <v/>
      </c>
      <c r="BL234" s="104" t="str">
        <f t="shared" si="227"/>
        <v/>
      </c>
      <c r="BM234" s="104"/>
      <c r="BN234" s="104" t="str">
        <f t="shared" si="183"/>
        <v/>
      </c>
      <c r="BO234" s="104" t="str">
        <f t="shared" si="223"/>
        <v/>
      </c>
      <c r="BP234" s="104" t="str">
        <f t="shared" si="223"/>
        <v/>
      </c>
      <c r="BQ234" s="104" t="str">
        <f t="shared" si="223"/>
        <v/>
      </c>
      <c r="BR234" s="104" t="str">
        <f t="shared" si="223"/>
        <v/>
      </c>
      <c r="BS234" s="104" t="str">
        <f t="shared" si="223"/>
        <v/>
      </c>
      <c r="BT234" s="104" t="str">
        <f t="shared" si="223"/>
        <v/>
      </c>
      <c r="BU234" s="104" t="str">
        <f t="shared" si="223"/>
        <v/>
      </c>
      <c r="BV234" s="104" t="str">
        <f t="shared" si="223"/>
        <v/>
      </c>
      <c r="BW234" s="104" t="str">
        <f t="shared" ref="BO234:BZ255" si="228">IF($C234="Building",IF($F234="","",IF($H234=BW$1,$F234,"")),"")</f>
        <v/>
      </c>
      <c r="BX234" s="104" t="str">
        <f t="shared" si="228"/>
        <v/>
      </c>
      <c r="BY234" s="104" t="str">
        <f t="shared" si="228"/>
        <v/>
      </c>
      <c r="BZ234" s="104" t="str">
        <f t="shared" si="228"/>
        <v/>
      </c>
      <c r="CA234" s="104"/>
      <c r="CB234" s="104" t="str">
        <f t="shared" si="200"/>
        <v/>
      </c>
      <c r="CC234" s="104" t="str">
        <f t="shared" si="200"/>
        <v/>
      </c>
      <c r="CD234" s="104" t="str">
        <f t="shared" si="200"/>
        <v/>
      </c>
      <c r="CE234" s="104" t="str">
        <f t="shared" si="200"/>
        <v/>
      </c>
      <c r="CF234" s="104" t="str">
        <f t="shared" si="200"/>
        <v/>
      </c>
      <c r="CG234" s="104" t="str">
        <f t="shared" si="210"/>
        <v/>
      </c>
      <c r="CH234" s="104" t="str">
        <f t="shared" si="210"/>
        <v/>
      </c>
      <c r="CI234" s="104" t="str">
        <f t="shared" si="210"/>
        <v/>
      </c>
      <c r="CJ234" s="104" t="str">
        <f t="shared" si="210"/>
        <v/>
      </c>
      <c r="CK234" s="104" t="str">
        <f t="shared" si="210"/>
        <v/>
      </c>
      <c r="CL234" s="104" t="str">
        <f t="shared" si="210"/>
        <v/>
      </c>
      <c r="CM234" s="104" t="str">
        <f t="shared" si="210"/>
        <v/>
      </c>
      <c r="CN234" s="104" t="str">
        <f t="shared" si="210"/>
        <v/>
      </c>
      <c r="CO234" s="104"/>
      <c r="CP234" s="104" t="str">
        <f t="shared" si="201"/>
        <v/>
      </c>
      <c r="CQ234" s="104" t="str">
        <f t="shared" si="201"/>
        <v/>
      </c>
      <c r="CR234" s="104" t="str">
        <f t="shared" si="201"/>
        <v/>
      </c>
      <c r="CS234" s="104" t="str">
        <f t="shared" si="201"/>
        <v/>
      </c>
      <c r="CT234" s="104" t="str">
        <f t="shared" si="201"/>
        <v/>
      </c>
      <c r="CU234" s="104" t="str">
        <f t="shared" si="211"/>
        <v/>
      </c>
      <c r="CV234" s="104" t="str">
        <f t="shared" si="211"/>
        <v/>
      </c>
      <c r="CW234" s="104" t="str">
        <f t="shared" si="211"/>
        <v/>
      </c>
      <c r="CX234" s="104" t="str">
        <f t="shared" si="211"/>
        <v/>
      </c>
      <c r="CY234" s="104" t="str">
        <f t="shared" si="211"/>
        <v/>
      </c>
      <c r="CZ234" s="104" t="str">
        <f t="shared" si="211"/>
        <v/>
      </c>
      <c r="DA234" s="104" t="str">
        <f t="shared" si="211"/>
        <v/>
      </c>
      <c r="DB234" s="104" t="str">
        <f t="shared" si="211"/>
        <v/>
      </c>
      <c r="DC234" s="104"/>
      <c r="DD234" s="104" t="str">
        <f t="shared" si="202"/>
        <v/>
      </c>
      <c r="DE234" s="104" t="str">
        <f t="shared" si="202"/>
        <v/>
      </c>
      <c r="DF234" s="104" t="str">
        <f t="shared" si="202"/>
        <v/>
      </c>
      <c r="DG234" s="104" t="str">
        <f t="shared" si="202"/>
        <v/>
      </c>
      <c r="DH234" s="104" t="str">
        <f t="shared" si="202"/>
        <v/>
      </c>
      <c r="DI234" s="104" t="str">
        <f t="shared" si="212"/>
        <v/>
      </c>
      <c r="DJ234" s="104" t="str">
        <f t="shared" si="212"/>
        <v/>
      </c>
      <c r="DK234" s="104" t="str">
        <f t="shared" si="212"/>
        <v/>
      </c>
      <c r="DL234" s="104" t="str">
        <f t="shared" si="212"/>
        <v/>
      </c>
      <c r="DM234" s="104" t="str">
        <f t="shared" si="212"/>
        <v/>
      </c>
      <c r="DN234" s="104" t="str">
        <f t="shared" si="212"/>
        <v/>
      </c>
      <c r="DO234" s="104" t="str">
        <f t="shared" si="212"/>
        <v/>
      </c>
      <c r="DP234" s="104" t="str">
        <f t="shared" si="212"/>
        <v/>
      </c>
      <c r="DQ234" s="104"/>
      <c r="DR234" s="104" t="str">
        <f t="shared" si="203"/>
        <v/>
      </c>
      <c r="DS234" s="104" t="str">
        <f t="shared" si="203"/>
        <v/>
      </c>
      <c r="DT234" s="104" t="str">
        <f t="shared" si="203"/>
        <v/>
      </c>
      <c r="DU234" s="104" t="str">
        <f t="shared" si="203"/>
        <v/>
      </c>
      <c r="DV234" s="104" t="str">
        <f t="shared" si="203"/>
        <v/>
      </c>
      <c r="DW234" s="104" t="str">
        <f t="shared" si="213"/>
        <v/>
      </c>
      <c r="DX234" s="104">
        <f t="shared" si="213"/>
        <v>39.6</v>
      </c>
      <c r="DY234" s="104" t="str">
        <f t="shared" si="213"/>
        <v/>
      </c>
      <c r="DZ234" s="104" t="str">
        <f t="shared" si="213"/>
        <v/>
      </c>
      <c r="EA234" s="104" t="str">
        <f t="shared" si="213"/>
        <v/>
      </c>
      <c r="EB234" s="104" t="str">
        <f t="shared" si="213"/>
        <v/>
      </c>
      <c r="EC234" s="104" t="str">
        <f t="shared" si="213"/>
        <v/>
      </c>
      <c r="ED234" s="104" t="str">
        <f t="shared" si="213"/>
        <v/>
      </c>
      <c r="EE234" s="104"/>
      <c r="EF234" s="104" t="str">
        <f t="shared" si="204"/>
        <v/>
      </c>
      <c r="EG234" s="104" t="str">
        <f t="shared" si="204"/>
        <v/>
      </c>
      <c r="EH234" s="104" t="str">
        <f t="shared" si="204"/>
        <v/>
      </c>
      <c r="EI234" s="104" t="str">
        <f t="shared" si="204"/>
        <v/>
      </c>
      <c r="EJ234" s="104" t="str">
        <f t="shared" si="204"/>
        <v/>
      </c>
      <c r="EK234" s="104" t="str">
        <f t="shared" si="214"/>
        <v/>
      </c>
      <c r="EL234" s="104" t="str">
        <f t="shared" si="214"/>
        <v/>
      </c>
      <c r="EM234" s="104" t="str">
        <f t="shared" si="214"/>
        <v/>
      </c>
      <c r="EN234" s="104" t="str">
        <f t="shared" si="214"/>
        <v/>
      </c>
      <c r="EO234" s="104" t="str">
        <f t="shared" si="214"/>
        <v/>
      </c>
      <c r="EP234" s="104" t="str">
        <f t="shared" si="214"/>
        <v/>
      </c>
      <c r="EQ234" s="104" t="str">
        <f t="shared" si="214"/>
        <v/>
      </c>
      <c r="ER234" s="104" t="str">
        <f t="shared" si="214"/>
        <v/>
      </c>
      <c r="ES234" s="104"/>
      <c r="ET234" s="104" t="str">
        <f t="shared" si="205"/>
        <v/>
      </c>
      <c r="EU234" s="104" t="str">
        <f t="shared" si="205"/>
        <v/>
      </c>
      <c r="EV234" s="104" t="str">
        <f t="shared" si="205"/>
        <v/>
      </c>
      <c r="EW234" s="104" t="str">
        <f t="shared" si="205"/>
        <v/>
      </c>
      <c r="EX234" s="104" t="str">
        <f t="shared" si="205"/>
        <v/>
      </c>
      <c r="EY234" s="104" t="str">
        <f t="shared" si="215"/>
        <v/>
      </c>
      <c r="EZ234" s="104" t="str">
        <f t="shared" si="215"/>
        <v/>
      </c>
      <c r="FA234" s="104" t="str">
        <f t="shared" si="215"/>
        <v/>
      </c>
      <c r="FB234" s="104" t="str">
        <f t="shared" si="215"/>
        <v/>
      </c>
      <c r="FC234" s="104" t="str">
        <f t="shared" si="215"/>
        <v/>
      </c>
      <c r="FD234" s="104" t="str">
        <f t="shared" si="215"/>
        <v/>
      </c>
      <c r="FE234" s="104" t="str">
        <f t="shared" si="215"/>
        <v/>
      </c>
      <c r="FF234" s="104" t="str">
        <f t="shared" si="215"/>
        <v/>
      </c>
      <c r="FG234" s="104"/>
      <c r="FH234" s="104" t="str">
        <f t="shared" si="206"/>
        <v/>
      </c>
      <c r="FI234" s="104" t="str">
        <f t="shared" si="206"/>
        <v/>
      </c>
      <c r="FJ234" s="104" t="str">
        <f t="shared" si="206"/>
        <v/>
      </c>
      <c r="FK234" s="104" t="str">
        <f t="shared" si="206"/>
        <v/>
      </c>
      <c r="FL234" s="104" t="str">
        <f t="shared" si="206"/>
        <v/>
      </c>
      <c r="FM234" s="104" t="str">
        <f t="shared" si="216"/>
        <v/>
      </c>
      <c r="FN234" s="104" t="str">
        <f t="shared" si="216"/>
        <v/>
      </c>
      <c r="FO234" s="104" t="str">
        <f t="shared" si="216"/>
        <v/>
      </c>
      <c r="FP234" s="104" t="str">
        <f t="shared" si="216"/>
        <v/>
      </c>
      <c r="FQ234" s="104" t="str">
        <f t="shared" si="216"/>
        <v/>
      </c>
      <c r="FR234" s="104" t="str">
        <f t="shared" si="216"/>
        <v/>
      </c>
      <c r="FS234" s="104" t="str">
        <f t="shared" si="216"/>
        <v/>
      </c>
      <c r="FT234" s="104" t="str">
        <f t="shared" si="216"/>
        <v/>
      </c>
      <c r="FU234" s="104"/>
      <c r="FV234" s="104" t="str">
        <f t="shared" si="207"/>
        <v/>
      </c>
      <c r="FW234" s="104" t="str">
        <f t="shared" si="207"/>
        <v/>
      </c>
      <c r="FX234" s="104" t="str">
        <f t="shared" si="207"/>
        <v/>
      </c>
      <c r="FY234" s="104" t="str">
        <f t="shared" si="207"/>
        <v/>
      </c>
      <c r="FZ234" s="104" t="str">
        <f t="shared" si="207"/>
        <v/>
      </c>
      <c r="GA234" s="104" t="str">
        <f t="shared" si="217"/>
        <v/>
      </c>
      <c r="GB234" s="104" t="str">
        <f t="shared" si="217"/>
        <v/>
      </c>
      <c r="GC234" s="104" t="str">
        <f t="shared" si="217"/>
        <v/>
      </c>
      <c r="GD234" s="104" t="str">
        <f t="shared" si="217"/>
        <v/>
      </c>
      <c r="GE234" s="104" t="str">
        <f t="shared" si="217"/>
        <v/>
      </c>
      <c r="GF234" s="104" t="str">
        <f t="shared" si="217"/>
        <v/>
      </c>
      <c r="GG234" s="104" t="str">
        <f t="shared" si="217"/>
        <v/>
      </c>
      <c r="GH234" s="104" t="str">
        <f t="shared" si="217"/>
        <v/>
      </c>
      <c r="GI234" s="104"/>
      <c r="GJ234" s="104" t="str">
        <f t="shared" si="208"/>
        <v/>
      </c>
      <c r="GK234" s="104" t="str">
        <f t="shared" si="208"/>
        <v/>
      </c>
      <c r="GL234" s="104" t="str">
        <f t="shared" si="208"/>
        <v/>
      </c>
      <c r="GM234" s="104" t="str">
        <f t="shared" si="208"/>
        <v/>
      </c>
      <c r="GN234" s="104" t="str">
        <f t="shared" si="208"/>
        <v/>
      </c>
      <c r="GO234" s="104" t="str">
        <f t="shared" si="218"/>
        <v/>
      </c>
      <c r="GP234" s="104" t="str">
        <f t="shared" si="218"/>
        <v/>
      </c>
      <c r="GQ234" s="104" t="str">
        <f t="shared" si="218"/>
        <v/>
      </c>
      <c r="GR234" s="104" t="str">
        <f t="shared" si="218"/>
        <v/>
      </c>
      <c r="GS234" s="104" t="str">
        <f t="shared" si="218"/>
        <v/>
      </c>
      <c r="GT234" s="104" t="str">
        <f t="shared" si="218"/>
        <v/>
      </c>
      <c r="GU234" s="104" t="str">
        <f t="shared" si="218"/>
        <v/>
      </c>
      <c r="GV234" s="104" t="str">
        <f t="shared" si="218"/>
        <v/>
      </c>
      <c r="GW234" s="104"/>
      <c r="GX234" s="104" t="str">
        <f t="shared" si="209"/>
        <v/>
      </c>
      <c r="GY234" s="104" t="str">
        <f t="shared" si="209"/>
        <v/>
      </c>
      <c r="GZ234" s="104" t="str">
        <f t="shared" si="209"/>
        <v/>
      </c>
      <c r="HA234" s="104" t="str">
        <f t="shared" si="209"/>
        <v/>
      </c>
      <c r="HB234" s="104" t="str">
        <f t="shared" si="209"/>
        <v/>
      </c>
      <c r="HC234" s="104" t="str">
        <f t="shared" si="219"/>
        <v/>
      </c>
      <c r="HD234" s="104" t="str">
        <f t="shared" si="219"/>
        <v/>
      </c>
      <c r="HE234" s="104" t="str">
        <f t="shared" si="219"/>
        <v/>
      </c>
      <c r="HF234" s="104" t="str">
        <f t="shared" si="219"/>
        <v/>
      </c>
      <c r="HG234" s="104" t="str">
        <f t="shared" si="219"/>
        <v/>
      </c>
      <c r="HH234" s="104" t="str">
        <f t="shared" si="219"/>
        <v/>
      </c>
      <c r="HI234" s="104" t="str">
        <f t="shared" si="219"/>
        <v/>
      </c>
      <c r="HJ234" s="104" t="str">
        <f t="shared" si="219"/>
        <v/>
      </c>
    </row>
    <row r="235" spans="1:218" x14ac:dyDescent="0.25">
      <c r="A235" s="91">
        <v>40663</v>
      </c>
      <c r="B235" s="113">
        <v>0.75</v>
      </c>
      <c r="C235" s="114" t="s">
        <v>559</v>
      </c>
      <c r="D235" s="160" t="s">
        <v>664</v>
      </c>
      <c r="E235" s="112">
        <v>61.2</v>
      </c>
      <c r="F235" s="134"/>
      <c r="G235" s="161" t="s">
        <v>665</v>
      </c>
      <c r="H235" s="162" t="str">
        <f>INDEX('Daily Activity List'!B:B,MATCH(A235,'Daily Activity List'!$A:$A))</f>
        <v>AB Decon - Spray</v>
      </c>
      <c r="I235" s="136"/>
      <c r="J235" s="104" t="str">
        <f t="shared" si="194"/>
        <v/>
      </c>
      <c r="K235" s="104" t="str">
        <f t="shared" si="194"/>
        <v/>
      </c>
      <c r="L235" s="104" t="str">
        <f t="shared" si="224"/>
        <v/>
      </c>
      <c r="M235" s="104" t="str">
        <f t="shared" si="224"/>
        <v/>
      </c>
      <c r="N235" s="104" t="str">
        <f t="shared" si="224"/>
        <v/>
      </c>
      <c r="O235" s="104" t="str">
        <f t="shared" si="224"/>
        <v/>
      </c>
      <c r="P235" s="104" t="str">
        <f t="shared" si="224"/>
        <v/>
      </c>
      <c r="Q235" s="104" t="str">
        <f t="shared" si="224"/>
        <v/>
      </c>
      <c r="R235" s="104" t="str">
        <f t="shared" si="224"/>
        <v/>
      </c>
      <c r="S235" s="104" t="str">
        <f t="shared" si="224"/>
        <v/>
      </c>
      <c r="T235" s="104" t="str">
        <f t="shared" si="224"/>
        <v/>
      </c>
      <c r="U235" s="104" t="str">
        <f t="shared" si="224"/>
        <v/>
      </c>
      <c r="V235" s="104" t="str">
        <f t="shared" si="224"/>
        <v/>
      </c>
      <c r="W235" s="136"/>
      <c r="X235" s="104" t="str">
        <f t="shared" si="180"/>
        <v/>
      </c>
      <c r="Y235" s="104" t="str">
        <f t="shared" si="225"/>
        <v/>
      </c>
      <c r="Z235" s="104" t="str">
        <f t="shared" si="225"/>
        <v/>
      </c>
      <c r="AA235" s="104" t="str">
        <f t="shared" si="225"/>
        <v/>
      </c>
      <c r="AB235" s="104" t="str">
        <f t="shared" si="225"/>
        <v/>
      </c>
      <c r="AC235" s="104" t="str">
        <f t="shared" si="225"/>
        <v/>
      </c>
      <c r="AD235" s="104" t="str">
        <f t="shared" si="225"/>
        <v/>
      </c>
      <c r="AE235" s="104" t="str">
        <f t="shared" si="225"/>
        <v/>
      </c>
      <c r="AF235" s="104" t="str">
        <f t="shared" si="225"/>
        <v/>
      </c>
      <c r="AG235" s="104" t="str">
        <f t="shared" si="225"/>
        <v/>
      </c>
      <c r="AH235" s="104" t="str">
        <f t="shared" si="225"/>
        <v/>
      </c>
      <c r="AI235" s="104" t="str">
        <f t="shared" si="225"/>
        <v/>
      </c>
      <c r="AJ235" s="104" t="str">
        <f t="shared" si="225"/>
        <v/>
      </c>
      <c r="AK235" s="104"/>
      <c r="AL235" s="104" t="str">
        <f t="shared" si="181"/>
        <v/>
      </c>
      <c r="AM235" s="104" t="str">
        <f t="shared" si="226"/>
        <v/>
      </c>
      <c r="AN235" s="104" t="str">
        <f t="shared" si="226"/>
        <v/>
      </c>
      <c r="AO235" s="104" t="str">
        <f t="shared" si="226"/>
        <v/>
      </c>
      <c r="AP235" s="104" t="str">
        <f t="shared" si="226"/>
        <v/>
      </c>
      <c r="AQ235" s="104" t="str">
        <f t="shared" si="226"/>
        <v/>
      </c>
      <c r="AR235" s="104" t="str">
        <f t="shared" si="226"/>
        <v/>
      </c>
      <c r="AS235" s="104" t="str">
        <f t="shared" si="226"/>
        <v/>
      </c>
      <c r="AT235" s="104" t="str">
        <f t="shared" si="226"/>
        <v/>
      </c>
      <c r="AU235" s="104" t="str">
        <f t="shared" si="226"/>
        <v/>
      </c>
      <c r="AV235" s="104" t="str">
        <f t="shared" si="226"/>
        <v/>
      </c>
      <c r="AW235" s="104" t="str">
        <f t="shared" si="226"/>
        <v/>
      </c>
      <c r="AX235" s="104" t="str">
        <f t="shared" si="226"/>
        <v/>
      </c>
      <c r="AY235" s="104"/>
      <c r="AZ235" s="104" t="str">
        <f t="shared" si="182"/>
        <v/>
      </c>
      <c r="BA235" s="104" t="str">
        <f t="shared" si="227"/>
        <v/>
      </c>
      <c r="BB235" s="104" t="str">
        <f t="shared" si="227"/>
        <v/>
      </c>
      <c r="BC235" s="104" t="str">
        <f t="shared" si="227"/>
        <v/>
      </c>
      <c r="BD235" s="104" t="str">
        <f t="shared" si="227"/>
        <v/>
      </c>
      <c r="BE235" s="104" t="str">
        <f t="shared" si="227"/>
        <v/>
      </c>
      <c r="BF235" s="104" t="str">
        <f t="shared" si="227"/>
        <v/>
      </c>
      <c r="BG235" s="104" t="str">
        <f t="shared" si="227"/>
        <v/>
      </c>
      <c r="BH235" s="104" t="str">
        <f t="shared" si="227"/>
        <v/>
      </c>
      <c r="BI235" s="104" t="str">
        <f t="shared" si="227"/>
        <v/>
      </c>
      <c r="BJ235" s="104" t="str">
        <f t="shared" si="227"/>
        <v/>
      </c>
      <c r="BK235" s="104" t="str">
        <f t="shared" si="227"/>
        <v/>
      </c>
      <c r="BL235" s="104" t="str">
        <f t="shared" si="227"/>
        <v/>
      </c>
      <c r="BM235" s="104"/>
      <c r="BN235" s="104" t="str">
        <f t="shared" si="183"/>
        <v/>
      </c>
      <c r="BO235" s="104" t="str">
        <f t="shared" si="228"/>
        <v/>
      </c>
      <c r="BP235" s="104" t="str">
        <f t="shared" si="228"/>
        <v/>
      </c>
      <c r="BQ235" s="104" t="str">
        <f t="shared" si="228"/>
        <v/>
      </c>
      <c r="BR235" s="104" t="str">
        <f t="shared" si="228"/>
        <v/>
      </c>
      <c r="BS235" s="104" t="str">
        <f t="shared" si="228"/>
        <v/>
      </c>
      <c r="BT235" s="104" t="str">
        <f t="shared" si="228"/>
        <v/>
      </c>
      <c r="BU235" s="104" t="str">
        <f t="shared" si="228"/>
        <v/>
      </c>
      <c r="BV235" s="104" t="str">
        <f t="shared" si="228"/>
        <v/>
      </c>
      <c r="BW235" s="104" t="str">
        <f t="shared" si="228"/>
        <v/>
      </c>
      <c r="BX235" s="104" t="str">
        <f t="shared" si="228"/>
        <v/>
      </c>
      <c r="BY235" s="104" t="str">
        <f t="shared" si="228"/>
        <v/>
      </c>
      <c r="BZ235" s="104" t="str">
        <f t="shared" si="228"/>
        <v/>
      </c>
      <c r="CA235" s="104"/>
      <c r="CB235" s="104" t="str">
        <f t="shared" si="200"/>
        <v/>
      </c>
      <c r="CC235" s="104" t="str">
        <f t="shared" si="200"/>
        <v/>
      </c>
      <c r="CD235" s="104" t="str">
        <f t="shared" si="200"/>
        <v/>
      </c>
      <c r="CE235" s="104" t="str">
        <f t="shared" si="200"/>
        <v/>
      </c>
      <c r="CF235" s="104" t="str">
        <f t="shared" si="200"/>
        <v/>
      </c>
      <c r="CG235" s="104" t="str">
        <f t="shared" si="210"/>
        <v/>
      </c>
      <c r="CH235" s="104" t="str">
        <f t="shared" si="210"/>
        <v/>
      </c>
      <c r="CI235" s="104" t="str">
        <f t="shared" si="210"/>
        <v/>
      </c>
      <c r="CJ235" s="104" t="str">
        <f t="shared" si="210"/>
        <v/>
      </c>
      <c r="CK235" s="104" t="str">
        <f t="shared" si="210"/>
        <v/>
      </c>
      <c r="CL235" s="104" t="str">
        <f t="shared" si="210"/>
        <v/>
      </c>
      <c r="CM235" s="104" t="str">
        <f t="shared" si="210"/>
        <v/>
      </c>
      <c r="CN235" s="104" t="str">
        <f t="shared" si="210"/>
        <v/>
      </c>
      <c r="CO235" s="104"/>
      <c r="CP235" s="104" t="str">
        <f t="shared" si="201"/>
        <v/>
      </c>
      <c r="CQ235" s="104" t="str">
        <f t="shared" si="201"/>
        <v/>
      </c>
      <c r="CR235" s="104" t="str">
        <f t="shared" si="201"/>
        <v/>
      </c>
      <c r="CS235" s="104" t="str">
        <f t="shared" si="201"/>
        <v/>
      </c>
      <c r="CT235" s="104" t="str">
        <f t="shared" si="201"/>
        <v/>
      </c>
      <c r="CU235" s="104" t="str">
        <f t="shared" si="211"/>
        <v/>
      </c>
      <c r="CV235" s="104" t="str">
        <f t="shared" si="211"/>
        <v/>
      </c>
      <c r="CW235" s="104" t="str">
        <f t="shared" si="211"/>
        <v/>
      </c>
      <c r="CX235" s="104" t="str">
        <f t="shared" si="211"/>
        <v/>
      </c>
      <c r="CY235" s="104" t="str">
        <f t="shared" si="211"/>
        <v/>
      </c>
      <c r="CZ235" s="104" t="str">
        <f t="shared" si="211"/>
        <v/>
      </c>
      <c r="DA235" s="104" t="str">
        <f t="shared" si="211"/>
        <v/>
      </c>
      <c r="DB235" s="104" t="str">
        <f t="shared" si="211"/>
        <v/>
      </c>
      <c r="DC235" s="104"/>
      <c r="DD235" s="104" t="str">
        <f t="shared" si="202"/>
        <v/>
      </c>
      <c r="DE235" s="104" t="str">
        <f t="shared" si="202"/>
        <v/>
      </c>
      <c r="DF235" s="104" t="str">
        <f t="shared" si="202"/>
        <v/>
      </c>
      <c r="DG235" s="104" t="str">
        <f t="shared" si="202"/>
        <v/>
      </c>
      <c r="DH235" s="104" t="str">
        <f t="shared" si="202"/>
        <v/>
      </c>
      <c r="DI235" s="104" t="str">
        <f t="shared" si="212"/>
        <v/>
      </c>
      <c r="DJ235" s="104" t="str">
        <f t="shared" si="212"/>
        <v/>
      </c>
      <c r="DK235" s="104" t="str">
        <f t="shared" si="212"/>
        <v/>
      </c>
      <c r="DL235" s="104" t="str">
        <f t="shared" si="212"/>
        <v/>
      </c>
      <c r="DM235" s="104" t="str">
        <f t="shared" si="212"/>
        <v/>
      </c>
      <c r="DN235" s="104" t="str">
        <f t="shared" si="212"/>
        <v/>
      </c>
      <c r="DO235" s="104" t="str">
        <f t="shared" si="212"/>
        <v/>
      </c>
      <c r="DP235" s="104" t="str">
        <f t="shared" si="212"/>
        <v/>
      </c>
      <c r="DQ235" s="104"/>
      <c r="DR235" s="104" t="str">
        <f t="shared" si="203"/>
        <v/>
      </c>
      <c r="DS235" s="104" t="str">
        <f t="shared" si="203"/>
        <v/>
      </c>
      <c r="DT235" s="104" t="str">
        <f t="shared" si="203"/>
        <v/>
      </c>
      <c r="DU235" s="104" t="str">
        <f t="shared" si="203"/>
        <v/>
      </c>
      <c r="DV235" s="104" t="str">
        <f t="shared" si="203"/>
        <v/>
      </c>
      <c r="DW235" s="104" t="str">
        <f t="shared" si="213"/>
        <v/>
      </c>
      <c r="DX235" s="104">
        <f t="shared" si="213"/>
        <v>61.2</v>
      </c>
      <c r="DY235" s="104" t="str">
        <f t="shared" si="213"/>
        <v/>
      </c>
      <c r="DZ235" s="104" t="str">
        <f t="shared" si="213"/>
        <v/>
      </c>
      <c r="EA235" s="104" t="str">
        <f t="shared" si="213"/>
        <v/>
      </c>
      <c r="EB235" s="104" t="str">
        <f t="shared" si="213"/>
        <v/>
      </c>
      <c r="EC235" s="104" t="str">
        <f t="shared" si="213"/>
        <v/>
      </c>
      <c r="ED235" s="104" t="str">
        <f t="shared" si="213"/>
        <v/>
      </c>
      <c r="EE235" s="104"/>
      <c r="EF235" s="104" t="str">
        <f t="shared" si="204"/>
        <v/>
      </c>
      <c r="EG235" s="104" t="str">
        <f t="shared" si="204"/>
        <v/>
      </c>
      <c r="EH235" s="104" t="str">
        <f t="shared" si="204"/>
        <v/>
      </c>
      <c r="EI235" s="104" t="str">
        <f t="shared" si="204"/>
        <v/>
      </c>
      <c r="EJ235" s="104" t="str">
        <f t="shared" si="204"/>
        <v/>
      </c>
      <c r="EK235" s="104" t="str">
        <f t="shared" si="214"/>
        <v/>
      </c>
      <c r="EL235" s="104" t="str">
        <f t="shared" si="214"/>
        <v/>
      </c>
      <c r="EM235" s="104" t="str">
        <f t="shared" si="214"/>
        <v/>
      </c>
      <c r="EN235" s="104" t="str">
        <f t="shared" si="214"/>
        <v/>
      </c>
      <c r="EO235" s="104" t="str">
        <f t="shared" si="214"/>
        <v/>
      </c>
      <c r="EP235" s="104" t="str">
        <f t="shared" si="214"/>
        <v/>
      </c>
      <c r="EQ235" s="104" t="str">
        <f t="shared" si="214"/>
        <v/>
      </c>
      <c r="ER235" s="104" t="str">
        <f t="shared" si="214"/>
        <v/>
      </c>
      <c r="ES235" s="104"/>
      <c r="ET235" s="104" t="str">
        <f t="shared" si="205"/>
        <v/>
      </c>
      <c r="EU235" s="104" t="str">
        <f t="shared" si="205"/>
        <v/>
      </c>
      <c r="EV235" s="104" t="str">
        <f t="shared" si="205"/>
        <v/>
      </c>
      <c r="EW235" s="104" t="str">
        <f t="shared" si="205"/>
        <v/>
      </c>
      <c r="EX235" s="104" t="str">
        <f t="shared" si="205"/>
        <v/>
      </c>
      <c r="EY235" s="104" t="str">
        <f t="shared" si="215"/>
        <v/>
      </c>
      <c r="EZ235" s="104" t="str">
        <f t="shared" si="215"/>
        <v/>
      </c>
      <c r="FA235" s="104" t="str">
        <f t="shared" si="215"/>
        <v/>
      </c>
      <c r="FB235" s="104" t="str">
        <f t="shared" si="215"/>
        <v/>
      </c>
      <c r="FC235" s="104" t="str">
        <f t="shared" si="215"/>
        <v/>
      </c>
      <c r="FD235" s="104" t="str">
        <f t="shared" si="215"/>
        <v/>
      </c>
      <c r="FE235" s="104" t="str">
        <f t="shared" si="215"/>
        <v/>
      </c>
      <c r="FF235" s="104" t="str">
        <f t="shared" si="215"/>
        <v/>
      </c>
      <c r="FG235" s="104"/>
      <c r="FH235" s="104" t="str">
        <f t="shared" si="206"/>
        <v/>
      </c>
      <c r="FI235" s="104" t="str">
        <f t="shared" si="206"/>
        <v/>
      </c>
      <c r="FJ235" s="104" t="str">
        <f t="shared" si="206"/>
        <v/>
      </c>
      <c r="FK235" s="104" t="str">
        <f t="shared" si="206"/>
        <v/>
      </c>
      <c r="FL235" s="104" t="str">
        <f t="shared" si="206"/>
        <v/>
      </c>
      <c r="FM235" s="104" t="str">
        <f t="shared" si="216"/>
        <v/>
      </c>
      <c r="FN235" s="104" t="str">
        <f t="shared" si="216"/>
        <v/>
      </c>
      <c r="FO235" s="104" t="str">
        <f t="shared" si="216"/>
        <v/>
      </c>
      <c r="FP235" s="104" t="str">
        <f t="shared" si="216"/>
        <v/>
      </c>
      <c r="FQ235" s="104" t="str">
        <f t="shared" si="216"/>
        <v/>
      </c>
      <c r="FR235" s="104" t="str">
        <f t="shared" si="216"/>
        <v/>
      </c>
      <c r="FS235" s="104" t="str">
        <f t="shared" si="216"/>
        <v/>
      </c>
      <c r="FT235" s="104" t="str">
        <f t="shared" si="216"/>
        <v/>
      </c>
      <c r="FU235" s="104"/>
      <c r="FV235" s="104" t="str">
        <f t="shared" si="207"/>
        <v/>
      </c>
      <c r="FW235" s="104" t="str">
        <f t="shared" si="207"/>
        <v/>
      </c>
      <c r="FX235" s="104" t="str">
        <f t="shared" si="207"/>
        <v/>
      </c>
      <c r="FY235" s="104" t="str">
        <f t="shared" si="207"/>
        <v/>
      </c>
      <c r="FZ235" s="104" t="str">
        <f t="shared" si="207"/>
        <v/>
      </c>
      <c r="GA235" s="104" t="str">
        <f t="shared" si="217"/>
        <v/>
      </c>
      <c r="GB235" s="104" t="str">
        <f t="shared" si="217"/>
        <v/>
      </c>
      <c r="GC235" s="104" t="str">
        <f t="shared" si="217"/>
        <v/>
      </c>
      <c r="GD235" s="104" t="str">
        <f t="shared" si="217"/>
        <v/>
      </c>
      <c r="GE235" s="104" t="str">
        <f t="shared" si="217"/>
        <v/>
      </c>
      <c r="GF235" s="104" t="str">
        <f t="shared" si="217"/>
        <v/>
      </c>
      <c r="GG235" s="104" t="str">
        <f t="shared" si="217"/>
        <v/>
      </c>
      <c r="GH235" s="104" t="str">
        <f t="shared" si="217"/>
        <v/>
      </c>
      <c r="GI235" s="104"/>
      <c r="GJ235" s="104" t="str">
        <f t="shared" si="208"/>
        <v/>
      </c>
      <c r="GK235" s="104" t="str">
        <f t="shared" si="208"/>
        <v/>
      </c>
      <c r="GL235" s="104" t="str">
        <f t="shared" si="208"/>
        <v/>
      </c>
      <c r="GM235" s="104" t="str">
        <f t="shared" si="208"/>
        <v/>
      </c>
      <c r="GN235" s="104" t="str">
        <f t="shared" si="208"/>
        <v/>
      </c>
      <c r="GO235" s="104" t="str">
        <f t="shared" si="218"/>
        <v/>
      </c>
      <c r="GP235" s="104" t="str">
        <f t="shared" si="218"/>
        <v/>
      </c>
      <c r="GQ235" s="104" t="str">
        <f t="shared" si="218"/>
        <v/>
      </c>
      <c r="GR235" s="104" t="str">
        <f t="shared" si="218"/>
        <v/>
      </c>
      <c r="GS235" s="104" t="str">
        <f t="shared" si="218"/>
        <v/>
      </c>
      <c r="GT235" s="104" t="str">
        <f t="shared" si="218"/>
        <v/>
      </c>
      <c r="GU235" s="104" t="str">
        <f t="shared" si="218"/>
        <v/>
      </c>
      <c r="GV235" s="104" t="str">
        <f t="shared" si="218"/>
        <v/>
      </c>
      <c r="GW235" s="104"/>
      <c r="GX235" s="104" t="str">
        <f t="shared" si="209"/>
        <v/>
      </c>
      <c r="GY235" s="104" t="str">
        <f t="shared" si="209"/>
        <v/>
      </c>
      <c r="GZ235" s="104" t="str">
        <f t="shared" si="209"/>
        <v/>
      </c>
      <c r="HA235" s="104" t="str">
        <f t="shared" si="209"/>
        <v/>
      </c>
      <c r="HB235" s="104" t="str">
        <f t="shared" si="209"/>
        <v/>
      </c>
      <c r="HC235" s="104" t="str">
        <f t="shared" si="219"/>
        <v/>
      </c>
      <c r="HD235" s="104" t="str">
        <f t="shared" si="219"/>
        <v/>
      </c>
      <c r="HE235" s="104" t="str">
        <f t="shared" si="219"/>
        <v/>
      </c>
      <c r="HF235" s="104" t="str">
        <f t="shared" si="219"/>
        <v/>
      </c>
      <c r="HG235" s="104" t="str">
        <f t="shared" si="219"/>
        <v/>
      </c>
      <c r="HH235" s="104" t="str">
        <f t="shared" si="219"/>
        <v/>
      </c>
      <c r="HI235" s="104" t="str">
        <f t="shared" si="219"/>
        <v/>
      </c>
      <c r="HJ235" s="104" t="str">
        <f t="shared" si="219"/>
        <v/>
      </c>
    </row>
    <row r="236" spans="1:218" x14ac:dyDescent="0.25">
      <c r="A236" s="91">
        <v>40663</v>
      </c>
      <c r="B236" s="113">
        <v>0.75</v>
      </c>
      <c r="C236" s="114" t="s">
        <v>407</v>
      </c>
      <c r="D236" s="160" t="s">
        <v>664</v>
      </c>
      <c r="E236" s="112">
        <v>54.8</v>
      </c>
      <c r="F236" s="134"/>
      <c r="G236" s="161" t="s">
        <v>665</v>
      </c>
      <c r="H236" s="162" t="str">
        <f>INDEX('Daily Activity List'!B:B,MATCH(A236,'Daily Activity List'!$A:$A))</f>
        <v>AB Decon - Spray</v>
      </c>
      <c r="I236" s="136"/>
      <c r="J236" s="104" t="str">
        <f t="shared" si="194"/>
        <v/>
      </c>
      <c r="K236" s="104" t="str">
        <f t="shared" si="194"/>
        <v/>
      </c>
      <c r="L236" s="104" t="str">
        <f t="shared" si="224"/>
        <v/>
      </c>
      <c r="M236" s="104" t="str">
        <f t="shared" si="224"/>
        <v/>
      </c>
      <c r="N236" s="104" t="str">
        <f t="shared" si="224"/>
        <v/>
      </c>
      <c r="O236" s="104" t="str">
        <f t="shared" si="224"/>
        <v/>
      </c>
      <c r="P236" s="104" t="str">
        <f t="shared" si="224"/>
        <v/>
      </c>
      <c r="Q236" s="104" t="str">
        <f t="shared" si="224"/>
        <v/>
      </c>
      <c r="R236" s="104" t="str">
        <f t="shared" si="224"/>
        <v/>
      </c>
      <c r="S236" s="104" t="str">
        <f t="shared" si="224"/>
        <v/>
      </c>
      <c r="T236" s="104" t="str">
        <f t="shared" si="224"/>
        <v/>
      </c>
      <c r="U236" s="104" t="str">
        <f t="shared" si="224"/>
        <v/>
      </c>
      <c r="V236" s="104" t="str">
        <f t="shared" si="224"/>
        <v/>
      </c>
      <c r="W236" s="136"/>
      <c r="X236" s="104" t="str">
        <f t="shared" ref="X236:X299" si="229">IF($C236="Decontamination Line",IF($F236="","",IF($H236=X$1,$F236,"")),"")</f>
        <v/>
      </c>
      <c r="Y236" s="104" t="str">
        <f t="shared" si="225"/>
        <v/>
      </c>
      <c r="Z236" s="104" t="str">
        <f t="shared" si="225"/>
        <v/>
      </c>
      <c r="AA236" s="104" t="str">
        <f t="shared" si="225"/>
        <v/>
      </c>
      <c r="AB236" s="104" t="str">
        <f t="shared" si="225"/>
        <v/>
      </c>
      <c r="AC236" s="104" t="str">
        <f t="shared" si="225"/>
        <v/>
      </c>
      <c r="AD236" s="104" t="str">
        <f t="shared" si="225"/>
        <v/>
      </c>
      <c r="AE236" s="104" t="str">
        <f t="shared" si="225"/>
        <v/>
      </c>
      <c r="AF236" s="104" t="str">
        <f t="shared" si="225"/>
        <v/>
      </c>
      <c r="AG236" s="104" t="str">
        <f t="shared" si="225"/>
        <v/>
      </c>
      <c r="AH236" s="104" t="str">
        <f t="shared" si="225"/>
        <v/>
      </c>
      <c r="AI236" s="104" t="str">
        <f t="shared" si="225"/>
        <v/>
      </c>
      <c r="AJ236" s="104" t="str">
        <f t="shared" si="225"/>
        <v/>
      </c>
      <c r="AK236" s="104"/>
      <c r="AL236" s="104" t="str">
        <f t="shared" ref="AL236:AL299" si="230">IF($C236="Donning Trailer",IF($E236="","",IF($H236=AL$1,$E236,"")),"")</f>
        <v/>
      </c>
      <c r="AM236" s="104" t="str">
        <f t="shared" si="226"/>
        <v/>
      </c>
      <c r="AN236" s="104" t="str">
        <f t="shared" si="226"/>
        <v/>
      </c>
      <c r="AO236" s="104" t="str">
        <f t="shared" si="226"/>
        <v/>
      </c>
      <c r="AP236" s="104" t="str">
        <f t="shared" si="226"/>
        <v/>
      </c>
      <c r="AQ236" s="104" t="str">
        <f t="shared" si="226"/>
        <v/>
      </c>
      <c r="AR236" s="104" t="str">
        <f t="shared" si="226"/>
        <v/>
      </c>
      <c r="AS236" s="104" t="str">
        <f t="shared" si="226"/>
        <v/>
      </c>
      <c r="AT236" s="104" t="str">
        <f t="shared" si="226"/>
        <v/>
      </c>
      <c r="AU236" s="104" t="str">
        <f t="shared" si="226"/>
        <v/>
      </c>
      <c r="AV236" s="104" t="str">
        <f t="shared" si="226"/>
        <v/>
      </c>
      <c r="AW236" s="104" t="str">
        <f t="shared" si="226"/>
        <v/>
      </c>
      <c r="AX236" s="104" t="str">
        <f t="shared" si="226"/>
        <v/>
      </c>
      <c r="AY236" s="104"/>
      <c r="AZ236" s="104" t="str">
        <f t="shared" ref="AZ236:AZ299" si="231">IF($C236="Building",IF($E236="","",IF($H236=AZ$1,$E236,"")),"")</f>
        <v/>
      </c>
      <c r="BA236" s="104" t="str">
        <f t="shared" si="227"/>
        <v/>
      </c>
      <c r="BB236" s="104" t="str">
        <f t="shared" si="227"/>
        <v/>
      </c>
      <c r="BC236" s="104" t="str">
        <f t="shared" si="227"/>
        <v/>
      </c>
      <c r="BD236" s="104" t="str">
        <f t="shared" si="227"/>
        <v/>
      </c>
      <c r="BE236" s="104" t="str">
        <f t="shared" si="227"/>
        <v/>
      </c>
      <c r="BF236" s="104" t="str">
        <f t="shared" si="227"/>
        <v/>
      </c>
      <c r="BG236" s="104" t="str">
        <f t="shared" si="227"/>
        <v/>
      </c>
      <c r="BH236" s="104" t="str">
        <f t="shared" si="227"/>
        <v/>
      </c>
      <c r="BI236" s="104" t="str">
        <f t="shared" si="227"/>
        <v/>
      </c>
      <c r="BJ236" s="104" t="str">
        <f t="shared" si="227"/>
        <v/>
      </c>
      <c r="BK236" s="104" t="str">
        <f t="shared" si="227"/>
        <v/>
      </c>
      <c r="BL236" s="104" t="str">
        <f t="shared" si="227"/>
        <v/>
      </c>
      <c r="BM236" s="104"/>
      <c r="BN236" s="104" t="str">
        <f t="shared" ref="BN236:BN299" si="232">IF($C236="Building",IF($F236="","",IF($H236=BN$1,$F236,"")),"")</f>
        <v/>
      </c>
      <c r="BO236" s="104" t="str">
        <f t="shared" si="228"/>
        <v/>
      </c>
      <c r="BP236" s="104" t="str">
        <f t="shared" si="228"/>
        <v/>
      </c>
      <c r="BQ236" s="104" t="str">
        <f t="shared" si="228"/>
        <v/>
      </c>
      <c r="BR236" s="104" t="str">
        <f t="shared" si="228"/>
        <v/>
      </c>
      <c r="BS236" s="104" t="str">
        <f t="shared" si="228"/>
        <v/>
      </c>
      <c r="BT236" s="104" t="str">
        <f t="shared" si="228"/>
        <v/>
      </c>
      <c r="BU236" s="104" t="str">
        <f t="shared" si="228"/>
        <v/>
      </c>
      <c r="BV236" s="104" t="str">
        <f t="shared" si="228"/>
        <v/>
      </c>
      <c r="BW236" s="104" t="str">
        <f t="shared" si="228"/>
        <v/>
      </c>
      <c r="BX236" s="104" t="str">
        <f t="shared" si="228"/>
        <v/>
      </c>
      <c r="BY236" s="104" t="str">
        <f t="shared" si="228"/>
        <v/>
      </c>
      <c r="BZ236" s="104" t="str">
        <f t="shared" si="228"/>
        <v/>
      </c>
      <c r="CA236" s="104"/>
      <c r="CB236" s="104" t="str">
        <f t="shared" si="200"/>
        <v/>
      </c>
      <c r="CC236" s="104" t="str">
        <f t="shared" si="200"/>
        <v/>
      </c>
      <c r="CD236" s="104" t="str">
        <f t="shared" si="200"/>
        <v/>
      </c>
      <c r="CE236" s="104" t="str">
        <f t="shared" si="200"/>
        <v/>
      </c>
      <c r="CF236" s="104" t="str">
        <f t="shared" si="200"/>
        <v/>
      </c>
      <c r="CG236" s="104" t="str">
        <f t="shared" si="210"/>
        <v/>
      </c>
      <c r="CH236" s="104" t="str">
        <f t="shared" si="210"/>
        <v/>
      </c>
      <c r="CI236" s="104" t="str">
        <f t="shared" si="210"/>
        <v/>
      </c>
      <c r="CJ236" s="104" t="str">
        <f t="shared" si="210"/>
        <v/>
      </c>
      <c r="CK236" s="104" t="str">
        <f t="shared" si="210"/>
        <v/>
      </c>
      <c r="CL236" s="104" t="str">
        <f t="shared" si="210"/>
        <v/>
      </c>
      <c r="CM236" s="104" t="str">
        <f t="shared" si="210"/>
        <v/>
      </c>
      <c r="CN236" s="104" t="str">
        <f t="shared" si="210"/>
        <v/>
      </c>
      <c r="CO236" s="104"/>
      <c r="CP236" s="104" t="str">
        <f t="shared" si="201"/>
        <v/>
      </c>
      <c r="CQ236" s="104" t="str">
        <f t="shared" si="201"/>
        <v/>
      </c>
      <c r="CR236" s="104" t="str">
        <f t="shared" si="201"/>
        <v/>
      </c>
      <c r="CS236" s="104" t="str">
        <f t="shared" si="201"/>
        <v/>
      </c>
      <c r="CT236" s="104" t="str">
        <f t="shared" si="201"/>
        <v/>
      </c>
      <c r="CU236" s="104" t="str">
        <f t="shared" si="211"/>
        <v/>
      </c>
      <c r="CV236" s="104" t="str">
        <f t="shared" si="211"/>
        <v/>
      </c>
      <c r="CW236" s="104" t="str">
        <f t="shared" si="211"/>
        <v/>
      </c>
      <c r="CX236" s="104" t="str">
        <f t="shared" si="211"/>
        <v/>
      </c>
      <c r="CY236" s="104" t="str">
        <f t="shared" si="211"/>
        <v/>
      </c>
      <c r="CZ236" s="104" t="str">
        <f t="shared" si="211"/>
        <v/>
      </c>
      <c r="DA236" s="104" t="str">
        <f t="shared" si="211"/>
        <v/>
      </c>
      <c r="DB236" s="104" t="str">
        <f t="shared" si="211"/>
        <v/>
      </c>
      <c r="DC236" s="104"/>
      <c r="DD236" s="104" t="str">
        <f t="shared" si="202"/>
        <v/>
      </c>
      <c r="DE236" s="104" t="str">
        <f t="shared" si="202"/>
        <v/>
      </c>
      <c r="DF236" s="104" t="str">
        <f t="shared" si="202"/>
        <v/>
      </c>
      <c r="DG236" s="104" t="str">
        <f t="shared" si="202"/>
        <v/>
      </c>
      <c r="DH236" s="104" t="str">
        <f t="shared" si="202"/>
        <v/>
      </c>
      <c r="DI236" s="104" t="str">
        <f t="shared" si="212"/>
        <v/>
      </c>
      <c r="DJ236" s="104" t="str">
        <f t="shared" si="212"/>
        <v/>
      </c>
      <c r="DK236" s="104" t="str">
        <f t="shared" si="212"/>
        <v/>
      </c>
      <c r="DL236" s="104" t="str">
        <f t="shared" si="212"/>
        <v/>
      </c>
      <c r="DM236" s="104" t="str">
        <f t="shared" si="212"/>
        <v/>
      </c>
      <c r="DN236" s="104" t="str">
        <f t="shared" si="212"/>
        <v/>
      </c>
      <c r="DO236" s="104" t="str">
        <f t="shared" si="212"/>
        <v/>
      </c>
      <c r="DP236" s="104" t="str">
        <f t="shared" si="212"/>
        <v/>
      </c>
      <c r="DQ236" s="104"/>
      <c r="DR236" s="104" t="str">
        <f t="shared" si="203"/>
        <v/>
      </c>
      <c r="DS236" s="104" t="str">
        <f t="shared" si="203"/>
        <v/>
      </c>
      <c r="DT236" s="104" t="str">
        <f t="shared" si="203"/>
        <v/>
      </c>
      <c r="DU236" s="104" t="str">
        <f t="shared" si="203"/>
        <v/>
      </c>
      <c r="DV236" s="104" t="str">
        <f t="shared" si="203"/>
        <v/>
      </c>
      <c r="DW236" s="104" t="str">
        <f t="shared" si="213"/>
        <v/>
      </c>
      <c r="DX236" s="104" t="str">
        <f t="shared" si="213"/>
        <v/>
      </c>
      <c r="DY236" s="104" t="str">
        <f t="shared" si="213"/>
        <v/>
      </c>
      <c r="DZ236" s="104" t="str">
        <f t="shared" si="213"/>
        <v/>
      </c>
      <c r="EA236" s="104" t="str">
        <f t="shared" si="213"/>
        <v/>
      </c>
      <c r="EB236" s="104" t="str">
        <f t="shared" si="213"/>
        <v/>
      </c>
      <c r="EC236" s="104" t="str">
        <f t="shared" si="213"/>
        <v/>
      </c>
      <c r="ED236" s="104" t="str">
        <f t="shared" si="213"/>
        <v/>
      </c>
      <c r="EE236" s="104"/>
      <c r="EF236" s="104" t="str">
        <f t="shared" si="204"/>
        <v/>
      </c>
      <c r="EG236" s="104" t="str">
        <f t="shared" si="204"/>
        <v/>
      </c>
      <c r="EH236" s="104" t="str">
        <f t="shared" si="204"/>
        <v/>
      </c>
      <c r="EI236" s="104" t="str">
        <f t="shared" si="204"/>
        <v/>
      </c>
      <c r="EJ236" s="104" t="str">
        <f t="shared" si="204"/>
        <v/>
      </c>
      <c r="EK236" s="104" t="str">
        <f t="shared" si="214"/>
        <v/>
      </c>
      <c r="EL236" s="104" t="str">
        <f t="shared" si="214"/>
        <v/>
      </c>
      <c r="EM236" s="104" t="str">
        <f t="shared" si="214"/>
        <v/>
      </c>
      <c r="EN236" s="104" t="str">
        <f t="shared" si="214"/>
        <v/>
      </c>
      <c r="EO236" s="104" t="str">
        <f t="shared" si="214"/>
        <v/>
      </c>
      <c r="EP236" s="104" t="str">
        <f t="shared" si="214"/>
        <v/>
      </c>
      <c r="EQ236" s="104" t="str">
        <f t="shared" si="214"/>
        <v/>
      </c>
      <c r="ER236" s="104" t="str">
        <f t="shared" si="214"/>
        <v/>
      </c>
      <c r="ES236" s="104"/>
      <c r="ET236" s="104" t="str">
        <f t="shared" si="205"/>
        <v/>
      </c>
      <c r="EU236" s="104" t="str">
        <f t="shared" si="205"/>
        <v/>
      </c>
      <c r="EV236" s="104" t="str">
        <f t="shared" si="205"/>
        <v/>
      </c>
      <c r="EW236" s="104" t="str">
        <f t="shared" si="205"/>
        <v/>
      </c>
      <c r="EX236" s="104" t="str">
        <f t="shared" si="205"/>
        <v/>
      </c>
      <c r="EY236" s="104" t="str">
        <f t="shared" si="215"/>
        <v/>
      </c>
      <c r="EZ236" s="104" t="str">
        <f t="shared" si="215"/>
        <v/>
      </c>
      <c r="FA236" s="104" t="str">
        <f t="shared" si="215"/>
        <v/>
      </c>
      <c r="FB236" s="104" t="str">
        <f t="shared" si="215"/>
        <v/>
      </c>
      <c r="FC236" s="104" t="str">
        <f t="shared" si="215"/>
        <v/>
      </c>
      <c r="FD236" s="104" t="str">
        <f t="shared" si="215"/>
        <v/>
      </c>
      <c r="FE236" s="104" t="str">
        <f t="shared" si="215"/>
        <v/>
      </c>
      <c r="FF236" s="104" t="str">
        <f t="shared" si="215"/>
        <v/>
      </c>
      <c r="FG236" s="104"/>
      <c r="FH236" s="104" t="str">
        <f t="shared" si="206"/>
        <v/>
      </c>
      <c r="FI236" s="104" t="str">
        <f t="shared" si="206"/>
        <v/>
      </c>
      <c r="FJ236" s="104" t="str">
        <f t="shared" si="206"/>
        <v/>
      </c>
      <c r="FK236" s="104" t="str">
        <f t="shared" si="206"/>
        <v/>
      </c>
      <c r="FL236" s="104" t="str">
        <f t="shared" si="206"/>
        <v/>
      </c>
      <c r="FM236" s="104" t="str">
        <f t="shared" si="216"/>
        <v/>
      </c>
      <c r="FN236" s="104" t="str">
        <f t="shared" si="216"/>
        <v/>
      </c>
      <c r="FO236" s="104" t="str">
        <f t="shared" si="216"/>
        <v/>
      </c>
      <c r="FP236" s="104" t="str">
        <f t="shared" si="216"/>
        <v/>
      </c>
      <c r="FQ236" s="104" t="str">
        <f t="shared" si="216"/>
        <v/>
      </c>
      <c r="FR236" s="104" t="str">
        <f t="shared" si="216"/>
        <v/>
      </c>
      <c r="FS236" s="104" t="str">
        <f t="shared" si="216"/>
        <v/>
      </c>
      <c r="FT236" s="104" t="str">
        <f t="shared" si="216"/>
        <v/>
      </c>
      <c r="FU236" s="104"/>
      <c r="FV236" s="104" t="str">
        <f t="shared" si="207"/>
        <v/>
      </c>
      <c r="FW236" s="104" t="str">
        <f t="shared" si="207"/>
        <v/>
      </c>
      <c r="FX236" s="104" t="str">
        <f t="shared" si="207"/>
        <v/>
      </c>
      <c r="FY236" s="104" t="str">
        <f t="shared" si="207"/>
        <v/>
      </c>
      <c r="FZ236" s="104" t="str">
        <f t="shared" si="207"/>
        <v/>
      </c>
      <c r="GA236" s="104" t="str">
        <f t="shared" si="217"/>
        <v/>
      </c>
      <c r="GB236" s="104" t="str">
        <f t="shared" si="217"/>
        <v/>
      </c>
      <c r="GC236" s="104" t="str">
        <f t="shared" si="217"/>
        <v/>
      </c>
      <c r="GD236" s="104" t="str">
        <f t="shared" si="217"/>
        <v/>
      </c>
      <c r="GE236" s="104" t="str">
        <f t="shared" si="217"/>
        <v/>
      </c>
      <c r="GF236" s="104" t="str">
        <f t="shared" si="217"/>
        <v/>
      </c>
      <c r="GG236" s="104" t="str">
        <f t="shared" si="217"/>
        <v/>
      </c>
      <c r="GH236" s="104" t="str">
        <f t="shared" si="217"/>
        <v/>
      </c>
      <c r="GI236" s="104"/>
      <c r="GJ236" s="104" t="str">
        <f t="shared" si="208"/>
        <v/>
      </c>
      <c r="GK236" s="104" t="str">
        <f t="shared" si="208"/>
        <v/>
      </c>
      <c r="GL236" s="104" t="str">
        <f t="shared" si="208"/>
        <v/>
      </c>
      <c r="GM236" s="104" t="str">
        <f t="shared" si="208"/>
        <v/>
      </c>
      <c r="GN236" s="104" t="str">
        <f t="shared" si="208"/>
        <v/>
      </c>
      <c r="GO236" s="104" t="str">
        <f t="shared" si="218"/>
        <v/>
      </c>
      <c r="GP236" s="104" t="str">
        <f t="shared" si="218"/>
        <v/>
      </c>
      <c r="GQ236" s="104" t="str">
        <f t="shared" si="218"/>
        <v/>
      </c>
      <c r="GR236" s="104" t="str">
        <f t="shared" si="218"/>
        <v/>
      </c>
      <c r="GS236" s="104" t="str">
        <f t="shared" si="218"/>
        <v/>
      </c>
      <c r="GT236" s="104" t="str">
        <f t="shared" si="218"/>
        <v/>
      </c>
      <c r="GU236" s="104" t="str">
        <f t="shared" si="218"/>
        <v/>
      </c>
      <c r="GV236" s="104" t="str">
        <f t="shared" si="218"/>
        <v/>
      </c>
      <c r="GW236" s="104"/>
      <c r="GX236" s="104" t="str">
        <f t="shared" si="209"/>
        <v/>
      </c>
      <c r="GY236" s="104" t="str">
        <f t="shared" si="209"/>
        <v/>
      </c>
      <c r="GZ236" s="104" t="str">
        <f t="shared" si="209"/>
        <v/>
      </c>
      <c r="HA236" s="104" t="str">
        <f t="shared" si="209"/>
        <v/>
      </c>
      <c r="HB236" s="104" t="str">
        <f t="shared" si="209"/>
        <v/>
      </c>
      <c r="HC236" s="104" t="str">
        <f t="shared" si="219"/>
        <v/>
      </c>
      <c r="HD236" s="104">
        <f t="shared" si="219"/>
        <v>54.8</v>
      </c>
      <c r="HE236" s="104" t="str">
        <f t="shared" si="219"/>
        <v/>
      </c>
      <c r="HF236" s="104" t="str">
        <f t="shared" si="219"/>
        <v/>
      </c>
      <c r="HG236" s="104" t="str">
        <f t="shared" si="219"/>
        <v/>
      </c>
      <c r="HH236" s="104" t="str">
        <f t="shared" si="219"/>
        <v/>
      </c>
      <c r="HI236" s="104" t="str">
        <f t="shared" si="219"/>
        <v/>
      </c>
      <c r="HJ236" s="104" t="str">
        <f t="shared" si="219"/>
        <v/>
      </c>
    </row>
    <row r="237" spans="1:218" x14ac:dyDescent="0.25">
      <c r="A237" s="91">
        <v>40663</v>
      </c>
      <c r="B237" s="113">
        <v>0.75</v>
      </c>
      <c r="C237" s="114" t="s">
        <v>407</v>
      </c>
      <c r="D237" s="160" t="s">
        <v>664</v>
      </c>
      <c r="E237" s="112">
        <v>46</v>
      </c>
      <c r="F237" s="134"/>
      <c r="G237" s="161" t="s">
        <v>665</v>
      </c>
      <c r="H237" s="162" t="str">
        <f>INDEX('Daily Activity List'!B:B,MATCH(A237,'Daily Activity List'!$A:$A))</f>
        <v>AB Decon - Spray</v>
      </c>
      <c r="I237" s="136"/>
      <c r="J237" s="104" t="str">
        <f t="shared" si="194"/>
        <v/>
      </c>
      <c r="K237" s="104" t="str">
        <f t="shared" si="194"/>
        <v/>
      </c>
      <c r="L237" s="104" t="str">
        <f t="shared" si="224"/>
        <v/>
      </c>
      <c r="M237" s="104" t="str">
        <f t="shared" si="224"/>
        <v/>
      </c>
      <c r="N237" s="104" t="str">
        <f t="shared" si="224"/>
        <v/>
      </c>
      <c r="O237" s="104" t="str">
        <f t="shared" si="224"/>
        <v/>
      </c>
      <c r="P237" s="104" t="str">
        <f t="shared" si="224"/>
        <v/>
      </c>
      <c r="Q237" s="104" t="str">
        <f t="shared" si="224"/>
        <v/>
      </c>
      <c r="R237" s="104" t="str">
        <f t="shared" si="224"/>
        <v/>
      </c>
      <c r="S237" s="104" t="str">
        <f t="shared" si="224"/>
        <v/>
      </c>
      <c r="T237" s="104" t="str">
        <f t="shared" si="224"/>
        <v/>
      </c>
      <c r="U237" s="104" t="str">
        <f t="shared" si="224"/>
        <v/>
      </c>
      <c r="V237" s="104" t="str">
        <f t="shared" si="224"/>
        <v/>
      </c>
      <c r="W237" s="136"/>
      <c r="X237" s="104" t="str">
        <f t="shared" si="229"/>
        <v/>
      </c>
      <c r="Y237" s="104" t="str">
        <f t="shared" si="225"/>
        <v/>
      </c>
      <c r="Z237" s="104" t="str">
        <f t="shared" si="225"/>
        <v/>
      </c>
      <c r="AA237" s="104" t="str">
        <f t="shared" si="225"/>
        <v/>
      </c>
      <c r="AB237" s="104" t="str">
        <f t="shared" si="225"/>
        <v/>
      </c>
      <c r="AC237" s="104" t="str">
        <f t="shared" si="225"/>
        <v/>
      </c>
      <c r="AD237" s="104" t="str">
        <f t="shared" si="225"/>
        <v/>
      </c>
      <c r="AE237" s="104" t="str">
        <f t="shared" si="225"/>
        <v/>
      </c>
      <c r="AF237" s="104" t="str">
        <f t="shared" si="225"/>
        <v/>
      </c>
      <c r="AG237" s="104" t="str">
        <f t="shared" si="225"/>
        <v/>
      </c>
      <c r="AH237" s="104" t="str">
        <f t="shared" si="225"/>
        <v/>
      </c>
      <c r="AI237" s="104" t="str">
        <f t="shared" si="225"/>
        <v/>
      </c>
      <c r="AJ237" s="104" t="str">
        <f t="shared" si="225"/>
        <v/>
      </c>
      <c r="AK237" s="104"/>
      <c r="AL237" s="104" t="str">
        <f t="shared" si="230"/>
        <v/>
      </c>
      <c r="AM237" s="104" t="str">
        <f t="shared" si="226"/>
        <v/>
      </c>
      <c r="AN237" s="104" t="str">
        <f t="shared" si="226"/>
        <v/>
      </c>
      <c r="AO237" s="104" t="str">
        <f t="shared" si="226"/>
        <v/>
      </c>
      <c r="AP237" s="104" t="str">
        <f t="shared" si="226"/>
        <v/>
      </c>
      <c r="AQ237" s="104" t="str">
        <f t="shared" si="226"/>
        <v/>
      </c>
      <c r="AR237" s="104" t="str">
        <f t="shared" si="226"/>
        <v/>
      </c>
      <c r="AS237" s="104" t="str">
        <f t="shared" si="226"/>
        <v/>
      </c>
      <c r="AT237" s="104" t="str">
        <f t="shared" si="226"/>
        <v/>
      </c>
      <c r="AU237" s="104" t="str">
        <f t="shared" si="226"/>
        <v/>
      </c>
      <c r="AV237" s="104" t="str">
        <f t="shared" si="226"/>
        <v/>
      </c>
      <c r="AW237" s="104" t="str">
        <f t="shared" si="226"/>
        <v/>
      </c>
      <c r="AX237" s="104" t="str">
        <f t="shared" si="226"/>
        <v/>
      </c>
      <c r="AY237" s="104"/>
      <c r="AZ237" s="104" t="str">
        <f t="shared" si="231"/>
        <v/>
      </c>
      <c r="BA237" s="104" t="str">
        <f t="shared" si="227"/>
        <v/>
      </c>
      <c r="BB237" s="104" t="str">
        <f t="shared" si="227"/>
        <v/>
      </c>
      <c r="BC237" s="104" t="str">
        <f t="shared" si="227"/>
        <v/>
      </c>
      <c r="BD237" s="104" t="str">
        <f t="shared" si="227"/>
        <v/>
      </c>
      <c r="BE237" s="104" t="str">
        <f t="shared" si="227"/>
        <v/>
      </c>
      <c r="BF237" s="104" t="str">
        <f t="shared" si="227"/>
        <v/>
      </c>
      <c r="BG237" s="104" t="str">
        <f t="shared" si="227"/>
        <v/>
      </c>
      <c r="BH237" s="104" t="str">
        <f t="shared" si="227"/>
        <v/>
      </c>
      <c r="BI237" s="104" t="str">
        <f t="shared" si="227"/>
        <v/>
      </c>
      <c r="BJ237" s="104" t="str">
        <f t="shared" si="227"/>
        <v/>
      </c>
      <c r="BK237" s="104" t="str">
        <f t="shared" si="227"/>
        <v/>
      </c>
      <c r="BL237" s="104" t="str">
        <f t="shared" si="227"/>
        <v/>
      </c>
      <c r="BM237" s="104"/>
      <c r="BN237" s="104" t="str">
        <f t="shared" si="232"/>
        <v/>
      </c>
      <c r="BO237" s="104" t="str">
        <f t="shared" si="228"/>
        <v/>
      </c>
      <c r="BP237" s="104" t="str">
        <f t="shared" si="228"/>
        <v/>
      </c>
      <c r="BQ237" s="104" t="str">
        <f t="shared" si="228"/>
        <v/>
      </c>
      <c r="BR237" s="104" t="str">
        <f t="shared" si="228"/>
        <v/>
      </c>
      <c r="BS237" s="104" t="str">
        <f t="shared" si="228"/>
        <v/>
      </c>
      <c r="BT237" s="104" t="str">
        <f t="shared" si="228"/>
        <v/>
      </c>
      <c r="BU237" s="104" t="str">
        <f t="shared" si="228"/>
        <v/>
      </c>
      <c r="BV237" s="104" t="str">
        <f t="shared" si="228"/>
        <v/>
      </c>
      <c r="BW237" s="104" t="str">
        <f t="shared" si="228"/>
        <v/>
      </c>
      <c r="BX237" s="104" t="str">
        <f t="shared" si="228"/>
        <v/>
      </c>
      <c r="BY237" s="104" t="str">
        <f t="shared" si="228"/>
        <v/>
      </c>
      <c r="BZ237" s="104" t="str">
        <f t="shared" si="228"/>
        <v/>
      </c>
      <c r="CA237" s="104"/>
      <c r="CB237" s="104" t="str">
        <f t="shared" si="200"/>
        <v/>
      </c>
      <c r="CC237" s="104" t="str">
        <f t="shared" si="200"/>
        <v/>
      </c>
      <c r="CD237" s="104" t="str">
        <f t="shared" si="200"/>
        <v/>
      </c>
      <c r="CE237" s="104" t="str">
        <f t="shared" si="200"/>
        <v/>
      </c>
      <c r="CF237" s="104" t="str">
        <f t="shared" si="200"/>
        <v/>
      </c>
      <c r="CG237" s="104" t="str">
        <f t="shared" si="210"/>
        <v/>
      </c>
      <c r="CH237" s="104" t="str">
        <f t="shared" si="210"/>
        <v/>
      </c>
      <c r="CI237" s="104" t="str">
        <f t="shared" si="210"/>
        <v/>
      </c>
      <c r="CJ237" s="104" t="str">
        <f t="shared" si="210"/>
        <v/>
      </c>
      <c r="CK237" s="104" t="str">
        <f t="shared" si="210"/>
        <v/>
      </c>
      <c r="CL237" s="104" t="str">
        <f t="shared" si="210"/>
        <v/>
      </c>
      <c r="CM237" s="104" t="str">
        <f t="shared" si="210"/>
        <v/>
      </c>
      <c r="CN237" s="104" t="str">
        <f t="shared" si="210"/>
        <v/>
      </c>
      <c r="CO237" s="104"/>
      <c r="CP237" s="104" t="str">
        <f t="shared" si="201"/>
        <v/>
      </c>
      <c r="CQ237" s="104" t="str">
        <f t="shared" si="201"/>
        <v/>
      </c>
      <c r="CR237" s="104" t="str">
        <f t="shared" si="201"/>
        <v/>
      </c>
      <c r="CS237" s="104" t="str">
        <f t="shared" si="201"/>
        <v/>
      </c>
      <c r="CT237" s="104" t="str">
        <f t="shared" si="201"/>
        <v/>
      </c>
      <c r="CU237" s="104" t="str">
        <f t="shared" si="211"/>
        <v/>
      </c>
      <c r="CV237" s="104" t="str">
        <f t="shared" si="211"/>
        <v/>
      </c>
      <c r="CW237" s="104" t="str">
        <f t="shared" si="211"/>
        <v/>
      </c>
      <c r="CX237" s="104" t="str">
        <f t="shared" si="211"/>
        <v/>
      </c>
      <c r="CY237" s="104" t="str">
        <f t="shared" si="211"/>
        <v/>
      </c>
      <c r="CZ237" s="104" t="str">
        <f t="shared" si="211"/>
        <v/>
      </c>
      <c r="DA237" s="104" t="str">
        <f t="shared" si="211"/>
        <v/>
      </c>
      <c r="DB237" s="104" t="str">
        <f t="shared" si="211"/>
        <v/>
      </c>
      <c r="DC237" s="104"/>
      <c r="DD237" s="104" t="str">
        <f t="shared" si="202"/>
        <v/>
      </c>
      <c r="DE237" s="104" t="str">
        <f t="shared" si="202"/>
        <v/>
      </c>
      <c r="DF237" s="104" t="str">
        <f t="shared" si="202"/>
        <v/>
      </c>
      <c r="DG237" s="104" t="str">
        <f t="shared" si="202"/>
        <v/>
      </c>
      <c r="DH237" s="104" t="str">
        <f t="shared" si="202"/>
        <v/>
      </c>
      <c r="DI237" s="104" t="str">
        <f t="shared" si="212"/>
        <v/>
      </c>
      <c r="DJ237" s="104" t="str">
        <f t="shared" si="212"/>
        <v/>
      </c>
      <c r="DK237" s="104" t="str">
        <f t="shared" si="212"/>
        <v/>
      </c>
      <c r="DL237" s="104" t="str">
        <f t="shared" si="212"/>
        <v/>
      </c>
      <c r="DM237" s="104" t="str">
        <f t="shared" si="212"/>
        <v/>
      </c>
      <c r="DN237" s="104" t="str">
        <f t="shared" si="212"/>
        <v/>
      </c>
      <c r="DO237" s="104" t="str">
        <f t="shared" si="212"/>
        <v/>
      </c>
      <c r="DP237" s="104" t="str">
        <f t="shared" si="212"/>
        <v/>
      </c>
      <c r="DQ237" s="104"/>
      <c r="DR237" s="104" t="str">
        <f t="shared" si="203"/>
        <v/>
      </c>
      <c r="DS237" s="104" t="str">
        <f t="shared" si="203"/>
        <v/>
      </c>
      <c r="DT237" s="104" t="str">
        <f t="shared" si="203"/>
        <v/>
      </c>
      <c r="DU237" s="104" t="str">
        <f t="shared" si="203"/>
        <v/>
      </c>
      <c r="DV237" s="104" t="str">
        <f t="shared" si="203"/>
        <v/>
      </c>
      <c r="DW237" s="104" t="str">
        <f t="shared" si="213"/>
        <v/>
      </c>
      <c r="DX237" s="104" t="str">
        <f t="shared" si="213"/>
        <v/>
      </c>
      <c r="DY237" s="104" t="str">
        <f t="shared" si="213"/>
        <v/>
      </c>
      <c r="DZ237" s="104" t="str">
        <f t="shared" si="213"/>
        <v/>
      </c>
      <c r="EA237" s="104" t="str">
        <f t="shared" si="213"/>
        <v/>
      </c>
      <c r="EB237" s="104" t="str">
        <f t="shared" si="213"/>
        <v/>
      </c>
      <c r="EC237" s="104" t="str">
        <f t="shared" si="213"/>
        <v/>
      </c>
      <c r="ED237" s="104" t="str">
        <f t="shared" si="213"/>
        <v/>
      </c>
      <c r="EE237" s="104"/>
      <c r="EF237" s="104" t="str">
        <f t="shared" si="204"/>
        <v/>
      </c>
      <c r="EG237" s="104" t="str">
        <f t="shared" si="204"/>
        <v/>
      </c>
      <c r="EH237" s="104" t="str">
        <f t="shared" si="204"/>
        <v/>
      </c>
      <c r="EI237" s="104" t="str">
        <f t="shared" si="204"/>
        <v/>
      </c>
      <c r="EJ237" s="104" t="str">
        <f t="shared" si="204"/>
        <v/>
      </c>
      <c r="EK237" s="104" t="str">
        <f t="shared" si="214"/>
        <v/>
      </c>
      <c r="EL237" s="104" t="str">
        <f t="shared" si="214"/>
        <v/>
      </c>
      <c r="EM237" s="104" t="str">
        <f t="shared" si="214"/>
        <v/>
      </c>
      <c r="EN237" s="104" t="str">
        <f t="shared" si="214"/>
        <v/>
      </c>
      <c r="EO237" s="104" t="str">
        <f t="shared" si="214"/>
        <v/>
      </c>
      <c r="EP237" s="104" t="str">
        <f t="shared" si="214"/>
        <v/>
      </c>
      <c r="EQ237" s="104" t="str">
        <f t="shared" si="214"/>
        <v/>
      </c>
      <c r="ER237" s="104" t="str">
        <f t="shared" si="214"/>
        <v/>
      </c>
      <c r="ES237" s="104"/>
      <c r="ET237" s="104" t="str">
        <f t="shared" si="205"/>
        <v/>
      </c>
      <c r="EU237" s="104" t="str">
        <f t="shared" si="205"/>
        <v/>
      </c>
      <c r="EV237" s="104" t="str">
        <f t="shared" si="205"/>
        <v/>
      </c>
      <c r="EW237" s="104" t="str">
        <f t="shared" si="205"/>
        <v/>
      </c>
      <c r="EX237" s="104" t="str">
        <f t="shared" si="205"/>
        <v/>
      </c>
      <c r="EY237" s="104" t="str">
        <f t="shared" si="215"/>
        <v/>
      </c>
      <c r="EZ237" s="104" t="str">
        <f t="shared" si="215"/>
        <v/>
      </c>
      <c r="FA237" s="104" t="str">
        <f t="shared" si="215"/>
        <v/>
      </c>
      <c r="FB237" s="104" t="str">
        <f t="shared" si="215"/>
        <v/>
      </c>
      <c r="FC237" s="104" t="str">
        <f t="shared" si="215"/>
        <v/>
      </c>
      <c r="FD237" s="104" t="str">
        <f t="shared" si="215"/>
        <v/>
      </c>
      <c r="FE237" s="104" t="str">
        <f t="shared" si="215"/>
        <v/>
      </c>
      <c r="FF237" s="104" t="str">
        <f t="shared" si="215"/>
        <v/>
      </c>
      <c r="FG237" s="104"/>
      <c r="FH237" s="104" t="str">
        <f t="shared" si="206"/>
        <v/>
      </c>
      <c r="FI237" s="104" t="str">
        <f t="shared" si="206"/>
        <v/>
      </c>
      <c r="FJ237" s="104" t="str">
        <f t="shared" si="206"/>
        <v/>
      </c>
      <c r="FK237" s="104" t="str">
        <f t="shared" si="206"/>
        <v/>
      </c>
      <c r="FL237" s="104" t="str">
        <f t="shared" si="206"/>
        <v/>
      </c>
      <c r="FM237" s="104" t="str">
        <f t="shared" si="216"/>
        <v/>
      </c>
      <c r="FN237" s="104" t="str">
        <f t="shared" si="216"/>
        <v/>
      </c>
      <c r="FO237" s="104" t="str">
        <f t="shared" si="216"/>
        <v/>
      </c>
      <c r="FP237" s="104" t="str">
        <f t="shared" si="216"/>
        <v/>
      </c>
      <c r="FQ237" s="104" t="str">
        <f t="shared" si="216"/>
        <v/>
      </c>
      <c r="FR237" s="104" t="str">
        <f t="shared" si="216"/>
        <v/>
      </c>
      <c r="FS237" s="104" t="str">
        <f t="shared" si="216"/>
        <v/>
      </c>
      <c r="FT237" s="104" t="str">
        <f t="shared" si="216"/>
        <v/>
      </c>
      <c r="FU237" s="104"/>
      <c r="FV237" s="104" t="str">
        <f t="shared" si="207"/>
        <v/>
      </c>
      <c r="FW237" s="104" t="str">
        <f t="shared" si="207"/>
        <v/>
      </c>
      <c r="FX237" s="104" t="str">
        <f t="shared" si="207"/>
        <v/>
      </c>
      <c r="FY237" s="104" t="str">
        <f t="shared" si="207"/>
        <v/>
      </c>
      <c r="FZ237" s="104" t="str">
        <f t="shared" si="207"/>
        <v/>
      </c>
      <c r="GA237" s="104" t="str">
        <f t="shared" si="217"/>
        <v/>
      </c>
      <c r="GB237" s="104" t="str">
        <f t="shared" si="217"/>
        <v/>
      </c>
      <c r="GC237" s="104" t="str">
        <f t="shared" si="217"/>
        <v/>
      </c>
      <c r="GD237" s="104" t="str">
        <f t="shared" si="217"/>
        <v/>
      </c>
      <c r="GE237" s="104" t="str">
        <f t="shared" si="217"/>
        <v/>
      </c>
      <c r="GF237" s="104" t="str">
        <f t="shared" si="217"/>
        <v/>
      </c>
      <c r="GG237" s="104" t="str">
        <f t="shared" si="217"/>
        <v/>
      </c>
      <c r="GH237" s="104" t="str">
        <f t="shared" si="217"/>
        <v/>
      </c>
      <c r="GI237" s="104"/>
      <c r="GJ237" s="104" t="str">
        <f t="shared" si="208"/>
        <v/>
      </c>
      <c r="GK237" s="104" t="str">
        <f t="shared" si="208"/>
        <v/>
      </c>
      <c r="GL237" s="104" t="str">
        <f t="shared" si="208"/>
        <v/>
      </c>
      <c r="GM237" s="104" t="str">
        <f t="shared" si="208"/>
        <v/>
      </c>
      <c r="GN237" s="104" t="str">
        <f t="shared" si="208"/>
        <v/>
      </c>
      <c r="GO237" s="104" t="str">
        <f t="shared" si="218"/>
        <v/>
      </c>
      <c r="GP237" s="104" t="str">
        <f t="shared" si="218"/>
        <v/>
      </c>
      <c r="GQ237" s="104" t="str">
        <f t="shared" si="218"/>
        <v/>
      </c>
      <c r="GR237" s="104" t="str">
        <f t="shared" si="218"/>
        <v/>
      </c>
      <c r="GS237" s="104" t="str">
        <f t="shared" si="218"/>
        <v/>
      </c>
      <c r="GT237" s="104" t="str">
        <f t="shared" si="218"/>
        <v/>
      </c>
      <c r="GU237" s="104" t="str">
        <f t="shared" si="218"/>
        <v/>
      </c>
      <c r="GV237" s="104" t="str">
        <f t="shared" si="218"/>
        <v/>
      </c>
      <c r="GW237" s="104"/>
      <c r="GX237" s="104" t="str">
        <f t="shared" si="209"/>
        <v/>
      </c>
      <c r="GY237" s="104" t="str">
        <f t="shared" si="209"/>
        <v/>
      </c>
      <c r="GZ237" s="104" t="str">
        <f t="shared" si="209"/>
        <v/>
      </c>
      <c r="HA237" s="104" t="str">
        <f t="shared" si="209"/>
        <v/>
      </c>
      <c r="HB237" s="104" t="str">
        <f t="shared" si="209"/>
        <v/>
      </c>
      <c r="HC237" s="104" t="str">
        <f t="shared" si="219"/>
        <v/>
      </c>
      <c r="HD237" s="104">
        <f t="shared" si="219"/>
        <v>46</v>
      </c>
      <c r="HE237" s="104" t="str">
        <f t="shared" si="219"/>
        <v/>
      </c>
      <c r="HF237" s="104" t="str">
        <f t="shared" si="219"/>
        <v/>
      </c>
      <c r="HG237" s="104" t="str">
        <f t="shared" si="219"/>
        <v/>
      </c>
      <c r="HH237" s="104" t="str">
        <f t="shared" si="219"/>
        <v/>
      </c>
      <c r="HI237" s="104" t="str">
        <f t="shared" si="219"/>
        <v/>
      </c>
      <c r="HJ237" s="104" t="str">
        <f t="shared" si="219"/>
        <v/>
      </c>
    </row>
    <row r="238" spans="1:218" x14ac:dyDescent="0.25">
      <c r="A238" s="91">
        <v>40663</v>
      </c>
      <c r="B238" s="113">
        <v>0.75</v>
      </c>
      <c r="C238" s="114" t="s">
        <v>559</v>
      </c>
      <c r="D238" s="160" t="s">
        <v>664</v>
      </c>
      <c r="E238" s="112">
        <v>74.400000000000006</v>
      </c>
      <c r="F238" s="134"/>
      <c r="G238" s="161" t="s">
        <v>665</v>
      </c>
      <c r="H238" s="162" t="str">
        <f>INDEX('Daily Activity List'!B:B,MATCH(A238,'Daily Activity List'!$A:$A))</f>
        <v>AB Decon - Spray</v>
      </c>
      <c r="I238" s="136"/>
      <c r="J238" s="104" t="str">
        <f t="shared" si="194"/>
        <v/>
      </c>
      <c r="K238" s="104" t="str">
        <f t="shared" si="194"/>
        <v/>
      </c>
      <c r="L238" s="104" t="str">
        <f t="shared" si="224"/>
        <v/>
      </c>
      <c r="M238" s="104" t="str">
        <f t="shared" si="224"/>
        <v/>
      </c>
      <c r="N238" s="104" t="str">
        <f t="shared" si="224"/>
        <v/>
      </c>
      <c r="O238" s="104" t="str">
        <f t="shared" si="224"/>
        <v/>
      </c>
      <c r="P238" s="104" t="str">
        <f t="shared" si="224"/>
        <v/>
      </c>
      <c r="Q238" s="104" t="str">
        <f t="shared" si="224"/>
        <v/>
      </c>
      <c r="R238" s="104" t="str">
        <f t="shared" si="224"/>
        <v/>
      </c>
      <c r="S238" s="104" t="str">
        <f t="shared" si="224"/>
        <v/>
      </c>
      <c r="T238" s="104" t="str">
        <f t="shared" si="224"/>
        <v/>
      </c>
      <c r="U238" s="104" t="str">
        <f t="shared" si="224"/>
        <v/>
      </c>
      <c r="V238" s="104" t="str">
        <f t="shared" si="224"/>
        <v/>
      </c>
      <c r="W238" s="136"/>
      <c r="X238" s="104" t="str">
        <f t="shared" si="229"/>
        <v/>
      </c>
      <c r="Y238" s="104" t="str">
        <f t="shared" si="225"/>
        <v/>
      </c>
      <c r="Z238" s="104" t="str">
        <f t="shared" si="225"/>
        <v/>
      </c>
      <c r="AA238" s="104" t="str">
        <f t="shared" si="225"/>
        <v/>
      </c>
      <c r="AB238" s="104" t="str">
        <f t="shared" si="225"/>
        <v/>
      </c>
      <c r="AC238" s="104" t="str">
        <f t="shared" si="225"/>
        <v/>
      </c>
      <c r="AD238" s="104" t="str">
        <f t="shared" si="225"/>
        <v/>
      </c>
      <c r="AE238" s="104" t="str">
        <f t="shared" si="225"/>
        <v/>
      </c>
      <c r="AF238" s="104" t="str">
        <f t="shared" si="225"/>
        <v/>
      </c>
      <c r="AG238" s="104" t="str">
        <f t="shared" si="225"/>
        <v/>
      </c>
      <c r="AH238" s="104" t="str">
        <f t="shared" si="225"/>
        <v/>
      </c>
      <c r="AI238" s="104" t="str">
        <f t="shared" si="225"/>
        <v/>
      </c>
      <c r="AJ238" s="104" t="str">
        <f t="shared" si="225"/>
        <v/>
      </c>
      <c r="AK238" s="104"/>
      <c r="AL238" s="104" t="str">
        <f t="shared" si="230"/>
        <v/>
      </c>
      <c r="AM238" s="104" t="str">
        <f t="shared" si="226"/>
        <v/>
      </c>
      <c r="AN238" s="104" t="str">
        <f t="shared" si="226"/>
        <v/>
      </c>
      <c r="AO238" s="104" t="str">
        <f t="shared" si="226"/>
        <v/>
      </c>
      <c r="AP238" s="104" t="str">
        <f t="shared" si="226"/>
        <v/>
      </c>
      <c r="AQ238" s="104" t="str">
        <f t="shared" si="226"/>
        <v/>
      </c>
      <c r="AR238" s="104" t="str">
        <f t="shared" si="226"/>
        <v/>
      </c>
      <c r="AS238" s="104" t="str">
        <f t="shared" si="226"/>
        <v/>
      </c>
      <c r="AT238" s="104" t="str">
        <f t="shared" si="226"/>
        <v/>
      </c>
      <c r="AU238" s="104" t="str">
        <f t="shared" si="226"/>
        <v/>
      </c>
      <c r="AV238" s="104" t="str">
        <f t="shared" si="226"/>
        <v/>
      </c>
      <c r="AW238" s="104" t="str">
        <f t="shared" si="226"/>
        <v/>
      </c>
      <c r="AX238" s="104" t="str">
        <f t="shared" si="226"/>
        <v/>
      </c>
      <c r="AY238" s="104"/>
      <c r="AZ238" s="104" t="str">
        <f t="shared" si="231"/>
        <v/>
      </c>
      <c r="BA238" s="104" t="str">
        <f t="shared" si="227"/>
        <v/>
      </c>
      <c r="BB238" s="104" t="str">
        <f t="shared" si="227"/>
        <v/>
      </c>
      <c r="BC238" s="104" t="str">
        <f t="shared" si="227"/>
        <v/>
      </c>
      <c r="BD238" s="104" t="str">
        <f t="shared" si="227"/>
        <v/>
      </c>
      <c r="BE238" s="104" t="str">
        <f t="shared" si="227"/>
        <v/>
      </c>
      <c r="BF238" s="104" t="str">
        <f t="shared" si="227"/>
        <v/>
      </c>
      <c r="BG238" s="104" t="str">
        <f t="shared" si="227"/>
        <v/>
      </c>
      <c r="BH238" s="104" t="str">
        <f t="shared" si="227"/>
        <v/>
      </c>
      <c r="BI238" s="104" t="str">
        <f t="shared" si="227"/>
        <v/>
      </c>
      <c r="BJ238" s="104" t="str">
        <f t="shared" si="227"/>
        <v/>
      </c>
      <c r="BK238" s="104" t="str">
        <f t="shared" si="227"/>
        <v/>
      </c>
      <c r="BL238" s="104" t="str">
        <f t="shared" si="227"/>
        <v/>
      </c>
      <c r="BM238" s="104"/>
      <c r="BN238" s="104" t="str">
        <f t="shared" si="232"/>
        <v/>
      </c>
      <c r="BO238" s="104" t="str">
        <f t="shared" si="228"/>
        <v/>
      </c>
      <c r="BP238" s="104" t="str">
        <f t="shared" si="228"/>
        <v/>
      </c>
      <c r="BQ238" s="104" t="str">
        <f t="shared" si="228"/>
        <v/>
      </c>
      <c r="BR238" s="104" t="str">
        <f t="shared" si="228"/>
        <v/>
      </c>
      <c r="BS238" s="104" t="str">
        <f t="shared" si="228"/>
        <v/>
      </c>
      <c r="BT238" s="104" t="str">
        <f t="shared" si="228"/>
        <v/>
      </c>
      <c r="BU238" s="104" t="str">
        <f t="shared" si="228"/>
        <v/>
      </c>
      <c r="BV238" s="104" t="str">
        <f t="shared" si="228"/>
        <v/>
      </c>
      <c r="BW238" s="104" t="str">
        <f t="shared" si="228"/>
        <v/>
      </c>
      <c r="BX238" s="104" t="str">
        <f t="shared" si="228"/>
        <v/>
      </c>
      <c r="BY238" s="104" t="str">
        <f t="shared" si="228"/>
        <v/>
      </c>
      <c r="BZ238" s="104" t="str">
        <f t="shared" si="228"/>
        <v/>
      </c>
      <c r="CA238" s="104"/>
      <c r="CB238" s="104" t="str">
        <f t="shared" si="200"/>
        <v/>
      </c>
      <c r="CC238" s="104" t="str">
        <f t="shared" si="200"/>
        <v/>
      </c>
      <c r="CD238" s="104" t="str">
        <f t="shared" si="200"/>
        <v/>
      </c>
      <c r="CE238" s="104" t="str">
        <f t="shared" si="200"/>
        <v/>
      </c>
      <c r="CF238" s="104" t="str">
        <f t="shared" si="200"/>
        <v/>
      </c>
      <c r="CG238" s="104" t="str">
        <f t="shared" si="210"/>
        <v/>
      </c>
      <c r="CH238" s="104" t="str">
        <f t="shared" si="210"/>
        <v/>
      </c>
      <c r="CI238" s="104" t="str">
        <f t="shared" si="210"/>
        <v/>
      </c>
      <c r="CJ238" s="104" t="str">
        <f t="shared" si="210"/>
        <v/>
      </c>
      <c r="CK238" s="104" t="str">
        <f t="shared" si="210"/>
        <v/>
      </c>
      <c r="CL238" s="104" t="str">
        <f t="shared" si="210"/>
        <v/>
      </c>
      <c r="CM238" s="104" t="str">
        <f t="shared" si="210"/>
        <v/>
      </c>
      <c r="CN238" s="104" t="str">
        <f t="shared" si="210"/>
        <v/>
      </c>
      <c r="CO238" s="104"/>
      <c r="CP238" s="104" t="str">
        <f t="shared" si="201"/>
        <v/>
      </c>
      <c r="CQ238" s="104" t="str">
        <f t="shared" si="201"/>
        <v/>
      </c>
      <c r="CR238" s="104" t="str">
        <f t="shared" si="201"/>
        <v/>
      </c>
      <c r="CS238" s="104" t="str">
        <f t="shared" si="201"/>
        <v/>
      </c>
      <c r="CT238" s="104" t="str">
        <f t="shared" si="201"/>
        <v/>
      </c>
      <c r="CU238" s="104" t="str">
        <f t="shared" si="211"/>
        <v/>
      </c>
      <c r="CV238" s="104" t="str">
        <f t="shared" si="211"/>
        <v/>
      </c>
      <c r="CW238" s="104" t="str">
        <f t="shared" si="211"/>
        <v/>
      </c>
      <c r="CX238" s="104" t="str">
        <f t="shared" si="211"/>
        <v/>
      </c>
      <c r="CY238" s="104" t="str">
        <f t="shared" si="211"/>
        <v/>
      </c>
      <c r="CZ238" s="104" t="str">
        <f t="shared" si="211"/>
        <v/>
      </c>
      <c r="DA238" s="104" t="str">
        <f t="shared" si="211"/>
        <v/>
      </c>
      <c r="DB238" s="104" t="str">
        <f t="shared" si="211"/>
        <v/>
      </c>
      <c r="DC238" s="104"/>
      <c r="DD238" s="104" t="str">
        <f t="shared" si="202"/>
        <v/>
      </c>
      <c r="DE238" s="104" t="str">
        <f t="shared" si="202"/>
        <v/>
      </c>
      <c r="DF238" s="104" t="str">
        <f t="shared" si="202"/>
        <v/>
      </c>
      <c r="DG238" s="104" t="str">
        <f t="shared" si="202"/>
        <v/>
      </c>
      <c r="DH238" s="104" t="str">
        <f t="shared" si="202"/>
        <v/>
      </c>
      <c r="DI238" s="104" t="str">
        <f t="shared" si="212"/>
        <v/>
      </c>
      <c r="DJ238" s="104" t="str">
        <f t="shared" si="212"/>
        <v/>
      </c>
      <c r="DK238" s="104" t="str">
        <f t="shared" si="212"/>
        <v/>
      </c>
      <c r="DL238" s="104" t="str">
        <f t="shared" si="212"/>
        <v/>
      </c>
      <c r="DM238" s="104" t="str">
        <f t="shared" si="212"/>
        <v/>
      </c>
      <c r="DN238" s="104" t="str">
        <f t="shared" si="212"/>
        <v/>
      </c>
      <c r="DO238" s="104" t="str">
        <f t="shared" si="212"/>
        <v/>
      </c>
      <c r="DP238" s="104" t="str">
        <f t="shared" si="212"/>
        <v/>
      </c>
      <c r="DQ238" s="104"/>
      <c r="DR238" s="104" t="str">
        <f t="shared" si="203"/>
        <v/>
      </c>
      <c r="DS238" s="104" t="str">
        <f t="shared" si="203"/>
        <v/>
      </c>
      <c r="DT238" s="104" t="str">
        <f t="shared" si="203"/>
        <v/>
      </c>
      <c r="DU238" s="104" t="str">
        <f t="shared" si="203"/>
        <v/>
      </c>
      <c r="DV238" s="104" t="str">
        <f t="shared" si="203"/>
        <v/>
      </c>
      <c r="DW238" s="104" t="str">
        <f t="shared" si="213"/>
        <v/>
      </c>
      <c r="DX238" s="104">
        <f t="shared" si="213"/>
        <v>74.400000000000006</v>
      </c>
      <c r="DY238" s="104" t="str">
        <f t="shared" si="213"/>
        <v/>
      </c>
      <c r="DZ238" s="104" t="str">
        <f t="shared" si="213"/>
        <v/>
      </c>
      <c r="EA238" s="104" t="str">
        <f t="shared" si="213"/>
        <v/>
      </c>
      <c r="EB238" s="104" t="str">
        <f t="shared" si="213"/>
        <v/>
      </c>
      <c r="EC238" s="104" t="str">
        <f t="shared" si="213"/>
        <v/>
      </c>
      <c r="ED238" s="104" t="str">
        <f t="shared" si="213"/>
        <v/>
      </c>
      <c r="EE238" s="104"/>
      <c r="EF238" s="104" t="str">
        <f t="shared" si="204"/>
        <v/>
      </c>
      <c r="EG238" s="104" t="str">
        <f t="shared" si="204"/>
        <v/>
      </c>
      <c r="EH238" s="104" t="str">
        <f t="shared" si="204"/>
        <v/>
      </c>
      <c r="EI238" s="104" t="str">
        <f t="shared" si="204"/>
        <v/>
      </c>
      <c r="EJ238" s="104" t="str">
        <f t="shared" si="204"/>
        <v/>
      </c>
      <c r="EK238" s="104" t="str">
        <f t="shared" si="214"/>
        <v/>
      </c>
      <c r="EL238" s="104" t="str">
        <f t="shared" si="214"/>
        <v/>
      </c>
      <c r="EM238" s="104" t="str">
        <f t="shared" si="214"/>
        <v/>
      </c>
      <c r="EN238" s="104" t="str">
        <f t="shared" si="214"/>
        <v/>
      </c>
      <c r="EO238" s="104" t="str">
        <f t="shared" si="214"/>
        <v/>
      </c>
      <c r="EP238" s="104" t="str">
        <f t="shared" si="214"/>
        <v/>
      </c>
      <c r="EQ238" s="104" t="str">
        <f t="shared" si="214"/>
        <v/>
      </c>
      <c r="ER238" s="104" t="str">
        <f t="shared" si="214"/>
        <v/>
      </c>
      <c r="ES238" s="104"/>
      <c r="ET238" s="104" t="str">
        <f t="shared" si="205"/>
        <v/>
      </c>
      <c r="EU238" s="104" t="str">
        <f t="shared" si="205"/>
        <v/>
      </c>
      <c r="EV238" s="104" t="str">
        <f t="shared" si="205"/>
        <v/>
      </c>
      <c r="EW238" s="104" t="str">
        <f t="shared" si="205"/>
        <v/>
      </c>
      <c r="EX238" s="104" t="str">
        <f t="shared" si="205"/>
        <v/>
      </c>
      <c r="EY238" s="104" t="str">
        <f t="shared" si="215"/>
        <v/>
      </c>
      <c r="EZ238" s="104" t="str">
        <f t="shared" si="215"/>
        <v/>
      </c>
      <c r="FA238" s="104" t="str">
        <f t="shared" si="215"/>
        <v/>
      </c>
      <c r="FB238" s="104" t="str">
        <f t="shared" si="215"/>
        <v/>
      </c>
      <c r="FC238" s="104" t="str">
        <f t="shared" si="215"/>
        <v/>
      </c>
      <c r="FD238" s="104" t="str">
        <f t="shared" si="215"/>
        <v/>
      </c>
      <c r="FE238" s="104" t="str">
        <f t="shared" si="215"/>
        <v/>
      </c>
      <c r="FF238" s="104" t="str">
        <f t="shared" si="215"/>
        <v/>
      </c>
      <c r="FG238" s="104"/>
      <c r="FH238" s="104" t="str">
        <f t="shared" si="206"/>
        <v/>
      </c>
      <c r="FI238" s="104" t="str">
        <f t="shared" si="206"/>
        <v/>
      </c>
      <c r="FJ238" s="104" t="str">
        <f t="shared" si="206"/>
        <v/>
      </c>
      <c r="FK238" s="104" t="str">
        <f t="shared" si="206"/>
        <v/>
      </c>
      <c r="FL238" s="104" t="str">
        <f t="shared" si="206"/>
        <v/>
      </c>
      <c r="FM238" s="104" t="str">
        <f t="shared" si="216"/>
        <v/>
      </c>
      <c r="FN238" s="104" t="str">
        <f t="shared" si="216"/>
        <v/>
      </c>
      <c r="FO238" s="104" t="str">
        <f t="shared" si="216"/>
        <v/>
      </c>
      <c r="FP238" s="104" t="str">
        <f t="shared" si="216"/>
        <v/>
      </c>
      <c r="FQ238" s="104" t="str">
        <f t="shared" si="216"/>
        <v/>
      </c>
      <c r="FR238" s="104" t="str">
        <f t="shared" si="216"/>
        <v/>
      </c>
      <c r="FS238" s="104" t="str">
        <f t="shared" si="216"/>
        <v/>
      </c>
      <c r="FT238" s="104" t="str">
        <f t="shared" si="216"/>
        <v/>
      </c>
      <c r="FU238" s="104"/>
      <c r="FV238" s="104" t="str">
        <f t="shared" si="207"/>
        <v/>
      </c>
      <c r="FW238" s="104" t="str">
        <f t="shared" si="207"/>
        <v/>
      </c>
      <c r="FX238" s="104" t="str">
        <f t="shared" si="207"/>
        <v/>
      </c>
      <c r="FY238" s="104" t="str">
        <f t="shared" si="207"/>
        <v/>
      </c>
      <c r="FZ238" s="104" t="str">
        <f t="shared" si="207"/>
        <v/>
      </c>
      <c r="GA238" s="104" t="str">
        <f t="shared" si="217"/>
        <v/>
      </c>
      <c r="GB238" s="104" t="str">
        <f t="shared" si="217"/>
        <v/>
      </c>
      <c r="GC238" s="104" t="str">
        <f t="shared" si="217"/>
        <v/>
      </c>
      <c r="GD238" s="104" t="str">
        <f t="shared" si="217"/>
        <v/>
      </c>
      <c r="GE238" s="104" t="str">
        <f t="shared" si="217"/>
        <v/>
      </c>
      <c r="GF238" s="104" t="str">
        <f t="shared" si="217"/>
        <v/>
      </c>
      <c r="GG238" s="104" t="str">
        <f t="shared" si="217"/>
        <v/>
      </c>
      <c r="GH238" s="104" t="str">
        <f t="shared" si="217"/>
        <v/>
      </c>
      <c r="GI238" s="104"/>
      <c r="GJ238" s="104" t="str">
        <f t="shared" si="208"/>
        <v/>
      </c>
      <c r="GK238" s="104" t="str">
        <f t="shared" si="208"/>
        <v/>
      </c>
      <c r="GL238" s="104" t="str">
        <f t="shared" si="208"/>
        <v/>
      </c>
      <c r="GM238" s="104" t="str">
        <f t="shared" si="208"/>
        <v/>
      </c>
      <c r="GN238" s="104" t="str">
        <f t="shared" si="208"/>
        <v/>
      </c>
      <c r="GO238" s="104" t="str">
        <f t="shared" si="218"/>
        <v/>
      </c>
      <c r="GP238" s="104" t="str">
        <f t="shared" si="218"/>
        <v/>
      </c>
      <c r="GQ238" s="104" t="str">
        <f t="shared" si="218"/>
        <v/>
      </c>
      <c r="GR238" s="104" t="str">
        <f t="shared" si="218"/>
        <v/>
      </c>
      <c r="GS238" s="104" t="str">
        <f t="shared" si="218"/>
        <v/>
      </c>
      <c r="GT238" s="104" t="str">
        <f t="shared" si="218"/>
        <v/>
      </c>
      <c r="GU238" s="104" t="str">
        <f t="shared" si="218"/>
        <v/>
      </c>
      <c r="GV238" s="104" t="str">
        <f t="shared" si="218"/>
        <v/>
      </c>
      <c r="GW238" s="104"/>
      <c r="GX238" s="104" t="str">
        <f t="shared" si="209"/>
        <v/>
      </c>
      <c r="GY238" s="104" t="str">
        <f t="shared" si="209"/>
        <v/>
      </c>
      <c r="GZ238" s="104" t="str">
        <f t="shared" si="209"/>
        <v/>
      </c>
      <c r="HA238" s="104" t="str">
        <f t="shared" si="209"/>
        <v/>
      </c>
      <c r="HB238" s="104" t="str">
        <f t="shared" si="209"/>
        <v/>
      </c>
      <c r="HC238" s="104" t="str">
        <f t="shared" si="219"/>
        <v/>
      </c>
      <c r="HD238" s="104" t="str">
        <f t="shared" si="219"/>
        <v/>
      </c>
      <c r="HE238" s="104" t="str">
        <f t="shared" si="219"/>
        <v/>
      </c>
      <c r="HF238" s="104" t="str">
        <f t="shared" si="219"/>
        <v/>
      </c>
      <c r="HG238" s="104" t="str">
        <f t="shared" si="219"/>
        <v/>
      </c>
      <c r="HH238" s="104" t="str">
        <f t="shared" si="219"/>
        <v/>
      </c>
      <c r="HI238" s="104" t="str">
        <f t="shared" si="219"/>
        <v/>
      </c>
      <c r="HJ238" s="104" t="str">
        <f t="shared" si="219"/>
        <v/>
      </c>
    </row>
    <row r="239" spans="1:218" x14ac:dyDescent="0.25">
      <c r="A239" s="91">
        <v>40663</v>
      </c>
      <c r="B239" s="113">
        <v>0.75</v>
      </c>
      <c r="C239" s="114" t="s">
        <v>559</v>
      </c>
      <c r="D239" s="160" t="s">
        <v>664</v>
      </c>
      <c r="E239" s="112">
        <v>42.4</v>
      </c>
      <c r="F239" s="134"/>
      <c r="G239" s="161" t="s">
        <v>665</v>
      </c>
      <c r="H239" s="162" t="str">
        <f>INDEX('Daily Activity List'!B:B,MATCH(A239,'Daily Activity List'!$A:$A))</f>
        <v>AB Decon - Spray</v>
      </c>
      <c r="I239" s="136"/>
      <c r="J239" s="104" t="str">
        <f t="shared" si="194"/>
        <v/>
      </c>
      <c r="K239" s="104" t="str">
        <f t="shared" si="194"/>
        <v/>
      </c>
      <c r="L239" s="104" t="str">
        <f t="shared" si="224"/>
        <v/>
      </c>
      <c r="M239" s="104" t="str">
        <f t="shared" si="224"/>
        <v/>
      </c>
      <c r="N239" s="104" t="str">
        <f t="shared" si="224"/>
        <v/>
      </c>
      <c r="O239" s="104" t="str">
        <f t="shared" si="224"/>
        <v/>
      </c>
      <c r="P239" s="104" t="str">
        <f t="shared" si="224"/>
        <v/>
      </c>
      <c r="Q239" s="104" t="str">
        <f t="shared" si="224"/>
        <v/>
      </c>
      <c r="R239" s="104" t="str">
        <f t="shared" si="224"/>
        <v/>
      </c>
      <c r="S239" s="104" t="str">
        <f t="shared" si="224"/>
        <v/>
      </c>
      <c r="T239" s="104" t="str">
        <f t="shared" si="224"/>
        <v/>
      </c>
      <c r="U239" s="104" t="str">
        <f t="shared" si="224"/>
        <v/>
      </c>
      <c r="V239" s="104" t="str">
        <f t="shared" si="224"/>
        <v/>
      </c>
      <c r="W239" s="136"/>
      <c r="X239" s="104" t="str">
        <f t="shared" si="229"/>
        <v/>
      </c>
      <c r="Y239" s="104" t="str">
        <f t="shared" si="225"/>
        <v/>
      </c>
      <c r="Z239" s="104" t="str">
        <f t="shared" si="225"/>
        <v/>
      </c>
      <c r="AA239" s="104" t="str">
        <f t="shared" si="225"/>
        <v/>
      </c>
      <c r="AB239" s="104" t="str">
        <f t="shared" si="225"/>
        <v/>
      </c>
      <c r="AC239" s="104" t="str">
        <f t="shared" si="225"/>
        <v/>
      </c>
      <c r="AD239" s="104" t="str">
        <f t="shared" si="225"/>
        <v/>
      </c>
      <c r="AE239" s="104" t="str">
        <f t="shared" si="225"/>
        <v/>
      </c>
      <c r="AF239" s="104" t="str">
        <f t="shared" si="225"/>
        <v/>
      </c>
      <c r="AG239" s="104" t="str">
        <f t="shared" si="225"/>
        <v/>
      </c>
      <c r="AH239" s="104" t="str">
        <f t="shared" si="225"/>
        <v/>
      </c>
      <c r="AI239" s="104" t="str">
        <f t="shared" si="225"/>
        <v/>
      </c>
      <c r="AJ239" s="104" t="str">
        <f t="shared" si="225"/>
        <v/>
      </c>
      <c r="AK239" s="104"/>
      <c r="AL239" s="104" t="str">
        <f t="shared" si="230"/>
        <v/>
      </c>
      <c r="AM239" s="104" t="str">
        <f t="shared" si="226"/>
        <v/>
      </c>
      <c r="AN239" s="104" t="str">
        <f t="shared" si="226"/>
        <v/>
      </c>
      <c r="AO239" s="104" t="str">
        <f t="shared" si="226"/>
        <v/>
      </c>
      <c r="AP239" s="104" t="str">
        <f t="shared" si="226"/>
        <v/>
      </c>
      <c r="AQ239" s="104" t="str">
        <f t="shared" si="226"/>
        <v/>
      </c>
      <c r="AR239" s="104" t="str">
        <f t="shared" si="226"/>
        <v/>
      </c>
      <c r="AS239" s="104" t="str">
        <f t="shared" si="226"/>
        <v/>
      </c>
      <c r="AT239" s="104" t="str">
        <f t="shared" si="226"/>
        <v/>
      </c>
      <c r="AU239" s="104" t="str">
        <f t="shared" si="226"/>
        <v/>
      </c>
      <c r="AV239" s="104" t="str">
        <f t="shared" si="226"/>
        <v/>
      </c>
      <c r="AW239" s="104" t="str">
        <f t="shared" si="226"/>
        <v/>
      </c>
      <c r="AX239" s="104" t="str">
        <f t="shared" si="226"/>
        <v/>
      </c>
      <c r="AY239" s="104"/>
      <c r="AZ239" s="104" t="str">
        <f t="shared" si="231"/>
        <v/>
      </c>
      <c r="BA239" s="104" t="str">
        <f t="shared" si="227"/>
        <v/>
      </c>
      <c r="BB239" s="104" t="str">
        <f t="shared" si="227"/>
        <v/>
      </c>
      <c r="BC239" s="104" t="str">
        <f t="shared" si="227"/>
        <v/>
      </c>
      <c r="BD239" s="104" t="str">
        <f t="shared" si="227"/>
        <v/>
      </c>
      <c r="BE239" s="104" t="str">
        <f t="shared" si="227"/>
        <v/>
      </c>
      <c r="BF239" s="104" t="str">
        <f t="shared" si="227"/>
        <v/>
      </c>
      <c r="BG239" s="104" t="str">
        <f t="shared" si="227"/>
        <v/>
      </c>
      <c r="BH239" s="104" t="str">
        <f t="shared" si="227"/>
        <v/>
      </c>
      <c r="BI239" s="104" t="str">
        <f t="shared" si="227"/>
        <v/>
      </c>
      <c r="BJ239" s="104" t="str">
        <f t="shared" si="227"/>
        <v/>
      </c>
      <c r="BK239" s="104" t="str">
        <f t="shared" si="227"/>
        <v/>
      </c>
      <c r="BL239" s="104" t="str">
        <f t="shared" si="227"/>
        <v/>
      </c>
      <c r="BM239" s="104"/>
      <c r="BN239" s="104" t="str">
        <f t="shared" si="232"/>
        <v/>
      </c>
      <c r="BO239" s="104" t="str">
        <f t="shared" si="228"/>
        <v/>
      </c>
      <c r="BP239" s="104" t="str">
        <f t="shared" si="228"/>
        <v/>
      </c>
      <c r="BQ239" s="104" t="str">
        <f t="shared" si="228"/>
        <v/>
      </c>
      <c r="BR239" s="104" t="str">
        <f t="shared" si="228"/>
        <v/>
      </c>
      <c r="BS239" s="104" t="str">
        <f t="shared" si="228"/>
        <v/>
      </c>
      <c r="BT239" s="104" t="str">
        <f t="shared" si="228"/>
        <v/>
      </c>
      <c r="BU239" s="104" t="str">
        <f t="shared" si="228"/>
        <v/>
      </c>
      <c r="BV239" s="104" t="str">
        <f t="shared" si="228"/>
        <v/>
      </c>
      <c r="BW239" s="104" t="str">
        <f t="shared" si="228"/>
        <v/>
      </c>
      <c r="BX239" s="104" t="str">
        <f t="shared" si="228"/>
        <v/>
      </c>
      <c r="BY239" s="104" t="str">
        <f t="shared" si="228"/>
        <v/>
      </c>
      <c r="BZ239" s="104" t="str">
        <f t="shared" si="228"/>
        <v/>
      </c>
      <c r="CA239" s="104"/>
      <c r="CB239" s="104" t="str">
        <f t="shared" si="200"/>
        <v/>
      </c>
      <c r="CC239" s="104" t="str">
        <f t="shared" si="200"/>
        <v/>
      </c>
      <c r="CD239" s="104" t="str">
        <f t="shared" si="200"/>
        <v/>
      </c>
      <c r="CE239" s="104" t="str">
        <f t="shared" si="200"/>
        <v/>
      </c>
      <c r="CF239" s="104" t="str">
        <f t="shared" si="200"/>
        <v/>
      </c>
      <c r="CG239" s="104" t="str">
        <f t="shared" si="210"/>
        <v/>
      </c>
      <c r="CH239" s="104" t="str">
        <f t="shared" si="210"/>
        <v/>
      </c>
      <c r="CI239" s="104" t="str">
        <f t="shared" si="210"/>
        <v/>
      </c>
      <c r="CJ239" s="104" t="str">
        <f t="shared" si="210"/>
        <v/>
      </c>
      <c r="CK239" s="104" t="str">
        <f t="shared" si="210"/>
        <v/>
      </c>
      <c r="CL239" s="104" t="str">
        <f t="shared" si="210"/>
        <v/>
      </c>
      <c r="CM239" s="104" t="str">
        <f t="shared" si="210"/>
        <v/>
      </c>
      <c r="CN239" s="104" t="str">
        <f t="shared" si="210"/>
        <v/>
      </c>
      <c r="CO239" s="104"/>
      <c r="CP239" s="104" t="str">
        <f t="shared" si="201"/>
        <v/>
      </c>
      <c r="CQ239" s="104" t="str">
        <f t="shared" si="201"/>
        <v/>
      </c>
      <c r="CR239" s="104" t="str">
        <f t="shared" si="201"/>
        <v/>
      </c>
      <c r="CS239" s="104" t="str">
        <f t="shared" si="201"/>
        <v/>
      </c>
      <c r="CT239" s="104" t="str">
        <f t="shared" si="201"/>
        <v/>
      </c>
      <c r="CU239" s="104" t="str">
        <f t="shared" si="211"/>
        <v/>
      </c>
      <c r="CV239" s="104" t="str">
        <f t="shared" si="211"/>
        <v/>
      </c>
      <c r="CW239" s="104" t="str">
        <f t="shared" si="211"/>
        <v/>
      </c>
      <c r="CX239" s="104" t="str">
        <f t="shared" si="211"/>
        <v/>
      </c>
      <c r="CY239" s="104" t="str">
        <f t="shared" si="211"/>
        <v/>
      </c>
      <c r="CZ239" s="104" t="str">
        <f t="shared" si="211"/>
        <v/>
      </c>
      <c r="DA239" s="104" t="str">
        <f t="shared" si="211"/>
        <v/>
      </c>
      <c r="DB239" s="104" t="str">
        <f t="shared" si="211"/>
        <v/>
      </c>
      <c r="DC239" s="104"/>
      <c r="DD239" s="104" t="str">
        <f t="shared" si="202"/>
        <v/>
      </c>
      <c r="DE239" s="104" t="str">
        <f t="shared" si="202"/>
        <v/>
      </c>
      <c r="DF239" s="104" t="str">
        <f t="shared" si="202"/>
        <v/>
      </c>
      <c r="DG239" s="104" t="str">
        <f t="shared" si="202"/>
        <v/>
      </c>
      <c r="DH239" s="104" t="str">
        <f t="shared" si="202"/>
        <v/>
      </c>
      <c r="DI239" s="104" t="str">
        <f t="shared" si="212"/>
        <v/>
      </c>
      <c r="DJ239" s="104" t="str">
        <f t="shared" si="212"/>
        <v/>
      </c>
      <c r="DK239" s="104" t="str">
        <f t="shared" si="212"/>
        <v/>
      </c>
      <c r="DL239" s="104" t="str">
        <f t="shared" si="212"/>
        <v/>
      </c>
      <c r="DM239" s="104" t="str">
        <f t="shared" si="212"/>
        <v/>
      </c>
      <c r="DN239" s="104" t="str">
        <f t="shared" si="212"/>
        <v/>
      </c>
      <c r="DO239" s="104" t="str">
        <f t="shared" si="212"/>
        <v/>
      </c>
      <c r="DP239" s="104" t="str">
        <f t="shared" si="212"/>
        <v/>
      </c>
      <c r="DQ239" s="104"/>
      <c r="DR239" s="104" t="str">
        <f t="shared" si="203"/>
        <v/>
      </c>
      <c r="DS239" s="104" t="str">
        <f t="shared" si="203"/>
        <v/>
      </c>
      <c r="DT239" s="104" t="str">
        <f t="shared" si="203"/>
        <v/>
      </c>
      <c r="DU239" s="104" t="str">
        <f t="shared" si="203"/>
        <v/>
      </c>
      <c r="DV239" s="104" t="str">
        <f t="shared" si="203"/>
        <v/>
      </c>
      <c r="DW239" s="104" t="str">
        <f t="shared" si="213"/>
        <v/>
      </c>
      <c r="DX239" s="104">
        <f t="shared" si="213"/>
        <v>42.4</v>
      </c>
      <c r="DY239" s="104" t="str">
        <f t="shared" si="213"/>
        <v/>
      </c>
      <c r="DZ239" s="104" t="str">
        <f t="shared" si="213"/>
        <v/>
      </c>
      <c r="EA239" s="104" t="str">
        <f t="shared" si="213"/>
        <v/>
      </c>
      <c r="EB239" s="104" t="str">
        <f t="shared" si="213"/>
        <v/>
      </c>
      <c r="EC239" s="104" t="str">
        <f t="shared" si="213"/>
        <v/>
      </c>
      <c r="ED239" s="104" t="str">
        <f t="shared" si="213"/>
        <v/>
      </c>
      <c r="EE239" s="104"/>
      <c r="EF239" s="104" t="str">
        <f t="shared" si="204"/>
        <v/>
      </c>
      <c r="EG239" s="104" t="str">
        <f t="shared" si="204"/>
        <v/>
      </c>
      <c r="EH239" s="104" t="str">
        <f t="shared" si="204"/>
        <v/>
      </c>
      <c r="EI239" s="104" t="str">
        <f t="shared" si="204"/>
        <v/>
      </c>
      <c r="EJ239" s="104" t="str">
        <f t="shared" si="204"/>
        <v/>
      </c>
      <c r="EK239" s="104" t="str">
        <f t="shared" si="214"/>
        <v/>
      </c>
      <c r="EL239" s="104" t="str">
        <f t="shared" si="214"/>
        <v/>
      </c>
      <c r="EM239" s="104" t="str">
        <f t="shared" si="214"/>
        <v/>
      </c>
      <c r="EN239" s="104" t="str">
        <f t="shared" si="214"/>
        <v/>
      </c>
      <c r="EO239" s="104" t="str">
        <f t="shared" si="214"/>
        <v/>
      </c>
      <c r="EP239" s="104" t="str">
        <f t="shared" si="214"/>
        <v/>
      </c>
      <c r="EQ239" s="104" t="str">
        <f t="shared" si="214"/>
        <v/>
      </c>
      <c r="ER239" s="104" t="str">
        <f t="shared" si="214"/>
        <v/>
      </c>
      <c r="ES239" s="104"/>
      <c r="ET239" s="104" t="str">
        <f t="shared" si="205"/>
        <v/>
      </c>
      <c r="EU239" s="104" t="str">
        <f t="shared" si="205"/>
        <v/>
      </c>
      <c r="EV239" s="104" t="str">
        <f t="shared" si="205"/>
        <v/>
      </c>
      <c r="EW239" s="104" t="str">
        <f t="shared" si="205"/>
        <v/>
      </c>
      <c r="EX239" s="104" t="str">
        <f t="shared" si="205"/>
        <v/>
      </c>
      <c r="EY239" s="104" t="str">
        <f t="shared" si="215"/>
        <v/>
      </c>
      <c r="EZ239" s="104" t="str">
        <f t="shared" si="215"/>
        <v/>
      </c>
      <c r="FA239" s="104" t="str">
        <f t="shared" si="215"/>
        <v/>
      </c>
      <c r="FB239" s="104" t="str">
        <f t="shared" si="215"/>
        <v/>
      </c>
      <c r="FC239" s="104" t="str">
        <f t="shared" si="215"/>
        <v/>
      </c>
      <c r="FD239" s="104" t="str">
        <f t="shared" si="215"/>
        <v/>
      </c>
      <c r="FE239" s="104" t="str">
        <f t="shared" si="215"/>
        <v/>
      </c>
      <c r="FF239" s="104" t="str">
        <f t="shared" si="215"/>
        <v/>
      </c>
      <c r="FG239" s="104"/>
      <c r="FH239" s="104" t="str">
        <f t="shared" si="206"/>
        <v/>
      </c>
      <c r="FI239" s="104" t="str">
        <f t="shared" si="206"/>
        <v/>
      </c>
      <c r="FJ239" s="104" t="str">
        <f t="shared" si="206"/>
        <v/>
      </c>
      <c r="FK239" s="104" t="str">
        <f t="shared" si="206"/>
        <v/>
      </c>
      <c r="FL239" s="104" t="str">
        <f t="shared" si="206"/>
        <v/>
      </c>
      <c r="FM239" s="104" t="str">
        <f t="shared" si="216"/>
        <v/>
      </c>
      <c r="FN239" s="104" t="str">
        <f t="shared" si="216"/>
        <v/>
      </c>
      <c r="FO239" s="104" t="str">
        <f t="shared" si="216"/>
        <v/>
      </c>
      <c r="FP239" s="104" t="str">
        <f t="shared" si="216"/>
        <v/>
      </c>
      <c r="FQ239" s="104" t="str">
        <f t="shared" si="216"/>
        <v/>
      </c>
      <c r="FR239" s="104" t="str">
        <f t="shared" si="216"/>
        <v/>
      </c>
      <c r="FS239" s="104" t="str">
        <f t="shared" si="216"/>
        <v/>
      </c>
      <c r="FT239" s="104" t="str">
        <f t="shared" si="216"/>
        <v/>
      </c>
      <c r="FU239" s="104"/>
      <c r="FV239" s="104" t="str">
        <f t="shared" si="207"/>
        <v/>
      </c>
      <c r="FW239" s="104" t="str">
        <f t="shared" si="207"/>
        <v/>
      </c>
      <c r="FX239" s="104" t="str">
        <f t="shared" si="207"/>
        <v/>
      </c>
      <c r="FY239" s="104" t="str">
        <f t="shared" si="207"/>
        <v/>
      </c>
      <c r="FZ239" s="104" t="str">
        <f t="shared" si="207"/>
        <v/>
      </c>
      <c r="GA239" s="104" t="str">
        <f t="shared" si="217"/>
        <v/>
      </c>
      <c r="GB239" s="104" t="str">
        <f t="shared" si="217"/>
        <v/>
      </c>
      <c r="GC239" s="104" t="str">
        <f t="shared" si="217"/>
        <v/>
      </c>
      <c r="GD239" s="104" t="str">
        <f t="shared" si="217"/>
        <v/>
      </c>
      <c r="GE239" s="104" t="str">
        <f t="shared" si="217"/>
        <v/>
      </c>
      <c r="GF239" s="104" t="str">
        <f t="shared" si="217"/>
        <v/>
      </c>
      <c r="GG239" s="104" t="str">
        <f t="shared" si="217"/>
        <v/>
      </c>
      <c r="GH239" s="104" t="str">
        <f t="shared" si="217"/>
        <v/>
      </c>
      <c r="GI239" s="104"/>
      <c r="GJ239" s="104" t="str">
        <f t="shared" si="208"/>
        <v/>
      </c>
      <c r="GK239" s="104" t="str">
        <f t="shared" si="208"/>
        <v/>
      </c>
      <c r="GL239" s="104" t="str">
        <f t="shared" si="208"/>
        <v/>
      </c>
      <c r="GM239" s="104" t="str">
        <f t="shared" si="208"/>
        <v/>
      </c>
      <c r="GN239" s="104" t="str">
        <f t="shared" si="208"/>
        <v/>
      </c>
      <c r="GO239" s="104" t="str">
        <f t="shared" si="218"/>
        <v/>
      </c>
      <c r="GP239" s="104" t="str">
        <f t="shared" si="218"/>
        <v/>
      </c>
      <c r="GQ239" s="104" t="str">
        <f t="shared" si="218"/>
        <v/>
      </c>
      <c r="GR239" s="104" t="str">
        <f t="shared" si="218"/>
        <v/>
      </c>
      <c r="GS239" s="104" t="str">
        <f t="shared" si="218"/>
        <v/>
      </c>
      <c r="GT239" s="104" t="str">
        <f t="shared" si="218"/>
        <v/>
      </c>
      <c r="GU239" s="104" t="str">
        <f t="shared" si="218"/>
        <v/>
      </c>
      <c r="GV239" s="104" t="str">
        <f t="shared" si="218"/>
        <v/>
      </c>
      <c r="GW239" s="104"/>
      <c r="GX239" s="104" t="str">
        <f t="shared" si="209"/>
        <v/>
      </c>
      <c r="GY239" s="104" t="str">
        <f t="shared" si="209"/>
        <v/>
      </c>
      <c r="GZ239" s="104" t="str">
        <f t="shared" si="209"/>
        <v/>
      </c>
      <c r="HA239" s="104" t="str">
        <f t="shared" si="209"/>
        <v/>
      </c>
      <c r="HB239" s="104" t="str">
        <f t="shared" si="209"/>
        <v/>
      </c>
      <c r="HC239" s="104" t="str">
        <f t="shared" si="219"/>
        <v/>
      </c>
      <c r="HD239" s="104" t="str">
        <f t="shared" si="219"/>
        <v/>
      </c>
      <c r="HE239" s="104" t="str">
        <f t="shared" si="219"/>
        <v/>
      </c>
      <c r="HF239" s="104" t="str">
        <f t="shared" si="219"/>
        <v/>
      </c>
      <c r="HG239" s="104" t="str">
        <f t="shared" si="219"/>
        <v/>
      </c>
      <c r="HH239" s="104" t="str">
        <f t="shared" si="219"/>
        <v/>
      </c>
      <c r="HI239" s="104" t="str">
        <f t="shared" si="219"/>
        <v/>
      </c>
      <c r="HJ239" s="104" t="str">
        <f t="shared" si="219"/>
        <v/>
      </c>
    </row>
    <row r="240" spans="1:218" x14ac:dyDescent="0.25">
      <c r="A240" s="91">
        <v>40663</v>
      </c>
      <c r="B240" s="113">
        <v>0.75</v>
      </c>
      <c r="C240" s="114" t="s">
        <v>559</v>
      </c>
      <c r="D240" s="160" t="s">
        <v>664</v>
      </c>
      <c r="E240" s="112">
        <v>49.2</v>
      </c>
      <c r="F240" s="134"/>
      <c r="G240" s="161" t="s">
        <v>665</v>
      </c>
      <c r="H240" s="162" t="str">
        <f>INDEX('Daily Activity List'!B:B,MATCH(A240,'Daily Activity List'!$A:$A))</f>
        <v>AB Decon - Spray</v>
      </c>
      <c r="I240" s="136"/>
      <c r="J240" s="104" t="str">
        <f t="shared" si="194"/>
        <v/>
      </c>
      <c r="K240" s="104" t="str">
        <f t="shared" si="194"/>
        <v/>
      </c>
      <c r="L240" s="104" t="str">
        <f t="shared" si="194"/>
        <v/>
      </c>
      <c r="M240" s="104" t="str">
        <f t="shared" si="194"/>
        <v/>
      </c>
      <c r="N240" s="104" t="str">
        <f t="shared" si="194"/>
        <v/>
      </c>
      <c r="O240" s="104" t="str">
        <f t="shared" si="194"/>
        <v/>
      </c>
      <c r="P240" s="104" t="str">
        <f t="shared" si="194"/>
        <v/>
      </c>
      <c r="Q240" s="104" t="str">
        <f t="shared" si="194"/>
        <v/>
      </c>
      <c r="R240" s="104" t="str">
        <f t="shared" si="194"/>
        <v/>
      </c>
      <c r="S240" s="104" t="str">
        <f t="shared" si="194"/>
        <v/>
      </c>
      <c r="T240" s="104" t="str">
        <f t="shared" si="194"/>
        <v/>
      </c>
      <c r="U240" s="104" t="str">
        <f t="shared" si="194"/>
        <v/>
      </c>
      <c r="V240" s="104" t="str">
        <f t="shared" si="194"/>
        <v/>
      </c>
      <c r="W240" s="136"/>
      <c r="X240" s="104" t="str">
        <f t="shared" si="229"/>
        <v/>
      </c>
      <c r="Y240" s="104" t="str">
        <f t="shared" si="225"/>
        <v/>
      </c>
      <c r="Z240" s="104" t="str">
        <f t="shared" si="225"/>
        <v/>
      </c>
      <c r="AA240" s="104" t="str">
        <f t="shared" si="225"/>
        <v/>
      </c>
      <c r="AB240" s="104" t="str">
        <f t="shared" si="225"/>
        <v/>
      </c>
      <c r="AC240" s="104" t="str">
        <f t="shared" si="225"/>
        <v/>
      </c>
      <c r="AD240" s="104" t="str">
        <f t="shared" si="225"/>
        <v/>
      </c>
      <c r="AE240" s="104" t="str">
        <f t="shared" si="225"/>
        <v/>
      </c>
      <c r="AF240" s="104" t="str">
        <f t="shared" si="225"/>
        <v/>
      </c>
      <c r="AG240" s="104" t="str">
        <f t="shared" si="225"/>
        <v/>
      </c>
      <c r="AH240" s="104" t="str">
        <f t="shared" si="225"/>
        <v/>
      </c>
      <c r="AI240" s="104" t="str">
        <f t="shared" si="225"/>
        <v/>
      </c>
      <c r="AJ240" s="104" t="str">
        <f t="shared" si="225"/>
        <v/>
      </c>
      <c r="AK240" s="104"/>
      <c r="AL240" s="104" t="str">
        <f t="shared" si="230"/>
        <v/>
      </c>
      <c r="AM240" s="104" t="str">
        <f t="shared" si="226"/>
        <v/>
      </c>
      <c r="AN240" s="104" t="str">
        <f t="shared" si="226"/>
        <v/>
      </c>
      <c r="AO240" s="104" t="str">
        <f t="shared" si="226"/>
        <v/>
      </c>
      <c r="AP240" s="104" t="str">
        <f t="shared" si="226"/>
        <v/>
      </c>
      <c r="AQ240" s="104" t="str">
        <f t="shared" si="226"/>
        <v/>
      </c>
      <c r="AR240" s="104" t="str">
        <f t="shared" si="226"/>
        <v/>
      </c>
      <c r="AS240" s="104" t="str">
        <f t="shared" si="226"/>
        <v/>
      </c>
      <c r="AT240" s="104" t="str">
        <f t="shared" si="226"/>
        <v/>
      </c>
      <c r="AU240" s="104" t="str">
        <f t="shared" si="226"/>
        <v/>
      </c>
      <c r="AV240" s="104" t="str">
        <f t="shared" si="226"/>
        <v/>
      </c>
      <c r="AW240" s="104" t="str">
        <f t="shared" si="226"/>
        <v/>
      </c>
      <c r="AX240" s="104" t="str">
        <f t="shared" si="226"/>
        <v/>
      </c>
      <c r="AY240" s="104"/>
      <c r="AZ240" s="104" t="str">
        <f t="shared" si="231"/>
        <v/>
      </c>
      <c r="BA240" s="104" t="str">
        <f t="shared" si="227"/>
        <v/>
      </c>
      <c r="BB240" s="104" t="str">
        <f t="shared" si="227"/>
        <v/>
      </c>
      <c r="BC240" s="104" t="str">
        <f t="shared" si="227"/>
        <v/>
      </c>
      <c r="BD240" s="104" t="str">
        <f t="shared" si="227"/>
        <v/>
      </c>
      <c r="BE240" s="104" t="str">
        <f t="shared" si="227"/>
        <v/>
      </c>
      <c r="BF240" s="104" t="str">
        <f t="shared" si="227"/>
        <v/>
      </c>
      <c r="BG240" s="104" t="str">
        <f t="shared" si="227"/>
        <v/>
      </c>
      <c r="BH240" s="104" t="str">
        <f t="shared" si="227"/>
        <v/>
      </c>
      <c r="BI240" s="104" t="str">
        <f t="shared" si="227"/>
        <v/>
      </c>
      <c r="BJ240" s="104" t="str">
        <f t="shared" si="227"/>
        <v/>
      </c>
      <c r="BK240" s="104" t="str">
        <f t="shared" si="227"/>
        <v/>
      </c>
      <c r="BL240" s="104" t="str">
        <f t="shared" si="227"/>
        <v/>
      </c>
      <c r="BM240" s="104"/>
      <c r="BN240" s="104" t="str">
        <f t="shared" si="232"/>
        <v/>
      </c>
      <c r="BO240" s="104" t="str">
        <f t="shared" si="228"/>
        <v/>
      </c>
      <c r="BP240" s="104" t="str">
        <f t="shared" si="228"/>
        <v/>
      </c>
      <c r="BQ240" s="104" t="str">
        <f t="shared" si="228"/>
        <v/>
      </c>
      <c r="BR240" s="104" t="str">
        <f t="shared" si="228"/>
        <v/>
      </c>
      <c r="BS240" s="104" t="str">
        <f t="shared" si="228"/>
        <v/>
      </c>
      <c r="BT240" s="104" t="str">
        <f t="shared" si="228"/>
        <v/>
      </c>
      <c r="BU240" s="104" t="str">
        <f t="shared" si="228"/>
        <v/>
      </c>
      <c r="BV240" s="104" t="str">
        <f t="shared" si="228"/>
        <v/>
      </c>
      <c r="BW240" s="104" t="str">
        <f t="shared" si="228"/>
        <v/>
      </c>
      <c r="BX240" s="104" t="str">
        <f t="shared" si="228"/>
        <v/>
      </c>
      <c r="BY240" s="104" t="str">
        <f t="shared" si="228"/>
        <v/>
      </c>
      <c r="BZ240" s="104" t="str">
        <f t="shared" si="228"/>
        <v/>
      </c>
      <c r="CA240" s="104"/>
      <c r="CB240" s="104" t="str">
        <f t="shared" si="200"/>
        <v/>
      </c>
      <c r="CC240" s="104" t="str">
        <f t="shared" si="200"/>
        <v/>
      </c>
      <c r="CD240" s="104" t="str">
        <f t="shared" si="200"/>
        <v/>
      </c>
      <c r="CE240" s="104" t="str">
        <f t="shared" si="200"/>
        <v/>
      </c>
      <c r="CF240" s="104" t="str">
        <f t="shared" si="200"/>
        <v/>
      </c>
      <c r="CG240" s="104" t="str">
        <f t="shared" si="210"/>
        <v/>
      </c>
      <c r="CH240" s="104" t="str">
        <f t="shared" si="210"/>
        <v/>
      </c>
      <c r="CI240" s="104" t="str">
        <f t="shared" si="210"/>
        <v/>
      </c>
      <c r="CJ240" s="104" t="str">
        <f t="shared" si="210"/>
        <v/>
      </c>
      <c r="CK240" s="104" t="str">
        <f t="shared" si="210"/>
        <v/>
      </c>
      <c r="CL240" s="104" t="str">
        <f t="shared" si="210"/>
        <v/>
      </c>
      <c r="CM240" s="104" t="str">
        <f t="shared" si="210"/>
        <v/>
      </c>
      <c r="CN240" s="104" t="str">
        <f t="shared" si="210"/>
        <v/>
      </c>
      <c r="CO240" s="104"/>
      <c r="CP240" s="104" t="str">
        <f t="shared" si="201"/>
        <v/>
      </c>
      <c r="CQ240" s="104" t="str">
        <f t="shared" si="201"/>
        <v/>
      </c>
      <c r="CR240" s="104" t="str">
        <f t="shared" si="201"/>
        <v/>
      </c>
      <c r="CS240" s="104" t="str">
        <f t="shared" si="201"/>
        <v/>
      </c>
      <c r="CT240" s="104" t="str">
        <f t="shared" si="201"/>
        <v/>
      </c>
      <c r="CU240" s="104" t="str">
        <f t="shared" si="211"/>
        <v/>
      </c>
      <c r="CV240" s="104" t="str">
        <f t="shared" si="211"/>
        <v/>
      </c>
      <c r="CW240" s="104" t="str">
        <f t="shared" si="211"/>
        <v/>
      </c>
      <c r="CX240" s="104" t="str">
        <f t="shared" si="211"/>
        <v/>
      </c>
      <c r="CY240" s="104" t="str">
        <f t="shared" si="211"/>
        <v/>
      </c>
      <c r="CZ240" s="104" t="str">
        <f t="shared" si="211"/>
        <v/>
      </c>
      <c r="DA240" s="104" t="str">
        <f t="shared" si="211"/>
        <v/>
      </c>
      <c r="DB240" s="104" t="str">
        <f t="shared" si="211"/>
        <v/>
      </c>
      <c r="DC240" s="104"/>
      <c r="DD240" s="104" t="str">
        <f t="shared" si="202"/>
        <v/>
      </c>
      <c r="DE240" s="104" t="str">
        <f t="shared" si="202"/>
        <v/>
      </c>
      <c r="DF240" s="104" t="str">
        <f t="shared" si="202"/>
        <v/>
      </c>
      <c r="DG240" s="104" t="str">
        <f t="shared" si="202"/>
        <v/>
      </c>
      <c r="DH240" s="104" t="str">
        <f t="shared" si="202"/>
        <v/>
      </c>
      <c r="DI240" s="104" t="str">
        <f t="shared" si="212"/>
        <v/>
      </c>
      <c r="DJ240" s="104" t="str">
        <f t="shared" si="212"/>
        <v/>
      </c>
      <c r="DK240" s="104" t="str">
        <f t="shared" si="212"/>
        <v/>
      </c>
      <c r="DL240" s="104" t="str">
        <f t="shared" si="212"/>
        <v/>
      </c>
      <c r="DM240" s="104" t="str">
        <f t="shared" si="212"/>
        <v/>
      </c>
      <c r="DN240" s="104" t="str">
        <f t="shared" si="212"/>
        <v/>
      </c>
      <c r="DO240" s="104" t="str">
        <f t="shared" si="212"/>
        <v/>
      </c>
      <c r="DP240" s="104" t="str">
        <f t="shared" si="212"/>
        <v/>
      </c>
      <c r="DQ240" s="104"/>
      <c r="DR240" s="104" t="str">
        <f t="shared" si="203"/>
        <v/>
      </c>
      <c r="DS240" s="104" t="str">
        <f t="shared" si="203"/>
        <v/>
      </c>
      <c r="DT240" s="104" t="str">
        <f t="shared" si="203"/>
        <v/>
      </c>
      <c r="DU240" s="104" t="str">
        <f t="shared" si="203"/>
        <v/>
      </c>
      <c r="DV240" s="104" t="str">
        <f t="shared" si="203"/>
        <v/>
      </c>
      <c r="DW240" s="104" t="str">
        <f t="shared" si="213"/>
        <v/>
      </c>
      <c r="DX240" s="104">
        <f t="shared" si="213"/>
        <v>49.2</v>
      </c>
      <c r="DY240" s="104" t="str">
        <f t="shared" si="213"/>
        <v/>
      </c>
      <c r="DZ240" s="104" t="str">
        <f t="shared" si="213"/>
        <v/>
      </c>
      <c r="EA240" s="104" t="str">
        <f t="shared" si="213"/>
        <v/>
      </c>
      <c r="EB240" s="104" t="str">
        <f t="shared" si="213"/>
        <v/>
      </c>
      <c r="EC240" s="104" t="str">
        <f t="shared" si="213"/>
        <v/>
      </c>
      <c r="ED240" s="104" t="str">
        <f t="shared" si="213"/>
        <v/>
      </c>
      <c r="EE240" s="104"/>
      <c r="EF240" s="104" t="str">
        <f t="shared" si="204"/>
        <v/>
      </c>
      <c r="EG240" s="104" t="str">
        <f t="shared" si="204"/>
        <v/>
      </c>
      <c r="EH240" s="104" t="str">
        <f t="shared" si="204"/>
        <v/>
      </c>
      <c r="EI240" s="104" t="str">
        <f t="shared" si="204"/>
        <v/>
      </c>
      <c r="EJ240" s="104" t="str">
        <f t="shared" si="204"/>
        <v/>
      </c>
      <c r="EK240" s="104" t="str">
        <f t="shared" si="214"/>
        <v/>
      </c>
      <c r="EL240" s="104" t="str">
        <f t="shared" si="214"/>
        <v/>
      </c>
      <c r="EM240" s="104" t="str">
        <f t="shared" si="214"/>
        <v/>
      </c>
      <c r="EN240" s="104" t="str">
        <f t="shared" si="214"/>
        <v/>
      </c>
      <c r="EO240" s="104" t="str">
        <f t="shared" si="214"/>
        <v/>
      </c>
      <c r="EP240" s="104" t="str">
        <f t="shared" si="214"/>
        <v/>
      </c>
      <c r="EQ240" s="104" t="str">
        <f t="shared" si="214"/>
        <v/>
      </c>
      <c r="ER240" s="104" t="str">
        <f t="shared" si="214"/>
        <v/>
      </c>
      <c r="ES240" s="104"/>
      <c r="ET240" s="104" t="str">
        <f t="shared" si="205"/>
        <v/>
      </c>
      <c r="EU240" s="104" t="str">
        <f t="shared" si="205"/>
        <v/>
      </c>
      <c r="EV240" s="104" t="str">
        <f t="shared" si="205"/>
        <v/>
      </c>
      <c r="EW240" s="104" t="str">
        <f t="shared" si="205"/>
        <v/>
      </c>
      <c r="EX240" s="104" t="str">
        <f t="shared" si="205"/>
        <v/>
      </c>
      <c r="EY240" s="104" t="str">
        <f t="shared" si="215"/>
        <v/>
      </c>
      <c r="EZ240" s="104" t="str">
        <f t="shared" si="215"/>
        <v/>
      </c>
      <c r="FA240" s="104" t="str">
        <f t="shared" si="215"/>
        <v/>
      </c>
      <c r="FB240" s="104" t="str">
        <f t="shared" si="215"/>
        <v/>
      </c>
      <c r="FC240" s="104" t="str">
        <f t="shared" si="215"/>
        <v/>
      </c>
      <c r="FD240" s="104" t="str">
        <f t="shared" si="215"/>
        <v/>
      </c>
      <c r="FE240" s="104" t="str">
        <f t="shared" si="215"/>
        <v/>
      </c>
      <c r="FF240" s="104" t="str">
        <f t="shared" si="215"/>
        <v/>
      </c>
      <c r="FG240" s="104"/>
      <c r="FH240" s="104" t="str">
        <f t="shared" si="206"/>
        <v/>
      </c>
      <c r="FI240" s="104" t="str">
        <f t="shared" si="206"/>
        <v/>
      </c>
      <c r="FJ240" s="104" t="str">
        <f t="shared" si="206"/>
        <v/>
      </c>
      <c r="FK240" s="104" t="str">
        <f t="shared" si="206"/>
        <v/>
      </c>
      <c r="FL240" s="104" t="str">
        <f t="shared" si="206"/>
        <v/>
      </c>
      <c r="FM240" s="104" t="str">
        <f t="shared" si="216"/>
        <v/>
      </c>
      <c r="FN240" s="104" t="str">
        <f t="shared" si="216"/>
        <v/>
      </c>
      <c r="FO240" s="104" t="str">
        <f t="shared" si="216"/>
        <v/>
      </c>
      <c r="FP240" s="104" t="str">
        <f t="shared" si="216"/>
        <v/>
      </c>
      <c r="FQ240" s="104" t="str">
        <f t="shared" si="216"/>
        <v/>
      </c>
      <c r="FR240" s="104" t="str">
        <f t="shared" si="216"/>
        <v/>
      </c>
      <c r="FS240" s="104" t="str">
        <f t="shared" si="216"/>
        <v/>
      </c>
      <c r="FT240" s="104" t="str">
        <f t="shared" si="216"/>
        <v/>
      </c>
      <c r="FU240" s="104"/>
      <c r="FV240" s="104" t="str">
        <f t="shared" si="207"/>
        <v/>
      </c>
      <c r="FW240" s="104" t="str">
        <f t="shared" si="207"/>
        <v/>
      </c>
      <c r="FX240" s="104" t="str">
        <f t="shared" si="207"/>
        <v/>
      </c>
      <c r="FY240" s="104" t="str">
        <f t="shared" si="207"/>
        <v/>
      </c>
      <c r="FZ240" s="104" t="str">
        <f t="shared" si="207"/>
        <v/>
      </c>
      <c r="GA240" s="104" t="str">
        <f t="shared" si="217"/>
        <v/>
      </c>
      <c r="GB240" s="104" t="str">
        <f t="shared" si="217"/>
        <v/>
      </c>
      <c r="GC240" s="104" t="str">
        <f t="shared" si="217"/>
        <v/>
      </c>
      <c r="GD240" s="104" t="str">
        <f t="shared" si="217"/>
        <v/>
      </c>
      <c r="GE240" s="104" t="str">
        <f t="shared" si="217"/>
        <v/>
      </c>
      <c r="GF240" s="104" t="str">
        <f t="shared" si="217"/>
        <v/>
      </c>
      <c r="GG240" s="104" t="str">
        <f t="shared" si="217"/>
        <v/>
      </c>
      <c r="GH240" s="104" t="str">
        <f t="shared" si="217"/>
        <v/>
      </c>
      <c r="GI240" s="104"/>
      <c r="GJ240" s="104" t="str">
        <f t="shared" si="208"/>
        <v/>
      </c>
      <c r="GK240" s="104" t="str">
        <f t="shared" si="208"/>
        <v/>
      </c>
      <c r="GL240" s="104" t="str">
        <f t="shared" si="208"/>
        <v/>
      </c>
      <c r="GM240" s="104" t="str">
        <f t="shared" si="208"/>
        <v/>
      </c>
      <c r="GN240" s="104" t="str">
        <f t="shared" si="208"/>
        <v/>
      </c>
      <c r="GO240" s="104" t="str">
        <f t="shared" si="218"/>
        <v/>
      </c>
      <c r="GP240" s="104" t="str">
        <f t="shared" si="218"/>
        <v/>
      </c>
      <c r="GQ240" s="104" t="str">
        <f t="shared" si="218"/>
        <v/>
      </c>
      <c r="GR240" s="104" t="str">
        <f t="shared" si="218"/>
        <v/>
      </c>
      <c r="GS240" s="104" t="str">
        <f t="shared" si="218"/>
        <v/>
      </c>
      <c r="GT240" s="104" t="str">
        <f t="shared" si="218"/>
        <v/>
      </c>
      <c r="GU240" s="104" t="str">
        <f t="shared" si="218"/>
        <v/>
      </c>
      <c r="GV240" s="104" t="str">
        <f t="shared" si="218"/>
        <v/>
      </c>
      <c r="GW240" s="104"/>
      <c r="GX240" s="104" t="str">
        <f t="shared" si="209"/>
        <v/>
      </c>
      <c r="GY240" s="104" t="str">
        <f t="shared" si="209"/>
        <v/>
      </c>
      <c r="GZ240" s="104" t="str">
        <f t="shared" si="209"/>
        <v/>
      </c>
      <c r="HA240" s="104" t="str">
        <f t="shared" si="209"/>
        <v/>
      </c>
      <c r="HB240" s="104" t="str">
        <f t="shared" si="209"/>
        <v/>
      </c>
      <c r="HC240" s="104" t="str">
        <f t="shared" si="219"/>
        <v/>
      </c>
      <c r="HD240" s="104" t="str">
        <f t="shared" si="219"/>
        <v/>
      </c>
      <c r="HE240" s="104" t="str">
        <f t="shared" si="219"/>
        <v/>
      </c>
      <c r="HF240" s="104" t="str">
        <f t="shared" si="219"/>
        <v/>
      </c>
      <c r="HG240" s="104" t="str">
        <f t="shared" si="219"/>
        <v/>
      </c>
      <c r="HH240" s="104" t="str">
        <f t="shared" si="219"/>
        <v/>
      </c>
      <c r="HI240" s="104" t="str">
        <f t="shared" si="219"/>
        <v/>
      </c>
      <c r="HJ240" s="104" t="str">
        <f t="shared" si="219"/>
        <v/>
      </c>
    </row>
    <row r="241" spans="1:218" x14ac:dyDescent="0.25">
      <c r="A241" s="91">
        <v>40663</v>
      </c>
      <c r="B241" s="113">
        <v>0.75</v>
      </c>
      <c r="C241" s="114" t="s">
        <v>562</v>
      </c>
      <c r="D241" s="160" t="s">
        <v>664</v>
      </c>
      <c r="E241" s="112">
        <v>10</v>
      </c>
      <c r="F241" s="134"/>
      <c r="G241" s="161" t="s">
        <v>665</v>
      </c>
      <c r="H241" s="162" t="str">
        <f>INDEX('Daily Activity List'!B:B,MATCH(A241,'Daily Activity List'!$A:$A))</f>
        <v>AB Decon - Spray</v>
      </c>
      <c r="I241" s="136"/>
      <c r="J241" s="104" t="str">
        <f t="shared" si="194"/>
        <v/>
      </c>
      <c r="K241" s="104" t="str">
        <f t="shared" si="194"/>
        <v/>
      </c>
      <c r="L241" s="104" t="str">
        <f t="shared" si="194"/>
        <v/>
      </c>
      <c r="M241" s="104" t="str">
        <f t="shared" si="194"/>
        <v/>
      </c>
      <c r="N241" s="104" t="str">
        <f t="shared" si="194"/>
        <v/>
      </c>
      <c r="O241" s="104" t="str">
        <f t="shared" si="194"/>
        <v/>
      </c>
      <c r="P241" s="104" t="str">
        <f t="shared" si="194"/>
        <v/>
      </c>
      <c r="Q241" s="104" t="str">
        <f t="shared" si="194"/>
        <v/>
      </c>
      <c r="R241" s="104" t="str">
        <f t="shared" si="194"/>
        <v/>
      </c>
      <c r="S241" s="104" t="str">
        <f t="shared" si="194"/>
        <v/>
      </c>
      <c r="T241" s="104" t="str">
        <f t="shared" si="194"/>
        <v/>
      </c>
      <c r="U241" s="104" t="str">
        <f t="shared" si="194"/>
        <v/>
      </c>
      <c r="V241" s="104" t="str">
        <f t="shared" si="194"/>
        <v/>
      </c>
      <c r="W241" s="136"/>
      <c r="X241" s="104" t="str">
        <f t="shared" si="229"/>
        <v/>
      </c>
      <c r="Y241" s="104" t="str">
        <f t="shared" si="225"/>
        <v/>
      </c>
      <c r="Z241" s="104" t="str">
        <f t="shared" si="225"/>
        <v/>
      </c>
      <c r="AA241" s="104" t="str">
        <f t="shared" si="225"/>
        <v/>
      </c>
      <c r="AB241" s="104" t="str">
        <f t="shared" si="225"/>
        <v/>
      </c>
      <c r="AC241" s="104" t="str">
        <f t="shared" si="225"/>
        <v/>
      </c>
      <c r="AD241" s="104" t="str">
        <f t="shared" si="225"/>
        <v/>
      </c>
      <c r="AE241" s="104" t="str">
        <f t="shared" si="225"/>
        <v/>
      </c>
      <c r="AF241" s="104" t="str">
        <f t="shared" si="225"/>
        <v/>
      </c>
      <c r="AG241" s="104" t="str">
        <f t="shared" si="225"/>
        <v/>
      </c>
      <c r="AH241" s="104" t="str">
        <f t="shared" si="225"/>
        <v/>
      </c>
      <c r="AI241" s="104" t="str">
        <f t="shared" si="225"/>
        <v/>
      </c>
      <c r="AJ241" s="104" t="str">
        <f t="shared" si="225"/>
        <v/>
      </c>
      <c r="AK241" s="104"/>
      <c r="AL241" s="104" t="str">
        <f t="shared" si="230"/>
        <v/>
      </c>
      <c r="AM241" s="104" t="str">
        <f t="shared" si="226"/>
        <v/>
      </c>
      <c r="AN241" s="104" t="str">
        <f t="shared" si="226"/>
        <v/>
      </c>
      <c r="AO241" s="104" t="str">
        <f t="shared" si="226"/>
        <v/>
      </c>
      <c r="AP241" s="104" t="str">
        <f t="shared" si="226"/>
        <v/>
      </c>
      <c r="AQ241" s="104" t="str">
        <f t="shared" si="226"/>
        <v/>
      </c>
      <c r="AR241" s="104" t="str">
        <f t="shared" si="226"/>
        <v/>
      </c>
      <c r="AS241" s="104" t="str">
        <f t="shared" si="226"/>
        <v/>
      </c>
      <c r="AT241" s="104" t="str">
        <f t="shared" si="226"/>
        <v/>
      </c>
      <c r="AU241" s="104" t="str">
        <f t="shared" si="226"/>
        <v/>
      </c>
      <c r="AV241" s="104" t="str">
        <f t="shared" si="226"/>
        <v/>
      </c>
      <c r="AW241" s="104" t="str">
        <f t="shared" si="226"/>
        <v/>
      </c>
      <c r="AX241" s="104" t="str">
        <f t="shared" si="226"/>
        <v/>
      </c>
      <c r="AY241" s="104"/>
      <c r="AZ241" s="104" t="str">
        <f t="shared" si="231"/>
        <v/>
      </c>
      <c r="BA241" s="104" t="str">
        <f t="shared" si="227"/>
        <v/>
      </c>
      <c r="BB241" s="104" t="str">
        <f t="shared" si="227"/>
        <v/>
      </c>
      <c r="BC241" s="104" t="str">
        <f t="shared" si="227"/>
        <v/>
      </c>
      <c r="BD241" s="104" t="str">
        <f t="shared" si="227"/>
        <v/>
      </c>
      <c r="BE241" s="104" t="str">
        <f t="shared" si="227"/>
        <v/>
      </c>
      <c r="BF241" s="104" t="str">
        <f t="shared" si="227"/>
        <v/>
      </c>
      <c r="BG241" s="104" t="str">
        <f t="shared" si="227"/>
        <v/>
      </c>
      <c r="BH241" s="104" t="str">
        <f t="shared" si="227"/>
        <v/>
      </c>
      <c r="BI241" s="104" t="str">
        <f t="shared" si="227"/>
        <v/>
      </c>
      <c r="BJ241" s="104" t="str">
        <f t="shared" si="227"/>
        <v/>
      </c>
      <c r="BK241" s="104" t="str">
        <f t="shared" si="227"/>
        <v/>
      </c>
      <c r="BL241" s="104" t="str">
        <f t="shared" si="227"/>
        <v/>
      </c>
      <c r="BM241" s="104"/>
      <c r="BN241" s="104" t="str">
        <f t="shared" si="232"/>
        <v/>
      </c>
      <c r="BO241" s="104" t="str">
        <f t="shared" si="228"/>
        <v/>
      </c>
      <c r="BP241" s="104" t="str">
        <f t="shared" si="228"/>
        <v/>
      </c>
      <c r="BQ241" s="104" t="str">
        <f t="shared" si="228"/>
        <v/>
      </c>
      <c r="BR241" s="104" t="str">
        <f t="shared" si="228"/>
        <v/>
      </c>
      <c r="BS241" s="104" t="str">
        <f t="shared" si="228"/>
        <v/>
      </c>
      <c r="BT241" s="104" t="str">
        <f t="shared" si="228"/>
        <v/>
      </c>
      <c r="BU241" s="104" t="str">
        <f t="shared" si="228"/>
        <v/>
      </c>
      <c r="BV241" s="104" t="str">
        <f t="shared" si="228"/>
        <v/>
      </c>
      <c r="BW241" s="104" t="str">
        <f t="shared" si="228"/>
        <v/>
      </c>
      <c r="BX241" s="104" t="str">
        <f t="shared" si="228"/>
        <v/>
      </c>
      <c r="BY241" s="104" t="str">
        <f t="shared" si="228"/>
        <v/>
      </c>
      <c r="BZ241" s="104" t="str">
        <f t="shared" si="228"/>
        <v/>
      </c>
      <c r="CA241" s="104"/>
      <c r="CB241" s="104" t="str">
        <f t="shared" si="200"/>
        <v/>
      </c>
      <c r="CC241" s="104" t="str">
        <f t="shared" si="200"/>
        <v/>
      </c>
      <c r="CD241" s="104" t="str">
        <f t="shared" si="200"/>
        <v/>
      </c>
      <c r="CE241" s="104" t="str">
        <f t="shared" si="200"/>
        <v/>
      </c>
      <c r="CF241" s="104" t="str">
        <f t="shared" si="200"/>
        <v/>
      </c>
      <c r="CG241" s="104" t="str">
        <f t="shared" si="210"/>
        <v/>
      </c>
      <c r="CH241" s="104" t="str">
        <f t="shared" si="210"/>
        <v/>
      </c>
      <c r="CI241" s="104" t="str">
        <f t="shared" si="210"/>
        <v/>
      </c>
      <c r="CJ241" s="104" t="str">
        <f t="shared" si="210"/>
        <v/>
      </c>
      <c r="CK241" s="104" t="str">
        <f t="shared" si="210"/>
        <v/>
      </c>
      <c r="CL241" s="104" t="str">
        <f t="shared" si="210"/>
        <v/>
      </c>
      <c r="CM241" s="104" t="str">
        <f t="shared" si="210"/>
        <v/>
      </c>
      <c r="CN241" s="104" t="str">
        <f t="shared" si="210"/>
        <v/>
      </c>
      <c r="CO241" s="104"/>
      <c r="CP241" s="104" t="str">
        <f t="shared" si="201"/>
        <v/>
      </c>
      <c r="CQ241" s="104" t="str">
        <f t="shared" si="201"/>
        <v/>
      </c>
      <c r="CR241" s="104" t="str">
        <f t="shared" si="201"/>
        <v/>
      </c>
      <c r="CS241" s="104" t="str">
        <f t="shared" si="201"/>
        <v/>
      </c>
      <c r="CT241" s="104" t="str">
        <f t="shared" si="201"/>
        <v/>
      </c>
      <c r="CU241" s="104" t="str">
        <f t="shared" si="211"/>
        <v/>
      </c>
      <c r="CV241" s="104" t="str">
        <f t="shared" si="211"/>
        <v/>
      </c>
      <c r="CW241" s="104" t="str">
        <f t="shared" si="211"/>
        <v/>
      </c>
      <c r="CX241" s="104" t="str">
        <f t="shared" si="211"/>
        <v/>
      </c>
      <c r="CY241" s="104" t="str">
        <f t="shared" si="211"/>
        <v/>
      </c>
      <c r="CZ241" s="104" t="str">
        <f t="shared" si="211"/>
        <v/>
      </c>
      <c r="DA241" s="104" t="str">
        <f t="shared" si="211"/>
        <v/>
      </c>
      <c r="DB241" s="104" t="str">
        <f t="shared" si="211"/>
        <v/>
      </c>
      <c r="DC241" s="104"/>
      <c r="DD241" s="104" t="str">
        <f t="shared" si="202"/>
        <v/>
      </c>
      <c r="DE241" s="104" t="str">
        <f t="shared" si="202"/>
        <v/>
      </c>
      <c r="DF241" s="104" t="str">
        <f t="shared" si="202"/>
        <v/>
      </c>
      <c r="DG241" s="104" t="str">
        <f t="shared" si="202"/>
        <v/>
      </c>
      <c r="DH241" s="104" t="str">
        <f t="shared" si="202"/>
        <v/>
      </c>
      <c r="DI241" s="104" t="str">
        <f t="shared" si="212"/>
        <v/>
      </c>
      <c r="DJ241" s="104" t="str">
        <f t="shared" si="212"/>
        <v/>
      </c>
      <c r="DK241" s="104" t="str">
        <f t="shared" si="212"/>
        <v/>
      </c>
      <c r="DL241" s="104" t="str">
        <f t="shared" si="212"/>
        <v/>
      </c>
      <c r="DM241" s="104" t="str">
        <f t="shared" si="212"/>
        <v/>
      </c>
      <c r="DN241" s="104" t="str">
        <f t="shared" si="212"/>
        <v/>
      </c>
      <c r="DO241" s="104" t="str">
        <f t="shared" si="212"/>
        <v/>
      </c>
      <c r="DP241" s="104" t="str">
        <f t="shared" si="212"/>
        <v/>
      </c>
      <c r="DQ241" s="104"/>
      <c r="DR241" s="104" t="str">
        <f t="shared" si="203"/>
        <v/>
      </c>
      <c r="DS241" s="104" t="str">
        <f t="shared" si="203"/>
        <v/>
      </c>
      <c r="DT241" s="104" t="str">
        <f t="shared" si="203"/>
        <v/>
      </c>
      <c r="DU241" s="104" t="str">
        <f t="shared" si="203"/>
        <v/>
      </c>
      <c r="DV241" s="104" t="str">
        <f t="shared" si="203"/>
        <v/>
      </c>
      <c r="DW241" s="104" t="str">
        <f t="shared" si="213"/>
        <v/>
      </c>
      <c r="DX241" s="104" t="str">
        <f t="shared" si="213"/>
        <v/>
      </c>
      <c r="DY241" s="104" t="str">
        <f t="shared" si="213"/>
        <v/>
      </c>
      <c r="DZ241" s="104" t="str">
        <f t="shared" si="213"/>
        <v/>
      </c>
      <c r="EA241" s="104" t="str">
        <f t="shared" si="213"/>
        <v/>
      </c>
      <c r="EB241" s="104" t="str">
        <f t="shared" si="213"/>
        <v/>
      </c>
      <c r="EC241" s="104" t="str">
        <f t="shared" si="213"/>
        <v/>
      </c>
      <c r="ED241" s="104" t="str">
        <f t="shared" si="213"/>
        <v/>
      </c>
      <c r="EE241" s="104"/>
      <c r="EF241" s="104" t="str">
        <f t="shared" si="204"/>
        <v/>
      </c>
      <c r="EG241" s="104" t="str">
        <f t="shared" si="204"/>
        <v/>
      </c>
      <c r="EH241" s="104" t="str">
        <f t="shared" si="204"/>
        <v/>
      </c>
      <c r="EI241" s="104" t="str">
        <f t="shared" si="204"/>
        <v/>
      </c>
      <c r="EJ241" s="104" t="str">
        <f t="shared" si="204"/>
        <v/>
      </c>
      <c r="EK241" s="104" t="str">
        <f t="shared" si="214"/>
        <v/>
      </c>
      <c r="EL241" s="104" t="str">
        <f t="shared" si="214"/>
        <v/>
      </c>
      <c r="EM241" s="104" t="str">
        <f t="shared" si="214"/>
        <v/>
      </c>
      <c r="EN241" s="104" t="str">
        <f t="shared" si="214"/>
        <v/>
      </c>
      <c r="EO241" s="104" t="str">
        <f t="shared" si="214"/>
        <v/>
      </c>
      <c r="EP241" s="104" t="str">
        <f t="shared" si="214"/>
        <v/>
      </c>
      <c r="EQ241" s="104" t="str">
        <f t="shared" si="214"/>
        <v/>
      </c>
      <c r="ER241" s="104" t="str">
        <f t="shared" si="214"/>
        <v/>
      </c>
      <c r="ES241" s="104"/>
      <c r="ET241" s="104" t="str">
        <f t="shared" si="205"/>
        <v/>
      </c>
      <c r="EU241" s="104" t="str">
        <f t="shared" si="205"/>
        <v/>
      </c>
      <c r="EV241" s="104" t="str">
        <f t="shared" si="205"/>
        <v/>
      </c>
      <c r="EW241" s="104" t="str">
        <f t="shared" si="205"/>
        <v/>
      </c>
      <c r="EX241" s="104" t="str">
        <f t="shared" si="205"/>
        <v/>
      </c>
      <c r="EY241" s="104" t="str">
        <f t="shared" si="215"/>
        <v/>
      </c>
      <c r="EZ241" s="104" t="str">
        <f t="shared" si="215"/>
        <v/>
      </c>
      <c r="FA241" s="104" t="str">
        <f t="shared" si="215"/>
        <v/>
      </c>
      <c r="FB241" s="104" t="str">
        <f t="shared" si="215"/>
        <v/>
      </c>
      <c r="FC241" s="104" t="str">
        <f t="shared" si="215"/>
        <v/>
      </c>
      <c r="FD241" s="104" t="str">
        <f t="shared" si="215"/>
        <v/>
      </c>
      <c r="FE241" s="104" t="str">
        <f t="shared" si="215"/>
        <v/>
      </c>
      <c r="FF241" s="104" t="str">
        <f t="shared" si="215"/>
        <v/>
      </c>
      <c r="FG241" s="104"/>
      <c r="FH241" s="104" t="str">
        <f t="shared" si="206"/>
        <v/>
      </c>
      <c r="FI241" s="104" t="str">
        <f t="shared" si="206"/>
        <v/>
      </c>
      <c r="FJ241" s="104" t="str">
        <f t="shared" si="206"/>
        <v/>
      </c>
      <c r="FK241" s="104" t="str">
        <f t="shared" si="206"/>
        <v/>
      </c>
      <c r="FL241" s="104" t="str">
        <f t="shared" si="206"/>
        <v/>
      </c>
      <c r="FM241" s="104" t="str">
        <f t="shared" si="216"/>
        <v/>
      </c>
      <c r="FN241" s="104">
        <f t="shared" si="216"/>
        <v>10</v>
      </c>
      <c r="FO241" s="104" t="str">
        <f t="shared" si="216"/>
        <v/>
      </c>
      <c r="FP241" s="104" t="str">
        <f t="shared" si="216"/>
        <v/>
      </c>
      <c r="FQ241" s="104" t="str">
        <f t="shared" si="216"/>
        <v/>
      </c>
      <c r="FR241" s="104" t="str">
        <f t="shared" si="216"/>
        <v/>
      </c>
      <c r="FS241" s="104" t="str">
        <f t="shared" si="216"/>
        <v/>
      </c>
      <c r="FT241" s="104" t="str">
        <f t="shared" si="216"/>
        <v/>
      </c>
      <c r="FU241" s="104"/>
      <c r="FV241" s="104" t="str">
        <f t="shared" si="207"/>
        <v/>
      </c>
      <c r="FW241" s="104" t="str">
        <f t="shared" si="207"/>
        <v/>
      </c>
      <c r="FX241" s="104" t="str">
        <f t="shared" si="207"/>
        <v/>
      </c>
      <c r="FY241" s="104" t="str">
        <f t="shared" si="207"/>
        <v/>
      </c>
      <c r="FZ241" s="104" t="str">
        <f t="shared" si="207"/>
        <v/>
      </c>
      <c r="GA241" s="104" t="str">
        <f t="shared" si="217"/>
        <v/>
      </c>
      <c r="GB241" s="104" t="str">
        <f t="shared" si="217"/>
        <v/>
      </c>
      <c r="GC241" s="104" t="str">
        <f t="shared" si="217"/>
        <v/>
      </c>
      <c r="GD241" s="104" t="str">
        <f t="shared" si="217"/>
        <v/>
      </c>
      <c r="GE241" s="104" t="str">
        <f t="shared" si="217"/>
        <v/>
      </c>
      <c r="GF241" s="104" t="str">
        <f t="shared" si="217"/>
        <v/>
      </c>
      <c r="GG241" s="104" t="str">
        <f t="shared" si="217"/>
        <v/>
      </c>
      <c r="GH241" s="104" t="str">
        <f t="shared" si="217"/>
        <v/>
      </c>
      <c r="GI241" s="104"/>
      <c r="GJ241" s="104" t="str">
        <f t="shared" si="208"/>
        <v/>
      </c>
      <c r="GK241" s="104" t="str">
        <f t="shared" si="208"/>
        <v/>
      </c>
      <c r="GL241" s="104" t="str">
        <f t="shared" si="208"/>
        <v/>
      </c>
      <c r="GM241" s="104" t="str">
        <f t="shared" si="208"/>
        <v/>
      </c>
      <c r="GN241" s="104" t="str">
        <f t="shared" si="208"/>
        <v/>
      </c>
      <c r="GO241" s="104" t="str">
        <f t="shared" si="218"/>
        <v/>
      </c>
      <c r="GP241" s="104" t="str">
        <f t="shared" si="218"/>
        <v/>
      </c>
      <c r="GQ241" s="104" t="str">
        <f t="shared" si="218"/>
        <v/>
      </c>
      <c r="GR241" s="104" t="str">
        <f t="shared" si="218"/>
        <v/>
      </c>
      <c r="GS241" s="104" t="str">
        <f t="shared" si="218"/>
        <v/>
      </c>
      <c r="GT241" s="104" t="str">
        <f t="shared" si="218"/>
        <v/>
      </c>
      <c r="GU241" s="104" t="str">
        <f t="shared" si="218"/>
        <v/>
      </c>
      <c r="GV241" s="104" t="str">
        <f t="shared" si="218"/>
        <v/>
      </c>
      <c r="GW241" s="104"/>
      <c r="GX241" s="104" t="str">
        <f t="shared" si="209"/>
        <v/>
      </c>
      <c r="GY241" s="104" t="str">
        <f t="shared" si="209"/>
        <v/>
      </c>
      <c r="GZ241" s="104" t="str">
        <f t="shared" si="209"/>
        <v/>
      </c>
      <c r="HA241" s="104" t="str">
        <f t="shared" si="209"/>
        <v/>
      </c>
      <c r="HB241" s="104" t="str">
        <f t="shared" si="209"/>
        <v/>
      </c>
      <c r="HC241" s="104" t="str">
        <f t="shared" si="219"/>
        <v/>
      </c>
      <c r="HD241" s="104" t="str">
        <f t="shared" si="219"/>
        <v/>
      </c>
      <c r="HE241" s="104" t="str">
        <f t="shared" si="219"/>
        <v/>
      </c>
      <c r="HF241" s="104" t="str">
        <f t="shared" si="219"/>
        <v/>
      </c>
      <c r="HG241" s="104" t="str">
        <f t="shared" si="219"/>
        <v/>
      </c>
      <c r="HH241" s="104" t="str">
        <f t="shared" si="219"/>
        <v/>
      </c>
      <c r="HI241" s="104" t="str">
        <f t="shared" si="219"/>
        <v/>
      </c>
      <c r="HJ241" s="104" t="str">
        <f t="shared" si="219"/>
        <v/>
      </c>
    </row>
    <row r="242" spans="1:218" x14ac:dyDescent="0.25">
      <c r="A242" s="91">
        <v>40663</v>
      </c>
      <c r="B242" s="113">
        <v>0.75</v>
      </c>
      <c r="C242" s="114" t="s">
        <v>559</v>
      </c>
      <c r="D242" s="160" t="s">
        <v>664</v>
      </c>
      <c r="E242" s="112">
        <v>43.6</v>
      </c>
      <c r="F242" s="134"/>
      <c r="G242" s="161" t="s">
        <v>665</v>
      </c>
      <c r="H242" s="162" t="str">
        <f>INDEX('Daily Activity List'!B:B,MATCH(A242,'Daily Activity List'!$A:$A))</f>
        <v>AB Decon - Spray</v>
      </c>
      <c r="I242" s="136"/>
      <c r="J242" s="104" t="str">
        <f t="shared" si="194"/>
        <v/>
      </c>
      <c r="K242" s="104" t="str">
        <f t="shared" si="194"/>
        <v/>
      </c>
      <c r="L242" s="104" t="str">
        <f t="shared" si="194"/>
        <v/>
      </c>
      <c r="M242" s="104" t="str">
        <f t="shared" si="194"/>
        <v/>
      </c>
      <c r="N242" s="104" t="str">
        <f t="shared" si="194"/>
        <v/>
      </c>
      <c r="O242" s="104" t="str">
        <f t="shared" si="194"/>
        <v/>
      </c>
      <c r="P242" s="104" t="str">
        <f t="shared" si="194"/>
        <v/>
      </c>
      <c r="Q242" s="104" t="str">
        <f t="shared" si="194"/>
        <v/>
      </c>
      <c r="R242" s="104" t="str">
        <f t="shared" si="194"/>
        <v/>
      </c>
      <c r="S242" s="104" t="str">
        <f t="shared" si="194"/>
        <v/>
      </c>
      <c r="T242" s="104" t="str">
        <f t="shared" si="194"/>
        <v/>
      </c>
      <c r="U242" s="104" t="str">
        <f t="shared" si="194"/>
        <v/>
      </c>
      <c r="V242" s="104" t="str">
        <f t="shared" si="194"/>
        <v/>
      </c>
      <c r="W242" s="136"/>
      <c r="X242" s="104" t="str">
        <f t="shared" si="229"/>
        <v/>
      </c>
      <c r="Y242" s="104" t="str">
        <f t="shared" si="225"/>
        <v/>
      </c>
      <c r="Z242" s="104" t="str">
        <f t="shared" si="225"/>
        <v/>
      </c>
      <c r="AA242" s="104" t="str">
        <f t="shared" si="225"/>
        <v/>
      </c>
      <c r="AB242" s="104" t="str">
        <f t="shared" si="225"/>
        <v/>
      </c>
      <c r="AC242" s="104" t="str">
        <f t="shared" si="225"/>
        <v/>
      </c>
      <c r="AD242" s="104" t="str">
        <f t="shared" si="225"/>
        <v/>
      </c>
      <c r="AE242" s="104" t="str">
        <f t="shared" si="225"/>
        <v/>
      </c>
      <c r="AF242" s="104" t="str">
        <f t="shared" si="225"/>
        <v/>
      </c>
      <c r="AG242" s="104" t="str">
        <f t="shared" si="225"/>
        <v/>
      </c>
      <c r="AH242" s="104" t="str">
        <f t="shared" si="225"/>
        <v/>
      </c>
      <c r="AI242" s="104" t="str">
        <f t="shared" si="225"/>
        <v/>
      </c>
      <c r="AJ242" s="104" t="str">
        <f t="shared" si="225"/>
        <v/>
      </c>
      <c r="AK242" s="104"/>
      <c r="AL242" s="104" t="str">
        <f t="shared" si="230"/>
        <v/>
      </c>
      <c r="AM242" s="104" t="str">
        <f t="shared" si="226"/>
        <v/>
      </c>
      <c r="AN242" s="104" t="str">
        <f t="shared" si="226"/>
        <v/>
      </c>
      <c r="AO242" s="104" t="str">
        <f t="shared" si="226"/>
        <v/>
      </c>
      <c r="AP242" s="104" t="str">
        <f t="shared" si="226"/>
        <v/>
      </c>
      <c r="AQ242" s="104" t="str">
        <f t="shared" si="226"/>
        <v/>
      </c>
      <c r="AR242" s="104" t="str">
        <f t="shared" si="226"/>
        <v/>
      </c>
      <c r="AS242" s="104" t="str">
        <f t="shared" si="226"/>
        <v/>
      </c>
      <c r="AT242" s="104" t="str">
        <f t="shared" si="226"/>
        <v/>
      </c>
      <c r="AU242" s="104" t="str">
        <f t="shared" si="226"/>
        <v/>
      </c>
      <c r="AV242" s="104" t="str">
        <f t="shared" si="226"/>
        <v/>
      </c>
      <c r="AW242" s="104" t="str">
        <f t="shared" si="226"/>
        <v/>
      </c>
      <c r="AX242" s="104" t="str">
        <f t="shared" si="226"/>
        <v/>
      </c>
      <c r="AY242" s="104"/>
      <c r="AZ242" s="104" t="str">
        <f t="shared" si="231"/>
        <v/>
      </c>
      <c r="BA242" s="104" t="str">
        <f t="shared" si="227"/>
        <v/>
      </c>
      <c r="BB242" s="104" t="str">
        <f t="shared" si="227"/>
        <v/>
      </c>
      <c r="BC242" s="104" t="str">
        <f t="shared" si="227"/>
        <v/>
      </c>
      <c r="BD242" s="104" t="str">
        <f t="shared" si="227"/>
        <v/>
      </c>
      <c r="BE242" s="104" t="str">
        <f t="shared" si="227"/>
        <v/>
      </c>
      <c r="BF242" s="104" t="str">
        <f t="shared" si="227"/>
        <v/>
      </c>
      <c r="BG242" s="104" t="str">
        <f t="shared" si="227"/>
        <v/>
      </c>
      <c r="BH242" s="104" t="str">
        <f t="shared" si="227"/>
        <v/>
      </c>
      <c r="BI242" s="104" t="str">
        <f t="shared" si="227"/>
        <v/>
      </c>
      <c r="BJ242" s="104" t="str">
        <f t="shared" si="227"/>
        <v/>
      </c>
      <c r="BK242" s="104" t="str">
        <f t="shared" si="227"/>
        <v/>
      </c>
      <c r="BL242" s="104" t="str">
        <f t="shared" si="227"/>
        <v/>
      </c>
      <c r="BM242" s="104"/>
      <c r="BN242" s="104" t="str">
        <f t="shared" si="232"/>
        <v/>
      </c>
      <c r="BO242" s="104" t="str">
        <f t="shared" si="228"/>
        <v/>
      </c>
      <c r="BP242" s="104" t="str">
        <f t="shared" si="228"/>
        <v/>
      </c>
      <c r="BQ242" s="104" t="str">
        <f t="shared" si="228"/>
        <v/>
      </c>
      <c r="BR242" s="104" t="str">
        <f t="shared" si="228"/>
        <v/>
      </c>
      <c r="BS242" s="104" t="str">
        <f t="shared" si="228"/>
        <v/>
      </c>
      <c r="BT242" s="104" t="str">
        <f t="shared" si="228"/>
        <v/>
      </c>
      <c r="BU242" s="104" t="str">
        <f t="shared" si="228"/>
        <v/>
      </c>
      <c r="BV242" s="104" t="str">
        <f t="shared" si="228"/>
        <v/>
      </c>
      <c r="BW242" s="104" t="str">
        <f t="shared" si="228"/>
        <v/>
      </c>
      <c r="BX242" s="104" t="str">
        <f t="shared" si="228"/>
        <v/>
      </c>
      <c r="BY242" s="104" t="str">
        <f t="shared" si="228"/>
        <v/>
      </c>
      <c r="BZ242" s="104" t="str">
        <f t="shared" si="228"/>
        <v/>
      </c>
      <c r="CA242" s="104"/>
      <c r="CB242" s="104" t="str">
        <f t="shared" si="200"/>
        <v/>
      </c>
      <c r="CC242" s="104" t="str">
        <f t="shared" si="200"/>
        <v/>
      </c>
      <c r="CD242" s="104" t="str">
        <f t="shared" si="200"/>
        <v/>
      </c>
      <c r="CE242" s="104" t="str">
        <f t="shared" si="200"/>
        <v/>
      </c>
      <c r="CF242" s="104" t="str">
        <f t="shared" si="200"/>
        <v/>
      </c>
      <c r="CG242" s="104" t="str">
        <f t="shared" si="210"/>
        <v/>
      </c>
      <c r="CH242" s="104" t="str">
        <f t="shared" ref="CG242:CN273" si="233">IF($C242=$CA$1,IF($E242="","",IF($H242=CH$1,$E242,"")),"")</f>
        <v/>
      </c>
      <c r="CI242" s="104" t="str">
        <f t="shared" si="233"/>
        <v/>
      </c>
      <c r="CJ242" s="104" t="str">
        <f t="shared" si="233"/>
        <v/>
      </c>
      <c r="CK242" s="104" t="str">
        <f t="shared" si="233"/>
        <v/>
      </c>
      <c r="CL242" s="104" t="str">
        <f t="shared" si="233"/>
        <v/>
      </c>
      <c r="CM242" s="104" t="str">
        <f t="shared" si="233"/>
        <v/>
      </c>
      <c r="CN242" s="104" t="str">
        <f t="shared" si="233"/>
        <v/>
      </c>
      <c r="CO242" s="104"/>
      <c r="CP242" s="104" t="str">
        <f t="shared" si="201"/>
        <v/>
      </c>
      <c r="CQ242" s="104" t="str">
        <f t="shared" si="201"/>
        <v/>
      </c>
      <c r="CR242" s="104" t="str">
        <f t="shared" si="201"/>
        <v/>
      </c>
      <c r="CS242" s="104" t="str">
        <f t="shared" si="201"/>
        <v/>
      </c>
      <c r="CT242" s="104" t="str">
        <f t="shared" si="201"/>
        <v/>
      </c>
      <c r="CU242" s="104" t="str">
        <f t="shared" si="211"/>
        <v/>
      </c>
      <c r="CV242" s="104" t="str">
        <f t="shared" ref="CU242:DB273" si="234">IF($C242=$CO$1,IF($E242="","",IF($H242=CV$1,$E242,"")),"")</f>
        <v/>
      </c>
      <c r="CW242" s="104" t="str">
        <f t="shared" si="234"/>
        <v/>
      </c>
      <c r="CX242" s="104" t="str">
        <f t="shared" si="234"/>
        <v/>
      </c>
      <c r="CY242" s="104" t="str">
        <f t="shared" si="234"/>
        <v/>
      </c>
      <c r="CZ242" s="104" t="str">
        <f t="shared" si="234"/>
        <v/>
      </c>
      <c r="DA242" s="104" t="str">
        <f t="shared" si="234"/>
        <v/>
      </c>
      <c r="DB242" s="104" t="str">
        <f t="shared" si="234"/>
        <v/>
      </c>
      <c r="DC242" s="104"/>
      <c r="DD242" s="104" t="str">
        <f t="shared" si="202"/>
        <v/>
      </c>
      <c r="DE242" s="104" t="str">
        <f t="shared" si="202"/>
        <v/>
      </c>
      <c r="DF242" s="104" t="str">
        <f t="shared" si="202"/>
        <v/>
      </c>
      <c r="DG242" s="104" t="str">
        <f t="shared" si="202"/>
        <v/>
      </c>
      <c r="DH242" s="104" t="str">
        <f t="shared" si="202"/>
        <v/>
      </c>
      <c r="DI242" s="104" t="str">
        <f t="shared" si="212"/>
        <v/>
      </c>
      <c r="DJ242" s="104" t="str">
        <f t="shared" ref="DI242:DP273" si="235">IF($C242=$DC$1,IF($E242="","",IF($H242=DJ$1,$E242,"")),"")</f>
        <v/>
      </c>
      <c r="DK242" s="104" t="str">
        <f t="shared" si="235"/>
        <v/>
      </c>
      <c r="DL242" s="104" t="str">
        <f t="shared" si="235"/>
        <v/>
      </c>
      <c r="DM242" s="104" t="str">
        <f t="shared" si="235"/>
        <v/>
      </c>
      <c r="DN242" s="104" t="str">
        <f t="shared" si="235"/>
        <v/>
      </c>
      <c r="DO242" s="104" t="str">
        <f t="shared" si="235"/>
        <v/>
      </c>
      <c r="DP242" s="104" t="str">
        <f t="shared" si="235"/>
        <v/>
      </c>
      <c r="DQ242" s="104"/>
      <c r="DR242" s="104" t="str">
        <f t="shared" si="203"/>
        <v/>
      </c>
      <c r="DS242" s="104" t="str">
        <f t="shared" si="203"/>
        <v/>
      </c>
      <c r="DT242" s="104" t="str">
        <f t="shared" si="203"/>
        <v/>
      </c>
      <c r="DU242" s="104" t="str">
        <f t="shared" si="203"/>
        <v/>
      </c>
      <c r="DV242" s="104" t="str">
        <f t="shared" si="203"/>
        <v/>
      </c>
      <c r="DW242" s="104" t="str">
        <f t="shared" si="213"/>
        <v/>
      </c>
      <c r="DX242" s="104">
        <f t="shared" ref="DW242:ED273" si="236">IF($C242=$DQ$1,IF($E242="","",IF($H242=DX$1,$E242,"")),"")</f>
        <v>43.6</v>
      </c>
      <c r="DY242" s="104" t="str">
        <f t="shared" si="236"/>
        <v/>
      </c>
      <c r="DZ242" s="104" t="str">
        <f t="shared" si="236"/>
        <v/>
      </c>
      <c r="EA242" s="104" t="str">
        <f t="shared" si="236"/>
        <v/>
      </c>
      <c r="EB242" s="104" t="str">
        <f t="shared" si="236"/>
        <v/>
      </c>
      <c r="EC242" s="104" t="str">
        <f t="shared" si="236"/>
        <v/>
      </c>
      <c r="ED242" s="104" t="str">
        <f t="shared" si="236"/>
        <v/>
      </c>
      <c r="EE242" s="104"/>
      <c r="EF242" s="104" t="str">
        <f t="shared" si="204"/>
        <v/>
      </c>
      <c r="EG242" s="104" t="str">
        <f t="shared" si="204"/>
        <v/>
      </c>
      <c r="EH242" s="104" t="str">
        <f t="shared" si="204"/>
        <v/>
      </c>
      <c r="EI242" s="104" t="str">
        <f t="shared" si="204"/>
        <v/>
      </c>
      <c r="EJ242" s="104" t="str">
        <f t="shared" si="204"/>
        <v/>
      </c>
      <c r="EK242" s="104" t="str">
        <f t="shared" si="214"/>
        <v/>
      </c>
      <c r="EL242" s="104" t="str">
        <f t="shared" ref="EK242:ER273" si="237">IF($C242=$EE$1,IF($E242="","",IF($H242=EL$1,$E242,"")),"")</f>
        <v/>
      </c>
      <c r="EM242" s="104" t="str">
        <f t="shared" si="237"/>
        <v/>
      </c>
      <c r="EN242" s="104" t="str">
        <f t="shared" si="237"/>
        <v/>
      </c>
      <c r="EO242" s="104" t="str">
        <f t="shared" si="237"/>
        <v/>
      </c>
      <c r="EP242" s="104" t="str">
        <f t="shared" si="237"/>
        <v/>
      </c>
      <c r="EQ242" s="104" t="str">
        <f t="shared" si="237"/>
        <v/>
      </c>
      <c r="ER242" s="104" t="str">
        <f t="shared" si="237"/>
        <v/>
      </c>
      <c r="ES242" s="104"/>
      <c r="ET242" s="104" t="str">
        <f t="shared" si="205"/>
        <v/>
      </c>
      <c r="EU242" s="104" t="str">
        <f t="shared" si="205"/>
        <v/>
      </c>
      <c r="EV242" s="104" t="str">
        <f t="shared" si="205"/>
        <v/>
      </c>
      <c r="EW242" s="104" t="str">
        <f t="shared" si="205"/>
        <v/>
      </c>
      <c r="EX242" s="104" t="str">
        <f t="shared" si="205"/>
        <v/>
      </c>
      <c r="EY242" s="104" t="str">
        <f t="shared" si="215"/>
        <v/>
      </c>
      <c r="EZ242" s="104" t="str">
        <f t="shared" ref="EY242:FF273" si="238">IF($C242=$ES$1,IF($E242="","",IF($H242=EZ$1,$E242,"")),"")</f>
        <v/>
      </c>
      <c r="FA242" s="104" t="str">
        <f t="shared" si="238"/>
        <v/>
      </c>
      <c r="FB242" s="104" t="str">
        <f t="shared" si="238"/>
        <v/>
      </c>
      <c r="FC242" s="104" t="str">
        <f t="shared" si="238"/>
        <v/>
      </c>
      <c r="FD242" s="104" t="str">
        <f t="shared" si="238"/>
        <v/>
      </c>
      <c r="FE242" s="104" t="str">
        <f t="shared" si="238"/>
        <v/>
      </c>
      <c r="FF242" s="104" t="str">
        <f t="shared" si="238"/>
        <v/>
      </c>
      <c r="FG242" s="104"/>
      <c r="FH242" s="104" t="str">
        <f t="shared" si="206"/>
        <v/>
      </c>
      <c r="FI242" s="104" t="str">
        <f t="shared" si="206"/>
        <v/>
      </c>
      <c r="FJ242" s="104" t="str">
        <f t="shared" si="206"/>
        <v/>
      </c>
      <c r="FK242" s="104" t="str">
        <f t="shared" si="206"/>
        <v/>
      </c>
      <c r="FL242" s="104" t="str">
        <f t="shared" si="206"/>
        <v/>
      </c>
      <c r="FM242" s="104" t="str">
        <f t="shared" si="216"/>
        <v/>
      </c>
      <c r="FN242" s="104" t="str">
        <f t="shared" ref="FM242:FT273" si="239">IF($C242=$FG$1,IF($E242="","",IF($H242=FN$1,$E242,"")),"")</f>
        <v/>
      </c>
      <c r="FO242" s="104" t="str">
        <f t="shared" si="239"/>
        <v/>
      </c>
      <c r="FP242" s="104" t="str">
        <f t="shared" si="239"/>
        <v/>
      </c>
      <c r="FQ242" s="104" t="str">
        <f t="shared" si="239"/>
        <v/>
      </c>
      <c r="FR242" s="104" t="str">
        <f t="shared" si="239"/>
        <v/>
      </c>
      <c r="FS242" s="104" t="str">
        <f t="shared" si="239"/>
        <v/>
      </c>
      <c r="FT242" s="104" t="str">
        <f t="shared" si="239"/>
        <v/>
      </c>
      <c r="FU242" s="104"/>
      <c r="FV242" s="104" t="str">
        <f t="shared" si="207"/>
        <v/>
      </c>
      <c r="FW242" s="104" t="str">
        <f t="shared" si="207"/>
        <v/>
      </c>
      <c r="FX242" s="104" t="str">
        <f t="shared" si="207"/>
        <v/>
      </c>
      <c r="FY242" s="104" t="str">
        <f t="shared" si="207"/>
        <v/>
      </c>
      <c r="FZ242" s="104" t="str">
        <f t="shared" si="207"/>
        <v/>
      </c>
      <c r="GA242" s="104" t="str">
        <f t="shared" si="217"/>
        <v/>
      </c>
      <c r="GB242" s="104" t="str">
        <f t="shared" ref="GA242:GH273" si="240">IF($C242=$FU$1,IF($E242="","",IF($H242=GB$1,$E242,"")),"")</f>
        <v/>
      </c>
      <c r="GC242" s="104" t="str">
        <f t="shared" si="240"/>
        <v/>
      </c>
      <c r="GD242" s="104" t="str">
        <f t="shared" si="240"/>
        <v/>
      </c>
      <c r="GE242" s="104" t="str">
        <f t="shared" si="240"/>
        <v/>
      </c>
      <c r="GF242" s="104" t="str">
        <f t="shared" si="240"/>
        <v/>
      </c>
      <c r="GG242" s="104" t="str">
        <f t="shared" si="240"/>
        <v/>
      </c>
      <c r="GH242" s="104" t="str">
        <f t="shared" si="240"/>
        <v/>
      </c>
      <c r="GI242" s="104"/>
      <c r="GJ242" s="104" t="str">
        <f t="shared" si="208"/>
        <v/>
      </c>
      <c r="GK242" s="104" t="str">
        <f t="shared" si="208"/>
        <v/>
      </c>
      <c r="GL242" s="104" t="str">
        <f t="shared" si="208"/>
        <v/>
      </c>
      <c r="GM242" s="104" t="str">
        <f t="shared" si="208"/>
        <v/>
      </c>
      <c r="GN242" s="104" t="str">
        <f t="shared" si="208"/>
        <v/>
      </c>
      <c r="GO242" s="104" t="str">
        <f t="shared" si="218"/>
        <v/>
      </c>
      <c r="GP242" s="104" t="str">
        <f t="shared" ref="GO242:GV273" si="241">IF($C242=$GI$1,IF($E242="","",IF($H242=GP$1,$E242,"")),"")</f>
        <v/>
      </c>
      <c r="GQ242" s="104" t="str">
        <f t="shared" si="241"/>
        <v/>
      </c>
      <c r="GR242" s="104" t="str">
        <f t="shared" si="241"/>
        <v/>
      </c>
      <c r="GS242" s="104" t="str">
        <f t="shared" si="241"/>
        <v/>
      </c>
      <c r="GT242" s="104" t="str">
        <f t="shared" si="241"/>
        <v/>
      </c>
      <c r="GU242" s="104" t="str">
        <f t="shared" si="241"/>
        <v/>
      </c>
      <c r="GV242" s="104" t="str">
        <f t="shared" si="241"/>
        <v/>
      </c>
      <c r="GW242" s="104"/>
      <c r="GX242" s="104" t="str">
        <f t="shared" si="209"/>
        <v/>
      </c>
      <c r="GY242" s="104" t="str">
        <f t="shared" si="209"/>
        <v/>
      </c>
      <c r="GZ242" s="104" t="str">
        <f t="shared" si="209"/>
        <v/>
      </c>
      <c r="HA242" s="104" t="str">
        <f t="shared" si="209"/>
        <v/>
      </c>
      <c r="HB242" s="104" t="str">
        <f t="shared" si="209"/>
        <v/>
      </c>
      <c r="HC242" s="104" t="str">
        <f t="shared" si="219"/>
        <v/>
      </c>
      <c r="HD242" s="104" t="str">
        <f t="shared" ref="HC242:HJ273" si="242">IF($C242=$GW$1,IF($E242="","",IF($H242=HD$1,$E242,"")),"")</f>
        <v/>
      </c>
      <c r="HE242" s="104" t="str">
        <f t="shared" si="242"/>
        <v/>
      </c>
      <c r="HF242" s="104" t="str">
        <f t="shared" si="242"/>
        <v/>
      </c>
      <c r="HG242" s="104" t="str">
        <f t="shared" si="242"/>
        <v/>
      </c>
      <c r="HH242" s="104" t="str">
        <f t="shared" si="242"/>
        <v/>
      </c>
      <c r="HI242" s="104" t="str">
        <f t="shared" si="242"/>
        <v/>
      </c>
      <c r="HJ242" s="104" t="str">
        <f t="shared" si="242"/>
        <v/>
      </c>
    </row>
    <row r="243" spans="1:218" x14ac:dyDescent="0.25">
      <c r="A243" s="91">
        <v>40663</v>
      </c>
      <c r="B243" s="113">
        <v>0.75</v>
      </c>
      <c r="C243" s="114" t="s">
        <v>407</v>
      </c>
      <c r="D243" s="160" t="s">
        <v>664</v>
      </c>
      <c r="E243" s="112">
        <v>48.8</v>
      </c>
      <c r="F243" s="134"/>
      <c r="G243" s="161" t="s">
        <v>665</v>
      </c>
      <c r="H243" s="162" t="str">
        <f>INDEX('Daily Activity List'!B:B,MATCH(A243,'Daily Activity List'!$A:$A))</f>
        <v>AB Decon - Spray</v>
      </c>
      <c r="I243" s="136"/>
      <c r="J243" s="104" t="str">
        <f t="shared" si="194"/>
        <v/>
      </c>
      <c r="K243" s="104" t="str">
        <f t="shared" si="194"/>
        <v/>
      </c>
      <c r="L243" s="104" t="str">
        <f t="shared" si="194"/>
        <v/>
      </c>
      <c r="M243" s="104" t="str">
        <f t="shared" si="194"/>
        <v/>
      </c>
      <c r="N243" s="104" t="str">
        <f t="shared" si="194"/>
        <v/>
      </c>
      <c r="O243" s="104" t="str">
        <f t="shared" si="194"/>
        <v/>
      </c>
      <c r="P243" s="104" t="str">
        <f t="shared" si="194"/>
        <v/>
      </c>
      <c r="Q243" s="104" t="str">
        <f t="shared" si="194"/>
        <v/>
      </c>
      <c r="R243" s="104" t="str">
        <f t="shared" si="194"/>
        <v/>
      </c>
      <c r="S243" s="104" t="str">
        <f t="shared" si="194"/>
        <v/>
      </c>
      <c r="T243" s="104" t="str">
        <f t="shared" si="194"/>
        <v/>
      </c>
      <c r="U243" s="104" t="str">
        <f t="shared" si="194"/>
        <v/>
      </c>
      <c r="V243" s="104" t="str">
        <f t="shared" si="194"/>
        <v/>
      </c>
      <c r="W243" s="136"/>
      <c r="X243" s="104" t="str">
        <f t="shared" si="229"/>
        <v/>
      </c>
      <c r="Y243" s="104" t="str">
        <f t="shared" si="225"/>
        <v/>
      </c>
      <c r="Z243" s="104" t="str">
        <f t="shared" si="225"/>
        <v/>
      </c>
      <c r="AA243" s="104" t="str">
        <f t="shared" si="225"/>
        <v/>
      </c>
      <c r="AB243" s="104" t="str">
        <f t="shared" si="225"/>
        <v/>
      </c>
      <c r="AC243" s="104" t="str">
        <f t="shared" si="225"/>
        <v/>
      </c>
      <c r="AD243" s="104" t="str">
        <f t="shared" si="225"/>
        <v/>
      </c>
      <c r="AE243" s="104" t="str">
        <f t="shared" si="225"/>
        <v/>
      </c>
      <c r="AF243" s="104" t="str">
        <f t="shared" si="225"/>
        <v/>
      </c>
      <c r="AG243" s="104" t="str">
        <f t="shared" si="225"/>
        <v/>
      </c>
      <c r="AH243" s="104" t="str">
        <f t="shared" si="225"/>
        <v/>
      </c>
      <c r="AI243" s="104" t="str">
        <f t="shared" si="225"/>
        <v/>
      </c>
      <c r="AJ243" s="104" t="str">
        <f t="shared" si="225"/>
        <v/>
      </c>
      <c r="AK243" s="104"/>
      <c r="AL243" s="104" t="str">
        <f t="shared" si="230"/>
        <v/>
      </c>
      <c r="AM243" s="104" t="str">
        <f t="shared" si="226"/>
        <v/>
      </c>
      <c r="AN243" s="104" t="str">
        <f t="shared" si="226"/>
        <v/>
      </c>
      <c r="AO243" s="104" t="str">
        <f t="shared" si="226"/>
        <v/>
      </c>
      <c r="AP243" s="104" t="str">
        <f t="shared" si="226"/>
        <v/>
      </c>
      <c r="AQ243" s="104" t="str">
        <f t="shared" si="226"/>
        <v/>
      </c>
      <c r="AR243" s="104" t="str">
        <f t="shared" si="226"/>
        <v/>
      </c>
      <c r="AS243" s="104" t="str">
        <f t="shared" si="226"/>
        <v/>
      </c>
      <c r="AT243" s="104" t="str">
        <f t="shared" si="226"/>
        <v/>
      </c>
      <c r="AU243" s="104" t="str">
        <f t="shared" si="226"/>
        <v/>
      </c>
      <c r="AV243" s="104" t="str">
        <f t="shared" si="226"/>
        <v/>
      </c>
      <c r="AW243" s="104" t="str">
        <f t="shared" si="226"/>
        <v/>
      </c>
      <c r="AX243" s="104" t="str">
        <f t="shared" si="226"/>
        <v/>
      </c>
      <c r="AY243" s="104"/>
      <c r="AZ243" s="104" t="str">
        <f t="shared" si="231"/>
        <v/>
      </c>
      <c r="BA243" s="104" t="str">
        <f t="shared" si="227"/>
        <v/>
      </c>
      <c r="BB243" s="104" t="str">
        <f t="shared" si="227"/>
        <v/>
      </c>
      <c r="BC243" s="104" t="str">
        <f t="shared" si="227"/>
        <v/>
      </c>
      <c r="BD243" s="104" t="str">
        <f t="shared" si="227"/>
        <v/>
      </c>
      <c r="BE243" s="104" t="str">
        <f t="shared" si="227"/>
        <v/>
      </c>
      <c r="BF243" s="104" t="str">
        <f t="shared" si="227"/>
        <v/>
      </c>
      <c r="BG243" s="104" t="str">
        <f t="shared" si="227"/>
        <v/>
      </c>
      <c r="BH243" s="104" t="str">
        <f t="shared" si="227"/>
        <v/>
      </c>
      <c r="BI243" s="104" t="str">
        <f t="shared" si="227"/>
        <v/>
      </c>
      <c r="BJ243" s="104" t="str">
        <f t="shared" si="227"/>
        <v/>
      </c>
      <c r="BK243" s="104" t="str">
        <f t="shared" si="227"/>
        <v/>
      </c>
      <c r="BL243" s="104" t="str">
        <f t="shared" si="227"/>
        <v/>
      </c>
      <c r="BM243" s="104"/>
      <c r="BN243" s="104" t="str">
        <f t="shared" si="232"/>
        <v/>
      </c>
      <c r="BO243" s="104" t="str">
        <f t="shared" si="228"/>
        <v/>
      </c>
      <c r="BP243" s="104" t="str">
        <f t="shared" si="228"/>
        <v/>
      </c>
      <c r="BQ243" s="104" t="str">
        <f t="shared" si="228"/>
        <v/>
      </c>
      <c r="BR243" s="104" t="str">
        <f t="shared" si="228"/>
        <v/>
      </c>
      <c r="BS243" s="104" t="str">
        <f t="shared" si="228"/>
        <v/>
      </c>
      <c r="BT243" s="104" t="str">
        <f t="shared" si="228"/>
        <v/>
      </c>
      <c r="BU243" s="104" t="str">
        <f t="shared" si="228"/>
        <v/>
      </c>
      <c r="BV243" s="104" t="str">
        <f t="shared" si="228"/>
        <v/>
      </c>
      <c r="BW243" s="104" t="str">
        <f t="shared" si="228"/>
        <v/>
      </c>
      <c r="BX243" s="104" t="str">
        <f t="shared" si="228"/>
        <v/>
      </c>
      <c r="BY243" s="104" t="str">
        <f t="shared" si="228"/>
        <v/>
      </c>
      <c r="BZ243" s="104" t="str">
        <f t="shared" si="228"/>
        <v/>
      </c>
      <c r="CA243" s="104"/>
      <c r="CB243" s="104" t="str">
        <f t="shared" si="200"/>
        <v/>
      </c>
      <c r="CC243" s="104" t="str">
        <f t="shared" si="200"/>
        <v/>
      </c>
      <c r="CD243" s="104" t="str">
        <f t="shared" si="200"/>
        <v/>
      </c>
      <c r="CE243" s="104" t="str">
        <f t="shared" si="200"/>
        <v/>
      </c>
      <c r="CF243" s="104" t="str">
        <f t="shared" si="200"/>
        <v/>
      </c>
      <c r="CG243" s="104" t="str">
        <f t="shared" si="233"/>
        <v/>
      </c>
      <c r="CH243" s="104" t="str">
        <f t="shared" si="233"/>
        <v/>
      </c>
      <c r="CI243" s="104" t="str">
        <f t="shared" si="233"/>
        <v/>
      </c>
      <c r="CJ243" s="104" t="str">
        <f t="shared" si="233"/>
        <v/>
      </c>
      <c r="CK243" s="104" t="str">
        <f t="shared" si="233"/>
        <v/>
      </c>
      <c r="CL243" s="104" t="str">
        <f t="shared" si="233"/>
        <v/>
      </c>
      <c r="CM243" s="104" t="str">
        <f t="shared" si="233"/>
        <v/>
      </c>
      <c r="CN243" s="104" t="str">
        <f t="shared" si="233"/>
        <v/>
      </c>
      <c r="CO243" s="104"/>
      <c r="CP243" s="104" t="str">
        <f t="shared" si="201"/>
        <v/>
      </c>
      <c r="CQ243" s="104" t="str">
        <f t="shared" si="201"/>
        <v/>
      </c>
      <c r="CR243" s="104" t="str">
        <f t="shared" si="201"/>
        <v/>
      </c>
      <c r="CS243" s="104" t="str">
        <f t="shared" si="201"/>
        <v/>
      </c>
      <c r="CT243" s="104" t="str">
        <f t="shared" si="201"/>
        <v/>
      </c>
      <c r="CU243" s="104" t="str">
        <f t="shared" si="234"/>
        <v/>
      </c>
      <c r="CV243" s="104" t="str">
        <f t="shared" si="234"/>
        <v/>
      </c>
      <c r="CW243" s="104" t="str">
        <f t="shared" si="234"/>
        <v/>
      </c>
      <c r="CX243" s="104" t="str">
        <f t="shared" si="234"/>
        <v/>
      </c>
      <c r="CY243" s="104" t="str">
        <f t="shared" si="234"/>
        <v/>
      </c>
      <c r="CZ243" s="104" t="str">
        <f t="shared" si="234"/>
        <v/>
      </c>
      <c r="DA243" s="104" t="str">
        <f t="shared" si="234"/>
        <v/>
      </c>
      <c r="DB243" s="104" t="str">
        <f t="shared" si="234"/>
        <v/>
      </c>
      <c r="DC243" s="104"/>
      <c r="DD243" s="104" t="str">
        <f t="shared" si="202"/>
        <v/>
      </c>
      <c r="DE243" s="104" t="str">
        <f t="shared" si="202"/>
        <v/>
      </c>
      <c r="DF243" s="104" t="str">
        <f t="shared" si="202"/>
        <v/>
      </c>
      <c r="DG243" s="104" t="str">
        <f t="shared" si="202"/>
        <v/>
      </c>
      <c r="DH243" s="104" t="str">
        <f t="shared" si="202"/>
        <v/>
      </c>
      <c r="DI243" s="104" t="str">
        <f t="shared" si="235"/>
        <v/>
      </c>
      <c r="DJ243" s="104" t="str">
        <f t="shared" si="235"/>
        <v/>
      </c>
      <c r="DK243" s="104" t="str">
        <f t="shared" si="235"/>
        <v/>
      </c>
      <c r="DL243" s="104" t="str">
        <f t="shared" si="235"/>
        <v/>
      </c>
      <c r="DM243" s="104" t="str">
        <f t="shared" si="235"/>
        <v/>
      </c>
      <c r="DN243" s="104" t="str">
        <f t="shared" si="235"/>
        <v/>
      </c>
      <c r="DO243" s="104" t="str">
        <f t="shared" si="235"/>
        <v/>
      </c>
      <c r="DP243" s="104" t="str">
        <f t="shared" si="235"/>
        <v/>
      </c>
      <c r="DQ243" s="104"/>
      <c r="DR243" s="104" t="str">
        <f t="shared" si="203"/>
        <v/>
      </c>
      <c r="DS243" s="104" t="str">
        <f t="shared" si="203"/>
        <v/>
      </c>
      <c r="DT243" s="104" t="str">
        <f t="shared" si="203"/>
        <v/>
      </c>
      <c r="DU243" s="104" t="str">
        <f t="shared" si="203"/>
        <v/>
      </c>
      <c r="DV243" s="104" t="str">
        <f t="shared" si="203"/>
        <v/>
      </c>
      <c r="DW243" s="104" t="str">
        <f t="shared" si="236"/>
        <v/>
      </c>
      <c r="DX243" s="104" t="str">
        <f t="shared" si="236"/>
        <v/>
      </c>
      <c r="DY243" s="104" t="str">
        <f t="shared" si="236"/>
        <v/>
      </c>
      <c r="DZ243" s="104" t="str">
        <f t="shared" si="236"/>
        <v/>
      </c>
      <c r="EA243" s="104" t="str">
        <f t="shared" si="236"/>
        <v/>
      </c>
      <c r="EB243" s="104" t="str">
        <f t="shared" si="236"/>
        <v/>
      </c>
      <c r="EC243" s="104" t="str">
        <f t="shared" si="236"/>
        <v/>
      </c>
      <c r="ED243" s="104" t="str">
        <f t="shared" si="236"/>
        <v/>
      </c>
      <c r="EE243" s="104"/>
      <c r="EF243" s="104" t="str">
        <f t="shared" si="204"/>
        <v/>
      </c>
      <c r="EG243" s="104" t="str">
        <f t="shared" si="204"/>
        <v/>
      </c>
      <c r="EH243" s="104" t="str">
        <f t="shared" si="204"/>
        <v/>
      </c>
      <c r="EI243" s="104" t="str">
        <f t="shared" si="204"/>
        <v/>
      </c>
      <c r="EJ243" s="104" t="str">
        <f t="shared" si="204"/>
        <v/>
      </c>
      <c r="EK243" s="104" t="str">
        <f t="shared" si="237"/>
        <v/>
      </c>
      <c r="EL243" s="104" t="str">
        <f t="shared" si="237"/>
        <v/>
      </c>
      <c r="EM243" s="104" t="str">
        <f t="shared" si="237"/>
        <v/>
      </c>
      <c r="EN243" s="104" t="str">
        <f t="shared" si="237"/>
        <v/>
      </c>
      <c r="EO243" s="104" t="str">
        <f t="shared" si="237"/>
        <v/>
      </c>
      <c r="EP243" s="104" t="str">
        <f t="shared" si="237"/>
        <v/>
      </c>
      <c r="EQ243" s="104" t="str">
        <f t="shared" si="237"/>
        <v/>
      </c>
      <c r="ER243" s="104" t="str">
        <f t="shared" si="237"/>
        <v/>
      </c>
      <c r="ES243" s="104"/>
      <c r="ET243" s="104" t="str">
        <f t="shared" si="205"/>
        <v/>
      </c>
      <c r="EU243" s="104" t="str">
        <f t="shared" si="205"/>
        <v/>
      </c>
      <c r="EV243" s="104" t="str">
        <f t="shared" si="205"/>
        <v/>
      </c>
      <c r="EW243" s="104" t="str">
        <f t="shared" si="205"/>
        <v/>
      </c>
      <c r="EX243" s="104" t="str">
        <f t="shared" si="205"/>
        <v/>
      </c>
      <c r="EY243" s="104" t="str">
        <f t="shared" si="238"/>
        <v/>
      </c>
      <c r="EZ243" s="104" t="str">
        <f t="shared" si="238"/>
        <v/>
      </c>
      <c r="FA243" s="104" t="str">
        <f t="shared" si="238"/>
        <v/>
      </c>
      <c r="FB243" s="104" t="str">
        <f t="shared" si="238"/>
        <v/>
      </c>
      <c r="FC243" s="104" t="str">
        <f t="shared" si="238"/>
        <v/>
      </c>
      <c r="FD243" s="104" t="str">
        <f t="shared" si="238"/>
        <v/>
      </c>
      <c r="FE243" s="104" t="str">
        <f t="shared" si="238"/>
        <v/>
      </c>
      <c r="FF243" s="104" t="str">
        <f t="shared" si="238"/>
        <v/>
      </c>
      <c r="FG243" s="104"/>
      <c r="FH243" s="104" t="str">
        <f t="shared" si="206"/>
        <v/>
      </c>
      <c r="FI243" s="104" t="str">
        <f t="shared" si="206"/>
        <v/>
      </c>
      <c r="FJ243" s="104" t="str">
        <f t="shared" si="206"/>
        <v/>
      </c>
      <c r="FK243" s="104" t="str">
        <f t="shared" si="206"/>
        <v/>
      </c>
      <c r="FL243" s="104" t="str">
        <f t="shared" si="206"/>
        <v/>
      </c>
      <c r="FM243" s="104" t="str">
        <f t="shared" si="239"/>
        <v/>
      </c>
      <c r="FN243" s="104" t="str">
        <f t="shared" si="239"/>
        <v/>
      </c>
      <c r="FO243" s="104" t="str">
        <f t="shared" si="239"/>
        <v/>
      </c>
      <c r="FP243" s="104" t="str">
        <f t="shared" si="239"/>
        <v/>
      </c>
      <c r="FQ243" s="104" t="str">
        <f t="shared" si="239"/>
        <v/>
      </c>
      <c r="FR243" s="104" t="str">
        <f t="shared" si="239"/>
        <v/>
      </c>
      <c r="FS243" s="104" t="str">
        <f t="shared" si="239"/>
        <v/>
      </c>
      <c r="FT243" s="104" t="str">
        <f t="shared" si="239"/>
        <v/>
      </c>
      <c r="FU243" s="104"/>
      <c r="FV243" s="104" t="str">
        <f t="shared" si="207"/>
        <v/>
      </c>
      <c r="FW243" s="104" t="str">
        <f t="shared" si="207"/>
        <v/>
      </c>
      <c r="FX243" s="104" t="str">
        <f t="shared" si="207"/>
        <v/>
      </c>
      <c r="FY243" s="104" t="str">
        <f t="shared" si="207"/>
        <v/>
      </c>
      <c r="FZ243" s="104" t="str">
        <f t="shared" si="207"/>
        <v/>
      </c>
      <c r="GA243" s="104" t="str">
        <f t="shared" si="240"/>
        <v/>
      </c>
      <c r="GB243" s="104" t="str">
        <f t="shared" si="240"/>
        <v/>
      </c>
      <c r="GC243" s="104" t="str">
        <f t="shared" si="240"/>
        <v/>
      </c>
      <c r="GD243" s="104" t="str">
        <f t="shared" si="240"/>
        <v/>
      </c>
      <c r="GE243" s="104" t="str">
        <f t="shared" si="240"/>
        <v/>
      </c>
      <c r="GF243" s="104" t="str">
        <f t="shared" si="240"/>
        <v/>
      </c>
      <c r="GG243" s="104" t="str">
        <f t="shared" si="240"/>
        <v/>
      </c>
      <c r="GH243" s="104" t="str">
        <f t="shared" si="240"/>
        <v/>
      </c>
      <c r="GI243" s="104"/>
      <c r="GJ243" s="104" t="str">
        <f t="shared" si="208"/>
        <v/>
      </c>
      <c r="GK243" s="104" t="str">
        <f t="shared" si="208"/>
        <v/>
      </c>
      <c r="GL243" s="104" t="str">
        <f t="shared" si="208"/>
        <v/>
      </c>
      <c r="GM243" s="104" t="str">
        <f t="shared" si="208"/>
        <v/>
      </c>
      <c r="GN243" s="104" t="str">
        <f t="shared" si="208"/>
        <v/>
      </c>
      <c r="GO243" s="104" t="str">
        <f t="shared" si="241"/>
        <v/>
      </c>
      <c r="GP243" s="104" t="str">
        <f t="shared" si="241"/>
        <v/>
      </c>
      <c r="GQ243" s="104" t="str">
        <f t="shared" si="241"/>
        <v/>
      </c>
      <c r="GR243" s="104" t="str">
        <f t="shared" si="241"/>
        <v/>
      </c>
      <c r="GS243" s="104" t="str">
        <f t="shared" si="241"/>
        <v/>
      </c>
      <c r="GT243" s="104" t="str">
        <f t="shared" si="241"/>
        <v/>
      </c>
      <c r="GU243" s="104" t="str">
        <f t="shared" si="241"/>
        <v/>
      </c>
      <c r="GV243" s="104" t="str">
        <f t="shared" si="241"/>
        <v/>
      </c>
      <c r="GW243" s="104"/>
      <c r="GX243" s="104" t="str">
        <f t="shared" si="209"/>
        <v/>
      </c>
      <c r="GY243" s="104" t="str">
        <f t="shared" si="209"/>
        <v/>
      </c>
      <c r="GZ243" s="104" t="str">
        <f t="shared" si="209"/>
        <v/>
      </c>
      <c r="HA243" s="104" t="str">
        <f t="shared" si="209"/>
        <v/>
      </c>
      <c r="HB243" s="104" t="str">
        <f t="shared" si="209"/>
        <v/>
      </c>
      <c r="HC243" s="104" t="str">
        <f t="shared" si="242"/>
        <v/>
      </c>
      <c r="HD243" s="104">
        <f t="shared" si="242"/>
        <v>48.8</v>
      </c>
      <c r="HE243" s="104" t="str">
        <f t="shared" si="242"/>
        <v/>
      </c>
      <c r="HF243" s="104" t="str">
        <f t="shared" si="242"/>
        <v/>
      </c>
      <c r="HG243" s="104" t="str">
        <f t="shared" si="242"/>
        <v/>
      </c>
      <c r="HH243" s="104" t="str">
        <f t="shared" si="242"/>
        <v/>
      </c>
      <c r="HI243" s="104" t="str">
        <f t="shared" si="242"/>
        <v/>
      </c>
      <c r="HJ243" s="104" t="str">
        <f t="shared" si="242"/>
        <v/>
      </c>
    </row>
    <row r="244" spans="1:218" x14ac:dyDescent="0.25">
      <c r="A244" s="91">
        <v>40663</v>
      </c>
      <c r="B244" s="113">
        <v>0.75</v>
      </c>
      <c r="C244" s="114" t="s">
        <v>407</v>
      </c>
      <c r="D244" s="160" t="s">
        <v>664</v>
      </c>
      <c r="E244" s="112">
        <v>41.6</v>
      </c>
      <c r="F244" s="134"/>
      <c r="G244" s="161" t="s">
        <v>665</v>
      </c>
      <c r="H244" s="162" t="str">
        <f>INDEX('Daily Activity List'!B:B,MATCH(A244,'Daily Activity List'!$A:$A))</f>
        <v>AB Decon - Spray</v>
      </c>
      <c r="I244" s="136"/>
      <c r="J244" s="104" t="str">
        <f t="shared" si="194"/>
        <v/>
      </c>
      <c r="K244" s="104" t="str">
        <f t="shared" si="194"/>
        <v/>
      </c>
      <c r="L244" s="104" t="str">
        <f t="shared" si="194"/>
        <v/>
      </c>
      <c r="M244" s="104" t="str">
        <f t="shared" si="194"/>
        <v/>
      </c>
      <c r="N244" s="104" t="str">
        <f t="shared" si="194"/>
        <v/>
      </c>
      <c r="O244" s="104" t="str">
        <f t="shared" si="194"/>
        <v/>
      </c>
      <c r="P244" s="104" t="str">
        <f t="shared" si="194"/>
        <v/>
      </c>
      <c r="Q244" s="104" t="str">
        <f t="shared" si="194"/>
        <v/>
      </c>
      <c r="R244" s="104" t="str">
        <f t="shared" si="194"/>
        <v/>
      </c>
      <c r="S244" s="104" t="str">
        <f t="shared" si="194"/>
        <v/>
      </c>
      <c r="T244" s="104" t="str">
        <f t="shared" si="194"/>
        <v/>
      </c>
      <c r="U244" s="104" t="str">
        <f t="shared" si="194"/>
        <v/>
      </c>
      <c r="V244" s="104" t="str">
        <f t="shared" si="194"/>
        <v/>
      </c>
      <c r="W244" s="136"/>
      <c r="X244" s="104" t="str">
        <f t="shared" si="229"/>
        <v/>
      </c>
      <c r="Y244" s="104" t="str">
        <f t="shared" si="225"/>
        <v/>
      </c>
      <c r="Z244" s="104" t="str">
        <f t="shared" si="225"/>
        <v/>
      </c>
      <c r="AA244" s="104" t="str">
        <f t="shared" si="225"/>
        <v/>
      </c>
      <c r="AB244" s="104" t="str">
        <f t="shared" si="225"/>
        <v/>
      </c>
      <c r="AC244" s="104" t="str">
        <f t="shared" si="225"/>
        <v/>
      </c>
      <c r="AD244" s="104" t="str">
        <f t="shared" si="225"/>
        <v/>
      </c>
      <c r="AE244" s="104" t="str">
        <f t="shared" si="225"/>
        <v/>
      </c>
      <c r="AF244" s="104" t="str">
        <f t="shared" si="225"/>
        <v/>
      </c>
      <c r="AG244" s="104" t="str">
        <f t="shared" si="225"/>
        <v/>
      </c>
      <c r="AH244" s="104" t="str">
        <f t="shared" si="225"/>
        <v/>
      </c>
      <c r="AI244" s="104" t="str">
        <f t="shared" si="225"/>
        <v/>
      </c>
      <c r="AJ244" s="104" t="str">
        <f t="shared" si="225"/>
        <v/>
      </c>
      <c r="AK244" s="104"/>
      <c r="AL244" s="104" t="str">
        <f t="shared" si="230"/>
        <v/>
      </c>
      <c r="AM244" s="104" t="str">
        <f t="shared" si="226"/>
        <v/>
      </c>
      <c r="AN244" s="104" t="str">
        <f t="shared" si="226"/>
        <v/>
      </c>
      <c r="AO244" s="104" t="str">
        <f t="shared" si="226"/>
        <v/>
      </c>
      <c r="AP244" s="104" t="str">
        <f t="shared" si="226"/>
        <v/>
      </c>
      <c r="AQ244" s="104" t="str">
        <f t="shared" si="226"/>
        <v/>
      </c>
      <c r="AR244" s="104" t="str">
        <f t="shared" si="226"/>
        <v/>
      </c>
      <c r="AS244" s="104" t="str">
        <f t="shared" si="226"/>
        <v/>
      </c>
      <c r="AT244" s="104" t="str">
        <f t="shared" si="226"/>
        <v/>
      </c>
      <c r="AU244" s="104" t="str">
        <f t="shared" si="226"/>
        <v/>
      </c>
      <c r="AV244" s="104" t="str">
        <f t="shared" si="226"/>
        <v/>
      </c>
      <c r="AW244" s="104" t="str">
        <f t="shared" si="226"/>
        <v/>
      </c>
      <c r="AX244" s="104" t="str">
        <f t="shared" si="226"/>
        <v/>
      </c>
      <c r="AY244" s="104"/>
      <c r="AZ244" s="104" t="str">
        <f t="shared" si="231"/>
        <v/>
      </c>
      <c r="BA244" s="104" t="str">
        <f t="shared" si="227"/>
        <v/>
      </c>
      <c r="BB244" s="104" t="str">
        <f t="shared" si="227"/>
        <v/>
      </c>
      <c r="BC244" s="104" t="str">
        <f t="shared" si="227"/>
        <v/>
      </c>
      <c r="BD244" s="104" t="str">
        <f t="shared" si="227"/>
        <v/>
      </c>
      <c r="BE244" s="104" t="str">
        <f t="shared" si="227"/>
        <v/>
      </c>
      <c r="BF244" s="104" t="str">
        <f t="shared" si="227"/>
        <v/>
      </c>
      <c r="BG244" s="104" t="str">
        <f t="shared" si="227"/>
        <v/>
      </c>
      <c r="BH244" s="104" t="str">
        <f t="shared" si="227"/>
        <v/>
      </c>
      <c r="BI244" s="104" t="str">
        <f t="shared" si="227"/>
        <v/>
      </c>
      <c r="BJ244" s="104" t="str">
        <f t="shared" si="227"/>
        <v/>
      </c>
      <c r="BK244" s="104" t="str">
        <f t="shared" si="227"/>
        <v/>
      </c>
      <c r="BL244" s="104" t="str">
        <f t="shared" si="227"/>
        <v/>
      </c>
      <c r="BM244" s="104"/>
      <c r="BN244" s="104" t="str">
        <f t="shared" si="232"/>
        <v/>
      </c>
      <c r="BO244" s="104" t="str">
        <f t="shared" si="228"/>
        <v/>
      </c>
      <c r="BP244" s="104" t="str">
        <f t="shared" si="228"/>
        <v/>
      </c>
      <c r="BQ244" s="104" t="str">
        <f t="shared" si="228"/>
        <v/>
      </c>
      <c r="BR244" s="104" t="str">
        <f t="shared" si="228"/>
        <v/>
      </c>
      <c r="BS244" s="104" t="str">
        <f t="shared" si="228"/>
        <v/>
      </c>
      <c r="BT244" s="104" t="str">
        <f t="shared" si="228"/>
        <v/>
      </c>
      <c r="BU244" s="104" t="str">
        <f t="shared" si="228"/>
        <v/>
      </c>
      <c r="BV244" s="104" t="str">
        <f t="shared" si="228"/>
        <v/>
      </c>
      <c r="BW244" s="104" t="str">
        <f t="shared" si="228"/>
        <v/>
      </c>
      <c r="BX244" s="104" t="str">
        <f t="shared" si="228"/>
        <v/>
      </c>
      <c r="BY244" s="104" t="str">
        <f t="shared" si="228"/>
        <v/>
      </c>
      <c r="BZ244" s="104" t="str">
        <f t="shared" si="228"/>
        <v/>
      </c>
      <c r="CA244" s="104"/>
      <c r="CB244" s="104" t="str">
        <f t="shared" si="200"/>
        <v/>
      </c>
      <c r="CC244" s="104" t="str">
        <f t="shared" si="200"/>
        <v/>
      </c>
      <c r="CD244" s="104" t="str">
        <f t="shared" si="200"/>
        <v/>
      </c>
      <c r="CE244" s="104" t="str">
        <f t="shared" si="200"/>
        <v/>
      </c>
      <c r="CF244" s="104" t="str">
        <f t="shared" si="200"/>
        <v/>
      </c>
      <c r="CG244" s="104" t="str">
        <f t="shared" si="233"/>
        <v/>
      </c>
      <c r="CH244" s="104" t="str">
        <f t="shared" si="233"/>
        <v/>
      </c>
      <c r="CI244" s="104" t="str">
        <f t="shared" si="233"/>
        <v/>
      </c>
      <c r="CJ244" s="104" t="str">
        <f t="shared" si="233"/>
        <v/>
      </c>
      <c r="CK244" s="104" t="str">
        <f t="shared" si="233"/>
        <v/>
      </c>
      <c r="CL244" s="104" t="str">
        <f t="shared" si="233"/>
        <v/>
      </c>
      <c r="CM244" s="104" t="str">
        <f t="shared" si="233"/>
        <v/>
      </c>
      <c r="CN244" s="104" t="str">
        <f t="shared" si="233"/>
        <v/>
      </c>
      <c r="CO244" s="104"/>
      <c r="CP244" s="104" t="str">
        <f t="shared" si="201"/>
        <v/>
      </c>
      <c r="CQ244" s="104" t="str">
        <f t="shared" si="201"/>
        <v/>
      </c>
      <c r="CR244" s="104" t="str">
        <f t="shared" si="201"/>
        <v/>
      </c>
      <c r="CS244" s="104" t="str">
        <f t="shared" si="201"/>
        <v/>
      </c>
      <c r="CT244" s="104" t="str">
        <f t="shared" si="201"/>
        <v/>
      </c>
      <c r="CU244" s="104" t="str">
        <f t="shared" si="234"/>
        <v/>
      </c>
      <c r="CV244" s="104" t="str">
        <f t="shared" si="234"/>
        <v/>
      </c>
      <c r="CW244" s="104" t="str">
        <f t="shared" si="234"/>
        <v/>
      </c>
      <c r="CX244" s="104" t="str">
        <f t="shared" si="234"/>
        <v/>
      </c>
      <c r="CY244" s="104" t="str">
        <f t="shared" si="234"/>
        <v/>
      </c>
      <c r="CZ244" s="104" t="str">
        <f t="shared" si="234"/>
        <v/>
      </c>
      <c r="DA244" s="104" t="str">
        <f t="shared" si="234"/>
        <v/>
      </c>
      <c r="DB244" s="104" t="str">
        <f t="shared" si="234"/>
        <v/>
      </c>
      <c r="DC244" s="104"/>
      <c r="DD244" s="104" t="str">
        <f t="shared" si="202"/>
        <v/>
      </c>
      <c r="DE244" s="104" t="str">
        <f t="shared" si="202"/>
        <v/>
      </c>
      <c r="DF244" s="104" t="str">
        <f t="shared" si="202"/>
        <v/>
      </c>
      <c r="DG244" s="104" t="str">
        <f t="shared" si="202"/>
        <v/>
      </c>
      <c r="DH244" s="104" t="str">
        <f t="shared" si="202"/>
        <v/>
      </c>
      <c r="DI244" s="104" t="str">
        <f t="shared" si="235"/>
        <v/>
      </c>
      <c r="DJ244" s="104" t="str">
        <f t="shared" si="235"/>
        <v/>
      </c>
      <c r="DK244" s="104" t="str">
        <f t="shared" si="235"/>
        <v/>
      </c>
      <c r="DL244" s="104" t="str">
        <f t="shared" si="235"/>
        <v/>
      </c>
      <c r="DM244" s="104" t="str">
        <f t="shared" si="235"/>
        <v/>
      </c>
      <c r="DN244" s="104" t="str">
        <f t="shared" si="235"/>
        <v/>
      </c>
      <c r="DO244" s="104" t="str">
        <f t="shared" si="235"/>
        <v/>
      </c>
      <c r="DP244" s="104" t="str">
        <f t="shared" si="235"/>
        <v/>
      </c>
      <c r="DQ244" s="104"/>
      <c r="DR244" s="104" t="str">
        <f t="shared" si="203"/>
        <v/>
      </c>
      <c r="DS244" s="104" t="str">
        <f t="shared" si="203"/>
        <v/>
      </c>
      <c r="DT244" s="104" t="str">
        <f t="shared" si="203"/>
        <v/>
      </c>
      <c r="DU244" s="104" t="str">
        <f t="shared" si="203"/>
        <v/>
      </c>
      <c r="DV244" s="104" t="str">
        <f t="shared" si="203"/>
        <v/>
      </c>
      <c r="DW244" s="104" t="str">
        <f t="shared" si="236"/>
        <v/>
      </c>
      <c r="DX244" s="104" t="str">
        <f t="shared" si="236"/>
        <v/>
      </c>
      <c r="DY244" s="104" t="str">
        <f t="shared" si="236"/>
        <v/>
      </c>
      <c r="DZ244" s="104" t="str">
        <f t="shared" si="236"/>
        <v/>
      </c>
      <c r="EA244" s="104" t="str">
        <f t="shared" si="236"/>
        <v/>
      </c>
      <c r="EB244" s="104" t="str">
        <f t="shared" si="236"/>
        <v/>
      </c>
      <c r="EC244" s="104" t="str">
        <f t="shared" si="236"/>
        <v/>
      </c>
      <c r="ED244" s="104" t="str">
        <f t="shared" si="236"/>
        <v/>
      </c>
      <c r="EE244" s="104"/>
      <c r="EF244" s="104" t="str">
        <f t="shared" si="204"/>
        <v/>
      </c>
      <c r="EG244" s="104" t="str">
        <f t="shared" si="204"/>
        <v/>
      </c>
      <c r="EH244" s="104" t="str">
        <f t="shared" si="204"/>
        <v/>
      </c>
      <c r="EI244" s="104" t="str">
        <f t="shared" si="204"/>
        <v/>
      </c>
      <c r="EJ244" s="104" t="str">
        <f t="shared" si="204"/>
        <v/>
      </c>
      <c r="EK244" s="104" t="str">
        <f t="shared" si="237"/>
        <v/>
      </c>
      <c r="EL244" s="104" t="str">
        <f t="shared" si="237"/>
        <v/>
      </c>
      <c r="EM244" s="104" t="str">
        <f t="shared" si="237"/>
        <v/>
      </c>
      <c r="EN244" s="104" t="str">
        <f t="shared" si="237"/>
        <v/>
      </c>
      <c r="EO244" s="104" t="str">
        <f t="shared" si="237"/>
        <v/>
      </c>
      <c r="EP244" s="104" t="str">
        <f t="shared" si="237"/>
        <v/>
      </c>
      <c r="EQ244" s="104" t="str">
        <f t="shared" si="237"/>
        <v/>
      </c>
      <c r="ER244" s="104" t="str">
        <f t="shared" si="237"/>
        <v/>
      </c>
      <c r="ES244" s="104"/>
      <c r="ET244" s="104" t="str">
        <f t="shared" si="205"/>
        <v/>
      </c>
      <c r="EU244" s="104" t="str">
        <f t="shared" si="205"/>
        <v/>
      </c>
      <c r="EV244" s="104" t="str">
        <f t="shared" si="205"/>
        <v/>
      </c>
      <c r="EW244" s="104" t="str">
        <f t="shared" si="205"/>
        <v/>
      </c>
      <c r="EX244" s="104" t="str">
        <f t="shared" si="205"/>
        <v/>
      </c>
      <c r="EY244" s="104" t="str">
        <f t="shared" si="238"/>
        <v/>
      </c>
      <c r="EZ244" s="104" t="str">
        <f t="shared" si="238"/>
        <v/>
      </c>
      <c r="FA244" s="104" t="str">
        <f t="shared" si="238"/>
        <v/>
      </c>
      <c r="FB244" s="104" t="str">
        <f t="shared" si="238"/>
        <v/>
      </c>
      <c r="FC244" s="104" t="str">
        <f t="shared" si="238"/>
        <v/>
      </c>
      <c r="FD244" s="104" t="str">
        <f t="shared" si="238"/>
        <v/>
      </c>
      <c r="FE244" s="104" t="str">
        <f t="shared" si="238"/>
        <v/>
      </c>
      <c r="FF244" s="104" t="str">
        <f t="shared" si="238"/>
        <v/>
      </c>
      <c r="FG244" s="104"/>
      <c r="FH244" s="104" t="str">
        <f t="shared" si="206"/>
        <v/>
      </c>
      <c r="FI244" s="104" t="str">
        <f t="shared" si="206"/>
        <v/>
      </c>
      <c r="FJ244" s="104" t="str">
        <f t="shared" si="206"/>
        <v/>
      </c>
      <c r="FK244" s="104" t="str">
        <f t="shared" si="206"/>
        <v/>
      </c>
      <c r="FL244" s="104" t="str">
        <f t="shared" si="206"/>
        <v/>
      </c>
      <c r="FM244" s="104" t="str">
        <f t="shared" si="239"/>
        <v/>
      </c>
      <c r="FN244" s="104" t="str">
        <f t="shared" si="239"/>
        <v/>
      </c>
      <c r="FO244" s="104" t="str">
        <f t="shared" si="239"/>
        <v/>
      </c>
      <c r="FP244" s="104" t="str">
        <f t="shared" si="239"/>
        <v/>
      </c>
      <c r="FQ244" s="104" t="str">
        <f t="shared" si="239"/>
        <v/>
      </c>
      <c r="FR244" s="104" t="str">
        <f t="shared" si="239"/>
        <v/>
      </c>
      <c r="FS244" s="104" t="str">
        <f t="shared" si="239"/>
        <v/>
      </c>
      <c r="FT244" s="104" t="str">
        <f t="shared" si="239"/>
        <v/>
      </c>
      <c r="FU244" s="104"/>
      <c r="FV244" s="104" t="str">
        <f t="shared" si="207"/>
        <v/>
      </c>
      <c r="FW244" s="104" t="str">
        <f t="shared" si="207"/>
        <v/>
      </c>
      <c r="FX244" s="104" t="str">
        <f t="shared" si="207"/>
        <v/>
      </c>
      <c r="FY244" s="104" t="str">
        <f t="shared" si="207"/>
        <v/>
      </c>
      <c r="FZ244" s="104" t="str">
        <f t="shared" si="207"/>
        <v/>
      </c>
      <c r="GA244" s="104" t="str">
        <f t="shared" si="240"/>
        <v/>
      </c>
      <c r="GB244" s="104" t="str">
        <f t="shared" si="240"/>
        <v/>
      </c>
      <c r="GC244" s="104" t="str">
        <f t="shared" si="240"/>
        <v/>
      </c>
      <c r="GD244" s="104" t="str">
        <f t="shared" si="240"/>
        <v/>
      </c>
      <c r="GE244" s="104" t="str">
        <f t="shared" si="240"/>
        <v/>
      </c>
      <c r="GF244" s="104" t="str">
        <f t="shared" si="240"/>
        <v/>
      </c>
      <c r="GG244" s="104" t="str">
        <f t="shared" si="240"/>
        <v/>
      </c>
      <c r="GH244" s="104" t="str">
        <f t="shared" si="240"/>
        <v/>
      </c>
      <c r="GI244" s="104"/>
      <c r="GJ244" s="104" t="str">
        <f t="shared" si="208"/>
        <v/>
      </c>
      <c r="GK244" s="104" t="str">
        <f t="shared" si="208"/>
        <v/>
      </c>
      <c r="GL244" s="104" t="str">
        <f t="shared" si="208"/>
        <v/>
      </c>
      <c r="GM244" s="104" t="str">
        <f t="shared" si="208"/>
        <v/>
      </c>
      <c r="GN244" s="104" t="str">
        <f t="shared" si="208"/>
        <v/>
      </c>
      <c r="GO244" s="104" t="str">
        <f t="shared" si="241"/>
        <v/>
      </c>
      <c r="GP244" s="104" t="str">
        <f t="shared" si="241"/>
        <v/>
      </c>
      <c r="GQ244" s="104" t="str">
        <f t="shared" si="241"/>
        <v/>
      </c>
      <c r="GR244" s="104" t="str">
        <f t="shared" si="241"/>
        <v/>
      </c>
      <c r="GS244" s="104" t="str">
        <f t="shared" si="241"/>
        <v/>
      </c>
      <c r="GT244" s="104" t="str">
        <f t="shared" si="241"/>
        <v/>
      </c>
      <c r="GU244" s="104" t="str">
        <f t="shared" si="241"/>
        <v/>
      </c>
      <c r="GV244" s="104" t="str">
        <f t="shared" si="241"/>
        <v/>
      </c>
      <c r="GW244" s="104"/>
      <c r="GX244" s="104" t="str">
        <f t="shared" si="209"/>
        <v/>
      </c>
      <c r="GY244" s="104" t="str">
        <f t="shared" si="209"/>
        <v/>
      </c>
      <c r="GZ244" s="104" t="str">
        <f t="shared" si="209"/>
        <v/>
      </c>
      <c r="HA244" s="104" t="str">
        <f t="shared" si="209"/>
        <v/>
      </c>
      <c r="HB244" s="104" t="str">
        <f t="shared" si="209"/>
        <v/>
      </c>
      <c r="HC244" s="104" t="str">
        <f t="shared" si="242"/>
        <v/>
      </c>
      <c r="HD244" s="104">
        <f t="shared" si="242"/>
        <v>41.6</v>
      </c>
      <c r="HE244" s="104" t="str">
        <f t="shared" si="242"/>
        <v/>
      </c>
      <c r="HF244" s="104" t="str">
        <f t="shared" si="242"/>
        <v/>
      </c>
      <c r="HG244" s="104" t="str">
        <f t="shared" si="242"/>
        <v/>
      </c>
      <c r="HH244" s="104" t="str">
        <f t="shared" si="242"/>
        <v/>
      </c>
      <c r="HI244" s="104" t="str">
        <f t="shared" si="242"/>
        <v/>
      </c>
      <c r="HJ244" s="104" t="str">
        <f t="shared" si="242"/>
        <v/>
      </c>
    </row>
    <row r="245" spans="1:218" x14ac:dyDescent="0.25">
      <c r="A245" s="91">
        <v>40668</v>
      </c>
      <c r="B245" s="113">
        <v>0.47638888888888892</v>
      </c>
      <c r="C245" s="114" t="s">
        <v>599</v>
      </c>
      <c r="D245" s="160" t="s">
        <v>655</v>
      </c>
      <c r="E245" s="112">
        <v>5.2</v>
      </c>
      <c r="F245" s="134"/>
      <c r="G245" s="161"/>
      <c r="H245" s="162" t="str">
        <f>INDEX('Daily Activity List'!B:B,MATCH(A245,'Daily Activity List'!$A:$A))</f>
        <v>AB - Clearance Sampling</v>
      </c>
      <c r="I245" s="136"/>
      <c r="J245" s="104" t="str">
        <f t="shared" si="194"/>
        <v/>
      </c>
      <c r="K245" s="104" t="str">
        <f t="shared" si="194"/>
        <v/>
      </c>
      <c r="L245" s="104" t="str">
        <f t="shared" si="194"/>
        <v/>
      </c>
      <c r="M245" s="104" t="str">
        <f t="shared" si="194"/>
        <v/>
      </c>
      <c r="N245" s="104" t="str">
        <f t="shared" si="194"/>
        <v/>
      </c>
      <c r="O245" s="104" t="str">
        <f t="shared" si="194"/>
        <v/>
      </c>
      <c r="P245" s="104" t="str">
        <f t="shared" si="194"/>
        <v/>
      </c>
      <c r="Q245" s="104" t="str">
        <f t="shared" si="194"/>
        <v/>
      </c>
      <c r="R245" s="104" t="str">
        <f t="shared" si="194"/>
        <v/>
      </c>
      <c r="S245" s="104" t="str">
        <f t="shared" si="194"/>
        <v/>
      </c>
      <c r="T245" s="104" t="str">
        <f t="shared" si="194"/>
        <v/>
      </c>
      <c r="U245" s="104" t="str">
        <f t="shared" si="194"/>
        <v/>
      </c>
      <c r="V245" s="104" t="str">
        <f t="shared" si="194"/>
        <v/>
      </c>
      <c r="W245" s="136"/>
      <c r="X245" s="104" t="str">
        <f t="shared" si="229"/>
        <v/>
      </c>
      <c r="Y245" s="104" t="str">
        <f t="shared" si="225"/>
        <v/>
      </c>
      <c r="Z245" s="104" t="str">
        <f t="shared" si="225"/>
        <v/>
      </c>
      <c r="AA245" s="104" t="str">
        <f t="shared" si="225"/>
        <v/>
      </c>
      <c r="AB245" s="104" t="str">
        <f t="shared" si="225"/>
        <v/>
      </c>
      <c r="AC245" s="104" t="str">
        <f t="shared" si="225"/>
        <v/>
      </c>
      <c r="AD245" s="104" t="str">
        <f t="shared" si="225"/>
        <v/>
      </c>
      <c r="AE245" s="104" t="str">
        <f t="shared" si="225"/>
        <v/>
      </c>
      <c r="AF245" s="104" t="str">
        <f t="shared" si="225"/>
        <v/>
      </c>
      <c r="AG245" s="104" t="str">
        <f t="shared" si="225"/>
        <v/>
      </c>
      <c r="AH245" s="104" t="str">
        <f t="shared" si="225"/>
        <v/>
      </c>
      <c r="AI245" s="104" t="str">
        <f t="shared" si="225"/>
        <v/>
      </c>
      <c r="AJ245" s="104" t="str">
        <f t="shared" si="225"/>
        <v/>
      </c>
      <c r="AK245" s="104"/>
      <c r="AL245" s="104" t="str">
        <f t="shared" si="230"/>
        <v/>
      </c>
      <c r="AM245" s="104" t="str">
        <f t="shared" si="226"/>
        <v/>
      </c>
      <c r="AN245" s="104" t="str">
        <f t="shared" si="226"/>
        <v/>
      </c>
      <c r="AO245" s="104" t="str">
        <f t="shared" si="226"/>
        <v/>
      </c>
      <c r="AP245" s="104" t="str">
        <f t="shared" si="226"/>
        <v/>
      </c>
      <c r="AQ245" s="104" t="str">
        <f t="shared" si="226"/>
        <v/>
      </c>
      <c r="AR245" s="104" t="str">
        <f t="shared" si="226"/>
        <v/>
      </c>
      <c r="AS245" s="104" t="str">
        <f t="shared" si="226"/>
        <v/>
      </c>
      <c r="AT245" s="104">
        <f t="shared" si="226"/>
        <v>5.2</v>
      </c>
      <c r="AU245" s="104" t="str">
        <f t="shared" si="226"/>
        <v/>
      </c>
      <c r="AV245" s="104" t="str">
        <f t="shared" si="226"/>
        <v/>
      </c>
      <c r="AW245" s="104" t="str">
        <f t="shared" si="226"/>
        <v/>
      </c>
      <c r="AX245" s="104" t="str">
        <f t="shared" si="226"/>
        <v/>
      </c>
      <c r="AY245" s="104"/>
      <c r="AZ245" s="104" t="str">
        <f t="shared" si="231"/>
        <v/>
      </c>
      <c r="BA245" s="104" t="str">
        <f t="shared" si="227"/>
        <v/>
      </c>
      <c r="BB245" s="104" t="str">
        <f t="shared" si="227"/>
        <v/>
      </c>
      <c r="BC245" s="104" t="str">
        <f t="shared" si="227"/>
        <v/>
      </c>
      <c r="BD245" s="104" t="str">
        <f t="shared" si="227"/>
        <v/>
      </c>
      <c r="BE245" s="104" t="str">
        <f t="shared" si="227"/>
        <v/>
      </c>
      <c r="BF245" s="104" t="str">
        <f t="shared" si="227"/>
        <v/>
      </c>
      <c r="BG245" s="104" t="str">
        <f t="shared" si="227"/>
        <v/>
      </c>
      <c r="BH245" s="104" t="str">
        <f t="shared" si="227"/>
        <v/>
      </c>
      <c r="BI245" s="104" t="str">
        <f t="shared" si="227"/>
        <v/>
      </c>
      <c r="BJ245" s="104" t="str">
        <f t="shared" si="227"/>
        <v/>
      </c>
      <c r="BK245" s="104" t="str">
        <f t="shared" si="227"/>
        <v/>
      </c>
      <c r="BL245" s="104" t="str">
        <f t="shared" si="227"/>
        <v/>
      </c>
      <c r="BM245" s="104"/>
      <c r="BN245" s="104" t="str">
        <f t="shared" si="232"/>
        <v/>
      </c>
      <c r="BO245" s="104" t="str">
        <f t="shared" si="228"/>
        <v/>
      </c>
      <c r="BP245" s="104" t="str">
        <f t="shared" si="228"/>
        <v/>
      </c>
      <c r="BQ245" s="104" t="str">
        <f t="shared" si="228"/>
        <v/>
      </c>
      <c r="BR245" s="104" t="str">
        <f t="shared" si="228"/>
        <v/>
      </c>
      <c r="BS245" s="104" t="str">
        <f t="shared" si="228"/>
        <v/>
      </c>
      <c r="BT245" s="104" t="str">
        <f t="shared" si="228"/>
        <v/>
      </c>
      <c r="BU245" s="104" t="str">
        <f t="shared" si="228"/>
        <v/>
      </c>
      <c r="BV245" s="104" t="str">
        <f t="shared" si="228"/>
        <v/>
      </c>
      <c r="BW245" s="104" t="str">
        <f t="shared" si="228"/>
        <v/>
      </c>
      <c r="BX245" s="104" t="str">
        <f t="shared" si="228"/>
        <v/>
      </c>
      <c r="BY245" s="104" t="str">
        <f t="shared" si="228"/>
        <v/>
      </c>
      <c r="BZ245" s="104" t="str">
        <f t="shared" si="228"/>
        <v/>
      </c>
      <c r="CA245" s="104"/>
      <c r="CB245" s="104" t="str">
        <f t="shared" si="200"/>
        <v/>
      </c>
      <c r="CC245" s="104" t="str">
        <f t="shared" si="200"/>
        <v/>
      </c>
      <c r="CD245" s="104" t="str">
        <f t="shared" si="200"/>
        <v/>
      </c>
      <c r="CE245" s="104" t="str">
        <f t="shared" si="200"/>
        <v/>
      </c>
      <c r="CF245" s="104" t="str">
        <f t="shared" si="200"/>
        <v/>
      </c>
      <c r="CG245" s="104" t="str">
        <f t="shared" si="233"/>
        <v/>
      </c>
      <c r="CH245" s="104" t="str">
        <f t="shared" si="233"/>
        <v/>
      </c>
      <c r="CI245" s="104" t="str">
        <f t="shared" si="233"/>
        <v/>
      </c>
      <c r="CJ245" s="104" t="str">
        <f t="shared" si="233"/>
        <v/>
      </c>
      <c r="CK245" s="104" t="str">
        <f t="shared" si="233"/>
        <v/>
      </c>
      <c r="CL245" s="104" t="str">
        <f t="shared" si="233"/>
        <v/>
      </c>
      <c r="CM245" s="104" t="str">
        <f t="shared" si="233"/>
        <v/>
      </c>
      <c r="CN245" s="104" t="str">
        <f t="shared" si="233"/>
        <v/>
      </c>
      <c r="CO245" s="104"/>
      <c r="CP245" s="104" t="str">
        <f t="shared" si="201"/>
        <v/>
      </c>
      <c r="CQ245" s="104" t="str">
        <f t="shared" si="201"/>
        <v/>
      </c>
      <c r="CR245" s="104" t="str">
        <f t="shared" si="201"/>
        <v/>
      </c>
      <c r="CS245" s="104" t="str">
        <f t="shared" si="201"/>
        <v/>
      </c>
      <c r="CT245" s="104" t="str">
        <f t="shared" si="201"/>
        <v/>
      </c>
      <c r="CU245" s="104" t="str">
        <f t="shared" si="234"/>
        <v/>
      </c>
      <c r="CV245" s="104" t="str">
        <f t="shared" si="234"/>
        <v/>
      </c>
      <c r="CW245" s="104" t="str">
        <f t="shared" si="234"/>
        <v/>
      </c>
      <c r="CX245" s="104" t="str">
        <f t="shared" si="234"/>
        <v/>
      </c>
      <c r="CY245" s="104" t="str">
        <f t="shared" si="234"/>
        <v/>
      </c>
      <c r="CZ245" s="104" t="str">
        <f t="shared" si="234"/>
        <v/>
      </c>
      <c r="DA245" s="104" t="str">
        <f t="shared" si="234"/>
        <v/>
      </c>
      <c r="DB245" s="104" t="str">
        <f t="shared" si="234"/>
        <v/>
      </c>
      <c r="DC245" s="104"/>
      <c r="DD245" s="104" t="str">
        <f t="shared" si="202"/>
        <v/>
      </c>
      <c r="DE245" s="104" t="str">
        <f t="shared" si="202"/>
        <v/>
      </c>
      <c r="DF245" s="104" t="str">
        <f t="shared" si="202"/>
        <v/>
      </c>
      <c r="DG245" s="104" t="str">
        <f t="shared" si="202"/>
        <v/>
      </c>
      <c r="DH245" s="104" t="str">
        <f t="shared" si="202"/>
        <v/>
      </c>
      <c r="DI245" s="104" t="str">
        <f t="shared" si="235"/>
        <v/>
      </c>
      <c r="DJ245" s="104" t="str">
        <f t="shared" si="235"/>
        <v/>
      </c>
      <c r="DK245" s="104" t="str">
        <f t="shared" si="235"/>
        <v/>
      </c>
      <c r="DL245" s="104" t="str">
        <f t="shared" si="235"/>
        <v/>
      </c>
      <c r="DM245" s="104" t="str">
        <f t="shared" si="235"/>
        <v/>
      </c>
      <c r="DN245" s="104" t="str">
        <f t="shared" si="235"/>
        <v/>
      </c>
      <c r="DO245" s="104" t="str">
        <f t="shared" si="235"/>
        <v/>
      </c>
      <c r="DP245" s="104" t="str">
        <f t="shared" si="235"/>
        <v/>
      </c>
      <c r="DQ245" s="104"/>
      <c r="DR245" s="104" t="str">
        <f t="shared" si="203"/>
        <v/>
      </c>
      <c r="DS245" s="104" t="str">
        <f t="shared" si="203"/>
        <v/>
      </c>
      <c r="DT245" s="104" t="str">
        <f t="shared" si="203"/>
        <v/>
      </c>
      <c r="DU245" s="104" t="str">
        <f t="shared" si="203"/>
        <v/>
      </c>
      <c r="DV245" s="104" t="str">
        <f t="shared" si="203"/>
        <v/>
      </c>
      <c r="DW245" s="104" t="str">
        <f t="shared" si="236"/>
        <v/>
      </c>
      <c r="DX245" s="104" t="str">
        <f t="shared" si="236"/>
        <v/>
      </c>
      <c r="DY245" s="104" t="str">
        <f t="shared" si="236"/>
        <v/>
      </c>
      <c r="DZ245" s="104" t="str">
        <f t="shared" si="236"/>
        <v/>
      </c>
      <c r="EA245" s="104" t="str">
        <f t="shared" si="236"/>
        <v/>
      </c>
      <c r="EB245" s="104" t="str">
        <f t="shared" si="236"/>
        <v/>
      </c>
      <c r="EC245" s="104" t="str">
        <f t="shared" si="236"/>
        <v/>
      </c>
      <c r="ED245" s="104" t="str">
        <f t="shared" si="236"/>
        <v/>
      </c>
      <c r="EE245" s="104"/>
      <c r="EF245" s="104" t="str">
        <f t="shared" si="204"/>
        <v/>
      </c>
      <c r="EG245" s="104" t="str">
        <f t="shared" si="204"/>
        <v/>
      </c>
      <c r="EH245" s="104" t="str">
        <f t="shared" si="204"/>
        <v/>
      </c>
      <c r="EI245" s="104" t="str">
        <f t="shared" si="204"/>
        <v/>
      </c>
      <c r="EJ245" s="104" t="str">
        <f t="shared" si="204"/>
        <v/>
      </c>
      <c r="EK245" s="104" t="str">
        <f t="shared" si="237"/>
        <v/>
      </c>
      <c r="EL245" s="104" t="str">
        <f t="shared" si="237"/>
        <v/>
      </c>
      <c r="EM245" s="104" t="str">
        <f t="shared" si="237"/>
        <v/>
      </c>
      <c r="EN245" s="104" t="str">
        <f t="shared" si="237"/>
        <v/>
      </c>
      <c r="EO245" s="104" t="str">
        <f t="shared" si="237"/>
        <v/>
      </c>
      <c r="EP245" s="104" t="str">
        <f t="shared" si="237"/>
        <v/>
      </c>
      <c r="EQ245" s="104" t="str">
        <f t="shared" si="237"/>
        <v/>
      </c>
      <c r="ER245" s="104" t="str">
        <f t="shared" si="237"/>
        <v/>
      </c>
      <c r="ES245" s="104"/>
      <c r="ET245" s="104" t="str">
        <f t="shared" si="205"/>
        <v/>
      </c>
      <c r="EU245" s="104" t="str">
        <f t="shared" si="205"/>
        <v/>
      </c>
      <c r="EV245" s="104" t="str">
        <f t="shared" si="205"/>
        <v/>
      </c>
      <c r="EW245" s="104" t="str">
        <f t="shared" si="205"/>
        <v/>
      </c>
      <c r="EX245" s="104" t="str">
        <f t="shared" si="205"/>
        <v/>
      </c>
      <c r="EY245" s="104" t="str">
        <f t="shared" si="238"/>
        <v/>
      </c>
      <c r="EZ245" s="104" t="str">
        <f t="shared" si="238"/>
        <v/>
      </c>
      <c r="FA245" s="104" t="str">
        <f t="shared" si="238"/>
        <v/>
      </c>
      <c r="FB245" s="104" t="str">
        <f t="shared" si="238"/>
        <v/>
      </c>
      <c r="FC245" s="104" t="str">
        <f t="shared" si="238"/>
        <v/>
      </c>
      <c r="FD245" s="104" t="str">
        <f t="shared" si="238"/>
        <v/>
      </c>
      <c r="FE245" s="104" t="str">
        <f t="shared" si="238"/>
        <v/>
      </c>
      <c r="FF245" s="104" t="str">
        <f t="shared" si="238"/>
        <v/>
      </c>
      <c r="FG245" s="104"/>
      <c r="FH245" s="104" t="str">
        <f t="shared" si="206"/>
        <v/>
      </c>
      <c r="FI245" s="104" t="str">
        <f t="shared" si="206"/>
        <v/>
      </c>
      <c r="FJ245" s="104" t="str">
        <f t="shared" si="206"/>
        <v/>
      </c>
      <c r="FK245" s="104" t="str">
        <f t="shared" si="206"/>
        <v/>
      </c>
      <c r="FL245" s="104" t="str">
        <f t="shared" si="206"/>
        <v/>
      </c>
      <c r="FM245" s="104" t="str">
        <f t="shared" si="239"/>
        <v/>
      </c>
      <c r="FN245" s="104" t="str">
        <f t="shared" si="239"/>
        <v/>
      </c>
      <c r="FO245" s="104" t="str">
        <f t="shared" si="239"/>
        <v/>
      </c>
      <c r="FP245" s="104" t="str">
        <f t="shared" si="239"/>
        <v/>
      </c>
      <c r="FQ245" s="104" t="str">
        <f t="shared" si="239"/>
        <v/>
      </c>
      <c r="FR245" s="104" t="str">
        <f t="shared" si="239"/>
        <v/>
      </c>
      <c r="FS245" s="104" t="str">
        <f t="shared" si="239"/>
        <v/>
      </c>
      <c r="FT245" s="104" t="str">
        <f t="shared" si="239"/>
        <v/>
      </c>
      <c r="FU245" s="104"/>
      <c r="FV245" s="104" t="str">
        <f t="shared" si="207"/>
        <v/>
      </c>
      <c r="FW245" s="104" t="str">
        <f t="shared" si="207"/>
        <v/>
      </c>
      <c r="FX245" s="104" t="str">
        <f t="shared" si="207"/>
        <v/>
      </c>
      <c r="FY245" s="104" t="str">
        <f t="shared" si="207"/>
        <v/>
      </c>
      <c r="FZ245" s="104" t="str">
        <f t="shared" si="207"/>
        <v/>
      </c>
      <c r="GA245" s="104" t="str">
        <f t="shared" si="240"/>
        <v/>
      </c>
      <c r="GB245" s="104" t="str">
        <f t="shared" si="240"/>
        <v/>
      </c>
      <c r="GC245" s="104" t="str">
        <f t="shared" si="240"/>
        <v/>
      </c>
      <c r="GD245" s="104" t="str">
        <f t="shared" si="240"/>
        <v/>
      </c>
      <c r="GE245" s="104" t="str">
        <f t="shared" si="240"/>
        <v/>
      </c>
      <c r="GF245" s="104" t="str">
        <f t="shared" si="240"/>
        <v/>
      </c>
      <c r="GG245" s="104" t="str">
        <f t="shared" si="240"/>
        <v/>
      </c>
      <c r="GH245" s="104" t="str">
        <f t="shared" si="240"/>
        <v/>
      </c>
      <c r="GI245" s="104"/>
      <c r="GJ245" s="104" t="str">
        <f t="shared" si="208"/>
        <v/>
      </c>
      <c r="GK245" s="104" t="str">
        <f t="shared" si="208"/>
        <v/>
      </c>
      <c r="GL245" s="104" t="str">
        <f t="shared" si="208"/>
        <v/>
      </c>
      <c r="GM245" s="104" t="str">
        <f t="shared" si="208"/>
        <v/>
      </c>
      <c r="GN245" s="104" t="str">
        <f t="shared" si="208"/>
        <v/>
      </c>
      <c r="GO245" s="104" t="str">
        <f t="shared" si="241"/>
        <v/>
      </c>
      <c r="GP245" s="104" t="str">
        <f t="shared" si="241"/>
        <v/>
      </c>
      <c r="GQ245" s="104" t="str">
        <f t="shared" si="241"/>
        <v/>
      </c>
      <c r="GR245" s="104" t="str">
        <f t="shared" si="241"/>
        <v/>
      </c>
      <c r="GS245" s="104" t="str">
        <f t="shared" si="241"/>
        <v/>
      </c>
      <c r="GT245" s="104" t="str">
        <f t="shared" si="241"/>
        <v/>
      </c>
      <c r="GU245" s="104" t="str">
        <f t="shared" si="241"/>
        <v/>
      </c>
      <c r="GV245" s="104" t="str">
        <f t="shared" si="241"/>
        <v/>
      </c>
      <c r="GW245" s="104"/>
      <c r="GX245" s="104" t="str">
        <f t="shared" si="209"/>
        <v/>
      </c>
      <c r="GY245" s="104" t="str">
        <f t="shared" si="209"/>
        <v/>
      </c>
      <c r="GZ245" s="104" t="str">
        <f t="shared" si="209"/>
        <v/>
      </c>
      <c r="HA245" s="104" t="str">
        <f t="shared" si="209"/>
        <v/>
      </c>
      <c r="HB245" s="104" t="str">
        <f t="shared" si="209"/>
        <v/>
      </c>
      <c r="HC245" s="104" t="str">
        <f t="shared" si="242"/>
        <v/>
      </c>
      <c r="HD245" s="104" t="str">
        <f t="shared" si="242"/>
        <v/>
      </c>
      <c r="HE245" s="104" t="str">
        <f t="shared" si="242"/>
        <v/>
      </c>
      <c r="HF245" s="104" t="str">
        <f t="shared" si="242"/>
        <v/>
      </c>
      <c r="HG245" s="104" t="str">
        <f t="shared" si="242"/>
        <v/>
      </c>
      <c r="HH245" s="104" t="str">
        <f t="shared" si="242"/>
        <v/>
      </c>
      <c r="HI245" s="104" t="str">
        <f t="shared" si="242"/>
        <v/>
      </c>
      <c r="HJ245" s="104" t="str">
        <f t="shared" si="242"/>
        <v/>
      </c>
    </row>
    <row r="246" spans="1:218" x14ac:dyDescent="0.25">
      <c r="A246" s="91">
        <v>40667</v>
      </c>
      <c r="B246" s="113">
        <v>0.33333333333333331</v>
      </c>
      <c r="C246" s="114" t="s">
        <v>571</v>
      </c>
      <c r="D246" s="160" t="s">
        <v>666</v>
      </c>
      <c r="E246" s="112"/>
      <c r="F246" s="134">
        <f>55/4</f>
        <v>13.75</v>
      </c>
      <c r="G246" s="161"/>
      <c r="H246" s="162" t="str">
        <f>INDEX('Daily Activity List'!B:B,MATCH(A246,'Daily Activity List'!$A:$A))</f>
        <v>AB Decon - Dry</v>
      </c>
      <c r="I246" s="136"/>
      <c r="J246" s="104" t="str">
        <f t="shared" si="194"/>
        <v/>
      </c>
      <c r="K246" s="104" t="str">
        <f t="shared" si="194"/>
        <v/>
      </c>
      <c r="L246" s="104" t="str">
        <f t="shared" si="194"/>
        <v/>
      </c>
      <c r="M246" s="104" t="str">
        <f t="shared" si="194"/>
        <v/>
      </c>
      <c r="N246" s="104" t="str">
        <f t="shared" si="194"/>
        <v/>
      </c>
      <c r="O246" s="104" t="str">
        <f t="shared" si="194"/>
        <v/>
      </c>
      <c r="P246" s="104" t="str">
        <f t="shared" si="194"/>
        <v/>
      </c>
      <c r="Q246" s="104" t="str">
        <f t="shared" si="194"/>
        <v/>
      </c>
      <c r="R246" s="104" t="str">
        <f t="shared" si="194"/>
        <v/>
      </c>
      <c r="S246" s="104" t="str">
        <f t="shared" si="194"/>
        <v/>
      </c>
      <c r="T246" s="104" t="str">
        <f t="shared" si="194"/>
        <v/>
      </c>
      <c r="U246" s="104" t="str">
        <f t="shared" si="194"/>
        <v/>
      </c>
      <c r="V246" s="104" t="str">
        <f t="shared" si="194"/>
        <v/>
      </c>
      <c r="W246" s="136"/>
      <c r="X246" s="104" t="str">
        <f t="shared" si="229"/>
        <v/>
      </c>
      <c r="Y246" s="104" t="str">
        <f t="shared" si="225"/>
        <v/>
      </c>
      <c r="Z246" s="104" t="str">
        <f t="shared" si="225"/>
        <v/>
      </c>
      <c r="AA246" s="104" t="str">
        <f t="shared" si="225"/>
        <v/>
      </c>
      <c r="AB246" s="104" t="str">
        <f t="shared" si="225"/>
        <v/>
      </c>
      <c r="AC246" s="104" t="str">
        <f t="shared" si="225"/>
        <v/>
      </c>
      <c r="AD246" s="104" t="str">
        <f t="shared" si="225"/>
        <v/>
      </c>
      <c r="AE246" s="104">
        <f t="shared" si="225"/>
        <v>13.75</v>
      </c>
      <c r="AF246" s="104" t="str">
        <f t="shared" si="225"/>
        <v/>
      </c>
      <c r="AG246" s="104" t="str">
        <f t="shared" si="225"/>
        <v/>
      </c>
      <c r="AH246" s="104" t="str">
        <f t="shared" si="225"/>
        <v/>
      </c>
      <c r="AI246" s="104" t="str">
        <f t="shared" si="225"/>
        <v/>
      </c>
      <c r="AJ246" s="104" t="str">
        <f t="shared" si="225"/>
        <v/>
      </c>
      <c r="AK246" s="104"/>
      <c r="AL246" s="104" t="str">
        <f t="shared" si="230"/>
        <v/>
      </c>
      <c r="AM246" s="104" t="str">
        <f t="shared" si="226"/>
        <v/>
      </c>
      <c r="AN246" s="104" t="str">
        <f t="shared" si="226"/>
        <v/>
      </c>
      <c r="AO246" s="104" t="str">
        <f t="shared" si="226"/>
        <v/>
      </c>
      <c r="AP246" s="104" t="str">
        <f t="shared" si="226"/>
        <v/>
      </c>
      <c r="AQ246" s="104" t="str">
        <f t="shared" si="226"/>
        <v/>
      </c>
      <c r="AR246" s="104" t="str">
        <f t="shared" si="226"/>
        <v/>
      </c>
      <c r="AS246" s="104" t="str">
        <f t="shared" si="226"/>
        <v/>
      </c>
      <c r="AT246" s="104" t="str">
        <f t="shared" si="226"/>
        <v/>
      </c>
      <c r="AU246" s="104" t="str">
        <f t="shared" si="226"/>
        <v/>
      </c>
      <c r="AV246" s="104" t="str">
        <f t="shared" si="226"/>
        <v/>
      </c>
      <c r="AW246" s="104" t="str">
        <f t="shared" si="226"/>
        <v/>
      </c>
      <c r="AX246" s="104" t="str">
        <f t="shared" si="226"/>
        <v/>
      </c>
      <c r="AY246" s="104"/>
      <c r="AZ246" s="104" t="str">
        <f t="shared" si="231"/>
        <v/>
      </c>
      <c r="BA246" s="104" t="str">
        <f t="shared" si="227"/>
        <v/>
      </c>
      <c r="BB246" s="104" t="str">
        <f t="shared" si="227"/>
        <v/>
      </c>
      <c r="BC246" s="104" t="str">
        <f t="shared" si="227"/>
        <v/>
      </c>
      <c r="BD246" s="104" t="str">
        <f t="shared" si="227"/>
        <v/>
      </c>
      <c r="BE246" s="104" t="str">
        <f t="shared" si="227"/>
        <v/>
      </c>
      <c r="BF246" s="104" t="str">
        <f t="shared" si="227"/>
        <v/>
      </c>
      <c r="BG246" s="104" t="str">
        <f t="shared" si="227"/>
        <v/>
      </c>
      <c r="BH246" s="104" t="str">
        <f t="shared" si="227"/>
        <v/>
      </c>
      <c r="BI246" s="104" t="str">
        <f t="shared" si="227"/>
        <v/>
      </c>
      <c r="BJ246" s="104" t="str">
        <f t="shared" si="227"/>
        <v/>
      </c>
      <c r="BK246" s="104" t="str">
        <f t="shared" si="227"/>
        <v/>
      </c>
      <c r="BL246" s="104" t="str">
        <f t="shared" si="227"/>
        <v/>
      </c>
      <c r="BM246" s="104"/>
      <c r="BN246" s="104" t="str">
        <f t="shared" si="232"/>
        <v/>
      </c>
      <c r="BO246" s="104" t="str">
        <f t="shared" si="228"/>
        <v/>
      </c>
      <c r="BP246" s="104" t="str">
        <f t="shared" si="228"/>
        <v/>
      </c>
      <c r="BQ246" s="104" t="str">
        <f t="shared" si="228"/>
        <v/>
      </c>
      <c r="BR246" s="104" t="str">
        <f t="shared" si="228"/>
        <v/>
      </c>
      <c r="BS246" s="104" t="str">
        <f t="shared" si="228"/>
        <v/>
      </c>
      <c r="BT246" s="104" t="str">
        <f t="shared" si="228"/>
        <v/>
      </c>
      <c r="BU246" s="104" t="str">
        <f t="shared" si="228"/>
        <v/>
      </c>
      <c r="BV246" s="104" t="str">
        <f t="shared" si="228"/>
        <v/>
      </c>
      <c r="BW246" s="104" t="str">
        <f t="shared" si="228"/>
        <v/>
      </c>
      <c r="BX246" s="104" t="str">
        <f t="shared" si="228"/>
        <v/>
      </c>
      <c r="BY246" s="104" t="str">
        <f t="shared" si="228"/>
        <v/>
      </c>
      <c r="BZ246" s="104" t="str">
        <f t="shared" si="228"/>
        <v/>
      </c>
      <c r="CA246" s="104"/>
      <c r="CB246" s="104" t="str">
        <f t="shared" si="200"/>
        <v/>
      </c>
      <c r="CC246" s="104" t="str">
        <f t="shared" si="200"/>
        <v/>
      </c>
      <c r="CD246" s="104" t="str">
        <f t="shared" si="200"/>
        <v/>
      </c>
      <c r="CE246" s="104" t="str">
        <f t="shared" si="200"/>
        <v/>
      </c>
      <c r="CF246" s="104" t="str">
        <f t="shared" si="200"/>
        <v/>
      </c>
      <c r="CG246" s="104" t="str">
        <f t="shared" si="233"/>
        <v/>
      </c>
      <c r="CH246" s="104" t="str">
        <f t="shared" si="233"/>
        <v/>
      </c>
      <c r="CI246" s="104" t="str">
        <f t="shared" si="233"/>
        <v/>
      </c>
      <c r="CJ246" s="104" t="str">
        <f t="shared" si="233"/>
        <v/>
      </c>
      <c r="CK246" s="104" t="str">
        <f t="shared" si="233"/>
        <v/>
      </c>
      <c r="CL246" s="104" t="str">
        <f t="shared" si="233"/>
        <v/>
      </c>
      <c r="CM246" s="104" t="str">
        <f t="shared" si="233"/>
        <v/>
      </c>
      <c r="CN246" s="104" t="str">
        <f t="shared" si="233"/>
        <v/>
      </c>
      <c r="CO246" s="104"/>
      <c r="CP246" s="104" t="str">
        <f t="shared" si="201"/>
        <v/>
      </c>
      <c r="CQ246" s="104" t="str">
        <f t="shared" si="201"/>
        <v/>
      </c>
      <c r="CR246" s="104" t="str">
        <f t="shared" si="201"/>
        <v/>
      </c>
      <c r="CS246" s="104" t="str">
        <f t="shared" si="201"/>
        <v/>
      </c>
      <c r="CT246" s="104" t="str">
        <f t="shared" si="201"/>
        <v/>
      </c>
      <c r="CU246" s="104" t="str">
        <f t="shared" si="234"/>
        <v/>
      </c>
      <c r="CV246" s="104" t="str">
        <f t="shared" si="234"/>
        <v/>
      </c>
      <c r="CW246" s="104" t="str">
        <f t="shared" si="234"/>
        <v/>
      </c>
      <c r="CX246" s="104" t="str">
        <f t="shared" si="234"/>
        <v/>
      </c>
      <c r="CY246" s="104" t="str">
        <f t="shared" si="234"/>
        <v/>
      </c>
      <c r="CZ246" s="104" t="str">
        <f t="shared" si="234"/>
        <v/>
      </c>
      <c r="DA246" s="104" t="str">
        <f t="shared" si="234"/>
        <v/>
      </c>
      <c r="DB246" s="104" t="str">
        <f t="shared" si="234"/>
        <v/>
      </c>
      <c r="DC246" s="104"/>
      <c r="DD246" s="104" t="str">
        <f t="shared" si="202"/>
        <v/>
      </c>
      <c r="DE246" s="104" t="str">
        <f t="shared" si="202"/>
        <v/>
      </c>
      <c r="DF246" s="104" t="str">
        <f t="shared" si="202"/>
        <v/>
      </c>
      <c r="DG246" s="104" t="str">
        <f t="shared" si="202"/>
        <v/>
      </c>
      <c r="DH246" s="104" t="str">
        <f t="shared" si="202"/>
        <v/>
      </c>
      <c r="DI246" s="104" t="str">
        <f t="shared" si="235"/>
        <v/>
      </c>
      <c r="DJ246" s="104" t="str">
        <f t="shared" si="235"/>
        <v/>
      </c>
      <c r="DK246" s="104" t="str">
        <f t="shared" si="235"/>
        <v/>
      </c>
      <c r="DL246" s="104" t="str">
        <f t="shared" si="235"/>
        <v/>
      </c>
      <c r="DM246" s="104" t="str">
        <f t="shared" si="235"/>
        <v/>
      </c>
      <c r="DN246" s="104" t="str">
        <f t="shared" si="235"/>
        <v/>
      </c>
      <c r="DO246" s="104" t="str">
        <f t="shared" si="235"/>
        <v/>
      </c>
      <c r="DP246" s="104" t="str">
        <f t="shared" si="235"/>
        <v/>
      </c>
      <c r="DQ246" s="104"/>
      <c r="DR246" s="104" t="str">
        <f t="shared" si="203"/>
        <v/>
      </c>
      <c r="DS246" s="104" t="str">
        <f t="shared" si="203"/>
        <v/>
      </c>
      <c r="DT246" s="104" t="str">
        <f t="shared" si="203"/>
        <v/>
      </c>
      <c r="DU246" s="104" t="str">
        <f t="shared" si="203"/>
        <v/>
      </c>
      <c r="DV246" s="104" t="str">
        <f t="shared" si="203"/>
        <v/>
      </c>
      <c r="DW246" s="104" t="str">
        <f t="shared" si="236"/>
        <v/>
      </c>
      <c r="DX246" s="104" t="str">
        <f t="shared" si="236"/>
        <v/>
      </c>
      <c r="DY246" s="104" t="str">
        <f t="shared" si="236"/>
        <v/>
      </c>
      <c r="DZ246" s="104" t="str">
        <f t="shared" si="236"/>
        <v/>
      </c>
      <c r="EA246" s="104" t="str">
        <f t="shared" si="236"/>
        <v/>
      </c>
      <c r="EB246" s="104" t="str">
        <f t="shared" si="236"/>
        <v/>
      </c>
      <c r="EC246" s="104" t="str">
        <f t="shared" si="236"/>
        <v/>
      </c>
      <c r="ED246" s="104" t="str">
        <f t="shared" si="236"/>
        <v/>
      </c>
      <c r="EE246" s="104"/>
      <c r="EF246" s="104" t="str">
        <f t="shared" si="204"/>
        <v/>
      </c>
      <c r="EG246" s="104" t="str">
        <f t="shared" si="204"/>
        <v/>
      </c>
      <c r="EH246" s="104" t="str">
        <f t="shared" si="204"/>
        <v/>
      </c>
      <c r="EI246" s="104" t="str">
        <f t="shared" si="204"/>
        <v/>
      </c>
      <c r="EJ246" s="104" t="str">
        <f t="shared" si="204"/>
        <v/>
      </c>
      <c r="EK246" s="104" t="str">
        <f t="shared" si="237"/>
        <v/>
      </c>
      <c r="EL246" s="104" t="str">
        <f t="shared" si="237"/>
        <v/>
      </c>
      <c r="EM246" s="104" t="str">
        <f t="shared" si="237"/>
        <v/>
      </c>
      <c r="EN246" s="104" t="str">
        <f t="shared" si="237"/>
        <v/>
      </c>
      <c r="EO246" s="104" t="str">
        <f t="shared" si="237"/>
        <v/>
      </c>
      <c r="EP246" s="104" t="str">
        <f t="shared" si="237"/>
        <v/>
      </c>
      <c r="EQ246" s="104" t="str">
        <f t="shared" si="237"/>
        <v/>
      </c>
      <c r="ER246" s="104" t="str">
        <f t="shared" si="237"/>
        <v/>
      </c>
      <c r="ES246" s="104"/>
      <c r="ET246" s="104" t="str">
        <f t="shared" si="205"/>
        <v/>
      </c>
      <c r="EU246" s="104" t="str">
        <f t="shared" si="205"/>
        <v/>
      </c>
      <c r="EV246" s="104" t="str">
        <f t="shared" si="205"/>
        <v/>
      </c>
      <c r="EW246" s="104" t="str">
        <f t="shared" si="205"/>
        <v/>
      </c>
      <c r="EX246" s="104" t="str">
        <f t="shared" si="205"/>
        <v/>
      </c>
      <c r="EY246" s="104" t="str">
        <f t="shared" si="238"/>
        <v/>
      </c>
      <c r="EZ246" s="104" t="str">
        <f t="shared" si="238"/>
        <v/>
      </c>
      <c r="FA246" s="104" t="str">
        <f t="shared" si="238"/>
        <v/>
      </c>
      <c r="FB246" s="104" t="str">
        <f t="shared" si="238"/>
        <v/>
      </c>
      <c r="FC246" s="104" t="str">
        <f t="shared" si="238"/>
        <v/>
      </c>
      <c r="FD246" s="104" t="str">
        <f t="shared" si="238"/>
        <v/>
      </c>
      <c r="FE246" s="104" t="str">
        <f t="shared" si="238"/>
        <v/>
      </c>
      <c r="FF246" s="104" t="str">
        <f t="shared" si="238"/>
        <v/>
      </c>
      <c r="FG246" s="104"/>
      <c r="FH246" s="104" t="str">
        <f t="shared" si="206"/>
        <v/>
      </c>
      <c r="FI246" s="104" t="str">
        <f t="shared" si="206"/>
        <v/>
      </c>
      <c r="FJ246" s="104" t="str">
        <f t="shared" si="206"/>
        <v/>
      </c>
      <c r="FK246" s="104" t="str">
        <f t="shared" si="206"/>
        <v/>
      </c>
      <c r="FL246" s="104" t="str">
        <f t="shared" si="206"/>
        <v/>
      </c>
      <c r="FM246" s="104" t="str">
        <f t="shared" si="239"/>
        <v/>
      </c>
      <c r="FN246" s="104" t="str">
        <f t="shared" si="239"/>
        <v/>
      </c>
      <c r="FO246" s="104" t="str">
        <f t="shared" si="239"/>
        <v/>
      </c>
      <c r="FP246" s="104" t="str">
        <f t="shared" si="239"/>
        <v/>
      </c>
      <c r="FQ246" s="104" t="str">
        <f t="shared" si="239"/>
        <v/>
      </c>
      <c r="FR246" s="104" t="str">
        <f t="shared" si="239"/>
        <v/>
      </c>
      <c r="FS246" s="104" t="str">
        <f t="shared" si="239"/>
        <v/>
      </c>
      <c r="FT246" s="104" t="str">
        <f t="shared" si="239"/>
        <v/>
      </c>
      <c r="FU246" s="104"/>
      <c r="FV246" s="104" t="str">
        <f t="shared" si="207"/>
        <v/>
      </c>
      <c r="FW246" s="104" t="str">
        <f t="shared" si="207"/>
        <v/>
      </c>
      <c r="FX246" s="104" t="str">
        <f t="shared" si="207"/>
        <v/>
      </c>
      <c r="FY246" s="104" t="str">
        <f t="shared" si="207"/>
        <v/>
      </c>
      <c r="FZ246" s="104" t="str">
        <f t="shared" si="207"/>
        <v/>
      </c>
      <c r="GA246" s="104" t="str">
        <f t="shared" si="240"/>
        <v/>
      </c>
      <c r="GB246" s="104" t="str">
        <f t="shared" si="240"/>
        <v/>
      </c>
      <c r="GC246" s="104" t="str">
        <f t="shared" si="240"/>
        <v/>
      </c>
      <c r="GD246" s="104" t="str">
        <f t="shared" si="240"/>
        <v/>
      </c>
      <c r="GE246" s="104" t="str">
        <f t="shared" si="240"/>
        <v/>
      </c>
      <c r="GF246" s="104" t="str">
        <f t="shared" si="240"/>
        <v/>
      </c>
      <c r="GG246" s="104" t="str">
        <f t="shared" si="240"/>
        <v/>
      </c>
      <c r="GH246" s="104" t="str">
        <f t="shared" si="240"/>
        <v/>
      </c>
      <c r="GI246" s="104"/>
      <c r="GJ246" s="104" t="str">
        <f t="shared" si="208"/>
        <v/>
      </c>
      <c r="GK246" s="104" t="str">
        <f t="shared" si="208"/>
        <v/>
      </c>
      <c r="GL246" s="104" t="str">
        <f t="shared" si="208"/>
        <v/>
      </c>
      <c r="GM246" s="104" t="str">
        <f t="shared" si="208"/>
        <v/>
      </c>
      <c r="GN246" s="104" t="str">
        <f t="shared" si="208"/>
        <v/>
      </c>
      <c r="GO246" s="104" t="str">
        <f t="shared" si="241"/>
        <v/>
      </c>
      <c r="GP246" s="104" t="str">
        <f t="shared" si="241"/>
        <v/>
      </c>
      <c r="GQ246" s="104" t="str">
        <f t="shared" si="241"/>
        <v/>
      </c>
      <c r="GR246" s="104" t="str">
        <f t="shared" si="241"/>
        <v/>
      </c>
      <c r="GS246" s="104" t="str">
        <f t="shared" si="241"/>
        <v/>
      </c>
      <c r="GT246" s="104" t="str">
        <f t="shared" si="241"/>
        <v/>
      </c>
      <c r="GU246" s="104" t="str">
        <f t="shared" si="241"/>
        <v/>
      </c>
      <c r="GV246" s="104" t="str">
        <f t="shared" si="241"/>
        <v/>
      </c>
      <c r="GW246" s="104"/>
      <c r="GX246" s="104" t="str">
        <f t="shared" si="209"/>
        <v/>
      </c>
      <c r="GY246" s="104" t="str">
        <f t="shared" si="209"/>
        <v/>
      </c>
      <c r="GZ246" s="104" t="str">
        <f t="shared" si="209"/>
        <v/>
      </c>
      <c r="HA246" s="104" t="str">
        <f t="shared" si="209"/>
        <v/>
      </c>
      <c r="HB246" s="104" t="str">
        <f t="shared" si="209"/>
        <v/>
      </c>
      <c r="HC246" s="104" t="str">
        <f t="shared" si="242"/>
        <v/>
      </c>
      <c r="HD246" s="104" t="str">
        <f t="shared" si="242"/>
        <v/>
      </c>
      <c r="HE246" s="104" t="str">
        <f t="shared" si="242"/>
        <v/>
      </c>
      <c r="HF246" s="104" t="str">
        <f t="shared" si="242"/>
        <v/>
      </c>
      <c r="HG246" s="104" t="str">
        <f t="shared" si="242"/>
        <v/>
      </c>
      <c r="HH246" s="104" t="str">
        <f t="shared" si="242"/>
        <v/>
      </c>
      <c r="HI246" s="104" t="str">
        <f t="shared" si="242"/>
        <v/>
      </c>
      <c r="HJ246" s="104" t="str">
        <f t="shared" si="242"/>
        <v/>
      </c>
    </row>
    <row r="247" spans="1:218" x14ac:dyDescent="0.25">
      <c r="A247" s="91">
        <v>40668</v>
      </c>
      <c r="B247" s="113">
        <v>0.52361111111111114</v>
      </c>
      <c r="C247" s="114" t="s">
        <v>571</v>
      </c>
      <c r="D247" s="160" t="s">
        <v>655</v>
      </c>
      <c r="E247" s="112">
        <v>6.6</v>
      </c>
      <c r="F247" s="134"/>
      <c r="G247" s="161"/>
      <c r="H247" s="162" t="str">
        <f>INDEX('Daily Activity List'!B:B,MATCH(A247,'Daily Activity List'!$A:$A))</f>
        <v>AB - Clearance Sampling</v>
      </c>
      <c r="I247" s="136"/>
      <c r="J247" s="104" t="str">
        <f t="shared" ref="J247:V266" si="243">IF($C247="Decontamination Line",IF($E247="","",IF($H247=J$1,$E247,"")),"")</f>
        <v/>
      </c>
      <c r="K247" s="104" t="str">
        <f t="shared" si="243"/>
        <v/>
      </c>
      <c r="L247" s="104" t="str">
        <f t="shared" si="243"/>
        <v/>
      </c>
      <c r="M247" s="104" t="str">
        <f t="shared" si="243"/>
        <v/>
      </c>
      <c r="N247" s="104" t="str">
        <f t="shared" si="243"/>
        <v/>
      </c>
      <c r="O247" s="104" t="str">
        <f t="shared" si="243"/>
        <v/>
      </c>
      <c r="P247" s="104" t="str">
        <f t="shared" si="243"/>
        <v/>
      </c>
      <c r="Q247" s="104" t="str">
        <f t="shared" si="243"/>
        <v/>
      </c>
      <c r="R247" s="104">
        <f t="shared" si="243"/>
        <v>6.6</v>
      </c>
      <c r="S247" s="104" t="str">
        <f t="shared" si="243"/>
        <v/>
      </c>
      <c r="T247" s="104" t="str">
        <f t="shared" si="243"/>
        <v/>
      </c>
      <c r="U247" s="104" t="str">
        <f t="shared" si="243"/>
        <v/>
      </c>
      <c r="V247" s="104" t="str">
        <f t="shared" si="243"/>
        <v/>
      </c>
      <c r="W247" s="136"/>
      <c r="X247" s="104" t="str">
        <f t="shared" si="229"/>
        <v/>
      </c>
      <c r="Y247" s="104" t="str">
        <f t="shared" si="225"/>
        <v/>
      </c>
      <c r="Z247" s="104" t="str">
        <f t="shared" si="225"/>
        <v/>
      </c>
      <c r="AA247" s="104" t="str">
        <f t="shared" si="225"/>
        <v/>
      </c>
      <c r="AB247" s="104" t="str">
        <f t="shared" si="225"/>
        <v/>
      </c>
      <c r="AC247" s="104" t="str">
        <f t="shared" si="225"/>
        <v/>
      </c>
      <c r="AD247" s="104" t="str">
        <f t="shared" si="225"/>
        <v/>
      </c>
      <c r="AE247" s="104" t="str">
        <f t="shared" si="225"/>
        <v/>
      </c>
      <c r="AF247" s="104" t="str">
        <f t="shared" si="225"/>
        <v/>
      </c>
      <c r="AG247" s="104" t="str">
        <f t="shared" si="225"/>
        <v/>
      </c>
      <c r="AH247" s="104" t="str">
        <f t="shared" si="225"/>
        <v/>
      </c>
      <c r="AI247" s="104" t="str">
        <f t="shared" si="225"/>
        <v/>
      </c>
      <c r="AJ247" s="104" t="str">
        <f t="shared" si="225"/>
        <v/>
      </c>
      <c r="AK247" s="104"/>
      <c r="AL247" s="104" t="str">
        <f t="shared" si="230"/>
        <v/>
      </c>
      <c r="AM247" s="104" t="str">
        <f t="shared" si="226"/>
        <v/>
      </c>
      <c r="AN247" s="104" t="str">
        <f t="shared" si="226"/>
        <v/>
      </c>
      <c r="AO247" s="104" t="str">
        <f t="shared" si="226"/>
        <v/>
      </c>
      <c r="AP247" s="104" t="str">
        <f t="shared" si="226"/>
        <v/>
      </c>
      <c r="AQ247" s="104" t="str">
        <f t="shared" si="226"/>
        <v/>
      </c>
      <c r="AR247" s="104" t="str">
        <f t="shared" si="226"/>
        <v/>
      </c>
      <c r="AS247" s="104" t="str">
        <f t="shared" si="226"/>
        <v/>
      </c>
      <c r="AT247" s="104" t="str">
        <f t="shared" si="226"/>
        <v/>
      </c>
      <c r="AU247" s="104" t="str">
        <f t="shared" si="226"/>
        <v/>
      </c>
      <c r="AV247" s="104" t="str">
        <f t="shared" si="226"/>
        <v/>
      </c>
      <c r="AW247" s="104" t="str">
        <f t="shared" si="226"/>
        <v/>
      </c>
      <c r="AX247" s="104" t="str">
        <f t="shared" si="226"/>
        <v/>
      </c>
      <c r="AY247" s="104"/>
      <c r="AZ247" s="104" t="str">
        <f t="shared" si="231"/>
        <v/>
      </c>
      <c r="BA247" s="104" t="str">
        <f t="shared" si="227"/>
        <v/>
      </c>
      <c r="BB247" s="104" t="str">
        <f t="shared" si="227"/>
        <v/>
      </c>
      <c r="BC247" s="104" t="str">
        <f t="shared" si="227"/>
        <v/>
      </c>
      <c r="BD247" s="104" t="str">
        <f t="shared" si="227"/>
        <v/>
      </c>
      <c r="BE247" s="104" t="str">
        <f t="shared" si="227"/>
        <v/>
      </c>
      <c r="BF247" s="104" t="str">
        <f t="shared" si="227"/>
        <v/>
      </c>
      <c r="BG247" s="104" t="str">
        <f t="shared" si="227"/>
        <v/>
      </c>
      <c r="BH247" s="104" t="str">
        <f t="shared" si="227"/>
        <v/>
      </c>
      <c r="BI247" s="104" t="str">
        <f t="shared" si="227"/>
        <v/>
      </c>
      <c r="BJ247" s="104" t="str">
        <f t="shared" si="227"/>
        <v/>
      </c>
      <c r="BK247" s="104" t="str">
        <f t="shared" si="227"/>
        <v/>
      </c>
      <c r="BL247" s="104" t="str">
        <f t="shared" si="227"/>
        <v/>
      </c>
      <c r="BM247" s="104"/>
      <c r="BN247" s="104" t="str">
        <f t="shared" si="232"/>
        <v/>
      </c>
      <c r="BO247" s="104" t="str">
        <f t="shared" si="228"/>
        <v/>
      </c>
      <c r="BP247" s="104" t="str">
        <f t="shared" si="228"/>
        <v/>
      </c>
      <c r="BQ247" s="104" t="str">
        <f t="shared" si="228"/>
        <v/>
      </c>
      <c r="BR247" s="104" t="str">
        <f t="shared" si="228"/>
        <v/>
      </c>
      <c r="BS247" s="104" t="str">
        <f t="shared" si="228"/>
        <v/>
      </c>
      <c r="BT247" s="104" t="str">
        <f t="shared" si="228"/>
        <v/>
      </c>
      <c r="BU247" s="104" t="str">
        <f t="shared" si="228"/>
        <v/>
      </c>
      <c r="BV247" s="104" t="str">
        <f t="shared" si="228"/>
        <v/>
      </c>
      <c r="BW247" s="104" t="str">
        <f t="shared" si="228"/>
        <v/>
      </c>
      <c r="BX247" s="104" t="str">
        <f t="shared" si="228"/>
        <v/>
      </c>
      <c r="BY247" s="104" t="str">
        <f t="shared" si="228"/>
        <v/>
      </c>
      <c r="BZ247" s="104" t="str">
        <f t="shared" si="228"/>
        <v/>
      </c>
      <c r="CA247" s="104"/>
      <c r="CB247" s="104" t="str">
        <f t="shared" si="200"/>
        <v/>
      </c>
      <c r="CC247" s="104" t="str">
        <f t="shared" si="200"/>
        <v/>
      </c>
      <c r="CD247" s="104" t="str">
        <f t="shared" si="200"/>
        <v/>
      </c>
      <c r="CE247" s="104" t="str">
        <f t="shared" si="200"/>
        <v/>
      </c>
      <c r="CF247" s="104" t="str">
        <f t="shared" si="200"/>
        <v/>
      </c>
      <c r="CG247" s="104" t="str">
        <f t="shared" si="233"/>
        <v/>
      </c>
      <c r="CH247" s="104" t="str">
        <f t="shared" si="233"/>
        <v/>
      </c>
      <c r="CI247" s="104" t="str">
        <f t="shared" si="233"/>
        <v/>
      </c>
      <c r="CJ247" s="104" t="str">
        <f t="shared" si="233"/>
        <v/>
      </c>
      <c r="CK247" s="104" t="str">
        <f t="shared" si="233"/>
        <v/>
      </c>
      <c r="CL247" s="104" t="str">
        <f t="shared" si="233"/>
        <v/>
      </c>
      <c r="CM247" s="104" t="str">
        <f t="shared" si="233"/>
        <v/>
      </c>
      <c r="CN247" s="104" t="str">
        <f t="shared" si="233"/>
        <v/>
      </c>
      <c r="CO247" s="104"/>
      <c r="CP247" s="104" t="str">
        <f t="shared" si="201"/>
        <v/>
      </c>
      <c r="CQ247" s="104" t="str">
        <f t="shared" si="201"/>
        <v/>
      </c>
      <c r="CR247" s="104" t="str">
        <f t="shared" si="201"/>
        <v/>
      </c>
      <c r="CS247" s="104" t="str">
        <f t="shared" si="201"/>
        <v/>
      </c>
      <c r="CT247" s="104" t="str">
        <f t="shared" si="201"/>
        <v/>
      </c>
      <c r="CU247" s="104" t="str">
        <f t="shared" si="234"/>
        <v/>
      </c>
      <c r="CV247" s="104" t="str">
        <f t="shared" si="234"/>
        <v/>
      </c>
      <c r="CW247" s="104" t="str">
        <f t="shared" si="234"/>
        <v/>
      </c>
      <c r="CX247" s="104" t="str">
        <f t="shared" si="234"/>
        <v/>
      </c>
      <c r="CY247" s="104" t="str">
        <f t="shared" si="234"/>
        <v/>
      </c>
      <c r="CZ247" s="104" t="str">
        <f t="shared" si="234"/>
        <v/>
      </c>
      <c r="DA247" s="104" t="str">
        <f t="shared" si="234"/>
        <v/>
      </c>
      <c r="DB247" s="104" t="str">
        <f t="shared" si="234"/>
        <v/>
      </c>
      <c r="DC247" s="104"/>
      <c r="DD247" s="104" t="str">
        <f t="shared" si="202"/>
        <v/>
      </c>
      <c r="DE247" s="104" t="str">
        <f t="shared" si="202"/>
        <v/>
      </c>
      <c r="DF247" s="104" t="str">
        <f t="shared" si="202"/>
        <v/>
      </c>
      <c r="DG247" s="104" t="str">
        <f t="shared" si="202"/>
        <v/>
      </c>
      <c r="DH247" s="104" t="str">
        <f t="shared" si="202"/>
        <v/>
      </c>
      <c r="DI247" s="104" t="str">
        <f t="shared" si="235"/>
        <v/>
      </c>
      <c r="DJ247" s="104" t="str">
        <f t="shared" si="235"/>
        <v/>
      </c>
      <c r="DK247" s="104" t="str">
        <f t="shared" si="235"/>
        <v/>
      </c>
      <c r="DL247" s="104" t="str">
        <f t="shared" si="235"/>
        <v/>
      </c>
      <c r="DM247" s="104" t="str">
        <f t="shared" si="235"/>
        <v/>
      </c>
      <c r="DN247" s="104" t="str">
        <f t="shared" si="235"/>
        <v/>
      </c>
      <c r="DO247" s="104" t="str">
        <f t="shared" si="235"/>
        <v/>
      </c>
      <c r="DP247" s="104" t="str">
        <f t="shared" si="235"/>
        <v/>
      </c>
      <c r="DQ247" s="104"/>
      <c r="DR247" s="104" t="str">
        <f t="shared" si="203"/>
        <v/>
      </c>
      <c r="DS247" s="104" t="str">
        <f t="shared" si="203"/>
        <v/>
      </c>
      <c r="DT247" s="104" t="str">
        <f t="shared" si="203"/>
        <v/>
      </c>
      <c r="DU247" s="104" t="str">
        <f t="shared" si="203"/>
        <v/>
      </c>
      <c r="DV247" s="104" t="str">
        <f t="shared" si="203"/>
        <v/>
      </c>
      <c r="DW247" s="104" t="str">
        <f t="shared" si="236"/>
        <v/>
      </c>
      <c r="DX247" s="104" t="str">
        <f t="shared" si="236"/>
        <v/>
      </c>
      <c r="DY247" s="104" t="str">
        <f t="shared" si="236"/>
        <v/>
      </c>
      <c r="DZ247" s="104" t="str">
        <f t="shared" si="236"/>
        <v/>
      </c>
      <c r="EA247" s="104" t="str">
        <f t="shared" si="236"/>
        <v/>
      </c>
      <c r="EB247" s="104" t="str">
        <f t="shared" si="236"/>
        <v/>
      </c>
      <c r="EC247" s="104" t="str">
        <f t="shared" si="236"/>
        <v/>
      </c>
      <c r="ED247" s="104" t="str">
        <f t="shared" si="236"/>
        <v/>
      </c>
      <c r="EE247" s="104"/>
      <c r="EF247" s="104" t="str">
        <f t="shared" si="204"/>
        <v/>
      </c>
      <c r="EG247" s="104" t="str">
        <f t="shared" si="204"/>
        <v/>
      </c>
      <c r="EH247" s="104" t="str">
        <f t="shared" si="204"/>
        <v/>
      </c>
      <c r="EI247" s="104" t="str">
        <f t="shared" si="204"/>
        <v/>
      </c>
      <c r="EJ247" s="104" t="str">
        <f t="shared" si="204"/>
        <v/>
      </c>
      <c r="EK247" s="104" t="str">
        <f t="shared" si="237"/>
        <v/>
      </c>
      <c r="EL247" s="104" t="str">
        <f t="shared" si="237"/>
        <v/>
      </c>
      <c r="EM247" s="104" t="str">
        <f t="shared" si="237"/>
        <v/>
      </c>
      <c r="EN247" s="104" t="str">
        <f t="shared" si="237"/>
        <v/>
      </c>
      <c r="EO247" s="104" t="str">
        <f t="shared" si="237"/>
        <v/>
      </c>
      <c r="EP247" s="104" t="str">
        <f t="shared" si="237"/>
        <v/>
      </c>
      <c r="EQ247" s="104" t="str">
        <f t="shared" si="237"/>
        <v/>
      </c>
      <c r="ER247" s="104" t="str">
        <f t="shared" si="237"/>
        <v/>
      </c>
      <c r="ES247" s="104"/>
      <c r="ET247" s="104" t="str">
        <f t="shared" si="205"/>
        <v/>
      </c>
      <c r="EU247" s="104" t="str">
        <f t="shared" si="205"/>
        <v/>
      </c>
      <c r="EV247" s="104" t="str">
        <f t="shared" si="205"/>
        <v/>
      </c>
      <c r="EW247" s="104" t="str">
        <f t="shared" si="205"/>
        <v/>
      </c>
      <c r="EX247" s="104" t="str">
        <f t="shared" si="205"/>
        <v/>
      </c>
      <c r="EY247" s="104" t="str">
        <f t="shared" si="238"/>
        <v/>
      </c>
      <c r="EZ247" s="104" t="str">
        <f t="shared" si="238"/>
        <v/>
      </c>
      <c r="FA247" s="104" t="str">
        <f t="shared" si="238"/>
        <v/>
      </c>
      <c r="FB247" s="104" t="str">
        <f t="shared" si="238"/>
        <v/>
      </c>
      <c r="FC247" s="104" t="str">
        <f t="shared" si="238"/>
        <v/>
      </c>
      <c r="FD247" s="104" t="str">
        <f t="shared" si="238"/>
        <v/>
      </c>
      <c r="FE247" s="104" t="str">
        <f t="shared" si="238"/>
        <v/>
      </c>
      <c r="FF247" s="104" t="str">
        <f t="shared" si="238"/>
        <v/>
      </c>
      <c r="FG247" s="104"/>
      <c r="FH247" s="104" t="str">
        <f t="shared" si="206"/>
        <v/>
      </c>
      <c r="FI247" s="104" t="str">
        <f t="shared" si="206"/>
        <v/>
      </c>
      <c r="FJ247" s="104" t="str">
        <f t="shared" si="206"/>
        <v/>
      </c>
      <c r="FK247" s="104" t="str">
        <f t="shared" si="206"/>
        <v/>
      </c>
      <c r="FL247" s="104" t="str">
        <f t="shared" si="206"/>
        <v/>
      </c>
      <c r="FM247" s="104" t="str">
        <f t="shared" si="239"/>
        <v/>
      </c>
      <c r="FN247" s="104" t="str">
        <f t="shared" si="239"/>
        <v/>
      </c>
      <c r="FO247" s="104" t="str">
        <f t="shared" si="239"/>
        <v/>
      </c>
      <c r="FP247" s="104" t="str">
        <f t="shared" si="239"/>
        <v/>
      </c>
      <c r="FQ247" s="104" t="str">
        <f t="shared" si="239"/>
        <v/>
      </c>
      <c r="FR247" s="104" t="str">
        <f t="shared" si="239"/>
        <v/>
      </c>
      <c r="FS247" s="104" t="str">
        <f t="shared" si="239"/>
        <v/>
      </c>
      <c r="FT247" s="104" t="str">
        <f t="shared" si="239"/>
        <v/>
      </c>
      <c r="FU247" s="104"/>
      <c r="FV247" s="104" t="str">
        <f t="shared" si="207"/>
        <v/>
      </c>
      <c r="FW247" s="104" t="str">
        <f t="shared" si="207"/>
        <v/>
      </c>
      <c r="FX247" s="104" t="str">
        <f t="shared" si="207"/>
        <v/>
      </c>
      <c r="FY247" s="104" t="str">
        <f t="shared" si="207"/>
        <v/>
      </c>
      <c r="FZ247" s="104" t="str">
        <f t="shared" si="207"/>
        <v/>
      </c>
      <c r="GA247" s="104" t="str">
        <f t="shared" si="240"/>
        <v/>
      </c>
      <c r="GB247" s="104" t="str">
        <f t="shared" si="240"/>
        <v/>
      </c>
      <c r="GC247" s="104" t="str">
        <f t="shared" si="240"/>
        <v/>
      </c>
      <c r="GD247" s="104" t="str">
        <f t="shared" si="240"/>
        <v/>
      </c>
      <c r="GE247" s="104" t="str">
        <f t="shared" si="240"/>
        <v/>
      </c>
      <c r="GF247" s="104" t="str">
        <f t="shared" si="240"/>
        <v/>
      </c>
      <c r="GG247" s="104" t="str">
        <f t="shared" si="240"/>
        <v/>
      </c>
      <c r="GH247" s="104" t="str">
        <f t="shared" si="240"/>
        <v/>
      </c>
      <c r="GI247" s="104"/>
      <c r="GJ247" s="104" t="str">
        <f t="shared" si="208"/>
        <v/>
      </c>
      <c r="GK247" s="104" t="str">
        <f t="shared" si="208"/>
        <v/>
      </c>
      <c r="GL247" s="104" t="str">
        <f t="shared" si="208"/>
        <v/>
      </c>
      <c r="GM247" s="104" t="str">
        <f t="shared" si="208"/>
        <v/>
      </c>
      <c r="GN247" s="104" t="str">
        <f t="shared" si="208"/>
        <v/>
      </c>
      <c r="GO247" s="104" t="str">
        <f t="shared" si="241"/>
        <v/>
      </c>
      <c r="GP247" s="104" t="str">
        <f t="shared" si="241"/>
        <v/>
      </c>
      <c r="GQ247" s="104" t="str">
        <f t="shared" si="241"/>
        <v/>
      </c>
      <c r="GR247" s="104" t="str">
        <f t="shared" si="241"/>
        <v/>
      </c>
      <c r="GS247" s="104" t="str">
        <f t="shared" si="241"/>
        <v/>
      </c>
      <c r="GT247" s="104" t="str">
        <f t="shared" si="241"/>
        <v/>
      </c>
      <c r="GU247" s="104" t="str">
        <f t="shared" si="241"/>
        <v/>
      </c>
      <c r="GV247" s="104" t="str">
        <f t="shared" si="241"/>
        <v/>
      </c>
      <c r="GW247" s="104"/>
      <c r="GX247" s="104" t="str">
        <f t="shared" si="209"/>
        <v/>
      </c>
      <c r="GY247" s="104" t="str">
        <f t="shared" si="209"/>
        <v/>
      </c>
      <c r="GZ247" s="104" t="str">
        <f t="shared" si="209"/>
        <v/>
      </c>
      <c r="HA247" s="104" t="str">
        <f t="shared" si="209"/>
        <v/>
      </c>
      <c r="HB247" s="104" t="str">
        <f t="shared" si="209"/>
        <v/>
      </c>
      <c r="HC247" s="104" t="str">
        <f t="shared" si="242"/>
        <v/>
      </c>
      <c r="HD247" s="104" t="str">
        <f t="shared" si="242"/>
        <v/>
      </c>
      <c r="HE247" s="104" t="str">
        <f t="shared" si="242"/>
        <v/>
      </c>
      <c r="HF247" s="104" t="str">
        <f t="shared" si="242"/>
        <v/>
      </c>
      <c r="HG247" s="104" t="str">
        <f t="shared" si="242"/>
        <v/>
      </c>
      <c r="HH247" s="104" t="str">
        <f t="shared" si="242"/>
        <v/>
      </c>
      <c r="HI247" s="104" t="str">
        <f t="shared" si="242"/>
        <v/>
      </c>
      <c r="HJ247" s="104" t="str">
        <f t="shared" si="242"/>
        <v/>
      </c>
    </row>
    <row r="248" spans="1:218" x14ac:dyDescent="0.25">
      <c r="A248" s="91">
        <v>40668</v>
      </c>
      <c r="B248" s="113">
        <v>0.61111111111111105</v>
      </c>
      <c r="C248" s="114" t="s">
        <v>571</v>
      </c>
      <c r="D248" s="160" t="s">
        <v>575</v>
      </c>
      <c r="E248" s="112">
        <v>7.6</v>
      </c>
      <c r="F248" s="134"/>
      <c r="G248" s="161"/>
      <c r="H248" s="162" t="str">
        <f>INDEX('Daily Activity List'!B:B,MATCH(A248,'Daily Activity List'!$A:$A))</f>
        <v>AB - Clearance Sampling</v>
      </c>
      <c r="I248" s="136"/>
      <c r="J248" s="104" t="str">
        <f t="shared" si="243"/>
        <v/>
      </c>
      <c r="K248" s="104" t="str">
        <f t="shared" si="243"/>
        <v/>
      </c>
      <c r="L248" s="104" t="str">
        <f t="shared" si="243"/>
        <v/>
      </c>
      <c r="M248" s="104" t="str">
        <f t="shared" si="243"/>
        <v/>
      </c>
      <c r="N248" s="104" t="str">
        <f t="shared" si="243"/>
        <v/>
      </c>
      <c r="O248" s="104" t="str">
        <f t="shared" si="243"/>
        <v/>
      </c>
      <c r="P248" s="104" t="str">
        <f t="shared" si="243"/>
        <v/>
      </c>
      <c r="Q248" s="104" t="str">
        <f t="shared" si="243"/>
        <v/>
      </c>
      <c r="R248" s="104">
        <f t="shared" si="243"/>
        <v>7.6</v>
      </c>
      <c r="S248" s="104" t="str">
        <f t="shared" si="243"/>
        <v/>
      </c>
      <c r="T248" s="104" t="str">
        <f t="shared" si="243"/>
        <v/>
      </c>
      <c r="U248" s="104" t="str">
        <f t="shared" si="243"/>
        <v/>
      </c>
      <c r="V248" s="104" t="str">
        <f t="shared" si="243"/>
        <v/>
      </c>
      <c r="W248" s="136"/>
      <c r="X248" s="104" t="str">
        <f t="shared" si="229"/>
        <v/>
      </c>
      <c r="Y248" s="104" t="str">
        <f t="shared" si="225"/>
        <v/>
      </c>
      <c r="Z248" s="104" t="str">
        <f t="shared" si="225"/>
        <v/>
      </c>
      <c r="AA248" s="104" t="str">
        <f t="shared" si="225"/>
        <v/>
      </c>
      <c r="AB248" s="104" t="str">
        <f t="shared" si="225"/>
        <v/>
      </c>
      <c r="AC248" s="104" t="str">
        <f t="shared" si="225"/>
        <v/>
      </c>
      <c r="AD248" s="104" t="str">
        <f t="shared" si="225"/>
        <v/>
      </c>
      <c r="AE248" s="104" t="str">
        <f t="shared" si="225"/>
        <v/>
      </c>
      <c r="AF248" s="104" t="str">
        <f t="shared" si="225"/>
        <v/>
      </c>
      <c r="AG248" s="104" t="str">
        <f t="shared" si="225"/>
        <v/>
      </c>
      <c r="AH248" s="104" t="str">
        <f t="shared" si="225"/>
        <v/>
      </c>
      <c r="AI248" s="104" t="str">
        <f t="shared" si="225"/>
        <v/>
      </c>
      <c r="AJ248" s="104" t="str">
        <f t="shared" si="225"/>
        <v/>
      </c>
      <c r="AK248" s="104"/>
      <c r="AL248" s="104" t="str">
        <f t="shared" si="230"/>
        <v/>
      </c>
      <c r="AM248" s="104" t="str">
        <f t="shared" si="226"/>
        <v/>
      </c>
      <c r="AN248" s="104" t="str">
        <f t="shared" si="226"/>
        <v/>
      </c>
      <c r="AO248" s="104" t="str">
        <f t="shared" si="226"/>
        <v/>
      </c>
      <c r="AP248" s="104" t="str">
        <f t="shared" si="226"/>
        <v/>
      </c>
      <c r="AQ248" s="104" t="str">
        <f t="shared" si="226"/>
        <v/>
      </c>
      <c r="AR248" s="104" t="str">
        <f t="shared" si="226"/>
        <v/>
      </c>
      <c r="AS248" s="104" t="str">
        <f t="shared" si="226"/>
        <v/>
      </c>
      <c r="AT248" s="104" t="str">
        <f t="shared" si="226"/>
        <v/>
      </c>
      <c r="AU248" s="104" t="str">
        <f t="shared" si="226"/>
        <v/>
      </c>
      <c r="AV248" s="104" t="str">
        <f t="shared" si="226"/>
        <v/>
      </c>
      <c r="AW248" s="104" t="str">
        <f t="shared" si="226"/>
        <v/>
      </c>
      <c r="AX248" s="104" t="str">
        <f t="shared" si="226"/>
        <v/>
      </c>
      <c r="AY248" s="104"/>
      <c r="AZ248" s="104" t="str">
        <f t="shared" si="231"/>
        <v/>
      </c>
      <c r="BA248" s="104" t="str">
        <f t="shared" si="227"/>
        <v/>
      </c>
      <c r="BB248" s="104" t="str">
        <f t="shared" si="227"/>
        <v/>
      </c>
      <c r="BC248" s="104" t="str">
        <f t="shared" si="227"/>
        <v/>
      </c>
      <c r="BD248" s="104" t="str">
        <f t="shared" si="227"/>
        <v/>
      </c>
      <c r="BE248" s="104" t="str">
        <f t="shared" si="227"/>
        <v/>
      </c>
      <c r="BF248" s="104" t="str">
        <f t="shared" si="227"/>
        <v/>
      </c>
      <c r="BG248" s="104" t="str">
        <f t="shared" si="227"/>
        <v/>
      </c>
      <c r="BH248" s="104" t="str">
        <f t="shared" si="227"/>
        <v/>
      </c>
      <c r="BI248" s="104" t="str">
        <f t="shared" si="227"/>
        <v/>
      </c>
      <c r="BJ248" s="104" t="str">
        <f t="shared" si="227"/>
        <v/>
      </c>
      <c r="BK248" s="104" t="str">
        <f t="shared" si="227"/>
        <v/>
      </c>
      <c r="BL248" s="104" t="str">
        <f t="shared" si="227"/>
        <v/>
      </c>
      <c r="BM248" s="104"/>
      <c r="BN248" s="104" t="str">
        <f t="shared" si="232"/>
        <v/>
      </c>
      <c r="BO248" s="104" t="str">
        <f t="shared" si="228"/>
        <v/>
      </c>
      <c r="BP248" s="104" t="str">
        <f t="shared" si="228"/>
        <v/>
      </c>
      <c r="BQ248" s="104" t="str">
        <f t="shared" si="228"/>
        <v/>
      </c>
      <c r="BR248" s="104" t="str">
        <f t="shared" si="228"/>
        <v/>
      </c>
      <c r="BS248" s="104" t="str">
        <f t="shared" si="228"/>
        <v/>
      </c>
      <c r="BT248" s="104" t="str">
        <f t="shared" si="228"/>
        <v/>
      </c>
      <c r="BU248" s="104" t="str">
        <f t="shared" si="228"/>
        <v/>
      </c>
      <c r="BV248" s="104" t="str">
        <f t="shared" si="228"/>
        <v/>
      </c>
      <c r="BW248" s="104" t="str">
        <f t="shared" si="228"/>
        <v/>
      </c>
      <c r="BX248" s="104" t="str">
        <f t="shared" si="228"/>
        <v/>
      </c>
      <c r="BY248" s="104" t="str">
        <f t="shared" si="228"/>
        <v/>
      </c>
      <c r="BZ248" s="104" t="str">
        <f t="shared" si="228"/>
        <v/>
      </c>
      <c r="CA248" s="104"/>
      <c r="CB248" s="104" t="str">
        <f t="shared" si="200"/>
        <v/>
      </c>
      <c r="CC248" s="104" t="str">
        <f t="shared" si="200"/>
        <v/>
      </c>
      <c r="CD248" s="104" t="str">
        <f t="shared" si="200"/>
        <v/>
      </c>
      <c r="CE248" s="104" t="str">
        <f t="shared" si="200"/>
        <v/>
      </c>
      <c r="CF248" s="104" t="str">
        <f t="shared" si="200"/>
        <v/>
      </c>
      <c r="CG248" s="104" t="str">
        <f t="shared" si="233"/>
        <v/>
      </c>
      <c r="CH248" s="104" t="str">
        <f t="shared" si="233"/>
        <v/>
      </c>
      <c r="CI248" s="104" t="str">
        <f t="shared" si="233"/>
        <v/>
      </c>
      <c r="CJ248" s="104" t="str">
        <f t="shared" si="233"/>
        <v/>
      </c>
      <c r="CK248" s="104" t="str">
        <f t="shared" si="233"/>
        <v/>
      </c>
      <c r="CL248" s="104" t="str">
        <f t="shared" si="233"/>
        <v/>
      </c>
      <c r="CM248" s="104" t="str">
        <f t="shared" si="233"/>
        <v/>
      </c>
      <c r="CN248" s="104" t="str">
        <f t="shared" si="233"/>
        <v/>
      </c>
      <c r="CO248" s="104"/>
      <c r="CP248" s="104" t="str">
        <f t="shared" si="201"/>
        <v/>
      </c>
      <c r="CQ248" s="104" t="str">
        <f t="shared" si="201"/>
        <v/>
      </c>
      <c r="CR248" s="104" t="str">
        <f t="shared" si="201"/>
        <v/>
      </c>
      <c r="CS248" s="104" t="str">
        <f t="shared" si="201"/>
        <v/>
      </c>
      <c r="CT248" s="104" t="str">
        <f t="shared" si="201"/>
        <v/>
      </c>
      <c r="CU248" s="104" t="str">
        <f t="shared" si="234"/>
        <v/>
      </c>
      <c r="CV248" s="104" t="str">
        <f t="shared" si="234"/>
        <v/>
      </c>
      <c r="CW248" s="104" t="str">
        <f t="shared" si="234"/>
        <v/>
      </c>
      <c r="CX248" s="104" t="str">
        <f t="shared" si="234"/>
        <v/>
      </c>
      <c r="CY248" s="104" t="str">
        <f t="shared" si="234"/>
        <v/>
      </c>
      <c r="CZ248" s="104" t="str">
        <f t="shared" si="234"/>
        <v/>
      </c>
      <c r="DA248" s="104" t="str">
        <f t="shared" si="234"/>
        <v/>
      </c>
      <c r="DB248" s="104" t="str">
        <f t="shared" si="234"/>
        <v/>
      </c>
      <c r="DC248" s="104"/>
      <c r="DD248" s="104" t="str">
        <f t="shared" si="202"/>
        <v/>
      </c>
      <c r="DE248" s="104" t="str">
        <f t="shared" si="202"/>
        <v/>
      </c>
      <c r="DF248" s="104" t="str">
        <f t="shared" si="202"/>
        <v/>
      </c>
      <c r="DG248" s="104" t="str">
        <f t="shared" si="202"/>
        <v/>
      </c>
      <c r="DH248" s="104" t="str">
        <f t="shared" si="202"/>
        <v/>
      </c>
      <c r="DI248" s="104" t="str">
        <f t="shared" si="235"/>
        <v/>
      </c>
      <c r="DJ248" s="104" t="str">
        <f t="shared" si="235"/>
        <v/>
      </c>
      <c r="DK248" s="104" t="str">
        <f t="shared" si="235"/>
        <v/>
      </c>
      <c r="DL248" s="104" t="str">
        <f t="shared" si="235"/>
        <v/>
      </c>
      <c r="DM248" s="104" t="str">
        <f t="shared" si="235"/>
        <v/>
      </c>
      <c r="DN248" s="104" t="str">
        <f t="shared" si="235"/>
        <v/>
      </c>
      <c r="DO248" s="104" t="str">
        <f t="shared" si="235"/>
        <v/>
      </c>
      <c r="DP248" s="104" t="str">
        <f t="shared" si="235"/>
        <v/>
      </c>
      <c r="DQ248" s="104"/>
      <c r="DR248" s="104" t="str">
        <f t="shared" si="203"/>
        <v/>
      </c>
      <c r="DS248" s="104" t="str">
        <f t="shared" si="203"/>
        <v/>
      </c>
      <c r="DT248" s="104" t="str">
        <f t="shared" si="203"/>
        <v/>
      </c>
      <c r="DU248" s="104" t="str">
        <f t="shared" si="203"/>
        <v/>
      </c>
      <c r="DV248" s="104" t="str">
        <f t="shared" si="203"/>
        <v/>
      </c>
      <c r="DW248" s="104" t="str">
        <f t="shared" si="236"/>
        <v/>
      </c>
      <c r="DX248" s="104" t="str">
        <f t="shared" si="236"/>
        <v/>
      </c>
      <c r="DY248" s="104" t="str">
        <f t="shared" si="236"/>
        <v/>
      </c>
      <c r="DZ248" s="104" t="str">
        <f t="shared" si="236"/>
        <v/>
      </c>
      <c r="EA248" s="104" t="str">
        <f t="shared" si="236"/>
        <v/>
      </c>
      <c r="EB248" s="104" t="str">
        <f t="shared" si="236"/>
        <v/>
      </c>
      <c r="EC248" s="104" t="str">
        <f t="shared" si="236"/>
        <v/>
      </c>
      <c r="ED248" s="104" t="str">
        <f t="shared" si="236"/>
        <v/>
      </c>
      <c r="EE248" s="104"/>
      <c r="EF248" s="104" t="str">
        <f t="shared" si="204"/>
        <v/>
      </c>
      <c r="EG248" s="104" t="str">
        <f t="shared" si="204"/>
        <v/>
      </c>
      <c r="EH248" s="104" t="str">
        <f t="shared" si="204"/>
        <v/>
      </c>
      <c r="EI248" s="104" t="str">
        <f t="shared" si="204"/>
        <v/>
      </c>
      <c r="EJ248" s="104" t="str">
        <f t="shared" si="204"/>
        <v/>
      </c>
      <c r="EK248" s="104" t="str">
        <f t="shared" si="237"/>
        <v/>
      </c>
      <c r="EL248" s="104" t="str">
        <f t="shared" si="237"/>
        <v/>
      </c>
      <c r="EM248" s="104" t="str">
        <f t="shared" si="237"/>
        <v/>
      </c>
      <c r="EN248" s="104" t="str">
        <f t="shared" si="237"/>
        <v/>
      </c>
      <c r="EO248" s="104" t="str">
        <f t="shared" si="237"/>
        <v/>
      </c>
      <c r="EP248" s="104" t="str">
        <f t="shared" si="237"/>
        <v/>
      </c>
      <c r="EQ248" s="104" t="str">
        <f t="shared" si="237"/>
        <v/>
      </c>
      <c r="ER248" s="104" t="str">
        <f t="shared" si="237"/>
        <v/>
      </c>
      <c r="ES248" s="104"/>
      <c r="ET248" s="104" t="str">
        <f t="shared" si="205"/>
        <v/>
      </c>
      <c r="EU248" s="104" t="str">
        <f t="shared" si="205"/>
        <v/>
      </c>
      <c r="EV248" s="104" t="str">
        <f t="shared" si="205"/>
        <v/>
      </c>
      <c r="EW248" s="104" t="str">
        <f t="shared" si="205"/>
        <v/>
      </c>
      <c r="EX248" s="104" t="str">
        <f t="shared" si="205"/>
        <v/>
      </c>
      <c r="EY248" s="104" t="str">
        <f t="shared" si="238"/>
        <v/>
      </c>
      <c r="EZ248" s="104" t="str">
        <f t="shared" si="238"/>
        <v/>
      </c>
      <c r="FA248" s="104" t="str">
        <f t="shared" si="238"/>
        <v/>
      </c>
      <c r="FB248" s="104" t="str">
        <f t="shared" si="238"/>
        <v/>
      </c>
      <c r="FC248" s="104" t="str">
        <f t="shared" si="238"/>
        <v/>
      </c>
      <c r="FD248" s="104" t="str">
        <f t="shared" si="238"/>
        <v/>
      </c>
      <c r="FE248" s="104" t="str">
        <f t="shared" si="238"/>
        <v/>
      </c>
      <c r="FF248" s="104" t="str">
        <f t="shared" si="238"/>
        <v/>
      </c>
      <c r="FG248" s="104"/>
      <c r="FH248" s="104" t="str">
        <f t="shared" si="206"/>
        <v/>
      </c>
      <c r="FI248" s="104" t="str">
        <f t="shared" si="206"/>
        <v/>
      </c>
      <c r="FJ248" s="104" t="str">
        <f t="shared" si="206"/>
        <v/>
      </c>
      <c r="FK248" s="104" t="str">
        <f t="shared" si="206"/>
        <v/>
      </c>
      <c r="FL248" s="104" t="str">
        <f t="shared" si="206"/>
        <v/>
      </c>
      <c r="FM248" s="104" t="str">
        <f t="shared" si="239"/>
        <v/>
      </c>
      <c r="FN248" s="104" t="str">
        <f t="shared" si="239"/>
        <v/>
      </c>
      <c r="FO248" s="104" t="str">
        <f t="shared" si="239"/>
        <v/>
      </c>
      <c r="FP248" s="104" t="str">
        <f t="shared" si="239"/>
        <v/>
      </c>
      <c r="FQ248" s="104" t="str">
        <f t="shared" si="239"/>
        <v/>
      </c>
      <c r="FR248" s="104" t="str">
        <f t="shared" si="239"/>
        <v/>
      </c>
      <c r="FS248" s="104" t="str">
        <f t="shared" si="239"/>
        <v/>
      </c>
      <c r="FT248" s="104" t="str">
        <f t="shared" si="239"/>
        <v/>
      </c>
      <c r="FU248" s="104"/>
      <c r="FV248" s="104" t="str">
        <f t="shared" si="207"/>
        <v/>
      </c>
      <c r="FW248" s="104" t="str">
        <f t="shared" si="207"/>
        <v/>
      </c>
      <c r="FX248" s="104" t="str">
        <f t="shared" si="207"/>
        <v/>
      </c>
      <c r="FY248" s="104" t="str">
        <f t="shared" si="207"/>
        <v/>
      </c>
      <c r="FZ248" s="104" t="str">
        <f t="shared" si="207"/>
        <v/>
      </c>
      <c r="GA248" s="104" t="str">
        <f t="shared" si="240"/>
        <v/>
      </c>
      <c r="GB248" s="104" t="str">
        <f t="shared" si="240"/>
        <v/>
      </c>
      <c r="GC248" s="104" t="str">
        <f t="shared" si="240"/>
        <v/>
      </c>
      <c r="GD248" s="104" t="str">
        <f t="shared" si="240"/>
        <v/>
      </c>
      <c r="GE248" s="104" t="str">
        <f t="shared" si="240"/>
        <v/>
      </c>
      <c r="GF248" s="104" t="str">
        <f t="shared" si="240"/>
        <v/>
      </c>
      <c r="GG248" s="104" t="str">
        <f t="shared" si="240"/>
        <v/>
      </c>
      <c r="GH248" s="104" t="str">
        <f t="shared" si="240"/>
        <v/>
      </c>
      <c r="GI248" s="104"/>
      <c r="GJ248" s="104" t="str">
        <f t="shared" si="208"/>
        <v/>
      </c>
      <c r="GK248" s="104" t="str">
        <f t="shared" si="208"/>
        <v/>
      </c>
      <c r="GL248" s="104" t="str">
        <f t="shared" si="208"/>
        <v/>
      </c>
      <c r="GM248" s="104" t="str">
        <f t="shared" si="208"/>
        <v/>
      </c>
      <c r="GN248" s="104" t="str">
        <f t="shared" si="208"/>
        <v/>
      </c>
      <c r="GO248" s="104" t="str">
        <f t="shared" si="241"/>
        <v/>
      </c>
      <c r="GP248" s="104" t="str">
        <f t="shared" si="241"/>
        <v/>
      </c>
      <c r="GQ248" s="104" t="str">
        <f t="shared" si="241"/>
        <v/>
      </c>
      <c r="GR248" s="104" t="str">
        <f t="shared" si="241"/>
        <v/>
      </c>
      <c r="GS248" s="104" t="str">
        <f t="shared" si="241"/>
        <v/>
      </c>
      <c r="GT248" s="104" t="str">
        <f t="shared" si="241"/>
        <v/>
      </c>
      <c r="GU248" s="104" t="str">
        <f t="shared" si="241"/>
        <v/>
      </c>
      <c r="GV248" s="104" t="str">
        <f t="shared" si="241"/>
        <v/>
      </c>
      <c r="GW248" s="104"/>
      <c r="GX248" s="104" t="str">
        <f t="shared" si="209"/>
        <v/>
      </c>
      <c r="GY248" s="104" t="str">
        <f t="shared" si="209"/>
        <v/>
      </c>
      <c r="GZ248" s="104" t="str">
        <f t="shared" si="209"/>
        <v/>
      </c>
      <c r="HA248" s="104" t="str">
        <f t="shared" si="209"/>
        <v/>
      </c>
      <c r="HB248" s="104" t="str">
        <f t="shared" si="209"/>
        <v/>
      </c>
      <c r="HC248" s="104" t="str">
        <f t="shared" si="242"/>
        <v/>
      </c>
      <c r="HD248" s="104" t="str">
        <f t="shared" si="242"/>
        <v/>
      </c>
      <c r="HE248" s="104" t="str">
        <f t="shared" si="242"/>
        <v/>
      </c>
      <c r="HF248" s="104" t="str">
        <f t="shared" si="242"/>
        <v/>
      </c>
      <c r="HG248" s="104" t="str">
        <f t="shared" si="242"/>
        <v/>
      </c>
      <c r="HH248" s="104" t="str">
        <f t="shared" si="242"/>
        <v/>
      </c>
      <c r="HI248" s="104" t="str">
        <f t="shared" si="242"/>
        <v/>
      </c>
      <c r="HJ248" s="104" t="str">
        <f t="shared" si="242"/>
        <v/>
      </c>
    </row>
    <row r="249" spans="1:218" x14ac:dyDescent="0.25">
      <c r="A249" s="91">
        <v>40668</v>
      </c>
      <c r="B249" s="113">
        <v>0.61111111111111105</v>
      </c>
      <c r="C249" s="114" t="s">
        <v>571</v>
      </c>
      <c r="D249" s="160" t="s">
        <v>575</v>
      </c>
      <c r="E249" s="112">
        <v>4.2</v>
      </c>
      <c r="F249" s="134"/>
      <c r="G249" s="161"/>
      <c r="H249" s="162" t="str">
        <f>INDEX('Daily Activity List'!B:B,MATCH(A249,'Daily Activity List'!$A:$A))</f>
        <v>AB - Clearance Sampling</v>
      </c>
      <c r="I249" s="136"/>
      <c r="J249" s="104" t="str">
        <f t="shared" si="243"/>
        <v/>
      </c>
      <c r="K249" s="104" t="str">
        <f t="shared" si="243"/>
        <v/>
      </c>
      <c r="L249" s="104" t="str">
        <f t="shared" si="243"/>
        <v/>
      </c>
      <c r="M249" s="104" t="str">
        <f t="shared" si="243"/>
        <v/>
      </c>
      <c r="N249" s="104" t="str">
        <f t="shared" si="243"/>
        <v/>
      </c>
      <c r="O249" s="104" t="str">
        <f t="shared" si="243"/>
        <v/>
      </c>
      <c r="P249" s="104" t="str">
        <f t="shared" si="243"/>
        <v/>
      </c>
      <c r="Q249" s="104" t="str">
        <f t="shared" si="243"/>
        <v/>
      </c>
      <c r="R249" s="104">
        <f t="shared" si="243"/>
        <v>4.2</v>
      </c>
      <c r="S249" s="104" t="str">
        <f t="shared" si="243"/>
        <v/>
      </c>
      <c r="T249" s="104" t="str">
        <f t="shared" si="243"/>
        <v/>
      </c>
      <c r="U249" s="104" t="str">
        <f t="shared" si="243"/>
        <v/>
      </c>
      <c r="V249" s="104" t="str">
        <f t="shared" si="243"/>
        <v/>
      </c>
      <c r="W249" s="136"/>
      <c r="X249" s="104" t="str">
        <f t="shared" si="229"/>
        <v/>
      </c>
      <c r="Y249" s="104" t="str">
        <f t="shared" si="225"/>
        <v/>
      </c>
      <c r="Z249" s="104" t="str">
        <f t="shared" si="225"/>
        <v/>
      </c>
      <c r="AA249" s="104" t="str">
        <f t="shared" si="225"/>
        <v/>
      </c>
      <c r="AB249" s="104" t="str">
        <f t="shared" si="225"/>
        <v/>
      </c>
      <c r="AC249" s="104" t="str">
        <f t="shared" si="225"/>
        <v/>
      </c>
      <c r="AD249" s="104" t="str">
        <f t="shared" si="225"/>
        <v/>
      </c>
      <c r="AE249" s="104" t="str">
        <f t="shared" si="225"/>
        <v/>
      </c>
      <c r="AF249" s="104" t="str">
        <f t="shared" si="225"/>
        <v/>
      </c>
      <c r="AG249" s="104" t="str">
        <f t="shared" si="225"/>
        <v/>
      </c>
      <c r="AH249" s="104" t="str">
        <f t="shared" si="225"/>
        <v/>
      </c>
      <c r="AI249" s="104" t="str">
        <f t="shared" si="225"/>
        <v/>
      </c>
      <c r="AJ249" s="104" t="str">
        <f t="shared" si="225"/>
        <v/>
      </c>
      <c r="AK249" s="104"/>
      <c r="AL249" s="104" t="str">
        <f t="shared" si="230"/>
        <v/>
      </c>
      <c r="AM249" s="104" t="str">
        <f t="shared" si="226"/>
        <v/>
      </c>
      <c r="AN249" s="104" t="str">
        <f t="shared" si="226"/>
        <v/>
      </c>
      <c r="AO249" s="104" t="str">
        <f t="shared" si="226"/>
        <v/>
      </c>
      <c r="AP249" s="104" t="str">
        <f t="shared" si="226"/>
        <v/>
      </c>
      <c r="AQ249" s="104" t="str">
        <f t="shared" si="226"/>
        <v/>
      </c>
      <c r="AR249" s="104" t="str">
        <f t="shared" si="226"/>
        <v/>
      </c>
      <c r="AS249" s="104" t="str">
        <f t="shared" si="226"/>
        <v/>
      </c>
      <c r="AT249" s="104" t="str">
        <f t="shared" si="226"/>
        <v/>
      </c>
      <c r="AU249" s="104" t="str">
        <f t="shared" si="226"/>
        <v/>
      </c>
      <c r="AV249" s="104" t="str">
        <f t="shared" si="226"/>
        <v/>
      </c>
      <c r="AW249" s="104" t="str">
        <f t="shared" si="226"/>
        <v/>
      </c>
      <c r="AX249" s="104" t="str">
        <f t="shared" si="226"/>
        <v/>
      </c>
      <c r="AY249" s="104"/>
      <c r="AZ249" s="104" t="str">
        <f t="shared" si="231"/>
        <v/>
      </c>
      <c r="BA249" s="104" t="str">
        <f t="shared" si="227"/>
        <v/>
      </c>
      <c r="BB249" s="104" t="str">
        <f t="shared" si="227"/>
        <v/>
      </c>
      <c r="BC249" s="104" t="str">
        <f t="shared" si="227"/>
        <v/>
      </c>
      <c r="BD249" s="104" t="str">
        <f t="shared" si="227"/>
        <v/>
      </c>
      <c r="BE249" s="104" t="str">
        <f t="shared" si="227"/>
        <v/>
      </c>
      <c r="BF249" s="104" t="str">
        <f t="shared" si="227"/>
        <v/>
      </c>
      <c r="BG249" s="104" t="str">
        <f t="shared" si="227"/>
        <v/>
      </c>
      <c r="BH249" s="104" t="str">
        <f t="shared" si="227"/>
        <v/>
      </c>
      <c r="BI249" s="104" t="str">
        <f t="shared" si="227"/>
        <v/>
      </c>
      <c r="BJ249" s="104" t="str">
        <f t="shared" si="227"/>
        <v/>
      </c>
      <c r="BK249" s="104" t="str">
        <f t="shared" si="227"/>
        <v/>
      </c>
      <c r="BL249" s="104" t="str">
        <f t="shared" si="227"/>
        <v/>
      </c>
      <c r="BM249" s="104"/>
      <c r="BN249" s="104" t="str">
        <f t="shared" si="232"/>
        <v/>
      </c>
      <c r="BO249" s="104" t="str">
        <f t="shared" si="228"/>
        <v/>
      </c>
      <c r="BP249" s="104" t="str">
        <f t="shared" si="228"/>
        <v/>
      </c>
      <c r="BQ249" s="104" t="str">
        <f t="shared" si="228"/>
        <v/>
      </c>
      <c r="BR249" s="104" t="str">
        <f t="shared" si="228"/>
        <v/>
      </c>
      <c r="BS249" s="104" t="str">
        <f t="shared" si="228"/>
        <v/>
      </c>
      <c r="BT249" s="104" t="str">
        <f t="shared" si="228"/>
        <v/>
      </c>
      <c r="BU249" s="104" t="str">
        <f t="shared" si="228"/>
        <v/>
      </c>
      <c r="BV249" s="104" t="str">
        <f t="shared" si="228"/>
        <v/>
      </c>
      <c r="BW249" s="104" t="str">
        <f t="shared" si="228"/>
        <v/>
      </c>
      <c r="BX249" s="104" t="str">
        <f t="shared" si="228"/>
        <v/>
      </c>
      <c r="BY249" s="104" t="str">
        <f t="shared" si="228"/>
        <v/>
      </c>
      <c r="BZ249" s="104" t="str">
        <f t="shared" si="228"/>
        <v/>
      </c>
      <c r="CA249" s="104"/>
      <c r="CB249" s="104" t="str">
        <f t="shared" ref="CB249:CN283" si="244">IF($C249=$CA$1,IF($E249="","",IF($H249=CB$1,$E249,"")),"")</f>
        <v/>
      </c>
      <c r="CC249" s="104" t="str">
        <f t="shared" si="244"/>
        <v/>
      </c>
      <c r="CD249" s="104" t="str">
        <f t="shared" si="244"/>
        <v/>
      </c>
      <c r="CE249" s="104" t="str">
        <f t="shared" si="244"/>
        <v/>
      </c>
      <c r="CF249" s="104" t="str">
        <f t="shared" si="244"/>
        <v/>
      </c>
      <c r="CG249" s="104" t="str">
        <f t="shared" si="233"/>
        <v/>
      </c>
      <c r="CH249" s="104" t="str">
        <f t="shared" si="233"/>
        <v/>
      </c>
      <c r="CI249" s="104" t="str">
        <f t="shared" si="233"/>
        <v/>
      </c>
      <c r="CJ249" s="104" t="str">
        <f t="shared" si="233"/>
        <v/>
      </c>
      <c r="CK249" s="104" t="str">
        <f t="shared" si="233"/>
        <v/>
      </c>
      <c r="CL249" s="104" t="str">
        <f t="shared" si="233"/>
        <v/>
      </c>
      <c r="CM249" s="104" t="str">
        <f t="shared" si="233"/>
        <v/>
      </c>
      <c r="CN249" s="104" t="str">
        <f t="shared" si="233"/>
        <v/>
      </c>
      <c r="CO249" s="104"/>
      <c r="CP249" s="104" t="str">
        <f t="shared" ref="CP249:DB283" si="245">IF($C249=$CO$1,IF($E249="","",IF($H249=CP$1,$E249,"")),"")</f>
        <v/>
      </c>
      <c r="CQ249" s="104" t="str">
        <f t="shared" si="245"/>
        <v/>
      </c>
      <c r="CR249" s="104" t="str">
        <f t="shared" si="245"/>
        <v/>
      </c>
      <c r="CS249" s="104" t="str">
        <f t="shared" si="245"/>
        <v/>
      </c>
      <c r="CT249" s="104" t="str">
        <f t="shared" si="245"/>
        <v/>
      </c>
      <c r="CU249" s="104" t="str">
        <f t="shared" si="234"/>
        <v/>
      </c>
      <c r="CV249" s="104" t="str">
        <f t="shared" si="234"/>
        <v/>
      </c>
      <c r="CW249" s="104" t="str">
        <f t="shared" si="234"/>
        <v/>
      </c>
      <c r="CX249" s="104" t="str">
        <f t="shared" si="234"/>
        <v/>
      </c>
      <c r="CY249" s="104" t="str">
        <f t="shared" si="234"/>
        <v/>
      </c>
      <c r="CZ249" s="104" t="str">
        <f t="shared" si="234"/>
        <v/>
      </c>
      <c r="DA249" s="104" t="str">
        <f t="shared" si="234"/>
        <v/>
      </c>
      <c r="DB249" s="104" t="str">
        <f t="shared" si="234"/>
        <v/>
      </c>
      <c r="DC249" s="104"/>
      <c r="DD249" s="104" t="str">
        <f t="shared" ref="DD249:DP283" si="246">IF($C249=$DC$1,IF($E249="","",IF($H249=DD$1,$E249,"")),"")</f>
        <v/>
      </c>
      <c r="DE249" s="104" t="str">
        <f t="shared" si="246"/>
        <v/>
      </c>
      <c r="DF249" s="104" t="str">
        <f t="shared" si="246"/>
        <v/>
      </c>
      <c r="DG249" s="104" t="str">
        <f t="shared" si="246"/>
        <v/>
      </c>
      <c r="DH249" s="104" t="str">
        <f t="shared" si="246"/>
        <v/>
      </c>
      <c r="DI249" s="104" t="str">
        <f t="shared" si="235"/>
        <v/>
      </c>
      <c r="DJ249" s="104" t="str">
        <f t="shared" si="235"/>
        <v/>
      </c>
      <c r="DK249" s="104" t="str">
        <f t="shared" si="235"/>
        <v/>
      </c>
      <c r="DL249" s="104" t="str">
        <f t="shared" si="235"/>
        <v/>
      </c>
      <c r="DM249" s="104" t="str">
        <f t="shared" si="235"/>
        <v/>
      </c>
      <c r="DN249" s="104" t="str">
        <f t="shared" si="235"/>
        <v/>
      </c>
      <c r="DO249" s="104" t="str">
        <f t="shared" si="235"/>
        <v/>
      </c>
      <c r="DP249" s="104" t="str">
        <f t="shared" si="235"/>
        <v/>
      </c>
      <c r="DQ249" s="104"/>
      <c r="DR249" s="104" t="str">
        <f t="shared" ref="DR249:ED283" si="247">IF($C249=$DQ$1,IF($E249="","",IF($H249=DR$1,$E249,"")),"")</f>
        <v/>
      </c>
      <c r="DS249" s="104" t="str">
        <f t="shared" si="247"/>
        <v/>
      </c>
      <c r="DT249" s="104" t="str">
        <f t="shared" si="247"/>
        <v/>
      </c>
      <c r="DU249" s="104" t="str">
        <f t="shared" si="247"/>
        <v/>
      </c>
      <c r="DV249" s="104" t="str">
        <f t="shared" si="247"/>
        <v/>
      </c>
      <c r="DW249" s="104" t="str">
        <f t="shared" si="236"/>
        <v/>
      </c>
      <c r="DX249" s="104" t="str">
        <f t="shared" si="236"/>
        <v/>
      </c>
      <c r="DY249" s="104" t="str">
        <f t="shared" si="236"/>
        <v/>
      </c>
      <c r="DZ249" s="104" t="str">
        <f t="shared" si="236"/>
        <v/>
      </c>
      <c r="EA249" s="104" t="str">
        <f t="shared" si="236"/>
        <v/>
      </c>
      <c r="EB249" s="104" t="str">
        <f t="shared" si="236"/>
        <v/>
      </c>
      <c r="EC249" s="104" t="str">
        <f t="shared" si="236"/>
        <v/>
      </c>
      <c r="ED249" s="104" t="str">
        <f t="shared" si="236"/>
        <v/>
      </c>
      <c r="EE249" s="104"/>
      <c r="EF249" s="104" t="str">
        <f t="shared" ref="EF249:ER283" si="248">IF($C249=$EE$1,IF($E249="","",IF($H249=EF$1,$E249,"")),"")</f>
        <v/>
      </c>
      <c r="EG249" s="104" t="str">
        <f t="shared" si="248"/>
        <v/>
      </c>
      <c r="EH249" s="104" t="str">
        <f t="shared" si="248"/>
        <v/>
      </c>
      <c r="EI249" s="104" t="str">
        <f t="shared" si="248"/>
        <v/>
      </c>
      <c r="EJ249" s="104" t="str">
        <f t="shared" si="248"/>
        <v/>
      </c>
      <c r="EK249" s="104" t="str">
        <f t="shared" si="237"/>
        <v/>
      </c>
      <c r="EL249" s="104" t="str">
        <f t="shared" si="237"/>
        <v/>
      </c>
      <c r="EM249" s="104" t="str">
        <f t="shared" si="237"/>
        <v/>
      </c>
      <c r="EN249" s="104" t="str">
        <f t="shared" si="237"/>
        <v/>
      </c>
      <c r="EO249" s="104" t="str">
        <f t="shared" si="237"/>
        <v/>
      </c>
      <c r="EP249" s="104" t="str">
        <f t="shared" si="237"/>
        <v/>
      </c>
      <c r="EQ249" s="104" t="str">
        <f t="shared" si="237"/>
        <v/>
      </c>
      <c r="ER249" s="104" t="str">
        <f t="shared" si="237"/>
        <v/>
      </c>
      <c r="ES249" s="104"/>
      <c r="ET249" s="104" t="str">
        <f t="shared" ref="ET249:FF283" si="249">IF($C249=$ES$1,IF($E249="","",IF($H249=ET$1,$E249,"")),"")</f>
        <v/>
      </c>
      <c r="EU249" s="104" t="str">
        <f t="shared" si="249"/>
        <v/>
      </c>
      <c r="EV249" s="104" t="str">
        <f t="shared" si="249"/>
        <v/>
      </c>
      <c r="EW249" s="104" t="str">
        <f t="shared" si="249"/>
        <v/>
      </c>
      <c r="EX249" s="104" t="str">
        <f t="shared" si="249"/>
        <v/>
      </c>
      <c r="EY249" s="104" t="str">
        <f t="shared" si="238"/>
        <v/>
      </c>
      <c r="EZ249" s="104" t="str">
        <f t="shared" si="238"/>
        <v/>
      </c>
      <c r="FA249" s="104" t="str">
        <f t="shared" si="238"/>
        <v/>
      </c>
      <c r="FB249" s="104" t="str">
        <f t="shared" si="238"/>
        <v/>
      </c>
      <c r="FC249" s="104" t="str">
        <f t="shared" si="238"/>
        <v/>
      </c>
      <c r="FD249" s="104" t="str">
        <f t="shared" si="238"/>
        <v/>
      </c>
      <c r="FE249" s="104" t="str">
        <f t="shared" si="238"/>
        <v/>
      </c>
      <c r="FF249" s="104" t="str">
        <f t="shared" si="238"/>
        <v/>
      </c>
      <c r="FG249" s="104"/>
      <c r="FH249" s="104" t="str">
        <f t="shared" ref="FH249:FT283" si="250">IF($C249=$FG$1,IF($E249="","",IF($H249=FH$1,$E249,"")),"")</f>
        <v/>
      </c>
      <c r="FI249" s="104" t="str">
        <f t="shared" si="250"/>
        <v/>
      </c>
      <c r="FJ249" s="104" t="str">
        <f t="shared" si="250"/>
        <v/>
      </c>
      <c r="FK249" s="104" t="str">
        <f t="shared" si="250"/>
        <v/>
      </c>
      <c r="FL249" s="104" t="str">
        <f t="shared" si="250"/>
        <v/>
      </c>
      <c r="FM249" s="104" t="str">
        <f t="shared" si="239"/>
        <v/>
      </c>
      <c r="FN249" s="104" t="str">
        <f t="shared" si="239"/>
        <v/>
      </c>
      <c r="FO249" s="104" t="str">
        <f t="shared" si="239"/>
        <v/>
      </c>
      <c r="FP249" s="104" t="str">
        <f t="shared" si="239"/>
        <v/>
      </c>
      <c r="FQ249" s="104" t="str">
        <f t="shared" si="239"/>
        <v/>
      </c>
      <c r="FR249" s="104" t="str">
        <f t="shared" si="239"/>
        <v/>
      </c>
      <c r="FS249" s="104" t="str">
        <f t="shared" si="239"/>
        <v/>
      </c>
      <c r="FT249" s="104" t="str">
        <f t="shared" si="239"/>
        <v/>
      </c>
      <c r="FU249" s="104"/>
      <c r="FV249" s="104" t="str">
        <f t="shared" ref="FV249:GH283" si="251">IF($C249=$FU$1,IF($E249="","",IF($H249=FV$1,$E249,"")),"")</f>
        <v/>
      </c>
      <c r="FW249" s="104" t="str">
        <f t="shared" si="251"/>
        <v/>
      </c>
      <c r="FX249" s="104" t="str">
        <f t="shared" si="251"/>
        <v/>
      </c>
      <c r="FY249" s="104" t="str">
        <f t="shared" si="251"/>
        <v/>
      </c>
      <c r="FZ249" s="104" t="str">
        <f t="shared" si="251"/>
        <v/>
      </c>
      <c r="GA249" s="104" t="str">
        <f t="shared" si="240"/>
        <v/>
      </c>
      <c r="GB249" s="104" t="str">
        <f t="shared" si="240"/>
        <v/>
      </c>
      <c r="GC249" s="104" t="str">
        <f t="shared" si="240"/>
        <v/>
      </c>
      <c r="GD249" s="104" t="str">
        <f t="shared" si="240"/>
        <v/>
      </c>
      <c r="GE249" s="104" t="str">
        <f t="shared" si="240"/>
        <v/>
      </c>
      <c r="GF249" s="104" t="str">
        <f t="shared" si="240"/>
        <v/>
      </c>
      <c r="GG249" s="104" t="str">
        <f t="shared" si="240"/>
        <v/>
      </c>
      <c r="GH249" s="104" t="str">
        <f t="shared" si="240"/>
        <v/>
      </c>
      <c r="GI249" s="104"/>
      <c r="GJ249" s="104" t="str">
        <f t="shared" ref="GJ249:GV283" si="252">IF($C249=$GI$1,IF($E249="","",IF($H249=GJ$1,$E249,"")),"")</f>
        <v/>
      </c>
      <c r="GK249" s="104" t="str">
        <f t="shared" si="252"/>
        <v/>
      </c>
      <c r="GL249" s="104" t="str">
        <f t="shared" si="252"/>
        <v/>
      </c>
      <c r="GM249" s="104" t="str">
        <f t="shared" si="252"/>
        <v/>
      </c>
      <c r="GN249" s="104" t="str">
        <f t="shared" si="252"/>
        <v/>
      </c>
      <c r="GO249" s="104" t="str">
        <f t="shared" si="241"/>
        <v/>
      </c>
      <c r="GP249" s="104" t="str">
        <f t="shared" si="241"/>
        <v/>
      </c>
      <c r="GQ249" s="104" t="str">
        <f t="shared" si="241"/>
        <v/>
      </c>
      <c r="GR249" s="104" t="str">
        <f t="shared" si="241"/>
        <v/>
      </c>
      <c r="GS249" s="104" t="str">
        <f t="shared" si="241"/>
        <v/>
      </c>
      <c r="GT249" s="104" t="str">
        <f t="shared" si="241"/>
        <v/>
      </c>
      <c r="GU249" s="104" t="str">
        <f t="shared" si="241"/>
        <v/>
      </c>
      <c r="GV249" s="104" t="str">
        <f t="shared" si="241"/>
        <v/>
      </c>
      <c r="GW249" s="104"/>
      <c r="GX249" s="104" t="str">
        <f t="shared" ref="GX249:HJ283" si="253">IF($C249=$GW$1,IF($E249="","",IF($H249=GX$1,$E249,"")),"")</f>
        <v/>
      </c>
      <c r="GY249" s="104" t="str">
        <f t="shared" si="253"/>
        <v/>
      </c>
      <c r="GZ249" s="104" t="str">
        <f t="shared" si="253"/>
        <v/>
      </c>
      <c r="HA249" s="104" t="str">
        <f t="shared" si="253"/>
        <v/>
      </c>
      <c r="HB249" s="104" t="str">
        <f t="shared" si="253"/>
        <v/>
      </c>
      <c r="HC249" s="104" t="str">
        <f t="shared" si="242"/>
        <v/>
      </c>
      <c r="HD249" s="104" t="str">
        <f t="shared" si="242"/>
        <v/>
      </c>
      <c r="HE249" s="104" t="str">
        <f t="shared" si="242"/>
        <v/>
      </c>
      <c r="HF249" s="104" t="str">
        <f t="shared" si="242"/>
        <v/>
      </c>
      <c r="HG249" s="104" t="str">
        <f t="shared" si="242"/>
        <v/>
      </c>
      <c r="HH249" s="104" t="str">
        <f t="shared" si="242"/>
        <v/>
      </c>
      <c r="HI249" s="104" t="str">
        <f t="shared" si="242"/>
        <v/>
      </c>
      <c r="HJ249" s="104" t="str">
        <f t="shared" si="242"/>
        <v/>
      </c>
    </row>
    <row r="250" spans="1:218" x14ac:dyDescent="0.25">
      <c r="A250" s="91">
        <v>40668</v>
      </c>
      <c r="B250" s="113">
        <v>0.61111111111111105</v>
      </c>
      <c r="C250" s="114" t="s">
        <v>571</v>
      </c>
      <c r="D250" s="160" t="s">
        <v>575</v>
      </c>
      <c r="E250" s="112">
        <v>12.4</v>
      </c>
      <c r="F250" s="134"/>
      <c r="G250" s="161"/>
      <c r="H250" s="162" t="str">
        <f>INDEX('Daily Activity List'!B:B,MATCH(A250,'Daily Activity List'!$A:$A))</f>
        <v>AB - Clearance Sampling</v>
      </c>
      <c r="I250" s="136"/>
      <c r="J250" s="104" t="str">
        <f t="shared" si="243"/>
        <v/>
      </c>
      <c r="K250" s="104" t="str">
        <f t="shared" si="243"/>
        <v/>
      </c>
      <c r="L250" s="104" t="str">
        <f t="shared" si="243"/>
        <v/>
      </c>
      <c r="M250" s="104" t="str">
        <f t="shared" si="243"/>
        <v/>
      </c>
      <c r="N250" s="104" t="str">
        <f t="shared" si="243"/>
        <v/>
      </c>
      <c r="O250" s="104" t="str">
        <f t="shared" si="243"/>
        <v/>
      </c>
      <c r="P250" s="104" t="str">
        <f t="shared" si="243"/>
        <v/>
      </c>
      <c r="Q250" s="104" t="str">
        <f t="shared" si="243"/>
        <v/>
      </c>
      <c r="R250" s="104">
        <f t="shared" si="243"/>
        <v>12.4</v>
      </c>
      <c r="S250" s="104" t="str">
        <f t="shared" si="243"/>
        <v/>
      </c>
      <c r="T250" s="104" t="str">
        <f t="shared" si="243"/>
        <v/>
      </c>
      <c r="U250" s="104" t="str">
        <f t="shared" si="243"/>
        <v/>
      </c>
      <c r="V250" s="104" t="str">
        <f t="shared" si="243"/>
        <v/>
      </c>
      <c r="W250" s="136"/>
      <c r="X250" s="104" t="str">
        <f t="shared" si="229"/>
        <v/>
      </c>
      <c r="Y250" s="104" t="str">
        <f t="shared" si="225"/>
        <v/>
      </c>
      <c r="Z250" s="104" t="str">
        <f t="shared" si="225"/>
        <v/>
      </c>
      <c r="AA250" s="104" t="str">
        <f t="shared" si="225"/>
        <v/>
      </c>
      <c r="AB250" s="104" t="str">
        <f t="shared" si="225"/>
        <v/>
      </c>
      <c r="AC250" s="104" t="str">
        <f t="shared" si="225"/>
        <v/>
      </c>
      <c r="AD250" s="104" t="str">
        <f t="shared" si="225"/>
        <v/>
      </c>
      <c r="AE250" s="104" t="str">
        <f t="shared" si="225"/>
        <v/>
      </c>
      <c r="AF250" s="104" t="str">
        <f t="shared" si="225"/>
        <v/>
      </c>
      <c r="AG250" s="104" t="str">
        <f t="shared" si="225"/>
        <v/>
      </c>
      <c r="AH250" s="104" t="str">
        <f t="shared" si="225"/>
        <v/>
      </c>
      <c r="AI250" s="104" t="str">
        <f t="shared" si="225"/>
        <v/>
      </c>
      <c r="AJ250" s="104" t="str">
        <f t="shared" si="225"/>
        <v/>
      </c>
      <c r="AK250" s="104"/>
      <c r="AL250" s="104" t="str">
        <f t="shared" si="230"/>
        <v/>
      </c>
      <c r="AM250" s="104" t="str">
        <f t="shared" si="226"/>
        <v/>
      </c>
      <c r="AN250" s="104" t="str">
        <f t="shared" si="226"/>
        <v/>
      </c>
      <c r="AO250" s="104" t="str">
        <f t="shared" si="226"/>
        <v/>
      </c>
      <c r="AP250" s="104" t="str">
        <f t="shared" si="226"/>
        <v/>
      </c>
      <c r="AQ250" s="104" t="str">
        <f t="shared" si="226"/>
        <v/>
      </c>
      <c r="AR250" s="104" t="str">
        <f t="shared" si="226"/>
        <v/>
      </c>
      <c r="AS250" s="104" t="str">
        <f t="shared" si="226"/>
        <v/>
      </c>
      <c r="AT250" s="104" t="str">
        <f t="shared" si="226"/>
        <v/>
      </c>
      <c r="AU250" s="104" t="str">
        <f t="shared" si="226"/>
        <v/>
      </c>
      <c r="AV250" s="104" t="str">
        <f t="shared" si="226"/>
        <v/>
      </c>
      <c r="AW250" s="104" t="str">
        <f t="shared" si="226"/>
        <v/>
      </c>
      <c r="AX250" s="104" t="str">
        <f t="shared" si="226"/>
        <v/>
      </c>
      <c r="AY250" s="104"/>
      <c r="AZ250" s="104" t="str">
        <f t="shared" si="231"/>
        <v/>
      </c>
      <c r="BA250" s="104" t="str">
        <f t="shared" si="227"/>
        <v/>
      </c>
      <c r="BB250" s="104" t="str">
        <f t="shared" si="227"/>
        <v/>
      </c>
      <c r="BC250" s="104" t="str">
        <f t="shared" si="227"/>
        <v/>
      </c>
      <c r="BD250" s="104" t="str">
        <f t="shared" si="227"/>
        <v/>
      </c>
      <c r="BE250" s="104" t="str">
        <f t="shared" si="227"/>
        <v/>
      </c>
      <c r="BF250" s="104" t="str">
        <f t="shared" si="227"/>
        <v/>
      </c>
      <c r="BG250" s="104" t="str">
        <f t="shared" si="227"/>
        <v/>
      </c>
      <c r="BH250" s="104" t="str">
        <f t="shared" si="227"/>
        <v/>
      </c>
      <c r="BI250" s="104" t="str">
        <f t="shared" si="227"/>
        <v/>
      </c>
      <c r="BJ250" s="104" t="str">
        <f t="shared" si="227"/>
        <v/>
      </c>
      <c r="BK250" s="104" t="str">
        <f t="shared" si="227"/>
        <v/>
      </c>
      <c r="BL250" s="104" t="str">
        <f t="shared" si="227"/>
        <v/>
      </c>
      <c r="BM250" s="104"/>
      <c r="BN250" s="104" t="str">
        <f t="shared" si="232"/>
        <v/>
      </c>
      <c r="BO250" s="104" t="str">
        <f t="shared" si="228"/>
        <v/>
      </c>
      <c r="BP250" s="104" t="str">
        <f t="shared" si="228"/>
        <v/>
      </c>
      <c r="BQ250" s="104" t="str">
        <f t="shared" si="228"/>
        <v/>
      </c>
      <c r="BR250" s="104" t="str">
        <f t="shared" si="228"/>
        <v/>
      </c>
      <c r="BS250" s="104" t="str">
        <f t="shared" si="228"/>
        <v/>
      </c>
      <c r="BT250" s="104" t="str">
        <f t="shared" si="228"/>
        <v/>
      </c>
      <c r="BU250" s="104" t="str">
        <f t="shared" si="228"/>
        <v/>
      </c>
      <c r="BV250" s="104" t="str">
        <f t="shared" si="228"/>
        <v/>
      </c>
      <c r="BW250" s="104" t="str">
        <f t="shared" si="228"/>
        <v/>
      </c>
      <c r="BX250" s="104" t="str">
        <f t="shared" si="228"/>
        <v/>
      </c>
      <c r="BY250" s="104" t="str">
        <f t="shared" si="228"/>
        <v/>
      </c>
      <c r="BZ250" s="104" t="str">
        <f t="shared" si="228"/>
        <v/>
      </c>
      <c r="CA250" s="104"/>
      <c r="CB250" s="104" t="str">
        <f t="shared" si="244"/>
        <v/>
      </c>
      <c r="CC250" s="104" t="str">
        <f t="shared" si="244"/>
        <v/>
      </c>
      <c r="CD250" s="104" t="str">
        <f t="shared" si="244"/>
        <v/>
      </c>
      <c r="CE250" s="104" t="str">
        <f t="shared" si="244"/>
        <v/>
      </c>
      <c r="CF250" s="104" t="str">
        <f t="shared" si="244"/>
        <v/>
      </c>
      <c r="CG250" s="104" t="str">
        <f t="shared" si="233"/>
        <v/>
      </c>
      <c r="CH250" s="104" t="str">
        <f t="shared" si="233"/>
        <v/>
      </c>
      <c r="CI250" s="104" t="str">
        <f t="shared" si="233"/>
        <v/>
      </c>
      <c r="CJ250" s="104" t="str">
        <f t="shared" si="233"/>
        <v/>
      </c>
      <c r="CK250" s="104" t="str">
        <f t="shared" si="233"/>
        <v/>
      </c>
      <c r="CL250" s="104" t="str">
        <f t="shared" si="233"/>
        <v/>
      </c>
      <c r="CM250" s="104" t="str">
        <f t="shared" si="233"/>
        <v/>
      </c>
      <c r="CN250" s="104" t="str">
        <f t="shared" si="233"/>
        <v/>
      </c>
      <c r="CO250" s="104"/>
      <c r="CP250" s="104" t="str">
        <f t="shared" si="245"/>
        <v/>
      </c>
      <c r="CQ250" s="104" t="str">
        <f t="shared" si="245"/>
        <v/>
      </c>
      <c r="CR250" s="104" t="str">
        <f t="shared" si="245"/>
        <v/>
      </c>
      <c r="CS250" s="104" t="str">
        <f t="shared" si="245"/>
        <v/>
      </c>
      <c r="CT250" s="104" t="str">
        <f t="shared" si="245"/>
        <v/>
      </c>
      <c r="CU250" s="104" t="str">
        <f t="shared" si="234"/>
        <v/>
      </c>
      <c r="CV250" s="104" t="str">
        <f t="shared" si="234"/>
        <v/>
      </c>
      <c r="CW250" s="104" t="str">
        <f t="shared" si="234"/>
        <v/>
      </c>
      <c r="CX250" s="104" t="str">
        <f t="shared" si="234"/>
        <v/>
      </c>
      <c r="CY250" s="104" t="str">
        <f t="shared" si="234"/>
        <v/>
      </c>
      <c r="CZ250" s="104" t="str">
        <f t="shared" si="234"/>
        <v/>
      </c>
      <c r="DA250" s="104" t="str">
        <f t="shared" si="234"/>
        <v/>
      </c>
      <c r="DB250" s="104" t="str">
        <f t="shared" si="234"/>
        <v/>
      </c>
      <c r="DC250" s="104"/>
      <c r="DD250" s="104" t="str">
        <f t="shared" si="246"/>
        <v/>
      </c>
      <c r="DE250" s="104" t="str">
        <f t="shared" si="246"/>
        <v/>
      </c>
      <c r="DF250" s="104" t="str">
        <f t="shared" si="246"/>
        <v/>
      </c>
      <c r="DG250" s="104" t="str">
        <f t="shared" si="246"/>
        <v/>
      </c>
      <c r="DH250" s="104" t="str">
        <f t="shared" si="246"/>
        <v/>
      </c>
      <c r="DI250" s="104" t="str">
        <f t="shared" si="235"/>
        <v/>
      </c>
      <c r="DJ250" s="104" t="str">
        <f t="shared" si="235"/>
        <v/>
      </c>
      <c r="DK250" s="104" t="str">
        <f t="shared" si="235"/>
        <v/>
      </c>
      <c r="DL250" s="104" t="str">
        <f t="shared" si="235"/>
        <v/>
      </c>
      <c r="DM250" s="104" t="str">
        <f t="shared" si="235"/>
        <v/>
      </c>
      <c r="DN250" s="104" t="str">
        <f t="shared" si="235"/>
        <v/>
      </c>
      <c r="DO250" s="104" t="str">
        <f t="shared" si="235"/>
        <v/>
      </c>
      <c r="DP250" s="104" t="str">
        <f t="shared" si="235"/>
        <v/>
      </c>
      <c r="DQ250" s="104"/>
      <c r="DR250" s="104" t="str">
        <f t="shared" si="247"/>
        <v/>
      </c>
      <c r="DS250" s="104" t="str">
        <f t="shared" si="247"/>
        <v/>
      </c>
      <c r="DT250" s="104" t="str">
        <f t="shared" si="247"/>
        <v/>
      </c>
      <c r="DU250" s="104" t="str">
        <f t="shared" si="247"/>
        <v/>
      </c>
      <c r="DV250" s="104" t="str">
        <f t="shared" si="247"/>
        <v/>
      </c>
      <c r="DW250" s="104" t="str">
        <f t="shared" si="236"/>
        <v/>
      </c>
      <c r="DX250" s="104" t="str">
        <f t="shared" si="236"/>
        <v/>
      </c>
      <c r="DY250" s="104" t="str">
        <f t="shared" si="236"/>
        <v/>
      </c>
      <c r="DZ250" s="104" t="str">
        <f t="shared" si="236"/>
        <v/>
      </c>
      <c r="EA250" s="104" t="str">
        <f t="shared" si="236"/>
        <v/>
      </c>
      <c r="EB250" s="104" t="str">
        <f t="shared" si="236"/>
        <v/>
      </c>
      <c r="EC250" s="104" t="str">
        <f t="shared" si="236"/>
        <v/>
      </c>
      <c r="ED250" s="104" t="str">
        <f t="shared" si="236"/>
        <v/>
      </c>
      <c r="EE250" s="104"/>
      <c r="EF250" s="104" t="str">
        <f t="shared" si="248"/>
        <v/>
      </c>
      <c r="EG250" s="104" t="str">
        <f t="shared" si="248"/>
        <v/>
      </c>
      <c r="EH250" s="104" t="str">
        <f t="shared" si="248"/>
        <v/>
      </c>
      <c r="EI250" s="104" t="str">
        <f t="shared" si="248"/>
        <v/>
      </c>
      <c r="EJ250" s="104" t="str">
        <f t="shared" si="248"/>
        <v/>
      </c>
      <c r="EK250" s="104" t="str">
        <f t="shared" si="237"/>
        <v/>
      </c>
      <c r="EL250" s="104" t="str">
        <f t="shared" si="237"/>
        <v/>
      </c>
      <c r="EM250" s="104" t="str">
        <f t="shared" si="237"/>
        <v/>
      </c>
      <c r="EN250" s="104" t="str">
        <f t="shared" si="237"/>
        <v/>
      </c>
      <c r="EO250" s="104" t="str">
        <f t="shared" si="237"/>
        <v/>
      </c>
      <c r="EP250" s="104" t="str">
        <f t="shared" si="237"/>
        <v/>
      </c>
      <c r="EQ250" s="104" t="str">
        <f t="shared" si="237"/>
        <v/>
      </c>
      <c r="ER250" s="104" t="str">
        <f t="shared" si="237"/>
        <v/>
      </c>
      <c r="ES250" s="104"/>
      <c r="ET250" s="104" t="str">
        <f t="shared" si="249"/>
        <v/>
      </c>
      <c r="EU250" s="104" t="str">
        <f t="shared" si="249"/>
        <v/>
      </c>
      <c r="EV250" s="104" t="str">
        <f t="shared" si="249"/>
        <v/>
      </c>
      <c r="EW250" s="104" t="str">
        <f t="shared" si="249"/>
        <v/>
      </c>
      <c r="EX250" s="104" t="str">
        <f t="shared" si="249"/>
        <v/>
      </c>
      <c r="EY250" s="104" t="str">
        <f t="shared" si="238"/>
        <v/>
      </c>
      <c r="EZ250" s="104" t="str">
        <f t="shared" si="238"/>
        <v/>
      </c>
      <c r="FA250" s="104" t="str">
        <f t="shared" si="238"/>
        <v/>
      </c>
      <c r="FB250" s="104" t="str">
        <f t="shared" si="238"/>
        <v/>
      </c>
      <c r="FC250" s="104" t="str">
        <f t="shared" si="238"/>
        <v/>
      </c>
      <c r="FD250" s="104" t="str">
        <f t="shared" si="238"/>
        <v/>
      </c>
      <c r="FE250" s="104" t="str">
        <f t="shared" si="238"/>
        <v/>
      </c>
      <c r="FF250" s="104" t="str">
        <f t="shared" si="238"/>
        <v/>
      </c>
      <c r="FG250" s="104"/>
      <c r="FH250" s="104" t="str">
        <f t="shared" si="250"/>
        <v/>
      </c>
      <c r="FI250" s="104" t="str">
        <f t="shared" si="250"/>
        <v/>
      </c>
      <c r="FJ250" s="104" t="str">
        <f t="shared" si="250"/>
        <v/>
      </c>
      <c r="FK250" s="104" t="str">
        <f t="shared" si="250"/>
        <v/>
      </c>
      <c r="FL250" s="104" t="str">
        <f t="shared" si="250"/>
        <v/>
      </c>
      <c r="FM250" s="104" t="str">
        <f t="shared" si="239"/>
        <v/>
      </c>
      <c r="FN250" s="104" t="str">
        <f t="shared" si="239"/>
        <v/>
      </c>
      <c r="FO250" s="104" t="str">
        <f t="shared" si="239"/>
        <v/>
      </c>
      <c r="FP250" s="104" t="str">
        <f t="shared" si="239"/>
        <v/>
      </c>
      <c r="FQ250" s="104" t="str">
        <f t="shared" si="239"/>
        <v/>
      </c>
      <c r="FR250" s="104" t="str">
        <f t="shared" si="239"/>
        <v/>
      </c>
      <c r="FS250" s="104" t="str">
        <f t="shared" si="239"/>
        <v/>
      </c>
      <c r="FT250" s="104" t="str">
        <f t="shared" si="239"/>
        <v/>
      </c>
      <c r="FU250" s="104"/>
      <c r="FV250" s="104" t="str">
        <f t="shared" si="251"/>
        <v/>
      </c>
      <c r="FW250" s="104" t="str">
        <f t="shared" si="251"/>
        <v/>
      </c>
      <c r="FX250" s="104" t="str">
        <f t="shared" si="251"/>
        <v/>
      </c>
      <c r="FY250" s="104" t="str">
        <f t="shared" si="251"/>
        <v/>
      </c>
      <c r="FZ250" s="104" t="str">
        <f t="shared" si="251"/>
        <v/>
      </c>
      <c r="GA250" s="104" t="str">
        <f t="shared" si="240"/>
        <v/>
      </c>
      <c r="GB250" s="104" t="str">
        <f t="shared" si="240"/>
        <v/>
      </c>
      <c r="GC250" s="104" t="str">
        <f t="shared" si="240"/>
        <v/>
      </c>
      <c r="GD250" s="104" t="str">
        <f t="shared" si="240"/>
        <v/>
      </c>
      <c r="GE250" s="104" t="str">
        <f t="shared" si="240"/>
        <v/>
      </c>
      <c r="GF250" s="104" t="str">
        <f t="shared" si="240"/>
        <v/>
      </c>
      <c r="GG250" s="104" t="str">
        <f t="shared" si="240"/>
        <v/>
      </c>
      <c r="GH250" s="104" t="str">
        <f t="shared" si="240"/>
        <v/>
      </c>
      <c r="GI250" s="104"/>
      <c r="GJ250" s="104" t="str">
        <f t="shared" si="252"/>
        <v/>
      </c>
      <c r="GK250" s="104" t="str">
        <f t="shared" si="252"/>
        <v/>
      </c>
      <c r="GL250" s="104" t="str">
        <f t="shared" si="252"/>
        <v/>
      </c>
      <c r="GM250" s="104" t="str">
        <f t="shared" si="252"/>
        <v/>
      </c>
      <c r="GN250" s="104" t="str">
        <f t="shared" si="252"/>
        <v/>
      </c>
      <c r="GO250" s="104" t="str">
        <f t="shared" si="241"/>
        <v/>
      </c>
      <c r="GP250" s="104" t="str">
        <f t="shared" si="241"/>
        <v/>
      </c>
      <c r="GQ250" s="104" t="str">
        <f t="shared" si="241"/>
        <v/>
      </c>
      <c r="GR250" s="104" t="str">
        <f t="shared" si="241"/>
        <v/>
      </c>
      <c r="GS250" s="104" t="str">
        <f t="shared" si="241"/>
        <v/>
      </c>
      <c r="GT250" s="104" t="str">
        <f t="shared" si="241"/>
        <v/>
      </c>
      <c r="GU250" s="104" t="str">
        <f t="shared" si="241"/>
        <v/>
      </c>
      <c r="GV250" s="104" t="str">
        <f t="shared" si="241"/>
        <v/>
      </c>
      <c r="GW250" s="104"/>
      <c r="GX250" s="104" t="str">
        <f t="shared" si="253"/>
        <v/>
      </c>
      <c r="GY250" s="104" t="str">
        <f t="shared" si="253"/>
        <v/>
      </c>
      <c r="GZ250" s="104" t="str">
        <f t="shared" si="253"/>
        <v/>
      </c>
      <c r="HA250" s="104" t="str">
        <f t="shared" si="253"/>
        <v/>
      </c>
      <c r="HB250" s="104" t="str">
        <f t="shared" si="253"/>
        <v/>
      </c>
      <c r="HC250" s="104" t="str">
        <f t="shared" si="242"/>
        <v/>
      </c>
      <c r="HD250" s="104" t="str">
        <f t="shared" si="242"/>
        <v/>
      </c>
      <c r="HE250" s="104" t="str">
        <f t="shared" si="242"/>
        <v/>
      </c>
      <c r="HF250" s="104" t="str">
        <f t="shared" si="242"/>
        <v/>
      </c>
      <c r="HG250" s="104" t="str">
        <f t="shared" si="242"/>
        <v/>
      </c>
      <c r="HH250" s="104" t="str">
        <f t="shared" si="242"/>
        <v/>
      </c>
      <c r="HI250" s="104" t="str">
        <f t="shared" si="242"/>
        <v/>
      </c>
      <c r="HJ250" s="104" t="str">
        <f t="shared" si="242"/>
        <v/>
      </c>
    </row>
    <row r="251" spans="1:218" x14ac:dyDescent="0.25">
      <c r="A251" s="91">
        <v>40668</v>
      </c>
      <c r="B251" s="113">
        <v>0.61111111111111105</v>
      </c>
      <c r="C251" s="114" t="s">
        <v>571</v>
      </c>
      <c r="D251" s="160" t="s">
        <v>575</v>
      </c>
      <c r="E251" s="112">
        <v>25.8</v>
      </c>
      <c r="F251" s="134"/>
      <c r="G251" s="161"/>
      <c r="H251" s="162" t="str">
        <f>INDEX('Daily Activity List'!B:B,MATCH(A251,'Daily Activity List'!$A:$A))</f>
        <v>AB - Clearance Sampling</v>
      </c>
      <c r="I251" s="136"/>
      <c r="J251" s="104" t="str">
        <f t="shared" si="243"/>
        <v/>
      </c>
      <c r="K251" s="104" t="str">
        <f t="shared" si="243"/>
        <v/>
      </c>
      <c r="L251" s="104" t="str">
        <f t="shared" si="243"/>
        <v/>
      </c>
      <c r="M251" s="104" t="str">
        <f t="shared" si="243"/>
        <v/>
      </c>
      <c r="N251" s="104" t="str">
        <f t="shared" si="243"/>
        <v/>
      </c>
      <c r="O251" s="104" t="str">
        <f t="shared" si="243"/>
        <v/>
      </c>
      <c r="P251" s="104" t="str">
        <f t="shared" si="243"/>
        <v/>
      </c>
      <c r="Q251" s="104" t="str">
        <f t="shared" si="243"/>
        <v/>
      </c>
      <c r="R251" s="104">
        <f t="shared" si="243"/>
        <v>25.8</v>
      </c>
      <c r="S251" s="104" t="str">
        <f t="shared" si="243"/>
        <v/>
      </c>
      <c r="T251" s="104" t="str">
        <f t="shared" si="243"/>
        <v/>
      </c>
      <c r="U251" s="104" t="str">
        <f t="shared" si="243"/>
        <v/>
      </c>
      <c r="V251" s="104" t="str">
        <f t="shared" si="243"/>
        <v/>
      </c>
      <c r="W251" s="136"/>
      <c r="X251" s="104" t="str">
        <f t="shared" si="229"/>
        <v/>
      </c>
      <c r="Y251" s="104" t="str">
        <f t="shared" si="225"/>
        <v/>
      </c>
      <c r="Z251" s="104" t="str">
        <f t="shared" si="225"/>
        <v/>
      </c>
      <c r="AA251" s="104" t="str">
        <f t="shared" si="225"/>
        <v/>
      </c>
      <c r="AB251" s="104" t="str">
        <f t="shared" si="225"/>
        <v/>
      </c>
      <c r="AC251" s="104" t="str">
        <f t="shared" si="225"/>
        <v/>
      </c>
      <c r="AD251" s="104" t="str">
        <f t="shared" si="225"/>
        <v/>
      </c>
      <c r="AE251" s="104" t="str">
        <f t="shared" si="225"/>
        <v/>
      </c>
      <c r="AF251" s="104" t="str">
        <f t="shared" si="225"/>
        <v/>
      </c>
      <c r="AG251" s="104" t="str">
        <f t="shared" si="225"/>
        <v/>
      </c>
      <c r="AH251" s="104" t="str">
        <f t="shared" si="225"/>
        <v/>
      </c>
      <c r="AI251" s="104" t="str">
        <f t="shared" si="225"/>
        <v/>
      </c>
      <c r="AJ251" s="104" t="str">
        <f t="shared" si="225"/>
        <v/>
      </c>
      <c r="AK251" s="104"/>
      <c r="AL251" s="104" t="str">
        <f t="shared" si="230"/>
        <v/>
      </c>
      <c r="AM251" s="104" t="str">
        <f t="shared" si="226"/>
        <v/>
      </c>
      <c r="AN251" s="104" t="str">
        <f t="shared" si="226"/>
        <v/>
      </c>
      <c r="AO251" s="104" t="str">
        <f t="shared" si="226"/>
        <v/>
      </c>
      <c r="AP251" s="104" t="str">
        <f t="shared" si="226"/>
        <v/>
      </c>
      <c r="AQ251" s="104" t="str">
        <f t="shared" si="226"/>
        <v/>
      </c>
      <c r="AR251" s="104" t="str">
        <f t="shared" si="226"/>
        <v/>
      </c>
      <c r="AS251" s="104" t="str">
        <f t="shared" si="226"/>
        <v/>
      </c>
      <c r="AT251" s="104" t="str">
        <f t="shared" si="226"/>
        <v/>
      </c>
      <c r="AU251" s="104" t="str">
        <f t="shared" si="226"/>
        <v/>
      </c>
      <c r="AV251" s="104" t="str">
        <f t="shared" si="226"/>
        <v/>
      </c>
      <c r="AW251" s="104" t="str">
        <f t="shared" si="226"/>
        <v/>
      </c>
      <c r="AX251" s="104" t="str">
        <f t="shared" si="226"/>
        <v/>
      </c>
      <c r="AY251" s="104"/>
      <c r="AZ251" s="104" t="str">
        <f t="shared" si="231"/>
        <v/>
      </c>
      <c r="BA251" s="104" t="str">
        <f t="shared" si="227"/>
        <v/>
      </c>
      <c r="BB251" s="104" t="str">
        <f t="shared" si="227"/>
        <v/>
      </c>
      <c r="BC251" s="104" t="str">
        <f t="shared" si="227"/>
        <v/>
      </c>
      <c r="BD251" s="104" t="str">
        <f t="shared" si="227"/>
        <v/>
      </c>
      <c r="BE251" s="104" t="str">
        <f t="shared" si="227"/>
        <v/>
      </c>
      <c r="BF251" s="104" t="str">
        <f t="shared" si="227"/>
        <v/>
      </c>
      <c r="BG251" s="104" t="str">
        <f t="shared" si="227"/>
        <v/>
      </c>
      <c r="BH251" s="104" t="str">
        <f t="shared" si="227"/>
        <v/>
      </c>
      <c r="BI251" s="104" t="str">
        <f t="shared" si="227"/>
        <v/>
      </c>
      <c r="BJ251" s="104" t="str">
        <f t="shared" si="227"/>
        <v/>
      </c>
      <c r="BK251" s="104" t="str">
        <f t="shared" si="227"/>
        <v/>
      </c>
      <c r="BL251" s="104" t="str">
        <f t="shared" si="227"/>
        <v/>
      </c>
      <c r="BM251" s="104"/>
      <c r="BN251" s="104" t="str">
        <f t="shared" si="232"/>
        <v/>
      </c>
      <c r="BO251" s="104" t="str">
        <f t="shared" si="228"/>
        <v/>
      </c>
      <c r="BP251" s="104" t="str">
        <f t="shared" si="228"/>
        <v/>
      </c>
      <c r="BQ251" s="104" t="str">
        <f t="shared" si="228"/>
        <v/>
      </c>
      <c r="BR251" s="104" t="str">
        <f t="shared" si="228"/>
        <v/>
      </c>
      <c r="BS251" s="104" t="str">
        <f t="shared" si="228"/>
        <v/>
      </c>
      <c r="BT251" s="104" t="str">
        <f t="shared" si="228"/>
        <v/>
      </c>
      <c r="BU251" s="104" t="str">
        <f t="shared" si="228"/>
        <v/>
      </c>
      <c r="BV251" s="104" t="str">
        <f t="shared" si="228"/>
        <v/>
      </c>
      <c r="BW251" s="104" t="str">
        <f t="shared" si="228"/>
        <v/>
      </c>
      <c r="BX251" s="104" t="str">
        <f t="shared" si="228"/>
        <v/>
      </c>
      <c r="BY251" s="104" t="str">
        <f t="shared" si="228"/>
        <v/>
      </c>
      <c r="BZ251" s="104" t="str">
        <f t="shared" si="228"/>
        <v/>
      </c>
      <c r="CA251" s="104"/>
      <c r="CB251" s="104" t="str">
        <f t="shared" si="244"/>
        <v/>
      </c>
      <c r="CC251" s="104" t="str">
        <f t="shared" si="244"/>
        <v/>
      </c>
      <c r="CD251" s="104" t="str">
        <f t="shared" si="244"/>
        <v/>
      </c>
      <c r="CE251" s="104" t="str">
        <f t="shared" si="244"/>
        <v/>
      </c>
      <c r="CF251" s="104" t="str">
        <f t="shared" si="244"/>
        <v/>
      </c>
      <c r="CG251" s="104" t="str">
        <f t="shared" si="233"/>
        <v/>
      </c>
      <c r="CH251" s="104" t="str">
        <f t="shared" si="233"/>
        <v/>
      </c>
      <c r="CI251" s="104" t="str">
        <f t="shared" si="233"/>
        <v/>
      </c>
      <c r="CJ251" s="104" t="str">
        <f t="shared" si="233"/>
        <v/>
      </c>
      <c r="CK251" s="104" t="str">
        <f t="shared" si="233"/>
        <v/>
      </c>
      <c r="CL251" s="104" t="str">
        <f t="shared" si="233"/>
        <v/>
      </c>
      <c r="CM251" s="104" t="str">
        <f t="shared" si="233"/>
        <v/>
      </c>
      <c r="CN251" s="104" t="str">
        <f t="shared" si="233"/>
        <v/>
      </c>
      <c r="CO251" s="104"/>
      <c r="CP251" s="104" t="str">
        <f t="shared" si="245"/>
        <v/>
      </c>
      <c r="CQ251" s="104" t="str">
        <f t="shared" si="245"/>
        <v/>
      </c>
      <c r="CR251" s="104" t="str">
        <f t="shared" si="245"/>
        <v/>
      </c>
      <c r="CS251" s="104" t="str">
        <f t="shared" si="245"/>
        <v/>
      </c>
      <c r="CT251" s="104" t="str">
        <f t="shared" si="245"/>
        <v/>
      </c>
      <c r="CU251" s="104" t="str">
        <f t="shared" si="234"/>
        <v/>
      </c>
      <c r="CV251" s="104" t="str">
        <f t="shared" si="234"/>
        <v/>
      </c>
      <c r="CW251" s="104" t="str">
        <f t="shared" si="234"/>
        <v/>
      </c>
      <c r="CX251" s="104" t="str">
        <f t="shared" si="234"/>
        <v/>
      </c>
      <c r="CY251" s="104" t="str">
        <f t="shared" si="234"/>
        <v/>
      </c>
      <c r="CZ251" s="104" t="str">
        <f t="shared" si="234"/>
        <v/>
      </c>
      <c r="DA251" s="104" t="str">
        <f t="shared" si="234"/>
        <v/>
      </c>
      <c r="DB251" s="104" t="str">
        <f t="shared" si="234"/>
        <v/>
      </c>
      <c r="DC251" s="104"/>
      <c r="DD251" s="104" t="str">
        <f t="shared" si="246"/>
        <v/>
      </c>
      <c r="DE251" s="104" t="str">
        <f t="shared" si="246"/>
        <v/>
      </c>
      <c r="DF251" s="104" t="str">
        <f t="shared" si="246"/>
        <v/>
      </c>
      <c r="DG251" s="104" t="str">
        <f t="shared" si="246"/>
        <v/>
      </c>
      <c r="DH251" s="104" t="str">
        <f t="shared" si="246"/>
        <v/>
      </c>
      <c r="DI251" s="104" t="str">
        <f t="shared" si="235"/>
        <v/>
      </c>
      <c r="DJ251" s="104" t="str">
        <f t="shared" si="235"/>
        <v/>
      </c>
      <c r="DK251" s="104" t="str">
        <f t="shared" si="235"/>
        <v/>
      </c>
      <c r="DL251" s="104" t="str">
        <f t="shared" si="235"/>
        <v/>
      </c>
      <c r="DM251" s="104" t="str">
        <f t="shared" si="235"/>
        <v/>
      </c>
      <c r="DN251" s="104" t="str">
        <f t="shared" si="235"/>
        <v/>
      </c>
      <c r="DO251" s="104" t="str">
        <f t="shared" si="235"/>
        <v/>
      </c>
      <c r="DP251" s="104" t="str">
        <f t="shared" si="235"/>
        <v/>
      </c>
      <c r="DQ251" s="104"/>
      <c r="DR251" s="104" t="str">
        <f t="shared" si="247"/>
        <v/>
      </c>
      <c r="DS251" s="104" t="str">
        <f t="shared" si="247"/>
        <v/>
      </c>
      <c r="DT251" s="104" t="str">
        <f t="shared" si="247"/>
        <v/>
      </c>
      <c r="DU251" s="104" t="str">
        <f t="shared" si="247"/>
        <v/>
      </c>
      <c r="DV251" s="104" t="str">
        <f t="shared" si="247"/>
        <v/>
      </c>
      <c r="DW251" s="104" t="str">
        <f t="shared" si="236"/>
        <v/>
      </c>
      <c r="DX251" s="104" t="str">
        <f t="shared" si="236"/>
        <v/>
      </c>
      <c r="DY251" s="104" t="str">
        <f t="shared" si="236"/>
        <v/>
      </c>
      <c r="DZ251" s="104" t="str">
        <f t="shared" si="236"/>
        <v/>
      </c>
      <c r="EA251" s="104" t="str">
        <f t="shared" si="236"/>
        <v/>
      </c>
      <c r="EB251" s="104" t="str">
        <f t="shared" si="236"/>
        <v/>
      </c>
      <c r="EC251" s="104" t="str">
        <f t="shared" si="236"/>
        <v/>
      </c>
      <c r="ED251" s="104" t="str">
        <f t="shared" si="236"/>
        <v/>
      </c>
      <c r="EE251" s="104"/>
      <c r="EF251" s="104" t="str">
        <f t="shared" si="248"/>
        <v/>
      </c>
      <c r="EG251" s="104" t="str">
        <f t="shared" si="248"/>
        <v/>
      </c>
      <c r="EH251" s="104" t="str">
        <f t="shared" si="248"/>
        <v/>
      </c>
      <c r="EI251" s="104" t="str">
        <f t="shared" si="248"/>
        <v/>
      </c>
      <c r="EJ251" s="104" t="str">
        <f t="shared" si="248"/>
        <v/>
      </c>
      <c r="EK251" s="104" t="str">
        <f t="shared" si="237"/>
        <v/>
      </c>
      <c r="EL251" s="104" t="str">
        <f t="shared" si="237"/>
        <v/>
      </c>
      <c r="EM251" s="104" t="str">
        <f t="shared" si="237"/>
        <v/>
      </c>
      <c r="EN251" s="104" t="str">
        <f t="shared" si="237"/>
        <v/>
      </c>
      <c r="EO251" s="104" t="str">
        <f t="shared" si="237"/>
        <v/>
      </c>
      <c r="EP251" s="104" t="str">
        <f t="shared" si="237"/>
        <v/>
      </c>
      <c r="EQ251" s="104" t="str">
        <f t="shared" si="237"/>
        <v/>
      </c>
      <c r="ER251" s="104" t="str">
        <f t="shared" si="237"/>
        <v/>
      </c>
      <c r="ES251" s="104"/>
      <c r="ET251" s="104" t="str">
        <f t="shared" si="249"/>
        <v/>
      </c>
      <c r="EU251" s="104" t="str">
        <f t="shared" si="249"/>
        <v/>
      </c>
      <c r="EV251" s="104" t="str">
        <f t="shared" si="249"/>
        <v/>
      </c>
      <c r="EW251" s="104" t="str">
        <f t="shared" si="249"/>
        <v/>
      </c>
      <c r="EX251" s="104" t="str">
        <f t="shared" si="249"/>
        <v/>
      </c>
      <c r="EY251" s="104" t="str">
        <f t="shared" si="238"/>
        <v/>
      </c>
      <c r="EZ251" s="104" t="str">
        <f t="shared" si="238"/>
        <v/>
      </c>
      <c r="FA251" s="104" t="str">
        <f t="shared" si="238"/>
        <v/>
      </c>
      <c r="FB251" s="104" t="str">
        <f t="shared" si="238"/>
        <v/>
      </c>
      <c r="FC251" s="104" t="str">
        <f t="shared" si="238"/>
        <v/>
      </c>
      <c r="FD251" s="104" t="str">
        <f t="shared" si="238"/>
        <v/>
      </c>
      <c r="FE251" s="104" t="str">
        <f t="shared" si="238"/>
        <v/>
      </c>
      <c r="FF251" s="104" t="str">
        <f t="shared" si="238"/>
        <v/>
      </c>
      <c r="FG251" s="104"/>
      <c r="FH251" s="104" t="str">
        <f t="shared" si="250"/>
        <v/>
      </c>
      <c r="FI251" s="104" t="str">
        <f t="shared" si="250"/>
        <v/>
      </c>
      <c r="FJ251" s="104" t="str">
        <f t="shared" si="250"/>
        <v/>
      </c>
      <c r="FK251" s="104" t="str">
        <f t="shared" si="250"/>
        <v/>
      </c>
      <c r="FL251" s="104" t="str">
        <f t="shared" si="250"/>
        <v/>
      </c>
      <c r="FM251" s="104" t="str">
        <f t="shared" si="239"/>
        <v/>
      </c>
      <c r="FN251" s="104" t="str">
        <f t="shared" si="239"/>
        <v/>
      </c>
      <c r="FO251" s="104" t="str">
        <f t="shared" si="239"/>
        <v/>
      </c>
      <c r="FP251" s="104" t="str">
        <f t="shared" si="239"/>
        <v/>
      </c>
      <c r="FQ251" s="104" t="str">
        <f t="shared" si="239"/>
        <v/>
      </c>
      <c r="FR251" s="104" t="str">
        <f t="shared" si="239"/>
        <v/>
      </c>
      <c r="FS251" s="104" t="str">
        <f t="shared" si="239"/>
        <v/>
      </c>
      <c r="FT251" s="104" t="str">
        <f t="shared" si="239"/>
        <v/>
      </c>
      <c r="FU251" s="104"/>
      <c r="FV251" s="104" t="str">
        <f t="shared" si="251"/>
        <v/>
      </c>
      <c r="FW251" s="104" t="str">
        <f t="shared" si="251"/>
        <v/>
      </c>
      <c r="FX251" s="104" t="str">
        <f t="shared" si="251"/>
        <v/>
      </c>
      <c r="FY251" s="104" t="str">
        <f t="shared" si="251"/>
        <v/>
      </c>
      <c r="FZ251" s="104" t="str">
        <f t="shared" si="251"/>
        <v/>
      </c>
      <c r="GA251" s="104" t="str">
        <f t="shared" si="240"/>
        <v/>
      </c>
      <c r="GB251" s="104" t="str">
        <f t="shared" si="240"/>
        <v/>
      </c>
      <c r="GC251" s="104" t="str">
        <f t="shared" si="240"/>
        <v/>
      </c>
      <c r="GD251" s="104" t="str">
        <f t="shared" si="240"/>
        <v/>
      </c>
      <c r="GE251" s="104" t="str">
        <f t="shared" si="240"/>
        <v/>
      </c>
      <c r="GF251" s="104" t="str">
        <f t="shared" si="240"/>
        <v/>
      </c>
      <c r="GG251" s="104" t="str">
        <f t="shared" si="240"/>
        <v/>
      </c>
      <c r="GH251" s="104" t="str">
        <f t="shared" si="240"/>
        <v/>
      </c>
      <c r="GI251" s="104"/>
      <c r="GJ251" s="104" t="str">
        <f t="shared" si="252"/>
        <v/>
      </c>
      <c r="GK251" s="104" t="str">
        <f t="shared" si="252"/>
        <v/>
      </c>
      <c r="GL251" s="104" t="str">
        <f t="shared" si="252"/>
        <v/>
      </c>
      <c r="GM251" s="104" t="str">
        <f t="shared" si="252"/>
        <v/>
      </c>
      <c r="GN251" s="104" t="str">
        <f t="shared" si="252"/>
        <v/>
      </c>
      <c r="GO251" s="104" t="str">
        <f t="shared" si="241"/>
        <v/>
      </c>
      <c r="GP251" s="104" t="str">
        <f t="shared" si="241"/>
        <v/>
      </c>
      <c r="GQ251" s="104" t="str">
        <f t="shared" si="241"/>
        <v/>
      </c>
      <c r="GR251" s="104" t="str">
        <f t="shared" si="241"/>
        <v/>
      </c>
      <c r="GS251" s="104" t="str">
        <f t="shared" si="241"/>
        <v/>
      </c>
      <c r="GT251" s="104" t="str">
        <f t="shared" si="241"/>
        <v/>
      </c>
      <c r="GU251" s="104" t="str">
        <f t="shared" si="241"/>
        <v/>
      </c>
      <c r="GV251" s="104" t="str">
        <f t="shared" si="241"/>
        <v/>
      </c>
      <c r="GW251" s="104"/>
      <c r="GX251" s="104" t="str">
        <f t="shared" si="253"/>
        <v/>
      </c>
      <c r="GY251" s="104" t="str">
        <f t="shared" si="253"/>
        <v/>
      </c>
      <c r="GZ251" s="104" t="str">
        <f t="shared" si="253"/>
        <v/>
      </c>
      <c r="HA251" s="104" t="str">
        <f t="shared" si="253"/>
        <v/>
      </c>
      <c r="HB251" s="104" t="str">
        <f t="shared" si="253"/>
        <v/>
      </c>
      <c r="HC251" s="104" t="str">
        <f t="shared" si="242"/>
        <v/>
      </c>
      <c r="HD251" s="104" t="str">
        <f t="shared" si="242"/>
        <v/>
      </c>
      <c r="HE251" s="104" t="str">
        <f t="shared" si="242"/>
        <v/>
      </c>
      <c r="HF251" s="104" t="str">
        <f t="shared" si="242"/>
        <v/>
      </c>
      <c r="HG251" s="104" t="str">
        <f t="shared" si="242"/>
        <v/>
      </c>
      <c r="HH251" s="104" t="str">
        <f t="shared" si="242"/>
        <v/>
      </c>
      <c r="HI251" s="104" t="str">
        <f t="shared" si="242"/>
        <v/>
      </c>
      <c r="HJ251" s="104" t="str">
        <f t="shared" si="242"/>
        <v/>
      </c>
    </row>
    <row r="252" spans="1:218" x14ac:dyDescent="0.25">
      <c r="A252" s="91">
        <v>40668</v>
      </c>
      <c r="B252" s="113">
        <v>0.61111111111111105</v>
      </c>
      <c r="C252" s="114" t="s">
        <v>571</v>
      </c>
      <c r="D252" s="160" t="s">
        <v>575</v>
      </c>
      <c r="E252" s="112">
        <v>17.399999999999999</v>
      </c>
      <c r="F252" s="134"/>
      <c r="G252" s="161"/>
      <c r="H252" s="162" t="str">
        <f>INDEX('Daily Activity List'!B:B,MATCH(A252,'Daily Activity List'!$A:$A))</f>
        <v>AB - Clearance Sampling</v>
      </c>
      <c r="I252" s="136"/>
      <c r="J252" s="104" t="str">
        <f t="shared" si="243"/>
        <v/>
      </c>
      <c r="K252" s="104" t="str">
        <f t="shared" si="243"/>
        <v/>
      </c>
      <c r="L252" s="104" t="str">
        <f t="shared" si="243"/>
        <v/>
      </c>
      <c r="M252" s="104" t="str">
        <f t="shared" si="243"/>
        <v/>
      </c>
      <c r="N252" s="104" t="str">
        <f t="shared" si="243"/>
        <v/>
      </c>
      <c r="O252" s="104" t="str">
        <f t="shared" si="243"/>
        <v/>
      </c>
      <c r="P252" s="104" t="str">
        <f t="shared" si="243"/>
        <v/>
      </c>
      <c r="Q252" s="104" t="str">
        <f t="shared" si="243"/>
        <v/>
      </c>
      <c r="R252" s="104">
        <f t="shared" si="243"/>
        <v>17.399999999999999</v>
      </c>
      <c r="S252" s="104" t="str">
        <f t="shared" si="243"/>
        <v/>
      </c>
      <c r="T252" s="104" t="str">
        <f t="shared" si="243"/>
        <v/>
      </c>
      <c r="U252" s="104" t="str">
        <f t="shared" si="243"/>
        <v/>
      </c>
      <c r="V252" s="104" t="str">
        <f t="shared" si="243"/>
        <v/>
      </c>
      <c r="W252" s="136"/>
      <c r="X252" s="104" t="str">
        <f t="shared" si="229"/>
        <v/>
      </c>
      <c r="Y252" s="104" t="str">
        <f t="shared" si="225"/>
        <v/>
      </c>
      <c r="Z252" s="104" t="str">
        <f t="shared" si="225"/>
        <v/>
      </c>
      <c r="AA252" s="104" t="str">
        <f t="shared" si="225"/>
        <v/>
      </c>
      <c r="AB252" s="104" t="str">
        <f t="shared" si="225"/>
        <v/>
      </c>
      <c r="AC252" s="104" t="str">
        <f t="shared" si="225"/>
        <v/>
      </c>
      <c r="AD252" s="104" t="str">
        <f t="shared" si="225"/>
        <v/>
      </c>
      <c r="AE252" s="104" t="str">
        <f t="shared" si="225"/>
        <v/>
      </c>
      <c r="AF252" s="104" t="str">
        <f t="shared" si="225"/>
        <v/>
      </c>
      <c r="AG252" s="104" t="str">
        <f t="shared" si="225"/>
        <v/>
      </c>
      <c r="AH252" s="104" t="str">
        <f t="shared" si="225"/>
        <v/>
      </c>
      <c r="AI252" s="104" t="str">
        <f t="shared" si="225"/>
        <v/>
      </c>
      <c r="AJ252" s="104" t="str">
        <f t="shared" si="225"/>
        <v/>
      </c>
      <c r="AK252" s="104"/>
      <c r="AL252" s="104" t="str">
        <f t="shared" si="230"/>
        <v/>
      </c>
      <c r="AM252" s="104" t="str">
        <f t="shared" si="226"/>
        <v/>
      </c>
      <c r="AN252" s="104" t="str">
        <f t="shared" si="226"/>
        <v/>
      </c>
      <c r="AO252" s="104" t="str">
        <f t="shared" si="226"/>
        <v/>
      </c>
      <c r="AP252" s="104" t="str">
        <f t="shared" si="226"/>
        <v/>
      </c>
      <c r="AQ252" s="104" t="str">
        <f t="shared" si="226"/>
        <v/>
      </c>
      <c r="AR252" s="104" t="str">
        <f t="shared" si="226"/>
        <v/>
      </c>
      <c r="AS252" s="104" t="str">
        <f t="shared" si="226"/>
        <v/>
      </c>
      <c r="AT252" s="104" t="str">
        <f t="shared" si="226"/>
        <v/>
      </c>
      <c r="AU252" s="104" t="str">
        <f t="shared" si="226"/>
        <v/>
      </c>
      <c r="AV252" s="104" t="str">
        <f t="shared" si="226"/>
        <v/>
      </c>
      <c r="AW252" s="104" t="str">
        <f t="shared" si="226"/>
        <v/>
      </c>
      <c r="AX252" s="104" t="str">
        <f t="shared" si="226"/>
        <v/>
      </c>
      <c r="AY252" s="104"/>
      <c r="AZ252" s="104" t="str">
        <f t="shared" si="231"/>
        <v/>
      </c>
      <c r="BA252" s="104" t="str">
        <f t="shared" si="227"/>
        <v/>
      </c>
      <c r="BB252" s="104" t="str">
        <f t="shared" si="227"/>
        <v/>
      </c>
      <c r="BC252" s="104" t="str">
        <f t="shared" si="227"/>
        <v/>
      </c>
      <c r="BD252" s="104" t="str">
        <f t="shared" si="227"/>
        <v/>
      </c>
      <c r="BE252" s="104" t="str">
        <f t="shared" si="227"/>
        <v/>
      </c>
      <c r="BF252" s="104" t="str">
        <f t="shared" si="227"/>
        <v/>
      </c>
      <c r="BG252" s="104" t="str">
        <f t="shared" si="227"/>
        <v/>
      </c>
      <c r="BH252" s="104" t="str">
        <f t="shared" si="227"/>
        <v/>
      </c>
      <c r="BI252" s="104" t="str">
        <f t="shared" si="227"/>
        <v/>
      </c>
      <c r="BJ252" s="104" t="str">
        <f t="shared" si="227"/>
        <v/>
      </c>
      <c r="BK252" s="104" t="str">
        <f t="shared" si="227"/>
        <v/>
      </c>
      <c r="BL252" s="104" t="str">
        <f t="shared" si="227"/>
        <v/>
      </c>
      <c r="BM252" s="104"/>
      <c r="BN252" s="104" t="str">
        <f t="shared" si="232"/>
        <v/>
      </c>
      <c r="BO252" s="104" t="str">
        <f t="shared" si="228"/>
        <v/>
      </c>
      <c r="BP252" s="104" t="str">
        <f t="shared" si="228"/>
        <v/>
      </c>
      <c r="BQ252" s="104" t="str">
        <f t="shared" si="228"/>
        <v/>
      </c>
      <c r="BR252" s="104" t="str">
        <f t="shared" si="228"/>
        <v/>
      </c>
      <c r="BS252" s="104" t="str">
        <f t="shared" si="228"/>
        <v/>
      </c>
      <c r="BT252" s="104" t="str">
        <f t="shared" si="228"/>
        <v/>
      </c>
      <c r="BU252" s="104" t="str">
        <f t="shared" si="228"/>
        <v/>
      </c>
      <c r="BV252" s="104" t="str">
        <f t="shared" si="228"/>
        <v/>
      </c>
      <c r="BW252" s="104" t="str">
        <f t="shared" si="228"/>
        <v/>
      </c>
      <c r="BX252" s="104" t="str">
        <f t="shared" si="228"/>
        <v/>
      </c>
      <c r="BY252" s="104" t="str">
        <f t="shared" si="228"/>
        <v/>
      </c>
      <c r="BZ252" s="104" t="str">
        <f t="shared" si="228"/>
        <v/>
      </c>
      <c r="CA252" s="104"/>
      <c r="CB252" s="104" t="str">
        <f t="shared" si="244"/>
        <v/>
      </c>
      <c r="CC252" s="104" t="str">
        <f t="shared" si="244"/>
        <v/>
      </c>
      <c r="CD252" s="104" t="str">
        <f t="shared" si="244"/>
        <v/>
      </c>
      <c r="CE252" s="104" t="str">
        <f t="shared" si="244"/>
        <v/>
      </c>
      <c r="CF252" s="104" t="str">
        <f t="shared" si="244"/>
        <v/>
      </c>
      <c r="CG252" s="104" t="str">
        <f t="shared" si="233"/>
        <v/>
      </c>
      <c r="CH252" s="104" t="str">
        <f t="shared" si="233"/>
        <v/>
      </c>
      <c r="CI252" s="104" t="str">
        <f t="shared" si="233"/>
        <v/>
      </c>
      <c r="CJ252" s="104" t="str">
        <f t="shared" si="233"/>
        <v/>
      </c>
      <c r="CK252" s="104" t="str">
        <f t="shared" si="233"/>
        <v/>
      </c>
      <c r="CL252" s="104" t="str">
        <f t="shared" si="233"/>
        <v/>
      </c>
      <c r="CM252" s="104" t="str">
        <f t="shared" si="233"/>
        <v/>
      </c>
      <c r="CN252" s="104" t="str">
        <f t="shared" si="233"/>
        <v/>
      </c>
      <c r="CO252" s="104"/>
      <c r="CP252" s="104" t="str">
        <f t="shared" si="245"/>
        <v/>
      </c>
      <c r="CQ252" s="104" t="str">
        <f t="shared" si="245"/>
        <v/>
      </c>
      <c r="CR252" s="104" t="str">
        <f t="shared" si="245"/>
        <v/>
      </c>
      <c r="CS252" s="104" t="str">
        <f t="shared" si="245"/>
        <v/>
      </c>
      <c r="CT252" s="104" t="str">
        <f t="shared" si="245"/>
        <v/>
      </c>
      <c r="CU252" s="104" t="str">
        <f t="shared" si="234"/>
        <v/>
      </c>
      <c r="CV252" s="104" t="str">
        <f t="shared" si="234"/>
        <v/>
      </c>
      <c r="CW252" s="104" t="str">
        <f t="shared" si="234"/>
        <v/>
      </c>
      <c r="CX252" s="104" t="str">
        <f t="shared" si="234"/>
        <v/>
      </c>
      <c r="CY252" s="104" t="str">
        <f t="shared" si="234"/>
        <v/>
      </c>
      <c r="CZ252" s="104" t="str">
        <f t="shared" si="234"/>
        <v/>
      </c>
      <c r="DA252" s="104" t="str">
        <f t="shared" si="234"/>
        <v/>
      </c>
      <c r="DB252" s="104" t="str">
        <f t="shared" si="234"/>
        <v/>
      </c>
      <c r="DC252" s="104"/>
      <c r="DD252" s="104" t="str">
        <f t="shared" si="246"/>
        <v/>
      </c>
      <c r="DE252" s="104" t="str">
        <f t="shared" si="246"/>
        <v/>
      </c>
      <c r="DF252" s="104" t="str">
        <f t="shared" si="246"/>
        <v/>
      </c>
      <c r="DG252" s="104" t="str">
        <f t="shared" si="246"/>
        <v/>
      </c>
      <c r="DH252" s="104" t="str">
        <f t="shared" si="246"/>
        <v/>
      </c>
      <c r="DI252" s="104" t="str">
        <f t="shared" si="235"/>
        <v/>
      </c>
      <c r="DJ252" s="104" t="str">
        <f t="shared" si="235"/>
        <v/>
      </c>
      <c r="DK252" s="104" t="str">
        <f t="shared" si="235"/>
        <v/>
      </c>
      <c r="DL252" s="104" t="str">
        <f t="shared" si="235"/>
        <v/>
      </c>
      <c r="DM252" s="104" t="str">
        <f t="shared" si="235"/>
        <v/>
      </c>
      <c r="DN252" s="104" t="str">
        <f t="shared" si="235"/>
        <v/>
      </c>
      <c r="DO252" s="104" t="str">
        <f t="shared" si="235"/>
        <v/>
      </c>
      <c r="DP252" s="104" t="str">
        <f t="shared" si="235"/>
        <v/>
      </c>
      <c r="DQ252" s="104"/>
      <c r="DR252" s="104" t="str">
        <f t="shared" si="247"/>
        <v/>
      </c>
      <c r="DS252" s="104" t="str">
        <f t="shared" si="247"/>
        <v/>
      </c>
      <c r="DT252" s="104" t="str">
        <f t="shared" si="247"/>
        <v/>
      </c>
      <c r="DU252" s="104" t="str">
        <f t="shared" si="247"/>
        <v/>
      </c>
      <c r="DV252" s="104" t="str">
        <f t="shared" si="247"/>
        <v/>
      </c>
      <c r="DW252" s="104" t="str">
        <f t="shared" si="236"/>
        <v/>
      </c>
      <c r="DX252" s="104" t="str">
        <f t="shared" si="236"/>
        <v/>
      </c>
      <c r="DY252" s="104" t="str">
        <f t="shared" si="236"/>
        <v/>
      </c>
      <c r="DZ252" s="104" t="str">
        <f t="shared" si="236"/>
        <v/>
      </c>
      <c r="EA252" s="104" t="str">
        <f t="shared" si="236"/>
        <v/>
      </c>
      <c r="EB252" s="104" t="str">
        <f t="shared" si="236"/>
        <v/>
      </c>
      <c r="EC252" s="104" t="str">
        <f t="shared" si="236"/>
        <v/>
      </c>
      <c r="ED252" s="104" t="str">
        <f t="shared" si="236"/>
        <v/>
      </c>
      <c r="EE252" s="104"/>
      <c r="EF252" s="104" t="str">
        <f t="shared" si="248"/>
        <v/>
      </c>
      <c r="EG252" s="104" t="str">
        <f t="shared" si="248"/>
        <v/>
      </c>
      <c r="EH252" s="104" t="str">
        <f t="shared" si="248"/>
        <v/>
      </c>
      <c r="EI252" s="104" t="str">
        <f t="shared" si="248"/>
        <v/>
      </c>
      <c r="EJ252" s="104" t="str">
        <f t="shared" si="248"/>
        <v/>
      </c>
      <c r="EK252" s="104" t="str">
        <f t="shared" si="237"/>
        <v/>
      </c>
      <c r="EL252" s="104" t="str">
        <f t="shared" si="237"/>
        <v/>
      </c>
      <c r="EM252" s="104" t="str">
        <f t="shared" si="237"/>
        <v/>
      </c>
      <c r="EN252" s="104" t="str">
        <f t="shared" si="237"/>
        <v/>
      </c>
      <c r="EO252" s="104" t="str">
        <f t="shared" si="237"/>
        <v/>
      </c>
      <c r="EP252" s="104" t="str">
        <f t="shared" si="237"/>
        <v/>
      </c>
      <c r="EQ252" s="104" t="str">
        <f t="shared" si="237"/>
        <v/>
      </c>
      <c r="ER252" s="104" t="str">
        <f t="shared" si="237"/>
        <v/>
      </c>
      <c r="ES252" s="104"/>
      <c r="ET252" s="104" t="str">
        <f t="shared" si="249"/>
        <v/>
      </c>
      <c r="EU252" s="104" t="str">
        <f t="shared" si="249"/>
        <v/>
      </c>
      <c r="EV252" s="104" t="str">
        <f t="shared" si="249"/>
        <v/>
      </c>
      <c r="EW252" s="104" t="str">
        <f t="shared" si="249"/>
        <v/>
      </c>
      <c r="EX252" s="104" t="str">
        <f t="shared" si="249"/>
        <v/>
      </c>
      <c r="EY252" s="104" t="str">
        <f t="shared" si="238"/>
        <v/>
      </c>
      <c r="EZ252" s="104" t="str">
        <f t="shared" si="238"/>
        <v/>
      </c>
      <c r="FA252" s="104" t="str">
        <f t="shared" si="238"/>
        <v/>
      </c>
      <c r="FB252" s="104" t="str">
        <f t="shared" si="238"/>
        <v/>
      </c>
      <c r="FC252" s="104" t="str">
        <f t="shared" si="238"/>
        <v/>
      </c>
      <c r="FD252" s="104" t="str">
        <f t="shared" si="238"/>
        <v/>
      </c>
      <c r="FE252" s="104" t="str">
        <f t="shared" si="238"/>
        <v/>
      </c>
      <c r="FF252" s="104" t="str">
        <f t="shared" si="238"/>
        <v/>
      </c>
      <c r="FG252" s="104"/>
      <c r="FH252" s="104" t="str">
        <f t="shared" si="250"/>
        <v/>
      </c>
      <c r="FI252" s="104" t="str">
        <f t="shared" si="250"/>
        <v/>
      </c>
      <c r="FJ252" s="104" t="str">
        <f t="shared" si="250"/>
        <v/>
      </c>
      <c r="FK252" s="104" t="str">
        <f t="shared" si="250"/>
        <v/>
      </c>
      <c r="FL252" s="104" t="str">
        <f t="shared" si="250"/>
        <v/>
      </c>
      <c r="FM252" s="104" t="str">
        <f t="shared" si="239"/>
        <v/>
      </c>
      <c r="FN252" s="104" t="str">
        <f t="shared" si="239"/>
        <v/>
      </c>
      <c r="FO252" s="104" t="str">
        <f t="shared" si="239"/>
        <v/>
      </c>
      <c r="FP252" s="104" t="str">
        <f t="shared" si="239"/>
        <v/>
      </c>
      <c r="FQ252" s="104" t="str">
        <f t="shared" si="239"/>
        <v/>
      </c>
      <c r="FR252" s="104" t="str">
        <f t="shared" si="239"/>
        <v/>
      </c>
      <c r="FS252" s="104" t="str">
        <f t="shared" si="239"/>
        <v/>
      </c>
      <c r="FT252" s="104" t="str">
        <f t="shared" si="239"/>
        <v/>
      </c>
      <c r="FU252" s="104"/>
      <c r="FV252" s="104" t="str">
        <f t="shared" si="251"/>
        <v/>
      </c>
      <c r="FW252" s="104" t="str">
        <f t="shared" si="251"/>
        <v/>
      </c>
      <c r="FX252" s="104" t="str">
        <f t="shared" si="251"/>
        <v/>
      </c>
      <c r="FY252" s="104" t="str">
        <f t="shared" si="251"/>
        <v/>
      </c>
      <c r="FZ252" s="104" t="str">
        <f t="shared" si="251"/>
        <v/>
      </c>
      <c r="GA252" s="104" t="str">
        <f t="shared" si="240"/>
        <v/>
      </c>
      <c r="GB252" s="104" t="str">
        <f t="shared" si="240"/>
        <v/>
      </c>
      <c r="GC252" s="104" t="str">
        <f t="shared" si="240"/>
        <v/>
      </c>
      <c r="GD252" s="104" t="str">
        <f t="shared" si="240"/>
        <v/>
      </c>
      <c r="GE252" s="104" t="str">
        <f t="shared" si="240"/>
        <v/>
      </c>
      <c r="GF252" s="104" t="str">
        <f t="shared" si="240"/>
        <v/>
      </c>
      <c r="GG252" s="104" t="str">
        <f t="shared" si="240"/>
        <v/>
      </c>
      <c r="GH252" s="104" t="str">
        <f t="shared" si="240"/>
        <v/>
      </c>
      <c r="GI252" s="104"/>
      <c r="GJ252" s="104" t="str">
        <f t="shared" si="252"/>
        <v/>
      </c>
      <c r="GK252" s="104" t="str">
        <f t="shared" si="252"/>
        <v/>
      </c>
      <c r="GL252" s="104" t="str">
        <f t="shared" si="252"/>
        <v/>
      </c>
      <c r="GM252" s="104" t="str">
        <f t="shared" si="252"/>
        <v/>
      </c>
      <c r="GN252" s="104" t="str">
        <f t="shared" si="252"/>
        <v/>
      </c>
      <c r="GO252" s="104" t="str">
        <f t="shared" si="241"/>
        <v/>
      </c>
      <c r="GP252" s="104" t="str">
        <f t="shared" si="241"/>
        <v/>
      </c>
      <c r="GQ252" s="104" t="str">
        <f t="shared" si="241"/>
        <v/>
      </c>
      <c r="GR252" s="104" t="str">
        <f t="shared" si="241"/>
        <v/>
      </c>
      <c r="GS252" s="104" t="str">
        <f t="shared" si="241"/>
        <v/>
      </c>
      <c r="GT252" s="104" t="str">
        <f t="shared" si="241"/>
        <v/>
      </c>
      <c r="GU252" s="104" t="str">
        <f t="shared" si="241"/>
        <v/>
      </c>
      <c r="GV252" s="104" t="str">
        <f t="shared" si="241"/>
        <v/>
      </c>
      <c r="GW252" s="104"/>
      <c r="GX252" s="104" t="str">
        <f t="shared" si="253"/>
        <v/>
      </c>
      <c r="GY252" s="104" t="str">
        <f t="shared" si="253"/>
        <v/>
      </c>
      <c r="GZ252" s="104" t="str">
        <f t="shared" si="253"/>
        <v/>
      </c>
      <c r="HA252" s="104" t="str">
        <f t="shared" si="253"/>
        <v/>
      </c>
      <c r="HB252" s="104" t="str">
        <f t="shared" si="253"/>
        <v/>
      </c>
      <c r="HC252" s="104" t="str">
        <f t="shared" si="242"/>
        <v/>
      </c>
      <c r="HD252" s="104" t="str">
        <f t="shared" si="242"/>
        <v/>
      </c>
      <c r="HE252" s="104" t="str">
        <f t="shared" si="242"/>
        <v/>
      </c>
      <c r="HF252" s="104" t="str">
        <f t="shared" si="242"/>
        <v/>
      </c>
      <c r="HG252" s="104" t="str">
        <f t="shared" si="242"/>
        <v/>
      </c>
      <c r="HH252" s="104" t="str">
        <f t="shared" si="242"/>
        <v/>
      </c>
      <c r="HI252" s="104" t="str">
        <f t="shared" si="242"/>
        <v/>
      </c>
      <c r="HJ252" s="104" t="str">
        <f t="shared" si="242"/>
        <v/>
      </c>
    </row>
    <row r="253" spans="1:218" x14ac:dyDescent="0.25">
      <c r="A253" s="91">
        <v>40668</v>
      </c>
      <c r="B253" s="113">
        <v>0.61111111111111105</v>
      </c>
      <c r="C253" s="114" t="s">
        <v>571</v>
      </c>
      <c r="D253" s="160" t="s">
        <v>575</v>
      </c>
      <c r="E253" s="112">
        <v>5.8</v>
      </c>
      <c r="F253" s="134"/>
      <c r="G253" s="161"/>
      <c r="H253" s="162" t="str">
        <f>INDEX('Daily Activity List'!B:B,MATCH(A253,'Daily Activity List'!$A:$A))</f>
        <v>AB - Clearance Sampling</v>
      </c>
      <c r="I253" s="136"/>
      <c r="J253" s="104" t="str">
        <f t="shared" si="243"/>
        <v/>
      </c>
      <c r="K253" s="104" t="str">
        <f t="shared" si="243"/>
        <v/>
      </c>
      <c r="L253" s="104" t="str">
        <f t="shared" si="243"/>
        <v/>
      </c>
      <c r="M253" s="104" t="str">
        <f t="shared" si="243"/>
        <v/>
      </c>
      <c r="N253" s="104" t="str">
        <f t="shared" si="243"/>
        <v/>
      </c>
      <c r="O253" s="104" t="str">
        <f t="shared" si="243"/>
        <v/>
      </c>
      <c r="P253" s="104" t="str">
        <f t="shared" si="243"/>
        <v/>
      </c>
      <c r="Q253" s="104" t="str">
        <f t="shared" si="243"/>
        <v/>
      </c>
      <c r="R253" s="104">
        <f t="shared" si="243"/>
        <v>5.8</v>
      </c>
      <c r="S253" s="104" t="str">
        <f t="shared" si="243"/>
        <v/>
      </c>
      <c r="T253" s="104" t="str">
        <f t="shared" si="243"/>
        <v/>
      </c>
      <c r="U253" s="104" t="str">
        <f t="shared" si="243"/>
        <v/>
      </c>
      <c r="V253" s="104" t="str">
        <f t="shared" si="243"/>
        <v/>
      </c>
      <c r="W253" s="136"/>
      <c r="X253" s="104" t="str">
        <f t="shared" si="229"/>
        <v/>
      </c>
      <c r="Y253" s="104" t="str">
        <f t="shared" si="225"/>
        <v/>
      </c>
      <c r="Z253" s="104" t="str">
        <f t="shared" si="225"/>
        <v/>
      </c>
      <c r="AA253" s="104" t="str">
        <f t="shared" si="225"/>
        <v/>
      </c>
      <c r="AB253" s="104" t="str">
        <f t="shared" si="225"/>
        <v/>
      </c>
      <c r="AC253" s="104" t="str">
        <f t="shared" si="225"/>
        <v/>
      </c>
      <c r="AD253" s="104" t="str">
        <f t="shared" si="225"/>
        <v/>
      </c>
      <c r="AE253" s="104" t="str">
        <f t="shared" si="225"/>
        <v/>
      </c>
      <c r="AF253" s="104" t="str">
        <f t="shared" si="225"/>
        <v/>
      </c>
      <c r="AG253" s="104" t="str">
        <f t="shared" si="225"/>
        <v/>
      </c>
      <c r="AH253" s="104" t="str">
        <f t="shared" si="225"/>
        <v/>
      </c>
      <c r="AI253" s="104" t="str">
        <f t="shared" si="225"/>
        <v/>
      </c>
      <c r="AJ253" s="104" t="str">
        <f t="shared" si="225"/>
        <v/>
      </c>
      <c r="AK253" s="104"/>
      <c r="AL253" s="104" t="str">
        <f t="shared" si="230"/>
        <v/>
      </c>
      <c r="AM253" s="104" t="str">
        <f t="shared" si="226"/>
        <v/>
      </c>
      <c r="AN253" s="104" t="str">
        <f t="shared" si="226"/>
        <v/>
      </c>
      <c r="AO253" s="104" t="str">
        <f t="shared" si="226"/>
        <v/>
      </c>
      <c r="AP253" s="104" t="str">
        <f t="shared" si="226"/>
        <v/>
      </c>
      <c r="AQ253" s="104" t="str">
        <f t="shared" si="226"/>
        <v/>
      </c>
      <c r="AR253" s="104" t="str">
        <f t="shared" si="226"/>
        <v/>
      </c>
      <c r="AS253" s="104" t="str">
        <f t="shared" si="226"/>
        <v/>
      </c>
      <c r="AT253" s="104" t="str">
        <f t="shared" si="226"/>
        <v/>
      </c>
      <c r="AU253" s="104" t="str">
        <f t="shared" si="226"/>
        <v/>
      </c>
      <c r="AV253" s="104" t="str">
        <f t="shared" si="226"/>
        <v/>
      </c>
      <c r="AW253" s="104" t="str">
        <f t="shared" si="226"/>
        <v/>
      </c>
      <c r="AX253" s="104" t="str">
        <f t="shared" si="226"/>
        <v/>
      </c>
      <c r="AY253" s="104"/>
      <c r="AZ253" s="104" t="str">
        <f t="shared" si="231"/>
        <v/>
      </c>
      <c r="BA253" s="104" t="str">
        <f t="shared" si="227"/>
        <v/>
      </c>
      <c r="BB253" s="104" t="str">
        <f t="shared" si="227"/>
        <v/>
      </c>
      <c r="BC253" s="104" t="str">
        <f t="shared" si="227"/>
        <v/>
      </c>
      <c r="BD253" s="104" t="str">
        <f t="shared" si="227"/>
        <v/>
      </c>
      <c r="BE253" s="104" t="str">
        <f t="shared" si="227"/>
        <v/>
      </c>
      <c r="BF253" s="104" t="str">
        <f t="shared" si="227"/>
        <v/>
      </c>
      <c r="BG253" s="104" t="str">
        <f t="shared" si="227"/>
        <v/>
      </c>
      <c r="BH253" s="104" t="str">
        <f t="shared" si="227"/>
        <v/>
      </c>
      <c r="BI253" s="104" t="str">
        <f t="shared" si="227"/>
        <v/>
      </c>
      <c r="BJ253" s="104" t="str">
        <f t="shared" si="227"/>
        <v/>
      </c>
      <c r="BK253" s="104" t="str">
        <f t="shared" si="227"/>
        <v/>
      </c>
      <c r="BL253" s="104" t="str">
        <f t="shared" si="227"/>
        <v/>
      </c>
      <c r="BM253" s="104"/>
      <c r="BN253" s="104" t="str">
        <f t="shared" si="232"/>
        <v/>
      </c>
      <c r="BO253" s="104" t="str">
        <f t="shared" si="228"/>
        <v/>
      </c>
      <c r="BP253" s="104" t="str">
        <f t="shared" si="228"/>
        <v/>
      </c>
      <c r="BQ253" s="104" t="str">
        <f t="shared" si="228"/>
        <v/>
      </c>
      <c r="BR253" s="104" t="str">
        <f t="shared" si="228"/>
        <v/>
      </c>
      <c r="BS253" s="104" t="str">
        <f t="shared" si="228"/>
        <v/>
      </c>
      <c r="BT253" s="104" t="str">
        <f t="shared" si="228"/>
        <v/>
      </c>
      <c r="BU253" s="104" t="str">
        <f t="shared" si="228"/>
        <v/>
      </c>
      <c r="BV253" s="104" t="str">
        <f t="shared" si="228"/>
        <v/>
      </c>
      <c r="BW253" s="104" t="str">
        <f t="shared" si="228"/>
        <v/>
      </c>
      <c r="BX253" s="104" t="str">
        <f t="shared" si="228"/>
        <v/>
      </c>
      <c r="BY253" s="104" t="str">
        <f t="shared" si="228"/>
        <v/>
      </c>
      <c r="BZ253" s="104" t="str">
        <f t="shared" si="228"/>
        <v/>
      </c>
      <c r="CA253" s="104"/>
      <c r="CB253" s="104" t="str">
        <f t="shared" si="244"/>
        <v/>
      </c>
      <c r="CC253" s="104" t="str">
        <f t="shared" si="244"/>
        <v/>
      </c>
      <c r="CD253" s="104" t="str">
        <f t="shared" si="244"/>
        <v/>
      </c>
      <c r="CE253" s="104" t="str">
        <f t="shared" si="244"/>
        <v/>
      </c>
      <c r="CF253" s="104" t="str">
        <f t="shared" si="244"/>
        <v/>
      </c>
      <c r="CG253" s="104" t="str">
        <f t="shared" si="233"/>
        <v/>
      </c>
      <c r="CH253" s="104" t="str">
        <f t="shared" si="233"/>
        <v/>
      </c>
      <c r="CI253" s="104" t="str">
        <f t="shared" si="233"/>
        <v/>
      </c>
      <c r="CJ253" s="104" t="str">
        <f t="shared" si="233"/>
        <v/>
      </c>
      <c r="CK253" s="104" t="str">
        <f t="shared" si="233"/>
        <v/>
      </c>
      <c r="CL253" s="104" t="str">
        <f t="shared" si="233"/>
        <v/>
      </c>
      <c r="CM253" s="104" t="str">
        <f t="shared" si="233"/>
        <v/>
      </c>
      <c r="CN253" s="104" t="str">
        <f t="shared" si="233"/>
        <v/>
      </c>
      <c r="CO253" s="104"/>
      <c r="CP253" s="104" t="str">
        <f t="shared" si="245"/>
        <v/>
      </c>
      <c r="CQ253" s="104" t="str">
        <f t="shared" si="245"/>
        <v/>
      </c>
      <c r="CR253" s="104" t="str">
        <f t="shared" si="245"/>
        <v/>
      </c>
      <c r="CS253" s="104" t="str">
        <f t="shared" si="245"/>
        <v/>
      </c>
      <c r="CT253" s="104" t="str">
        <f t="shared" si="245"/>
        <v/>
      </c>
      <c r="CU253" s="104" t="str">
        <f t="shared" si="234"/>
        <v/>
      </c>
      <c r="CV253" s="104" t="str">
        <f t="shared" si="234"/>
        <v/>
      </c>
      <c r="CW253" s="104" t="str">
        <f t="shared" si="234"/>
        <v/>
      </c>
      <c r="CX253" s="104" t="str">
        <f t="shared" si="234"/>
        <v/>
      </c>
      <c r="CY253" s="104" t="str">
        <f t="shared" si="234"/>
        <v/>
      </c>
      <c r="CZ253" s="104" t="str">
        <f t="shared" si="234"/>
        <v/>
      </c>
      <c r="DA253" s="104" t="str">
        <f t="shared" si="234"/>
        <v/>
      </c>
      <c r="DB253" s="104" t="str">
        <f t="shared" si="234"/>
        <v/>
      </c>
      <c r="DC253" s="104"/>
      <c r="DD253" s="104" t="str">
        <f t="shared" si="246"/>
        <v/>
      </c>
      <c r="DE253" s="104" t="str">
        <f t="shared" si="246"/>
        <v/>
      </c>
      <c r="DF253" s="104" t="str">
        <f t="shared" si="246"/>
        <v/>
      </c>
      <c r="DG253" s="104" t="str">
        <f t="shared" si="246"/>
        <v/>
      </c>
      <c r="DH253" s="104" t="str">
        <f t="shared" si="246"/>
        <v/>
      </c>
      <c r="DI253" s="104" t="str">
        <f t="shared" si="235"/>
        <v/>
      </c>
      <c r="DJ253" s="104" t="str">
        <f t="shared" si="235"/>
        <v/>
      </c>
      <c r="DK253" s="104" t="str">
        <f t="shared" si="235"/>
        <v/>
      </c>
      <c r="DL253" s="104" t="str">
        <f t="shared" si="235"/>
        <v/>
      </c>
      <c r="DM253" s="104" t="str">
        <f t="shared" si="235"/>
        <v/>
      </c>
      <c r="DN253" s="104" t="str">
        <f t="shared" si="235"/>
        <v/>
      </c>
      <c r="DO253" s="104" t="str">
        <f t="shared" si="235"/>
        <v/>
      </c>
      <c r="DP253" s="104" t="str">
        <f t="shared" si="235"/>
        <v/>
      </c>
      <c r="DQ253" s="104"/>
      <c r="DR253" s="104" t="str">
        <f t="shared" si="247"/>
        <v/>
      </c>
      <c r="DS253" s="104" t="str">
        <f t="shared" si="247"/>
        <v/>
      </c>
      <c r="DT253" s="104" t="str">
        <f t="shared" si="247"/>
        <v/>
      </c>
      <c r="DU253" s="104" t="str">
        <f t="shared" si="247"/>
        <v/>
      </c>
      <c r="DV253" s="104" t="str">
        <f t="shared" si="247"/>
        <v/>
      </c>
      <c r="DW253" s="104" t="str">
        <f t="shared" si="236"/>
        <v/>
      </c>
      <c r="DX253" s="104" t="str">
        <f t="shared" si="236"/>
        <v/>
      </c>
      <c r="DY253" s="104" t="str">
        <f t="shared" si="236"/>
        <v/>
      </c>
      <c r="DZ253" s="104" t="str">
        <f t="shared" si="236"/>
        <v/>
      </c>
      <c r="EA253" s="104" t="str">
        <f t="shared" si="236"/>
        <v/>
      </c>
      <c r="EB253" s="104" t="str">
        <f t="shared" si="236"/>
        <v/>
      </c>
      <c r="EC253" s="104" t="str">
        <f t="shared" si="236"/>
        <v/>
      </c>
      <c r="ED253" s="104" t="str">
        <f t="shared" si="236"/>
        <v/>
      </c>
      <c r="EE253" s="104"/>
      <c r="EF253" s="104" t="str">
        <f t="shared" si="248"/>
        <v/>
      </c>
      <c r="EG253" s="104" t="str">
        <f t="shared" si="248"/>
        <v/>
      </c>
      <c r="EH253" s="104" t="str">
        <f t="shared" si="248"/>
        <v/>
      </c>
      <c r="EI253" s="104" t="str">
        <f t="shared" si="248"/>
        <v/>
      </c>
      <c r="EJ253" s="104" t="str">
        <f t="shared" si="248"/>
        <v/>
      </c>
      <c r="EK253" s="104" t="str">
        <f t="shared" si="237"/>
        <v/>
      </c>
      <c r="EL253" s="104" t="str">
        <f t="shared" si="237"/>
        <v/>
      </c>
      <c r="EM253" s="104" t="str">
        <f t="shared" si="237"/>
        <v/>
      </c>
      <c r="EN253" s="104" t="str">
        <f t="shared" si="237"/>
        <v/>
      </c>
      <c r="EO253" s="104" t="str">
        <f t="shared" si="237"/>
        <v/>
      </c>
      <c r="EP253" s="104" t="str">
        <f t="shared" si="237"/>
        <v/>
      </c>
      <c r="EQ253" s="104" t="str">
        <f t="shared" si="237"/>
        <v/>
      </c>
      <c r="ER253" s="104" t="str">
        <f t="shared" si="237"/>
        <v/>
      </c>
      <c r="ES253" s="104"/>
      <c r="ET253" s="104" t="str">
        <f t="shared" si="249"/>
        <v/>
      </c>
      <c r="EU253" s="104" t="str">
        <f t="shared" si="249"/>
        <v/>
      </c>
      <c r="EV253" s="104" t="str">
        <f t="shared" si="249"/>
        <v/>
      </c>
      <c r="EW253" s="104" t="str">
        <f t="shared" si="249"/>
        <v/>
      </c>
      <c r="EX253" s="104" t="str">
        <f t="shared" si="249"/>
        <v/>
      </c>
      <c r="EY253" s="104" t="str">
        <f t="shared" si="238"/>
        <v/>
      </c>
      <c r="EZ253" s="104" t="str">
        <f t="shared" si="238"/>
        <v/>
      </c>
      <c r="FA253" s="104" t="str">
        <f t="shared" si="238"/>
        <v/>
      </c>
      <c r="FB253" s="104" t="str">
        <f t="shared" si="238"/>
        <v/>
      </c>
      <c r="FC253" s="104" t="str">
        <f t="shared" si="238"/>
        <v/>
      </c>
      <c r="FD253" s="104" t="str">
        <f t="shared" si="238"/>
        <v/>
      </c>
      <c r="FE253" s="104" t="str">
        <f t="shared" si="238"/>
        <v/>
      </c>
      <c r="FF253" s="104" t="str">
        <f t="shared" si="238"/>
        <v/>
      </c>
      <c r="FG253" s="104"/>
      <c r="FH253" s="104" t="str">
        <f t="shared" si="250"/>
        <v/>
      </c>
      <c r="FI253" s="104" t="str">
        <f t="shared" si="250"/>
        <v/>
      </c>
      <c r="FJ253" s="104" t="str">
        <f t="shared" si="250"/>
        <v/>
      </c>
      <c r="FK253" s="104" t="str">
        <f t="shared" si="250"/>
        <v/>
      </c>
      <c r="FL253" s="104" t="str">
        <f t="shared" si="250"/>
        <v/>
      </c>
      <c r="FM253" s="104" t="str">
        <f t="shared" si="239"/>
        <v/>
      </c>
      <c r="FN253" s="104" t="str">
        <f t="shared" si="239"/>
        <v/>
      </c>
      <c r="FO253" s="104" t="str">
        <f t="shared" si="239"/>
        <v/>
      </c>
      <c r="FP253" s="104" t="str">
        <f t="shared" si="239"/>
        <v/>
      </c>
      <c r="FQ253" s="104" t="str">
        <f t="shared" si="239"/>
        <v/>
      </c>
      <c r="FR253" s="104" t="str">
        <f t="shared" si="239"/>
        <v/>
      </c>
      <c r="FS253" s="104" t="str">
        <f t="shared" si="239"/>
        <v/>
      </c>
      <c r="FT253" s="104" t="str">
        <f t="shared" si="239"/>
        <v/>
      </c>
      <c r="FU253" s="104"/>
      <c r="FV253" s="104" t="str">
        <f t="shared" si="251"/>
        <v/>
      </c>
      <c r="FW253" s="104" t="str">
        <f t="shared" si="251"/>
        <v/>
      </c>
      <c r="FX253" s="104" t="str">
        <f t="shared" si="251"/>
        <v/>
      </c>
      <c r="FY253" s="104" t="str">
        <f t="shared" si="251"/>
        <v/>
      </c>
      <c r="FZ253" s="104" t="str">
        <f t="shared" si="251"/>
        <v/>
      </c>
      <c r="GA253" s="104" t="str">
        <f t="shared" si="240"/>
        <v/>
      </c>
      <c r="GB253" s="104" t="str">
        <f t="shared" si="240"/>
        <v/>
      </c>
      <c r="GC253" s="104" t="str">
        <f t="shared" si="240"/>
        <v/>
      </c>
      <c r="GD253" s="104" t="str">
        <f t="shared" si="240"/>
        <v/>
      </c>
      <c r="GE253" s="104" t="str">
        <f t="shared" si="240"/>
        <v/>
      </c>
      <c r="GF253" s="104" t="str">
        <f t="shared" si="240"/>
        <v/>
      </c>
      <c r="GG253" s="104" t="str">
        <f t="shared" si="240"/>
        <v/>
      </c>
      <c r="GH253" s="104" t="str">
        <f t="shared" si="240"/>
        <v/>
      </c>
      <c r="GI253" s="104"/>
      <c r="GJ253" s="104" t="str">
        <f t="shared" si="252"/>
        <v/>
      </c>
      <c r="GK253" s="104" t="str">
        <f t="shared" si="252"/>
        <v/>
      </c>
      <c r="GL253" s="104" t="str">
        <f t="shared" si="252"/>
        <v/>
      </c>
      <c r="GM253" s="104" t="str">
        <f t="shared" si="252"/>
        <v/>
      </c>
      <c r="GN253" s="104" t="str">
        <f t="shared" si="252"/>
        <v/>
      </c>
      <c r="GO253" s="104" t="str">
        <f t="shared" si="241"/>
        <v/>
      </c>
      <c r="GP253" s="104" t="str">
        <f t="shared" si="241"/>
        <v/>
      </c>
      <c r="GQ253" s="104" t="str">
        <f t="shared" si="241"/>
        <v/>
      </c>
      <c r="GR253" s="104" t="str">
        <f t="shared" si="241"/>
        <v/>
      </c>
      <c r="GS253" s="104" t="str">
        <f t="shared" si="241"/>
        <v/>
      </c>
      <c r="GT253" s="104" t="str">
        <f t="shared" si="241"/>
        <v/>
      </c>
      <c r="GU253" s="104" t="str">
        <f t="shared" si="241"/>
        <v/>
      </c>
      <c r="GV253" s="104" t="str">
        <f t="shared" si="241"/>
        <v/>
      </c>
      <c r="GW253" s="104"/>
      <c r="GX253" s="104" t="str">
        <f t="shared" si="253"/>
        <v/>
      </c>
      <c r="GY253" s="104" t="str">
        <f t="shared" si="253"/>
        <v/>
      </c>
      <c r="GZ253" s="104" t="str">
        <f t="shared" si="253"/>
        <v/>
      </c>
      <c r="HA253" s="104" t="str">
        <f t="shared" si="253"/>
        <v/>
      </c>
      <c r="HB253" s="104" t="str">
        <f t="shared" si="253"/>
        <v/>
      </c>
      <c r="HC253" s="104" t="str">
        <f t="shared" si="242"/>
        <v/>
      </c>
      <c r="HD253" s="104" t="str">
        <f t="shared" si="242"/>
        <v/>
      </c>
      <c r="HE253" s="104" t="str">
        <f t="shared" si="242"/>
        <v/>
      </c>
      <c r="HF253" s="104" t="str">
        <f t="shared" si="242"/>
        <v/>
      </c>
      <c r="HG253" s="104" t="str">
        <f t="shared" si="242"/>
        <v/>
      </c>
      <c r="HH253" s="104" t="str">
        <f t="shared" si="242"/>
        <v/>
      </c>
      <c r="HI253" s="104" t="str">
        <f t="shared" si="242"/>
        <v/>
      </c>
      <c r="HJ253" s="104" t="str">
        <f t="shared" si="242"/>
        <v/>
      </c>
    </row>
    <row r="254" spans="1:218" x14ac:dyDescent="0.25">
      <c r="A254" s="91">
        <v>40668</v>
      </c>
      <c r="B254" s="113">
        <v>0.61111111111111105</v>
      </c>
      <c r="C254" s="114" t="s">
        <v>571</v>
      </c>
      <c r="D254" s="160" t="s">
        <v>575</v>
      </c>
      <c r="E254" s="112">
        <v>6.8</v>
      </c>
      <c r="F254" s="134"/>
      <c r="G254" s="161"/>
      <c r="H254" s="162" t="str">
        <f>INDEX('Daily Activity List'!B:B,MATCH(A254,'Daily Activity List'!$A:$A))</f>
        <v>AB - Clearance Sampling</v>
      </c>
      <c r="I254" s="136"/>
      <c r="J254" s="104" t="str">
        <f t="shared" si="243"/>
        <v/>
      </c>
      <c r="K254" s="104" t="str">
        <f t="shared" si="243"/>
        <v/>
      </c>
      <c r="L254" s="104" t="str">
        <f t="shared" si="243"/>
        <v/>
      </c>
      <c r="M254" s="104" t="str">
        <f t="shared" si="243"/>
        <v/>
      </c>
      <c r="N254" s="104" t="str">
        <f t="shared" si="243"/>
        <v/>
      </c>
      <c r="O254" s="104" t="str">
        <f t="shared" si="243"/>
        <v/>
      </c>
      <c r="P254" s="104" t="str">
        <f t="shared" si="243"/>
        <v/>
      </c>
      <c r="Q254" s="104" t="str">
        <f t="shared" si="243"/>
        <v/>
      </c>
      <c r="R254" s="104">
        <f t="shared" si="243"/>
        <v>6.8</v>
      </c>
      <c r="S254" s="104" t="str">
        <f t="shared" si="243"/>
        <v/>
      </c>
      <c r="T254" s="104" t="str">
        <f t="shared" si="243"/>
        <v/>
      </c>
      <c r="U254" s="104" t="str">
        <f t="shared" si="243"/>
        <v/>
      </c>
      <c r="V254" s="104" t="str">
        <f t="shared" si="243"/>
        <v/>
      </c>
      <c r="W254" s="136"/>
      <c r="X254" s="104" t="str">
        <f t="shared" si="229"/>
        <v/>
      </c>
      <c r="Y254" s="104" t="str">
        <f t="shared" si="225"/>
        <v/>
      </c>
      <c r="Z254" s="104" t="str">
        <f t="shared" si="225"/>
        <v/>
      </c>
      <c r="AA254" s="104" t="str">
        <f t="shared" si="225"/>
        <v/>
      </c>
      <c r="AB254" s="104" t="str">
        <f t="shared" si="225"/>
        <v/>
      </c>
      <c r="AC254" s="104" t="str">
        <f t="shared" si="225"/>
        <v/>
      </c>
      <c r="AD254" s="104" t="str">
        <f t="shared" si="225"/>
        <v/>
      </c>
      <c r="AE254" s="104" t="str">
        <f t="shared" si="225"/>
        <v/>
      </c>
      <c r="AF254" s="104" t="str">
        <f t="shared" si="225"/>
        <v/>
      </c>
      <c r="AG254" s="104" t="str">
        <f t="shared" si="225"/>
        <v/>
      </c>
      <c r="AH254" s="104" t="str">
        <f t="shared" si="225"/>
        <v/>
      </c>
      <c r="AI254" s="104" t="str">
        <f t="shared" si="225"/>
        <v/>
      </c>
      <c r="AJ254" s="104" t="str">
        <f t="shared" si="225"/>
        <v/>
      </c>
      <c r="AK254" s="104"/>
      <c r="AL254" s="104" t="str">
        <f t="shared" si="230"/>
        <v/>
      </c>
      <c r="AM254" s="104" t="str">
        <f t="shared" si="226"/>
        <v/>
      </c>
      <c r="AN254" s="104" t="str">
        <f t="shared" si="226"/>
        <v/>
      </c>
      <c r="AO254" s="104" t="str">
        <f t="shared" si="226"/>
        <v/>
      </c>
      <c r="AP254" s="104" t="str">
        <f t="shared" si="226"/>
        <v/>
      </c>
      <c r="AQ254" s="104" t="str">
        <f t="shared" si="226"/>
        <v/>
      </c>
      <c r="AR254" s="104" t="str">
        <f t="shared" si="226"/>
        <v/>
      </c>
      <c r="AS254" s="104" t="str">
        <f t="shared" si="226"/>
        <v/>
      </c>
      <c r="AT254" s="104" t="str">
        <f t="shared" si="226"/>
        <v/>
      </c>
      <c r="AU254" s="104" t="str">
        <f t="shared" si="226"/>
        <v/>
      </c>
      <c r="AV254" s="104" t="str">
        <f t="shared" si="226"/>
        <v/>
      </c>
      <c r="AW254" s="104" t="str">
        <f t="shared" si="226"/>
        <v/>
      </c>
      <c r="AX254" s="104" t="str">
        <f t="shared" si="226"/>
        <v/>
      </c>
      <c r="AY254" s="104"/>
      <c r="AZ254" s="104" t="str">
        <f t="shared" si="231"/>
        <v/>
      </c>
      <c r="BA254" s="104" t="str">
        <f t="shared" si="227"/>
        <v/>
      </c>
      <c r="BB254" s="104" t="str">
        <f t="shared" si="227"/>
        <v/>
      </c>
      <c r="BC254" s="104" t="str">
        <f t="shared" si="227"/>
        <v/>
      </c>
      <c r="BD254" s="104" t="str">
        <f t="shared" si="227"/>
        <v/>
      </c>
      <c r="BE254" s="104" t="str">
        <f t="shared" si="227"/>
        <v/>
      </c>
      <c r="BF254" s="104" t="str">
        <f t="shared" si="227"/>
        <v/>
      </c>
      <c r="BG254" s="104" t="str">
        <f t="shared" si="227"/>
        <v/>
      </c>
      <c r="BH254" s="104" t="str">
        <f t="shared" si="227"/>
        <v/>
      </c>
      <c r="BI254" s="104" t="str">
        <f t="shared" si="227"/>
        <v/>
      </c>
      <c r="BJ254" s="104" t="str">
        <f t="shared" si="227"/>
        <v/>
      </c>
      <c r="BK254" s="104" t="str">
        <f t="shared" si="227"/>
        <v/>
      </c>
      <c r="BL254" s="104" t="str">
        <f t="shared" si="227"/>
        <v/>
      </c>
      <c r="BM254" s="104"/>
      <c r="BN254" s="104" t="str">
        <f t="shared" si="232"/>
        <v/>
      </c>
      <c r="BO254" s="104" t="str">
        <f t="shared" si="228"/>
        <v/>
      </c>
      <c r="BP254" s="104" t="str">
        <f t="shared" si="228"/>
        <v/>
      </c>
      <c r="BQ254" s="104" t="str">
        <f t="shared" si="228"/>
        <v/>
      </c>
      <c r="BR254" s="104" t="str">
        <f t="shared" si="228"/>
        <v/>
      </c>
      <c r="BS254" s="104" t="str">
        <f t="shared" si="228"/>
        <v/>
      </c>
      <c r="BT254" s="104" t="str">
        <f t="shared" si="228"/>
        <v/>
      </c>
      <c r="BU254" s="104" t="str">
        <f t="shared" si="228"/>
        <v/>
      </c>
      <c r="BV254" s="104" t="str">
        <f t="shared" si="228"/>
        <v/>
      </c>
      <c r="BW254" s="104" t="str">
        <f t="shared" si="228"/>
        <v/>
      </c>
      <c r="BX254" s="104" t="str">
        <f t="shared" si="228"/>
        <v/>
      </c>
      <c r="BY254" s="104" t="str">
        <f t="shared" si="228"/>
        <v/>
      </c>
      <c r="BZ254" s="104" t="str">
        <f t="shared" si="228"/>
        <v/>
      </c>
      <c r="CA254" s="104"/>
      <c r="CB254" s="104" t="str">
        <f t="shared" si="244"/>
        <v/>
      </c>
      <c r="CC254" s="104" t="str">
        <f t="shared" si="244"/>
        <v/>
      </c>
      <c r="CD254" s="104" t="str">
        <f t="shared" si="244"/>
        <v/>
      </c>
      <c r="CE254" s="104" t="str">
        <f t="shared" si="244"/>
        <v/>
      </c>
      <c r="CF254" s="104" t="str">
        <f t="shared" si="244"/>
        <v/>
      </c>
      <c r="CG254" s="104" t="str">
        <f t="shared" si="233"/>
        <v/>
      </c>
      <c r="CH254" s="104" t="str">
        <f t="shared" si="233"/>
        <v/>
      </c>
      <c r="CI254" s="104" t="str">
        <f t="shared" si="233"/>
        <v/>
      </c>
      <c r="CJ254" s="104" t="str">
        <f t="shared" si="233"/>
        <v/>
      </c>
      <c r="CK254" s="104" t="str">
        <f t="shared" si="233"/>
        <v/>
      </c>
      <c r="CL254" s="104" t="str">
        <f t="shared" si="233"/>
        <v/>
      </c>
      <c r="CM254" s="104" t="str">
        <f t="shared" si="233"/>
        <v/>
      </c>
      <c r="CN254" s="104" t="str">
        <f t="shared" si="233"/>
        <v/>
      </c>
      <c r="CO254" s="104"/>
      <c r="CP254" s="104" t="str">
        <f t="shared" si="245"/>
        <v/>
      </c>
      <c r="CQ254" s="104" t="str">
        <f t="shared" si="245"/>
        <v/>
      </c>
      <c r="CR254" s="104" t="str">
        <f t="shared" si="245"/>
        <v/>
      </c>
      <c r="CS254" s="104" t="str">
        <f t="shared" si="245"/>
        <v/>
      </c>
      <c r="CT254" s="104" t="str">
        <f t="shared" si="245"/>
        <v/>
      </c>
      <c r="CU254" s="104" t="str">
        <f t="shared" si="234"/>
        <v/>
      </c>
      <c r="CV254" s="104" t="str">
        <f t="shared" si="234"/>
        <v/>
      </c>
      <c r="CW254" s="104" t="str">
        <f t="shared" si="234"/>
        <v/>
      </c>
      <c r="CX254" s="104" t="str">
        <f t="shared" si="234"/>
        <v/>
      </c>
      <c r="CY254" s="104" t="str">
        <f t="shared" si="234"/>
        <v/>
      </c>
      <c r="CZ254" s="104" t="str">
        <f t="shared" si="234"/>
        <v/>
      </c>
      <c r="DA254" s="104" t="str">
        <f t="shared" si="234"/>
        <v/>
      </c>
      <c r="DB254" s="104" t="str">
        <f t="shared" si="234"/>
        <v/>
      </c>
      <c r="DC254" s="104"/>
      <c r="DD254" s="104" t="str">
        <f t="shared" si="246"/>
        <v/>
      </c>
      <c r="DE254" s="104" t="str">
        <f t="shared" si="246"/>
        <v/>
      </c>
      <c r="DF254" s="104" t="str">
        <f t="shared" si="246"/>
        <v/>
      </c>
      <c r="DG254" s="104" t="str">
        <f t="shared" si="246"/>
        <v/>
      </c>
      <c r="DH254" s="104" t="str">
        <f t="shared" si="246"/>
        <v/>
      </c>
      <c r="DI254" s="104" t="str">
        <f t="shared" si="235"/>
        <v/>
      </c>
      <c r="DJ254" s="104" t="str">
        <f t="shared" si="235"/>
        <v/>
      </c>
      <c r="DK254" s="104" t="str">
        <f t="shared" si="235"/>
        <v/>
      </c>
      <c r="DL254" s="104" t="str">
        <f t="shared" si="235"/>
        <v/>
      </c>
      <c r="DM254" s="104" t="str">
        <f t="shared" si="235"/>
        <v/>
      </c>
      <c r="DN254" s="104" t="str">
        <f t="shared" si="235"/>
        <v/>
      </c>
      <c r="DO254" s="104" t="str">
        <f t="shared" si="235"/>
        <v/>
      </c>
      <c r="DP254" s="104" t="str">
        <f t="shared" si="235"/>
        <v/>
      </c>
      <c r="DQ254" s="104"/>
      <c r="DR254" s="104" t="str">
        <f t="shared" si="247"/>
        <v/>
      </c>
      <c r="DS254" s="104" t="str">
        <f t="shared" si="247"/>
        <v/>
      </c>
      <c r="DT254" s="104" t="str">
        <f t="shared" si="247"/>
        <v/>
      </c>
      <c r="DU254" s="104" t="str">
        <f t="shared" si="247"/>
        <v/>
      </c>
      <c r="DV254" s="104" t="str">
        <f t="shared" si="247"/>
        <v/>
      </c>
      <c r="DW254" s="104" t="str">
        <f t="shared" si="236"/>
        <v/>
      </c>
      <c r="DX254" s="104" t="str">
        <f t="shared" si="236"/>
        <v/>
      </c>
      <c r="DY254" s="104" t="str">
        <f t="shared" si="236"/>
        <v/>
      </c>
      <c r="DZ254" s="104" t="str">
        <f t="shared" si="236"/>
        <v/>
      </c>
      <c r="EA254" s="104" t="str">
        <f t="shared" si="236"/>
        <v/>
      </c>
      <c r="EB254" s="104" t="str">
        <f t="shared" si="236"/>
        <v/>
      </c>
      <c r="EC254" s="104" t="str">
        <f t="shared" si="236"/>
        <v/>
      </c>
      <c r="ED254" s="104" t="str">
        <f t="shared" si="236"/>
        <v/>
      </c>
      <c r="EE254" s="104"/>
      <c r="EF254" s="104" t="str">
        <f t="shared" si="248"/>
        <v/>
      </c>
      <c r="EG254" s="104" t="str">
        <f t="shared" si="248"/>
        <v/>
      </c>
      <c r="EH254" s="104" t="str">
        <f t="shared" si="248"/>
        <v/>
      </c>
      <c r="EI254" s="104" t="str">
        <f t="shared" si="248"/>
        <v/>
      </c>
      <c r="EJ254" s="104" t="str">
        <f t="shared" si="248"/>
        <v/>
      </c>
      <c r="EK254" s="104" t="str">
        <f t="shared" si="237"/>
        <v/>
      </c>
      <c r="EL254" s="104" t="str">
        <f t="shared" si="237"/>
        <v/>
      </c>
      <c r="EM254" s="104" t="str">
        <f t="shared" si="237"/>
        <v/>
      </c>
      <c r="EN254" s="104" t="str">
        <f t="shared" si="237"/>
        <v/>
      </c>
      <c r="EO254" s="104" t="str">
        <f t="shared" si="237"/>
        <v/>
      </c>
      <c r="EP254" s="104" t="str">
        <f t="shared" si="237"/>
        <v/>
      </c>
      <c r="EQ254" s="104" t="str">
        <f t="shared" si="237"/>
        <v/>
      </c>
      <c r="ER254" s="104" t="str">
        <f t="shared" si="237"/>
        <v/>
      </c>
      <c r="ES254" s="104"/>
      <c r="ET254" s="104" t="str">
        <f t="shared" si="249"/>
        <v/>
      </c>
      <c r="EU254" s="104" t="str">
        <f t="shared" si="249"/>
        <v/>
      </c>
      <c r="EV254" s="104" t="str">
        <f t="shared" si="249"/>
        <v/>
      </c>
      <c r="EW254" s="104" t="str">
        <f t="shared" si="249"/>
        <v/>
      </c>
      <c r="EX254" s="104" t="str">
        <f t="shared" si="249"/>
        <v/>
      </c>
      <c r="EY254" s="104" t="str">
        <f t="shared" si="238"/>
        <v/>
      </c>
      <c r="EZ254" s="104" t="str">
        <f t="shared" si="238"/>
        <v/>
      </c>
      <c r="FA254" s="104" t="str">
        <f t="shared" si="238"/>
        <v/>
      </c>
      <c r="FB254" s="104" t="str">
        <f t="shared" si="238"/>
        <v/>
      </c>
      <c r="FC254" s="104" t="str">
        <f t="shared" si="238"/>
        <v/>
      </c>
      <c r="FD254" s="104" t="str">
        <f t="shared" si="238"/>
        <v/>
      </c>
      <c r="FE254" s="104" t="str">
        <f t="shared" si="238"/>
        <v/>
      </c>
      <c r="FF254" s="104" t="str">
        <f t="shared" si="238"/>
        <v/>
      </c>
      <c r="FG254" s="104"/>
      <c r="FH254" s="104" t="str">
        <f t="shared" si="250"/>
        <v/>
      </c>
      <c r="FI254" s="104" t="str">
        <f t="shared" si="250"/>
        <v/>
      </c>
      <c r="FJ254" s="104" t="str">
        <f t="shared" si="250"/>
        <v/>
      </c>
      <c r="FK254" s="104" t="str">
        <f t="shared" si="250"/>
        <v/>
      </c>
      <c r="FL254" s="104" t="str">
        <f t="shared" si="250"/>
        <v/>
      </c>
      <c r="FM254" s="104" t="str">
        <f t="shared" si="239"/>
        <v/>
      </c>
      <c r="FN254" s="104" t="str">
        <f t="shared" si="239"/>
        <v/>
      </c>
      <c r="FO254" s="104" t="str">
        <f t="shared" si="239"/>
        <v/>
      </c>
      <c r="FP254" s="104" t="str">
        <f t="shared" si="239"/>
        <v/>
      </c>
      <c r="FQ254" s="104" t="str">
        <f t="shared" si="239"/>
        <v/>
      </c>
      <c r="FR254" s="104" t="str">
        <f t="shared" si="239"/>
        <v/>
      </c>
      <c r="FS254" s="104" t="str">
        <f t="shared" si="239"/>
        <v/>
      </c>
      <c r="FT254" s="104" t="str">
        <f t="shared" si="239"/>
        <v/>
      </c>
      <c r="FU254" s="104"/>
      <c r="FV254" s="104" t="str">
        <f t="shared" si="251"/>
        <v/>
      </c>
      <c r="FW254" s="104" t="str">
        <f t="shared" si="251"/>
        <v/>
      </c>
      <c r="FX254" s="104" t="str">
        <f t="shared" si="251"/>
        <v/>
      </c>
      <c r="FY254" s="104" t="str">
        <f t="shared" si="251"/>
        <v/>
      </c>
      <c r="FZ254" s="104" t="str">
        <f t="shared" si="251"/>
        <v/>
      </c>
      <c r="GA254" s="104" t="str">
        <f t="shared" si="240"/>
        <v/>
      </c>
      <c r="GB254" s="104" t="str">
        <f t="shared" si="240"/>
        <v/>
      </c>
      <c r="GC254" s="104" t="str">
        <f t="shared" si="240"/>
        <v/>
      </c>
      <c r="GD254" s="104" t="str">
        <f t="shared" si="240"/>
        <v/>
      </c>
      <c r="GE254" s="104" t="str">
        <f t="shared" si="240"/>
        <v/>
      </c>
      <c r="GF254" s="104" t="str">
        <f t="shared" si="240"/>
        <v/>
      </c>
      <c r="GG254" s="104" t="str">
        <f t="shared" si="240"/>
        <v/>
      </c>
      <c r="GH254" s="104" t="str">
        <f t="shared" si="240"/>
        <v/>
      </c>
      <c r="GI254" s="104"/>
      <c r="GJ254" s="104" t="str">
        <f t="shared" si="252"/>
        <v/>
      </c>
      <c r="GK254" s="104" t="str">
        <f t="shared" si="252"/>
        <v/>
      </c>
      <c r="GL254" s="104" t="str">
        <f t="shared" si="252"/>
        <v/>
      </c>
      <c r="GM254" s="104" t="str">
        <f t="shared" si="252"/>
        <v/>
      </c>
      <c r="GN254" s="104" t="str">
        <f t="shared" si="252"/>
        <v/>
      </c>
      <c r="GO254" s="104" t="str">
        <f t="shared" si="241"/>
        <v/>
      </c>
      <c r="GP254" s="104" t="str">
        <f t="shared" si="241"/>
        <v/>
      </c>
      <c r="GQ254" s="104" t="str">
        <f t="shared" si="241"/>
        <v/>
      </c>
      <c r="GR254" s="104" t="str">
        <f t="shared" si="241"/>
        <v/>
      </c>
      <c r="GS254" s="104" t="str">
        <f t="shared" si="241"/>
        <v/>
      </c>
      <c r="GT254" s="104" t="str">
        <f t="shared" si="241"/>
        <v/>
      </c>
      <c r="GU254" s="104" t="str">
        <f t="shared" si="241"/>
        <v/>
      </c>
      <c r="GV254" s="104" t="str">
        <f t="shared" si="241"/>
        <v/>
      </c>
      <c r="GW254" s="104"/>
      <c r="GX254" s="104" t="str">
        <f t="shared" si="253"/>
        <v/>
      </c>
      <c r="GY254" s="104" t="str">
        <f t="shared" si="253"/>
        <v/>
      </c>
      <c r="GZ254" s="104" t="str">
        <f t="shared" si="253"/>
        <v/>
      </c>
      <c r="HA254" s="104" t="str">
        <f t="shared" si="253"/>
        <v/>
      </c>
      <c r="HB254" s="104" t="str">
        <f t="shared" si="253"/>
        <v/>
      </c>
      <c r="HC254" s="104" t="str">
        <f t="shared" si="242"/>
        <v/>
      </c>
      <c r="HD254" s="104" t="str">
        <f t="shared" si="242"/>
        <v/>
      </c>
      <c r="HE254" s="104" t="str">
        <f t="shared" si="242"/>
        <v/>
      </c>
      <c r="HF254" s="104" t="str">
        <f t="shared" si="242"/>
        <v/>
      </c>
      <c r="HG254" s="104" t="str">
        <f t="shared" si="242"/>
        <v/>
      </c>
      <c r="HH254" s="104" t="str">
        <f t="shared" si="242"/>
        <v/>
      </c>
      <c r="HI254" s="104" t="str">
        <f t="shared" si="242"/>
        <v/>
      </c>
      <c r="HJ254" s="104" t="str">
        <f t="shared" si="242"/>
        <v/>
      </c>
    </row>
    <row r="255" spans="1:218" x14ac:dyDescent="0.25">
      <c r="A255" s="91">
        <v>40668</v>
      </c>
      <c r="B255" s="113">
        <v>0.61111111111111105</v>
      </c>
      <c r="C255" s="114" t="s">
        <v>571</v>
      </c>
      <c r="D255" s="160" t="s">
        <v>575</v>
      </c>
      <c r="E255" s="112">
        <v>12</v>
      </c>
      <c r="F255" s="134"/>
      <c r="G255" s="161"/>
      <c r="H255" s="162" t="str">
        <f>INDEX('Daily Activity List'!B:B,MATCH(A255,'Daily Activity List'!$A:$A))</f>
        <v>AB - Clearance Sampling</v>
      </c>
      <c r="I255" s="136"/>
      <c r="J255" s="104" t="str">
        <f t="shared" si="243"/>
        <v/>
      </c>
      <c r="K255" s="104" t="str">
        <f t="shared" si="243"/>
        <v/>
      </c>
      <c r="L255" s="104" t="str">
        <f t="shared" si="243"/>
        <v/>
      </c>
      <c r="M255" s="104" t="str">
        <f t="shared" si="243"/>
        <v/>
      </c>
      <c r="N255" s="104" t="str">
        <f t="shared" si="243"/>
        <v/>
      </c>
      <c r="O255" s="104" t="str">
        <f t="shared" si="243"/>
        <v/>
      </c>
      <c r="P255" s="104" t="str">
        <f t="shared" si="243"/>
        <v/>
      </c>
      <c r="Q255" s="104" t="str">
        <f t="shared" si="243"/>
        <v/>
      </c>
      <c r="R255" s="104">
        <f t="shared" si="243"/>
        <v>12</v>
      </c>
      <c r="S255" s="104" t="str">
        <f t="shared" si="243"/>
        <v/>
      </c>
      <c r="T255" s="104" t="str">
        <f t="shared" si="243"/>
        <v/>
      </c>
      <c r="U255" s="104" t="str">
        <f t="shared" si="243"/>
        <v/>
      </c>
      <c r="V255" s="104" t="str">
        <f t="shared" si="243"/>
        <v/>
      </c>
      <c r="W255" s="136"/>
      <c r="X255" s="104" t="str">
        <f t="shared" si="229"/>
        <v/>
      </c>
      <c r="Y255" s="104" t="str">
        <f t="shared" si="225"/>
        <v/>
      </c>
      <c r="Z255" s="104" t="str">
        <f t="shared" si="225"/>
        <v/>
      </c>
      <c r="AA255" s="104" t="str">
        <f t="shared" si="225"/>
        <v/>
      </c>
      <c r="AB255" s="104" t="str">
        <f t="shared" si="225"/>
        <v/>
      </c>
      <c r="AC255" s="104" t="str">
        <f t="shared" si="225"/>
        <v/>
      </c>
      <c r="AD255" s="104" t="str">
        <f t="shared" si="225"/>
        <v/>
      </c>
      <c r="AE255" s="104" t="str">
        <f t="shared" si="225"/>
        <v/>
      </c>
      <c r="AF255" s="104" t="str">
        <f t="shared" si="225"/>
        <v/>
      </c>
      <c r="AG255" s="104" t="str">
        <f t="shared" si="225"/>
        <v/>
      </c>
      <c r="AH255" s="104" t="str">
        <f t="shared" si="225"/>
        <v/>
      </c>
      <c r="AI255" s="104" t="str">
        <f t="shared" si="225"/>
        <v/>
      </c>
      <c r="AJ255" s="104" t="str">
        <f t="shared" ref="Y255:AJ277" si="254">IF($C255="Decontamination Line",IF($F255="","",IF($H255=AJ$1,$F255,"")),"")</f>
        <v/>
      </c>
      <c r="AK255" s="104"/>
      <c r="AL255" s="104" t="str">
        <f t="shared" si="230"/>
        <v/>
      </c>
      <c r="AM255" s="104" t="str">
        <f t="shared" si="226"/>
        <v/>
      </c>
      <c r="AN255" s="104" t="str">
        <f t="shared" si="226"/>
        <v/>
      </c>
      <c r="AO255" s="104" t="str">
        <f t="shared" si="226"/>
        <v/>
      </c>
      <c r="AP255" s="104" t="str">
        <f t="shared" si="226"/>
        <v/>
      </c>
      <c r="AQ255" s="104" t="str">
        <f t="shared" si="226"/>
        <v/>
      </c>
      <c r="AR255" s="104" t="str">
        <f t="shared" si="226"/>
        <v/>
      </c>
      <c r="AS255" s="104" t="str">
        <f t="shared" si="226"/>
        <v/>
      </c>
      <c r="AT255" s="104" t="str">
        <f t="shared" si="226"/>
        <v/>
      </c>
      <c r="AU255" s="104" t="str">
        <f t="shared" si="226"/>
        <v/>
      </c>
      <c r="AV255" s="104" t="str">
        <f t="shared" si="226"/>
        <v/>
      </c>
      <c r="AW255" s="104" t="str">
        <f t="shared" si="226"/>
        <v/>
      </c>
      <c r="AX255" s="104" t="str">
        <f t="shared" ref="AM255:AX277" si="255">IF($C255="Donning Trailer",IF($E255="","",IF($H255=AX$1,$E255,"")),"")</f>
        <v/>
      </c>
      <c r="AY255" s="104"/>
      <c r="AZ255" s="104" t="str">
        <f t="shared" si="231"/>
        <v/>
      </c>
      <c r="BA255" s="104" t="str">
        <f t="shared" si="227"/>
        <v/>
      </c>
      <c r="BB255" s="104" t="str">
        <f t="shared" si="227"/>
        <v/>
      </c>
      <c r="BC255" s="104" t="str">
        <f t="shared" si="227"/>
        <v/>
      </c>
      <c r="BD255" s="104" t="str">
        <f t="shared" si="227"/>
        <v/>
      </c>
      <c r="BE255" s="104" t="str">
        <f t="shared" si="227"/>
        <v/>
      </c>
      <c r="BF255" s="104" t="str">
        <f t="shared" si="227"/>
        <v/>
      </c>
      <c r="BG255" s="104" t="str">
        <f t="shared" si="227"/>
        <v/>
      </c>
      <c r="BH255" s="104" t="str">
        <f t="shared" si="227"/>
        <v/>
      </c>
      <c r="BI255" s="104" t="str">
        <f t="shared" si="227"/>
        <v/>
      </c>
      <c r="BJ255" s="104" t="str">
        <f t="shared" si="227"/>
        <v/>
      </c>
      <c r="BK255" s="104" t="str">
        <f t="shared" si="227"/>
        <v/>
      </c>
      <c r="BL255" s="104" t="str">
        <f t="shared" ref="BA255:BL277" si="256">IF($C255="Building",IF($E255="","",IF($H255=BL$1,$E255,"")),"")</f>
        <v/>
      </c>
      <c r="BM255" s="104"/>
      <c r="BN255" s="104" t="str">
        <f t="shared" si="232"/>
        <v/>
      </c>
      <c r="BO255" s="104" t="str">
        <f t="shared" si="228"/>
        <v/>
      </c>
      <c r="BP255" s="104" t="str">
        <f t="shared" si="228"/>
        <v/>
      </c>
      <c r="BQ255" s="104" t="str">
        <f t="shared" si="228"/>
        <v/>
      </c>
      <c r="BR255" s="104" t="str">
        <f t="shared" si="228"/>
        <v/>
      </c>
      <c r="BS255" s="104" t="str">
        <f t="shared" si="228"/>
        <v/>
      </c>
      <c r="BT255" s="104" t="str">
        <f t="shared" si="228"/>
        <v/>
      </c>
      <c r="BU255" s="104" t="str">
        <f t="shared" si="228"/>
        <v/>
      </c>
      <c r="BV255" s="104" t="str">
        <f t="shared" si="228"/>
        <v/>
      </c>
      <c r="BW255" s="104" t="str">
        <f t="shared" si="228"/>
        <v/>
      </c>
      <c r="BX255" s="104" t="str">
        <f t="shared" si="228"/>
        <v/>
      </c>
      <c r="BY255" s="104" t="str">
        <f t="shared" si="228"/>
        <v/>
      </c>
      <c r="BZ255" s="104" t="str">
        <f t="shared" ref="BO255:BZ277" si="257">IF($C255="Building",IF($F255="","",IF($H255=BZ$1,$F255,"")),"")</f>
        <v/>
      </c>
      <c r="CA255" s="104"/>
      <c r="CB255" s="104" t="str">
        <f t="shared" si="244"/>
        <v/>
      </c>
      <c r="CC255" s="104" t="str">
        <f t="shared" si="244"/>
        <v/>
      </c>
      <c r="CD255" s="104" t="str">
        <f t="shared" si="244"/>
        <v/>
      </c>
      <c r="CE255" s="104" t="str">
        <f t="shared" si="244"/>
        <v/>
      </c>
      <c r="CF255" s="104" t="str">
        <f t="shared" si="244"/>
        <v/>
      </c>
      <c r="CG255" s="104" t="str">
        <f t="shared" si="233"/>
        <v/>
      </c>
      <c r="CH255" s="104" t="str">
        <f t="shared" si="233"/>
        <v/>
      </c>
      <c r="CI255" s="104" t="str">
        <f t="shared" si="233"/>
        <v/>
      </c>
      <c r="CJ255" s="104" t="str">
        <f t="shared" si="233"/>
        <v/>
      </c>
      <c r="CK255" s="104" t="str">
        <f t="shared" si="233"/>
        <v/>
      </c>
      <c r="CL255" s="104" t="str">
        <f t="shared" si="233"/>
        <v/>
      </c>
      <c r="CM255" s="104" t="str">
        <f t="shared" si="233"/>
        <v/>
      </c>
      <c r="CN255" s="104" t="str">
        <f t="shared" si="233"/>
        <v/>
      </c>
      <c r="CO255" s="104"/>
      <c r="CP255" s="104" t="str">
        <f t="shared" si="245"/>
        <v/>
      </c>
      <c r="CQ255" s="104" t="str">
        <f t="shared" si="245"/>
        <v/>
      </c>
      <c r="CR255" s="104" t="str">
        <f t="shared" si="245"/>
        <v/>
      </c>
      <c r="CS255" s="104" t="str">
        <f t="shared" si="245"/>
        <v/>
      </c>
      <c r="CT255" s="104" t="str">
        <f t="shared" si="245"/>
        <v/>
      </c>
      <c r="CU255" s="104" t="str">
        <f t="shared" si="234"/>
        <v/>
      </c>
      <c r="CV255" s="104" t="str">
        <f t="shared" si="234"/>
        <v/>
      </c>
      <c r="CW255" s="104" t="str">
        <f t="shared" si="234"/>
        <v/>
      </c>
      <c r="CX255" s="104" t="str">
        <f t="shared" si="234"/>
        <v/>
      </c>
      <c r="CY255" s="104" t="str">
        <f t="shared" si="234"/>
        <v/>
      </c>
      <c r="CZ255" s="104" t="str">
        <f t="shared" si="234"/>
        <v/>
      </c>
      <c r="DA255" s="104" t="str">
        <f t="shared" si="234"/>
        <v/>
      </c>
      <c r="DB255" s="104" t="str">
        <f t="shared" si="234"/>
        <v/>
      </c>
      <c r="DC255" s="104"/>
      <c r="DD255" s="104" t="str">
        <f t="shared" si="246"/>
        <v/>
      </c>
      <c r="DE255" s="104" t="str">
        <f t="shared" si="246"/>
        <v/>
      </c>
      <c r="DF255" s="104" t="str">
        <f t="shared" si="246"/>
        <v/>
      </c>
      <c r="DG255" s="104" t="str">
        <f t="shared" si="246"/>
        <v/>
      </c>
      <c r="DH255" s="104" t="str">
        <f t="shared" si="246"/>
        <v/>
      </c>
      <c r="DI255" s="104" t="str">
        <f t="shared" si="235"/>
        <v/>
      </c>
      <c r="DJ255" s="104" t="str">
        <f t="shared" si="235"/>
        <v/>
      </c>
      <c r="DK255" s="104" t="str">
        <f t="shared" si="235"/>
        <v/>
      </c>
      <c r="DL255" s="104" t="str">
        <f t="shared" si="235"/>
        <v/>
      </c>
      <c r="DM255" s="104" t="str">
        <f t="shared" si="235"/>
        <v/>
      </c>
      <c r="DN255" s="104" t="str">
        <f t="shared" si="235"/>
        <v/>
      </c>
      <c r="DO255" s="104" t="str">
        <f t="shared" si="235"/>
        <v/>
      </c>
      <c r="DP255" s="104" t="str">
        <f t="shared" si="235"/>
        <v/>
      </c>
      <c r="DQ255" s="104"/>
      <c r="DR255" s="104" t="str">
        <f t="shared" si="247"/>
        <v/>
      </c>
      <c r="DS255" s="104" t="str">
        <f t="shared" si="247"/>
        <v/>
      </c>
      <c r="DT255" s="104" t="str">
        <f t="shared" si="247"/>
        <v/>
      </c>
      <c r="DU255" s="104" t="str">
        <f t="shared" si="247"/>
        <v/>
      </c>
      <c r="DV255" s="104" t="str">
        <f t="shared" si="247"/>
        <v/>
      </c>
      <c r="DW255" s="104" t="str">
        <f t="shared" si="236"/>
        <v/>
      </c>
      <c r="DX255" s="104" t="str">
        <f t="shared" si="236"/>
        <v/>
      </c>
      <c r="DY255" s="104" t="str">
        <f t="shared" si="236"/>
        <v/>
      </c>
      <c r="DZ255" s="104" t="str">
        <f t="shared" si="236"/>
        <v/>
      </c>
      <c r="EA255" s="104" t="str">
        <f t="shared" si="236"/>
        <v/>
      </c>
      <c r="EB255" s="104" t="str">
        <f t="shared" si="236"/>
        <v/>
      </c>
      <c r="EC255" s="104" t="str">
        <f t="shared" si="236"/>
        <v/>
      </c>
      <c r="ED255" s="104" t="str">
        <f t="shared" si="236"/>
        <v/>
      </c>
      <c r="EE255" s="104"/>
      <c r="EF255" s="104" t="str">
        <f t="shared" si="248"/>
        <v/>
      </c>
      <c r="EG255" s="104" t="str">
        <f t="shared" si="248"/>
        <v/>
      </c>
      <c r="EH255" s="104" t="str">
        <f t="shared" si="248"/>
        <v/>
      </c>
      <c r="EI255" s="104" t="str">
        <f t="shared" si="248"/>
        <v/>
      </c>
      <c r="EJ255" s="104" t="str">
        <f t="shared" si="248"/>
        <v/>
      </c>
      <c r="EK255" s="104" t="str">
        <f t="shared" si="237"/>
        <v/>
      </c>
      <c r="EL255" s="104" t="str">
        <f t="shared" si="237"/>
        <v/>
      </c>
      <c r="EM255" s="104" t="str">
        <f t="shared" si="237"/>
        <v/>
      </c>
      <c r="EN255" s="104" t="str">
        <f t="shared" si="237"/>
        <v/>
      </c>
      <c r="EO255" s="104" t="str">
        <f t="shared" si="237"/>
        <v/>
      </c>
      <c r="EP255" s="104" t="str">
        <f t="shared" si="237"/>
        <v/>
      </c>
      <c r="EQ255" s="104" t="str">
        <f t="shared" si="237"/>
        <v/>
      </c>
      <c r="ER255" s="104" t="str">
        <f t="shared" si="237"/>
        <v/>
      </c>
      <c r="ES255" s="104"/>
      <c r="ET255" s="104" t="str">
        <f t="shared" si="249"/>
        <v/>
      </c>
      <c r="EU255" s="104" t="str">
        <f t="shared" si="249"/>
        <v/>
      </c>
      <c r="EV255" s="104" t="str">
        <f t="shared" si="249"/>
        <v/>
      </c>
      <c r="EW255" s="104" t="str">
        <f t="shared" si="249"/>
        <v/>
      </c>
      <c r="EX255" s="104" t="str">
        <f t="shared" si="249"/>
        <v/>
      </c>
      <c r="EY255" s="104" t="str">
        <f t="shared" si="238"/>
        <v/>
      </c>
      <c r="EZ255" s="104" t="str">
        <f t="shared" si="238"/>
        <v/>
      </c>
      <c r="FA255" s="104" t="str">
        <f t="shared" si="238"/>
        <v/>
      </c>
      <c r="FB255" s="104" t="str">
        <f t="shared" si="238"/>
        <v/>
      </c>
      <c r="FC255" s="104" t="str">
        <f t="shared" si="238"/>
        <v/>
      </c>
      <c r="FD255" s="104" t="str">
        <f t="shared" si="238"/>
        <v/>
      </c>
      <c r="FE255" s="104" t="str">
        <f t="shared" si="238"/>
        <v/>
      </c>
      <c r="FF255" s="104" t="str">
        <f t="shared" si="238"/>
        <v/>
      </c>
      <c r="FG255" s="104"/>
      <c r="FH255" s="104" t="str">
        <f t="shared" si="250"/>
        <v/>
      </c>
      <c r="FI255" s="104" t="str">
        <f t="shared" si="250"/>
        <v/>
      </c>
      <c r="FJ255" s="104" t="str">
        <f t="shared" si="250"/>
        <v/>
      </c>
      <c r="FK255" s="104" t="str">
        <f t="shared" si="250"/>
        <v/>
      </c>
      <c r="FL255" s="104" t="str">
        <f t="shared" si="250"/>
        <v/>
      </c>
      <c r="FM255" s="104" t="str">
        <f t="shared" si="239"/>
        <v/>
      </c>
      <c r="FN255" s="104" t="str">
        <f t="shared" si="239"/>
        <v/>
      </c>
      <c r="FO255" s="104" t="str">
        <f t="shared" si="239"/>
        <v/>
      </c>
      <c r="FP255" s="104" t="str">
        <f t="shared" si="239"/>
        <v/>
      </c>
      <c r="FQ255" s="104" t="str">
        <f t="shared" si="239"/>
        <v/>
      </c>
      <c r="FR255" s="104" t="str">
        <f t="shared" si="239"/>
        <v/>
      </c>
      <c r="FS255" s="104" t="str">
        <f t="shared" si="239"/>
        <v/>
      </c>
      <c r="FT255" s="104" t="str">
        <f t="shared" si="239"/>
        <v/>
      </c>
      <c r="FU255" s="104"/>
      <c r="FV255" s="104" t="str">
        <f t="shared" si="251"/>
        <v/>
      </c>
      <c r="FW255" s="104" t="str">
        <f t="shared" si="251"/>
        <v/>
      </c>
      <c r="FX255" s="104" t="str">
        <f t="shared" si="251"/>
        <v/>
      </c>
      <c r="FY255" s="104" t="str">
        <f t="shared" si="251"/>
        <v/>
      </c>
      <c r="FZ255" s="104" t="str">
        <f t="shared" si="251"/>
        <v/>
      </c>
      <c r="GA255" s="104" t="str">
        <f t="shared" si="240"/>
        <v/>
      </c>
      <c r="GB255" s="104" t="str">
        <f t="shared" si="240"/>
        <v/>
      </c>
      <c r="GC255" s="104" t="str">
        <f t="shared" si="240"/>
        <v/>
      </c>
      <c r="GD255" s="104" t="str">
        <f t="shared" si="240"/>
        <v/>
      </c>
      <c r="GE255" s="104" t="str">
        <f t="shared" si="240"/>
        <v/>
      </c>
      <c r="GF255" s="104" t="str">
        <f t="shared" si="240"/>
        <v/>
      </c>
      <c r="GG255" s="104" t="str">
        <f t="shared" si="240"/>
        <v/>
      </c>
      <c r="GH255" s="104" t="str">
        <f t="shared" si="240"/>
        <v/>
      </c>
      <c r="GI255" s="104"/>
      <c r="GJ255" s="104" t="str">
        <f t="shared" si="252"/>
        <v/>
      </c>
      <c r="GK255" s="104" t="str">
        <f t="shared" si="252"/>
        <v/>
      </c>
      <c r="GL255" s="104" t="str">
        <f t="shared" si="252"/>
        <v/>
      </c>
      <c r="GM255" s="104" t="str">
        <f t="shared" si="252"/>
        <v/>
      </c>
      <c r="GN255" s="104" t="str">
        <f t="shared" si="252"/>
        <v/>
      </c>
      <c r="GO255" s="104" t="str">
        <f t="shared" si="241"/>
        <v/>
      </c>
      <c r="GP255" s="104" t="str">
        <f t="shared" si="241"/>
        <v/>
      </c>
      <c r="GQ255" s="104" t="str">
        <f t="shared" si="241"/>
        <v/>
      </c>
      <c r="GR255" s="104" t="str">
        <f t="shared" si="241"/>
        <v/>
      </c>
      <c r="GS255" s="104" t="str">
        <f t="shared" si="241"/>
        <v/>
      </c>
      <c r="GT255" s="104" t="str">
        <f t="shared" si="241"/>
        <v/>
      </c>
      <c r="GU255" s="104" t="str">
        <f t="shared" si="241"/>
        <v/>
      </c>
      <c r="GV255" s="104" t="str">
        <f t="shared" si="241"/>
        <v/>
      </c>
      <c r="GW255" s="104"/>
      <c r="GX255" s="104" t="str">
        <f t="shared" si="253"/>
        <v/>
      </c>
      <c r="GY255" s="104" t="str">
        <f t="shared" si="253"/>
        <v/>
      </c>
      <c r="GZ255" s="104" t="str">
        <f t="shared" si="253"/>
        <v/>
      </c>
      <c r="HA255" s="104" t="str">
        <f t="shared" si="253"/>
        <v/>
      </c>
      <c r="HB255" s="104" t="str">
        <f t="shared" si="253"/>
        <v/>
      </c>
      <c r="HC255" s="104" t="str">
        <f t="shared" si="242"/>
        <v/>
      </c>
      <c r="HD255" s="104" t="str">
        <f t="shared" si="242"/>
        <v/>
      </c>
      <c r="HE255" s="104" t="str">
        <f t="shared" si="242"/>
        <v/>
      </c>
      <c r="HF255" s="104" t="str">
        <f t="shared" si="242"/>
        <v/>
      </c>
      <c r="HG255" s="104" t="str">
        <f t="shared" si="242"/>
        <v/>
      </c>
      <c r="HH255" s="104" t="str">
        <f t="shared" si="242"/>
        <v/>
      </c>
      <c r="HI255" s="104" t="str">
        <f t="shared" si="242"/>
        <v/>
      </c>
      <c r="HJ255" s="104" t="str">
        <f t="shared" si="242"/>
        <v/>
      </c>
    </row>
    <row r="256" spans="1:218" x14ac:dyDescent="0.25">
      <c r="A256" s="91">
        <v>40668</v>
      </c>
      <c r="B256" s="113">
        <v>0.66111111111111109</v>
      </c>
      <c r="C256" s="114" t="s">
        <v>571</v>
      </c>
      <c r="D256" s="160" t="s">
        <v>575</v>
      </c>
      <c r="E256" s="112">
        <v>11.8</v>
      </c>
      <c r="F256" s="134"/>
      <c r="G256" s="161"/>
      <c r="H256" s="162" t="str">
        <f>INDEX('Daily Activity List'!B:B,MATCH(A256,'Daily Activity List'!$A:$A))</f>
        <v>AB - Clearance Sampling</v>
      </c>
      <c r="I256" s="136"/>
      <c r="J256" s="104" t="str">
        <f t="shared" si="243"/>
        <v/>
      </c>
      <c r="K256" s="104" t="str">
        <f t="shared" si="243"/>
        <v/>
      </c>
      <c r="L256" s="104" t="str">
        <f t="shared" si="243"/>
        <v/>
      </c>
      <c r="M256" s="104" t="str">
        <f t="shared" si="243"/>
        <v/>
      </c>
      <c r="N256" s="104" t="str">
        <f t="shared" si="243"/>
        <v/>
      </c>
      <c r="O256" s="104" t="str">
        <f t="shared" si="243"/>
        <v/>
      </c>
      <c r="P256" s="104" t="str">
        <f t="shared" si="243"/>
        <v/>
      </c>
      <c r="Q256" s="104" t="str">
        <f t="shared" si="243"/>
        <v/>
      </c>
      <c r="R256" s="104">
        <f t="shared" si="243"/>
        <v>11.8</v>
      </c>
      <c r="S256" s="104" t="str">
        <f t="shared" si="243"/>
        <v/>
      </c>
      <c r="T256" s="104" t="str">
        <f t="shared" si="243"/>
        <v/>
      </c>
      <c r="U256" s="104" t="str">
        <f t="shared" si="243"/>
        <v/>
      </c>
      <c r="V256" s="104" t="str">
        <f t="shared" si="243"/>
        <v/>
      </c>
      <c r="W256" s="136"/>
      <c r="X256" s="104" t="str">
        <f t="shared" si="229"/>
        <v/>
      </c>
      <c r="Y256" s="104" t="str">
        <f t="shared" si="254"/>
        <v/>
      </c>
      <c r="Z256" s="104" t="str">
        <f t="shared" si="254"/>
        <v/>
      </c>
      <c r="AA256" s="104" t="str">
        <f t="shared" si="254"/>
        <v/>
      </c>
      <c r="AB256" s="104" t="str">
        <f t="shared" si="254"/>
        <v/>
      </c>
      <c r="AC256" s="104" t="str">
        <f t="shared" si="254"/>
        <v/>
      </c>
      <c r="AD256" s="104" t="str">
        <f t="shared" si="254"/>
        <v/>
      </c>
      <c r="AE256" s="104" t="str">
        <f t="shared" si="254"/>
        <v/>
      </c>
      <c r="AF256" s="104" t="str">
        <f t="shared" si="254"/>
        <v/>
      </c>
      <c r="AG256" s="104" t="str">
        <f t="shared" si="254"/>
        <v/>
      </c>
      <c r="AH256" s="104" t="str">
        <f t="shared" si="254"/>
        <v/>
      </c>
      <c r="AI256" s="104" t="str">
        <f t="shared" si="254"/>
        <v/>
      </c>
      <c r="AJ256" s="104" t="str">
        <f t="shared" si="254"/>
        <v/>
      </c>
      <c r="AK256" s="104"/>
      <c r="AL256" s="104" t="str">
        <f t="shared" si="230"/>
        <v/>
      </c>
      <c r="AM256" s="104" t="str">
        <f t="shared" si="255"/>
        <v/>
      </c>
      <c r="AN256" s="104" t="str">
        <f t="shared" si="255"/>
        <v/>
      </c>
      <c r="AO256" s="104" t="str">
        <f t="shared" si="255"/>
        <v/>
      </c>
      <c r="AP256" s="104" t="str">
        <f t="shared" si="255"/>
        <v/>
      </c>
      <c r="AQ256" s="104" t="str">
        <f t="shared" si="255"/>
        <v/>
      </c>
      <c r="AR256" s="104" t="str">
        <f t="shared" si="255"/>
        <v/>
      </c>
      <c r="AS256" s="104" t="str">
        <f t="shared" si="255"/>
        <v/>
      </c>
      <c r="AT256" s="104" t="str">
        <f t="shared" si="255"/>
        <v/>
      </c>
      <c r="AU256" s="104" t="str">
        <f t="shared" si="255"/>
        <v/>
      </c>
      <c r="AV256" s="104" t="str">
        <f t="shared" si="255"/>
        <v/>
      </c>
      <c r="AW256" s="104" t="str">
        <f t="shared" si="255"/>
        <v/>
      </c>
      <c r="AX256" s="104" t="str">
        <f t="shared" si="255"/>
        <v/>
      </c>
      <c r="AY256" s="104"/>
      <c r="AZ256" s="104" t="str">
        <f t="shared" si="231"/>
        <v/>
      </c>
      <c r="BA256" s="104" t="str">
        <f t="shared" si="256"/>
        <v/>
      </c>
      <c r="BB256" s="104" t="str">
        <f t="shared" si="256"/>
        <v/>
      </c>
      <c r="BC256" s="104" t="str">
        <f t="shared" si="256"/>
        <v/>
      </c>
      <c r="BD256" s="104" t="str">
        <f t="shared" si="256"/>
        <v/>
      </c>
      <c r="BE256" s="104" t="str">
        <f t="shared" si="256"/>
        <v/>
      </c>
      <c r="BF256" s="104" t="str">
        <f t="shared" si="256"/>
        <v/>
      </c>
      <c r="BG256" s="104" t="str">
        <f t="shared" si="256"/>
        <v/>
      </c>
      <c r="BH256" s="104" t="str">
        <f t="shared" si="256"/>
        <v/>
      </c>
      <c r="BI256" s="104" t="str">
        <f t="shared" si="256"/>
        <v/>
      </c>
      <c r="BJ256" s="104" t="str">
        <f t="shared" si="256"/>
        <v/>
      </c>
      <c r="BK256" s="104" t="str">
        <f t="shared" si="256"/>
        <v/>
      </c>
      <c r="BL256" s="104" t="str">
        <f t="shared" si="256"/>
        <v/>
      </c>
      <c r="BM256" s="104"/>
      <c r="BN256" s="104" t="str">
        <f t="shared" si="232"/>
        <v/>
      </c>
      <c r="BO256" s="104" t="str">
        <f t="shared" si="257"/>
        <v/>
      </c>
      <c r="BP256" s="104" t="str">
        <f t="shared" si="257"/>
        <v/>
      </c>
      <c r="BQ256" s="104" t="str">
        <f t="shared" si="257"/>
        <v/>
      </c>
      <c r="BR256" s="104" t="str">
        <f t="shared" si="257"/>
        <v/>
      </c>
      <c r="BS256" s="104" t="str">
        <f t="shared" si="257"/>
        <v/>
      </c>
      <c r="BT256" s="104" t="str">
        <f t="shared" si="257"/>
        <v/>
      </c>
      <c r="BU256" s="104" t="str">
        <f t="shared" si="257"/>
        <v/>
      </c>
      <c r="BV256" s="104" t="str">
        <f t="shared" si="257"/>
        <v/>
      </c>
      <c r="BW256" s="104" t="str">
        <f t="shared" si="257"/>
        <v/>
      </c>
      <c r="BX256" s="104" t="str">
        <f t="shared" si="257"/>
        <v/>
      </c>
      <c r="BY256" s="104" t="str">
        <f t="shared" si="257"/>
        <v/>
      </c>
      <c r="BZ256" s="104" t="str">
        <f t="shared" si="257"/>
        <v/>
      </c>
      <c r="CA256" s="104"/>
      <c r="CB256" s="104" t="str">
        <f t="shared" si="244"/>
        <v/>
      </c>
      <c r="CC256" s="104" t="str">
        <f t="shared" si="244"/>
        <v/>
      </c>
      <c r="CD256" s="104" t="str">
        <f t="shared" si="244"/>
        <v/>
      </c>
      <c r="CE256" s="104" t="str">
        <f t="shared" si="244"/>
        <v/>
      </c>
      <c r="CF256" s="104" t="str">
        <f t="shared" si="244"/>
        <v/>
      </c>
      <c r="CG256" s="104" t="str">
        <f t="shared" si="233"/>
        <v/>
      </c>
      <c r="CH256" s="104" t="str">
        <f t="shared" si="233"/>
        <v/>
      </c>
      <c r="CI256" s="104" t="str">
        <f t="shared" si="233"/>
        <v/>
      </c>
      <c r="CJ256" s="104" t="str">
        <f t="shared" si="233"/>
        <v/>
      </c>
      <c r="CK256" s="104" t="str">
        <f t="shared" si="233"/>
        <v/>
      </c>
      <c r="CL256" s="104" t="str">
        <f t="shared" si="233"/>
        <v/>
      </c>
      <c r="CM256" s="104" t="str">
        <f t="shared" si="233"/>
        <v/>
      </c>
      <c r="CN256" s="104" t="str">
        <f t="shared" si="233"/>
        <v/>
      </c>
      <c r="CO256" s="104"/>
      <c r="CP256" s="104" t="str">
        <f t="shared" si="245"/>
        <v/>
      </c>
      <c r="CQ256" s="104" t="str">
        <f t="shared" si="245"/>
        <v/>
      </c>
      <c r="CR256" s="104" t="str">
        <f t="shared" si="245"/>
        <v/>
      </c>
      <c r="CS256" s="104" t="str">
        <f t="shared" si="245"/>
        <v/>
      </c>
      <c r="CT256" s="104" t="str">
        <f t="shared" si="245"/>
        <v/>
      </c>
      <c r="CU256" s="104" t="str">
        <f t="shared" si="234"/>
        <v/>
      </c>
      <c r="CV256" s="104" t="str">
        <f t="shared" si="234"/>
        <v/>
      </c>
      <c r="CW256" s="104" t="str">
        <f t="shared" si="234"/>
        <v/>
      </c>
      <c r="CX256" s="104" t="str">
        <f t="shared" si="234"/>
        <v/>
      </c>
      <c r="CY256" s="104" t="str">
        <f t="shared" si="234"/>
        <v/>
      </c>
      <c r="CZ256" s="104" t="str">
        <f t="shared" si="234"/>
        <v/>
      </c>
      <c r="DA256" s="104" t="str">
        <f t="shared" si="234"/>
        <v/>
      </c>
      <c r="DB256" s="104" t="str">
        <f t="shared" si="234"/>
        <v/>
      </c>
      <c r="DC256" s="104"/>
      <c r="DD256" s="104" t="str">
        <f t="shared" si="246"/>
        <v/>
      </c>
      <c r="DE256" s="104" t="str">
        <f t="shared" si="246"/>
        <v/>
      </c>
      <c r="DF256" s="104" t="str">
        <f t="shared" si="246"/>
        <v/>
      </c>
      <c r="DG256" s="104" t="str">
        <f t="shared" si="246"/>
        <v/>
      </c>
      <c r="DH256" s="104" t="str">
        <f t="shared" si="246"/>
        <v/>
      </c>
      <c r="DI256" s="104" t="str">
        <f t="shared" si="235"/>
        <v/>
      </c>
      <c r="DJ256" s="104" t="str">
        <f t="shared" si="235"/>
        <v/>
      </c>
      <c r="DK256" s="104" t="str">
        <f t="shared" si="235"/>
        <v/>
      </c>
      <c r="DL256" s="104" t="str">
        <f t="shared" si="235"/>
        <v/>
      </c>
      <c r="DM256" s="104" t="str">
        <f t="shared" si="235"/>
        <v/>
      </c>
      <c r="DN256" s="104" t="str">
        <f t="shared" si="235"/>
        <v/>
      </c>
      <c r="DO256" s="104" t="str">
        <f t="shared" si="235"/>
        <v/>
      </c>
      <c r="DP256" s="104" t="str">
        <f t="shared" si="235"/>
        <v/>
      </c>
      <c r="DQ256" s="104"/>
      <c r="DR256" s="104" t="str">
        <f t="shared" si="247"/>
        <v/>
      </c>
      <c r="DS256" s="104" t="str">
        <f t="shared" si="247"/>
        <v/>
      </c>
      <c r="DT256" s="104" t="str">
        <f t="shared" si="247"/>
        <v/>
      </c>
      <c r="DU256" s="104" t="str">
        <f t="shared" si="247"/>
        <v/>
      </c>
      <c r="DV256" s="104" t="str">
        <f t="shared" si="247"/>
        <v/>
      </c>
      <c r="DW256" s="104" t="str">
        <f t="shared" si="236"/>
        <v/>
      </c>
      <c r="DX256" s="104" t="str">
        <f t="shared" si="236"/>
        <v/>
      </c>
      <c r="DY256" s="104" t="str">
        <f t="shared" si="236"/>
        <v/>
      </c>
      <c r="DZ256" s="104" t="str">
        <f t="shared" si="236"/>
        <v/>
      </c>
      <c r="EA256" s="104" t="str">
        <f t="shared" si="236"/>
        <v/>
      </c>
      <c r="EB256" s="104" t="str">
        <f t="shared" si="236"/>
        <v/>
      </c>
      <c r="EC256" s="104" t="str">
        <f t="shared" si="236"/>
        <v/>
      </c>
      <c r="ED256" s="104" t="str">
        <f t="shared" si="236"/>
        <v/>
      </c>
      <c r="EE256" s="104"/>
      <c r="EF256" s="104" t="str">
        <f t="shared" si="248"/>
        <v/>
      </c>
      <c r="EG256" s="104" t="str">
        <f t="shared" si="248"/>
        <v/>
      </c>
      <c r="EH256" s="104" t="str">
        <f t="shared" si="248"/>
        <v/>
      </c>
      <c r="EI256" s="104" t="str">
        <f t="shared" si="248"/>
        <v/>
      </c>
      <c r="EJ256" s="104" t="str">
        <f t="shared" si="248"/>
        <v/>
      </c>
      <c r="EK256" s="104" t="str">
        <f t="shared" si="237"/>
        <v/>
      </c>
      <c r="EL256" s="104" t="str">
        <f t="shared" si="237"/>
        <v/>
      </c>
      <c r="EM256" s="104" t="str">
        <f t="shared" si="237"/>
        <v/>
      </c>
      <c r="EN256" s="104" t="str">
        <f t="shared" si="237"/>
        <v/>
      </c>
      <c r="EO256" s="104" t="str">
        <f t="shared" si="237"/>
        <v/>
      </c>
      <c r="EP256" s="104" t="str">
        <f t="shared" si="237"/>
        <v/>
      </c>
      <c r="EQ256" s="104" t="str">
        <f t="shared" si="237"/>
        <v/>
      </c>
      <c r="ER256" s="104" t="str">
        <f t="shared" si="237"/>
        <v/>
      </c>
      <c r="ES256" s="104"/>
      <c r="ET256" s="104" t="str">
        <f t="shared" si="249"/>
        <v/>
      </c>
      <c r="EU256" s="104" t="str">
        <f t="shared" si="249"/>
        <v/>
      </c>
      <c r="EV256" s="104" t="str">
        <f t="shared" si="249"/>
        <v/>
      </c>
      <c r="EW256" s="104" t="str">
        <f t="shared" si="249"/>
        <v/>
      </c>
      <c r="EX256" s="104" t="str">
        <f t="shared" si="249"/>
        <v/>
      </c>
      <c r="EY256" s="104" t="str">
        <f t="shared" si="238"/>
        <v/>
      </c>
      <c r="EZ256" s="104" t="str">
        <f t="shared" si="238"/>
        <v/>
      </c>
      <c r="FA256" s="104" t="str">
        <f t="shared" si="238"/>
        <v/>
      </c>
      <c r="FB256" s="104" t="str">
        <f t="shared" si="238"/>
        <v/>
      </c>
      <c r="FC256" s="104" t="str">
        <f t="shared" si="238"/>
        <v/>
      </c>
      <c r="FD256" s="104" t="str">
        <f t="shared" si="238"/>
        <v/>
      </c>
      <c r="FE256" s="104" t="str">
        <f t="shared" si="238"/>
        <v/>
      </c>
      <c r="FF256" s="104" t="str">
        <f t="shared" si="238"/>
        <v/>
      </c>
      <c r="FG256" s="104"/>
      <c r="FH256" s="104" t="str">
        <f t="shared" si="250"/>
        <v/>
      </c>
      <c r="FI256" s="104" t="str">
        <f t="shared" si="250"/>
        <v/>
      </c>
      <c r="FJ256" s="104" t="str">
        <f t="shared" si="250"/>
        <v/>
      </c>
      <c r="FK256" s="104" t="str">
        <f t="shared" si="250"/>
        <v/>
      </c>
      <c r="FL256" s="104" t="str">
        <f t="shared" si="250"/>
        <v/>
      </c>
      <c r="FM256" s="104" t="str">
        <f t="shared" si="239"/>
        <v/>
      </c>
      <c r="FN256" s="104" t="str">
        <f t="shared" si="239"/>
        <v/>
      </c>
      <c r="FO256" s="104" t="str">
        <f t="shared" si="239"/>
        <v/>
      </c>
      <c r="FP256" s="104" t="str">
        <f t="shared" si="239"/>
        <v/>
      </c>
      <c r="FQ256" s="104" t="str">
        <f t="shared" si="239"/>
        <v/>
      </c>
      <c r="FR256" s="104" t="str">
        <f t="shared" si="239"/>
        <v/>
      </c>
      <c r="FS256" s="104" t="str">
        <f t="shared" si="239"/>
        <v/>
      </c>
      <c r="FT256" s="104" t="str">
        <f t="shared" si="239"/>
        <v/>
      </c>
      <c r="FU256" s="104"/>
      <c r="FV256" s="104" t="str">
        <f t="shared" si="251"/>
        <v/>
      </c>
      <c r="FW256" s="104" t="str">
        <f t="shared" si="251"/>
        <v/>
      </c>
      <c r="FX256" s="104" t="str">
        <f t="shared" si="251"/>
        <v/>
      </c>
      <c r="FY256" s="104" t="str">
        <f t="shared" si="251"/>
        <v/>
      </c>
      <c r="FZ256" s="104" t="str">
        <f t="shared" si="251"/>
        <v/>
      </c>
      <c r="GA256" s="104" t="str">
        <f t="shared" si="240"/>
        <v/>
      </c>
      <c r="GB256" s="104" t="str">
        <f t="shared" si="240"/>
        <v/>
      </c>
      <c r="GC256" s="104" t="str">
        <f t="shared" si="240"/>
        <v/>
      </c>
      <c r="GD256" s="104" t="str">
        <f t="shared" si="240"/>
        <v/>
      </c>
      <c r="GE256" s="104" t="str">
        <f t="shared" si="240"/>
        <v/>
      </c>
      <c r="GF256" s="104" t="str">
        <f t="shared" si="240"/>
        <v/>
      </c>
      <c r="GG256" s="104" t="str">
        <f t="shared" si="240"/>
        <v/>
      </c>
      <c r="GH256" s="104" t="str">
        <f t="shared" si="240"/>
        <v/>
      </c>
      <c r="GI256" s="104"/>
      <c r="GJ256" s="104" t="str">
        <f t="shared" si="252"/>
        <v/>
      </c>
      <c r="GK256" s="104" t="str">
        <f t="shared" si="252"/>
        <v/>
      </c>
      <c r="GL256" s="104" t="str">
        <f t="shared" si="252"/>
        <v/>
      </c>
      <c r="GM256" s="104" t="str">
        <f t="shared" si="252"/>
        <v/>
      </c>
      <c r="GN256" s="104" t="str">
        <f t="shared" si="252"/>
        <v/>
      </c>
      <c r="GO256" s="104" t="str">
        <f t="shared" si="241"/>
        <v/>
      </c>
      <c r="GP256" s="104" t="str">
        <f t="shared" si="241"/>
        <v/>
      </c>
      <c r="GQ256" s="104" t="str">
        <f t="shared" si="241"/>
        <v/>
      </c>
      <c r="GR256" s="104" t="str">
        <f t="shared" si="241"/>
        <v/>
      </c>
      <c r="GS256" s="104" t="str">
        <f t="shared" si="241"/>
        <v/>
      </c>
      <c r="GT256" s="104" t="str">
        <f t="shared" si="241"/>
        <v/>
      </c>
      <c r="GU256" s="104" t="str">
        <f t="shared" si="241"/>
        <v/>
      </c>
      <c r="GV256" s="104" t="str">
        <f t="shared" si="241"/>
        <v/>
      </c>
      <c r="GW256" s="104"/>
      <c r="GX256" s="104" t="str">
        <f t="shared" si="253"/>
        <v/>
      </c>
      <c r="GY256" s="104" t="str">
        <f t="shared" si="253"/>
        <v/>
      </c>
      <c r="GZ256" s="104" t="str">
        <f t="shared" si="253"/>
        <v/>
      </c>
      <c r="HA256" s="104" t="str">
        <f t="shared" si="253"/>
        <v/>
      </c>
      <c r="HB256" s="104" t="str">
        <f t="shared" si="253"/>
        <v/>
      </c>
      <c r="HC256" s="104" t="str">
        <f t="shared" si="242"/>
        <v/>
      </c>
      <c r="HD256" s="104" t="str">
        <f t="shared" si="242"/>
        <v/>
      </c>
      <c r="HE256" s="104" t="str">
        <f t="shared" si="242"/>
        <v/>
      </c>
      <c r="HF256" s="104" t="str">
        <f t="shared" si="242"/>
        <v/>
      </c>
      <c r="HG256" s="104" t="str">
        <f t="shared" si="242"/>
        <v/>
      </c>
      <c r="HH256" s="104" t="str">
        <f t="shared" si="242"/>
        <v/>
      </c>
      <c r="HI256" s="104" t="str">
        <f t="shared" si="242"/>
        <v/>
      </c>
      <c r="HJ256" s="104" t="str">
        <f t="shared" si="242"/>
        <v/>
      </c>
    </row>
    <row r="257" spans="1:218" x14ac:dyDescent="0.25">
      <c r="A257" s="91">
        <v>40668</v>
      </c>
      <c r="B257" s="113">
        <v>0.75</v>
      </c>
      <c r="C257" s="114" t="s">
        <v>571</v>
      </c>
      <c r="D257" s="160" t="s">
        <v>667</v>
      </c>
      <c r="E257" s="112">
        <v>16</v>
      </c>
      <c r="F257" s="134"/>
      <c r="G257" s="161" t="s">
        <v>668</v>
      </c>
      <c r="H257" s="162" t="str">
        <f>INDEX('Daily Activity List'!B:B,MATCH(A257,'Daily Activity List'!$A:$A))</f>
        <v>AB - Clearance Sampling</v>
      </c>
      <c r="I257" s="136"/>
      <c r="J257" s="104" t="str">
        <f t="shared" si="243"/>
        <v/>
      </c>
      <c r="K257" s="104" t="str">
        <f t="shared" si="243"/>
        <v/>
      </c>
      <c r="L257" s="104" t="str">
        <f t="shared" si="243"/>
        <v/>
      </c>
      <c r="M257" s="104" t="str">
        <f t="shared" si="243"/>
        <v/>
      </c>
      <c r="N257" s="104" t="str">
        <f t="shared" si="243"/>
        <v/>
      </c>
      <c r="O257" s="104" t="str">
        <f t="shared" si="243"/>
        <v/>
      </c>
      <c r="P257" s="104" t="str">
        <f t="shared" si="243"/>
        <v/>
      </c>
      <c r="Q257" s="104" t="str">
        <f t="shared" si="243"/>
        <v/>
      </c>
      <c r="R257" s="104">
        <f t="shared" si="243"/>
        <v>16</v>
      </c>
      <c r="S257" s="104" t="str">
        <f t="shared" si="243"/>
        <v/>
      </c>
      <c r="T257" s="104" t="str">
        <f t="shared" si="243"/>
        <v/>
      </c>
      <c r="U257" s="104" t="str">
        <f t="shared" si="243"/>
        <v/>
      </c>
      <c r="V257" s="104" t="str">
        <f t="shared" si="243"/>
        <v/>
      </c>
      <c r="W257" s="136"/>
      <c r="X257" s="104" t="str">
        <f t="shared" si="229"/>
        <v/>
      </c>
      <c r="Y257" s="104" t="str">
        <f t="shared" si="254"/>
        <v/>
      </c>
      <c r="Z257" s="104" t="str">
        <f t="shared" si="254"/>
        <v/>
      </c>
      <c r="AA257" s="104" t="str">
        <f t="shared" si="254"/>
        <v/>
      </c>
      <c r="AB257" s="104" t="str">
        <f t="shared" si="254"/>
        <v/>
      </c>
      <c r="AC257" s="104" t="str">
        <f t="shared" si="254"/>
        <v/>
      </c>
      <c r="AD257" s="104" t="str">
        <f t="shared" si="254"/>
        <v/>
      </c>
      <c r="AE257" s="104" t="str">
        <f t="shared" si="254"/>
        <v/>
      </c>
      <c r="AF257" s="104" t="str">
        <f t="shared" si="254"/>
        <v/>
      </c>
      <c r="AG257" s="104" t="str">
        <f t="shared" si="254"/>
        <v/>
      </c>
      <c r="AH257" s="104" t="str">
        <f t="shared" si="254"/>
        <v/>
      </c>
      <c r="AI257" s="104" t="str">
        <f t="shared" si="254"/>
        <v/>
      </c>
      <c r="AJ257" s="104" t="str">
        <f t="shared" si="254"/>
        <v/>
      </c>
      <c r="AK257" s="104"/>
      <c r="AL257" s="104" t="str">
        <f t="shared" si="230"/>
        <v/>
      </c>
      <c r="AM257" s="104" t="str">
        <f t="shared" si="255"/>
        <v/>
      </c>
      <c r="AN257" s="104" t="str">
        <f t="shared" si="255"/>
        <v/>
      </c>
      <c r="AO257" s="104" t="str">
        <f t="shared" si="255"/>
        <v/>
      </c>
      <c r="AP257" s="104" t="str">
        <f t="shared" si="255"/>
        <v/>
      </c>
      <c r="AQ257" s="104" t="str">
        <f t="shared" si="255"/>
        <v/>
      </c>
      <c r="AR257" s="104" t="str">
        <f t="shared" si="255"/>
        <v/>
      </c>
      <c r="AS257" s="104" t="str">
        <f t="shared" si="255"/>
        <v/>
      </c>
      <c r="AT257" s="104" t="str">
        <f t="shared" si="255"/>
        <v/>
      </c>
      <c r="AU257" s="104" t="str">
        <f t="shared" si="255"/>
        <v/>
      </c>
      <c r="AV257" s="104" t="str">
        <f t="shared" si="255"/>
        <v/>
      </c>
      <c r="AW257" s="104" t="str">
        <f t="shared" si="255"/>
        <v/>
      </c>
      <c r="AX257" s="104" t="str">
        <f t="shared" si="255"/>
        <v/>
      </c>
      <c r="AY257" s="104"/>
      <c r="AZ257" s="104" t="str">
        <f t="shared" si="231"/>
        <v/>
      </c>
      <c r="BA257" s="104" t="str">
        <f t="shared" si="256"/>
        <v/>
      </c>
      <c r="BB257" s="104" t="str">
        <f t="shared" si="256"/>
        <v/>
      </c>
      <c r="BC257" s="104" t="str">
        <f t="shared" si="256"/>
        <v/>
      </c>
      <c r="BD257" s="104" t="str">
        <f t="shared" si="256"/>
        <v/>
      </c>
      <c r="BE257" s="104" t="str">
        <f t="shared" si="256"/>
        <v/>
      </c>
      <c r="BF257" s="104" t="str">
        <f t="shared" si="256"/>
        <v/>
      </c>
      <c r="BG257" s="104" t="str">
        <f t="shared" si="256"/>
        <v/>
      </c>
      <c r="BH257" s="104" t="str">
        <f t="shared" si="256"/>
        <v/>
      </c>
      <c r="BI257" s="104" t="str">
        <f t="shared" si="256"/>
        <v/>
      </c>
      <c r="BJ257" s="104" t="str">
        <f t="shared" si="256"/>
        <v/>
      </c>
      <c r="BK257" s="104" t="str">
        <f t="shared" si="256"/>
        <v/>
      </c>
      <c r="BL257" s="104" t="str">
        <f t="shared" si="256"/>
        <v/>
      </c>
      <c r="BM257" s="104"/>
      <c r="BN257" s="104" t="str">
        <f t="shared" si="232"/>
        <v/>
      </c>
      <c r="BO257" s="104" t="str">
        <f t="shared" si="257"/>
        <v/>
      </c>
      <c r="BP257" s="104" t="str">
        <f t="shared" si="257"/>
        <v/>
      </c>
      <c r="BQ257" s="104" t="str">
        <f t="shared" si="257"/>
        <v/>
      </c>
      <c r="BR257" s="104" t="str">
        <f t="shared" si="257"/>
        <v/>
      </c>
      <c r="BS257" s="104" t="str">
        <f t="shared" si="257"/>
        <v/>
      </c>
      <c r="BT257" s="104" t="str">
        <f t="shared" si="257"/>
        <v/>
      </c>
      <c r="BU257" s="104" t="str">
        <f t="shared" si="257"/>
        <v/>
      </c>
      <c r="BV257" s="104" t="str">
        <f t="shared" si="257"/>
        <v/>
      </c>
      <c r="BW257" s="104" t="str">
        <f t="shared" si="257"/>
        <v/>
      </c>
      <c r="BX257" s="104" t="str">
        <f t="shared" si="257"/>
        <v/>
      </c>
      <c r="BY257" s="104" t="str">
        <f t="shared" si="257"/>
        <v/>
      </c>
      <c r="BZ257" s="104" t="str">
        <f t="shared" si="257"/>
        <v/>
      </c>
      <c r="CA257" s="104"/>
      <c r="CB257" s="104" t="str">
        <f t="shared" si="244"/>
        <v/>
      </c>
      <c r="CC257" s="104" t="str">
        <f t="shared" si="244"/>
        <v/>
      </c>
      <c r="CD257" s="104" t="str">
        <f t="shared" si="244"/>
        <v/>
      </c>
      <c r="CE257" s="104" t="str">
        <f t="shared" si="244"/>
        <v/>
      </c>
      <c r="CF257" s="104" t="str">
        <f t="shared" si="244"/>
        <v/>
      </c>
      <c r="CG257" s="104" t="str">
        <f t="shared" si="233"/>
        <v/>
      </c>
      <c r="CH257" s="104" t="str">
        <f t="shared" si="233"/>
        <v/>
      </c>
      <c r="CI257" s="104" t="str">
        <f t="shared" si="233"/>
        <v/>
      </c>
      <c r="CJ257" s="104" t="str">
        <f t="shared" si="233"/>
        <v/>
      </c>
      <c r="CK257" s="104" t="str">
        <f t="shared" si="233"/>
        <v/>
      </c>
      <c r="CL257" s="104" t="str">
        <f t="shared" si="233"/>
        <v/>
      </c>
      <c r="CM257" s="104" t="str">
        <f t="shared" si="233"/>
        <v/>
      </c>
      <c r="CN257" s="104" t="str">
        <f t="shared" si="233"/>
        <v/>
      </c>
      <c r="CO257" s="104"/>
      <c r="CP257" s="104" t="str">
        <f t="shared" si="245"/>
        <v/>
      </c>
      <c r="CQ257" s="104" t="str">
        <f t="shared" si="245"/>
        <v/>
      </c>
      <c r="CR257" s="104" t="str">
        <f t="shared" si="245"/>
        <v/>
      </c>
      <c r="CS257" s="104" t="str">
        <f t="shared" si="245"/>
        <v/>
      </c>
      <c r="CT257" s="104" t="str">
        <f t="shared" si="245"/>
        <v/>
      </c>
      <c r="CU257" s="104" t="str">
        <f t="shared" si="234"/>
        <v/>
      </c>
      <c r="CV257" s="104" t="str">
        <f t="shared" si="234"/>
        <v/>
      </c>
      <c r="CW257" s="104" t="str">
        <f t="shared" si="234"/>
        <v/>
      </c>
      <c r="CX257" s="104" t="str">
        <f t="shared" si="234"/>
        <v/>
      </c>
      <c r="CY257" s="104" t="str">
        <f t="shared" si="234"/>
        <v/>
      </c>
      <c r="CZ257" s="104" t="str">
        <f t="shared" si="234"/>
        <v/>
      </c>
      <c r="DA257" s="104" t="str">
        <f t="shared" si="234"/>
        <v/>
      </c>
      <c r="DB257" s="104" t="str">
        <f t="shared" si="234"/>
        <v/>
      </c>
      <c r="DC257" s="104"/>
      <c r="DD257" s="104" t="str">
        <f t="shared" si="246"/>
        <v/>
      </c>
      <c r="DE257" s="104" t="str">
        <f t="shared" si="246"/>
        <v/>
      </c>
      <c r="DF257" s="104" t="str">
        <f t="shared" si="246"/>
        <v/>
      </c>
      <c r="DG257" s="104" t="str">
        <f t="shared" si="246"/>
        <v/>
      </c>
      <c r="DH257" s="104" t="str">
        <f t="shared" si="246"/>
        <v/>
      </c>
      <c r="DI257" s="104" t="str">
        <f t="shared" si="235"/>
        <v/>
      </c>
      <c r="DJ257" s="104" t="str">
        <f t="shared" si="235"/>
        <v/>
      </c>
      <c r="DK257" s="104" t="str">
        <f t="shared" si="235"/>
        <v/>
      </c>
      <c r="DL257" s="104" t="str">
        <f t="shared" si="235"/>
        <v/>
      </c>
      <c r="DM257" s="104" t="str">
        <f t="shared" si="235"/>
        <v/>
      </c>
      <c r="DN257" s="104" t="str">
        <f t="shared" si="235"/>
        <v/>
      </c>
      <c r="DO257" s="104" t="str">
        <f t="shared" si="235"/>
        <v/>
      </c>
      <c r="DP257" s="104" t="str">
        <f t="shared" si="235"/>
        <v/>
      </c>
      <c r="DQ257" s="104"/>
      <c r="DR257" s="104" t="str">
        <f t="shared" si="247"/>
        <v/>
      </c>
      <c r="DS257" s="104" t="str">
        <f t="shared" si="247"/>
        <v/>
      </c>
      <c r="DT257" s="104" t="str">
        <f t="shared" si="247"/>
        <v/>
      </c>
      <c r="DU257" s="104" t="str">
        <f t="shared" si="247"/>
        <v/>
      </c>
      <c r="DV257" s="104" t="str">
        <f t="shared" si="247"/>
        <v/>
      </c>
      <c r="DW257" s="104" t="str">
        <f t="shared" si="236"/>
        <v/>
      </c>
      <c r="DX257" s="104" t="str">
        <f t="shared" si="236"/>
        <v/>
      </c>
      <c r="DY257" s="104" t="str">
        <f t="shared" si="236"/>
        <v/>
      </c>
      <c r="DZ257" s="104" t="str">
        <f t="shared" si="236"/>
        <v/>
      </c>
      <c r="EA257" s="104" t="str">
        <f t="shared" si="236"/>
        <v/>
      </c>
      <c r="EB257" s="104" t="str">
        <f t="shared" si="236"/>
        <v/>
      </c>
      <c r="EC257" s="104" t="str">
        <f t="shared" si="236"/>
        <v/>
      </c>
      <c r="ED257" s="104" t="str">
        <f t="shared" si="236"/>
        <v/>
      </c>
      <c r="EE257" s="104"/>
      <c r="EF257" s="104" t="str">
        <f t="shared" si="248"/>
        <v/>
      </c>
      <c r="EG257" s="104" t="str">
        <f t="shared" si="248"/>
        <v/>
      </c>
      <c r="EH257" s="104" t="str">
        <f t="shared" si="248"/>
        <v/>
      </c>
      <c r="EI257" s="104" t="str">
        <f t="shared" si="248"/>
        <v/>
      </c>
      <c r="EJ257" s="104" t="str">
        <f t="shared" si="248"/>
        <v/>
      </c>
      <c r="EK257" s="104" t="str">
        <f t="shared" si="237"/>
        <v/>
      </c>
      <c r="EL257" s="104" t="str">
        <f t="shared" si="237"/>
        <v/>
      </c>
      <c r="EM257" s="104" t="str">
        <f t="shared" si="237"/>
        <v/>
      </c>
      <c r="EN257" s="104" t="str">
        <f t="shared" si="237"/>
        <v/>
      </c>
      <c r="EO257" s="104" t="str">
        <f t="shared" si="237"/>
        <v/>
      </c>
      <c r="EP257" s="104" t="str">
        <f t="shared" si="237"/>
        <v/>
      </c>
      <c r="EQ257" s="104" t="str">
        <f t="shared" si="237"/>
        <v/>
      </c>
      <c r="ER257" s="104" t="str">
        <f t="shared" si="237"/>
        <v/>
      </c>
      <c r="ES257" s="104"/>
      <c r="ET257" s="104" t="str">
        <f t="shared" si="249"/>
        <v/>
      </c>
      <c r="EU257" s="104" t="str">
        <f t="shared" si="249"/>
        <v/>
      </c>
      <c r="EV257" s="104" t="str">
        <f t="shared" si="249"/>
        <v/>
      </c>
      <c r="EW257" s="104" t="str">
        <f t="shared" si="249"/>
        <v/>
      </c>
      <c r="EX257" s="104" t="str">
        <f t="shared" si="249"/>
        <v/>
      </c>
      <c r="EY257" s="104" t="str">
        <f t="shared" si="238"/>
        <v/>
      </c>
      <c r="EZ257" s="104" t="str">
        <f t="shared" si="238"/>
        <v/>
      </c>
      <c r="FA257" s="104" t="str">
        <f t="shared" si="238"/>
        <v/>
      </c>
      <c r="FB257" s="104" t="str">
        <f t="shared" si="238"/>
        <v/>
      </c>
      <c r="FC257" s="104" t="str">
        <f t="shared" si="238"/>
        <v/>
      </c>
      <c r="FD257" s="104" t="str">
        <f t="shared" si="238"/>
        <v/>
      </c>
      <c r="FE257" s="104" t="str">
        <f t="shared" si="238"/>
        <v/>
      </c>
      <c r="FF257" s="104" t="str">
        <f t="shared" si="238"/>
        <v/>
      </c>
      <c r="FG257" s="104"/>
      <c r="FH257" s="104" t="str">
        <f t="shared" si="250"/>
        <v/>
      </c>
      <c r="FI257" s="104" t="str">
        <f t="shared" si="250"/>
        <v/>
      </c>
      <c r="FJ257" s="104" t="str">
        <f t="shared" si="250"/>
        <v/>
      </c>
      <c r="FK257" s="104" t="str">
        <f t="shared" si="250"/>
        <v/>
      </c>
      <c r="FL257" s="104" t="str">
        <f t="shared" si="250"/>
        <v/>
      </c>
      <c r="FM257" s="104" t="str">
        <f t="shared" si="239"/>
        <v/>
      </c>
      <c r="FN257" s="104" t="str">
        <f t="shared" si="239"/>
        <v/>
      </c>
      <c r="FO257" s="104" t="str">
        <f t="shared" si="239"/>
        <v/>
      </c>
      <c r="FP257" s="104" t="str">
        <f t="shared" si="239"/>
        <v/>
      </c>
      <c r="FQ257" s="104" t="str">
        <f t="shared" si="239"/>
        <v/>
      </c>
      <c r="FR257" s="104" t="str">
        <f t="shared" si="239"/>
        <v/>
      </c>
      <c r="FS257" s="104" t="str">
        <f t="shared" si="239"/>
        <v/>
      </c>
      <c r="FT257" s="104" t="str">
        <f t="shared" si="239"/>
        <v/>
      </c>
      <c r="FU257" s="104"/>
      <c r="FV257" s="104" t="str">
        <f t="shared" si="251"/>
        <v/>
      </c>
      <c r="FW257" s="104" t="str">
        <f t="shared" si="251"/>
        <v/>
      </c>
      <c r="FX257" s="104" t="str">
        <f t="shared" si="251"/>
        <v/>
      </c>
      <c r="FY257" s="104" t="str">
        <f t="shared" si="251"/>
        <v/>
      </c>
      <c r="FZ257" s="104" t="str">
        <f t="shared" si="251"/>
        <v/>
      </c>
      <c r="GA257" s="104" t="str">
        <f t="shared" si="240"/>
        <v/>
      </c>
      <c r="GB257" s="104" t="str">
        <f t="shared" si="240"/>
        <v/>
      </c>
      <c r="GC257" s="104" t="str">
        <f t="shared" si="240"/>
        <v/>
      </c>
      <c r="GD257" s="104" t="str">
        <f t="shared" si="240"/>
        <v/>
      </c>
      <c r="GE257" s="104" t="str">
        <f t="shared" si="240"/>
        <v/>
      </c>
      <c r="GF257" s="104" t="str">
        <f t="shared" si="240"/>
        <v/>
      </c>
      <c r="GG257" s="104" t="str">
        <f t="shared" si="240"/>
        <v/>
      </c>
      <c r="GH257" s="104" t="str">
        <f t="shared" si="240"/>
        <v/>
      </c>
      <c r="GI257" s="104"/>
      <c r="GJ257" s="104" t="str">
        <f t="shared" si="252"/>
        <v/>
      </c>
      <c r="GK257" s="104" t="str">
        <f t="shared" si="252"/>
        <v/>
      </c>
      <c r="GL257" s="104" t="str">
        <f t="shared" si="252"/>
        <v/>
      </c>
      <c r="GM257" s="104" t="str">
        <f t="shared" si="252"/>
        <v/>
      </c>
      <c r="GN257" s="104" t="str">
        <f t="shared" si="252"/>
        <v/>
      </c>
      <c r="GO257" s="104" t="str">
        <f t="shared" si="241"/>
        <v/>
      </c>
      <c r="GP257" s="104" t="str">
        <f t="shared" si="241"/>
        <v/>
      </c>
      <c r="GQ257" s="104" t="str">
        <f t="shared" si="241"/>
        <v/>
      </c>
      <c r="GR257" s="104" t="str">
        <f t="shared" si="241"/>
        <v/>
      </c>
      <c r="GS257" s="104" t="str">
        <f t="shared" si="241"/>
        <v/>
      </c>
      <c r="GT257" s="104" t="str">
        <f t="shared" si="241"/>
        <v/>
      </c>
      <c r="GU257" s="104" t="str">
        <f t="shared" si="241"/>
        <v/>
      </c>
      <c r="GV257" s="104" t="str">
        <f t="shared" si="241"/>
        <v/>
      </c>
      <c r="GW257" s="104"/>
      <c r="GX257" s="104" t="str">
        <f t="shared" si="253"/>
        <v/>
      </c>
      <c r="GY257" s="104" t="str">
        <f t="shared" si="253"/>
        <v/>
      </c>
      <c r="GZ257" s="104" t="str">
        <f t="shared" si="253"/>
        <v/>
      </c>
      <c r="HA257" s="104" t="str">
        <f t="shared" si="253"/>
        <v/>
      </c>
      <c r="HB257" s="104" t="str">
        <f t="shared" si="253"/>
        <v/>
      </c>
      <c r="HC257" s="104" t="str">
        <f t="shared" si="242"/>
        <v/>
      </c>
      <c r="HD257" s="104" t="str">
        <f t="shared" si="242"/>
        <v/>
      </c>
      <c r="HE257" s="104" t="str">
        <f t="shared" si="242"/>
        <v/>
      </c>
      <c r="HF257" s="104" t="str">
        <f t="shared" si="242"/>
        <v/>
      </c>
      <c r="HG257" s="104" t="str">
        <f t="shared" si="242"/>
        <v/>
      </c>
      <c r="HH257" s="104" t="str">
        <f t="shared" si="242"/>
        <v/>
      </c>
      <c r="HI257" s="104" t="str">
        <f t="shared" si="242"/>
        <v/>
      </c>
      <c r="HJ257" s="104" t="str">
        <f t="shared" si="242"/>
        <v/>
      </c>
    </row>
    <row r="258" spans="1:218" x14ac:dyDescent="0.25">
      <c r="A258" s="91">
        <v>40668</v>
      </c>
      <c r="B258" s="113">
        <v>0.75</v>
      </c>
      <c r="C258" s="114" t="s">
        <v>571</v>
      </c>
      <c r="D258" s="160" t="s">
        <v>667</v>
      </c>
      <c r="E258" s="112">
        <v>5.6</v>
      </c>
      <c r="F258" s="134"/>
      <c r="G258" s="161" t="s">
        <v>668</v>
      </c>
      <c r="H258" s="162" t="str">
        <f>INDEX('Daily Activity List'!B:B,MATCH(A258,'Daily Activity List'!$A:$A))</f>
        <v>AB - Clearance Sampling</v>
      </c>
      <c r="I258" s="136"/>
      <c r="J258" s="104" t="str">
        <f t="shared" si="243"/>
        <v/>
      </c>
      <c r="K258" s="104" t="str">
        <f t="shared" si="243"/>
        <v/>
      </c>
      <c r="L258" s="104" t="str">
        <f t="shared" si="243"/>
        <v/>
      </c>
      <c r="M258" s="104" t="str">
        <f t="shared" si="243"/>
        <v/>
      </c>
      <c r="N258" s="104" t="str">
        <f t="shared" si="243"/>
        <v/>
      </c>
      <c r="O258" s="104" t="str">
        <f t="shared" si="243"/>
        <v/>
      </c>
      <c r="P258" s="104" t="str">
        <f t="shared" si="243"/>
        <v/>
      </c>
      <c r="Q258" s="104" t="str">
        <f t="shared" si="243"/>
        <v/>
      </c>
      <c r="R258" s="104">
        <f t="shared" si="243"/>
        <v>5.6</v>
      </c>
      <c r="S258" s="104" t="str">
        <f t="shared" si="243"/>
        <v/>
      </c>
      <c r="T258" s="104" t="str">
        <f t="shared" si="243"/>
        <v/>
      </c>
      <c r="U258" s="104" t="str">
        <f t="shared" si="243"/>
        <v/>
      </c>
      <c r="V258" s="104" t="str">
        <f t="shared" si="243"/>
        <v/>
      </c>
      <c r="W258" s="136"/>
      <c r="X258" s="104" t="str">
        <f t="shared" si="229"/>
        <v/>
      </c>
      <c r="Y258" s="104" t="str">
        <f t="shared" si="254"/>
        <v/>
      </c>
      <c r="Z258" s="104" t="str">
        <f t="shared" si="254"/>
        <v/>
      </c>
      <c r="AA258" s="104" t="str">
        <f t="shared" si="254"/>
        <v/>
      </c>
      <c r="AB258" s="104" t="str">
        <f t="shared" si="254"/>
        <v/>
      </c>
      <c r="AC258" s="104" t="str">
        <f t="shared" si="254"/>
        <v/>
      </c>
      <c r="AD258" s="104" t="str">
        <f t="shared" si="254"/>
        <v/>
      </c>
      <c r="AE258" s="104" t="str">
        <f t="shared" si="254"/>
        <v/>
      </c>
      <c r="AF258" s="104" t="str">
        <f t="shared" si="254"/>
        <v/>
      </c>
      <c r="AG258" s="104" t="str">
        <f t="shared" si="254"/>
        <v/>
      </c>
      <c r="AH258" s="104" t="str">
        <f t="shared" si="254"/>
        <v/>
      </c>
      <c r="AI258" s="104" t="str">
        <f t="shared" si="254"/>
        <v/>
      </c>
      <c r="AJ258" s="104" t="str">
        <f t="shared" si="254"/>
        <v/>
      </c>
      <c r="AK258" s="104"/>
      <c r="AL258" s="104" t="str">
        <f t="shared" si="230"/>
        <v/>
      </c>
      <c r="AM258" s="104" t="str">
        <f t="shared" si="255"/>
        <v/>
      </c>
      <c r="AN258" s="104" t="str">
        <f t="shared" si="255"/>
        <v/>
      </c>
      <c r="AO258" s="104" t="str">
        <f t="shared" si="255"/>
        <v/>
      </c>
      <c r="AP258" s="104" t="str">
        <f t="shared" si="255"/>
        <v/>
      </c>
      <c r="AQ258" s="104" t="str">
        <f t="shared" si="255"/>
        <v/>
      </c>
      <c r="AR258" s="104" t="str">
        <f t="shared" si="255"/>
        <v/>
      </c>
      <c r="AS258" s="104" t="str">
        <f t="shared" si="255"/>
        <v/>
      </c>
      <c r="AT258" s="104" t="str">
        <f t="shared" si="255"/>
        <v/>
      </c>
      <c r="AU258" s="104" t="str">
        <f t="shared" si="255"/>
        <v/>
      </c>
      <c r="AV258" s="104" t="str">
        <f t="shared" si="255"/>
        <v/>
      </c>
      <c r="AW258" s="104" t="str">
        <f t="shared" si="255"/>
        <v/>
      </c>
      <c r="AX258" s="104" t="str">
        <f t="shared" si="255"/>
        <v/>
      </c>
      <c r="AY258" s="104"/>
      <c r="AZ258" s="104" t="str">
        <f t="shared" si="231"/>
        <v/>
      </c>
      <c r="BA258" s="104" t="str">
        <f t="shared" si="256"/>
        <v/>
      </c>
      <c r="BB258" s="104" t="str">
        <f t="shared" si="256"/>
        <v/>
      </c>
      <c r="BC258" s="104" t="str">
        <f t="shared" si="256"/>
        <v/>
      </c>
      <c r="BD258" s="104" t="str">
        <f t="shared" si="256"/>
        <v/>
      </c>
      <c r="BE258" s="104" t="str">
        <f t="shared" si="256"/>
        <v/>
      </c>
      <c r="BF258" s="104" t="str">
        <f t="shared" si="256"/>
        <v/>
      </c>
      <c r="BG258" s="104" t="str">
        <f t="shared" si="256"/>
        <v/>
      </c>
      <c r="BH258" s="104" t="str">
        <f t="shared" si="256"/>
        <v/>
      </c>
      <c r="BI258" s="104" t="str">
        <f t="shared" si="256"/>
        <v/>
      </c>
      <c r="BJ258" s="104" t="str">
        <f t="shared" si="256"/>
        <v/>
      </c>
      <c r="BK258" s="104" t="str">
        <f t="shared" si="256"/>
        <v/>
      </c>
      <c r="BL258" s="104" t="str">
        <f t="shared" si="256"/>
        <v/>
      </c>
      <c r="BM258" s="104"/>
      <c r="BN258" s="104" t="str">
        <f t="shared" si="232"/>
        <v/>
      </c>
      <c r="BO258" s="104" t="str">
        <f t="shared" si="257"/>
        <v/>
      </c>
      <c r="BP258" s="104" t="str">
        <f t="shared" si="257"/>
        <v/>
      </c>
      <c r="BQ258" s="104" t="str">
        <f t="shared" si="257"/>
        <v/>
      </c>
      <c r="BR258" s="104" t="str">
        <f t="shared" si="257"/>
        <v/>
      </c>
      <c r="BS258" s="104" t="str">
        <f t="shared" si="257"/>
        <v/>
      </c>
      <c r="BT258" s="104" t="str">
        <f t="shared" si="257"/>
        <v/>
      </c>
      <c r="BU258" s="104" t="str">
        <f t="shared" si="257"/>
        <v/>
      </c>
      <c r="BV258" s="104" t="str">
        <f t="shared" si="257"/>
        <v/>
      </c>
      <c r="BW258" s="104" t="str">
        <f t="shared" si="257"/>
        <v/>
      </c>
      <c r="BX258" s="104" t="str">
        <f t="shared" si="257"/>
        <v/>
      </c>
      <c r="BY258" s="104" t="str">
        <f t="shared" si="257"/>
        <v/>
      </c>
      <c r="BZ258" s="104" t="str">
        <f t="shared" si="257"/>
        <v/>
      </c>
      <c r="CA258" s="104"/>
      <c r="CB258" s="104" t="str">
        <f t="shared" si="244"/>
        <v/>
      </c>
      <c r="CC258" s="104" t="str">
        <f t="shared" si="244"/>
        <v/>
      </c>
      <c r="CD258" s="104" t="str">
        <f t="shared" si="244"/>
        <v/>
      </c>
      <c r="CE258" s="104" t="str">
        <f t="shared" si="244"/>
        <v/>
      </c>
      <c r="CF258" s="104" t="str">
        <f t="shared" si="244"/>
        <v/>
      </c>
      <c r="CG258" s="104" t="str">
        <f t="shared" si="233"/>
        <v/>
      </c>
      <c r="CH258" s="104" t="str">
        <f t="shared" si="233"/>
        <v/>
      </c>
      <c r="CI258" s="104" t="str">
        <f t="shared" si="233"/>
        <v/>
      </c>
      <c r="CJ258" s="104" t="str">
        <f t="shared" si="233"/>
        <v/>
      </c>
      <c r="CK258" s="104" t="str">
        <f t="shared" si="233"/>
        <v/>
      </c>
      <c r="CL258" s="104" t="str">
        <f t="shared" si="233"/>
        <v/>
      </c>
      <c r="CM258" s="104" t="str">
        <f t="shared" si="233"/>
        <v/>
      </c>
      <c r="CN258" s="104" t="str">
        <f t="shared" si="233"/>
        <v/>
      </c>
      <c r="CO258" s="104"/>
      <c r="CP258" s="104" t="str">
        <f t="shared" si="245"/>
        <v/>
      </c>
      <c r="CQ258" s="104" t="str">
        <f t="shared" si="245"/>
        <v/>
      </c>
      <c r="CR258" s="104" t="str">
        <f t="shared" si="245"/>
        <v/>
      </c>
      <c r="CS258" s="104" t="str">
        <f t="shared" si="245"/>
        <v/>
      </c>
      <c r="CT258" s="104" t="str">
        <f t="shared" si="245"/>
        <v/>
      </c>
      <c r="CU258" s="104" t="str">
        <f t="shared" si="234"/>
        <v/>
      </c>
      <c r="CV258" s="104" t="str">
        <f t="shared" si="234"/>
        <v/>
      </c>
      <c r="CW258" s="104" t="str">
        <f t="shared" si="234"/>
        <v/>
      </c>
      <c r="CX258" s="104" t="str">
        <f t="shared" si="234"/>
        <v/>
      </c>
      <c r="CY258" s="104" t="str">
        <f t="shared" si="234"/>
        <v/>
      </c>
      <c r="CZ258" s="104" t="str">
        <f t="shared" si="234"/>
        <v/>
      </c>
      <c r="DA258" s="104" t="str">
        <f t="shared" si="234"/>
        <v/>
      </c>
      <c r="DB258" s="104" t="str">
        <f t="shared" si="234"/>
        <v/>
      </c>
      <c r="DC258" s="104"/>
      <c r="DD258" s="104" t="str">
        <f t="shared" si="246"/>
        <v/>
      </c>
      <c r="DE258" s="104" t="str">
        <f t="shared" si="246"/>
        <v/>
      </c>
      <c r="DF258" s="104" t="str">
        <f t="shared" si="246"/>
        <v/>
      </c>
      <c r="DG258" s="104" t="str">
        <f t="shared" si="246"/>
        <v/>
      </c>
      <c r="DH258" s="104" t="str">
        <f t="shared" si="246"/>
        <v/>
      </c>
      <c r="DI258" s="104" t="str">
        <f t="shared" si="235"/>
        <v/>
      </c>
      <c r="DJ258" s="104" t="str">
        <f t="shared" si="235"/>
        <v/>
      </c>
      <c r="DK258" s="104" t="str">
        <f t="shared" si="235"/>
        <v/>
      </c>
      <c r="DL258" s="104" t="str">
        <f t="shared" si="235"/>
        <v/>
      </c>
      <c r="DM258" s="104" t="str">
        <f t="shared" si="235"/>
        <v/>
      </c>
      <c r="DN258" s="104" t="str">
        <f t="shared" si="235"/>
        <v/>
      </c>
      <c r="DO258" s="104" t="str">
        <f t="shared" si="235"/>
        <v/>
      </c>
      <c r="DP258" s="104" t="str">
        <f t="shared" si="235"/>
        <v/>
      </c>
      <c r="DQ258" s="104"/>
      <c r="DR258" s="104" t="str">
        <f t="shared" si="247"/>
        <v/>
      </c>
      <c r="DS258" s="104" t="str">
        <f t="shared" si="247"/>
        <v/>
      </c>
      <c r="DT258" s="104" t="str">
        <f t="shared" si="247"/>
        <v/>
      </c>
      <c r="DU258" s="104" t="str">
        <f t="shared" si="247"/>
        <v/>
      </c>
      <c r="DV258" s="104" t="str">
        <f t="shared" si="247"/>
        <v/>
      </c>
      <c r="DW258" s="104" t="str">
        <f t="shared" si="236"/>
        <v/>
      </c>
      <c r="DX258" s="104" t="str">
        <f t="shared" si="236"/>
        <v/>
      </c>
      <c r="DY258" s="104" t="str">
        <f t="shared" si="236"/>
        <v/>
      </c>
      <c r="DZ258" s="104" t="str">
        <f t="shared" si="236"/>
        <v/>
      </c>
      <c r="EA258" s="104" t="str">
        <f t="shared" si="236"/>
        <v/>
      </c>
      <c r="EB258" s="104" t="str">
        <f t="shared" si="236"/>
        <v/>
      </c>
      <c r="EC258" s="104" t="str">
        <f t="shared" si="236"/>
        <v/>
      </c>
      <c r="ED258" s="104" t="str">
        <f t="shared" si="236"/>
        <v/>
      </c>
      <c r="EE258" s="104"/>
      <c r="EF258" s="104" t="str">
        <f t="shared" si="248"/>
        <v/>
      </c>
      <c r="EG258" s="104" t="str">
        <f t="shared" si="248"/>
        <v/>
      </c>
      <c r="EH258" s="104" t="str">
        <f t="shared" si="248"/>
        <v/>
      </c>
      <c r="EI258" s="104" t="str">
        <f t="shared" si="248"/>
        <v/>
      </c>
      <c r="EJ258" s="104" t="str">
        <f t="shared" si="248"/>
        <v/>
      </c>
      <c r="EK258" s="104" t="str">
        <f t="shared" si="237"/>
        <v/>
      </c>
      <c r="EL258" s="104" t="str">
        <f t="shared" si="237"/>
        <v/>
      </c>
      <c r="EM258" s="104" t="str">
        <f t="shared" si="237"/>
        <v/>
      </c>
      <c r="EN258" s="104" t="str">
        <f t="shared" si="237"/>
        <v/>
      </c>
      <c r="EO258" s="104" t="str">
        <f t="shared" si="237"/>
        <v/>
      </c>
      <c r="EP258" s="104" t="str">
        <f t="shared" si="237"/>
        <v/>
      </c>
      <c r="EQ258" s="104" t="str">
        <f t="shared" si="237"/>
        <v/>
      </c>
      <c r="ER258" s="104" t="str">
        <f t="shared" si="237"/>
        <v/>
      </c>
      <c r="ES258" s="104"/>
      <c r="ET258" s="104" t="str">
        <f t="shared" si="249"/>
        <v/>
      </c>
      <c r="EU258" s="104" t="str">
        <f t="shared" si="249"/>
        <v/>
      </c>
      <c r="EV258" s="104" t="str">
        <f t="shared" si="249"/>
        <v/>
      </c>
      <c r="EW258" s="104" t="str">
        <f t="shared" si="249"/>
        <v/>
      </c>
      <c r="EX258" s="104" t="str">
        <f t="shared" si="249"/>
        <v/>
      </c>
      <c r="EY258" s="104" t="str">
        <f t="shared" si="238"/>
        <v/>
      </c>
      <c r="EZ258" s="104" t="str">
        <f t="shared" si="238"/>
        <v/>
      </c>
      <c r="FA258" s="104" t="str">
        <f t="shared" si="238"/>
        <v/>
      </c>
      <c r="FB258" s="104" t="str">
        <f t="shared" si="238"/>
        <v/>
      </c>
      <c r="FC258" s="104" t="str">
        <f t="shared" si="238"/>
        <v/>
      </c>
      <c r="FD258" s="104" t="str">
        <f t="shared" si="238"/>
        <v/>
      </c>
      <c r="FE258" s="104" t="str">
        <f t="shared" si="238"/>
        <v/>
      </c>
      <c r="FF258" s="104" t="str">
        <f t="shared" si="238"/>
        <v/>
      </c>
      <c r="FG258" s="104"/>
      <c r="FH258" s="104" t="str">
        <f t="shared" si="250"/>
        <v/>
      </c>
      <c r="FI258" s="104" t="str">
        <f t="shared" si="250"/>
        <v/>
      </c>
      <c r="FJ258" s="104" t="str">
        <f t="shared" si="250"/>
        <v/>
      </c>
      <c r="FK258" s="104" t="str">
        <f t="shared" si="250"/>
        <v/>
      </c>
      <c r="FL258" s="104" t="str">
        <f t="shared" si="250"/>
        <v/>
      </c>
      <c r="FM258" s="104" t="str">
        <f t="shared" si="239"/>
        <v/>
      </c>
      <c r="FN258" s="104" t="str">
        <f t="shared" si="239"/>
        <v/>
      </c>
      <c r="FO258" s="104" t="str">
        <f t="shared" si="239"/>
        <v/>
      </c>
      <c r="FP258" s="104" t="str">
        <f t="shared" si="239"/>
        <v/>
      </c>
      <c r="FQ258" s="104" t="str">
        <f t="shared" si="239"/>
        <v/>
      </c>
      <c r="FR258" s="104" t="str">
        <f t="shared" si="239"/>
        <v/>
      </c>
      <c r="FS258" s="104" t="str">
        <f t="shared" si="239"/>
        <v/>
      </c>
      <c r="FT258" s="104" t="str">
        <f t="shared" si="239"/>
        <v/>
      </c>
      <c r="FU258" s="104"/>
      <c r="FV258" s="104" t="str">
        <f t="shared" si="251"/>
        <v/>
      </c>
      <c r="FW258" s="104" t="str">
        <f t="shared" si="251"/>
        <v/>
      </c>
      <c r="FX258" s="104" t="str">
        <f t="shared" si="251"/>
        <v/>
      </c>
      <c r="FY258" s="104" t="str">
        <f t="shared" si="251"/>
        <v/>
      </c>
      <c r="FZ258" s="104" t="str">
        <f t="shared" si="251"/>
        <v/>
      </c>
      <c r="GA258" s="104" t="str">
        <f t="shared" si="240"/>
        <v/>
      </c>
      <c r="GB258" s="104" t="str">
        <f t="shared" si="240"/>
        <v/>
      </c>
      <c r="GC258" s="104" t="str">
        <f t="shared" si="240"/>
        <v/>
      </c>
      <c r="GD258" s="104" t="str">
        <f t="shared" si="240"/>
        <v/>
      </c>
      <c r="GE258" s="104" t="str">
        <f t="shared" si="240"/>
        <v/>
      </c>
      <c r="GF258" s="104" t="str">
        <f t="shared" si="240"/>
        <v/>
      </c>
      <c r="GG258" s="104" t="str">
        <f t="shared" si="240"/>
        <v/>
      </c>
      <c r="GH258" s="104" t="str">
        <f t="shared" si="240"/>
        <v/>
      </c>
      <c r="GI258" s="104"/>
      <c r="GJ258" s="104" t="str">
        <f t="shared" si="252"/>
        <v/>
      </c>
      <c r="GK258" s="104" t="str">
        <f t="shared" si="252"/>
        <v/>
      </c>
      <c r="GL258" s="104" t="str">
        <f t="shared" si="252"/>
        <v/>
      </c>
      <c r="GM258" s="104" t="str">
        <f t="shared" si="252"/>
        <v/>
      </c>
      <c r="GN258" s="104" t="str">
        <f t="shared" si="252"/>
        <v/>
      </c>
      <c r="GO258" s="104" t="str">
        <f t="shared" si="241"/>
        <v/>
      </c>
      <c r="GP258" s="104" t="str">
        <f t="shared" si="241"/>
        <v/>
      </c>
      <c r="GQ258" s="104" t="str">
        <f t="shared" si="241"/>
        <v/>
      </c>
      <c r="GR258" s="104" t="str">
        <f t="shared" si="241"/>
        <v/>
      </c>
      <c r="GS258" s="104" t="str">
        <f t="shared" si="241"/>
        <v/>
      </c>
      <c r="GT258" s="104" t="str">
        <f t="shared" si="241"/>
        <v/>
      </c>
      <c r="GU258" s="104" t="str">
        <f t="shared" si="241"/>
        <v/>
      </c>
      <c r="GV258" s="104" t="str">
        <f t="shared" si="241"/>
        <v/>
      </c>
      <c r="GW258" s="104"/>
      <c r="GX258" s="104" t="str">
        <f t="shared" si="253"/>
        <v/>
      </c>
      <c r="GY258" s="104" t="str">
        <f t="shared" si="253"/>
        <v/>
      </c>
      <c r="GZ258" s="104" t="str">
        <f t="shared" si="253"/>
        <v/>
      </c>
      <c r="HA258" s="104" t="str">
        <f t="shared" si="253"/>
        <v/>
      </c>
      <c r="HB258" s="104" t="str">
        <f t="shared" si="253"/>
        <v/>
      </c>
      <c r="HC258" s="104" t="str">
        <f t="shared" si="242"/>
        <v/>
      </c>
      <c r="HD258" s="104" t="str">
        <f t="shared" si="242"/>
        <v/>
      </c>
      <c r="HE258" s="104" t="str">
        <f t="shared" si="242"/>
        <v/>
      </c>
      <c r="HF258" s="104" t="str">
        <f t="shared" si="242"/>
        <v/>
      </c>
      <c r="HG258" s="104" t="str">
        <f t="shared" si="242"/>
        <v/>
      </c>
      <c r="HH258" s="104" t="str">
        <f t="shared" si="242"/>
        <v/>
      </c>
      <c r="HI258" s="104" t="str">
        <f t="shared" si="242"/>
        <v/>
      </c>
      <c r="HJ258" s="104" t="str">
        <f t="shared" si="242"/>
        <v/>
      </c>
    </row>
    <row r="259" spans="1:218" x14ac:dyDescent="0.25">
      <c r="A259" s="91">
        <v>40668</v>
      </c>
      <c r="B259" s="113">
        <v>0.75</v>
      </c>
      <c r="C259" s="114" t="s">
        <v>571</v>
      </c>
      <c r="D259" s="160" t="s">
        <v>667</v>
      </c>
      <c r="E259" s="112">
        <v>6.6</v>
      </c>
      <c r="F259" s="134"/>
      <c r="G259" s="161" t="s">
        <v>668</v>
      </c>
      <c r="H259" s="162" t="str">
        <f>INDEX('Daily Activity List'!B:B,MATCH(A259,'Daily Activity List'!$A:$A))</f>
        <v>AB - Clearance Sampling</v>
      </c>
      <c r="I259" s="136"/>
      <c r="J259" s="104" t="str">
        <f t="shared" si="243"/>
        <v/>
      </c>
      <c r="K259" s="104" t="str">
        <f t="shared" si="243"/>
        <v/>
      </c>
      <c r="L259" s="104" t="str">
        <f t="shared" si="243"/>
        <v/>
      </c>
      <c r="M259" s="104" t="str">
        <f t="shared" si="243"/>
        <v/>
      </c>
      <c r="N259" s="104" t="str">
        <f t="shared" si="243"/>
        <v/>
      </c>
      <c r="O259" s="104" t="str">
        <f t="shared" si="243"/>
        <v/>
      </c>
      <c r="P259" s="104" t="str">
        <f t="shared" si="243"/>
        <v/>
      </c>
      <c r="Q259" s="104" t="str">
        <f t="shared" si="243"/>
        <v/>
      </c>
      <c r="R259" s="104">
        <f t="shared" si="243"/>
        <v>6.6</v>
      </c>
      <c r="S259" s="104" t="str">
        <f t="shared" si="243"/>
        <v/>
      </c>
      <c r="T259" s="104" t="str">
        <f t="shared" si="243"/>
        <v/>
      </c>
      <c r="U259" s="104" t="str">
        <f t="shared" si="243"/>
        <v/>
      </c>
      <c r="V259" s="104" t="str">
        <f t="shared" si="243"/>
        <v/>
      </c>
      <c r="W259" s="136"/>
      <c r="X259" s="104" t="str">
        <f t="shared" si="229"/>
        <v/>
      </c>
      <c r="Y259" s="104" t="str">
        <f t="shared" si="254"/>
        <v/>
      </c>
      <c r="Z259" s="104" t="str">
        <f t="shared" si="254"/>
        <v/>
      </c>
      <c r="AA259" s="104" t="str">
        <f t="shared" si="254"/>
        <v/>
      </c>
      <c r="AB259" s="104" t="str">
        <f t="shared" si="254"/>
        <v/>
      </c>
      <c r="AC259" s="104" t="str">
        <f t="shared" si="254"/>
        <v/>
      </c>
      <c r="AD259" s="104" t="str">
        <f t="shared" si="254"/>
        <v/>
      </c>
      <c r="AE259" s="104" t="str">
        <f t="shared" si="254"/>
        <v/>
      </c>
      <c r="AF259" s="104" t="str">
        <f t="shared" si="254"/>
        <v/>
      </c>
      <c r="AG259" s="104" t="str">
        <f t="shared" si="254"/>
        <v/>
      </c>
      <c r="AH259" s="104" t="str">
        <f t="shared" si="254"/>
        <v/>
      </c>
      <c r="AI259" s="104" t="str">
        <f t="shared" si="254"/>
        <v/>
      </c>
      <c r="AJ259" s="104" t="str">
        <f t="shared" si="254"/>
        <v/>
      </c>
      <c r="AK259" s="104"/>
      <c r="AL259" s="104" t="str">
        <f t="shared" si="230"/>
        <v/>
      </c>
      <c r="AM259" s="104" t="str">
        <f t="shared" si="255"/>
        <v/>
      </c>
      <c r="AN259" s="104" t="str">
        <f t="shared" si="255"/>
        <v/>
      </c>
      <c r="AO259" s="104" t="str">
        <f t="shared" si="255"/>
        <v/>
      </c>
      <c r="AP259" s="104" t="str">
        <f t="shared" si="255"/>
        <v/>
      </c>
      <c r="AQ259" s="104" t="str">
        <f t="shared" si="255"/>
        <v/>
      </c>
      <c r="AR259" s="104" t="str">
        <f t="shared" si="255"/>
        <v/>
      </c>
      <c r="AS259" s="104" t="str">
        <f t="shared" si="255"/>
        <v/>
      </c>
      <c r="AT259" s="104" t="str">
        <f t="shared" si="255"/>
        <v/>
      </c>
      <c r="AU259" s="104" t="str">
        <f t="shared" si="255"/>
        <v/>
      </c>
      <c r="AV259" s="104" t="str">
        <f t="shared" si="255"/>
        <v/>
      </c>
      <c r="AW259" s="104" t="str">
        <f t="shared" si="255"/>
        <v/>
      </c>
      <c r="AX259" s="104" t="str">
        <f t="shared" si="255"/>
        <v/>
      </c>
      <c r="AY259" s="104"/>
      <c r="AZ259" s="104" t="str">
        <f t="shared" si="231"/>
        <v/>
      </c>
      <c r="BA259" s="104" t="str">
        <f t="shared" si="256"/>
        <v/>
      </c>
      <c r="BB259" s="104" t="str">
        <f t="shared" si="256"/>
        <v/>
      </c>
      <c r="BC259" s="104" t="str">
        <f t="shared" si="256"/>
        <v/>
      </c>
      <c r="BD259" s="104" t="str">
        <f t="shared" si="256"/>
        <v/>
      </c>
      <c r="BE259" s="104" t="str">
        <f t="shared" si="256"/>
        <v/>
      </c>
      <c r="BF259" s="104" t="str">
        <f t="shared" si="256"/>
        <v/>
      </c>
      <c r="BG259" s="104" t="str">
        <f t="shared" si="256"/>
        <v/>
      </c>
      <c r="BH259" s="104" t="str">
        <f t="shared" si="256"/>
        <v/>
      </c>
      <c r="BI259" s="104" t="str">
        <f t="shared" si="256"/>
        <v/>
      </c>
      <c r="BJ259" s="104" t="str">
        <f t="shared" si="256"/>
        <v/>
      </c>
      <c r="BK259" s="104" t="str">
        <f t="shared" si="256"/>
        <v/>
      </c>
      <c r="BL259" s="104" t="str">
        <f t="shared" si="256"/>
        <v/>
      </c>
      <c r="BM259" s="104"/>
      <c r="BN259" s="104" t="str">
        <f t="shared" si="232"/>
        <v/>
      </c>
      <c r="BO259" s="104" t="str">
        <f t="shared" si="257"/>
        <v/>
      </c>
      <c r="BP259" s="104" t="str">
        <f t="shared" si="257"/>
        <v/>
      </c>
      <c r="BQ259" s="104" t="str">
        <f t="shared" si="257"/>
        <v/>
      </c>
      <c r="BR259" s="104" t="str">
        <f t="shared" si="257"/>
        <v/>
      </c>
      <c r="BS259" s="104" t="str">
        <f t="shared" si="257"/>
        <v/>
      </c>
      <c r="BT259" s="104" t="str">
        <f t="shared" si="257"/>
        <v/>
      </c>
      <c r="BU259" s="104" t="str">
        <f t="shared" si="257"/>
        <v/>
      </c>
      <c r="BV259" s="104" t="str">
        <f t="shared" si="257"/>
        <v/>
      </c>
      <c r="BW259" s="104" t="str">
        <f t="shared" si="257"/>
        <v/>
      </c>
      <c r="BX259" s="104" t="str">
        <f t="shared" si="257"/>
        <v/>
      </c>
      <c r="BY259" s="104" t="str">
        <f t="shared" si="257"/>
        <v/>
      </c>
      <c r="BZ259" s="104" t="str">
        <f t="shared" si="257"/>
        <v/>
      </c>
      <c r="CA259" s="104"/>
      <c r="CB259" s="104" t="str">
        <f t="shared" si="244"/>
        <v/>
      </c>
      <c r="CC259" s="104" t="str">
        <f t="shared" si="244"/>
        <v/>
      </c>
      <c r="CD259" s="104" t="str">
        <f t="shared" si="244"/>
        <v/>
      </c>
      <c r="CE259" s="104" t="str">
        <f t="shared" si="244"/>
        <v/>
      </c>
      <c r="CF259" s="104" t="str">
        <f t="shared" si="244"/>
        <v/>
      </c>
      <c r="CG259" s="104" t="str">
        <f t="shared" si="233"/>
        <v/>
      </c>
      <c r="CH259" s="104" t="str">
        <f t="shared" si="233"/>
        <v/>
      </c>
      <c r="CI259" s="104" t="str">
        <f t="shared" si="233"/>
        <v/>
      </c>
      <c r="CJ259" s="104" t="str">
        <f t="shared" si="233"/>
        <v/>
      </c>
      <c r="CK259" s="104" t="str">
        <f t="shared" si="233"/>
        <v/>
      </c>
      <c r="CL259" s="104" t="str">
        <f t="shared" si="233"/>
        <v/>
      </c>
      <c r="CM259" s="104" t="str">
        <f t="shared" si="233"/>
        <v/>
      </c>
      <c r="CN259" s="104" t="str">
        <f t="shared" si="233"/>
        <v/>
      </c>
      <c r="CO259" s="104"/>
      <c r="CP259" s="104" t="str">
        <f t="shared" si="245"/>
        <v/>
      </c>
      <c r="CQ259" s="104" t="str">
        <f t="shared" si="245"/>
        <v/>
      </c>
      <c r="CR259" s="104" t="str">
        <f t="shared" si="245"/>
        <v/>
      </c>
      <c r="CS259" s="104" t="str">
        <f t="shared" si="245"/>
        <v/>
      </c>
      <c r="CT259" s="104" t="str">
        <f t="shared" si="245"/>
        <v/>
      </c>
      <c r="CU259" s="104" t="str">
        <f t="shared" si="234"/>
        <v/>
      </c>
      <c r="CV259" s="104" t="str">
        <f t="shared" si="234"/>
        <v/>
      </c>
      <c r="CW259" s="104" t="str">
        <f t="shared" si="234"/>
        <v/>
      </c>
      <c r="CX259" s="104" t="str">
        <f t="shared" si="234"/>
        <v/>
      </c>
      <c r="CY259" s="104" t="str">
        <f t="shared" si="234"/>
        <v/>
      </c>
      <c r="CZ259" s="104" t="str">
        <f t="shared" si="234"/>
        <v/>
      </c>
      <c r="DA259" s="104" t="str">
        <f t="shared" si="234"/>
        <v/>
      </c>
      <c r="DB259" s="104" t="str">
        <f t="shared" si="234"/>
        <v/>
      </c>
      <c r="DC259" s="104"/>
      <c r="DD259" s="104" t="str">
        <f t="shared" si="246"/>
        <v/>
      </c>
      <c r="DE259" s="104" t="str">
        <f t="shared" si="246"/>
        <v/>
      </c>
      <c r="DF259" s="104" t="str">
        <f t="shared" si="246"/>
        <v/>
      </c>
      <c r="DG259" s="104" t="str">
        <f t="shared" si="246"/>
        <v/>
      </c>
      <c r="DH259" s="104" t="str">
        <f t="shared" si="246"/>
        <v/>
      </c>
      <c r="DI259" s="104" t="str">
        <f t="shared" si="235"/>
        <v/>
      </c>
      <c r="DJ259" s="104" t="str">
        <f t="shared" si="235"/>
        <v/>
      </c>
      <c r="DK259" s="104" t="str">
        <f t="shared" si="235"/>
        <v/>
      </c>
      <c r="DL259" s="104" t="str">
        <f t="shared" si="235"/>
        <v/>
      </c>
      <c r="DM259" s="104" t="str">
        <f t="shared" si="235"/>
        <v/>
      </c>
      <c r="DN259" s="104" t="str">
        <f t="shared" si="235"/>
        <v/>
      </c>
      <c r="DO259" s="104" t="str">
        <f t="shared" si="235"/>
        <v/>
      </c>
      <c r="DP259" s="104" t="str">
        <f t="shared" si="235"/>
        <v/>
      </c>
      <c r="DQ259" s="104"/>
      <c r="DR259" s="104" t="str">
        <f t="shared" si="247"/>
        <v/>
      </c>
      <c r="DS259" s="104" t="str">
        <f t="shared" si="247"/>
        <v/>
      </c>
      <c r="DT259" s="104" t="str">
        <f t="shared" si="247"/>
        <v/>
      </c>
      <c r="DU259" s="104" t="str">
        <f t="shared" si="247"/>
        <v/>
      </c>
      <c r="DV259" s="104" t="str">
        <f t="shared" si="247"/>
        <v/>
      </c>
      <c r="DW259" s="104" t="str">
        <f t="shared" si="236"/>
        <v/>
      </c>
      <c r="DX259" s="104" t="str">
        <f t="shared" si="236"/>
        <v/>
      </c>
      <c r="DY259" s="104" t="str">
        <f t="shared" si="236"/>
        <v/>
      </c>
      <c r="DZ259" s="104" t="str">
        <f t="shared" si="236"/>
        <v/>
      </c>
      <c r="EA259" s="104" t="str">
        <f t="shared" si="236"/>
        <v/>
      </c>
      <c r="EB259" s="104" t="str">
        <f t="shared" si="236"/>
        <v/>
      </c>
      <c r="EC259" s="104" t="str">
        <f t="shared" si="236"/>
        <v/>
      </c>
      <c r="ED259" s="104" t="str">
        <f t="shared" si="236"/>
        <v/>
      </c>
      <c r="EE259" s="104"/>
      <c r="EF259" s="104" t="str">
        <f t="shared" si="248"/>
        <v/>
      </c>
      <c r="EG259" s="104" t="str">
        <f t="shared" si="248"/>
        <v/>
      </c>
      <c r="EH259" s="104" t="str">
        <f t="shared" si="248"/>
        <v/>
      </c>
      <c r="EI259" s="104" t="str">
        <f t="shared" si="248"/>
        <v/>
      </c>
      <c r="EJ259" s="104" t="str">
        <f t="shared" si="248"/>
        <v/>
      </c>
      <c r="EK259" s="104" t="str">
        <f t="shared" si="237"/>
        <v/>
      </c>
      <c r="EL259" s="104" t="str">
        <f t="shared" si="237"/>
        <v/>
      </c>
      <c r="EM259" s="104" t="str">
        <f t="shared" si="237"/>
        <v/>
      </c>
      <c r="EN259" s="104" t="str">
        <f t="shared" si="237"/>
        <v/>
      </c>
      <c r="EO259" s="104" t="str">
        <f t="shared" si="237"/>
        <v/>
      </c>
      <c r="EP259" s="104" t="str">
        <f t="shared" si="237"/>
        <v/>
      </c>
      <c r="EQ259" s="104" t="str">
        <f t="shared" si="237"/>
        <v/>
      </c>
      <c r="ER259" s="104" t="str">
        <f t="shared" si="237"/>
        <v/>
      </c>
      <c r="ES259" s="104"/>
      <c r="ET259" s="104" t="str">
        <f t="shared" si="249"/>
        <v/>
      </c>
      <c r="EU259" s="104" t="str">
        <f t="shared" si="249"/>
        <v/>
      </c>
      <c r="EV259" s="104" t="str">
        <f t="shared" si="249"/>
        <v/>
      </c>
      <c r="EW259" s="104" t="str">
        <f t="shared" si="249"/>
        <v/>
      </c>
      <c r="EX259" s="104" t="str">
        <f t="shared" si="249"/>
        <v/>
      </c>
      <c r="EY259" s="104" t="str">
        <f t="shared" si="238"/>
        <v/>
      </c>
      <c r="EZ259" s="104" t="str">
        <f t="shared" si="238"/>
        <v/>
      </c>
      <c r="FA259" s="104" t="str">
        <f t="shared" si="238"/>
        <v/>
      </c>
      <c r="FB259" s="104" t="str">
        <f t="shared" si="238"/>
        <v/>
      </c>
      <c r="FC259" s="104" t="str">
        <f t="shared" si="238"/>
        <v/>
      </c>
      <c r="FD259" s="104" t="str">
        <f t="shared" si="238"/>
        <v/>
      </c>
      <c r="FE259" s="104" t="str">
        <f t="shared" si="238"/>
        <v/>
      </c>
      <c r="FF259" s="104" t="str">
        <f t="shared" si="238"/>
        <v/>
      </c>
      <c r="FG259" s="104"/>
      <c r="FH259" s="104" t="str">
        <f t="shared" si="250"/>
        <v/>
      </c>
      <c r="FI259" s="104" t="str">
        <f t="shared" si="250"/>
        <v/>
      </c>
      <c r="FJ259" s="104" t="str">
        <f t="shared" si="250"/>
        <v/>
      </c>
      <c r="FK259" s="104" t="str">
        <f t="shared" si="250"/>
        <v/>
      </c>
      <c r="FL259" s="104" t="str">
        <f t="shared" si="250"/>
        <v/>
      </c>
      <c r="FM259" s="104" t="str">
        <f t="shared" si="239"/>
        <v/>
      </c>
      <c r="FN259" s="104" t="str">
        <f t="shared" si="239"/>
        <v/>
      </c>
      <c r="FO259" s="104" t="str">
        <f t="shared" si="239"/>
        <v/>
      </c>
      <c r="FP259" s="104" t="str">
        <f t="shared" si="239"/>
        <v/>
      </c>
      <c r="FQ259" s="104" t="str">
        <f t="shared" si="239"/>
        <v/>
      </c>
      <c r="FR259" s="104" t="str">
        <f t="shared" si="239"/>
        <v/>
      </c>
      <c r="FS259" s="104" t="str">
        <f t="shared" si="239"/>
        <v/>
      </c>
      <c r="FT259" s="104" t="str">
        <f t="shared" si="239"/>
        <v/>
      </c>
      <c r="FU259" s="104"/>
      <c r="FV259" s="104" t="str">
        <f t="shared" si="251"/>
        <v/>
      </c>
      <c r="FW259" s="104" t="str">
        <f t="shared" si="251"/>
        <v/>
      </c>
      <c r="FX259" s="104" t="str">
        <f t="shared" si="251"/>
        <v/>
      </c>
      <c r="FY259" s="104" t="str">
        <f t="shared" si="251"/>
        <v/>
      </c>
      <c r="FZ259" s="104" t="str">
        <f t="shared" si="251"/>
        <v/>
      </c>
      <c r="GA259" s="104" t="str">
        <f t="shared" si="240"/>
        <v/>
      </c>
      <c r="GB259" s="104" t="str">
        <f t="shared" si="240"/>
        <v/>
      </c>
      <c r="GC259" s="104" t="str">
        <f t="shared" si="240"/>
        <v/>
      </c>
      <c r="GD259" s="104" t="str">
        <f t="shared" si="240"/>
        <v/>
      </c>
      <c r="GE259" s="104" t="str">
        <f t="shared" si="240"/>
        <v/>
      </c>
      <c r="GF259" s="104" t="str">
        <f t="shared" si="240"/>
        <v/>
      </c>
      <c r="GG259" s="104" t="str">
        <f t="shared" si="240"/>
        <v/>
      </c>
      <c r="GH259" s="104" t="str">
        <f t="shared" si="240"/>
        <v/>
      </c>
      <c r="GI259" s="104"/>
      <c r="GJ259" s="104" t="str">
        <f t="shared" si="252"/>
        <v/>
      </c>
      <c r="GK259" s="104" t="str">
        <f t="shared" si="252"/>
        <v/>
      </c>
      <c r="GL259" s="104" t="str">
        <f t="shared" si="252"/>
        <v/>
      </c>
      <c r="GM259" s="104" t="str">
        <f t="shared" si="252"/>
        <v/>
      </c>
      <c r="GN259" s="104" t="str">
        <f t="shared" si="252"/>
        <v/>
      </c>
      <c r="GO259" s="104" t="str">
        <f t="shared" si="241"/>
        <v/>
      </c>
      <c r="GP259" s="104" t="str">
        <f t="shared" si="241"/>
        <v/>
      </c>
      <c r="GQ259" s="104" t="str">
        <f t="shared" si="241"/>
        <v/>
      </c>
      <c r="GR259" s="104" t="str">
        <f t="shared" si="241"/>
        <v/>
      </c>
      <c r="GS259" s="104" t="str">
        <f t="shared" si="241"/>
        <v/>
      </c>
      <c r="GT259" s="104" t="str">
        <f t="shared" si="241"/>
        <v/>
      </c>
      <c r="GU259" s="104" t="str">
        <f t="shared" si="241"/>
        <v/>
      </c>
      <c r="GV259" s="104" t="str">
        <f t="shared" si="241"/>
        <v/>
      </c>
      <c r="GW259" s="104"/>
      <c r="GX259" s="104" t="str">
        <f t="shared" si="253"/>
        <v/>
      </c>
      <c r="GY259" s="104" t="str">
        <f t="shared" si="253"/>
        <v/>
      </c>
      <c r="GZ259" s="104" t="str">
        <f t="shared" si="253"/>
        <v/>
      </c>
      <c r="HA259" s="104" t="str">
        <f t="shared" si="253"/>
        <v/>
      </c>
      <c r="HB259" s="104" t="str">
        <f t="shared" si="253"/>
        <v/>
      </c>
      <c r="HC259" s="104" t="str">
        <f t="shared" si="242"/>
        <v/>
      </c>
      <c r="HD259" s="104" t="str">
        <f t="shared" si="242"/>
        <v/>
      </c>
      <c r="HE259" s="104" t="str">
        <f t="shared" si="242"/>
        <v/>
      </c>
      <c r="HF259" s="104" t="str">
        <f t="shared" si="242"/>
        <v/>
      </c>
      <c r="HG259" s="104" t="str">
        <f t="shared" si="242"/>
        <v/>
      </c>
      <c r="HH259" s="104" t="str">
        <f t="shared" si="242"/>
        <v/>
      </c>
      <c r="HI259" s="104" t="str">
        <f t="shared" si="242"/>
        <v/>
      </c>
      <c r="HJ259" s="104" t="str">
        <f t="shared" si="242"/>
        <v/>
      </c>
    </row>
    <row r="260" spans="1:218" x14ac:dyDescent="0.25">
      <c r="A260" s="91">
        <v>40668</v>
      </c>
      <c r="B260" s="113">
        <v>0.75</v>
      </c>
      <c r="C260" s="114" t="s">
        <v>571</v>
      </c>
      <c r="D260" s="160" t="s">
        <v>667</v>
      </c>
      <c r="E260" s="112">
        <v>10</v>
      </c>
      <c r="F260" s="134"/>
      <c r="G260" s="161" t="s">
        <v>668</v>
      </c>
      <c r="H260" s="162" t="str">
        <f>INDEX('Daily Activity List'!B:B,MATCH(A260,'Daily Activity List'!$A:$A))</f>
        <v>AB - Clearance Sampling</v>
      </c>
      <c r="I260" s="136"/>
      <c r="J260" s="104" t="str">
        <f t="shared" si="243"/>
        <v/>
      </c>
      <c r="K260" s="104" t="str">
        <f t="shared" si="243"/>
        <v/>
      </c>
      <c r="L260" s="104" t="str">
        <f t="shared" si="243"/>
        <v/>
      </c>
      <c r="M260" s="104" t="str">
        <f t="shared" si="243"/>
        <v/>
      </c>
      <c r="N260" s="104" t="str">
        <f t="shared" si="243"/>
        <v/>
      </c>
      <c r="O260" s="104" t="str">
        <f t="shared" si="243"/>
        <v/>
      </c>
      <c r="P260" s="104" t="str">
        <f t="shared" si="243"/>
        <v/>
      </c>
      <c r="Q260" s="104" t="str">
        <f t="shared" si="243"/>
        <v/>
      </c>
      <c r="R260" s="104">
        <f t="shared" si="243"/>
        <v>10</v>
      </c>
      <c r="S260" s="104" t="str">
        <f t="shared" si="243"/>
        <v/>
      </c>
      <c r="T260" s="104" t="str">
        <f t="shared" si="243"/>
        <v/>
      </c>
      <c r="U260" s="104" t="str">
        <f t="shared" si="243"/>
        <v/>
      </c>
      <c r="V260" s="104" t="str">
        <f t="shared" si="243"/>
        <v/>
      </c>
      <c r="W260" s="136"/>
      <c r="X260" s="104" t="str">
        <f t="shared" si="229"/>
        <v/>
      </c>
      <c r="Y260" s="104" t="str">
        <f t="shared" si="254"/>
        <v/>
      </c>
      <c r="Z260" s="104" t="str">
        <f t="shared" si="254"/>
        <v/>
      </c>
      <c r="AA260" s="104" t="str">
        <f t="shared" si="254"/>
        <v/>
      </c>
      <c r="AB260" s="104" t="str">
        <f t="shared" si="254"/>
        <v/>
      </c>
      <c r="AC260" s="104" t="str">
        <f t="shared" si="254"/>
        <v/>
      </c>
      <c r="AD260" s="104" t="str">
        <f t="shared" si="254"/>
        <v/>
      </c>
      <c r="AE260" s="104" t="str">
        <f t="shared" si="254"/>
        <v/>
      </c>
      <c r="AF260" s="104" t="str">
        <f t="shared" si="254"/>
        <v/>
      </c>
      <c r="AG260" s="104" t="str">
        <f t="shared" si="254"/>
        <v/>
      </c>
      <c r="AH260" s="104" t="str">
        <f t="shared" si="254"/>
        <v/>
      </c>
      <c r="AI260" s="104" t="str">
        <f t="shared" si="254"/>
        <v/>
      </c>
      <c r="AJ260" s="104" t="str">
        <f t="shared" si="254"/>
        <v/>
      </c>
      <c r="AK260" s="104"/>
      <c r="AL260" s="104" t="str">
        <f t="shared" si="230"/>
        <v/>
      </c>
      <c r="AM260" s="104" t="str">
        <f t="shared" si="255"/>
        <v/>
      </c>
      <c r="AN260" s="104" t="str">
        <f t="shared" si="255"/>
        <v/>
      </c>
      <c r="AO260" s="104" t="str">
        <f t="shared" si="255"/>
        <v/>
      </c>
      <c r="AP260" s="104" t="str">
        <f t="shared" si="255"/>
        <v/>
      </c>
      <c r="AQ260" s="104" t="str">
        <f t="shared" si="255"/>
        <v/>
      </c>
      <c r="AR260" s="104" t="str">
        <f t="shared" si="255"/>
        <v/>
      </c>
      <c r="AS260" s="104" t="str">
        <f t="shared" si="255"/>
        <v/>
      </c>
      <c r="AT260" s="104" t="str">
        <f t="shared" si="255"/>
        <v/>
      </c>
      <c r="AU260" s="104" t="str">
        <f t="shared" si="255"/>
        <v/>
      </c>
      <c r="AV260" s="104" t="str">
        <f t="shared" si="255"/>
        <v/>
      </c>
      <c r="AW260" s="104" t="str">
        <f t="shared" si="255"/>
        <v/>
      </c>
      <c r="AX260" s="104" t="str">
        <f t="shared" si="255"/>
        <v/>
      </c>
      <c r="AY260" s="104"/>
      <c r="AZ260" s="104" t="str">
        <f t="shared" si="231"/>
        <v/>
      </c>
      <c r="BA260" s="104" t="str">
        <f t="shared" si="256"/>
        <v/>
      </c>
      <c r="BB260" s="104" t="str">
        <f t="shared" si="256"/>
        <v/>
      </c>
      <c r="BC260" s="104" t="str">
        <f t="shared" si="256"/>
        <v/>
      </c>
      <c r="BD260" s="104" t="str">
        <f t="shared" si="256"/>
        <v/>
      </c>
      <c r="BE260" s="104" t="str">
        <f t="shared" si="256"/>
        <v/>
      </c>
      <c r="BF260" s="104" t="str">
        <f t="shared" si="256"/>
        <v/>
      </c>
      <c r="BG260" s="104" t="str">
        <f t="shared" si="256"/>
        <v/>
      </c>
      <c r="BH260" s="104" t="str">
        <f t="shared" si="256"/>
        <v/>
      </c>
      <c r="BI260" s="104" t="str">
        <f t="shared" si="256"/>
        <v/>
      </c>
      <c r="BJ260" s="104" t="str">
        <f t="shared" si="256"/>
        <v/>
      </c>
      <c r="BK260" s="104" t="str">
        <f t="shared" si="256"/>
        <v/>
      </c>
      <c r="BL260" s="104" t="str">
        <f t="shared" si="256"/>
        <v/>
      </c>
      <c r="BM260" s="104"/>
      <c r="BN260" s="104" t="str">
        <f t="shared" si="232"/>
        <v/>
      </c>
      <c r="BO260" s="104" t="str">
        <f t="shared" si="257"/>
        <v/>
      </c>
      <c r="BP260" s="104" t="str">
        <f t="shared" si="257"/>
        <v/>
      </c>
      <c r="BQ260" s="104" t="str">
        <f t="shared" si="257"/>
        <v/>
      </c>
      <c r="BR260" s="104" t="str">
        <f t="shared" si="257"/>
        <v/>
      </c>
      <c r="BS260" s="104" t="str">
        <f t="shared" si="257"/>
        <v/>
      </c>
      <c r="BT260" s="104" t="str">
        <f t="shared" si="257"/>
        <v/>
      </c>
      <c r="BU260" s="104" t="str">
        <f t="shared" si="257"/>
        <v/>
      </c>
      <c r="BV260" s="104" t="str">
        <f t="shared" si="257"/>
        <v/>
      </c>
      <c r="BW260" s="104" t="str">
        <f t="shared" si="257"/>
        <v/>
      </c>
      <c r="BX260" s="104" t="str">
        <f t="shared" si="257"/>
        <v/>
      </c>
      <c r="BY260" s="104" t="str">
        <f t="shared" si="257"/>
        <v/>
      </c>
      <c r="BZ260" s="104" t="str">
        <f t="shared" si="257"/>
        <v/>
      </c>
      <c r="CA260" s="104"/>
      <c r="CB260" s="104" t="str">
        <f t="shared" si="244"/>
        <v/>
      </c>
      <c r="CC260" s="104" t="str">
        <f t="shared" si="244"/>
        <v/>
      </c>
      <c r="CD260" s="104" t="str">
        <f t="shared" si="244"/>
        <v/>
      </c>
      <c r="CE260" s="104" t="str">
        <f t="shared" si="244"/>
        <v/>
      </c>
      <c r="CF260" s="104" t="str">
        <f t="shared" si="244"/>
        <v/>
      </c>
      <c r="CG260" s="104" t="str">
        <f t="shared" si="233"/>
        <v/>
      </c>
      <c r="CH260" s="104" t="str">
        <f t="shared" si="233"/>
        <v/>
      </c>
      <c r="CI260" s="104" t="str">
        <f t="shared" si="233"/>
        <v/>
      </c>
      <c r="CJ260" s="104" t="str">
        <f t="shared" si="233"/>
        <v/>
      </c>
      <c r="CK260" s="104" t="str">
        <f t="shared" si="233"/>
        <v/>
      </c>
      <c r="CL260" s="104" t="str">
        <f t="shared" si="233"/>
        <v/>
      </c>
      <c r="CM260" s="104" t="str">
        <f t="shared" si="233"/>
        <v/>
      </c>
      <c r="CN260" s="104" t="str">
        <f t="shared" si="233"/>
        <v/>
      </c>
      <c r="CO260" s="104"/>
      <c r="CP260" s="104" t="str">
        <f t="shared" si="245"/>
        <v/>
      </c>
      <c r="CQ260" s="104" t="str">
        <f t="shared" si="245"/>
        <v/>
      </c>
      <c r="CR260" s="104" t="str">
        <f t="shared" si="245"/>
        <v/>
      </c>
      <c r="CS260" s="104" t="str">
        <f t="shared" si="245"/>
        <v/>
      </c>
      <c r="CT260" s="104" t="str">
        <f t="shared" si="245"/>
        <v/>
      </c>
      <c r="CU260" s="104" t="str">
        <f t="shared" si="234"/>
        <v/>
      </c>
      <c r="CV260" s="104" t="str">
        <f t="shared" si="234"/>
        <v/>
      </c>
      <c r="CW260" s="104" t="str">
        <f t="shared" si="234"/>
        <v/>
      </c>
      <c r="CX260" s="104" t="str">
        <f t="shared" si="234"/>
        <v/>
      </c>
      <c r="CY260" s="104" t="str">
        <f t="shared" si="234"/>
        <v/>
      </c>
      <c r="CZ260" s="104" t="str">
        <f t="shared" si="234"/>
        <v/>
      </c>
      <c r="DA260" s="104" t="str">
        <f t="shared" si="234"/>
        <v/>
      </c>
      <c r="DB260" s="104" t="str">
        <f t="shared" si="234"/>
        <v/>
      </c>
      <c r="DC260" s="104"/>
      <c r="DD260" s="104" t="str">
        <f t="shared" si="246"/>
        <v/>
      </c>
      <c r="DE260" s="104" t="str">
        <f t="shared" si="246"/>
        <v/>
      </c>
      <c r="DF260" s="104" t="str">
        <f t="shared" si="246"/>
        <v/>
      </c>
      <c r="DG260" s="104" t="str">
        <f t="shared" si="246"/>
        <v/>
      </c>
      <c r="DH260" s="104" t="str">
        <f t="shared" si="246"/>
        <v/>
      </c>
      <c r="DI260" s="104" t="str">
        <f t="shared" si="235"/>
        <v/>
      </c>
      <c r="DJ260" s="104" t="str">
        <f t="shared" si="235"/>
        <v/>
      </c>
      <c r="DK260" s="104" t="str">
        <f t="shared" si="235"/>
        <v/>
      </c>
      <c r="DL260" s="104" t="str">
        <f t="shared" si="235"/>
        <v/>
      </c>
      <c r="DM260" s="104" t="str">
        <f t="shared" si="235"/>
        <v/>
      </c>
      <c r="DN260" s="104" t="str">
        <f t="shared" si="235"/>
        <v/>
      </c>
      <c r="DO260" s="104" t="str">
        <f t="shared" si="235"/>
        <v/>
      </c>
      <c r="DP260" s="104" t="str">
        <f t="shared" si="235"/>
        <v/>
      </c>
      <c r="DQ260" s="104"/>
      <c r="DR260" s="104" t="str">
        <f t="shared" si="247"/>
        <v/>
      </c>
      <c r="DS260" s="104" t="str">
        <f t="shared" si="247"/>
        <v/>
      </c>
      <c r="DT260" s="104" t="str">
        <f t="shared" si="247"/>
        <v/>
      </c>
      <c r="DU260" s="104" t="str">
        <f t="shared" si="247"/>
        <v/>
      </c>
      <c r="DV260" s="104" t="str">
        <f t="shared" si="247"/>
        <v/>
      </c>
      <c r="DW260" s="104" t="str">
        <f t="shared" si="236"/>
        <v/>
      </c>
      <c r="DX260" s="104" t="str">
        <f t="shared" si="236"/>
        <v/>
      </c>
      <c r="DY260" s="104" t="str">
        <f t="shared" si="236"/>
        <v/>
      </c>
      <c r="DZ260" s="104" t="str">
        <f t="shared" si="236"/>
        <v/>
      </c>
      <c r="EA260" s="104" t="str">
        <f t="shared" si="236"/>
        <v/>
      </c>
      <c r="EB260" s="104" t="str">
        <f t="shared" si="236"/>
        <v/>
      </c>
      <c r="EC260" s="104" t="str">
        <f t="shared" si="236"/>
        <v/>
      </c>
      <c r="ED260" s="104" t="str">
        <f t="shared" si="236"/>
        <v/>
      </c>
      <c r="EE260" s="104"/>
      <c r="EF260" s="104" t="str">
        <f t="shared" si="248"/>
        <v/>
      </c>
      <c r="EG260" s="104" t="str">
        <f t="shared" si="248"/>
        <v/>
      </c>
      <c r="EH260" s="104" t="str">
        <f t="shared" si="248"/>
        <v/>
      </c>
      <c r="EI260" s="104" t="str">
        <f t="shared" si="248"/>
        <v/>
      </c>
      <c r="EJ260" s="104" t="str">
        <f t="shared" si="248"/>
        <v/>
      </c>
      <c r="EK260" s="104" t="str">
        <f t="shared" si="237"/>
        <v/>
      </c>
      <c r="EL260" s="104" t="str">
        <f t="shared" si="237"/>
        <v/>
      </c>
      <c r="EM260" s="104" t="str">
        <f t="shared" si="237"/>
        <v/>
      </c>
      <c r="EN260" s="104" t="str">
        <f t="shared" si="237"/>
        <v/>
      </c>
      <c r="EO260" s="104" t="str">
        <f t="shared" si="237"/>
        <v/>
      </c>
      <c r="EP260" s="104" t="str">
        <f t="shared" si="237"/>
        <v/>
      </c>
      <c r="EQ260" s="104" t="str">
        <f t="shared" si="237"/>
        <v/>
      </c>
      <c r="ER260" s="104" t="str">
        <f t="shared" si="237"/>
        <v/>
      </c>
      <c r="ES260" s="104"/>
      <c r="ET260" s="104" t="str">
        <f t="shared" si="249"/>
        <v/>
      </c>
      <c r="EU260" s="104" t="str">
        <f t="shared" si="249"/>
        <v/>
      </c>
      <c r="EV260" s="104" t="str">
        <f t="shared" si="249"/>
        <v/>
      </c>
      <c r="EW260" s="104" t="str">
        <f t="shared" si="249"/>
        <v/>
      </c>
      <c r="EX260" s="104" t="str">
        <f t="shared" si="249"/>
        <v/>
      </c>
      <c r="EY260" s="104" t="str">
        <f t="shared" si="238"/>
        <v/>
      </c>
      <c r="EZ260" s="104" t="str">
        <f t="shared" si="238"/>
        <v/>
      </c>
      <c r="FA260" s="104" t="str">
        <f t="shared" si="238"/>
        <v/>
      </c>
      <c r="FB260" s="104" t="str">
        <f t="shared" si="238"/>
        <v/>
      </c>
      <c r="FC260" s="104" t="str">
        <f t="shared" si="238"/>
        <v/>
      </c>
      <c r="FD260" s="104" t="str">
        <f t="shared" si="238"/>
        <v/>
      </c>
      <c r="FE260" s="104" t="str">
        <f t="shared" si="238"/>
        <v/>
      </c>
      <c r="FF260" s="104" t="str">
        <f t="shared" si="238"/>
        <v/>
      </c>
      <c r="FG260" s="104"/>
      <c r="FH260" s="104" t="str">
        <f t="shared" si="250"/>
        <v/>
      </c>
      <c r="FI260" s="104" t="str">
        <f t="shared" si="250"/>
        <v/>
      </c>
      <c r="FJ260" s="104" t="str">
        <f t="shared" si="250"/>
        <v/>
      </c>
      <c r="FK260" s="104" t="str">
        <f t="shared" si="250"/>
        <v/>
      </c>
      <c r="FL260" s="104" t="str">
        <f t="shared" si="250"/>
        <v/>
      </c>
      <c r="FM260" s="104" t="str">
        <f t="shared" si="239"/>
        <v/>
      </c>
      <c r="FN260" s="104" t="str">
        <f t="shared" si="239"/>
        <v/>
      </c>
      <c r="FO260" s="104" t="str">
        <f t="shared" si="239"/>
        <v/>
      </c>
      <c r="FP260" s="104" t="str">
        <f t="shared" si="239"/>
        <v/>
      </c>
      <c r="FQ260" s="104" t="str">
        <f t="shared" si="239"/>
        <v/>
      </c>
      <c r="FR260" s="104" t="str">
        <f t="shared" si="239"/>
        <v/>
      </c>
      <c r="FS260" s="104" t="str">
        <f t="shared" si="239"/>
        <v/>
      </c>
      <c r="FT260" s="104" t="str">
        <f t="shared" si="239"/>
        <v/>
      </c>
      <c r="FU260" s="104"/>
      <c r="FV260" s="104" t="str">
        <f t="shared" si="251"/>
        <v/>
      </c>
      <c r="FW260" s="104" t="str">
        <f t="shared" si="251"/>
        <v/>
      </c>
      <c r="FX260" s="104" t="str">
        <f t="shared" si="251"/>
        <v/>
      </c>
      <c r="FY260" s="104" t="str">
        <f t="shared" si="251"/>
        <v/>
      </c>
      <c r="FZ260" s="104" t="str">
        <f t="shared" si="251"/>
        <v/>
      </c>
      <c r="GA260" s="104" t="str">
        <f t="shared" si="240"/>
        <v/>
      </c>
      <c r="GB260" s="104" t="str">
        <f t="shared" si="240"/>
        <v/>
      </c>
      <c r="GC260" s="104" t="str">
        <f t="shared" si="240"/>
        <v/>
      </c>
      <c r="GD260" s="104" t="str">
        <f t="shared" si="240"/>
        <v/>
      </c>
      <c r="GE260" s="104" t="str">
        <f t="shared" si="240"/>
        <v/>
      </c>
      <c r="GF260" s="104" t="str">
        <f t="shared" si="240"/>
        <v/>
      </c>
      <c r="GG260" s="104" t="str">
        <f t="shared" si="240"/>
        <v/>
      </c>
      <c r="GH260" s="104" t="str">
        <f t="shared" si="240"/>
        <v/>
      </c>
      <c r="GI260" s="104"/>
      <c r="GJ260" s="104" t="str">
        <f t="shared" si="252"/>
        <v/>
      </c>
      <c r="GK260" s="104" t="str">
        <f t="shared" si="252"/>
        <v/>
      </c>
      <c r="GL260" s="104" t="str">
        <f t="shared" si="252"/>
        <v/>
      </c>
      <c r="GM260" s="104" t="str">
        <f t="shared" si="252"/>
        <v/>
      </c>
      <c r="GN260" s="104" t="str">
        <f t="shared" si="252"/>
        <v/>
      </c>
      <c r="GO260" s="104" t="str">
        <f t="shared" si="241"/>
        <v/>
      </c>
      <c r="GP260" s="104" t="str">
        <f t="shared" si="241"/>
        <v/>
      </c>
      <c r="GQ260" s="104" t="str">
        <f t="shared" si="241"/>
        <v/>
      </c>
      <c r="GR260" s="104" t="str">
        <f t="shared" si="241"/>
        <v/>
      </c>
      <c r="GS260" s="104" t="str">
        <f t="shared" si="241"/>
        <v/>
      </c>
      <c r="GT260" s="104" t="str">
        <f t="shared" si="241"/>
        <v/>
      </c>
      <c r="GU260" s="104" t="str">
        <f t="shared" si="241"/>
        <v/>
      </c>
      <c r="GV260" s="104" t="str">
        <f t="shared" si="241"/>
        <v/>
      </c>
      <c r="GW260" s="104"/>
      <c r="GX260" s="104" t="str">
        <f t="shared" si="253"/>
        <v/>
      </c>
      <c r="GY260" s="104" t="str">
        <f t="shared" si="253"/>
        <v/>
      </c>
      <c r="GZ260" s="104" t="str">
        <f t="shared" si="253"/>
        <v/>
      </c>
      <c r="HA260" s="104" t="str">
        <f t="shared" si="253"/>
        <v/>
      </c>
      <c r="HB260" s="104" t="str">
        <f t="shared" si="253"/>
        <v/>
      </c>
      <c r="HC260" s="104" t="str">
        <f t="shared" si="242"/>
        <v/>
      </c>
      <c r="HD260" s="104" t="str">
        <f t="shared" si="242"/>
        <v/>
      </c>
      <c r="HE260" s="104" t="str">
        <f t="shared" si="242"/>
        <v/>
      </c>
      <c r="HF260" s="104" t="str">
        <f t="shared" si="242"/>
        <v/>
      </c>
      <c r="HG260" s="104" t="str">
        <f t="shared" si="242"/>
        <v/>
      </c>
      <c r="HH260" s="104" t="str">
        <f t="shared" si="242"/>
        <v/>
      </c>
      <c r="HI260" s="104" t="str">
        <f t="shared" si="242"/>
        <v/>
      </c>
      <c r="HJ260" s="104" t="str">
        <f t="shared" si="242"/>
        <v/>
      </c>
    </row>
    <row r="261" spans="1:218" x14ac:dyDescent="0.25">
      <c r="A261" s="91">
        <v>40668</v>
      </c>
      <c r="B261" s="113">
        <v>0.75</v>
      </c>
      <c r="C261" s="114" t="s">
        <v>571</v>
      </c>
      <c r="D261" s="160" t="s">
        <v>667</v>
      </c>
      <c r="E261" s="112">
        <v>3.2</v>
      </c>
      <c r="F261" s="134"/>
      <c r="G261" s="161" t="s">
        <v>668</v>
      </c>
      <c r="H261" s="162" t="str">
        <f>INDEX('Daily Activity List'!B:B,MATCH(A261,'Daily Activity List'!$A:$A))</f>
        <v>AB - Clearance Sampling</v>
      </c>
      <c r="I261" s="136"/>
      <c r="J261" s="104" t="str">
        <f t="shared" si="243"/>
        <v/>
      </c>
      <c r="K261" s="104" t="str">
        <f t="shared" si="243"/>
        <v/>
      </c>
      <c r="L261" s="104" t="str">
        <f t="shared" si="243"/>
        <v/>
      </c>
      <c r="M261" s="104" t="str">
        <f t="shared" si="243"/>
        <v/>
      </c>
      <c r="N261" s="104" t="str">
        <f t="shared" si="243"/>
        <v/>
      </c>
      <c r="O261" s="104" t="str">
        <f t="shared" si="243"/>
        <v/>
      </c>
      <c r="P261" s="104" t="str">
        <f t="shared" si="243"/>
        <v/>
      </c>
      <c r="Q261" s="104" t="str">
        <f t="shared" si="243"/>
        <v/>
      </c>
      <c r="R261" s="104">
        <f t="shared" si="243"/>
        <v>3.2</v>
      </c>
      <c r="S261" s="104" t="str">
        <f t="shared" si="243"/>
        <v/>
      </c>
      <c r="T261" s="104" t="str">
        <f t="shared" si="243"/>
        <v/>
      </c>
      <c r="U261" s="104" t="str">
        <f t="shared" si="243"/>
        <v/>
      </c>
      <c r="V261" s="104" t="str">
        <f t="shared" si="243"/>
        <v/>
      </c>
      <c r="W261" s="136"/>
      <c r="X261" s="104" t="str">
        <f t="shared" si="229"/>
        <v/>
      </c>
      <c r="Y261" s="104" t="str">
        <f t="shared" si="254"/>
        <v/>
      </c>
      <c r="Z261" s="104" t="str">
        <f t="shared" si="254"/>
        <v/>
      </c>
      <c r="AA261" s="104" t="str">
        <f t="shared" si="254"/>
        <v/>
      </c>
      <c r="AB261" s="104" t="str">
        <f t="shared" si="254"/>
        <v/>
      </c>
      <c r="AC261" s="104" t="str">
        <f t="shared" si="254"/>
        <v/>
      </c>
      <c r="AD261" s="104" t="str">
        <f t="shared" si="254"/>
        <v/>
      </c>
      <c r="AE261" s="104" t="str">
        <f t="shared" si="254"/>
        <v/>
      </c>
      <c r="AF261" s="104" t="str">
        <f t="shared" si="254"/>
        <v/>
      </c>
      <c r="AG261" s="104" t="str">
        <f t="shared" si="254"/>
        <v/>
      </c>
      <c r="AH261" s="104" t="str">
        <f t="shared" si="254"/>
        <v/>
      </c>
      <c r="AI261" s="104" t="str">
        <f t="shared" si="254"/>
        <v/>
      </c>
      <c r="AJ261" s="104" t="str">
        <f t="shared" si="254"/>
        <v/>
      </c>
      <c r="AK261" s="104"/>
      <c r="AL261" s="104" t="str">
        <f t="shared" si="230"/>
        <v/>
      </c>
      <c r="AM261" s="104" t="str">
        <f t="shared" si="255"/>
        <v/>
      </c>
      <c r="AN261" s="104" t="str">
        <f t="shared" si="255"/>
        <v/>
      </c>
      <c r="AO261" s="104" t="str">
        <f t="shared" si="255"/>
        <v/>
      </c>
      <c r="AP261" s="104" t="str">
        <f t="shared" si="255"/>
        <v/>
      </c>
      <c r="AQ261" s="104" t="str">
        <f t="shared" si="255"/>
        <v/>
      </c>
      <c r="AR261" s="104" t="str">
        <f t="shared" si="255"/>
        <v/>
      </c>
      <c r="AS261" s="104" t="str">
        <f t="shared" si="255"/>
        <v/>
      </c>
      <c r="AT261" s="104" t="str">
        <f t="shared" si="255"/>
        <v/>
      </c>
      <c r="AU261" s="104" t="str">
        <f t="shared" si="255"/>
        <v/>
      </c>
      <c r="AV261" s="104" t="str">
        <f t="shared" si="255"/>
        <v/>
      </c>
      <c r="AW261" s="104" t="str">
        <f t="shared" si="255"/>
        <v/>
      </c>
      <c r="AX261" s="104" t="str">
        <f t="shared" si="255"/>
        <v/>
      </c>
      <c r="AY261" s="104"/>
      <c r="AZ261" s="104" t="str">
        <f t="shared" si="231"/>
        <v/>
      </c>
      <c r="BA261" s="104" t="str">
        <f t="shared" si="256"/>
        <v/>
      </c>
      <c r="BB261" s="104" t="str">
        <f t="shared" si="256"/>
        <v/>
      </c>
      <c r="BC261" s="104" t="str">
        <f t="shared" si="256"/>
        <v/>
      </c>
      <c r="BD261" s="104" t="str">
        <f t="shared" si="256"/>
        <v/>
      </c>
      <c r="BE261" s="104" t="str">
        <f t="shared" si="256"/>
        <v/>
      </c>
      <c r="BF261" s="104" t="str">
        <f t="shared" si="256"/>
        <v/>
      </c>
      <c r="BG261" s="104" t="str">
        <f t="shared" si="256"/>
        <v/>
      </c>
      <c r="BH261" s="104" t="str">
        <f t="shared" si="256"/>
        <v/>
      </c>
      <c r="BI261" s="104" t="str">
        <f t="shared" si="256"/>
        <v/>
      </c>
      <c r="BJ261" s="104" t="str">
        <f t="shared" si="256"/>
        <v/>
      </c>
      <c r="BK261" s="104" t="str">
        <f t="shared" si="256"/>
        <v/>
      </c>
      <c r="BL261" s="104" t="str">
        <f t="shared" si="256"/>
        <v/>
      </c>
      <c r="BM261" s="104"/>
      <c r="BN261" s="104" t="str">
        <f t="shared" si="232"/>
        <v/>
      </c>
      <c r="BO261" s="104" t="str">
        <f t="shared" si="257"/>
        <v/>
      </c>
      <c r="BP261" s="104" t="str">
        <f t="shared" si="257"/>
        <v/>
      </c>
      <c r="BQ261" s="104" t="str">
        <f t="shared" si="257"/>
        <v/>
      </c>
      <c r="BR261" s="104" t="str">
        <f t="shared" si="257"/>
        <v/>
      </c>
      <c r="BS261" s="104" t="str">
        <f t="shared" si="257"/>
        <v/>
      </c>
      <c r="BT261" s="104" t="str">
        <f t="shared" si="257"/>
        <v/>
      </c>
      <c r="BU261" s="104" t="str">
        <f t="shared" si="257"/>
        <v/>
      </c>
      <c r="BV261" s="104" t="str">
        <f t="shared" si="257"/>
        <v/>
      </c>
      <c r="BW261" s="104" t="str">
        <f t="shared" si="257"/>
        <v/>
      </c>
      <c r="BX261" s="104" t="str">
        <f t="shared" si="257"/>
        <v/>
      </c>
      <c r="BY261" s="104" t="str">
        <f t="shared" si="257"/>
        <v/>
      </c>
      <c r="BZ261" s="104" t="str">
        <f t="shared" si="257"/>
        <v/>
      </c>
      <c r="CA261" s="104"/>
      <c r="CB261" s="104" t="str">
        <f t="shared" si="244"/>
        <v/>
      </c>
      <c r="CC261" s="104" t="str">
        <f t="shared" si="244"/>
        <v/>
      </c>
      <c r="CD261" s="104" t="str">
        <f t="shared" si="244"/>
        <v/>
      </c>
      <c r="CE261" s="104" t="str">
        <f t="shared" si="244"/>
        <v/>
      </c>
      <c r="CF261" s="104" t="str">
        <f t="shared" si="244"/>
        <v/>
      </c>
      <c r="CG261" s="104" t="str">
        <f t="shared" si="233"/>
        <v/>
      </c>
      <c r="CH261" s="104" t="str">
        <f t="shared" si="233"/>
        <v/>
      </c>
      <c r="CI261" s="104" t="str">
        <f t="shared" si="233"/>
        <v/>
      </c>
      <c r="CJ261" s="104" t="str">
        <f t="shared" si="233"/>
        <v/>
      </c>
      <c r="CK261" s="104" t="str">
        <f t="shared" si="233"/>
        <v/>
      </c>
      <c r="CL261" s="104" t="str">
        <f t="shared" si="233"/>
        <v/>
      </c>
      <c r="CM261" s="104" t="str">
        <f t="shared" si="233"/>
        <v/>
      </c>
      <c r="CN261" s="104" t="str">
        <f t="shared" si="233"/>
        <v/>
      </c>
      <c r="CO261" s="104"/>
      <c r="CP261" s="104" t="str">
        <f t="shared" si="245"/>
        <v/>
      </c>
      <c r="CQ261" s="104" t="str">
        <f t="shared" si="245"/>
        <v/>
      </c>
      <c r="CR261" s="104" t="str">
        <f t="shared" si="245"/>
        <v/>
      </c>
      <c r="CS261" s="104" t="str">
        <f t="shared" si="245"/>
        <v/>
      </c>
      <c r="CT261" s="104" t="str">
        <f t="shared" si="245"/>
        <v/>
      </c>
      <c r="CU261" s="104" t="str">
        <f t="shared" si="234"/>
        <v/>
      </c>
      <c r="CV261" s="104" t="str">
        <f t="shared" si="234"/>
        <v/>
      </c>
      <c r="CW261" s="104" t="str">
        <f t="shared" si="234"/>
        <v/>
      </c>
      <c r="CX261" s="104" t="str">
        <f t="shared" si="234"/>
        <v/>
      </c>
      <c r="CY261" s="104" t="str">
        <f t="shared" si="234"/>
        <v/>
      </c>
      <c r="CZ261" s="104" t="str">
        <f t="shared" si="234"/>
        <v/>
      </c>
      <c r="DA261" s="104" t="str">
        <f t="shared" si="234"/>
        <v/>
      </c>
      <c r="DB261" s="104" t="str">
        <f t="shared" si="234"/>
        <v/>
      </c>
      <c r="DC261" s="104"/>
      <c r="DD261" s="104" t="str">
        <f t="shared" si="246"/>
        <v/>
      </c>
      <c r="DE261" s="104" t="str">
        <f t="shared" si="246"/>
        <v/>
      </c>
      <c r="DF261" s="104" t="str">
        <f t="shared" si="246"/>
        <v/>
      </c>
      <c r="DG261" s="104" t="str">
        <f t="shared" si="246"/>
        <v/>
      </c>
      <c r="DH261" s="104" t="str">
        <f t="shared" si="246"/>
        <v/>
      </c>
      <c r="DI261" s="104" t="str">
        <f t="shared" si="235"/>
        <v/>
      </c>
      <c r="DJ261" s="104" t="str">
        <f t="shared" si="235"/>
        <v/>
      </c>
      <c r="DK261" s="104" t="str">
        <f t="shared" si="235"/>
        <v/>
      </c>
      <c r="DL261" s="104" t="str">
        <f t="shared" si="235"/>
        <v/>
      </c>
      <c r="DM261" s="104" t="str">
        <f t="shared" si="235"/>
        <v/>
      </c>
      <c r="DN261" s="104" t="str">
        <f t="shared" si="235"/>
        <v/>
      </c>
      <c r="DO261" s="104" t="str">
        <f t="shared" si="235"/>
        <v/>
      </c>
      <c r="DP261" s="104" t="str">
        <f t="shared" si="235"/>
        <v/>
      </c>
      <c r="DQ261" s="104"/>
      <c r="DR261" s="104" t="str">
        <f t="shared" si="247"/>
        <v/>
      </c>
      <c r="DS261" s="104" t="str">
        <f t="shared" si="247"/>
        <v/>
      </c>
      <c r="DT261" s="104" t="str">
        <f t="shared" si="247"/>
        <v/>
      </c>
      <c r="DU261" s="104" t="str">
        <f t="shared" si="247"/>
        <v/>
      </c>
      <c r="DV261" s="104" t="str">
        <f t="shared" si="247"/>
        <v/>
      </c>
      <c r="DW261" s="104" t="str">
        <f t="shared" si="236"/>
        <v/>
      </c>
      <c r="DX261" s="104" t="str">
        <f t="shared" si="236"/>
        <v/>
      </c>
      <c r="DY261" s="104" t="str">
        <f t="shared" si="236"/>
        <v/>
      </c>
      <c r="DZ261" s="104" t="str">
        <f t="shared" si="236"/>
        <v/>
      </c>
      <c r="EA261" s="104" t="str">
        <f t="shared" si="236"/>
        <v/>
      </c>
      <c r="EB261" s="104" t="str">
        <f t="shared" si="236"/>
        <v/>
      </c>
      <c r="EC261" s="104" t="str">
        <f t="shared" si="236"/>
        <v/>
      </c>
      <c r="ED261" s="104" t="str">
        <f t="shared" si="236"/>
        <v/>
      </c>
      <c r="EE261" s="104"/>
      <c r="EF261" s="104" t="str">
        <f t="shared" si="248"/>
        <v/>
      </c>
      <c r="EG261" s="104" t="str">
        <f t="shared" si="248"/>
        <v/>
      </c>
      <c r="EH261" s="104" t="str">
        <f t="shared" si="248"/>
        <v/>
      </c>
      <c r="EI261" s="104" t="str">
        <f t="shared" si="248"/>
        <v/>
      </c>
      <c r="EJ261" s="104" t="str">
        <f t="shared" si="248"/>
        <v/>
      </c>
      <c r="EK261" s="104" t="str">
        <f t="shared" si="237"/>
        <v/>
      </c>
      <c r="EL261" s="104" t="str">
        <f t="shared" si="237"/>
        <v/>
      </c>
      <c r="EM261" s="104" t="str">
        <f t="shared" si="237"/>
        <v/>
      </c>
      <c r="EN261" s="104" t="str">
        <f t="shared" si="237"/>
        <v/>
      </c>
      <c r="EO261" s="104" t="str">
        <f t="shared" si="237"/>
        <v/>
      </c>
      <c r="EP261" s="104" t="str">
        <f t="shared" si="237"/>
        <v/>
      </c>
      <c r="EQ261" s="104" t="str">
        <f t="shared" si="237"/>
        <v/>
      </c>
      <c r="ER261" s="104" t="str">
        <f t="shared" si="237"/>
        <v/>
      </c>
      <c r="ES261" s="104"/>
      <c r="ET261" s="104" t="str">
        <f t="shared" si="249"/>
        <v/>
      </c>
      <c r="EU261" s="104" t="str">
        <f t="shared" si="249"/>
        <v/>
      </c>
      <c r="EV261" s="104" t="str">
        <f t="shared" si="249"/>
        <v/>
      </c>
      <c r="EW261" s="104" t="str">
        <f t="shared" si="249"/>
        <v/>
      </c>
      <c r="EX261" s="104" t="str">
        <f t="shared" si="249"/>
        <v/>
      </c>
      <c r="EY261" s="104" t="str">
        <f t="shared" si="238"/>
        <v/>
      </c>
      <c r="EZ261" s="104" t="str">
        <f t="shared" si="238"/>
        <v/>
      </c>
      <c r="FA261" s="104" t="str">
        <f t="shared" si="238"/>
        <v/>
      </c>
      <c r="FB261" s="104" t="str">
        <f t="shared" si="238"/>
        <v/>
      </c>
      <c r="FC261" s="104" t="str">
        <f t="shared" si="238"/>
        <v/>
      </c>
      <c r="FD261" s="104" t="str">
        <f t="shared" si="238"/>
        <v/>
      </c>
      <c r="FE261" s="104" t="str">
        <f t="shared" si="238"/>
        <v/>
      </c>
      <c r="FF261" s="104" t="str">
        <f t="shared" si="238"/>
        <v/>
      </c>
      <c r="FG261" s="104"/>
      <c r="FH261" s="104" t="str">
        <f t="shared" si="250"/>
        <v/>
      </c>
      <c r="FI261" s="104" t="str">
        <f t="shared" si="250"/>
        <v/>
      </c>
      <c r="FJ261" s="104" t="str">
        <f t="shared" si="250"/>
        <v/>
      </c>
      <c r="FK261" s="104" t="str">
        <f t="shared" si="250"/>
        <v/>
      </c>
      <c r="FL261" s="104" t="str">
        <f t="shared" si="250"/>
        <v/>
      </c>
      <c r="FM261" s="104" t="str">
        <f t="shared" si="239"/>
        <v/>
      </c>
      <c r="FN261" s="104" t="str">
        <f t="shared" si="239"/>
        <v/>
      </c>
      <c r="FO261" s="104" t="str">
        <f t="shared" si="239"/>
        <v/>
      </c>
      <c r="FP261" s="104" t="str">
        <f t="shared" si="239"/>
        <v/>
      </c>
      <c r="FQ261" s="104" t="str">
        <f t="shared" si="239"/>
        <v/>
      </c>
      <c r="FR261" s="104" t="str">
        <f t="shared" si="239"/>
        <v/>
      </c>
      <c r="FS261" s="104" t="str">
        <f t="shared" si="239"/>
        <v/>
      </c>
      <c r="FT261" s="104" t="str">
        <f t="shared" si="239"/>
        <v/>
      </c>
      <c r="FU261" s="104"/>
      <c r="FV261" s="104" t="str">
        <f t="shared" si="251"/>
        <v/>
      </c>
      <c r="FW261" s="104" t="str">
        <f t="shared" si="251"/>
        <v/>
      </c>
      <c r="FX261" s="104" t="str">
        <f t="shared" si="251"/>
        <v/>
      </c>
      <c r="FY261" s="104" t="str">
        <f t="shared" si="251"/>
        <v/>
      </c>
      <c r="FZ261" s="104" t="str">
        <f t="shared" si="251"/>
        <v/>
      </c>
      <c r="GA261" s="104" t="str">
        <f t="shared" si="240"/>
        <v/>
      </c>
      <c r="GB261" s="104" t="str">
        <f t="shared" si="240"/>
        <v/>
      </c>
      <c r="GC261" s="104" t="str">
        <f t="shared" si="240"/>
        <v/>
      </c>
      <c r="GD261" s="104" t="str">
        <f t="shared" si="240"/>
        <v/>
      </c>
      <c r="GE261" s="104" t="str">
        <f t="shared" si="240"/>
        <v/>
      </c>
      <c r="GF261" s="104" t="str">
        <f t="shared" si="240"/>
        <v/>
      </c>
      <c r="GG261" s="104" t="str">
        <f t="shared" si="240"/>
        <v/>
      </c>
      <c r="GH261" s="104" t="str">
        <f t="shared" si="240"/>
        <v/>
      </c>
      <c r="GI261" s="104"/>
      <c r="GJ261" s="104" t="str">
        <f t="shared" si="252"/>
        <v/>
      </c>
      <c r="GK261" s="104" t="str">
        <f t="shared" si="252"/>
        <v/>
      </c>
      <c r="GL261" s="104" t="str">
        <f t="shared" si="252"/>
        <v/>
      </c>
      <c r="GM261" s="104" t="str">
        <f t="shared" si="252"/>
        <v/>
      </c>
      <c r="GN261" s="104" t="str">
        <f t="shared" si="252"/>
        <v/>
      </c>
      <c r="GO261" s="104" t="str">
        <f t="shared" si="241"/>
        <v/>
      </c>
      <c r="GP261" s="104" t="str">
        <f t="shared" si="241"/>
        <v/>
      </c>
      <c r="GQ261" s="104" t="str">
        <f t="shared" si="241"/>
        <v/>
      </c>
      <c r="GR261" s="104" t="str">
        <f t="shared" si="241"/>
        <v/>
      </c>
      <c r="GS261" s="104" t="str">
        <f t="shared" si="241"/>
        <v/>
      </c>
      <c r="GT261" s="104" t="str">
        <f t="shared" si="241"/>
        <v/>
      </c>
      <c r="GU261" s="104" t="str">
        <f t="shared" si="241"/>
        <v/>
      </c>
      <c r="GV261" s="104" t="str">
        <f t="shared" si="241"/>
        <v/>
      </c>
      <c r="GW261" s="104"/>
      <c r="GX261" s="104" t="str">
        <f t="shared" si="253"/>
        <v/>
      </c>
      <c r="GY261" s="104" t="str">
        <f t="shared" si="253"/>
        <v/>
      </c>
      <c r="GZ261" s="104" t="str">
        <f t="shared" si="253"/>
        <v/>
      </c>
      <c r="HA261" s="104" t="str">
        <f t="shared" si="253"/>
        <v/>
      </c>
      <c r="HB261" s="104" t="str">
        <f t="shared" si="253"/>
        <v/>
      </c>
      <c r="HC261" s="104" t="str">
        <f t="shared" si="242"/>
        <v/>
      </c>
      <c r="HD261" s="104" t="str">
        <f t="shared" si="242"/>
        <v/>
      </c>
      <c r="HE261" s="104" t="str">
        <f t="shared" si="242"/>
        <v/>
      </c>
      <c r="HF261" s="104" t="str">
        <f t="shared" si="242"/>
        <v/>
      </c>
      <c r="HG261" s="104" t="str">
        <f t="shared" si="242"/>
        <v/>
      </c>
      <c r="HH261" s="104" t="str">
        <f t="shared" si="242"/>
        <v/>
      </c>
      <c r="HI261" s="104" t="str">
        <f t="shared" si="242"/>
        <v/>
      </c>
      <c r="HJ261" s="104" t="str">
        <f t="shared" si="242"/>
        <v/>
      </c>
    </row>
    <row r="262" spans="1:218" x14ac:dyDescent="0.25">
      <c r="A262" s="91">
        <v>40668</v>
      </c>
      <c r="B262" s="113">
        <v>0.75</v>
      </c>
      <c r="C262" s="114" t="s">
        <v>571</v>
      </c>
      <c r="D262" s="160" t="s">
        <v>666</v>
      </c>
      <c r="E262" s="112"/>
      <c r="F262" s="134">
        <f>35+28</f>
        <v>63</v>
      </c>
      <c r="G262" s="161" t="s">
        <v>668</v>
      </c>
      <c r="H262" s="162" t="str">
        <f>INDEX('Daily Activity List'!B:B,MATCH(A262,'Daily Activity List'!$A:$A))</f>
        <v>AB - Clearance Sampling</v>
      </c>
      <c r="I262" s="136"/>
      <c r="J262" s="104" t="str">
        <f t="shared" si="243"/>
        <v/>
      </c>
      <c r="K262" s="104" t="str">
        <f t="shared" si="243"/>
        <v/>
      </c>
      <c r="L262" s="104" t="str">
        <f t="shared" si="243"/>
        <v/>
      </c>
      <c r="M262" s="104" t="str">
        <f t="shared" si="243"/>
        <v/>
      </c>
      <c r="N262" s="104" t="str">
        <f t="shared" si="243"/>
        <v/>
      </c>
      <c r="O262" s="104" t="str">
        <f t="shared" si="243"/>
        <v/>
      </c>
      <c r="P262" s="104" t="str">
        <f t="shared" si="243"/>
        <v/>
      </c>
      <c r="Q262" s="104" t="str">
        <f t="shared" si="243"/>
        <v/>
      </c>
      <c r="R262" s="104" t="str">
        <f t="shared" si="243"/>
        <v/>
      </c>
      <c r="S262" s="104" t="str">
        <f t="shared" si="243"/>
        <v/>
      </c>
      <c r="T262" s="104" t="str">
        <f t="shared" si="243"/>
        <v/>
      </c>
      <c r="U262" s="104" t="str">
        <f t="shared" si="243"/>
        <v/>
      </c>
      <c r="V262" s="104" t="str">
        <f t="shared" si="243"/>
        <v/>
      </c>
      <c r="W262" s="136"/>
      <c r="X262" s="104" t="str">
        <f t="shared" si="229"/>
        <v/>
      </c>
      <c r="Y262" s="104" t="str">
        <f t="shared" si="254"/>
        <v/>
      </c>
      <c r="Z262" s="104" t="str">
        <f t="shared" si="254"/>
        <v/>
      </c>
      <c r="AA262" s="104" t="str">
        <f t="shared" si="254"/>
        <v/>
      </c>
      <c r="AB262" s="104" t="str">
        <f t="shared" si="254"/>
        <v/>
      </c>
      <c r="AC262" s="104" t="str">
        <f t="shared" si="254"/>
        <v/>
      </c>
      <c r="AD262" s="104" t="str">
        <f t="shared" si="254"/>
        <v/>
      </c>
      <c r="AE262" s="104" t="str">
        <f t="shared" si="254"/>
        <v/>
      </c>
      <c r="AF262" s="104">
        <f t="shared" si="254"/>
        <v>63</v>
      </c>
      <c r="AG262" s="104" t="str">
        <f t="shared" si="254"/>
        <v/>
      </c>
      <c r="AH262" s="104" t="str">
        <f t="shared" si="254"/>
        <v/>
      </c>
      <c r="AI262" s="104" t="str">
        <f t="shared" si="254"/>
        <v/>
      </c>
      <c r="AJ262" s="104" t="str">
        <f t="shared" si="254"/>
        <v/>
      </c>
      <c r="AK262" s="104"/>
      <c r="AL262" s="104" t="str">
        <f t="shared" si="230"/>
        <v/>
      </c>
      <c r="AM262" s="104" t="str">
        <f t="shared" si="255"/>
        <v/>
      </c>
      <c r="AN262" s="104" t="str">
        <f t="shared" si="255"/>
        <v/>
      </c>
      <c r="AO262" s="104" t="str">
        <f t="shared" si="255"/>
        <v/>
      </c>
      <c r="AP262" s="104" t="str">
        <f t="shared" si="255"/>
        <v/>
      </c>
      <c r="AQ262" s="104" t="str">
        <f t="shared" si="255"/>
        <v/>
      </c>
      <c r="AR262" s="104" t="str">
        <f t="shared" si="255"/>
        <v/>
      </c>
      <c r="AS262" s="104" t="str">
        <f t="shared" si="255"/>
        <v/>
      </c>
      <c r="AT262" s="104" t="str">
        <f t="shared" si="255"/>
        <v/>
      </c>
      <c r="AU262" s="104" t="str">
        <f t="shared" si="255"/>
        <v/>
      </c>
      <c r="AV262" s="104" t="str">
        <f t="shared" si="255"/>
        <v/>
      </c>
      <c r="AW262" s="104" t="str">
        <f t="shared" si="255"/>
        <v/>
      </c>
      <c r="AX262" s="104" t="str">
        <f t="shared" si="255"/>
        <v/>
      </c>
      <c r="AY262" s="104"/>
      <c r="AZ262" s="104" t="str">
        <f t="shared" si="231"/>
        <v/>
      </c>
      <c r="BA262" s="104" t="str">
        <f t="shared" si="256"/>
        <v/>
      </c>
      <c r="BB262" s="104" t="str">
        <f t="shared" si="256"/>
        <v/>
      </c>
      <c r="BC262" s="104" t="str">
        <f t="shared" si="256"/>
        <v/>
      </c>
      <c r="BD262" s="104" t="str">
        <f t="shared" si="256"/>
        <v/>
      </c>
      <c r="BE262" s="104" t="str">
        <f t="shared" si="256"/>
        <v/>
      </c>
      <c r="BF262" s="104" t="str">
        <f t="shared" si="256"/>
        <v/>
      </c>
      <c r="BG262" s="104" t="str">
        <f t="shared" si="256"/>
        <v/>
      </c>
      <c r="BH262" s="104" t="str">
        <f t="shared" si="256"/>
        <v/>
      </c>
      <c r="BI262" s="104" t="str">
        <f t="shared" si="256"/>
        <v/>
      </c>
      <c r="BJ262" s="104" t="str">
        <f t="shared" si="256"/>
        <v/>
      </c>
      <c r="BK262" s="104" t="str">
        <f t="shared" si="256"/>
        <v/>
      </c>
      <c r="BL262" s="104" t="str">
        <f t="shared" si="256"/>
        <v/>
      </c>
      <c r="BM262" s="104"/>
      <c r="BN262" s="104" t="str">
        <f t="shared" si="232"/>
        <v/>
      </c>
      <c r="BO262" s="104" t="str">
        <f t="shared" si="257"/>
        <v/>
      </c>
      <c r="BP262" s="104" t="str">
        <f t="shared" si="257"/>
        <v/>
      </c>
      <c r="BQ262" s="104" t="str">
        <f t="shared" si="257"/>
        <v/>
      </c>
      <c r="BR262" s="104" t="str">
        <f t="shared" si="257"/>
        <v/>
      </c>
      <c r="BS262" s="104" t="str">
        <f t="shared" si="257"/>
        <v/>
      </c>
      <c r="BT262" s="104" t="str">
        <f t="shared" si="257"/>
        <v/>
      </c>
      <c r="BU262" s="104" t="str">
        <f t="shared" si="257"/>
        <v/>
      </c>
      <c r="BV262" s="104" t="str">
        <f t="shared" si="257"/>
        <v/>
      </c>
      <c r="BW262" s="104" t="str">
        <f t="shared" si="257"/>
        <v/>
      </c>
      <c r="BX262" s="104" t="str">
        <f t="shared" si="257"/>
        <v/>
      </c>
      <c r="BY262" s="104" t="str">
        <f t="shared" si="257"/>
        <v/>
      </c>
      <c r="BZ262" s="104" t="str">
        <f t="shared" si="257"/>
        <v/>
      </c>
      <c r="CA262" s="104"/>
      <c r="CB262" s="104" t="str">
        <f t="shared" si="244"/>
        <v/>
      </c>
      <c r="CC262" s="104" t="str">
        <f t="shared" si="244"/>
        <v/>
      </c>
      <c r="CD262" s="104" t="str">
        <f t="shared" si="244"/>
        <v/>
      </c>
      <c r="CE262" s="104" t="str">
        <f t="shared" si="244"/>
        <v/>
      </c>
      <c r="CF262" s="104" t="str">
        <f t="shared" si="244"/>
        <v/>
      </c>
      <c r="CG262" s="104" t="str">
        <f t="shared" si="233"/>
        <v/>
      </c>
      <c r="CH262" s="104" t="str">
        <f t="shared" si="233"/>
        <v/>
      </c>
      <c r="CI262" s="104" t="str">
        <f t="shared" si="233"/>
        <v/>
      </c>
      <c r="CJ262" s="104" t="str">
        <f t="shared" si="233"/>
        <v/>
      </c>
      <c r="CK262" s="104" t="str">
        <f t="shared" si="233"/>
        <v/>
      </c>
      <c r="CL262" s="104" t="str">
        <f t="shared" si="233"/>
        <v/>
      </c>
      <c r="CM262" s="104" t="str">
        <f t="shared" si="233"/>
        <v/>
      </c>
      <c r="CN262" s="104" t="str">
        <f t="shared" si="233"/>
        <v/>
      </c>
      <c r="CO262" s="104"/>
      <c r="CP262" s="104" t="str">
        <f t="shared" si="245"/>
        <v/>
      </c>
      <c r="CQ262" s="104" t="str">
        <f t="shared" si="245"/>
        <v/>
      </c>
      <c r="CR262" s="104" t="str">
        <f t="shared" si="245"/>
        <v/>
      </c>
      <c r="CS262" s="104" t="str">
        <f t="shared" si="245"/>
        <v/>
      </c>
      <c r="CT262" s="104" t="str">
        <f t="shared" si="245"/>
        <v/>
      </c>
      <c r="CU262" s="104" t="str">
        <f t="shared" si="234"/>
        <v/>
      </c>
      <c r="CV262" s="104" t="str">
        <f t="shared" si="234"/>
        <v/>
      </c>
      <c r="CW262" s="104" t="str">
        <f t="shared" si="234"/>
        <v/>
      </c>
      <c r="CX262" s="104" t="str">
        <f t="shared" si="234"/>
        <v/>
      </c>
      <c r="CY262" s="104" t="str">
        <f t="shared" si="234"/>
        <v/>
      </c>
      <c r="CZ262" s="104" t="str">
        <f t="shared" si="234"/>
        <v/>
      </c>
      <c r="DA262" s="104" t="str">
        <f t="shared" si="234"/>
        <v/>
      </c>
      <c r="DB262" s="104" t="str">
        <f t="shared" si="234"/>
        <v/>
      </c>
      <c r="DC262" s="104"/>
      <c r="DD262" s="104" t="str">
        <f t="shared" si="246"/>
        <v/>
      </c>
      <c r="DE262" s="104" t="str">
        <f t="shared" si="246"/>
        <v/>
      </c>
      <c r="DF262" s="104" t="str">
        <f t="shared" si="246"/>
        <v/>
      </c>
      <c r="DG262" s="104" t="str">
        <f t="shared" si="246"/>
        <v/>
      </c>
      <c r="DH262" s="104" t="str">
        <f t="shared" si="246"/>
        <v/>
      </c>
      <c r="DI262" s="104" t="str">
        <f t="shared" si="235"/>
        <v/>
      </c>
      <c r="DJ262" s="104" t="str">
        <f t="shared" si="235"/>
        <v/>
      </c>
      <c r="DK262" s="104" t="str">
        <f t="shared" si="235"/>
        <v/>
      </c>
      <c r="DL262" s="104" t="str">
        <f t="shared" si="235"/>
        <v/>
      </c>
      <c r="DM262" s="104" t="str">
        <f t="shared" si="235"/>
        <v/>
      </c>
      <c r="DN262" s="104" t="str">
        <f t="shared" si="235"/>
        <v/>
      </c>
      <c r="DO262" s="104" t="str">
        <f t="shared" si="235"/>
        <v/>
      </c>
      <c r="DP262" s="104" t="str">
        <f t="shared" si="235"/>
        <v/>
      </c>
      <c r="DQ262" s="104"/>
      <c r="DR262" s="104" t="str">
        <f t="shared" si="247"/>
        <v/>
      </c>
      <c r="DS262" s="104" t="str">
        <f t="shared" si="247"/>
        <v/>
      </c>
      <c r="DT262" s="104" t="str">
        <f t="shared" si="247"/>
        <v/>
      </c>
      <c r="DU262" s="104" t="str">
        <f t="shared" si="247"/>
        <v/>
      </c>
      <c r="DV262" s="104" t="str">
        <f t="shared" si="247"/>
        <v/>
      </c>
      <c r="DW262" s="104" t="str">
        <f t="shared" si="236"/>
        <v/>
      </c>
      <c r="DX262" s="104" t="str">
        <f t="shared" si="236"/>
        <v/>
      </c>
      <c r="DY262" s="104" t="str">
        <f t="shared" si="236"/>
        <v/>
      </c>
      <c r="DZ262" s="104" t="str">
        <f t="shared" si="236"/>
        <v/>
      </c>
      <c r="EA262" s="104" t="str">
        <f t="shared" si="236"/>
        <v/>
      </c>
      <c r="EB262" s="104" t="str">
        <f t="shared" si="236"/>
        <v/>
      </c>
      <c r="EC262" s="104" t="str">
        <f t="shared" si="236"/>
        <v/>
      </c>
      <c r="ED262" s="104" t="str">
        <f t="shared" si="236"/>
        <v/>
      </c>
      <c r="EE262" s="104"/>
      <c r="EF262" s="104" t="str">
        <f t="shared" si="248"/>
        <v/>
      </c>
      <c r="EG262" s="104" t="str">
        <f t="shared" si="248"/>
        <v/>
      </c>
      <c r="EH262" s="104" t="str">
        <f t="shared" si="248"/>
        <v/>
      </c>
      <c r="EI262" s="104" t="str">
        <f t="shared" si="248"/>
        <v/>
      </c>
      <c r="EJ262" s="104" t="str">
        <f t="shared" si="248"/>
        <v/>
      </c>
      <c r="EK262" s="104" t="str">
        <f t="shared" si="237"/>
        <v/>
      </c>
      <c r="EL262" s="104" t="str">
        <f t="shared" si="237"/>
        <v/>
      </c>
      <c r="EM262" s="104" t="str">
        <f t="shared" si="237"/>
        <v/>
      </c>
      <c r="EN262" s="104" t="str">
        <f t="shared" si="237"/>
        <v/>
      </c>
      <c r="EO262" s="104" t="str">
        <f t="shared" si="237"/>
        <v/>
      </c>
      <c r="EP262" s="104" t="str">
        <f t="shared" si="237"/>
        <v/>
      </c>
      <c r="EQ262" s="104" t="str">
        <f t="shared" si="237"/>
        <v/>
      </c>
      <c r="ER262" s="104" t="str">
        <f t="shared" si="237"/>
        <v/>
      </c>
      <c r="ES262" s="104"/>
      <c r="ET262" s="104" t="str">
        <f t="shared" si="249"/>
        <v/>
      </c>
      <c r="EU262" s="104" t="str">
        <f t="shared" si="249"/>
        <v/>
      </c>
      <c r="EV262" s="104" t="str">
        <f t="shared" si="249"/>
        <v/>
      </c>
      <c r="EW262" s="104" t="str">
        <f t="shared" si="249"/>
        <v/>
      </c>
      <c r="EX262" s="104" t="str">
        <f t="shared" si="249"/>
        <v/>
      </c>
      <c r="EY262" s="104" t="str">
        <f t="shared" si="238"/>
        <v/>
      </c>
      <c r="EZ262" s="104" t="str">
        <f t="shared" si="238"/>
        <v/>
      </c>
      <c r="FA262" s="104" t="str">
        <f t="shared" si="238"/>
        <v/>
      </c>
      <c r="FB262" s="104" t="str">
        <f t="shared" si="238"/>
        <v/>
      </c>
      <c r="FC262" s="104" t="str">
        <f t="shared" si="238"/>
        <v/>
      </c>
      <c r="FD262" s="104" t="str">
        <f t="shared" si="238"/>
        <v/>
      </c>
      <c r="FE262" s="104" t="str">
        <f t="shared" si="238"/>
        <v/>
      </c>
      <c r="FF262" s="104" t="str">
        <f t="shared" si="238"/>
        <v/>
      </c>
      <c r="FG262" s="104"/>
      <c r="FH262" s="104" t="str">
        <f t="shared" si="250"/>
        <v/>
      </c>
      <c r="FI262" s="104" t="str">
        <f t="shared" si="250"/>
        <v/>
      </c>
      <c r="FJ262" s="104" t="str">
        <f t="shared" si="250"/>
        <v/>
      </c>
      <c r="FK262" s="104" t="str">
        <f t="shared" si="250"/>
        <v/>
      </c>
      <c r="FL262" s="104" t="str">
        <f t="shared" si="250"/>
        <v/>
      </c>
      <c r="FM262" s="104" t="str">
        <f t="shared" si="239"/>
        <v/>
      </c>
      <c r="FN262" s="104" t="str">
        <f t="shared" si="239"/>
        <v/>
      </c>
      <c r="FO262" s="104" t="str">
        <f t="shared" si="239"/>
        <v/>
      </c>
      <c r="FP262" s="104" t="str">
        <f t="shared" si="239"/>
        <v/>
      </c>
      <c r="FQ262" s="104" t="str">
        <f t="shared" si="239"/>
        <v/>
      </c>
      <c r="FR262" s="104" t="str">
        <f t="shared" si="239"/>
        <v/>
      </c>
      <c r="FS262" s="104" t="str">
        <f t="shared" si="239"/>
        <v/>
      </c>
      <c r="FT262" s="104" t="str">
        <f t="shared" si="239"/>
        <v/>
      </c>
      <c r="FU262" s="104"/>
      <c r="FV262" s="104" t="str">
        <f t="shared" si="251"/>
        <v/>
      </c>
      <c r="FW262" s="104" t="str">
        <f t="shared" si="251"/>
        <v/>
      </c>
      <c r="FX262" s="104" t="str">
        <f t="shared" si="251"/>
        <v/>
      </c>
      <c r="FY262" s="104" t="str">
        <f t="shared" si="251"/>
        <v/>
      </c>
      <c r="FZ262" s="104" t="str">
        <f t="shared" si="251"/>
        <v/>
      </c>
      <c r="GA262" s="104" t="str">
        <f t="shared" si="240"/>
        <v/>
      </c>
      <c r="GB262" s="104" t="str">
        <f t="shared" si="240"/>
        <v/>
      </c>
      <c r="GC262" s="104" t="str">
        <f t="shared" si="240"/>
        <v/>
      </c>
      <c r="GD262" s="104" t="str">
        <f t="shared" si="240"/>
        <v/>
      </c>
      <c r="GE262" s="104" t="str">
        <f t="shared" si="240"/>
        <v/>
      </c>
      <c r="GF262" s="104" t="str">
        <f t="shared" si="240"/>
        <v/>
      </c>
      <c r="GG262" s="104" t="str">
        <f t="shared" si="240"/>
        <v/>
      </c>
      <c r="GH262" s="104" t="str">
        <f t="shared" si="240"/>
        <v/>
      </c>
      <c r="GI262" s="104"/>
      <c r="GJ262" s="104" t="str">
        <f t="shared" si="252"/>
        <v/>
      </c>
      <c r="GK262" s="104" t="str">
        <f t="shared" si="252"/>
        <v/>
      </c>
      <c r="GL262" s="104" t="str">
        <f t="shared" si="252"/>
        <v/>
      </c>
      <c r="GM262" s="104" t="str">
        <f t="shared" si="252"/>
        <v/>
      </c>
      <c r="GN262" s="104" t="str">
        <f t="shared" si="252"/>
        <v/>
      </c>
      <c r="GO262" s="104" t="str">
        <f t="shared" si="241"/>
        <v/>
      </c>
      <c r="GP262" s="104" t="str">
        <f t="shared" si="241"/>
        <v/>
      </c>
      <c r="GQ262" s="104" t="str">
        <f t="shared" si="241"/>
        <v/>
      </c>
      <c r="GR262" s="104" t="str">
        <f t="shared" si="241"/>
        <v/>
      </c>
      <c r="GS262" s="104" t="str">
        <f t="shared" si="241"/>
        <v/>
      </c>
      <c r="GT262" s="104" t="str">
        <f t="shared" si="241"/>
        <v/>
      </c>
      <c r="GU262" s="104" t="str">
        <f t="shared" si="241"/>
        <v/>
      </c>
      <c r="GV262" s="104" t="str">
        <f t="shared" si="241"/>
        <v/>
      </c>
      <c r="GW262" s="104"/>
      <c r="GX262" s="104" t="str">
        <f t="shared" si="253"/>
        <v/>
      </c>
      <c r="GY262" s="104" t="str">
        <f t="shared" si="253"/>
        <v/>
      </c>
      <c r="GZ262" s="104" t="str">
        <f t="shared" si="253"/>
        <v/>
      </c>
      <c r="HA262" s="104" t="str">
        <f t="shared" si="253"/>
        <v/>
      </c>
      <c r="HB262" s="104" t="str">
        <f t="shared" si="253"/>
        <v/>
      </c>
      <c r="HC262" s="104" t="str">
        <f t="shared" si="242"/>
        <v/>
      </c>
      <c r="HD262" s="104" t="str">
        <f t="shared" si="242"/>
        <v/>
      </c>
      <c r="HE262" s="104" t="str">
        <f t="shared" si="242"/>
        <v/>
      </c>
      <c r="HF262" s="104" t="str">
        <f t="shared" si="242"/>
        <v/>
      </c>
      <c r="HG262" s="104" t="str">
        <f t="shared" si="242"/>
        <v/>
      </c>
      <c r="HH262" s="104" t="str">
        <f t="shared" si="242"/>
        <v/>
      </c>
      <c r="HI262" s="104" t="str">
        <f t="shared" si="242"/>
        <v/>
      </c>
      <c r="HJ262" s="104" t="str">
        <f t="shared" si="242"/>
        <v/>
      </c>
    </row>
    <row r="263" spans="1:218" x14ac:dyDescent="0.25">
      <c r="A263" s="91">
        <v>40669</v>
      </c>
      <c r="B263" s="113">
        <v>0.52083333333333337</v>
      </c>
      <c r="C263" s="114" t="s">
        <v>571</v>
      </c>
      <c r="D263" s="160" t="s">
        <v>667</v>
      </c>
      <c r="E263" s="112">
        <v>11</v>
      </c>
      <c r="F263" s="134"/>
      <c r="G263" s="161"/>
      <c r="H263" s="162" t="str">
        <f>INDEX('Daily Activity List'!B:B,MATCH(A263,'Daily Activity List'!$A:$A))</f>
        <v>AB - Clearance Sampling</v>
      </c>
      <c r="I263" s="136"/>
      <c r="J263" s="104" t="str">
        <f t="shared" si="243"/>
        <v/>
      </c>
      <c r="K263" s="104" t="str">
        <f t="shared" si="243"/>
        <v/>
      </c>
      <c r="L263" s="104" t="str">
        <f t="shared" si="243"/>
        <v/>
      </c>
      <c r="M263" s="104" t="str">
        <f t="shared" si="243"/>
        <v/>
      </c>
      <c r="N263" s="104" t="str">
        <f t="shared" si="243"/>
        <v/>
      </c>
      <c r="O263" s="104" t="str">
        <f t="shared" si="243"/>
        <v/>
      </c>
      <c r="P263" s="104" t="str">
        <f t="shared" si="243"/>
        <v/>
      </c>
      <c r="Q263" s="104" t="str">
        <f t="shared" si="243"/>
        <v/>
      </c>
      <c r="R263" s="104">
        <f t="shared" si="243"/>
        <v>11</v>
      </c>
      <c r="S263" s="104" t="str">
        <f t="shared" si="243"/>
        <v/>
      </c>
      <c r="T263" s="104" t="str">
        <f t="shared" si="243"/>
        <v/>
      </c>
      <c r="U263" s="104" t="str">
        <f t="shared" si="243"/>
        <v/>
      </c>
      <c r="V263" s="104" t="str">
        <f t="shared" si="243"/>
        <v/>
      </c>
      <c r="W263" s="136"/>
      <c r="X263" s="104" t="str">
        <f t="shared" si="229"/>
        <v/>
      </c>
      <c r="Y263" s="104" t="str">
        <f t="shared" si="254"/>
        <v/>
      </c>
      <c r="Z263" s="104" t="str">
        <f t="shared" si="254"/>
        <v/>
      </c>
      <c r="AA263" s="104" t="str">
        <f t="shared" si="254"/>
        <v/>
      </c>
      <c r="AB263" s="104" t="str">
        <f t="shared" si="254"/>
        <v/>
      </c>
      <c r="AC263" s="104" t="str">
        <f t="shared" si="254"/>
        <v/>
      </c>
      <c r="AD263" s="104" t="str">
        <f t="shared" si="254"/>
        <v/>
      </c>
      <c r="AE263" s="104" t="str">
        <f t="shared" si="254"/>
        <v/>
      </c>
      <c r="AF263" s="104" t="str">
        <f t="shared" si="254"/>
        <v/>
      </c>
      <c r="AG263" s="104" t="str">
        <f t="shared" si="254"/>
        <v/>
      </c>
      <c r="AH263" s="104" t="str">
        <f t="shared" si="254"/>
        <v/>
      </c>
      <c r="AI263" s="104" t="str">
        <f t="shared" si="254"/>
        <v/>
      </c>
      <c r="AJ263" s="104" t="str">
        <f t="shared" si="254"/>
        <v/>
      </c>
      <c r="AK263" s="104"/>
      <c r="AL263" s="104" t="str">
        <f t="shared" si="230"/>
        <v/>
      </c>
      <c r="AM263" s="104" t="str">
        <f t="shared" si="255"/>
        <v/>
      </c>
      <c r="AN263" s="104" t="str">
        <f t="shared" si="255"/>
        <v/>
      </c>
      <c r="AO263" s="104" t="str">
        <f t="shared" si="255"/>
        <v/>
      </c>
      <c r="AP263" s="104" t="str">
        <f t="shared" si="255"/>
        <v/>
      </c>
      <c r="AQ263" s="104" t="str">
        <f t="shared" si="255"/>
        <v/>
      </c>
      <c r="AR263" s="104" t="str">
        <f t="shared" si="255"/>
        <v/>
      </c>
      <c r="AS263" s="104" t="str">
        <f t="shared" si="255"/>
        <v/>
      </c>
      <c r="AT263" s="104" t="str">
        <f t="shared" si="255"/>
        <v/>
      </c>
      <c r="AU263" s="104" t="str">
        <f t="shared" si="255"/>
        <v/>
      </c>
      <c r="AV263" s="104" t="str">
        <f t="shared" si="255"/>
        <v/>
      </c>
      <c r="AW263" s="104" t="str">
        <f t="shared" si="255"/>
        <v/>
      </c>
      <c r="AX263" s="104" t="str">
        <f t="shared" si="255"/>
        <v/>
      </c>
      <c r="AY263" s="104"/>
      <c r="AZ263" s="104" t="str">
        <f t="shared" si="231"/>
        <v/>
      </c>
      <c r="BA263" s="104" t="str">
        <f t="shared" si="256"/>
        <v/>
      </c>
      <c r="BB263" s="104" t="str">
        <f t="shared" si="256"/>
        <v/>
      </c>
      <c r="BC263" s="104" t="str">
        <f t="shared" si="256"/>
        <v/>
      </c>
      <c r="BD263" s="104" t="str">
        <f t="shared" si="256"/>
        <v/>
      </c>
      <c r="BE263" s="104" t="str">
        <f t="shared" si="256"/>
        <v/>
      </c>
      <c r="BF263" s="104" t="str">
        <f t="shared" si="256"/>
        <v/>
      </c>
      <c r="BG263" s="104" t="str">
        <f t="shared" si="256"/>
        <v/>
      </c>
      <c r="BH263" s="104" t="str">
        <f t="shared" si="256"/>
        <v/>
      </c>
      <c r="BI263" s="104" t="str">
        <f t="shared" si="256"/>
        <v/>
      </c>
      <c r="BJ263" s="104" t="str">
        <f t="shared" si="256"/>
        <v/>
      </c>
      <c r="BK263" s="104" t="str">
        <f t="shared" si="256"/>
        <v/>
      </c>
      <c r="BL263" s="104" t="str">
        <f t="shared" si="256"/>
        <v/>
      </c>
      <c r="BM263" s="104"/>
      <c r="BN263" s="104" t="str">
        <f t="shared" si="232"/>
        <v/>
      </c>
      <c r="BO263" s="104" t="str">
        <f t="shared" si="257"/>
        <v/>
      </c>
      <c r="BP263" s="104" t="str">
        <f t="shared" si="257"/>
        <v/>
      </c>
      <c r="BQ263" s="104" t="str">
        <f t="shared" si="257"/>
        <v/>
      </c>
      <c r="BR263" s="104" t="str">
        <f t="shared" si="257"/>
        <v/>
      </c>
      <c r="BS263" s="104" t="str">
        <f t="shared" si="257"/>
        <v/>
      </c>
      <c r="BT263" s="104" t="str">
        <f t="shared" si="257"/>
        <v/>
      </c>
      <c r="BU263" s="104" t="str">
        <f t="shared" si="257"/>
        <v/>
      </c>
      <c r="BV263" s="104" t="str">
        <f t="shared" si="257"/>
        <v/>
      </c>
      <c r="BW263" s="104" t="str">
        <f t="shared" si="257"/>
        <v/>
      </c>
      <c r="BX263" s="104" t="str">
        <f t="shared" si="257"/>
        <v/>
      </c>
      <c r="BY263" s="104" t="str">
        <f t="shared" si="257"/>
        <v/>
      </c>
      <c r="BZ263" s="104" t="str">
        <f t="shared" si="257"/>
        <v/>
      </c>
      <c r="CA263" s="104"/>
      <c r="CB263" s="104" t="str">
        <f t="shared" si="244"/>
        <v/>
      </c>
      <c r="CC263" s="104" t="str">
        <f t="shared" si="244"/>
        <v/>
      </c>
      <c r="CD263" s="104" t="str">
        <f t="shared" si="244"/>
        <v/>
      </c>
      <c r="CE263" s="104" t="str">
        <f t="shared" si="244"/>
        <v/>
      </c>
      <c r="CF263" s="104" t="str">
        <f t="shared" si="244"/>
        <v/>
      </c>
      <c r="CG263" s="104" t="str">
        <f t="shared" si="233"/>
        <v/>
      </c>
      <c r="CH263" s="104" t="str">
        <f t="shared" si="233"/>
        <v/>
      </c>
      <c r="CI263" s="104" t="str">
        <f t="shared" si="233"/>
        <v/>
      </c>
      <c r="CJ263" s="104" t="str">
        <f t="shared" si="233"/>
        <v/>
      </c>
      <c r="CK263" s="104" t="str">
        <f t="shared" si="233"/>
        <v/>
      </c>
      <c r="CL263" s="104" t="str">
        <f t="shared" si="233"/>
        <v/>
      </c>
      <c r="CM263" s="104" t="str">
        <f t="shared" si="233"/>
        <v/>
      </c>
      <c r="CN263" s="104" t="str">
        <f t="shared" si="233"/>
        <v/>
      </c>
      <c r="CO263" s="104"/>
      <c r="CP263" s="104" t="str">
        <f t="shared" si="245"/>
        <v/>
      </c>
      <c r="CQ263" s="104" t="str">
        <f t="shared" si="245"/>
        <v/>
      </c>
      <c r="CR263" s="104" t="str">
        <f t="shared" si="245"/>
        <v/>
      </c>
      <c r="CS263" s="104" t="str">
        <f t="shared" si="245"/>
        <v/>
      </c>
      <c r="CT263" s="104" t="str">
        <f t="shared" si="245"/>
        <v/>
      </c>
      <c r="CU263" s="104" t="str">
        <f t="shared" si="234"/>
        <v/>
      </c>
      <c r="CV263" s="104" t="str">
        <f t="shared" si="234"/>
        <v/>
      </c>
      <c r="CW263" s="104" t="str">
        <f t="shared" si="234"/>
        <v/>
      </c>
      <c r="CX263" s="104" t="str">
        <f t="shared" si="234"/>
        <v/>
      </c>
      <c r="CY263" s="104" t="str">
        <f t="shared" si="234"/>
        <v/>
      </c>
      <c r="CZ263" s="104" t="str">
        <f t="shared" si="234"/>
        <v/>
      </c>
      <c r="DA263" s="104" t="str">
        <f t="shared" si="234"/>
        <v/>
      </c>
      <c r="DB263" s="104" t="str">
        <f t="shared" si="234"/>
        <v/>
      </c>
      <c r="DC263" s="104"/>
      <c r="DD263" s="104" t="str">
        <f t="shared" si="246"/>
        <v/>
      </c>
      <c r="DE263" s="104" t="str">
        <f t="shared" si="246"/>
        <v/>
      </c>
      <c r="DF263" s="104" t="str">
        <f t="shared" si="246"/>
        <v/>
      </c>
      <c r="DG263" s="104" t="str">
        <f t="shared" si="246"/>
        <v/>
      </c>
      <c r="DH263" s="104" t="str">
        <f t="shared" si="246"/>
        <v/>
      </c>
      <c r="DI263" s="104" t="str">
        <f t="shared" si="235"/>
        <v/>
      </c>
      <c r="DJ263" s="104" t="str">
        <f t="shared" si="235"/>
        <v/>
      </c>
      <c r="DK263" s="104" t="str">
        <f t="shared" si="235"/>
        <v/>
      </c>
      <c r="DL263" s="104" t="str">
        <f t="shared" si="235"/>
        <v/>
      </c>
      <c r="DM263" s="104" t="str">
        <f t="shared" si="235"/>
        <v/>
      </c>
      <c r="DN263" s="104" t="str">
        <f t="shared" si="235"/>
        <v/>
      </c>
      <c r="DO263" s="104" t="str">
        <f t="shared" si="235"/>
        <v/>
      </c>
      <c r="DP263" s="104" t="str">
        <f t="shared" si="235"/>
        <v/>
      </c>
      <c r="DQ263" s="104"/>
      <c r="DR263" s="104" t="str">
        <f t="shared" si="247"/>
        <v/>
      </c>
      <c r="DS263" s="104" t="str">
        <f t="shared" si="247"/>
        <v/>
      </c>
      <c r="DT263" s="104" t="str">
        <f t="shared" si="247"/>
        <v/>
      </c>
      <c r="DU263" s="104" t="str">
        <f t="shared" si="247"/>
        <v/>
      </c>
      <c r="DV263" s="104" t="str">
        <f t="shared" si="247"/>
        <v/>
      </c>
      <c r="DW263" s="104" t="str">
        <f t="shared" si="236"/>
        <v/>
      </c>
      <c r="DX263" s="104" t="str">
        <f t="shared" si="236"/>
        <v/>
      </c>
      <c r="DY263" s="104" t="str">
        <f t="shared" si="236"/>
        <v/>
      </c>
      <c r="DZ263" s="104" t="str">
        <f t="shared" si="236"/>
        <v/>
      </c>
      <c r="EA263" s="104" t="str">
        <f t="shared" si="236"/>
        <v/>
      </c>
      <c r="EB263" s="104" t="str">
        <f t="shared" si="236"/>
        <v/>
      </c>
      <c r="EC263" s="104" t="str">
        <f t="shared" si="236"/>
        <v/>
      </c>
      <c r="ED263" s="104" t="str">
        <f t="shared" si="236"/>
        <v/>
      </c>
      <c r="EE263" s="104"/>
      <c r="EF263" s="104" t="str">
        <f t="shared" si="248"/>
        <v/>
      </c>
      <c r="EG263" s="104" t="str">
        <f t="shared" si="248"/>
        <v/>
      </c>
      <c r="EH263" s="104" t="str">
        <f t="shared" si="248"/>
        <v/>
      </c>
      <c r="EI263" s="104" t="str">
        <f t="shared" si="248"/>
        <v/>
      </c>
      <c r="EJ263" s="104" t="str">
        <f t="shared" si="248"/>
        <v/>
      </c>
      <c r="EK263" s="104" t="str">
        <f t="shared" si="237"/>
        <v/>
      </c>
      <c r="EL263" s="104" t="str">
        <f t="shared" si="237"/>
        <v/>
      </c>
      <c r="EM263" s="104" t="str">
        <f t="shared" si="237"/>
        <v/>
      </c>
      <c r="EN263" s="104" t="str">
        <f t="shared" si="237"/>
        <v/>
      </c>
      <c r="EO263" s="104" t="str">
        <f t="shared" si="237"/>
        <v/>
      </c>
      <c r="EP263" s="104" t="str">
        <f t="shared" si="237"/>
        <v/>
      </c>
      <c r="EQ263" s="104" t="str">
        <f t="shared" si="237"/>
        <v/>
      </c>
      <c r="ER263" s="104" t="str">
        <f t="shared" si="237"/>
        <v/>
      </c>
      <c r="ES263" s="104"/>
      <c r="ET263" s="104" t="str">
        <f t="shared" si="249"/>
        <v/>
      </c>
      <c r="EU263" s="104" t="str">
        <f t="shared" si="249"/>
        <v/>
      </c>
      <c r="EV263" s="104" t="str">
        <f t="shared" si="249"/>
        <v/>
      </c>
      <c r="EW263" s="104" t="str">
        <f t="shared" si="249"/>
        <v/>
      </c>
      <c r="EX263" s="104" t="str">
        <f t="shared" si="249"/>
        <v/>
      </c>
      <c r="EY263" s="104" t="str">
        <f t="shared" si="238"/>
        <v/>
      </c>
      <c r="EZ263" s="104" t="str">
        <f t="shared" si="238"/>
        <v/>
      </c>
      <c r="FA263" s="104" t="str">
        <f t="shared" si="238"/>
        <v/>
      </c>
      <c r="FB263" s="104" t="str">
        <f t="shared" si="238"/>
        <v/>
      </c>
      <c r="FC263" s="104" t="str">
        <f t="shared" si="238"/>
        <v/>
      </c>
      <c r="FD263" s="104" t="str">
        <f t="shared" si="238"/>
        <v/>
      </c>
      <c r="FE263" s="104" t="str">
        <f t="shared" si="238"/>
        <v/>
      </c>
      <c r="FF263" s="104" t="str">
        <f t="shared" si="238"/>
        <v/>
      </c>
      <c r="FG263" s="104"/>
      <c r="FH263" s="104" t="str">
        <f t="shared" si="250"/>
        <v/>
      </c>
      <c r="FI263" s="104" t="str">
        <f t="shared" si="250"/>
        <v/>
      </c>
      <c r="FJ263" s="104" t="str">
        <f t="shared" si="250"/>
        <v/>
      </c>
      <c r="FK263" s="104" t="str">
        <f t="shared" si="250"/>
        <v/>
      </c>
      <c r="FL263" s="104" t="str">
        <f t="shared" si="250"/>
        <v/>
      </c>
      <c r="FM263" s="104" t="str">
        <f t="shared" si="239"/>
        <v/>
      </c>
      <c r="FN263" s="104" t="str">
        <f t="shared" si="239"/>
        <v/>
      </c>
      <c r="FO263" s="104" t="str">
        <f t="shared" si="239"/>
        <v/>
      </c>
      <c r="FP263" s="104" t="str">
        <f t="shared" si="239"/>
        <v/>
      </c>
      <c r="FQ263" s="104" t="str">
        <f t="shared" si="239"/>
        <v/>
      </c>
      <c r="FR263" s="104" t="str">
        <f t="shared" si="239"/>
        <v/>
      </c>
      <c r="FS263" s="104" t="str">
        <f t="shared" si="239"/>
        <v/>
      </c>
      <c r="FT263" s="104" t="str">
        <f t="shared" si="239"/>
        <v/>
      </c>
      <c r="FU263" s="104"/>
      <c r="FV263" s="104" t="str">
        <f t="shared" si="251"/>
        <v/>
      </c>
      <c r="FW263" s="104" t="str">
        <f t="shared" si="251"/>
        <v/>
      </c>
      <c r="FX263" s="104" t="str">
        <f t="shared" si="251"/>
        <v/>
      </c>
      <c r="FY263" s="104" t="str">
        <f t="shared" si="251"/>
        <v/>
      </c>
      <c r="FZ263" s="104" t="str">
        <f t="shared" si="251"/>
        <v/>
      </c>
      <c r="GA263" s="104" t="str">
        <f t="shared" si="240"/>
        <v/>
      </c>
      <c r="GB263" s="104" t="str">
        <f t="shared" si="240"/>
        <v/>
      </c>
      <c r="GC263" s="104" t="str">
        <f t="shared" si="240"/>
        <v/>
      </c>
      <c r="GD263" s="104" t="str">
        <f t="shared" si="240"/>
        <v/>
      </c>
      <c r="GE263" s="104" t="str">
        <f t="shared" si="240"/>
        <v/>
      </c>
      <c r="GF263" s="104" t="str">
        <f t="shared" si="240"/>
        <v/>
      </c>
      <c r="GG263" s="104" t="str">
        <f t="shared" si="240"/>
        <v/>
      </c>
      <c r="GH263" s="104" t="str">
        <f t="shared" si="240"/>
        <v/>
      </c>
      <c r="GI263" s="104"/>
      <c r="GJ263" s="104" t="str">
        <f t="shared" si="252"/>
        <v/>
      </c>
      <c r="GK263" s="104" t="str">
        <f t="shared" si="252"/>
        <v/>
      </c>
      <c r="GL263" s="104" t="str">
        <f t="shared" si="252"/>
        <v/>
      </c>
      <c r="GM263" s="104" t="str">
        <f t="shared" si="252"/>
        <v/>
      </c>
      <c r="GN263" s="104" t="str">
        <f t="shared" si="252"/>
        <v/>
      </c>
      <c r="GO263" s="104" t="str">
        <f t="shared" si="241"/>
        <v/>
      </c>
      <c r="GP263" s="104" t="str">
        <f t="shared" si="241"/>
        <v/>
      </c>
      <c r="GQ263" s="104" t="str">
        <f t="shared" si="241"/>
        <v/>
      </c>
      <c r="GR263" s="104" t="str">
        <f t="shared" si="241"/>
        <v/>
      </c>
      <c r="GS263" s="104" t="str">
        <f t="shared" si="241"/>
        <v/>
      </c>
      <c r="GT263" s="104" t="str">
        <f t="shared" si="241"/>
        <v/>
      </c>
      <c r="GU263" s="104" t="str">
        <f t="shared" si="241"/>
        <v/>
      </c>
      <c r="GV263" s="104" t="str">
        <f t="shared" si="241"/>
        <v/>
      </c>
      <c r="GW263" s="104"/>
      <c r="GX263" s="104" t="str">
        <f t="shared" si="253"/>
        <v/>
      </c>
      <c r="GY263" s="104" t="str">
        <f t="shared" si="253"/>
        <v/>
      </c>
      <c r="GZ263" s="104" t="str">
        <f t="shared" si="253"/>
        <v/>
      </c>
      <c r="HA263" s="104" t="str">
        <f t="shared" si="253"/>
        <v/>
      </c>
      <c r="HB263" s="104" t="str">
        <f t="shared" si="253"/>
        <v/>
      </c>
      <c r="HC263" s="104" t="str">
        <f t="shared" si="242"/>
        <v/>
      </c>
      <c r="HD263" s="104" t="str">
        <f t="shared" si="242"/>
        <v/>
      </c>
      <c r="HE263" s="104" t="str">
        <f t="shared" si="242"/>
        <v/>
      </c>
      <c r="HF263" s="104" t="str">
        <f t="shared" si="242"/>
        <v/>
      </c>
      <c r="HG263" s="104" t="str">
        <f t="shared" si="242"/>
        <v/>
      </c>
      <c r="HH263" s="104" t="str">
        <f t="shared" si="242"/>
        <v/>
      </c>
      <c r="HI263" s="104" t="str">
        <f t="shared" si="242"/>
        <v/>
      </c>
      <c r="HJ263" s="104" t="str">
        <f t="shared" si="242"/>
        <v/>
      </c>
    </row>
    <row r="264" spans="1:218" x14ac:dyDescent="0.25">
      <c r="A264" s="91">
        <v>40669</v>
      </c>
      <c r="B264" s="113">
        <v>0.5625</v>
      </c>
      <c r="C264" s="114" t="s">
        <v>407</v>
      </c>
      <c r="D264" s="160" t="s">
        <v>586</v>
      </c>
      <c r="E264" s="112">
        <v>13.8</v>
      </c>
      <c r="F264" s="134"/>
      <c r="G264" s="161" t="s">
        <v>669</v>
      </c>
      <c r="H264" s="162" t="str">
        <f>INDEX('Daily Activity List'!B:B,MATCH(A264,'Daily Activity List'!$A:$A))</f>
        <v>AB - Clearance Sampling</v>
      </c>
      <c r="I264" s="136"/>
      <c r="J264" s="104" t="str">
        <f t="shared" si="243"/>
        <v/>
      </c>
      <c r="K264" s="104" t="str">
        <f t="shared" si="243"/>
        <v/>
      </c>
      <c r="L264" s="104" t="str">
        <f t="shared" si="243"/>
        <v/>
      </c>
      <c r="M264" s="104" t="str">
        <f t="shared" si="243"/>
        <v/>
      </c>
      <c r="N264" s="104" t="str">
        <f t="shared" si="243"/>
        <v/>
      </c>
      <c r="O264" s="104" t="str">
        <f t="shared" si="243"/>
        <v/>
      </c>
      <c r="P264" s="104" t="str">
        <f t="shared" si="243"/>
        <v/>
      </c>
      <c r="Q264" s="104" t="str">
        <f t="shared" si="243"/>
        <v/>
      </c>
      <c r="R264" s="104" t="str">
        <f t="shared" si="243"/>
        <v/>
      </c>
      <c r="S264" s="104" t="str">
        <f t="shared" si="243"/>
        <v/>
      </c>
      <c r="T264" s="104" t="str">
        <f t="shared" si="243"/>
        <v/>
      </c>
      <c r="U264" s="104" t="str">
        <f t="shared" si="243"/>
        <v/>
      </c>
      <c r="V264" s="104" t="str">
        <f t="shared" si="243"/>
        <v/>
      </c>
      <c r="W264" s="136"/>
      <c r="X264" s="104" t="str">
        <f t="shared" si="229"/>
        <v/>
      </c>
      <c r="Y264" s="104" t="str">
        <f t="shared" si="254"/>
        <v/>
      </c>
      <c r="Z264" s="104" t="str">
        <f t="shared" si="254"/>
        <v/>
      </c>
      <c r="AA264" s="104" t="str">
        <f t="shared" si="254"/>
        <v/>
      </c>
      <c r="AB264" s="104" t="str">
        <f t="shared" si="254"/>
        <v/>
      </c>
      <c r="AC264" s="104" t="str">
        <f t="shared" si="254"/>
        <v/>
      </c>
      <c r="AD264" s="104" t="str">
        <f t="shared" si="254"/>
        <v/>
      </c>
      <c r="AE264" s="104" t="str">
        <f t="shared" si="254"/>
        <v/>
      </c>
      <c r="AF264" s="104" t="str">
        <f t="shared" si="254"/>
        <v/>
      </c>
      <c r="AG264" s="104" t="str">
        <f t="shared" si="254"/>
        <v/>
      </c>
      <c r="AH264" s="104" t="str">
        <f t="shared" si="254"/>
        <v/>
      </c>
      <c r="AI264" s="104" t="str">
        <f t="shared" si="254"/>
        <v/>
      </c>
      <c r="AJ264" s="104" t="str">
        <f t="shared" si="254"/>
        <v/>
      </c>
      <c r="AK264" s="104"/>
      <c r="AL264" s="104" t="str">
        <f t="shared" si="230"/>
        <v/>
      </c>
      <c r="AM264" s="104" t="str">
        <f t="shared" si="255"/>
        <v/>
      </c>
      <c r="AN264" s="104" t="str">
        <f t="shared" si="255"/>
        <v/>
      </c>
      <c r="AO264" s="104" t="str">
        <f t="shared" si="255"/>
        <v/>
      </c>
      <c r="AP264" s="104" t="str">
        <f t="shared" si="255"/>
        <v/>
      </c>
      <c r="AQ264" s="104" t="str">
        <f t="shared" si="255"/>
        <v/>
      </c>
      <c r="AR264" s="104" t="str">
        <f t="shared" si="255"/>
        <v/>
      </c>
      <c r="AS264" s="104" t="str">
        <f t="shared" si="255"/>
        <v/>
      </c>
      <c r="AT264" s="104" t="str">
        <f t="shared" si="255"/>
        <v/>
      </c>
      <c r="AU264" s="104" t="str">
        <f t="shared" si="255"/>
        <v/>
      </c>
      <c r="AV264" s="104" t="str">
        <f t="shared" si="255"/>
        <v/>
      </c>
      <c r="AW264" s="104" t="str">
        <f t="shared" si="255"/>
        <v/>
      </c>
      <c r="AX264" s="104" t="str">
        <f t="shared" si="255"/>
        <v/>
      </c>
      <c r="AY264" s="104"/>
      <c r="AZ264" s="104" t="str">
        <f t="shared" si="231"/>
        <v/>
      </c>
      <c r="BA264" s="104" t="str">
        <f t="shared" si="256"/>
        <v/>
      </c>
      <c r="BB264" s="104" t="str">
        <f t="shared" si="256"/>
        <v/>
      </c>
      <c r="BC264" s="104" t="str">
        <f t="shared" si="256"/>
        <v/>
      </c>
      <c r="BD264" s="104" t="str">
        <f t="shared" si="256"/>
        <v/>
      </c>
      <c r="BE264" s="104" t="str">
        <f t="shared" si="256"/>
        <v/>
      </c>
      <c r="BF264" s="104" t="str">
        <f t="shared" si="256"/>
        <v/>
      </c>
      <c r="BG264" s="104" t="str">
        <f t="shared" si="256"/>
        <v/>
      </c>
      <c r="BH264" s="104" t="str">
        <f t="shared" si="256"/>
        <v/>
      </c>
      <c r="BI264" s="104" t="str">
        <f t="shared" si="256"/>
        <v/>
      </c>
      <c r="BJ264" s="104" t="str">
        <f t="shared" si="256"/>
        <v/>
      </c>
      <c r="BK264" s="104" t="str">
        <f t="shared" si="256"/>
        <v/>
      </c>
      <c r="BL264" s="104" t="str">
        <f t="shared" si="256"/>
        <v/>
      </c>
      <c r="BM264" s="104"/>
      <c r="BN264" s="104" t="str">
        <f t="shared" si="232"/>
        <v/>
      </c>
      <c r="BO264" s="104" t="str">
        <f t="shared" si="257"/>
        <v/>
      </c>
      <c r="BP264" s="104" t="str">
        <f t="shared" si="257"/>
        <v/>
      </c>
      <c r="BQ264" s="104" t="str">
        <f t="shared" si="257"/>
        <v/>
      </c>
      <c r="BR264" s="104" t="str">
        <f t="shared" si="257"/>
        <v/>
      </c>
      <c r="BS264" s="104" t="str">
        <f t="shared" si="257"/>
        <v/>
      </c>
      <c r="BT264" s="104" t="str">
        <f t="shared" si="257"/>
        <v/>
      </c>
      <c r="BU264" s="104" t="str">
        <f t="shared" si="257"/>
        <v/>
      </c>
      <c r="BV264" s="104" t="str">
        <f t="shared" si="257"/>
        <v/>
      </c>
      <c r="BW264" s="104" t="str">
        <f t="shared" si="257"/>
        <v/>
      </c>
      <c r="BX264" s="104" t="str">
        <f t="shared" si="257"/>
        <v/>
      </c>
      <c r="BY264" s="104" t="str">
        <f t="shared" si="257"/>
        <v/>
      </c>
      <c r="BZ264" s="104" t="str">
        <f t="shared" si="257"/>
        <v/>
      </c>
      <c r="CA264" s="104"/>
      <c r="CB264" s="104" t="str">
        <f t="shared" si="244"/>
        <v/>
      </c>
      <c r="CC264" s="104" t="str">
        <f t="shared" si="244"/>
        <v/>
      </c>
      <c r="CD264" s="104" t="str">
        <f t="shared" si="244"/>
        <v/>
      </c>
      <c r="CE264" s="104" t="str">
        <f t="shared" si="244"/>
        <v/>
      </c>
      <c r="CF264" s="104" t="str">
        <f t="shared" si="244"/>
        <v/>
      </c>
      <c r="CG264" s="104" t="str">
        <f t="shared" si="233"/>
        <v/>
      </c>
      <c r="CH264" s="104" t="str">
        <f t="shared" si="233"/>
        <v/>
      </c>
      <c r="CI264" s="104" t="str">
        <f t="shared" si="233"/>
        <v/>
      </c>
      <c r="CJ264" s="104" t="str">
        <f t="shared" si="233"/>
        <v/>
      </c>
      <c r="CK264" s="104" t="str">
        <f t="shared" si="233"/>
        <v/>
      </c>
      <c r="CL264" s="104" t="str">
        <f t="shared" si="233"/>
        <v/>
      </c>
      <c r="CM264" s="104" t="str">
        <f t="shared" si="233"/>
        <v/>
      </c>
      <c r="CN264" s="104" t="str">
        <f t="shared" si="233"/>
        <v/>
      </c>
      <c r="CO264" s="104"/>
      <c r="CP264" s="104" t="str">
        <f t="shared" si="245"/>
        <v/>
      </c>
      <c r="CQ264" s="104" t="str">
        <f t="shared" si="245"/>
        <v/>
      </c>
      <c r="CR264" s="104" t="str">
        <f t="shared" si="245"/>
        <v/>
      </c>
      <c r="CS264" s="104" t="str">
        <f t="shared" si="245"/>
        <v/>
      </c>
      <c r="CT264" s="104" t="str">
        <f t="shared" si="245"/>
        <v/>
      </c>
      <c r="CU264" s="104" t="str">
        <f t="shared" si="234"/>
        <v/>
      </c>
      <c r="CV264" s="104" t="str">
        <f t="shared" si="234"/>
        <v/>
      </c>
      <c r="CW264" s="104" t="str">
        <f t="shared" si="234"/>
        <v/>
      </c>
      <c r="CX264" s="104" t="str">
        <f t="shared" si="234"/>
        <v/>
      </c>
      <c r="CY264" s="104" t="str">
        <f t="shared" si="234"/>
        <v/>
      </c>
      <c r="CZ264" s="104" t="str">
        <f t="shared" si="234"/>
        <v/>
      </c>
      <c r="DA264" s="104" t="str">
        <f t="shared" si="234"/>
        <v/>
      </c>
      <c r="DB264" s="104" t="str">
        <f t="shared" si="234"/>
        <v/>
      </c>
      <c r="DC264" s="104"/>
      <c r="DD264" s="104" t="str">
        <f t="shared" si="246"/>
        <v/>
      </c>
      <c r="DE264" s="104" t="str">
        <f t="shared" si="246"/>
        <v/>
      </c>
      <c r="DF264" s="104" t="str">
        <f t="shared" si="246"/>
        <v/>
      </c>
      <c r="DG264" s="104" t="str">
        <f t="shared" si="246"/>
        <v/>
      </c>
      <c r="DH264" s="104" t="str">
        <f t="shared" si="246"/>
        <v/>
      </c>
      <c r="DI264" s="104" t="str">
        <f t="shared" si="235"/>
        <v/>
      </c>
      <c r="DJ264" s="104" t="str">
        <f t="shared" si="235"/>
        <v/>
      </c>
      <c r="DK264" s="104" t="str">
        <f t="shared" si="235"/>
        <v/>
      </c>
      <c r="DL264" s="104" t="str">
        <f t="shared" si="235"/>
        <v/>
      </c>
      <c r="DM264" s="104" t="str">
        <f t="shared" si="235"/>
        <v/>
      </c>
      <c r="DN264" s="104" t="str">
        <f t="shared" si="235"/>
        <v/>
      </c>
      <c r="DO264" s="104" t="str">
        <f t="shared" si="235"/>
        <v/>
      </c>
      <c r="DP264" s="104" t="str">
        <f t="shared" si="235"/>
        <v/>
      </c>
      <c r="DQ264" s="104"/>
      <c r="DR264" s="104" t="str">
        <f t="shared" si="247"/>
        <v/>
      </c>
      <c r="DS264" s="104" t="str">
        <f t="shared" si="247"/>
        <v/>
      </c>
      <c r="DT264" s="104" t="str">
        <f t="shared" si="247"/>
        <v/>
      </c>
      <c r="DU264" s="104" t="str">
        <f t="shared" si="247"/>
        <v/>
      </c>
      <c r="DV264" s="104" t="str">
        <f t="shared" si="247"/>
        <v/>
      </c>
      <c r="DW264" s="104" t="str">
        <f t="shared" si="236"/>
        <v/>
      </c>
      <c r="DX264" s="104" t="str">
        <f t="shared" si="236"/>
        <v/>
      </c>
      <c r="DY264" s="104" t="str">
        <f t="shared" si="236"/>
        <v/>
      </c>
      <c r="DZ264" s="104" t="str">
        <f t="shared" si="236"/>
        <v/>
      </c>
      <c r="EA264" s="104" t="str">
        <f t="shared" si="236"/>
        <v/>
      </c>
      <c r="EB264" s="104" t="str">
        <f t="shared" si="236"/>
        <v/>
      </c>
      <c r="EC264" s="104" t="str">
        <f t="shared" si="236"/>
        <v/>
      </c>
      <c r="ED264" s="104" t="str">
        <f t="shared" si="236"/>
        <v/>
      </c>
      <c r="EE264" s="104"/>
      <c r="EF264" s="104" t="str">
        <f t="shared" si="248"/>
        <v/>
      </c>
      <c r="EG264" s="104" t="str">
        <f t="shared" si="248"/>
        <v/>
      </c>
      <c r="EH264" s="104" t="str">
        <f t="shared" si="248"/>
        <v/>
      </c>
      <c r="EI264" s="104" t="str">
        <f t="shared" si="248"/>
        <v/>
      </c>
      <c r="EJ264" s="104" t="str">
        <f t="shared" si="248"/>
        <v/>
      </c>
      <c r="EK264" s="104" t="str">
        <f t="shared" si="237"/>
        <v/>
      </c>
      <c r="EL264" s="104" t="str">
        <f t="shared" si="237"/>
        <v/>
      </c>
      <c r="EM264" s="104" t="str">
        <f t="shared" si="237"/>
        <v/>
      </c>
      <c r="EN264" s="104" t="str">
        <f t="shared" si="237"/>
        <v/>
      </c>
      <c r="EO264" s="104" t="str">
        <f t="shared" si="237"/>
        <v/>
      </c>
      <c r="EP264" s="104" t="str">
        <f t="shared" si="237"/>
        <v/>
      </c>
      <c r="EQ264" s="104" t="str">
        <f t="shared" si="237"/>
        <v/>
      </c>
      <c r="ER264" s="104" t="str">
        <f t="shared" si="237"/>
        <v/>
      </c>
      <c r="ES264" s="104"/>
      <c r="ET264" s="104" t="str">
        <f t="shared" si="249"/>
        <v/>
      </c>
      <c r="EU264" s="104" t="str">
        <f t="shared" si="249"/>
        <v/>
      </c>
      <c r="EV264" s="104" t="str">
        <f t="shared" si="249"/>
        <v/>
      </c>
      <c r="EW264" s="104" t="str">
        <f t="shared" si="249"/>
        <v/>
      </c>
      <c r="EX264" s="104" t="str">
        <f t="shared" si="249"/>
        <v/>
      </c>
      <c r="EY264" s="104" t="str">
        <f t="shared" si="238"/>
        <v/>
      </c>
      <c r="EZ264" s="104" t="str">
        <f t="shared" si="238"/>
        <v/>
      </c>
      <c r="FA264" s="104" t="str">
        <f t="shared" si="238"/>
        <v/>
      </c>
      <c r="FB264" s="104" t="str">
        <f t="shared" si="238"/>
        <v/>
      </c>
      <c r="FC264" s="104" t="str">
        <f t="shared" si="238"/>
        <v/>
      </c>
      <c r="FD264" s="104" t="str">
        <f t="shared" si="238"/>
        <v/>
      </c>
      <c r="FE264" s="104" t="str">
        <f t="shared" si="238"/>
        <v/>
      </c>
      <c r="FF264" s="104" t="str">
        <f t="shared" si="238"/>
        <v/>
      </c>
      <c r="FG264" s="104"/>
      <c r="FH264" s="104" t="str">
        <f t="shared" si="250"/>
        <v/>
      </c>
      <c r="FI264" s="104" t="str">
        <f t="shared" si="250"/>
        <v/>
      </c>
      <c r="FJ264" s="104" t="str">
        <f t="shared" si="250"/>
        <v/>
      </c>
      <c r="FK264" s="104" t="str">
        <f t="shared" si="250"/>
        <v/>
      </c>
      <c r="FL264" s="104" t="str">
        <f t="shared" si="250"/>
        <v/>
      </c>
      <c r="FM264" s="104" t="str">
        <f t="shared" si="239"/>
        <v/>
      </c>
      <c r="FN264" s="104" t="str">
        <f t="shared" si="239"/>
        <v/>
      </c>
      <c r="FO264" s="104" t="str">
        <f t="shared" si="239"/>
        <v/>
      </c>
      <c r="FP264" s="104" t="str">
        <f t="shared" si="239"/>
        <v/>
      </c>
      <c r="FQ264" s="104" t="str">
        <f t="shared" si="239"/>
        <v/>
      </c>
      <c r="FR264" s="104" t="str">
        <f t="shared" si="239"/>
        <v/>
      </c>
      <c r="FS264" s="104" t="str">
        <f t="shared" si="239"/>
        <v/>
      </c>
      <c r="FT264" s="104" t="str">
        <f t="shared" si="239"/>
        <v/>
      </c>
      <c r="FU264" s="104"/>
      <c r="FV264" s="104" t="str">
        <f t="shared" si="251"/>
        <v/>
      </c>
      <c r="FW264" s="104" t="str">
        <f t="shared" si="251"/>
        <v/>
      </c>
      <c r="FX264" s="104" t="str">
        <f t="shared" si="251"/>
        <v/>
      </c>
      <c r="FY264" s="104" t="str">
        <f t="shared" si="251"/>
        <v/>
      </c>
      <c r="FZ264" s="104" t="str">
        <f t="shared" si="251"/>
        <v/>
      </c>
      <c r="GA264" s="104" t="str">
        <f t="shared" si="240"/>
        <v/>
      </c>
      <c r="GB264" s="104" t="str">
        <f t="shared" si="240"/>
        <v/>
      </c>
      <c r="GC264" s="104" t="str">
        <f t="shared" si="240"/>
        <v/>
      </c>
      <c r="GD264" s="104" t="str">
        <f t="shared" si="240"/>
        <v/>
      </c>
      <c r="GE264" s="104" t="str">
        <f t="shared" si="240"/>
        <v/>
      </c>
      <c r="GF264" s="104" t="str">
        <f t="shared" si="240"/>
        <v/>
      </c>
      <c r="GG264" s="104" t="str">
        <f t="shared" si="240"/>
        <v/>
      </c>
      <c r="GH264" s="104" t="str">
        <f t="shared" si="240"/>
        <v/>
      </c>
      <c r="GI264" s="104"/>
      <c r="GJ264" s="104" t="str">
        <f t="shared" si="252"/>
        <v/>
      </c>
      <c r="GK264" s="104" t="str">
        <f t="shared" si="252"/>
        <v/>
      </c>
      <c r="GL264" s="104" t="str">
        <f t="shared" si="252"/>
        <v/>
      </c>
      <c r="GM264" s="104" t="str">
        <f t="shared" si="252"/>
        <v/>
      </c>
      <c r="GN264" s="104" t="str">
        <f t="shared" si="252"/>
        <v/>
      </c>
      <c r="GO264" s="104" t="str">
        <f t="shared" si="241"/>
        <v/>
      </c>
      <c r="GP264" s="104" t="str">
        <f t="shared" si="241"/>
        <v/>
      </c>
      <c r="GQ264" s="104" t="str">
        <f t="shared" si="241"/>
        <v/>
      </c>
      <c r="GR264" s="104" t="str">
        <f t="shared" si="241"/>
        <v/>
      </c>
      <c r="GS264" s="104" t="str">
        <f t="shared" si="241"/>
        <v/>
      </c>
      <c r="GT264" s="104" t="str">
        <f t="shared" si="241"/>
        <v/>
      </c>
      <c r="GU264" s="104" t="str">
        <f t="shared" si="241"/>
        <v/>
      </c>
      <c r="GV264" s="104" t="str">
        <f t="shared" si="241"/>
        <v/>
      </c>
      <c r="GW264" s="104"/>
      <c r="GX264" s="104" t="str">
        <f t="shared" si="253"/>
        <v/>
      </c>
      <c r="GY264" s="104" t="str">
        <f t="shared" si="253"/>
        <v/>
      </c>
      <c r="GZ264" s="104" t="str">
        <f t="shared" si="253"/>
        <v/>
      </c>
      <c r="HA264" s="104" t="str">
        <f t="shared" si="253"/>
        <v/>
      </c>
      <c r="HB264" s="104" t="str">
        <f t="shared" si="253"/>
        <v/>
      </c>
      <c r="HC264" s="104" t="str">
        <f t="shared" si="242"/>
        <v/>
      </c>
      <c r="HD264" s="104" t="str">
        <f t="shared" si="242"/>
        <v/>
      </c>
      <c r="HE264" s="104" t="str">
        <f t="shared" si="242"/>
        <v/>
      </c>
      <c r="HF264" s="104">
        <f t="shared" si="242"/>
        <v>13.8</v>
      </c>
      <c r="HG264" s="104" t="str">
        <f t="shared" si="242"/>
        <v/>
      </c>
      <c r="HH264" s="104" t="str">
        <f t="shared" si="242"/>
        <v/>
      </c>
      <c r="HI264" s="104" t="str">
        <f t="shared" si="242"/>
        <v/>
      </c>
      <c r="HJ264" s="104" t="str">
        <f t="shared" si="242"/>
        <v/>
      </c>
    </row>
    <row r="265" spans="1:218" x14ac:dyDescent="0.25">
      <c r="A265" s="91">
        <v>40669</v>
      </c>
      <c r="B265" s="113">
        <v>0.58750000000000002</v>
      </c>
      <c r="C265" s="114" t="s">
        <v>565</v>
      </c>
      <c r="D265" s="160" t="s">
        <v>670</v>
      </c>
      <c r="E265" s="112">
        <v>7.8</v>
      </c>
      <c r="F265" s="134"/>
      <c r="G265" s="161" t="s">
        <v>671</v>
      </c>
      <c r="H265" s="162" t="str">
        <f>INDEX('Daily Activity List'!B:B,MATCH(A265,'Daily Activity List'!$A:$A))</f>
        <v>AB - Clearance Sampling</v>
      </c>
      <c r="I265" s="136"/>
      <c r="J265" s="104" t="str">
        <f t="shared" si="243"/>
        <v/>
      </c>
      <c r="K265" s="104" t="str">
        <f t="shared" si="243"/>
        <v/>
      </c>
      <c r="L265" s="104" t="str">
        <f t="shared" si="243"/>
        <v/>
      </c>
      <c r="M265" s="104" t="str">
        <f t="shared" si="243"/>
        <v/>
      </c>
      <c r="N265" s="104" t="str">
        <f t="shared" si="243"/>
        <v/>
      </c>
      <c r="O265" s="104" t="str">
        <f t="shared" si="243"/>
        <v/>
      </c>
      <c r="P265" s="104" t="str">
        <f t="shared" si="243"/>
        <v/>
      </c>
      <c r="Q265" s="104" t="str">
        <f t="shared" si="243"/>
        <v/>
      </c>
      <c r="R265" s="104" t="str">
        <f t="shared" si="243"/>
        <v/>
      </c>
      <c r="S265" s="104" t="str">
        <f t="shared" si="243"/>
        <v/>
      </c>
      <c r="T265" s="104" t="str">
        <f t="shared" si="243"/>
        <v/>
      </c>
      <c r="U265" s="104" t="str">
        <f t="shared" si="243"/>
        <v/>
      </c>
      <c r="V265" s="104" t="str">
        <f t="shared" si="243"/>
        <v/>
      </c>
      <c r="W265" s="136"/>
      <c r="X265" s="104" t="str">
        <f t="shared" si="229"/>
        <v/>
      </c>
      <c r="Y265" s="104" t="str">
        <f t="shared" si="254"/>
        <v/>
      </c>
      <c r="Z265" s="104" t="str">
        <f t="shared" si="254"/>
        <v/>
      </c>
      <c r="AA265" s="104" t="str">
        <f t="shared" si="254"/>
        <v/>
      </c>
      <c r="AB265" s="104" t="str">
        <f t="shared" si="254"/>
        <v/>
      </c>
      <c r="AC265" s="104" t="str">
        <f t="shared" si="254"/>
        <v/>
      </c>
      <c r="AD265" s="104" t="str">
        <f t="shared" si="254"/>
        <v/>
      </c>
      <c r="AE265" s="104" t="str">
        <f t="shared" si="254"/>
        <v/>
      </c>
      <c r="AF265" s="104" t="str">
        <f t="shared" si="254"/>
        <v/>
      </c>
      <c r="AG265" s="104" t="str">
        <f t="shared" si="254"/>
        <v/>
      </c>
      <c r="AH265" s="104" t="str">
        <f t="shared" si="254"/>
        <v/>
      </c>
      <c r="AI265" s="104" t="str">
        <f t="shared" si="254"/>
        <v/>
      </c>
      <c r="AJ265" s="104" t="str">
        <f t="shared" si="254"/>
        <v/>
      </c>
      <c r="AK265" s="104"/>
      <c r="AL265" s="104" t="str">
        <f t="shared" si="230"/>
        <v/>
      </c>
      <c r="AM265" s="104" t="str">
        <f t="shared" si="255"/>
        <v/>
      </c>
      <c r="AN265" s="104" t="str">
        <f t="shared" si="255"/>
        <v/>
      </c>
      <c r="AO265" s="104" t="str">
        <f t="shared" si="255"/>
        <v/>
      </c>
      <c r="AP265" s="104" t="str">
        <f t="shared" si="255"/>
        <v/>
      </c>
      <c r="AQ265" s="104" t="str">
        <f t="shared" si="255"/>
        <v/>
      </c>
      <c r="AR265" s="104" t="str">
        <f t="shared" si="255"/>
        <v/>
      </c>
      <c r="AS265" s="104" t="str">
        <f t="shared" si="255"/>
        <v/>
      </c>
      <c r="AT265" s="104" t="str">
        <f t="shared" si="255"/>
        <v/>
      </c>
      <c r="AU265" s="104" t="str">
        <f t="shared" si="255"/>
        <v/>
      </c>
      <c r="AV265" s="104" t="str">
        <f t="shared" si="255"/>
        <v/>
      </c>
      <c r="AW265" s="104" t="str">
        <f t="shared" si="255"/>
        <v/>
      </c>
      <c r="AX265" s="104" t="str">
        <f t="shared" si="255"/>
        <v/>
      </c>
      <c r="AY265" s="104"/>
      <c r="AZ265" s="104" t="str">
        <f t="shared" si="231"/>
        <v/>
      </c>
      <c r="BA265" s="104" t="str">
        <f t="shared" si="256"/>
        <v/>
      </c>
      <c r="BB265" s="104" t="str">
        <f t="shared" si="256"/>
        <v/>
      </c>
      <c r="BC265" s="104" t="str">
        <f t="shared" si="256"/>
        <v/>
      </c>
      <c r="BD265" s="104" t="str">
        <f t="shared" si="256"/>
        <v/>
      </c>
      <c r="BE265" s="104" t="str">
        <f t="shared" si="256"/>
        <v/>
      </c>
      <c r="BF265" s="104" t="str">
        <f t="shared" si="256"/>
        <v/>
      </c>
      <c r="BG265" s="104" t="str">
        <f t="shared" si="256"/>
        <v/>
      </c>
      <c r="BH265" s="104">
        <f t="shared" si="256"/>
        <v>7.8</v>
      </c>
      <c r="BI265" s="104" t="str">
        <f t="shared" si="256"/>
        <v/>
      </c>
      <c r="BJ265" s="104" t="str">
        <f t="shared" si="256"/>
        <v/>
      </c>
      <c r="BK265" s="104" t="str">
        <f t="shared" si="256"/>
        <v/>
      </c>
      <c r="BL265" s="104" t="str">
        <f t="shared" si="256"/>
        <v/>
      </c>
      <c r="BM265" s="104"/>
      <c r="BN265" s="104" t="str">
        <f t="shared" si="232"/>
        <v/>
      </c>
      <c r="BO265" s="104" t="str">
        <f t="shared" si="257"/>
        <v/>
      </c>
      <c r="BP265" s="104" t="str">
        <f t="shared" si="257"/>
        <v/>
      </c>
      <c r="BQ265" s="104" t="str">
        <f t="shared" si="257"/>
        <v/>
      </c>
      <c r="BR265" s="104" t="str">
        <f t="shared" si="257"/>
        <v/>
      </c>
      <c r="BS265" s="104" t="str">
        <f t="shared" si="257"/>
        <v/>
      </c>
      <c r="BT265" s="104" t="str">
        <f t="shared" si="257"/>
        <v/>
      </c>
      <c r="BU265" s="104" t="str">
        <f t="shared" si="257"/>
        <v/>
      </c>
      <c r="BV265" s="104" t="str">
        <f t="shared" si="257"/>
        <v/>
      </c>
      <c r="BW265" s="104" t="str">
        <f t="shared" si="257"/>
        <v/>
      </c>
      <c r="BX265" s="104" t="str">
        <f t="shared" si="257"/>
        <v/>
      </c>
      <c r="BY265" s="104" t="str">
        <f t="shared" si="257"/>
        <v/>
      </c>
      <c r="BZ265" s="104" t="str">
        <f t="shared" si="257"/>
        <v/>
      </c>
      <c r="CA265" s="104"/>
      <c r="CB265" s="104" t="str">
        <f t="shared" si="244"/>
        <v/>
      </c>
      <c r="CC265" s="104" t="str">
        <f t="shared" si="244"/>
        <v/>
      </c>
      <c r="CD265" s="104" t="str">
        <f t="shared" si="244"/>
        <v/>
      </c>
      <c r="CE265" s="104" t="str">
        <f t="shared" si="244"/>
        <v/>
      </c>
      <c r="CF265" s="104" t="str">
        <f t="shared" si="244"/>
        <v/>
      </c>
      <c r="CG265" s="104" t="str">
        <f t="shared" si="233"/>
        <v/>
      </c>
      <c r="CH265" s="104" t="str">
        <f t="shared" si="233"/>
        <v/>
      </c>
      <c r="CI265" s="104" t="str">
        <f t="shared" si="233"/>
        <v/>
      </c>
      <c r="CJ265" s="104" t="str">
        <f t="shared" si="233"/>
        <v/>
      </c>
      <c r="CK265" s="104" t="str">
        <f t="shared" si="233"/>
        <v/>
      </c>
      <c r="CL265" s="104" t="str">
        <f t="shared" si="233"/>
        <v/>
      </c>
      <c r="CM265" s="104" t="str">
        <f t="shared" si="233"/>
        <v/>
      </c>
      <c r="CN265" s="104" t="str">
        <f t="shared" si="233"/>
        <v/>
      </c>
      <c r="CO265" s="104"/>
      <c r="CP265" s="104" t="str">
        <f t="shared" si="245"/>
        <v/>
      </c>
      <c r="CQ265" s="104" t="str">
        <f t="shared" si="245"/>
        <v/>
      </c>
      <c r="CR265" s="104" t="str">
        <f t="shared" si="245"/>
        <v/>
      </c>
      <c r="CS265" s="104" t="str">
        <f t="shared" si="245"/>
        <v/>
      </c>
      <c r="CT265" s="104" t="str">
        <f t="shared" si="245"/>
        <v/>
      </c>
      <c r="CU265" s="104" t="str">
        <f t="shared" si="234"/>
        <v/>
      </c>
      <c r="CV265" s="104" t="str">
        <f t="shared" si="234"/>
        <v/>
      </c>
      <c r="CW265" s="104" t="str">
        <f t="shared" si="234"/>
        <v/>
      </c>
      <c r="CX265" s="104" t="str">
        <f t="shared" si="234"/>
        <v/>
      </c>
      <c r="CY265" s="104" t="str">
        <f t="shared" si="234"/>
        <v/>
      </c>
      <c r="CZ265" s="104" t="str">
        <f t="shared" si="234"/>
        <v/>
      </c>
      <c r="DA265" s="104" t="str">
        <f t="shared" si="234"/>
        <v/>
      </c>
      <c r="DB265" s="104" t="str">
        <f t="shared" si="234"/>
        <v/>
      </c>
      <c r="DC265" s="104"/>
      <c r="DD265" s="104" t="str">
        <f t="shared" si="246"/>
        <v/>
      </c>
      <c r="DE265" s="104" t="str">
        <f t="shared" si="246"/>
        <v/>
      </c>
      <c r="DF265" s="104" t="str">
        <f t="shared" si="246"/>
        <v/>
      </c>
      <c r="DG265" s="104" t="str">
        <f t="shared" si="246"/>
        <v/>
      </c>
      <c r="DH265" s="104" t="str">
        <f t="shared" si="246"/>
        <v/>
      </c>
      <c r="DI265" s="104" t="str">
        <f t="shared" si="235"/>
        <v/>
      </c>
      <c r="DJ265" s="104" t="str">
        <f t="shared" si="235"/>
        <v/>
      </c>
      <c r="DK265" s="104" t="str">
        <f t="shared" si="235"/>
        <v/>
      </c>
      <c r="DL265" s="104" t="str">
        <f t="shared" si="235"/>
        <v/>
      </c>
      <c r="DM265" s="104" t="str">
        <f t="shared" si="235"/>
        <v/>
      </c>
      <c r="DN265" s="104" t="str">
        <f t="shared" si="235"/>
        <v/>
      </c>
      <c r="DO265" s="104" t="str">
        <f t="shared" si="235"/>
        <v/>
      </c>
      <c r="DP265" s="104" t="str">
        <f t="shared" si="235"/>
        <v/>
      </c>
      <c r="DQ265" s="104"/>
      <c r="DR265" s="104" t="str">
        <f t="shared" si="247"/>
        <v/>
      </c>
      <c r="DS265" s="104" t="str">
        <f t="shared" si="247"/>
        <v/>
      </c>
      <c r="DT265" s="104" t="str">
        <f t="shared" si="247"/>
        <v/>
      </c>
      <c r="DU265" s="104" t="str">
        <f t="shared" si="247"/>
        <v/>
      </c>
      <c r="DV265" s="104" t="str">
        <f t="shared" si="247"/>
        <v/>
      </c>
      <c r="DW265" s="104" t="str">
        <f t="shared" si="236"/>
        <v/>
      </c>
      <c r="DX265" s="104" t="str">
        <f t="shared" si="236"/>
        <v/>
      </c>
      <c r="DY265" s="104" t="str">
        <f t="shared" si="236"/>
        <v/>
      </c>
      <c r="DZ265" s="104" t="str">
        <f t="shared" si="236"/>
        <v/>
      </c>
      <c r="EA265" s="104" t="str">
        <f t="shared" si="236"/>
        <v/>
      </c>
      <c r="EB265" s="104" t="str">
        <f t="shared" si="236"/>
        <v/>
      </c>
      <c r="EC265" s="104" t="str">
        <f t="shared" si="236"/>
        <v/>
      </c>
      <c r="ED265" s="104" t="str">
        <f t="shared" si="236"/>
        <v/>
      </c>
      <c r="EE265" s="104"/>
      <c r="EF265" s="104" t="str">
        <f t="shared" si="248"/>
        <v/>
      </c>
      <c r="EG265" s="104" t="str">
        <f t="shared" si="248"/>
        <v/>
      </c>
      <c r="EH265" s="104" t="str">
        <f t="shared" si="248"/>
        <v/>
      </c>
      <c r="EI265" s="104" t="str">
        <f t="shared" si="248"/>
        <v/>
      </c>
      <c r="EJ265" s="104" t="str">
        <f t="shared" si="248"/>
        <v/>
      </c>
      <c r="EK265" s="104" t="str">
        <f t="shared" si="237"/>
        <v/>
      </c>
      <c r="EL265" s="104" t="str">
        <f t="shared" si="237"/>
        <v/>
      </c>
      <c r="EM265" s="104" t="str">
        <f t="shared" si="237"/>
        <v/>
      </c>
      <c r="EN265" s="104" t="str">
        <f t="shared" si="237"/>
        <v/>
      </c>
      <c r="EO265" s="104" t="str">
        <f t="shared" si="237"/>
        <v/>
      </c>
      <c r="EP265" s="104" t="str">
        <f t="shared" si="237"/>
        <v/>
      </c>
      <c r="EQ265" s="104" t="str">
        <f t="shared" si="237"/>
        <v/>
      </c>
      <c r="ER265" s="104" t="str">
        <f t="shared" si="237"/>
        <v/>
      </c>
      <c r="ES265" s="104"/>
      <c r="ET265" s="104" t="str">
        <f t="shared" si="249"/>
        <v/>
      </c>
      <c r="EU265" s="104" t="str">
        <f t="shared" si="249"/>
        <v/>
      </c>
      <c r="EV265" s="104" t="str">
        <f t="shared" si="249"/>
        <v/>
      </c>
      <c r="EW265" s="104" t="str">
        <f t="shared" si="249"/>
        <v/>
      </c>
      <c r="EX265" s="104" t="str">
        <f t="shared" si="249"/>
        <v/>
      </c>
      <c r="EY265" s="104" t="str">
        <f t="shared" si="238"/>
        <v/>
      </c>
      <c r="EZ265" s="104" t="str">
        <f t="shared" si="238"/>
        <v/>
      </c>
      <c r="FA265" s="104" t="str">
        <f t="shared" si="238"/>
        <v/>
      </c>
      <c r="FB265" s="104" t="str">
        <f t="shared" si="238"/>
        <v/>
      </c>
      <c r="FC265" s="104" t="str">
        <f t="shared" si="238"/>
        <v/>
      </c>
      <c r="FD265" s="104" t="str">
        <f t="shared" si="238"/>
        <v/>
      </c>
      <c r="FE265" s="104" t="str">
        <f t="shared" si="238"/>
        <v/>
      </c>
      <c r="FF265" s="104" t="str">
        <f t="shared" si="238"/>
        <v/>
      </c>
      <c r="FG265" s="104"/>
      <c r="FH265" s="104" t="str">
        <f t="shared" si="250"/>
        <v/>
      </c>
      <c r="FI265" s="104" t="str">
        <f t="shared" si="250"/>
        <v/>
      </c>
      <c r="FJ265" s="104" t="str">
        <f t="shared" si="250"/>
        <v/>
      </c>
      <c r="FK265" s="104" t="str">
        <f t="shared" si="250"/>
        <v/>
      </c>
      <c r="FL265" s="104" t="str">
        <f t="shared" si="250"/>
        <v/>
      </c>
      <c r="FM265" s="104" t="str">
        <f t="shared" si="239"/>
        <v/>
      </c>
      <c r="FN265" s="104" t="str">
        <f t="shared" si="239"/>
        <v/>
      </c>
      <c r="FO265" s="104" t="str">
        <f t="shared" si="239"/>
        <v/>
      </c>
      <c r="FP265" s="104" t="str">
        <f t="shared" si="239"/>
        <v/>
      </c>
      <c r="FQ265" s="104" t="str">
        <f t="shared" si="239"/>
        <v/>
      </c>
      <c r="FR265" s="104" t="str">
        <f t="shared" si="239"/>
        <v/>
      </c>
      <c r="FS265" s="104" t="str">
        <f t="shared" si="239"/>
        <v/>
      </c>
      <c r="FT265" s="104" t="str">
        <f t="shared" si="239"/>
        <v/>
      </c>
      <c r="FU265" s="104"/>
      <c r="FV265" s="104" t="str">
        <f t="shared" si="251"/>
        <v/>
      </c>
      <c r="FW265" s="104" t="str">
        <f t="shared" si="251"/>
        <v/>
      </c>
      <c r="FX265" s="104" t="str">
        <f t="shared" si="251"/>
        <v/>
      </c>
      <c r="FY265" s="104" t="str">
        <f t="shared" si="251"/>
        <v/>
      </c>
      <c r="FZ265" s="104" t="str">
        <f t="shared" si="251"/>
        <v/>
      </c>
      <c r="GA265" s="104" t="str">
        <f t="shared" si="240"/>
        <v/>
      </c>
      <c r="GB265" s="104" t="str">
        <f t="shared" si="240"/>
        <v/>
      </c>
      <c r="GC265" s="104" t="str">
        <f t="shared" si="240"/>
        <v/>
      </c>
      <c r="GD265" s="104" t="str">
        <f t="shared" si="240"/>
        <v/>
      </c>
      <c r="GE265" s="104" t="str">
        <f t="shared" si="240"/>
        <v/>
      </c>
      <c r="GF265" s="104" t="str">
        <f t="shared" si="240"/>
        <v/>
      </c>
      <c r="GG265" s="104" t="str">
        <f t="shared" si="240"/>
        <v/>
      </c>
      <c r="GH265" s="104" t="str">
        <f t="shared" si="240"/>
        <v/>
      </c>
      <c r="GI265" s="104"/>
      <c r="GJ265" s="104" t="str">
        <f t="shared" si="252"/>
        <v/>
      </c>
      <c r="GK265" s="104" t="str">
        <f t="shared" si="252"/>
        <v/>
      </c>
      <c r="GL265" s="104" t="str">
        <f t="shared" si="252"/>
        <v/>
      </c>
      <c r="GM265" s="104" t="str">
        <f t="shared" si="252"/>
        <v/>
      </c>
      <c r="GN265" s="104" t="str">
        <f t="shared" si="252"/>
        <v/>
      </c>
      <c r="GO265" s="104" t="str">
        <f t="shared" si="241"/>
        <v/>
      </c>
      <c r="GP265" s="104" t="str">
        <f t="shared" si="241"/>
        <v/>
      </c>
      <c r="GQ265" s="104" t="str">
        <f t="shared" si="241"/>
        <v/>
      </c>
      <c r="GR265" s="104" t="str">
        <f t="shared" si="241"/>
        <v/>
      </c>
      <c r="GS265" s="104" t="str">
        <f t="shared" si="241"/>
        <v/>
      </c>
      <c r="GT265" s="104" t="str">
        <f t="shared" si="241"/>
        <v/>
      </c>
      <c r="GU265" s="104" t="str">
        <f t="shared" si="241"/>
        <v/>
      </c>
      <c r="GV265" s="104" t="str">
        <f t="shared" si="241"/>
        <v/>
      </c>
      <c r="GW265" s="104"/>
      <c r="GX265" s="104" t="str">
        <f t="shared" si="253"/>
        <v/>
      </c>
      <c r="GY265" s="104" t="str">
        <f t="shared" si="253"/>
        <v/>
      </c>
      <c r="GZ265" s="104" t="str">
        <f t="shared" si="253"/>
        <v/>
      </c>
      <c r="HA265" s="104" t="str">
        <f t="shared" si="253"/>
        <v/>
      </c>
      <c r="HB265" s="104" t="str">
        <f t="shared" si="253"/>
        <v/>
      </c>
      <c r="HC265" s="104" t="str">
        <f t="shared" si="242"/>
        <v/>
      </c>
      <c r="HD265" s="104" t="str">
        <f t="shared" si="242"/>
        <v/>
      </c>
      <c r="HE265" s="104" t="str">
        <f t="shared" si="242"/>
        <v/>
      </c>
      <c r="HF265" s="104" t="str">
        <f t="shared" si="242"/>
        <v/>
      </c>
      <c r="HG265" s="104" t="str">
        <f t="shared" si="242"/>
        <v/>
      </c>
      <c r="HH265" s="104" t="str">
        <f t="shared" si="242"/>
        <v/>
      </c>
      <c r="HI265" s="104" t="str">
        <f t="shared" si="242"/>
        <v/>
      </c>
      <c r="HJ265" s="104" t="str">
        <f t="shared" si="242"/>
        <v/>
      </c>
    </row>
    <row r="266" spans="1:218" x14ac:dyDescent="0.25">
      <c r="A266" s="91">
        <v>40669</v>
      </c>
      <c r="B266" s="113">
        <v>0.66666666666666663</v>
      </c>
      <c r="C266" s="114" t="s">
        <v>571</v>
      </c>
      <c r="D266" s="160" t="s">
        <v>672</v>
      </c>
      <c r="E266" s="112">
        <v>9.4</v>
      </c>
      <c r="F266" s="134"/>
      <c r="G266" s="161"/>
      <c r="H266" s="162" t="str">
        <f>INDEX('Daily Activity List'!B:B,MATCH(A266,'Daily Activity List'!$A:$A))</f>
        <v>AB - Clearance Sampling</v>
      </c>
      <c r="I266" s="136"/>
      <c r="J266" s="104" t="str">
        <f t="shared" si="243"/>
        <v/>
      </c>
      <c r="K266" s="104" t="str">
        <f t="shared" si="243"/>
        <v/>
      </c>
      <c r="L266" s="104" t="str">
        <f t="shared" si="243"/>
        <v/>
      </c>
      <c r="M266" s="104" t="str">
        <f t="shared" si="243"/>
        <v/>
      </c>
      <c r="N266" s="104" t="str">
        <f t="shared" si="243"/>
        <v/>
      </c>
      <c r="O266" s="104" t="str">
        <f t="shared" si="243"/>
        <v/>
      </c>
      <c r="P266" s="104" t="str">
        <f t="shared" si="243"/>
        <v/>
      </c>
      <c r="Q266" s="104" t="str">
        <f t="shared" si="243"/>
        <v/>
      </c>
      <c r="R266" s="104">
        <f t="shared" ref="L266:V289" si="258">IF($C266="Decontamination Line",IF($E266="","",IF($H266=R$1,$E266,"")),"")</f>
        <v>9.4</v>
      </c>
      <c r="S266" s="104" t="str">
        <f t="shared" si="258"/>
        <v/>
      </c>
      <c r="T266" s="104" t="str">
        <f t="shared" si="258"/>
        <v/>
      </c>
      <c r="U266" s="104" t="str">
        <f t="shared" si="258"/>
        <v/>
      </c>
      <c r="V266" s="104" t="str">
        <f t="shared" si="258"/>
        <v/>
      </c>
      <c r="W266" s="136"/>
      <c r="X266" s="104" t="str">
        <f t="shared" si="229"/>
        <v/>
      </c>
      <c r="Y266" s="104" t="str">
        <f t="shared" si="254"/>
        <v/>
      </c>
      <c r="Z266" s="104" t="str">
        <f t="shared" si="254"/>
        <v/>
      </c>
      <c r="AA266" s="104" t="str">
        <f t="shared" si="254"/>
        <v/>
      </c>
      <c r="AB266" s="104" t="str">
        <f t="shared" si="254"/>
        <v/>
      </c>
      <c r="AC266" s="104" t="str">
        <f t="shared" si="254"/>
        <v/>
      </c>
      <c r="AD266" s="104" t="str">
        <f t="shared" si="254"/>
        <v/>
      </c>
      <c r="AE266" s="104" t="str">
        <f t="shared" si="254"/>
        <v/>
      </c>
      <c r="AF266" s="104" t="str">
        <f t="shared" si="254"/>
        <v/>
      </c>
      <c r="AG266" s="104" t="str">
        <f t="shared" si="254"/>
        <v/>
      </c>
      <c r="AH266" s="104" t="str">
        <f t="shared" si="254"/>
        <v/>
      </c>
      <c r="AI266" s="104" t="str">
        <f t="shared" si="254"/>
        <v/>
      </c>
      <c r="AJ266" s="104" t="str">
        <f t="shared" si="254"/>
        <v/>
      </c>
      <c r="AK266" s="104"/>
      <c r="AL266" s="104" t="str">
        <f t="shared" si="230"/>
        <v/>
      </c>
      <c r="AM266" s="104" t="str">
        <f t="shared" si="255"/>
        <v/>
      </c>
      <c r="AN266" s="104" t="str">
        <f t="shared" si="255"/>
        <v/>
      </c>
      <c r="AO266" s="104" t="str">
        <f t="shared" si="255"/>
        <v/>
      </c>
      <c r="AP266" s="104" t="str">
        <f t="shared" si="255"/>
        <v/>
      </c>
      <c r="AQ266" s="104" t="str">
        <f t="shared" si="255"/>
        <v/>
      </c>
      <c r="AR266" s="104" t="str">
        <f t="shared" si="255"/>
        <v/>
      </c>
      <c r="AS266" s="104" t="str">
        <f t="shared" si="255"/>
        <v/>
      </c>
      <c r="AT266" s="104" t="str">
        <f t="shared" si="255"/>
        <v/>
      </c>
      <c r="AU266" s="104" t="str">
        <f t="shared" si="255"/>
        <v/>
      </c>
      <c r="AV266" s="104" t="str">
        <f t="shared" si="255"/>
        <v/>
      </c>
      <c r="AW266" s="104" t="str">
        <f t="shared" si="255"/>
        <v/>
      </c>
      <c r="AX266" s="104" t="str">
        <f t="shared" si="255"/>
        <v/>
      </c>
      <c r="AY266" s="104"/>
      <c r="AZ266" s="104" t="str">
        <f t="shared" si="231"/>
        <v/>
      </c>
      <c r="BA266" s="104" t="str">
        <f t="shared" si="256"/>
        <v/>
      </c>
      <c r="BB266" s="104" t="str">
        <f t="shared" si="256"/>
        <v/>
      </c>
      <c r="BC266" s="104" t="str">
        <f t="shared" si="256"/>
        <v/>
      </c>
      <c r="BD266" s="104" t="str">
        <f t="shared" si="256"/>
        <v/>
      </c>
      <c r="BE266" s="104" t="str">
        <f t="shared" si="256"/>
        <v/>
      </c>
      <c r="BF266" s="104" t="str">
        <f t="shared" si="256"/>
        <v/>
      </c>
      <c r="BG266" s="104" t="str">
        <f t="shared" si="256"/>
        <v/>
      </c>
      <c r="BH266" s="104" t="str">
        <f t="shared" si="256"/>
        <v/>
      </c>
      <c r="BI266" s="104" t="str">
        <f t="shared" si="256"/>
        <v/>
      </c>
      <c r="BJ266" s="104" t="str">
        <f t="shared" si="256"/>
        <v/>
      </c>
      <c r="BK266" s="104" t="str">
        <f t="shared" si="256"/>
        <v/>
      </c>
      <c r="BL266" s="104" t="str">
        <f t="shared" si="256"/>
        <v/>
      </c>
      <c r="BM266" s="104"/>
      <c r="BN266" s="104" t="str">
        <f t="shared" si="232"/>
        <v/>
      </c>
      <c r="BO266" s="104" t="str">
        <f t="shared" si="257"/>
        <v/>
      </c>
      <c r="BP266" s="104" t="str">
        <f t="shared" si="257"/>
        <v/>
      </c>
      <c r="BQ266" s="104" t="str">
        <f t="shared" si="257"/>
        <v/>
      </c>
      <c r="BR266" s="104" t="str">
        <f t="shared" si="257"/>
        <v/>
      </c>
      <c r="BS266" s="104" t="str">
        <f t="shared" si="257"/>
        <v/>
      </c>
      <c r="BT266" s="104" t="str">
        <f t="shared" si="257"/>
        <v/>
      </c>
      <c r="BU266" s="104" t="str">
        <f t="shared" si="257"/>
        <v/>
      </c>
      <c r="BV266" s="104" t="str">
        <f t="shared" si="257"/>
        <v/>
      </c>
      <c r="BW266" s="104" t="str">
        <f t="shared" si="257"/>
        <v/>
      </c>
      <c r="BX266" s="104" t="str">
        <f t="shared" si="257"/>
        <v/>
      </c>
      <c r="BY266" s="104" t="str">
        <f t="shared" si="257"/>
        <v/>
      </c>
      <c r="BZ266" s="104" t="str">
        <f t="shared" si="257"/>
        <v/>
      </c>
      <c r="CA266" s="104"/>
      <c r="CB266" s="104" t="str">
        <f t="shared" si="244"/>
        <v/>
      </c>
      <c r="CC266" s="104" t="str">
        <f t="shared" si="244"/>
        <v/>
      </c>
      <c r="CD266" s="104" t="str">
        <f t="shared" si="244"/>
        <v/>
      </c>
      <c r="CE266" s="104" t="str">
        <f t="shared" si="244"/>
        <v/>
      </c>
      <c r="CF266" s="104" t="str">
        <f t="shared" si="244"/>
        <v/>
      </c>
      <c r="CG266" s="104" t="str">
        <f t="shared" si="233"/>
        <v/>
      </c>
      <c r="CH266" s="104" t="str">
        <f t="shared" si="233"/>
        <v/>
      </c>
      <c r="CI266" s="104" t="str">
        <f t="shared" si="233"/>
        <v/>
      </c>
      <c r="CJ266" s="104" t="str">
        <f t="shared" si="233"/>
        <v/>
      </c>
      <c r="CK266" s="104" t="str">
        <f t="shared" si="233"/>
        <v/>
      </c>
      <c r="CL266" s="104" t="str">
        <f t="shared" si="233"/>
        <v/>
      </c>
      <c r="CM266" s="104" t="str">
        <f t="shared" si="233"/>
        <v/>
      </c>
      <c r="CN266" s="104" t="str">
        <f t="shared" si="233"/>
        <v/>
      </c>
      <c r="CO266" s="104"/>
      <c r="CP266" s="104" t="str">
        <f t="shared" si="245"/>
        <v/>
      </c>
      <c r="CQ266" s="104" t="str">
        <f t="shared" si="245"/>
        <v/>
      </c>
      <c r="CR266" s="104" t="str">
        <f t="shared" si="245"/>
        <v/>
      </c>
      <c r="CS266" s="104" t="str">
        <f t="shared" si="245"/>
        <v/>
      </c>
      <c r="CT266" s="104" t="str">
        <f t="shared" si="245"/>
        <v/>
      </c>
      <c r="CU266" s="104" t="str">
        <f t="shared" si="234"/>
        <v/>
      </c>
      <c r="CV266" s="104" t="str">
        <f t="shared" si="234"/>
        <v/>
      </c>
      <c r="CW266" s="104" t="str">
        <f t="shared" si="234"/>
        <v/>
      </c>
      <c r="CX266" s="104" t="str">
        <f t="shared" si="234"/>
        <v/>
      </c>
      <c r="CY266" s="104" t="str">
        <f t="shared" si="234"/>
        <v/>
      </c>
      <c r="CZ266" s="104" t="str">
        <f t="shared" si="234"/>
        <v/>
      </c>
      <c r="DA266" s="104" t="str">
        <f t="shared" si="234"/>
        <v/>
      </c>
      <c r="DB266" s="104" t="str">
        <f t="shared" si="234"/>
        <v/>
      </c>
      <c r="DC266" s="104"/>
      <c r="DD266" s="104" t="str">
        <f t="shared" si="246"/>
        <v/>
      </c>
      <c r="DE266" s="104" t="str">
        <f t="shared" si="246"/>
        <v/>
      </c>
      <c r="DF266" s="104" t="str">
        <f t="shared" si="246"/>
        <v/>
      </c>
      <c r="DG266" s="104" t="str">
        <f t="shared" si="246"/>
        <v/>
      </c>
      <c r="DH266" s="104" t="str">
        <f t="shared" si="246"/>
        <v/>
      </c>
      <c r="DI266" s="104" t="str">
        <f t="shared" si="235"/>
        <v/>
      </c>
      <c r="DJ266" s="104" t="str">
        <f t="shared" si="235"/>
        <v/>
      </c>
      <c r="DK266" s="104" t="str">
        <f t="shared" si="235"/>
        <v/>
      </c>
      <c r="DL266" s="104" t="str">
        <f t="shared" si="235"/>
        <v/>
      </c>
      <c r="DM266" s="104" t="str">
        <f t="shared" si="235"/>
        <v/>
      </c>
      <c r="DN266" s="104" t="str">
        <f t="shared" si="235"/>
        <v/>
      </c>
      <c r="DO266" s="104" t="str">
        <f t="shared" si="235"/>
        <v/>
      </c>
      <c r="DP266" s="104" t="str">
        <f t="shared" si="235"/>
        <v/>
      </c>
      <c r="DQ266" s="104"/>
      <c r="DR266" s="104" t="str">
        <f t="shared" si="247"/>
        <v/>
      </c>
      <c r="DS266" s="104" t="str">
        <f t="shared" si="247"/>
        <v/>
      </c>
      <c r="DT266" s="104" t="str">
        <f t="shared" si="247"/>
        <v/>
      </c>
      <c r="DU266" s="104" t="str">
        <f t="shared" si="247"/>
        <v/>
      </c>
      <c r="DV266" s="104" t="str">
        <f t="shared" si="247"/>
        <v/>
      </c>
      <c r="DW266" s="104" t="str">
        <f t="shared" si="236"/>
        <v/>
      </c>
      <c r="DX266" s="104" t="str">
        <f t="shared" si="236"/>
        <v/>
      </c>
      <c r="DY266" s="104" t="str">
        <f t="shared" si="236"/>
        <v/>
      </c>
      <c r="DZ266" s="104" t="str">
        <f t="shared" si="236"/>
        <v/>
      </c>
      <c r="EA266" s="104" t="str">
        <f t="shared" si="236"/>
        <v/>
      </c>
      <c r="EB266" s="104" t="str">
        <f t="shared" si="236"/>
        <v/>
      </c>
      <c r="EC266" s="104" t="str">
        <f t="shared" si="236"/>
        <v/>
      </c>
      <c r="ED266" s="104" t="str">
        <f t="shared" si="236"/>
        <v/>
      </c>
      <c r="EE266" s="104"/>
      <c r="EF266" s="104" t="str">
        <f t="shared" si="248"/>
        <v/>
      </c>
      <c r="EG266" s="104" t="str">
        <f t="shared" si="248"/>
        <v/>
      </c>
      <c r="EH266" s="104" t="str">
        <f t="shared" si="248"/>
        <v/>
      </c>
      <c r="EI266" s="104" t="str">
        <f t="shared" si="248"/>
        <v/>
      </c>
      <c r="EJ266" s="104" t="str">
        <f t="shared" si="248"/>
        <v/>
      </c>
      <c r="EK266" s="104" t="str">
        <f t="shared" si="237"/>
        <v/>
      </c>
      <c r="EL266" s="104" t="str">
        <f t="shared" si="237"/>
        <v/>
      </c>
      <c r="EM266" s="104" t="str">
        <f t="shared" si="237"/>
        <v/>
      </c>
      <c r="EN266" s="104" t="str">
        <f t="shared" si="237"/>
        <v/>
      </c>
      <c r="EO266" s="104" t="str">
        <f t="shared" si="237"/>
        <v/>
      </c>
      <c r="EP266" s="104" t="str">
        <f t="shared" si="237"/>
        <v/>
      </c>
      <c r="EQ266" s="104" t="str">
        <f t="shared" si="237"/>
        <v/>
      </c>
      <c r="ER266" s="104" t="str">
        <f t="shared" si="237"/>
        <v/>
      </c>
      <c r="ES266" s="104"/>
      <c r="ET266" s="104" t="str">
        <f t="shared" si="249"/>
        <v/>
      </c>
      <c r="EU266" s="104" t="str">
        <f t="shared" si="249"/>
        <v/>
      </c>
      <c r="EV266" s="104" t="str">
        <f t="shared" si="249"/>
        <v/>
      </c>
      <c r="EW266" s="104" t="str">
        <f t="shared" si="249"/>
        <v/>
      </c>
      <c r="EX266" s="104" t="str">
        <f t="shared" si="249"/>
        <v/>
      </c>
      <c r="EY266" s="104" t="str">
        <f t="shared" si="238"/>
        <v/>
      </c>
      <c r="EZ266" s="104" t="str">
        <f t="shared" si="238"/>
        <v/>
      </c>
      <c r="FA266" s="104" t="str">
        <f t="shared" si="238"/>
        <v/>
      </c>
      <c r="FB266" s="104" t="str">
        <f t="shared" si="238"/>
        <v/>
      </c>
      <c r="FC266" s="104" t="str">
        <f t="shared" si="238"/>
        <v/>
      </c>
      <c r="FD266" s="104" t="str">
        <f t="shared" si="238"/>
        <v/>
      </c>
      <c r="FE266" s="104" t="str">
        <f t="shared" si="238"/>
        <v/>
      </c>
      <c r="FF266" s="104" t="str">
        <f t="shared" si="238"/>
        <v/>
      </c>
      <c r="FG266" s="104"/>
      <c r="FH266" s="104" t="str">
        <f t="shared" si="250"/>
        <v/>
      </c>
      <c r="FI266" s="104" t="str">
        <f t="shared" si="250"/>
        <v/>
      </c>
      <c r="FJ266" s="104" t="str">
        <f t="shared" si="250"/>
        <v/>
      </c>
      <c r="FK266" s="104" t="str">
        <f t="shared" si="250"/>
        <v/>
      </c>
      <c r="FL266" s="104" t="str">
        <f t="shared" si="250"/>
        <v/>
      </c>
      <c r="FM266" s="104" t="str">
        <f t="shared" si="239"/>
        <v/>
      </c>
      <c r="FN266" s="104" t="str">
        <f t="shared" si="239"/>
        <v/>
      </c>
      <c r="FO266" s="104" t="str">
        <f t="shared" si="239"/>
        <v/>
      </c>
      <c r="FP266" s="104" t="str">
        <f t="shared" si="239"/>
        <v/>
      </c>
      <c r="FQ266" s="104" t="str">
        <f t="shared" si="239"/>
        <v/>
      </c>
      <c r="FR266" s="104" t="str">
        <f t="shared" si="239"/>
        <v/>
      </c>
      <c r="FS266" s="104" t="str">
        <f t="shared" si="239"/>
        <v/>
      </c>
      <c r="FT266" s="104" t="str">
        <f t="shared" si="239"/>
        <v/>
      </c>
      <c r="FU266" s="104"/>
      <c r="FV266" s="104" t="str">
        <f t="shared" si="251"/>
        <v/>
      </c>
      <c r="FW266" s="104" t="str">
        <f t="shared" si="251"/>
        <v/>
      </c>
      <c r="FX266" s="104" t="str">
        <f t="shared" si="251"/>
        <v/>
      </c>
      <c r="FY266" s="104" t="str">
        <f t="shared" si="251"/>
        <v/>
      </c>
      <c r="FZ266" s="104" t="str">
        <f t="shared" si="251"/>
        <v/>
      </c>
      <c r="GA266" s="104" t="str">
        <f t="shared" si="240"/>
        <v/>
      </c>
      <c r="GB266" s="104" t="str">
        <f t="shared" si="240"/>
        <v/>
      </c>
      <c r="GC266" s="104" t="str">
        <f t="shared" si="240"/>
        <v/>
      </c>
      <c r="GD266" s="104" t="str">
        <f t="shared" si="240"/>
        <v/>
      </c>
      <c r="GE266" s="104" t="str">
        <f t="shared" si="240"/>
        <v/>
      </c>
      <c r="GF266" s="104" t="str">
        <f t="shared" si="240"/>
        <v/>
      </c>
      <c r="GG266" s="104" t="str">
        <f t="shared" si="240"/>
        <v/>
      </c>
      <c r="GH266" s="104" t="str">
        <f t="shared" si="240"/>
        <v/>
      </c>
      <c r="GI266" s="104"/>
      <c r="GJ266" s="104" t="str">
        <f t="shared" si="252"/>
        <v/>
      </c>
      <c r="GK266" s="104" t="str">
        <f t="shared" si="252"/>
        <v/>
      </c>
      <c r="GL266" s="104" t="str">
        <f t="shared" si="252"/>
        <v/>
      </c>
      <c r="GM266" s="104" t="str">
        <f t="shared" si="252"/>
        <v/>
      </c>
      <c r="GN266" s="104" t="str">
        <f t="shared" si="252"/>
        <v/>
      </c>
      <c r="GO266" s="104" t="str">
        <f t="shared" si="241"/>
        <v/>
      </c>
      <c r="GP266" s="104" t="str">
        <f t="shared" si="241"/>
        <v/>
      </c>
      <c r="GQ266" s="104" t="str">
        <f t="shared" si="241"/>
        <v/>
      </c>
      <c r="GR266" s="104" t="str">
        <f t="shared" si="241"/>
        <v/>
      </c>
      <c r="GS266" s="104" t="str">
        <f t="shared" si="241"/>
        <v/>
      </c>
      <c r="GT266" s="104" t="str">
        <f t="shared" si="241"/>
        <v/>
      </c>
      <c r="GU266" s="104" t="str">
        <f t="shared" si="241"/>
        <v/>
      </c>
      <c r="GV266" s="104" t="str">
        <f t="shared" si="241"/>
        <v/>
      </c>
      <c r="GW266" s="104"/>
      <c r="GX266" s="104" t="str">
        <f t="shared" si="253"/>
        <v/>
      </c>
      <c r="GY266" s="104" t="str">
        <f t="shared" si="253"/>
        <v/>
      </c>
      <c r="GZ266" s="104" t="str">
        <f t="shared" si="253"/>
        <v/>
      </c>
      <c r="HA266" s="104" t="str">
        <f t="shared" si="253"/>
        <v/>
      </c>
      <c r="HB266" s="104" t="str">
        <f t="shared" si="253"/>
        <v/>
      </c>
      <c r="HC266" s="104" t="str">
        <f t="shared" si="242"/>
        <v/>
      </c>
      <c r="HD266" s="104" t="str">
        <f t="shared" si="242"/>
        <v/>
      </c>
      <c r="HE266" s="104" t="str">
        <f t="shared" si="242"/>
        <v/>
      </c>
      <c r="HF266" s="104" t="str">
        <f t="shared" si="242"/>
        <v/>
      </c>
      <c r="HG266" s="104" t="str">
        <f t="shared" si="242"/>
        <v/>
      </c>
      <c r="HH266" s="104" t="str">
        <f t="shared" si="242"/>
        <v/>
      </c>
      <c r="HI266" s="104" t="str">
        <f t="shared" si="242"/>
        <v/>
      </c>
      <c r="HJ266" s="104" t="str">
        <f t="shared" si="242"/>
        <v/>
      </c>
    </row>
    <row r="267" spans="1:218" x14ac:dyDescent="0.25">
      <c r="A267" s="91">
        <v>40669</v>
      </c>
      <c r="B267" s="113">
        <v>0.66666666666666663</v>
      </c>
      <c r="C267" s="114" t="s">
        <v>571</v>
      </c>
      <c r="D267" s="160" t="s">
        <v>586</v>
      </c>
      <c r="E267" s="112">
        <v>16.399999999999999</v>
      </c>
      <c r="F267" s="134"/>
      <c r="G267" s="161"/>
      <c r="H267" s="162" t="str">
        <f>INDEX('Daily Activity List'!B:B,MATCH(A267,'Daily Activity List'!$A:$A))</f>
        <v>AB - Clearance Sampling</v>
      </c>
      <c r="I267" s="136"/>
      <c r="J267" s="104" t="str">
        <f t="shared" ref="J267:K330" si="259">IF($C267="Decontamination Line",IF($E267="","",IF($H267=J$1,$E267,"")),"")</f>
        <v/>
      </c>
      <c r="K267" s="104" t="str">
        <f t="shared" si="259"/>
        <v/>
      </c>
      <c r="L267" s="104" t="str">
        <f t="shared" si="258"/>
        <v/>
      </c>
      <c r="M267" s="104" t="str">
        <f t="shared" si="258"/>
        <v/>
      </c>
      <c r="N267" s="104" t="str">
        <f t="shared" si="258"/>
        <v/>
      </c>
      <c r="O267" s="104" t="str">
        <f t="shared" si="258"/>
        <v/>
      </c>
      <c r="P267" s="104" t="str">
        <f t="shared" si="258"/>
        <v/>
      </c>
      <c r="Q267" s="104" t="str">
        <f t="shared" si="258"/>
        <v/>
      </c>
      <c r="R267" s="104">
        <f t="shared" si="258"/>
        <v>16.399999999999999</v>
      </c>
      <c r="S267" s="104" t="str">
        <f t="shared" si="258"/>
        <v/>
      </c>
      <c r="T267" s="104" t="str">
        <f t="shared" si="258"/>
        <v/>
      </c>
      <c r="U267" s="104" t="str">
        <f t="shared" si="258"/>
        <v/>
      </c>
      <c r="V267" s="104" t="str">
        <f t="shared" si="258"/>
        <v/>
      </c>
      <c r="W267" s="136"/>
      <c r="X267" s="104" t="str">
        <f t="shared" si="229"/>
        <v/>
      </c>
      <c r="Y267" s="104" t="str">
        <f t="shared" si="254"/>
        <v/>
      </c>
      <c r="Z267" s="104" t="str">
        <f t="shared" si="254"/>
        <v/>
      </c>
      <c r="AA267" s="104" t="str">
        <f t="shared" si="254"/>
        <v/>
      </c>
      <c r="AB267" s="104" t="str">
        <f t="shared" si="254"/>
        <v/>
      </c>
      <c r="AC267" s="104" t="str">
        <f t="shared" si="254"/>
        <v/>
      </c>
      <c r="AD267" s="104" t="str">
        <f t="shared" si="254"/>
        <v/>
      </c>
      <c r="AE267" s="104" t="str">
        <f t="shared" si="254"/>
        <v/>
      </c>
      <c r="AF267" s="104" t="str">
        <f t="shared" si="254"/>
        <v/>
      </c>
      <c r="AG267" s="104" t="str">
        <f t="shared" si="254"/>
        <v/>
      </c>
      <c r="AH267" s="104" t="str">
        <f t="shared" si="254"/>
        <v/>
      </c>
      <c r="AI267" s="104" t="str">
        <f t="shared" si="254"/>
        <v/>
      </c>
      <c r="AJ267" s="104" t="str">
        <f t="shared" si="254"/>
        <v/>
      </c>
      <c r="AK267" s="104"/>
      <c r="AL267" s="104" t="str">
        <f t="shared" si="230"/>
        <v/>
      </c>
      <c r="AM267" s="104" t="str">
        <f t="shared" si="255"/>
        <v/>
      </c>
      <c r="AN267" s="104" t="str">
        <f t="shared" si="255"/>
        <v/>
      </c>
      <c r="AO267" s="104" t="str">
        <f t="shared" si="255"/>
        <v/>
      </c>
      <c r="AP267" s="104" t="str">
        <f t="shared" si="255"/>
        <v/>
      </c>
      <c r="AQ267" s="104" t="str">
        <f t="shared" si="255"/>
        <v/>
      </c>
      <c r="AR267" s="104" t="str">
        <f t="shared" si="255"/>
        <v/>
      </c>
      <c r="AS267" s="104" t="str">
        <f t="shared" si="255"/>
        <v/>
      </c>
      <c r="AT267" s="104" t="str">
        <f t="shared" si="255"/>
        <v/>
      </c>
      <c r="AU267" s="104" t="str">
        <f t="shared" si="255"/>
        <v/>
      </c>
      <c r="AV267" s="104" t="str">
        <f t="shared" si="255"/>
        <v/>
      </c>
      <c r="AW267" s="104" t="str">
        <f t="shared" si="255"/>
        <v/>
      </c>
      <c r="AX267" s="104" t="str">
        <f t="shared" si="255"/>
        <v/>
      </c>
      <c r="AY267" s="104"/>
      <c r="AZ267" s="104" t="str">
        <f t="shared" si="231"/>
        <v/>
      </c>
      <c r="BA267" s="104" t="str">
        <f t="shared" si="256"/>
        <v/>
      </c>
      <c r="BB267" s="104" t="str">
        <f t="shared" si="256"/>
        <v/>
      </c>
      <c r="BC267" s="104" t="str">
        <f t="shared" si="256"/>
        <v/>
      </c>
      <c r="BD267" s="104" t="str">
        <f t="shared" si="256"/>
        <v/>
      </c>
      <c r="BE267" s="104" t="str">
        <f t="shared" si="256"/>
        <v/>
      </c>
      <c r="BF267" s="104" t="str">
        <f t="shared" si="256"/>
        <v/>
      </c>
      <c r="BG267" s="104" t="str">
        <f t="shared" si="256"/>
        <v/>
      </c>
      <c r="BH267" s="104" t="str">
        <f t="shared" si="256"/>
        <v/>
      </c>
      <c r="BI267" s="104" t="str">
        <f t="shared" si="256"/>
        <v/>
      </c>
      <c r="BJ267" s="104" t="str">
        <f t="shared" si="256"/>
        <v/>
      </c>
      <c r="BK267" s="104" t="str">
        <f t="shared" si="256"/>
        <v/>
      </c>
      <c r="BL267" s="104" t="str">
        <f t="shared" si="256"/>
        <v/>
      </c>
      <c r="BM267" s="104"/>
      <c r="BN267" s="104" t="str">
        <f t="shared" si="232"/>
        <v/>
      </c>
      <c r="BO267" s="104" t="str">
        <f t="shared" si="257"/>
        <v/>
      </c>
      <c r="BP267" s="104" t="str">
        <f t="shared" si="257"/>
        <v/>
      </c>
      <c r="BQ267" s="104" t="str">
        <f t="shared" si="257"/>
        <v/>
      </c>
      <c r="BR267" s="104" t="str">
        <f t="shared" si="257"/>
        <v/>
      </c>
      <c r="BS267" s="104" t="str">
        <f t="shared" si="257"/>
        <v/>
      </c>
      <c r="BT267" s="104" t="str">
        <f t="shared" si="257"/>
        <v/>
      </c>
      <c r="BU267" s="104" t="str">
        <f t="shared" si="257"/>
        <v/>
      </c>
      <c r="BV267" s="104" t="str">
        <f t="shared" si="257"/>
        <v/>
      </c>
      <c r="BW267" s="104" t="str">
        <f t="shared" si="257"/>
        <v/>
      </c>
      <c r="BX267" s="104" t="str">
        <f t="shared" si="257"/>
        <v/>
      </c>
      <c r="BY267" s="104" t="str">
        <f t="shared" si="257"/>
        <v/>
      </c>
      <c r="BZ267" s="104" t="str">
        <f t="shared" si="257"/>
        <v/>
      </c>
      <c r="CA267" s="104"/>
      <c r="CB267" s="104" t="str">
        <f t="shared" si="244"/>
        <v/>
      </c>
      <c r="CC267" s="104" t="str">
        <f t="shared" si="244"/>
        <v/>
      </c>
      <c r="CD267" s="104" t="str">
        <f t="shared" si="244"/>
        <v/>
      </c>
      <c r="CE267" s="104" t="str">
        <f t="shared" si="244"/>
        <v/>
      </c>
      <c r="CF267" s="104" t="str">
        <f t="shared" si="244"/>
        <v/>
      </c>
      <c r="CG267" s="104" t="str">
        <f t="shared" si="233"/>
        <v/>
      </c>
      <c r="CH267" s="104" t="str">
        <f t="shared" si="233"/>
        <v/>
      </c>
      <c r="CI267" s="104" t="str">
        <f t="shared" si="233"/>
        <v/>
      </c>
      <c r="CJ267" s="104" t="str">
        <f t="shared" si="233"/>
        <v/>
      </c>
      <c r="CK267" s="104" t="str">
        <f t="shared" si="233"/>
        <v/>
      </c>
      <c r="CL267" s="104" t="str">
        <f t="shared" si="233"/>
        <v/>
      </c>
      <c r="CM267" s="104" t="str">
        <f t="shared" si="233"/>
        <v/>
      </c>
      <c r="CN267" s="104" t="str">
        <f t="shared" si="233"/>
        <v/>
      </c>
      <c r="CO267" s="104"/>
      <c r="CP267" s="104" t="str">
        <f t="shared" si="245"/>
        <v/>
      </c>
      <c r="CQ267" s="104" t="str">
        <f t="shared" si="245"/>
        <v/>
      </c>
      <c r="CR267" s="104" t="str">
        <f t="shared" si="245"/>
        <v/>
      </c>
      <c r="CS267" s="104" t="str">
        <f t="shared" si="245"/>
        <v/>
      </c>
      <c r="CT267" s="104" t="str">
        <f t="shared" si="245"/>
        <v/>
      </c>
      <c r="CU267" s="104" t="str">
        <f t="shared" si="234"/>
        <v/>
      </c>
      <c r="CV267" s="104" t="str">
        <f t="shared" si="234"/>
        <v/>
      </c>
      <c r="CW267" s="104" t="str">
        <f t="shared" si="234"/>
        <v/>
      </c>
      <c r="CX267" s="104" t="str">
        <f t="shared" si="234"/>
        <v/>
      </c>
      <c r="CY267" s="104" t="str">
        <f t="shared" si="234"/>
        <v/>
      </c>
      <c r="CZ267" s="104" t="str">
        <f t="shared" si="234"/>
        <v/>
      </c>
      <c r="DA267" s="104" t="str">
        <f t="shared" si="234"/>
        <v/>
      </c>
      <c r="DB267" s="104" t="str">
        <f t="shared" si="234"/>
        <v/>
      </c>
      <c r="DC267" s="104"/>
      <c r="DD267" s="104" t="str">
        <f t="shared" si="246"/>
        <v/>
      </c>
      <c r="DE267" s="104" t="str">
        <f t="shared" si="246"/>
        <v/>
      </c>
      <c r="DF267" s="104" t="str">
        <f t="shared" si="246"/>
        <v/>
      </c>
      <c r="DG267" s="104" t="str">
        <f t="shared" si="246"/>
        <v/>
      </c>
      <c r="DH267" s="104" t="str">
        <f t="shared" si="246"/>
        <v/>
      </c>
      <c r="DI267" s="104" t="str">
        <f t="shared" si="235"/>
        <v/>
      </c>
      <c r="DJ267" s="104" t="str">
        <f t="shared" si="235"/>
        <v/>
      </c>
      <c r="DK267" s="104" t="str">
        <f t="shared" si="235"/>
        <v/>
      </c>
      <c r="DL267" s="104" t="str">
        <f t="shared" si="235"/>
        <v/>
      </c>
      <c r="DM267" s="104" t="str">
        <f t="shared" si="235"/>
        <v/>
      </c>
      <c r="DN267" s="104" t="str">
        <f t="shared" si="235"/>
        <v/>
      </c>
      <c r="DO267" s="104" t="str">
        <f t="shared" si="235"/>
        <v/>
      </c>
      <c r="DP267" s="104" t="str">
        <f t="shared" si="235"/>
        <v/>
      </c>
      <c r="DQ267" s="104"/>
      <c r="DR267" s="104" t="str">
        <f t="shared" si="247"/>
        <v/>
      </c>
      <c r="DS267" s="104" t="str">
        <f t="shared" si="247"/>
        <v/>
      </c>
      <c r="DT267" s="104" t="str">
        <f t="shared" si="247"/>
        <v/>
      </c>
      <c r="DU267" s="104" t="str">
        <f t="shared" si="247"/>
        <v/>
      </c>
      <c r="DV267" s="104" t="str">
        <f t="shared" si="247"/>
        <v/>
      </c>
      <c r="DW267" s="104" t="str">
        <f t="shared" si="236"/>
        <v/>
      </c>
      <c r="DX267" s="104" t="str">
        <f t="shared" si="236"/>
        <v/>
      </c>
      <c r="DY267" s="104" t="str">
        <f t="shared" si="236"/>
        <v/>
      </c>
      <c r="DZ267" s="104" t="str">
        <f t="shared" si="236"/>
        <v/>
      </c>
      <c r="EA267" s="104" t="str">
        <f t="shared" si="236"/>
        <v/>
      </c>
      <c r="EB267" s="104" t="str">
        <f t="shared" si="236"/>
        <v/>
      </c>
      <c r="EC267" s="104" t="str">
        <f t="shared" si="236"/>
        <v/>
      </c>
      <c r="ED267" s="104" t="str">
        <f t="shared" si="236"/>
        <v/>
      </c>
      <c r="EE267" s="104"/>
      <c r="EF267" s="104" t="str">
        <f t="shared" si="248"/>
        <v/>
      </c>
      <c r="EG267" s="104" t="str">
        <f t="shared" si="248"/>
        <v/>
      </c>
      <c r="EH267" s="104" t="str">
        <f t="shared" si="248"/>
        <v/>
      </c>
      <c r="EI267" s="104" t="str">
        <f t="shared" si="248"/>
        <v/>
      </c>
      <c r="EJ267" s="104" t="str">
        <f t="shared" si="248"/>
        <v/>
      </c>
      <c r="EK267" s="104" t="str">
        <f t="shared" si="237"/>
        <v/>
      </c>
      <c r="EL267" s="104" t="str">
        <f t="shared" si="237"/>
        <v/>
      </c>
      <c r="EM267" s="104" t="str">
        <f t="shared" si="237"/>
        <v/>
      </c>
      <c r="EN267" s="104" t="str">
        <f t="shared" si="237"/>
        <v/>
      </c>
      <c r="EO267" s="104" t="str">
        <f t="shared" si="237"/>
        <v/>
      </c>
      <c r="EP267" s="104" t="str">
        <f t="shared" si="237"/>
        <v/>
      </c>
      <c r="EQ267" s="104" t="str">
        <f t="shared" si="237"/>
        <v/>
      </c>
      <c r="ER267" s="104" t="str">
        <f t="shared" si="237"/>
        <v/>
      </c>
      <c r="ES267" s="104"/>
      <c r="ET267" s="104" t="str">
        <f t="shared" si="249"/>
        <v/>
      </c>
      <c r="EU267" s="104" t="str">
        <f t="shared" si="249"/>
        <v/>
      </c>
      <c r="EV267" s="104" t="str">
        <f t="shared" si="249"/>
        <v/>
      </c>
      <c r="EW267" s="104" t="str">
        <f t="shared" si="249"/>
        <v/>
      </c>
      <c r="EX267" s="104" t="str">
        <f t="shared" si="249"/>
        <v/>
      </c>
      <c r="EY267" s="104" t="str">
        <f t="shared" si="238"/>
        <v/>
      </c>
      <c r="EZ267" s="104" t="str">
        <f t="shared" si="238"/>
        <v/>
      </c>
      <c r="FA267" s="104" t="str">
        <f t="shared" si="238"/>
        <v/>
      </c>
      <c r="FB267" s="104" t="str">
        <f t="shared" si="238"/>
        <v/>
      </c>
      <c r="FC267" s="104" t="str">
        <f t="shared" si="238"/>
        <v/>
      </c>
      <c r="FD267" s="104" t="str">
        <f t="shared" si="238"/>
        <v/>
      </c>
      <c r="FE267" s="104" t="str">
        <f t="shared" si="238"/>
        <v/>
      </c>
      <c r="FF267" s="104" t="str">
        <f t="shared" si="238"/>
        <v/>
      </c>
      <c r="FG267" s="104"/>
      <c r="FH267" s="104" t="str">
        <f t="shared" si="250"/>
        <v/>
      </c>
      <c r="FI267" s="104" t="str">
        <f t="shared" si="250"/>
        <v/>
      </c>
      <c r="FJ267" s="104" t="str">
        <f t="shared" si="250"/>
        <v/>
      </c>
      <c r="FK267" s="104" t="str">
        <f t="shared" si="250"/>
        <v/>
      </c>
      <c r="FL267" s="104" t="str">
        <f t="shared" si="250"/>
        <v/>
      </c>
      <c r="FM267" s="104" t="str">
        <f t="shared" si="239"/>
        <v/>
      </c>
      <c r="FN267" s="104" t="str">
        <f t="shared" si="239"/>
        <v/>
      </c>
      <c r="FO267" s="104" t="str">
        <f t="shared" si="239"/>
        <v/>
      </c>
      <c r="FP267" s="104" t="str">
        <f t="shared" si="239"/>
        <v/>
      </c>
      <c r="FQ267" s="104" t="str">
        <f t="shared" si="239"/>
        <v/>
      </c>
      <c r="FR267" s="104" t="str">
        <f t="shared" si="239"/>
        <v/>
      </c>
      <c r="FS267" s="104" t="str">
        <f t="shared" si="239"/>
        <v/>
      </c>
      <c r="FT267" s="104" t="str">
        <f t="shared" si="239"/>
        <v/>
      </c>
      <c r="FU267" s="104"/>
      <c r="FV267" s="104" t="str">
        <f t="shared" si="251"/>
        <v/>
      </c>
      <c r="FW267" s="104" t="str">
        <f t="shared" si="251"/>
        <v/>
      </c>
      <c r="FX267" s="104" t="str">
        <f t="shared" si="251"/>
        <v/>
      </c>
      <c r="FY267" s="104" t="str">
        <f t="shared" si="251"/>
        <v/>
      </c>
      <c r="FZ267" s="104" t="str">
        <f t="shared" si="251"/>
        <v/>
      </c>
      <c r="GA267" s="104" t="str">
        <f t="shared" si="240"/>
        <v/>
      </c>
      <c r="GB267" s="104" t="str">
        <f t="shared" si="240"/>
        <v/>
      </c>
      <c r="GC267" s="104" t="str">
        <f t="shared" si="240"/>
        <v/>
      </c>
      <c r="GD267" s="104" t="str">
        <f t="shared" si="240"/>
        <v/>
      </c>
      <c r="GE267" s="104" t="str">
        <f t="shared" si="240"/>
        <v/>
      </c>
      <c r="GF267" s="104" t="str">
        <f t="shared" si="240"/>
        <v/>
      </c>
      <c r="GG267" s="104" t="str">
        <f t="shared" si="240"/>
        <v/>
      </c>
      <c r="GH267" s="104" t="str">
        <f t="shared" si="240"/>
        <v/>
      </c>
      <c r="GI267" s="104"/>
      <c r="GJ267" s="104" t="str">
        <f t="shared" si="252"/>
        <v/>
      </c>
      <c r="GK267" s="104" t="str">
        <f t="shared" si="252"/>
        <v/>
      </c>
      <c r="GL267" s="104" t="str">
        <f t="shared" si="252"/>
        <v/>
      </c>
      <c r="GM267" s="104" t="str">
        <f t="shared" si="252"/>
        <v/>
      </c>
      <c r="GN267" s="104" t="str">
        <f t="shared" si="252"/>
        <v/>
      </c>
      <c r="GO267" s="104" t="str">
        <f t="shared" si="241"/>
        <v/>
      </c>
      <c r="GP267" s="104" t="str">
        <f t="shared" si="241"/>
        <v/>
      </c>
      <c r="GQ267" s="104" t="str">
        <f t="shared" si="241"/>
        <v/>
      </c>
      <c r="GR267" s="104" t="str">
        <f t="shared" si="241"/>
        <v/>
      </c>
      <c r="GS267" s="104" t="str">
        <f t="shared" si="241"/>
        <v/>
      </c>
      <c r="GT267" s="104" t="str">
        <f t="shared" si="241"/>
        <v/>
      </c>
      <c r="GU267" s="104" t="str">
        <f t="shared" si="241"/>
        <v/>
      </c>
      <c r="GV267" s="104" t="str">
        <f t="shared" si="241"/>
        <v/>
      </c>
      <c r="GW267" s="104"/>
      <c r="GX267" s="104" t="str">
        <f t="shared" si="253"/>
        <v/>
      </c>
      <c r="GY267" s="104" t="str">
        <f t="shared" si="253"/>
        <v/>
      </c>
      <c r="GZ267" s="104" t="str">
        <f t="shared" si="253"/>
        <v/>
      </c>
      <c r="HA267" s="104" t="str">
        <f t="shared" si="253"/>
        <v/>
      </c>
      <c r="HB267" s="104" t="str">
        <f t="shared" si="253"/>
        <v/>
      </c>
      <c r="HC267" s="104" t="str">
        <f t="shared" si="242"/>
        <v/>
      </c>
      <c r="HD267" s="104" t="str">
        <f t="shared" si="242"/>
        <v/>
      </c>
      <c r="HE267" s="104" t="str">
        <f t="shared" si="242"/>
        <v/>
      </c>
      <c r="HF267" s="104" t="str">
        <f t="shared" si="242"/>
        <v/>
      </c>
      <c r="HG267" s="104" t="str">
        <f t="shared" si="242"/>
        <v/>
      </c>
      <c r="HH267" s="104" t="str">
        <f t="shared" si="242"/>
        <v/>
      </c>
      <c r="HI267" s="104" t="str">
        <f t="shared" si="242"/>
        <v/>
      </c>
      <c r="HJ267" s="104" t="str">
        <f t="shared" si="242"/>
        <v/>
      </c>
    </row>
    <row r="268" spans="1:218" x14ac:dyDescent="0.25">
      <c r="A268" s="91">
        <v>40669</v>
      </c>
      <c r="B268" s="113">
        <v>800.33333333333337</v>
      </c>
      <c r="C268" s="114" t="s">
        <v>565</v>
      </c>
      <c r="D268" s="160" t="s">
        <v>673</v>
      </c>
      <c r="E268" s="112">
        <v>8</v>
      </c>
      <c r="F268" s="134"/>
      <c r="G268" s="161" t="s">
        <v>674</v>
      </c>
      <c r="H268" s="162" t="str">
        <f>INDEX('Daily Activity List'!B:B,MATCH(A268,'Daily Activity List'!$A:$A))</f>
        <v>AB - Clearance Sampling</v>
      </c>
      <c r="I268" s="136"/>
      <c r="J268" s="104" t="str">
        <f t="shared" si="259"/>
        <v/>
      </c>
      <c r="K268" s="104" t="str">
        <f t="shared" si="259"/>
        <v/>
      </c>
      <c r="L268" s="104" t="str">
        <f t="shared" si="258"/>
        <v/>
      </c>
      <c r="M268" s="104" t="str">
        <f t="shared" si="258"/>
        <v/>
      </c>
      <c r="N268" s="104" t="str">
        <f t="shared" si="258"/>
        <v/>
      </c>
      <c r="O268" s="104" t="str">
        <f t="shared" si="258"/>
        <v/>
      </c>
      <c r="P268" s="104" t="str">
        <f t="shared" si="258"/>
        <v/>
      </c>
      <c r="Q268" s="104" t="str">
        <f t="shared" si="258"/>
        <v/>
      </c>
      <c r="R268" s="104" t="str">
        <f t="shared" si="258"/>
        <v/>
      </c>
      <c r="S268" s="104" t="str">
        <f t="shared" si="258"/>
        <v/>
      </c>
      <c r="T268" s="104" t="str">
        <f t="shared" si="258"/>
        <v/>
      </c>
      <c r="U268" s="104" t="str">
        <f t="shared" si="258"/>
        <v/>
      </c>
      <c r="V268" s="104" t="str">
        <f t="shared" si="258"/>
        <v/>
      </c>
      <c r="W268" s="136"/>
      <c r="X268" s="104" t="str">
        <f t="shared" si="229"/>
        <v/>
      </c>
      <c r="Y268" s="104" t="str">
        <f t="shared" si="254"/>
        <v/>
      </c>
      <c r="Z268" s="104" t="str">
        <f t="shared" si="254"/>
        <v/>
      </c>
      <c r="AA268" s="104" t="str">
        <f t="shared" si="254"/>
        <v/>
      </c>
      <c r="AB268" s="104" t="str">
        <f t="shared" si="254"/>
        <v/>
      </c>
      <c r="AC268" s="104" t="str">
        <f t="shared" si="254"/>
        <v/>
      </c>
      <c r="AD268" s="104" t="str">
        <f t="shared" si="254"/>
        <v/>
      </c>
      <c r="AE268" s="104" t="str">
        <f t="shared" si="254"/>
        <v/>
      </c>
      <c r="AF268" s="104" t="str">
        <f t="shared" si="254"/>
        <v/>
      </c>
      <c r="AG268" s="104" t="str">
        <f t="shared" si="254"/>
        <v/>
      </c>
      <c r="AH268" s="104" t="str">
        <f t="shared" si="254"/>
        <v/>
      </c>
      <c r="AI268" s="104" t="str">
        <f t="shared" si="254"/>
        <v/>
      </c>
      <c r="AJ268" s="104" t="str">
        <f t="shared" si="254"/>
        <v/>
      </c>
      <c r="AK268" s="104"/>
      <c r="AL268" s="104" t="str">
        <f t="shared" si="230"/>
        <v/>
      </c>
      <c r="AM268" s="104" t="str">
        <f t="shared" si="255"/>
        <v/>
      </c>
      <c r="AN268" s="104" t="str">
        <f t="shared" si="255"/>
        <v/>
      </c>
      <c r="AO268" s="104" t="str">
        <f t="shared" si="255"/>
        <v/>
      </c>
      <c r="AP268" s="104" t="str">
        <f t="shared" si="255"/>
        <v/>
      </c>
      <c r="AQ268" s="104" t="str">
        <f t="shared" si="255"/>
        <v/>
      </c>
      <c r="AR268" s="104" t="str">
        <f t="shared" si="255"/>
        <v/>
      </c>
      <c r="AS268" s="104" t="str">
        <f t="shared" si="255"/>
        <v/>
      </c>
      <c r="AT268" s="104" t="str">
        <f t="shared" si="255"/>
        <v/>
      </c>
      <c r="AU268" s="104" t="str">
        <f t="shared" si="255"/>
        <v/>
      </c>
      <c r="AV268" s="104" t="str">
        <f t="shared" si="255"/>
        <v/>
      </c>
      <c r="AW268" s="104" t="str">
        <f t="shared" si="255"/>
        <v/>
      </c>
      <c r="AX268" s="104" t="str">
        <f t="shared" si="255"/>
        <v/>
      </c>
      <c r="AY268" s="104"/>
      <c r="AZ268" s="104" t="str">
        <f t="shared" si="231"/>
        <v/>
      </c>
      <c r="BA268" s="104" t="str">
        <f t="shared" si="256"/>
        <v/>
      </c>
      <c r="BB268" s="104" t="str">
        <f t="shared" si="256"/>
        <v/>
      </c>
      <c r="BC268" s="104" t="str">
        <f t="shared" si="256"/>
        <v/>
      </c>
      <c r="BD268" s="104" t="str">
        <f t="shared" si="256"/>
        <v/>
      </c>
      <c r="BE268" s="104" t="str">
        <f t="shared" si="256"/>
        <v/>
      </c>
      <c r="BF268" s="104" t="str">
        <f t="shared" si="256"/>
        <v/>
      </c>
      <c r="BG268" s="104" t="str">
        <f t="shared" si="256"/>
        <v/>
      </c>
      <c r="BH268" s="104">
        <f t="shared" si="256"/>
        <v>8</v>
      </c>
      <c r="BI268" s="104" t="str">
        <f t="shared" si="256"/>
        <v/>
      </c>
      <c r="BJ268" s="104" t="str">
        <f t="shared" si="256"/>
        <v/>
      </c>
      <c r="BK268" s="104" t="str">
        <f t="shared" si="256"/>
        <v/>
      </c>
      <c r="BL268" s="104" t="str">
        <f t="shared" si="256"/>
        <v/>
      </c>
      <c r="BM268" s="104"/>
      <c r="BN268" s="104" t="str">
        <f t="shared" si="232"/>
        <v/>
      </c>
      <c r="BO268" s="104" t="str">
        <f t="shared" si="257"/>
        <v/>
      </c>
      <c r="BP268" s="104" t="str">
        <f t="shared" si="257"/>
        <v/>
      </c>
      <c r="BQ268" s="104" t="str">
        <f t="shared" si="257"/>
        <v/>
      </c>
      <c r="BR268" s="104" t="str">
        <f t="shared" si="257"/>
        <v/>
      </c>
      <c r="BS268" s="104" t="str">
        <f t="shared" si="257"/>
        <v/>
      </c>
      <c r="BT268" s="104" t="str">
        <f t="shared" si="257"/>
        <v/>
      </c>
      <c r="BU268" s="104" t="str">
        <f t="shared" si="257"/>
        <v/>
      </c>
      <c r="BV268" s="104" t="str">
        <f t="shared" si="257"/>
        <v/>
      </c>
      <c r="BW268" s="104" t="str">
        <f t="shared" si="257"/>
        <v/>
      </c>
      <c r="BX268" s="104" t="str">
        <f t="shared" si="257"/>
        <v/>
      </c>
      <c r="BY268" s="104" t="str">
        <f t="shared" si="257"/>
        <v/>
      </c>
      <c r="BZ268" s="104" t="str">
        <f t="shared" si="257"/>
        <v/>
      </c>
      <c r="CA268" s="104"/>
      <c r="CB268" s="104" t="str">
        <f t="shared" si="244"/>
        <v/>
      </c>
      <c r="CC268" s="104" t="str">
        <f t="shared" si="244"/>
        <v/>
      </c>
      <c r="CD268" s="104" t="str">
        <f t="shared" si="244"/>
        <v/>
      </c>
      <c r="CE268" s="104" t="str">
        <f t="shared" si="244"/>
        <v/>
      </c>
      <c r="CF268" s="104" t="str">
        <f t="shared" si="244"/>
        <v/>
      </c>
      <c r="CG268" s="104" t="str">
        <f t="shared" si="233"/>
        <v/>
      </c>
      <c r="CH268" s="104" t="str">
        <f t="shared" si="233"/>
        <v/>
      </c>
      <c r="CI268" s="104" t="str">
        <f t="shared" si="233"/>
        <v/>
      </c>
      <c r="CJ268" s="104" t="str">
        <f t="shared" si="233"/>
        <v/>
      </c>
      <c r="CK268" s="104" t="str">
        <f t="shared" si="233"/>
        <v/>
      </c>
      <c r="CL268" s="104" t="str">
        <f t="shared" si="233"/>
        <v/>
      </c>
      <c r="CM268" s="104" t="str">
        <f t="shared" si="233"/>
        <v/>
      </c>
      <c r="CN268" s="104" t="str">
        <f t="shared" si="233"/>
        <v/>
      </c>
      <c r="CO268" s="104"/>
      <c r="CP268" s="104" t="str">
        <f t="shared" si="245"/>
        <v/>
      </c>
      <c r="CQ268" s="104" t="str">
        <f t="shared" si="245"/>
        <v/>
      </c>
      <c r="CR268" s="104" t="str">
        <f t="shared" si="245"/>
        <v/>
      </c>
      <c r="CS268" s="104" t="str">
        <f t="shared" si="245"/>
        <v/>
      </c>
      <c r="CT268" s="104" t="str">
        <f t="shared" si="245"/>
        <v/>
      </c>
      <c r="CU268" s="104" t="str">
        <f t="shared" si="234"/>
        <v/>
      </c>
      <c r="CV268" s="104" t="str">
        <f t="shared" si="234"/>
        <v/>
      </c>
      <c r="CW268" s="104" t="str">
        <f t="shared" si="234"/>
        <v/>
      </c>
      <c r="CX268" s="104" t="str">
        <f t="shared" si="234"/>
        <v/>
      </c>
      <c r="CY268" s="104" t="str">
        <f t="shared" si="234"/>
        <v/>
      </c>
      <c r="CZ268" s="104" t="str">
        <f t="shared" si="234"/>
        <v/>
      </c>
      <c r="DA268" s="104" t="str">
        <f t="shared" si="234"/>
        <v/>
      </c>
      <c r="DB268" s="104" t="str">
        <f t="shared" si="234"/>
        <v/>
      </c>
      <c r="DC268" s="104"/>
      <c r="DD268" s="104" t="str">
        <f t="shared" si="246"/>
        <v/>
      </c>
      <c r="DE268" s="104" t="str">
        <f t="shared" si="246"/>
        <v/>
      </c>
      <c r="DF268" s="104" t="str">
        <f t="shared" si="246"/>
        <v/>
      </c>
      <c r="DG268" s="104" t="str">
        <f t="shared" si="246"/>
        <v/>
      </c>
      <c r="DH268" s="104" t="str">
        <f t="shared" si="246"/>
        <v/>
      </c>
      <c r="DI268" s="104" t="str">
        <f t="shared" si="235"/>
        <v/>
      </c>
      <c r="DJ268" s="104" t="str">
        <f t="shared" si="235"/>
        <v/>
      </c>
      <c r="DK268" s="104" t="str">
        <f t="shared" si="235"/>
        <v/>
      </c>
      <c r="DL268" s="104" t="str">
        <f t="shared" si="235"/>
        <v/>
      </c>
      <c r="DM268" s="104" t="str">
        <f t="shared" si="235"/>
        <v/>
      </c>
      <c r="DN268" s="104" t="str">
        <f t="shared" si="235"/>
        <v/>
      </c>
      <c r="DO268" s="104" t="str">
        <f t="shared" si="235"/>
        <v/>
      </c>
      <c r="DP268" s="104" t="str">
        <f t="shared" si="235"/>
        <v/>
      </c>
      <c r="DQ268" s="104"/>
      <c r="DR268" s="104" t="str">
        <f t="shared" si="247"/>
        <v/>
      </c>
      <c r="DS268" s="104" t="str">
        <f t="shared" si="247"/>
        <v/>
      </c>
      <c r="DT268" s="104" t="str">
        <f t="shared" si="247"/>
        <v/>
      </c>
      <c r="DU268" s="104" t="str">
        <f t="shared" si="247"/>
        <v/>
      </c>
      <c r="DV268" s="104" t="str">
        <f t="shared" si="247"/>
        <v/>
      </c>
      <c r="DW268" s="104" t="str">
        <f t="shared" si="236"/>
        <v/>
      </c>
      <c r="DX268" s="104" t="str">
        <f t="shared" si="236"/>
        <v/>
      </c>
      <c r="DY268" s="104" t="str">
        <f t="shared" si="236"/>
        <v/>
      </c>
      <c r="DZ268" s="104" t="str">
        <f t="shared" si="236"/>
        <v/>
      </c>
      <c r="EA268" s="104" t="str">
        <f t="shared" si="236"/>
        <v/>
      </c>
      <c r="EB268" s="104" t="str">
        <f t="shared" si="236"/>
        <v/>
      </c>
      <c r="EC268" s="104" t="str">
        <f t="shared" si="236"/>
        <v/>
      </c>
      <c r="ED268" s="104" t="str">
        <f t="shared" si="236"/>
        <v/>
      </c>
      <c r="EE268" s="104"/>
      <c r="EF268" s="104" t="str">
        <f t="shared" si="248"/>
        <v/>
      </c>
      <c r="EG268" s="104" t="str">
        <f t="shared" si="248"/>
        <v/>
      </c>
      <c r="EH268" s="104" t="str">
        <f t="shared" si="248"/>
        <v/>
      </c>
      <c r="EI268" s="104" t="str">
        <f t="shared" si="248"/>
        <v/>
      </c>
      <c r="EJ268" s="104" t="str">
        <f t="shared" si="248"/>
        <v/>
      </c>
      <c r="EK268" s="104" t="str">
        <f t="shared" si="237"/>
        <v/>
      </c>
      <c r="EL268" s="104" t="str">
        <f t="shared" si="237"/>
        <v/>
      </c>
      <c r="EM268" s="104" t="str">
        <f t="shared" si="237"/>
        <v/>
      </c>
      <c r="EN268" s="104" t="str">
        <f t="shared" si="237"/>
        <v/>
      </c>
      <c r="EO268" s="104" t="str">
        <f t="shared" si="237"/>
        <v/>
      </c>
      <c r="EP268" s="104" t="str">
        <f t="shared" si="237"/>
        <v/>
      </c>
      <c r="EQ268" s="104" t="str">
        <f t="shared" si="237"/>
        <v/>
      </c>
      <c r="ER268" s="104" t="str">
        <f t="shared" si="237"/>
        <v/>
      </c>
      <c r="ES268" s="104"/>
      <c r="ET268" s="104" t="str">
        <f t="shared" si="249"/>
        <v/>
      </c>
      <c r="EU268" s="104" t="str">
        <f t="shared" si="249"/>
        <v/>
      </c>
      <c r="EV268" s="104" t="str">
        <f t="shared" si="249"/>
        <v/>
      </c>
      <c r="EW268" s="104" t="str">
        <f t="shared" si="249"/>
        <v/>
      </c>
      <c r="EX268" s="104" t="str">
        <f t="shared" si="249"/>
        <v/>
      </c>
      <c r="EY268" s="104" t="str">
        <f t="shared" si="238"/>
        <v/>
      </c>
      <c r="EZ268" s="104" t="str">
        <f t="shared" si="238"/>
        <v/>
      </c>
      <c r="FA268" s="104" t="str">
        <f t="shared" si="238"/>
        <v/>
      </c>
      <c r="FB268" s="104" t="str">
        <f t="shared" si="238"/>
        <v/>
      </c>
      <c r="FC268" s="104" t="str">
        <f t="shared" si="238"/>
        <v/>
      </c>
      <c r="FD268" s="104" t="str">
        <f t="shared" si="238"/>
        <v/>
      </c>
      <c r="FE268" s="104" t="str">
        <f t="shared" si="238"/>
        <v/>
      </c>
      <c r="FF268" s="104" t="str">
        <f t="shared" si="238"/>
        <v/>
      </c>
      <c r="FG268" s="104"/>
      <c r="FH268" s="104" t="str">
        <f t="shared" si="250"/>
        <v/>
      </c>
      <c r="FI268" s="104" t="str">
        <f t="shared" si="250"/>
        <v/>
      </c>
      <c r="FJ268" s="104" t="str">
        <f t="shared" si="250"/>
        <v/>
      </c>
      <c r="FK268" s="104" t="str">
        <f t="shared" si="250"/>
        <v/>
      </c>
      <c r="FL268" s="104" t="str">
        <f t="shared" si="250"/>
        <v/>
      </c>
      <c r="FM268" s="104" t="str">
        <f t="shared" si="239"/>
        <v/>
      </c>
      <c r="FN268" s="104" t="str">
        <f t="shared" si="239"/>
        <v/>
      </c>
      <c r="FO268" s="104" t="str">
        <f t="shared" si="239"/>
        <v/>
      </c>
      <c r="FP268" s="104" t="str">
        <f t="shared" si="239"/>
        <v/>
      </c>
      <c r="FQ268" s="104" t="str">
        <f t="shared" si="239"/>
        <v/>
      </c>
      <c r="FR268" s="104" t="str">
        <f t="shared" si="239"/>
        <v/>
      </c>
      <c r="FS268" s="104" t="str">
        <f t="shared" si="239"/>
        <v/>
      </c>
      <c r="FT268" s="104" t="str">
        <f t="shared" si="239"/>
        <v/>
      </c>
      <c r="FU268" s="104"/>
      <c r="FV268" s="104" t="str">
        <f t="shared" si="251"/>
        <v/>
      </c>
      <c r="FW268" s="104" t="str">
        <f t="shared" si="251"/>
        <v/>
      </c>
      <c r="FX268" s="104" t="str">
        <f t="shared" si="251"/>
        <v/>
      </c>
      <c r="FY268" s="104" t="str">
        <f t="shared" si="251"/>
        <v/>
      </c>
      <c r="FZ268" s="104" t="str">
        <f t="shared" si="251"/>
        <v/>
      </c>
      <c r="GA268" s="104" t="str">
        <f t="shared" si="240"/>
        <v/>
      </c>
      <c r="GB268" s="104" t="str">
        <f t="shared" si="240"/>
        <v/>
      </c>
      <c r="GC268" s="104" t="str">
        <f t="shared" si="240"/>
        <v/>
      </c>
      <c r="GD268" s="104" t="str">
        <f t="shared" si="240"/>
        <v/>
      </c>
      <c r="GE268" s="104" t="str">
        <f t="shared" si="240"/>
        <v/>
      </c>
      <c r="GF268" s="104" t="str">
        <f t="shared" si="240"/>
        <v/>
      </c>
      <c r="GG268" s="104" t="str">
        <f t="shared" si="240"/>
        <v/>
      </c>
      <c r="GH268" s="104" t="str">
        <f t="shared" si="240"/>
        <v/>
      </c>
      <c r="GI268" s="104"/>
      <c r="GJ268" s="104" t="str">
        <f t="shared" si="252"/>
        <v/>
      </c>
      <c r="GK268" s="104" t="str">
        <f t="shared" si="252"/>
        <v/>
      </c>
      <c r="GL268" s="104" t="str">
        <f t="shared" si="252"/>
        <v/>
      </c>
      <c r="GM268" s="104" t="str">
        <f t="shared" si="252"/>
        <v/>
      </c>
      <c r="GN268" s="104" t="str">
        <f t="shared" si="252"/>
        <v/>
      </c>
      <c r="GO268" s="104" t="str">
        <f t="shared" si="241"/>
        <v/>
      </c>
      <c r="GP268" s="104" t="str">
        <f t="shared" si="241"/>
        <v/>
      </c>
      <c r="GQ268" s="104" t="str">
        <f t="shared" si="241"/>
        <v/>
      </c>
      <c r="GR268" s="104" t="str">
        <f t="shared" si="241"/>
        <v/>
      </c>
      <c r="GS268" s="104" t="str">
        <f t="shared" si="241"/>
        <v/>
      </c>
      <c r="GT268" s="104" t="str">
        <f t="shared" si="241"/>
        <v/>
      </c>
      <c r="GU268" s="104" t="str">
        <f t="shared" si="241"/>
        <v/>
      </c>
      <c r="GV268" s="104" t="str">
        <f t="shared" si="241"/>
        <v/>
      </c>
      <c r="GW268" s="104"/>
      <c r="GX268" s="104" t="str">
        <f t="shared" si="253"/>
        <v/>
      </c>
      <c r="GY268" s="104" t="str">
        <f t="shared" si="253"/>
        <v/>
      </c>
      <c r="GZ268" s="104" t="str">
        <f t="shared" si="253"/>
        <v/>
      </c>
      <c r="HA268" s="104" t="str">
        <f t="shared" si="253"/>
        <v/>
      </c>
      <c r="HB268" s="104" t="str">
        <f t="shared" si="253"/>
        <v/>
      </c>
      <c r="HC268" s="104" t="str">
        <f t="shared" si="242"/>
        <v/>
      </c>
      <c r="HD268" s="104" t="str">
        <f t="shared" si="242"/>
        <v/>
      </c>
      <c r="HE268" s="104" t="str">
        <f t="shared" si="242"/>
        <v/>
      </c>
      <c r="HF268" s="104" t="str">
        <f t="shared" si="242"/>
        <v/>
      </c>
      <c r="HG268" s="104" t="str">
        <f t="shared" si="242"/>
        <v/>
      </c>
      <c r="HH268" s="104" t="str">
        <f t="shared" si="242"/>
        <v/>
      </c>
      <c r="HI268" s="104" t="str">
        <f t="shared" si="242"/>
        <v/>
      </c>
      <c r="HJ268" s="104" t="str">
        <f t="shared" si="242"/>
        <v/>
      </c>
    </row>
    <row r="269" spans="1:218" x14ac:dyDescent="0.25">
      <c r="A269" s="91">
        <v>40669</v>
      </c>
      <c r="B269" s="113">
        <v>0.3354166666666667</v>
      </c>
      <c r="C269" s="114" t="s">
        <v>565</v>
      </c>
      <c r="D269" s="160" t="s">
        <v>675</v>
      </c>
      <c r="E269" s="112">
        <v>14</v>
      </c>
      <c r="F269" s="134"/>
      <c r="G269" s="161" t="s">
        <v>676</v>
      </c>
      <c r="H269" s="162" t="str">
        <f>INDEX('Daily Activity List'!B:B,MATCH(A269,'Daily Activity List'!$A:$A))</f>
        <v>AB - Clearance Sampling</v>
      </c>
      <c r="I269" s="136"/>
      <c r="J269" s="104" t="str">
        <f t="shared" si="259"/>
        <v/>
      </c>
      <c r="K269" s="104" t="str">
        <f t="shared" si="259"/>
        <v/>
      </c>
      <c r="L269" s="104" t="str">
        <f t="shared" si="258"/>
        <v/>
      </c>
      <c r="M269" s="104" t="str">
        <f t="shared" si="258"/>
        <v/>
      </c>
      <c r="N269" s="104" t="str">
        <f t="shared" si="258"/>
        <v/>
      </c>
      <c r="O269" s="104" t="str">
        <f t="shared" si="258"/>
        <v/>
      </c>
      <c r="P269" s="104" t="str">
        <f t="shared" si="258"/>
        <v/>
      </c>
      <c r="Q269" s="104" t="str">
        <f t="shared" si="258"/>
        <v/>
      </c>
      <c r="R269" s="104" t="str">
        <f t="shared" si="258"/>
        <v/>
      </c>
      <c r="S269" s="104" t="str">
        <f t="shared" si="258"/>
        <v/>
      </c>
      <c r="T269" s="104" t="str">
        <f t="shared" si="258"/>
        <v/>
      </c>
      <c r="U269" s="104" t="str">
        <f t="shared" si="258"/>
        <v/>
      </c>
      <c r="V269" s="104" t="str">
        <f t="shared" si="258"/>
        <v/>
      </c>
      <c r="W269" s="136"/>
      <c r="X269" s="104" t="str">
        <f t="shared" si="229"/>
        <v/>
      </c>
      <c r="Y269" s="104" t="str">
        <f t="shared" si="254"/>
        <v/>
      </c>
      <c r="Z269" s="104" t="str">
        <f t="shared" si="254"/>
        <v/>
      </c>
      <c r="AA269" s="104" t="str">
        <f t="shared" si="254"/>
        <v/>
      </c>
      <c r="AB269" s="104" t="str">
        <f t="shared" si="254"/>
        <v/>
      </c>
      <c r="AC269" s="104" t="str">
        <f t="shared" si="254"/>
        <v/>
      </c>
      <c r="AD269" s="104" t="str">
        <f t="shared" si="254"/>
        <v/>
      </c>
      <c r="AE269" s="104" t="str">
        <f t="shared" si="254"/>
        <v/>
      </c>
      <c r="AF269" s="104" t="str">
        <f t="shared" si="254"/>
        <v/>
      </c>
      <c r="AG269" s="104" t="str">
        <f t="shared" si="254"/>
        <v/>
      </c>
      <c r="AH269" s="104" t="str">
        <f t="shared" si="254"/>
        <v/>
      </c>
      <c r="AI269" s="104" t="str">
        <f t="shared" si="254"/>
        <v/>
      </c>
      <c r="AJ269" s="104" t="str">
        <f t="shared" si="254"/>
        <v/>
      </c>
      <c r="AK269" s="104"/>
      <c r="AL269" s="104" t="str">
        <f t="shared" si="230"/>
        <v/>
      </c>
      <c r="AM269" s="104" t="str">
        <f t="shared" si="255"/>
        <v/>
      </c>
      <c r="AN269" s="104" t="str">
        <f t="shared" si="255"/>
        <v/>
      </c>
      <c r="AO269" s="104" t="str">
        <f t="shared" si="255"/>
        <v/>
      </c>
      <c r="AP269" s="104" t="str">
        <f t="shared" si="255"/>
        <v/>
      </c>
      <c r="AQ269" s="104" t="str">
        <f t="shared" si="255"/>
        <v/>
      </c>
      <c r="AR269" s="104" t="str">
        <f t="shared" si="255"/>
        <v/>
      </c>
      <c r="AS269" s="104" t="str">
        <f t="shared" si="255"/>
        <v/>
      </c>
      <c r="AT269" s="104" t="str">
        <f t="shared" si="255"/>
        <v/>
      </c>
      <c r="AU269" s="104" t="str">
        <f t="shared" si="255"/>
        <v/>
      </c>
      <c r="AV269" s="104" t="str">
        <f t="shared" si="255"/>
        <v/>
      </c>
      <c r="AW269" s="104" t="str">
        <f t="shared" si="255"/>
        <v/>
      </c>
      <c r="AX269" s="104" t="str">
        <f t="shared" si="255"/>
        <v/>
      </c>
      <c r="AY269" s="104"/>
      <c r="AZ269" s="104" t="str">
        <f t="shared" si="231"/>
        <v/>
      </c>
      <c r="BA269" s="104" t="str">
        <f t="shared" si="256"/>
        <v/>
      </c>
      <c r="BB269" s="104" t="str">
        <f t="shared" si="256"/>
        <v/>
      </c>
      <c r="BC269" s="104" t="str">
        <f t="shared" si="256"/>
        <v/>
      </c>
      <c r="BD269" s="104" t="str">
        <f t="shared" si="256"/>
        <v/>
      </c>
      <c r="BE269" s="104" t="str">
        <f t="shared" si="256"/>
        <v/>
      </c>
      <c r="BF269" s="104" t="str">
        <f t="shared" si="256"/>
        <v/>
      </c>
      <c r="BG269" s="104" t="str">
        <f t="shared" si="256"/>
        <v/>
      </c>
      <c r="BH269" s="104">
        <f t="shared" si="256"/>
        <v>14</v>
      </c>
      <c r="BI269" s="104" t="str">
        <f t="shared" si="256"/>
        <v/>
      </c>
      <c r="BJ269" s="104" t="str">
        <f t="shared" si="256"/>
        <v/>
      </c>
      <c r="BK269" s="104" t="str">
        <f t="shared" si="256"/>
        <v/>
      </c>
      <c r="BL269" s="104" t="str">
        <f t="shared" si="256"/>
        <v/>
      </c>
      <c r="BM269" s="104"/>
      <c r="BN269" s="104" t="str">
        <f t="shared" si="232"/>
        <v/>
      </c>
      <c r="BO269" s="104" t="str">
        <f t="shared" si="257"/>
        <v/>
      </c>
      <c r="BP269" s="104" t="str">
        <f t="shared" si="257"/>
        <v/>
      </c>
      <c r="BQ269" s="104" t="str">
        <f t="shared" si="257"/>
        <v/>
      </c>
      <c r="BR269" s="104" t="str">
        <f t="shared" si="257"/>
        <v/>
      </c>
      <c r="BS269" s="104" t="str">
        <f t="shared" si="257"/>
        <v/>
      </c>
      <c r="BT269" s="104" t="str">
        <f t="shared" si="257"/>
        <v/>
      </c>
      <c r="BU269" s="104" t="str">
        <f t="shared" si="257"/>
        <v/>
      </c>
      <c r="BV269" s="104" t="str">
        <f t="shared" si="257"/>
        <v/>
      </c>
      <c r="BW269" s="104" t="str">
        <f t="shared" si="257"/>
        <v/>
      </c>
      <c r="BX269" s="104" t="str">
        <f t="shared" si="257"/>
        <v/>
      </c>
      <c r="BY269" s="104" t="str">
        <f t="shared" si="257"/>
        <v/>
      </c>
      <c r="BZ269" s="104" t="str">
        <f t="shared" si="257"/>
        <v/>
      </c>
      <c r="CA269" s="104"/>
      <c r="CB269" s="104" t="str">
        <f t="shared" si="244"/>
        <v/>
      </c>
      <c r="CC269" s="104" t="str">
        <f t="shared" si="244"/>
        <v/>
      </c>
      <c r="CD269" s="104" t="str">
        <f t="shared" si="244"/>
        <v/>
      </c>
      <c r="CE269" s="104" t="str">
        <f t="shared" si="244"/>
        <v/>
      </c>
      <c r="CF269" s="104" t="str">
        <f t="shared" si="244"/>
        <v/>
      </c>
      <c r="CG269" s="104" t="str">
        <f t="shared" si="233"/>
        <v/>
      </c>
      <c r="CH269" s="104" t="str">
        <f t="shared" si="233"/>
        <v/>
      </c>
      <c r="CI269" s="104" t="str">
        <f t="shared" si="233"/>
        <v/>
      </c>
      <c r="CJ269" s="104" t="str">
        <f t="shared" si="233"/>
        <v/>
      </c>
      <c r="CK269" s="104" t="str">
        <f t="shared" si="233"/>
        <v/>
      </c>
      <c r="CL269" s="104" t="str">
        <f t="shared" si="233"/>
        <v/>
      </c>
      <c r="CM269" s="104" t="str">
        <f t="shared" si="233"/>
        <v/>
      </c>
      <c r="CN269" s="104" t="str">
        <f t="shared" si="233"/>
        <v/>
      </c>
      <c r="CO269" s="104"/>
      <c r="CP269" s="104" t="str">
        <f t="shared" si="245"/>
        <v/>
      </c>
      <c r="CQ269" s="104" t="str">
        <f t="shared" si="245"/>
        <v/>
      </c>
      <c r="CR269" s="104" t="str">
        <f t="shared" si="245"/>
        <v/>
      </c>
      <c r="CS269" s="104" t="str">
        <f t="shared" si="245"/>
        <v/>
      </c>
      <c r="CT269" s="104" t="str">
        <f t="shared" si="245"/>
        <v/>
      </c>
      <c r="CU269" s="104" t="str">
        <f t="shared" si="234"/>
        <v/>
      </c>
      <c r="CV269" s="104" t="str">
        <f t="shared" si="234"/>
        <v/>
      </c>
      <c r="CW269" s="104" t="str">
        <f t="shared" si="234"/>
        <v/>
      </c>
      <c r="CX269" s="104" t="str">
        <f t="shared" si="234"/>
        <v/>
      </c>
      <c r="CY269" s="104" t="str">
        <f t="shared" si="234"/>
        <v/>
      </c>
      <c r="CZ269" s="104" t="str">
        <f t="shared" si="234"/>
        <v/>
      </c>
      <c r="DA269" s="104" t="str">
        <f t="shared" si="234"/>
        <v/>
      </c>
      <c r="DB269" s="104" t="str">
        <f t="shared" si="234"/>
        <v/>
      </c>
      <c r="DC269" s="104"/>
      <c r="DD269" s="104" t="str">
        <f t="shared" si="246"/>
        <v/>
      </c>
      <c r="DE269" s="104" t="str">
        <f t="shared" si="246"/>
        <v/>
      </c>
      <c r="DF269" s="104" t="str">
        <f t="shared" si="246"/>
        <v/>
      </c>
      <c r="DG269" s="104" t="str">
        <f t="shared" si="246"/>
        <v/>
      </c>
      <c r="DH269" s="104" t="str">
        <f t="shared" si="246"/>
        <v/>
      </c>
      <c r="DI269" s="104" t="str">
        <f t="shared" si="235"/>
        <v/>
      </c>
      <c r="DJ269" s="104" t="str">
        <f t="shared" si="235"/>
        <v/>
      </c>
      <c r="DK269" s="104" t="str">
        <f t="shared" si="235"/>
        <v/>
      </c>
      <c r="DL269" s="104" t="str">
        <f t="shared" si="235"/>
        <v/>
      </c>
      <c r="DM269" s="104" t="str">
        <f t="shared" si="235"/>
        <v/>
      </c>
      <c r="DN269" s="104" t="str">
        <f t="shared" si="235"/>
        <v/>
      </c>
      <c r="DO269" s="104" t="str">
        <f t="shared" si="235"/>
        <v/>
      </c>
      <c r="DP269" s="104" t="str">
        <f t="shared" si="235"/>
        <v/>
      </c>
      <c r="DQ269" s="104"/>
      <c r="DR269" s="104" t="str">
        <f t="shared" si="247"/>
        <v/>
      </c>
      <c r="DS269" s="104" t="str">
        <f t="shared" si="247"/>
        <v/>
      </c>
      <c r="DT269" s="104" t="str">
        <f t="shared" si="247"/>
        <v/>
      </c>
      <c r="DU269" s="104" t="str">
        <f t="shared" si="247"/>
        <v/>
      </c>
      <c r="DV269" s="104" t="str">
        <f t="shared" si="247"/>
        <v/>
      </c>
      <c r="DW269" s="104" t="str">
        <f t="shared" si="236"/>
        <v/>
      </c>
      <c r="DX269" s="104" t="str">
        <f t="shared" si="236"/>
        <v/>
      </c>
      <c r="DY269" s="104" t="str">
        <f t="shared" si="236"/>
        <v/>
      </c>
      <c r="DZ269" s="104" t="str">
        <f t="shared" si="236"/>
        <v/>
      </c>
      <c r="EA269" s="104" t="str">
        <f t="shared" si="236"/>
        <v/>
      </c>
      <c r="EB269" s="104" t="str">
        <f t="shared" si="236"/>
        <v/>
      </c>
      <c r="EC269" s="104" t="str">
        <f t="shared" si="236"/>
        <v/>
      </c>
      <c r="ED269" s="104" t="str">
        <f t="shared" si="236"/>
        <v/>
      </c>
      <c r="EE269" s="104"/>
      <c r="EF269" s="104" t="str">
        <f t="shared" si="248"/>
        <v/>
      </c>
      <c r="EG269" s="104" t="str">
        <f t="shared" si="248"/>
        <v/>
      </c>
      <c r="EH269" s="104" t="str">
        <f t="shared" si="248"/>
        <v/>
      </c>
      <c r="EI269" s="104" t="str">
        <f t="shared" si="248"/>
        <v/>
      </c>
      <c r="EJ269" s="104" t="str">
        <f t="shared" si="248"/>
        <v/>
      </c>
      <c r="EK269" s="104" t="str">
        <f t="shared" si="237"/>
        <v/>
      </c>
      <c r="EL269" s="104" t="str">
        <f t="shared" si="237"/>
        <v/>
      </c>
      <c r="EM269" s="104" t="str">
        <f t="shared" si="237"/>
        <v/>
      </c>
      <c r="EN269" s="104" t="str">
        <f t="shared" si="237"/>
        <v/>
      </c>
      <c r="EO269" s="104" t="str">
        <f t="shared" si="237"/>
        <v/>
      </c>
      <c r="EP269" s="104" t="str">
        <f t="shared" si="237"/>
        <v/>
      </c>
      <c r="EQ269" s="104" t="str">
        <f t="shared" si="237"/>
        <v/>
      </c>
      <c r="ER269" s="104" t="str">
        <f t="shared" si="237"/>
        <v/>
      </c>
      <c r="ES269" s="104"/>
      <c r="ET269" s="104" t="str">
        <f t="shared" si="249"/>
        <v/>
      </c>
      <c r="EU269" s="104" t="str">
        <f t="shared" si="249"/>
        <v/>
      </c>
      <c r="EV269" s="104" t="str">
        <f t="shared" si="249"/>
        <v/>
      </c>
      <c r="EW269" s="104" t="str">
        <f t="shared" si="249"/>
        <v/>
      </c>
      <c r="EX269" s="104" t="str">
        <f t="shared" si="249"/>
        <v/>
      </c>
      <c r="EY269" s="104" t="str">
        <f t="shared" si="238"/>
        <v/>
      </c>
      <c r="EZ269" s="104" t="str">
        <f t="shared" si="238"/>
        <v/>
      </c>
      <c r="FA269" s="104" t="str">
        <f t="shared" si="238"/>
        <v/>
      </c>
      <c r="FB269" s="104" t="str">
        <f t="shared" si="238"/>
        <v/>
      </c>
      <c r="FC269" s="104" t="str">
        <f t="shared" si="238"/>
        <v/>
      </c>
      <c r="FD269" s="104" t="str">
        <f t="shared" si="238"/>
        <v/>
      </c>
      <c r="FE269" s="104" t="str">
        <f t="shared" si="238"/>
        <v/>
      </c>
      <c r="FF269" s="104" t="str">
        <f t="shared" si="238"/>
        <v/>
      </c>
      <c r="FG269" s="104"/>
      <c r="FH269" s="104" t="str">
        <f t="shared" si="250"/>
        <v/>
      </c>
      <c r="FI269" s="104" t="str">
        <f t="shared" si="250"/>
        <v/>
      </c>
      <c r="FJ269" s="104" t="str">
        <f t="shared" si="250"/>
        <v/>
      </c>
      <c r="FK269" s="104" t="str">
        <f t="shared" si="250"/>
        <v/>
      </c>
      <c r="FL269" s="104" t="str">
        <f t="shared" si="250"/>
        <v/>
      </c>
      <c r="FM269" s="104" t="str">
        <f t="shared" si="239"/>
        <v/>
      </c>
      <c r="FN269" s="104" t="str">
        <f t="shared" si="239"/>
        <v/>
      </c>
      <c r="FO269" s="104" t="str">
        <f t="shared" si="239"/>
        <v/>
      </c>
      <c r="FP269" s="104" t="str">
        <f t="shared" si="239"/>
        <v/>
      </c>
      <c r="FQ269" s="104" t="str">
        <f t="shared" si="239"/>
        <v/>
      </c>
      <c r="FR269" s="104" t="str">
        <f t="shared" si="239"/>
        <v/>
      </c>
      <c r="FS269" s="104" t="str">
        <f t="shared" si="239"/>
        <v/>
      </c>
      <c r="FT269" s="104" t="str">
        <f t="shared" si="239"/>
        <v/>
      </c>
      <c r="FU269" s="104"/>
      <c r="FV269" s="104" t="str">
        <f t="shared" si="251"/>
        <v/>
      </c>
      <c r="FW269" s="104" t="str">
        <f t="shared" si="251"/>
        <v/>
      </c>
      <c r="FX269" s="104" t="str">
        <f t="shared" si="251"/>
        <v/>
      </c>
      <c r="FY269" s="104" t="str">
        <f t="shared" si="251"/>
        <v/>
      </c>
      <c r="FZ269" s="104" t="str">
        <f t="shared" si="251"/>
        <v/>
      </c>
      <c r="GA269" s="104" t="str">
        <f t="shared" si="240"/>
        <v/>
      </c>
      <c r="GB269" s="104" t="str">
        <f t="shared" si="240"/>
        <v/>
      </c>
      <c r="GC269" s="104" t="str">
        <f t="shared" si="240"/>
        <v/>
      </c>
      <c r="GD269" s="104" t="str">
        <f t="shared" si="240"/>
        <v/>
      </c>
      <c r="GE269" s="104" t="str">
        <f t="shared" si="240"/>
        <v/>
      </c>
      <c r="GF269" s="104" t="str">
        <f t="shared" si="240"/>
        <v/>
      </c>
      <c r="GG269" s="104" t="str">
        <f t="shared" si="240"/>
        <v/>
      </c>
      <c r="GH269" s="104" t="str">
        <f t="shared" si="240"/>
        <v/>
      </c>
      <c r="GI269" s="104"/>
      <c r="GJ269" s="104" t="str">
        <f t="shared" si="252"/>
        <v/>
      </c>
      <c r="GK269" s="104" t="str">
        <f t="shared" si="252"/>
        <v/>
      </c>
      <c r="GL269" s="104" t="str">
        <f t="shared" si="252"/>
        <v/>
      </c>
      <c r="GM269" s="104" t="str">
        <f t="shared" si="252"/>
        <v/>
      </c>
      <c r="GN269" s="104" t="str">
        <f t="shared" si="252"/>
        <v/>
      </c>
      <c r="GO269" s="104" t="str">
        <f t="shared" si="241"/>
        <v/>
      </c>
      <c r="GP269" s="104" t="str">
        <f t="shared" si="241"/>
        <v/>
      </c>
      <c r="GQ269" s="104" t="str">
        <f t="shared" si="241"/>
        <v/>
      </c>
      <c r="GR269" s="104" t="str">
        <f t="shared" si="241"/>
        <v/>
      </c>
      <c r="GS269" s="104" t="str">
        <f t="shared" si="241"/>
        <v/>
      </c>
      <c r="GT269" s="104" t="str">
        <f t="shared" si="241"/>
        <v/>
      </c>
      <c r="GU269" s="104" t="str">
        <f t="shared" si="241"/>
        <v/>
      </c>
      <c r="GV269" s="104" t="str">
        <f t="shared" si="241"/>
        <v/>
      </c>
      <c r="GW269" s="104"/>
      <c r="GX269" s="104" t="str">
        <f t="shared" si="253"/>
        <v/>
      </c>
      <c r="GY269" s="104" t="str">
        <f t="shared" si="253"/>
        <v/>
      </c>
      <c r="GZ269" s="104" t="str">
        <f t="shared" si="253"/>
        <v/>
      </c>
      <c r="HA269" s="104" t="str">
        <f t="shared" si="253"/>
        <v/>
      </c>
      <c r="HB269" s="104" t="str">
        <f t="shared" si="253"/>
        <v/>
      </c>
      <c r="HC269" s="104" t="str">
        <f t="shared" si="242"/>
        <v/>
      </c>
      <c r="HD269" s="104" t="str">
        <f t="shared" si="242"/>
        <v/>
      </c>
      <c r="HE269" s="104" t="str">
        <f t="shared" si="242"/>
        <v/>
      </c>
      <c r="HF269" s="104" t="str">
        <f t="shared" si="242"/>
        <v/>
      </c>
      <c r="HG269" s="104" t="str">
        <f t="shared" si="242"/>
        <v/>
      </c>
      <c r="HH269" s="104" t="str">
        <f t="shared" si="242"/>
        <v/>
      </c>
      <c r="HI269" s="104" t="str">
        <f t="shared" si="242"/>
        <v/>
      </c>
      <c r="HJ269" s="104" t="str">
        <f t="shared" si="242"/>
        <v/>
      </c>
    </row>
    <row r="270" spans="1:218" x14ac:dyDescent="0.25">
      <c r="A270" s="91">
        <v>40669</v>
      </c>
      <c r="B270" s="113">
        <v>0.33680555555555558</v>
      </c>
      <c r="C270" s="114" t="s">
        <v>565</v>
      </c>
      <c r="D270" s="160" t="s">
        <v>677</v>
      </c>
      <c r="E270" s="112">
        <v>20</v>
      </c>
      <c r="F270" s="134"/>
      <c r="G270" s="161" t="s">
        <v>676</v>
      </c>
      <c r="H270" s="162" t="str">
        <f>INDEX('Daily Activity List'!B:B,MATCH(A270,'Daily Activity List'!$A:$A))</f>
        <v>AB - Clearance Sampling</v>
      </c>
      <c r="I270" s="136"/>
      <c r="J270" s="104" t="str">
        <f t="shared" si="259"/>
        <v/>
      </c>
      <c r="K270" s="104" t="str">
        <f t="shared" si="259"/>
        <v/>
      </c>
      <c r="L270" s="104" t="str">
        <f t="shared" si="258"/>
        <v/>
      </c>
      <c r="M270" s="104" t="str">
        <f t="shared" si="258"/>
        <v/>
      </c>
      <c r="N270" s="104" t="str">
        <f t="shared" si="258"/>
        <v/>
      </c>
      <c r="O270" s="104" t="str">
        <f t="shared" si="258"/>
        <v/>
      </c>
      <c r="P270" s="104" t="str">
        <f t="shared" si="258"/>
        <v/>
      </c>
      <c r="Q270" s="104" t="str">
        <f t="shared" si="258"/>
        <v/>
      </c>
      <c r="R270" s="104" t="str">
        <f t="shared" si="258"/>
        <v/>
      </c>
      <c r="S270" s="104" t="str">
        <f t="shared" si="258"/>
        <v/>
      </c>
      <c r="T270" s="104" t="str">
        <f t="shared" si="258"/>
        <v/>
      </c>
      <c r="U270" s="104" t="str">
        <f t="shared" si="258"/>
        <v/>
      </c>
      <c r="V270" s="104" t="str">
        <f t="shared" si="258"/>
        <v/>
      </c>
      <c r="W270" s="136"/>
      <c r="X270" s="104" t="str">
        <f t="shared" si="229"/>
        <v/>
      </c>
      <c r="Y270" s="104" t="str">
        <f t="shared" si="254"/>
        <v/>
      </c>
      <c r="Z270" s="104" t="str">
        <f t="shared" si="254"/>
        <v/>
      </c>
      <c r="AA270" s="104" t="str">
        <f t="shared" si="254"/>
        <v/>
      </c>
      <c r="AB270" s="104" t="str">
        <f t="shared" si="254"/>
        <v/>
      </c>
      <c r="AC270" s="104" t="str">
        <f t="shared" si="254"/>
        <v/>
      </c>
      <c r="AD270" s="104" t="str">
        <f t="shared" si="254"/>
        <v/>
      </c>
      <c r="AE270" s="104" t="str">
        <f t="shared" si="254"/>
        <v/>
      </c>
      <c r="AF270" s="104" t="str">
        <f t="shared" si="254"/>
        <v/>
      </c>
      <c r="AG270" s="104" t="str">
        <f t="shared" si="254"/>
        <v/>
      </c>
      <c r="AH270" s="104" t="str">
        <f t="shared" si="254"/>
        <v/>
      </c>
      <c r="AI270" s="104" t="str">
        <f t="shared" si="254"/>
        <v/>
      </c>
      <c r="AJ270" s="104" t="str">
        <f t="shared" si="254"/>
        <v/>
      </c>
      <c r="AK270" s="104"/>
      <c r="AL270" s="104" t="str">
        <f t="shared" si="230"/>
        <v/>
      </c>
      <c r="AM270" s="104" t="str">
        <f t="shared" si="255"/>
        <v/>
      </c>
      <c r="AN270" s="104" t="str">
        <f t="shared" si="255"/>
        <v/>
      </c>
      <c r="AO270" s="104" t="str">
        <f t="shared" si="255"/>
        <v/>
      </c>
      <c r="AP270" s="104" t="str">
        <f t="shared" si="255"/>
        <v/>
      </c>
      <c r="AQ270" s="104" t="str">
        <f t="shared" si="255"/>
        <v/>
      </c>
      <c r="AR270" s="104" t="str">
        <f t="shared" si="255"/>
        <v/>
      </c>
      <c r="AS270" s="104" t="str">
        <f t="shared" si="255"/>
        <v/>
      </c>
      <c r="AT270" s="104" t="str">
        <f t="shared" si="255"/>
        <v/>
      </c>
      <c r="AU270" s="104" t="str">
        <f t="shared" si="255"/>
        <v/>
      </c>
      <c r="AV270" s="104" t="str">
        <f t="shared" si="255"/>
        <v/>
      </c>
      <c r="AW270" s="104" t="str">
        <f t="shared" si="255"/>
        <v/>
      </c>
      <c r="AX270" s="104" t="str">
        <f t="shared" si="255"/>
        <v/>
      </c>
      <c r="AY270" s="104"/>
      <c r="AZ270" s="104" t="str">
        <f t="shared" si="231"/>
        <v/>
      </c>
      <c r="BA270" s="104" t="str">
        <f t="shared" si="256"/>
        <v/>
      </c>
      <c r="BB270" s="104" t="str">
        <f t="shared" si="256"/>
        <v/>
      </c>
      <c r="BC270" s="104" t="str">
        <f t="shared" si="256"/>
        <v/>
      </c>
      <c r="BD270" s="104" t="str">
        <f t="shared" si="256"/>
        <v/>
      </c>
      <c r="BE270" s="104" t="str">
        <f t="shared" si="256"/>
        <v/>
      </c>
      <c r="BF270" s="104" t="str">
        <f t="shared" si="256"/>
        <v/>
      </c>
      <c r="BG270" s="104" t="str">
        <f t="shared" si="256"/>
        <v/>
      </c>
      <c r="BH270" s="104">
        <f t="shared" si="256"/>
        <v>20</v>
      </c>
      <c r="BI270" s="104" t="str">
        <f t="shared" si="256"/>
        <v/>
      </c>
      <c r="BJ270" s="104" t="str">
        <f t="shared" si="256"/>
        <v/>
      </c>
      <c r="BK270" s="104" t="str">
        <f t="shared" si="256"/>
        <v/>
      </c>
      <c r="BL270" s="104" t="str">
        <f t="shared" si="256"/>
        <v/>
      </c>
      <c r="BM270" s="104"/>
      <c r="BN270" s="104" t="str">
        <f t="shared" si="232"/>
        <v/>
      </c>
      <c r="BO270" s="104" t="str">
        <f t="shared" si="257"/>
        <v/>
      </c>
      <c r="BP270" s="104" t="str">
        <f t="shared" si="257"/>
        <v/>
      </c>
      <c r="BQ270" s="104" t="str">
        <f t="shared" si="257"/>
        <v/>
      </c>
      <c r="BR270" s="104" t="str">
        <f t="shared" si="257"/>
        <v/>
      </c>
      <c r="BS270" s="104" t="str">
        <f t="shared" si="257"/>
        <v/>
      </c>
      <c r="BT270" s="104" t="str">
        <f t="shared" si="257"/>
        <v/>
      </c>
      <c r="BU270" s="104" t="str">
        <f t="shared" si="257"/>
        <v/>
      </c>
      <c r="BV270" s="104" t="str">
        <f t="shared" si="257"/>
        <v/>
      </c>
      <c r="BW270" s="104" t="str">
        <f t="shared" si="257"/>
        <v/>
      </c>
      <c r="BX270" s="104" t="str">
        <f t="shared" si="257"/>
        <v/>
      </c>
      <c r="BY270" s="104" t="str">
        <f t="shared" si="257"/>
        <v/>
      </c>
      <c r="BZ270" s="104" t="str">
        <f t="shared" si="257"/>
        <v/>
      </c>
      <c r="CA270" s="104"/>
      <c r="CB270" s="104" t="str">
        <f t="shared" si="244"/>
        <v/>
      </c>
      <c r="CC270" s="104" t="str">
        <f t="shared" si="244"/>
        <v/>
      </c>
      <c r="CD270" s="104" t="str">
        <f t="shared" si="244"/>
        <v/>
      </c>
      <c r="CE270" s="104" t="str">
        <f t="shared" si="244"/>
        <v/>
      </c>
      <c r="CF270" s="104" t="str">
        <f t="shared" si="244"/>
        <v/>
      </c>
      <c r="CG270" s="104" t="str">
        <f t="shared" si="233"/>
        <v/>
      </c>
      <c r="CH270" s="104" t="str">
        <f t="shared" si="233"/>
        <v/>
      </c>
      <c r="CI270" s="104" t="str">
        <f t="shared" si="233"/>
        <v/>
      </c>
      <c r="CJ270" s="104" t="str">
        <f t="shared" si="233"/>
        <v/>
      </c>
      <c r="CK270" s="104" t="str">
        <f t="shared" si="233"/>
        <v/>
      </c>
      <c r="CL270" s="104" t="str">
        <f t="shared" si="233"/>
        <v/>
      </c>
      <c r="CM270" s="104" t="str">
        <f t="shared" si="233"/>
        <v/>
      </c>
      <c r="CN270" s="104" t="str">
        <f t="shared" si="233"/>
        <v/>
      </c>
      <c r="CO270" s="104"/>
      <c r="CP270" s="104" t="str">
        <f t="shared" si="245"/>
        <v/>
      </c>
      <c r="CQ270" s="104" t="str">
        <f t="shared" si="245"/>
        <v/>
      </c>
      <c r="CR270" s="104" t="str">
        <f t="shared" si="245"/>
        <v/>
      </c>
      <c r="CS270" s="104" t="str">
        <f t="shared" si="245"/>
        <v/>
      </c>
      <c r="CT270" s="104" t="str">
        <f t="shared" si="245"/>
        <v/>
      </c>
      <c r="CU270" s="104" t="str">
        <f t="shared" si="234"/>
        <v/>
      </c>
      <c r="CV270" s="104" t="str">
        <f t="shared" si="234"/>
        <v/>
      </c>
      <c r="CW270" s="104" t="str">
        <f t="shared" si="234"/>
        <v/>
      </c>
      <c r="CX270" s="104" t="str">
        <f t="shared" si="234"/>
        <v/>
      </c>
      <c r="CY270" s="104" t="str">
        <f t="shared" si="234"/>
        <v/>
      </c>
      <c r="CZ270" s="104" t="str">
        <f t="shared" si="234"/>
        <v/>
      </c>
      <c r="DA270" s="104" t="str">
        <f t="shared" si="234"/>
        <v/>
      </c>
      <c r="DB270" s="104" t="str">
        <f t="shared" si="234"/>
        <v/>
      </c>
      <c r="DC270" s="104"/>
      <c r="DD270" s="104" t="str">
        <f t="shared" si="246"/>
        <v/>
      </c>
      <c r="DE270" s="104" t="str">
        <f t="shared" si="246"/>
        <v/>
      </c>
      <c r="DF270" s="104" t="str">
        <f t="shared" si="246"/>
        <v/>
      </c>
      <c r="DG270" s="104" t="str">
        <f t="shared" si="246"/>
        <v/>
      </c>
      <c r="DH270" s="104" t="str">
        <f t="shared" si="246"/>
        <v/>
      </c>
      <c r="DI270" s="104" t="str">
        <f t="shared" si="235"/>
        <v/>
      </c>
      <c r="DJ270" s="104" t="str">
        <f t="shared" si="235"/>
        <v/>
      </c>
      <c r="DK270" s="104" t="str">
        <f t="shared" si="235"/>
        <v/>
      </c>
      <c r="DL270" s="104" t="str">
        <f t="shared" si="235"/>
        <v/>
      </c>
      <c r="DM270" s="104" t="str">
        <f t="shared" si="235"/>
        <v/>
      </c>
      <c r="DN270" s="104" t="str">
        <f t="shared" si="235"/>
        <v/>
      </c>
      <c r="DO270" s="104" t="str">
        <f t="shared" si="235"/>
        <v/>
      </c>
      <c r="DP270" s="104" t="str">
        <f t="shared" si="235"/>
        <v/>
      </c>
      <c r="DQ270" s="104"/>
      <c r="DR270" s="104" t="str">
        <f t="shared" si="247"/>
        <v/>
      </c>
      <c r="DS270" s="104" t="str">
        <f t="shared" si="247"/>
        <v/>
      </c>
      <c r="DT270" s="104" t="str">
        <f t="shared" si="247"/>
        <v/>
      </c>
      <c r="DU270" s="104" t="str">
        <f t="shared" si="247"/>
        <v/>
      </c>
      <c r="DV270" s="104" t="str">
        <f t="shared" si="247"/>
        <v/>
      </c>
      <c r="DW270" s="104" t="str">
        <f t="shared" si="236"/>
        <v/>
      </c>
      <c r="DX270" s="104" t="str">
        <f t="shared" si="236"/>
        <v/>
      </c>
      <c r="DY270" s="104" t="str">
        <f t="shared" si="236"/>
        <v/>
      </c>
      <c r="DZ270" s="104" t="str">
        <f t="shared" si="236"/>
        <v/>
      </c>
      <c r="EA270" s="104" t="str">
        <f t="shared" si="236"/>
        <v/>
      </c>
      <c r="EB270" s="104" t="str">
        <f t="shared" si="236"/>
        <v/>
      </c>
      <c r="EC270" s="104" t="str">
        <f t="shared" si="236"/>
        <v/>
      </c>
      <c r="ED270" s="104" t="str">
        <f t="shared" si="236"/>
        <v/>
      </c>
      <c r="EE270" s="104"/>
      <c r="EF270" s="104" t="str">
        <f t="shared" si="248"/>
        <v/>
      </c>
      <c r="EG270" s="104" t="str">
        <f t="shared" si="248"/>
        <v/>
      </c>
      <c r="EH270" s="104" t="str">
        <f t="shared" si="248"/>
        <v/>
      </c>
      <c r="EI270" s="104" t="str">
        <f t="shared" si="248"/>
        <v/>
      </c>
      <c r="EJ270" s="104" t="str">
        <f t="shared" si="248"/>
        <v/>
      </c>
      <c r="EK270" s="104" t="str">
        <f t="shared" si="237"/>
        <v/>
      </c>
      <c r="EL270" s="104" t="str">
        <f t="shared" si="237"/>
        <v/>
      </c>
      <c r="EM270" s="104" t="str">
        <f t="shared" si="237"/>
        <v/>
      </c>
      <c r="EN270" s="104" t="str">
        <f t="shared" si="237"/>
        <v/>
      </c>
      <c r="EO270" s="104" t="str">
        <f t="shared" si="237"/>
        <v/>
      </c>
      <c r="EP270" s="104" t="str">
        <f t="shared" si="237"/>
        <v/>
      </c>
      <c r="EQ270" s="104" t="str">
        <f t="shared" si="237"/>
        <v/>
      </c>
      <c r="ER270" s="104" t="str">
        <f t="shared" si="237"/>
        <v/>
      </c>
      <c r="ES270" s="104"/>
      <c r="ET270" s="104" t="str">
        <f t="shared" si="249"/>
        <v/>
      </c>
      <c r="EU270" s="104" t="str">
        <f t="shared" si="249"/>
        <v/>
      </c>
      <c r="EV270" s="104" t="str">
        <f t="shared" si="249"/>
        <v/>
      </c>
      <c r="EW270" s="104" t="str">
        <f t="shared" si="249"/>
        <v/>
      </c>
      <c r="EX270" s="104" t="str">
        <f t="shared" si="249"/>
        <v/>
      </c>
      <c r="EY270" s="104" t="str">
        <f t="shared" si="238"/>
        <v/>
      </c>
      <c r="EZ270" s="104" t="str">
        <f t="shared" si="238"/>
        <v/>
      </c>
      <c r="FA270" s="104" t="str">
        <f t="shared" si="238"/>
        <v/>
      </c>
      <c r="FB270" s="104" t="str">
        <f t="shared" si="238"/>
        <v/>
      </c>
      <c r="FC270" s="104" t="str">
        <f t="shared" si="238"/>
        <v/>
      </c>
      <c r="FD270" s="104" t="str">
        <f t="shared" si="238"/>
        <v/>
      </c>
      <c r="FE270" s="104" t="str">
        <f t="shared" si="238"/>
        <v/>
      </c>
      <c r="FF270" s="104" t="str">
        <f t="shared" si="238"/>
        <v/>
      </c>
      <c r="FG270" s="104"/>
      <c r="FH270" s="104" t="str">
        <f t="shared" si="250"/>
        <v/>
      </c>
      <c r="FI270" s="104" t="str">
        <f t="shared" si="250"/>
        <v/>
      </c>
      <c r="FJ270" s="104" t="str">
        <f t="shared" si="250"/>
        <v/>
      </c>
      <c r="FK270" s="104" t="str">
        <f t="shared" si="250"/>
        <v/>
      </c>
      <c r="FL270" s="104" t="str">
        <f t="shared" si="250"/>
        <v/>
      </c>
      <c r="FM270" s="104" t="str">
        <f t="shared" si="239"/>
        <v/>
      </c>
      <c r="FN270" s="104" t="str">
        <f t="shared" si="239"/>
        <v/>
      </c>
      <c r="FO270" s="104" t="str">
        <f t="shared" si="239"/>
        <v/>
      </c>
      <c r="FP270" s="104" t="str">
        <f t="shared" si="239"/>
        <v/>
      </c>
      <c r="FQ270" s="104" t="str">
        <f t="shared" si="239"/>
        <v/>
      </c>
      <c r="FR270" s="104" t="str">
        <f t="shared" si="239"/>
        <v/>
      </c>
      <c r="FS270" s="104" t="str">
        <f t="shared" si="239"/>
        <v/>
      </c>
      <c r="FT270" s="104" t="str">
        <f t="shared" si="239"/>
        <v/>
      </c>
      <c r="FU270" s="104"/>
      <c r="FV270" s="104" t="str">
        <f t="shared" si="251"/>
        <v/>
      </c>
      <c r="FW270" s="104" t="str">
        <f t="shared" si="251"/>
        <v/>
      </c>
      <c r="FX270" s="104" t="str">
        <f t="shared" si="251"/>
        <v/>
      </c>
      <c r="FY270" s="104" t="str">
        <f t="shared" si="251"/>
        <v/>
      </c>
      <c r="FZ270" s="104" t="str">
        <f t="shared" si="251"/>
        <v/>
      </c>
      <c r="GA270" s="104" t="str">
        <f t="shared" si="240"/>
        <v/>
      </c>
      <c r="GB270" s="104" t="str">
        <f t="shared" si="240"/>
        <v/>
      </c>
      <c r="GC270" s="104" t="str">
        <f t="shared" si="240"/>
        <v/>
      </c>
      <c r="GD270" s="104" t="str">
        <f t="shared" si="240"/>
        <v/>
      </c>
      <c r="GE270" s="104" t="str">
        <f t="shared" si="240"/>
        <v/>
      </c>
      <c r="GF270" s="104" t="str">
        <f t="shared" si="240"/>
        <v/>
      </c>
      <c r="GG270" s="104" t="str">
        <f t="shared" si="240"/>
        <v/>
      </c>
      <c r="GH270" s="104" t="str">
        <f t="shared" si="240"/>
        <v/>
      </c>
      <c r="GI270" s="104"/>
      <c r="GJ270" s="104" t="str">
        <f t="shared" si="252"/>
        <v/>
      </c>
      <c r="GK270" s="104" t="str">
        <f t="shared" si="252"/>
        <v/>
      </c>
      <c r="GL270" s="104" t="str">
        <f t="shared" si="252"/>
        <v/>
      </c>
      <c r="GM270" s="104" t="str">
        <f t="shared" si="252"/>
        <v/>
      </c>
      <c r="GN270" s="104" t="str">
        <f t="shared" si="252"/>
        <v/>
      </c>
      <c r="GO270" s="104" t="str">
        <f t="shared" si="241"/>
        <v/>
      </c>
      <c r="GP270" s="104" t="str">
        <f t="shared" si="241"/>
        <v/>
      </c>
      <c r="GQ270" s="104" t="str">
        <f t="shared" si="241"/>
        <v/>
      </c>
      <c r="GR270" s="104" t="str">
        <f t="shared" si="241"/>
        <v/>
      </c>
      <c r="GS270" s="104" t="str">
        <f t="shared" si="241"/>
        <v/>
      </c>
      <c r="GT270" s="104" t="str">
        <f t="shared" si="241"/>
        <v/>
      </c>
      <c r="GU270" s="104" t="str">
        <f t="shared" si="241"/>
        <v/>
      </c>
      <c r="GV270" s="104" t="str">
        <f t="shared" si="241"/>
        <v/>
      </c>
      <c r="GW270" s="104"/>
      <c r="GX270" s="104" t="str">
        <f t="shared" si="253"/>
        <v/>
      </c>
      <c r="GY270" s="104" t="str">
        <f t="shared" si="253"/>
        <v/>
      </c>
      <c r="GZ270" s="104" t="str">
        <f t="shared" si="253"/>
        <v/>
      </c>
      <c r="HA270" s="104" t="str">
        <f t="shared" si="253"/>
        <v/>
      </c>
      <c r="HB270" s="104" t="str">
        <f t="shared" si="253"/>
        <v/>
      </c>
      <c r="HC270" s="104" t="str">
        <f t="shared" si="242"/>
        <v/>
      </c>
      <c r="HD270" s="104" t="str">
        <f t="shared" si="242"/>
        <v/>
      </c>
      <c r="HE270" s="104" t="str">
        <f t="shared" si="242"/>
        <v/>
      </c>
      <c r="HF270" s="104" t="str">
        <f t="shared" si="242"/>
        <v/>
      </c>
      <c r="HG270" s="104" t="str">
        <f t="shared" si="242"/>
        <v/>
      </c>
      <c r="HH270" s="104" t="str">
        <f t="shared" si="242"/>
        <v/>
      </c>
      <c r="HI270" s="104" t="str">
        <f t="shared" si="242"/>
        <v/>
      </c>
      <c r="HJ270" s="104" t="str">
        <f t="shared" si="242"/>
        <v/>
      </c>
    </row>
    <row r="271" spans="1:218" x14ac:dyDescent="0.25">
      <c r="A271" s="91">
        <v>40669</v>
      </c>
      <c r="B271" s="113">
        <v>0.34027777777777773</v>
      </c>
      <c r="C271" s="114" t="s">
        <v>565</v>
      </c>
      <c r="D271" s="160" t="s">
        <v>677</v>
      </c>
      <c r="E271" s="112">
        <v>20.8</v>
      </c>
      <c r="F271" s="134"/>
      <c r="G271" s="161" t="s">
        <v>676</v>
      </c>
      <c r="H271" s="162" t="str">
        <f>INDEX('Daily Activity List'!B:B,MATCH(A271,'Daily Activity List'!$A:$A))</f>
        <v>AB - Clearance Sampling</v>
      </c>
      <c r="I271" s="136"/>
      <c r="J271" s="104" t="str">
        <f t="shared" si="259"/>
        <v/>
      </c>
      <c r="K271" s="104" t="str">
        <f t="shared" si="259"/>
        <v/>
      </c>
      <c r="L271" s="104" t="str">
        <f t="shared" si="258"/>
        <v/>
      </c>
      <c r="M271" s="104" t="str">
        <f t="shared" si="258"/>
        <v/>
      </c>
      <c r="N271" s="104" t="str">
        <f t="shared" si="258"/>
        <v/>
      </c>
      <c r="O271" s="104" t="str">
        <f t="shared" si="258"/>
        <v/>
      </c>
      <c r="P271" s="104" t="str">
        <f t="shared" si="258"/>
        <v/>
      </c>
      <c r="Q271" s="104" t="str">
        <f t="shared" si="258"/>
        <v/>
      </c>
      <c r="R271" s="104" t="str">
        <f t="shared" si="258"/>
        <v/>
      </c>
      <c r="S271" s="104" t="str">
        <f t="shared" si="258"/>
        <v/>
      </c>
      <c r="T271" s="104" t="str">
        <f t="shared" si="258"/>
        <v/>
      </c>
      <c r="U271" s="104" t="str">
        <f t="shared" si="258"/>
        <v/>
      </c>
      <c r="V271" s="104" t="str">
        <f t="shared" si="258"/>
        <v/>
      </c>
      <c r="W271" s="136"/>
      <c r="X271" s="104" t="str">
        <f t="shared" si="229"/>
        <v/>
      </c>
      <c r="Y271" s="104" t="str">
        <f t="shared" si="254"/>
        <v/>
      </c>
      <c r="Z271" s="104" t="str">
        <f t="shared" si="254"/>
        <v/>
      </c>
      <c r="AA271" s="104" t="str">
        <f t="shared" si="254"/>
        <v/>
      </c>
      <c r="AB271" s="104" t="str">
        <f t="shared" si="254"/>
        <v/>
      </c>
      <c r="AC271" s="104" t="str">
        <f t="shared" si="254"/>
        <v/>
      </c>
      <c r="AD271" s="104" t="str">
        <f t="shared" si="254"/>
        <v/>
      </c>
      <c r="AE271" s="104" t="str">
        <f t="shared" si="254"/>
        <v/>
      </c>
      <c r="AF271" s="104" t="str">
        <f t="shared" si="254"/>
        <v/>
      </c>
      <c r="AG271" s="104" t="str">
        <f t="shared" si="254"/>
        <v/>
      </c>
      <c r="AH271" s="104" t="str">
        <f t="shared" si="254"/>
        <v/>
      </c>
      <c r="AI271" s="104" t="str">
        <f t="shared" si="254"/>
        <v/>
      </c>
      <c r="AJ271" s="104" t="str">
        <f t="shared" si="254"/>
        <v/>
      </c>
      <c r="AK271" s="104"/>
      <c r="AL271" s="104" t="str">
        <f t="shared" si="230"/>
        <v/>
      </c>
      <c r="AM271" s="104" t="str">
        <f t="shared" si="255"/>
        <v/>
      </c>
      <c r="AN271" s="104" t="str">
        <f t="shared" si="255"/>
        <v/>
      </c>
      <c r="AO271" s="104" t="str">
        <f t="shared" si="255"/>
        <v/>
      </c>
      <c r="AP271" s="104" t="str">
        <f t="shared" si="255"/>
        <v/>
      </c>
      <c r="AQ271" s="104" t="str">
        <f t="shared" si="255"/>
        <v/>
      </c>
      <c r="AR271" s="104" t="str">
        <f t="shared" si="255"/>
        <v/>
      </c>
      <c r="AS271" s="104" t="str">
        <f t="shared" si="255"/>
        <v/>
      </c>
      <c r="AT271" s="104" t="str">
        <f t="shared" si="255"/>
        <v/>
      </c>
      <c r="AU271" s="104" t="str">
        <f t="shared" si="255"/>
        <v/>
      </c>
      <c r="AV271" s="104" t="str">
        <f t="shared" si="255"/>
        <v/>
      </c>
      <c r="AW271" s="104" t="str">
        <f t="shared" si="255"/>
        <v/>
      </c>
      <c r="AX271" s="104" t="str">
        <f t="shared" si="255"/>
        <v/>
      </c>
      <c r="AY271" s="104"/>
      <c r="AZ271" s="104" t="str">
        <f t="shared" si="231"/>
        <v/>
      </c>
      <c r="BA271" s="104" t="str">
        <f t="shared" si="256"/>
        <v/>
      </c>
      <c r="BB271" s="104" t="str">
        <f t="shared" si="256"/>
        <v/>
      </c>
      <c r="BC271" s="104" t="str">
        <f t="shared" si="256"/>
        <v/>
      </c>
      <c r="BD271" s="104" t="str">
        <f t="shared" si="256"/>
        <v/>
      </c>
      <c r="BE271" s="104" t="str">
        <f t="shared" si="256"/>
        <v/>
      </c>
      <c r="BF271" s="104" t="str">
        <f t="shared" si="256"/>
        <v/>
      </c>
      <c r="BG271" s="104" t="str">
        <f t="shared" si="256"/>
        <v/>
      </c>
      <c r="BH271" s="104">
        <f t="shared" si="256"/>
        <v>20.8</v>
      </c>
      <c r="BI271" s="104" t="str">
        <f t="shared" si="256"/>
        <v/>
      </c>
      <c r="BJ271" s="104" t="str">
        <f t="shared" si="256"/>
        <v/>
      </c>
      <c r="BK271" s="104" t="str">
        <f t="shared" si="256"/>
        <v/>
      </c>
      <c r="BL271" s="104" t="str">
        <f t="shared" si="256"/>
        <v/>
      </c>
      <c r="BM271" s="104"/>
      <c r="BN271" s="104" t="str">
        <f t="shared" si="232"/>
        <v/>
      </c>
      <c r="BO271" s="104" t="str">
        <f t="shared" si="257"/>
        <v/>
      </c>
      <c r="BP271" s="104" t="str">
        <f t="shared" si="257"/>
        <v/>
      </c>
      <c r="BQ271" s="104" t="str">
        <f t="shared" si="257"/>
        <v/>
      </c>
      <c r="BR271" s="104" t="str">
        <f t="shared" si="257"/>
        <v/>
      </c>
      <c r="BS271" s="104" t="str">
        <f t="shared" si="257"/>
        <v/>
      </c>
      <c r="BT271" s="104" t="str">
        <f t="shared" si="257"/>
        <v/>
      </c>
      <c r="BU271" s="104" t="str">
        <f t="shared" si="257"/>
        <v/>
      </c>
      <c r="BV271" s="104" t="str">
        <f t="shared" si="257"/>
        <v/>
      </c>
      <c r="BW271" s="104" t="str">
        <f t="shared" si="257"/>
        <v/>
      </c>
      <c r="BX271" s="104" t="str">
        <f t="shared" si="257"/>
        <v/>
      </c>
      <c r="BY271" s="104" t="str">
        <f t="shared" si="257"/>
        <v/>
      </c>
      <c r="BZ271" s="104" t="str">
        <f t="shared" si="257"/>
        <v/>
      </c>
      <c r="CA271" s="104"/>
      <c r="CB271" s="104" t="str">
        <f t="shared" si="244"/>
        <v/>
      </c>
      <c r="CC271" s="104" t="str">
        <f t="shared" si="244"/>
        <v/>
      </c>
      <c r="CD271" s="104" t="str">
        <f t="shared" si="244"/>
        <v/>
      </c>
      <c r="CE271" s="104" t="str">
        <f t="shared" si="244"/>
        <v/>
      </c>
      <c r="CF271" s="104" t="str">
        <f t="shared" si="244"/>
        <v/>
      </c>
      <c r="CG271" s="104" t="str">
        <f t="shared" si="233"/>
        <v/>
      </c>
      <c r="CH271" s="104" t="str">
        <f t="shared" si="233"/>
        <v/>
      </c>
      <c r="CI271" s="104" t="str">
        <f t="shared" si="233"/>
        <v/>
      </c>
      <c r="CJ271" s="104" t="str">
        <f t="shared" si="233"/>
        <v/>
      </c>
      <c r="CK271" s="104" t="str">
        <f t="shared" si="233"/>
        <v/>
      </c>
      <c r="CL271" s="104" t="str">
        <f t="shared" si="233"/>
        <v/>
      </c>
      <c r="CM271" s="104" t="str">
        <f t="shared" si="233"/>
        <v/>
      </c>
      <c r="CN271" s="104" t="str">
        <f t="shared" si="233"/>
        <v/>
      </c>
      <c r="CO271" s="104"/>
      <c r="CP271" s="104" t="str">
        <f t="shared" si="245"/>
        <v/>
      </c>
      <c r="CQ271" s="104" t="str">
        <f t="shared" si="245"/>
        <v/>
      </c>
      <c r="CR271" s="104" t="str">
        <f t="shared" si="245"/>
        <v/>
      </c>
      <c r="CS271" s="104" t="str">
        <f t="shared" si="245"/>
        <v/>
      </c>
      <c r="CT271" s="104" t="str">
        <f t="shared" si="245"/>
        <v/>
      </c>
      <c r="CU271" s="104" t="str">
        <f t="shared" si="234"/>
        <v/>
      </c>
      <c r="CV271" s="104" t="str">
        <f t="shared" si="234"/>
        <v/>
      </c>
      <c r="CW271" s="104" t="str">
        <f t="shared" si="234"/>
        <v/>
      </c>
      <c r="CX271" s="104" t="str">
        <f t="shared" si="234"/>
        <v/>
      </c>
      <c r="CY271" s="104" t="str">
        <f t="shared" si="234"/>
        <v/>
      </c>
      <c r="CZ271" s="104" t="str">
        <f t="shared" si="234"/>
        <v/>
      </c>
      <c r="DA271" s="104" t="str">
        <f t="shared" si="234"/>
        <v/>
      </c>
      <c r="DB271" s="104" t="str">
        <f t="shared" si="234"/>
        <v/>
      </c>
      <c r="DC271" s="104"/>
      <c r="DD271" s="104" t="str">
        <f t="shared" si="246"/>
        <v/>
      </c>
      <c r="DE271" s="104" t="str">
        <f t="shared" si="246"/>
        <v/>
      </c>
      <c r="DF271" s="104" t="str">
        <f t="shared" si="246"/>
        <v/>
      </c>
      <c r="DG271" s="104" t="str">
        <f t="shared" si="246"/>
        <v/>
      </c>
      <c r="DH271" s="104" t="str">
        <f t="shared" si="246"/>
        <v/>
      </c>
      <c r="DI271" s="104" t="str">
        <f t="shared" si="235"/>
        <v/>
      </c>
      <c r="DJ271" s="104" t="str">
        <f t="shared" si="235"/>
        <v/>
      </c>
      <c r="DK271" s="104" t="str">
        <f t="shared" si="235"/>
        <v/>
      </c>
      <c r="DL271" s="104" t="str">
        <f t="shared" si="235"/>
        <v/>
      </c>
      <c r="DM271" s="104" t="str">
        <f t="shared" si="235"/>
        <v/>
      </c>
      <c r="DN271" s="104" t="str">
        <f t="shared" si="235"/>
        <v/>
      </c>
      <c r="DO271" s="104" t="str">
        <f t="shared" si="235"/>
        <v/>
      </c>
      <c r="DP271" s="104" t="str">
        <f t="shared" si="235"/>
        <v/>
      </c>
      <c r="DQ271" s="104"/>
      <c r="DR271" s="104" t="str">
        <f t="shared" si="247"/>
        <v/>
      </c>
      <c r="DS271" s="104" t="str">
        <f t="shared" si="247"/>
        <v/>
      </c>
      <c r="DT271" s="104" t="str">
        <f t="shared" si="247"/>
        <v/>
      </c>
      <c r="DU271" s="104" t="str">
        <f t="shared" si="247"/>
        <v/>
      </c>
      <c r="DV271" s="104" t="str">
        <f t="shared" si="247"/>
        <v/>
      </c>
      <c r="DW271" s="104" t="str">
        <f t="shared" si="236"/>
        <v/>
      </c>
      <c r="DX271" s="104" t="str">
        <f t="shared" si="236"/>
        <v/>
      </c>
      <c r="DY271" s="104" t="str">
        <f t="shared" si="236"/>
        <v/>
      </c>
      <c r="DZ271" s="104" t="str">
        <f t="shared" si="236"/>
        <v/>
      </c>
      <c r="EA271" s="104" t="str">
        <f t="shared" si="236"/>
        <v/>
      </c>
      <c r="EB271" s="104" t="str">
        <f t="shared" si="236"/>
        <v/>
      </c>
      <c r="EC271" s="104" t="str">
        <f t="shared" si="236"/>
        <v/>
      </c>
      <c r="ED271" s="104" t="str">
        <f t="shared" si="236"/>
        <v/>
      </c>
      <c r="EE271" s="104"/>
      <c r="EF271" s="104" t="str">
        <f t="shared" si="248"/>
        <v/>
      </c>
      <c r="EG271" s="104" t="str">
        <f t="shared" si="248"/>
        <v/>
      </c>
      <c r="EH271" s="104" t="str">
        <f t="shared" si="248"/>
        <v/>
      </c>
      <c r="EI271" s="104" t="str">
        <f t="shared" si="248"/>
        <v/>
      </c>
      <c r="EJ271" s="104" t="str">
        <f t="shared" si="248"/>
        <v/>
      </c>
      <c r="EK271" s="104" t="str">
        <f t="shared" si="237"/>
        <v/>
      </c>
      <c r="EL271" s="104" t="str">
        <f t="shared" si="237"/>
        <v/>
      </c>
      <c r="EM271" s="104" t="str">
        <f t="shared" si="237"/>
        <v/>
      </c>
      <c r="EN271" s="104" t="str">
        <f t="shared" si="237"/>
        <v/>
      </c>
      <c r="EO271" s="104" t="str">
        <f t="shared" si="237"/>
        <v/>
      </c>
      <c r="EP271" s="104" t="str">
        <f t="shared" si="237"/>
        <v/>
      </c>
      <c r="EQ271" s="104" t="str">
        <f t="shared" si="237"/>
        <v/>
      </c>
      <c r="ER271" s="104" t="str">
        <f t="shared" si="237"/>
        <v/>
      </c>
      <c r="ES271" s="104"/>
      <c r="ET271" s="104" t="str">
        <f t="shared" si="249"/>
        <v/>
      </c>
      <c r="EU271" s="104" t="str">
        <f t="shared" si="249"/>
        <v/>
      </c>
      <c r="EV271" s="104" t="str">
        <f t="shared" si="249"/>
        <v/>
      </c>
      <c r="EW271" s="104" t="str">
        <f t="shared" si="249"/>
        <v/>
      </c>
      <c r="EX271" s="104" t="str">
        <f t="shared" si="249"/>
        <v/>
      </c>
      <c r="EY271" s="104" t="str">
        <f t="shared" si="238"/>
        <v/>
      </c>
      <c r="EZ271" s="104" t="str">
        <f t="shared" si="238"/>
        <v/>
      </c>
      <c r="FA271" s="104" t="str">
        <f t="shared" si="238"/>
        <v/>
      </c>
      <c r="FB271" s="104" t="str">
        <f t="shared" si="238"/>
        <v/>
      </c>
      <c r="FC271" s="104" t="str">
        <f t="shared" si="238"/>
        <v/>
      </c>
      <c r="FD271" s="104" t="str">
        <f t="shared" si="238"/>
        <v/>
      </c>
      <c r="FE271" s="104" t="str">
        <f t="shared" si="238"/>
        <v/>
      </c>
      <c r="FF271" s="104" t="str">
        <f t="shared" si="238"/>
        <v/>
      </c>
      <c r="FG271" s="104"/>
      <c r="FH271" s="104" t="str">
        <f t="shared" si="250"/>
        <v/>
      </c>
      <c r="FI271" s="104" t="str">
        <f t="shared" si="250"/>
        <v/>
      </c>
      <c r="FJ271" s="104" t="str">
        <f t="shared" si="250"/>
        <v/>
      </c>
      <c r="FK271" s="104" t="str">
        <f t="shared" si="250"/>
        <v/>
      </c>
      <c r="FL271" s="104" t="str">
        <f t="shared" si="250"/>
        <v/>
      </c>
      <c r="FM271" s="104" t="str">
        <f t="shared" si="239"/>
        <v/>
      </c>
      <c r="FN271" s="104" t="str">
        <f t="shared" si="239"/>
        <v/>
      </c>
      <c r="FO271" s="104" t="str">
        <f t="shared" si="239"/>
        <v/>
      </c>
      <c r="FP271" s="104" t="str">
        <f t="shared" si="239"/>
        <v/>
      </c>
      <c r="FQ271" s="104" t="str">
        <f t="shared" si="239"/>
        <v/>
      </c>
      <c r="FR271" s="104" t="str">
        <f t="shared" si="239"/>
        <v/>
      </c>
      <c r="FS271" s="104" t="str">
        <f t="shared" si="239"/>
        <v/>
      </c>
      <c r="FT271" s="104" t="str">
        <f t="shared" si="239"/>
        <v/>
      </c>
      <c r="FU271" s="104"/>
      <c r="FV271" s="104" t="str">
        <f t="shared" si="251"/>
        <v/>
      </c>
      <c r="FW271" s="104" t="str">
        <f t="shared" si="251"/>
        <v/>
      </c>
      <c r="FX271" s="104" t="str">
        <f t="shared" si="251"/>
        <v/>
      </c>
      <c r="FY271" s="104" t="str">
        <f t="shared" si="251"/>
        <v/>
      </c>
      <c r="FZ271" s="104" t="str">
        <f t="shared" si="251"/>
        <v/>
      </c>
      <c r="GA271" s="104" t="str">
        <f t="shared" si="240"/>
        <v/>
      </c>
      <c r="GB271" s="104" t="str">
        <f t="shared" si="240"/>
        <v/>
      </c>
      <c r="GC271" s="104" t="str">
        <f t="shared" si="240"/>
        <v/>
      </c>
      <c r="GD271" s="104" t="str">
        <f t="shared" si="240"/>
        <v/>
      </c>
      <c r="GE271" s="104" t="str">
        <f t="shared" si="240"/>
        <v/>
      </c>
      <c r="GF271" s="104" t="str">
        <f t="shared" si="240"/>
        <v/>
      </c>
      <c r="GG271" s="104" t="str">
        <f t="shared" si="240"/>
        <v/>
      </c>
      <c r="GH271" s="104" t="str">
        <f t="shared" si="240"/>
        <v/>
      </c>
      <c r="GI271" s="104"/>
      <c r="GJ271" s="104" t="str">
        <f t="shared" si="252"/>
        <v/>
      </c>
      <c r="GK271" s="104" t="str">
        <f t="shared" si="252"/>
        <v/>
      </c>
      <c r="GL271" s="104" t="str">
        <f t="shared" si="252"/>
        <v/>
      </c>
      <c r="GM271" s="104" t="str">
        <f t="shared" si="252"/>
        <v/>
      </c>
      <c r="GN271" s="104" t="str">
        <f t="shared" si="252"/>
        <v/>
      </c>
      <c r="GO271" s="104" t="str">
        <f t="shared" si="241"/>
        <v/>
      </c>
      <c r="GP271" s="104" t="str">
        <f t="shared" si="241"/>
        <v/>
      </c>
      <c r="GQ271" s="104" t="str">
        <f t="shared" si="241"/>
        <v/>
      </c>
      <c r="GR271" s="104" t="str">
        <f t="shared" si="241"/>
        <v/>
      </c>
      <c r="GS271" s="104" t="str">
        <f t="shared" si="241"/>
        <v/>
      </c>
      <c r="GT271" s="104" t="str">
        <f t="shared" si="241"/>
        <v/>
      </c>
      <c r="GU271" s="104" t="str">
        <f t="shared" si="241"/>
        <v/>
      </c>
      <c r="GV271" s="104" t="str">
        <f t="shared" si="241"/>
        <v/>
      </c>
      <c r="GW271" s="104"/>
      <c r="GX271" s="104" t="str">
        <f t="shared" si="253"/>
        <v/>
      </c>
      <c r="GY271" s="104" t="str">
        <f t="shared" si="253"/>
        <v/>
      </c>
      <c r="GZ271" s="104" t="str">
        <f t="shared" si="253"/>
        <v/>
      </c>
      <c r="HA271" s="104" t="str">
        <f t="shared" si="253"/>
        <v/>
      </c>
      <c r="HB271" s="104" t="str">
        <f t="shared" si="253"/>
        <v/>
      </c>
      <c r="HC271" s="104" t="str">
        <f t="shared" si="242"/>
        <v/>
      </c>
      <c r="HD271" s="104" t="str">
        <f t="shared" si="242"/>
        <v/>
      </c>
      <c r="HE271" s="104" t="str">
        <f t="shared" si="242"/>
        <v/>
      </c>
      <c r="HF271" s="104" t="str">
        <f t="shared" si="242"/>
        <v/>
      </c>
      <c r="HG271" s="104" t="str">
        <f t="shared" si="242"/>
        <v/>
      </c>
      <c r="HH271" s="104" t="str">
        <f t="shared" si="242"/>
        <v/>
      </c>
      <c r="HI271" s="104" t="str">
        <f t="shared" si="242"/>
        <v/>
      </c>
      <c r="HJ271" s="104" t="str">
        <f t="shared" si="242"/>
        <v/>
      </c>
    </row>
    <row r="272" spans="1:218" x14ac:dyDescent="0.25">
      <c r="A272" s="91">
        <v>40669</v>
      </c>
      <c r="B272" s="113">
        <v>0.3430555555555555</v>
      </c>
      <c r="C272" s="114" t="s">
        <v>565</v>
      </c>
      <c r="D272" s="160" t="s">
        <v>677</v>
      </c>
      <c r="E272" s="112">
        <v>23.2</v>
      </c>
      <c r="F272" s="134"/>
      <c r="G272" s="161" t="s">
        <v>676</v>
      </c>
      <c r="H272" s="162" t="str">
        <f>INDEX('Daily Activity List'!B:B,MATCH(A272,'Daily Activity List'!$A:$A))</f>
        <v>AB - Clearance Sampling</v>
      </c>
      <c r="I272" s="136"/>
      <c r="J272" s="104" t="str">
        <f t="shared" si="259"/>
        <v/>
      </c>
      <c r="K272" s="104" t="str">
        <f t="shared" si="259"/>
        <v/>
      </c>
      <c r="L272" s="104" t="str">
        <f t="shared" si="258"/>
        <v/>
      </c>
      <c r="M272" s="104" t="str">
        <f t="shared" si="258"/>
        <v/>
      </c>
      <c r="N272" s="104" t="str">
        <f t="shared" si="258"/>
        <v/>
      </c>
      <c r="O272" s="104" t="str">
        <f t="shared" si="258"/>
        <v/>
      </c>
      <c r="P272" s="104" t="str">
        <f t="shared" si="258"/>
        <v/>
      </c>
      <c r="Q272" s="104" t="str">
        <f t="shared" si="258"/>
        <v/>
      </c>
      <c r="R272" s="104" t="str">
        <f t="shared" si="258"/>
        <v/>
      </c>
      <c r="S272" s="104" t="str">
        <f t="shared" si="258"/>
        <v/>
      </c>
      <c r="T272" s="104" t="str">
        <f t="shared" si="258"/>
        <v/>
      </c>
      <c r="U272" s="104" t="str">
        <f t="shared" si="258"/>
        <v/>
      </c>
      <c r="V272" s="104" t="str">
        <f t="shared" si="258"/>
        <v/>
      </c>
      <c r="W272" s="136"/>
      <c r="X272" s="104" t="str">
        <f t="shared" si="229"/>
        <v/>
      </c>
      <c r="Y272" s="104" t="str">
        <f t="shared" si="254"/>
        <v/>
      </c>
      <c r="Z272" s="104" t="str">
        <f t="shared" si="254"/>
        <v/>
      </c>
      <c r="AA272" s="104" t="str">
        <f t="shared" si="254"/>
        <v/>
      </c>
      <c r="AB272" s="104" t="str">
        <f t="shared" si="254"/>
        <v/>
      </c>
      <c r="AC272" s="104" t="str">
        <f t="shared" si="254"/>
        <v/>
      </c>
      <c r="AD272" s="104" t="str">
        <f t="shared" si="254"/>
        <v/>
      </c>
      <c r="AE272" s="104" t="str">
        <f t="shared" si="254"/>
        <v/>
      </c>
      <c r="AF272" s="104" t="str">
        <f t="shared" si="254"/>
        <v/>
      </c>
      <c r="AG272" s="104" t="str">
        <f t="shared" si="254"/>
        <v/>
      </c>
      <c r="AH272" s="104" t="str">
        <f t="shared" si="254"/>
        <v/>
      </c>
      <c r="AI272" s="104" t="str">
        <f t="shared" si="254"/>
        <v/>
      </c>
      <c r="AJ272" s="104" t="str">
        <f t="shared" si="254"/>
        <v/>
      </c>
      <c r="AK272" s="104"/>
      <c r="AL272" s="104" t="str">
        <f t="shared" si="230"/>
        <v/>
      </c>
      <c r="AM272" s="104" t="str">
        <f t="shared" si="255"/>
        <v/>
      </c>
      <c r="AN272" s="104" t="str">
        <f t="shared" si="255"/>
        <v/>
      </c>
      <c r="AO272" s="104" t="str">
        <f t="shared" si="255"/>
        <v/>
      </c>
      <c r="AP272" s="104" t="str">
        <f t="shared" si="255"/>
        <v/>
      </c>
      <c r="AQ272" s="104" t="str">
        <f t="shared" si="255"/>
        <v/>
      </c>
      <c r="AR272" s="104" t="str">
        <f t="shared" si="255"/>
        <v/>
      </c>
      <c r="AS272" s="104" t="str">
        <f t="shared" si="255"/>
        <v/>
      </c>
      <c r="AT272" s="104" t="str">
        <f t="shared" si="255"/>
        <v/>
      </c>
      <c r="AU272" s="104" t="str">
        <f t="shared" si="255"/>
        <v/>
      </c>
      <c r="AV272" s="104" t="str">
        <f t="shared" si="255"/>
        <v/>
      </c>
      <c r="AW272" s="104" t="str">
        <f t="shared" si="255"/>
        <v/>
      </c>
      <c r="AX272" s="104" t="str">
        <f t="shared" si="255"/>
        <v/>
      </c>
      <c r="AY272" s="104"/>
      <c r="AZ272" s="104" t="str">
        <f t="shared" si="231"/>
        <v/>
      </c>
      <c r="BA272" s="104" t="str">
        <f t="shared" si="256"/>
        <v/>
      </c>
      <c r="BB272" s="104" t="str">
        <f t="shared" si="256"/>
        <v/>
      </c>
      <c r="BC272" s="104" t="str">
        <f t="shared" si="256"/>
        <v/>
      </c>
      <c r="BD272" s="104" t="str">
        <f t="shared" si="256"/>
        <v/>
      </c>
      <c r="BE272" s="104" t="str">
        <f t="shared" si="256"/>
        <v/>
      </c>
      <c r="BF272" s="104" t="str">
        <f t="shared" si="256"/>
        <v/>
      </c>
      <c r="BG272" s="104" t="str">
        <f t="shared" si="256"/>
        <v/>
      </c>
      <c r="BH272" s="104">
        <f t="shared" si="256"/>
        <v>23.2</v>
      </c>
      <c r="BI272" s="104" t="str">
        <f t="shared" si="256"/>
        <v/>
      </c>
      <c r="BJ272" s="104" t="str">
        <f t="shared" si="256"/>
        <v/>
      </c>
      <c r="BK272" s="104" t="str">
        <f t="shared" si="256"/>
        <v/>
      </c>
      <c r="BL272" s="104" t="str">
        <f t="shared" si="256"/>
        <v/>
      </c>
      <c r="BM272" s="104"/>
      <c r="BN272" s="104" t="str">
        <f t="shared" si="232"/>
        <v/>
      </c>
      <c r="BO272" s="104" t="str">
        <f t="shared" si="257"/>
        <v/>
      </c>
      <c r="BP272" s="104" t="str">
        <f t="shared" si="257"/>
        <v/>
      </c>
      <c r="BQ272" s="104" t="str">
        <f t="shared" si="257"/>
        <v/>
      </c>
      <c r="BR272" s="104" t="str">
        <f t="shared" si="257"/>
        <v/>
      </c>
      <c r="BS272" s="104" t="str">
        <f t="shared" si="257"/>
        <v/>
      </c>
      <c r="BT272" s="104" t="str">
        <f t="shared" si="257"/>
        <v/>
      </c>
      <c r="BU272" s="104" t="str">
        <f t="shared" si="257"/>
        <v/>
      </c>
      <c r="BV272" s="104" t="str">
        <f t="shared" si="257"/>
        <v/>
      </c>
      <c r="BW272" s="104" t="str">
        <f t="shared" si="257"/>
        <v/>
      </c>
      <c r="BX272" s="104" t="str">
        <f t="shared" si="257"/>
        <v/>
      </c>
      <c r="BY272" s="104" t="str">
        <f t="shared" si="257"/>
        <v/>
      </c>
      <c r="BZ272" s="104" t="str">
        <f t="shared" si="257"/>
        <v/>
      </c>
      <c r="CA272" s="104"/>
      <c r="CB272" s="104" t="str">
        <f t="shared" si="244"/>
        <v/>
      </c>
      <c r="CC272" s="104" t="str">
        <f t="shared" si="244"/>
        <v/>
      </c>
      <c r="CD272" s="104" t="str">
        <f t="shared" si="244"/>
        <v/>
      </c>
      <c r="CE272" s="104" t="str">
        <f t="shared" si="244"/>
        <v/>
      </c>
      <c r="CF272" s="104" t="str">
        <f t="shared" si="244"/>
        <v/>
      </c>
      <c r="CG272" s="104" t="str">
        <f t="shared" si="233"/>
        <v/>
      </c>
      <c r="CH272" s="104" t="str">
        <f t="shared" si="233"/>
        <v/>
      </c>
      <c r="CI272" s="104" t="str">
        <f t="shared" si="233"/>
        <v/>
      </c>
      <c r="CJ272" s="104" t="str">
        <f t="shared" si="233"/>
        <v/>
      </c>
      <c r="CK272" s="104" t="str">
        <f t="shared" si="233"/>
        <v/>
      </c>
      <c r="CL272" s="104" t="str">
        <f t="shared" si="233"/>
        <v/>
      </c>
      <c r="CM272" s="104" t="str">
        <f t="shared" si="233"/>
        <v/>
      </c>
      <c r="CN272" s="104" t="str">
        <f t="shared" si="233"/>
        <v/>
      </c>
      <c r="CO272" s="104"/>
      <c r="CP272" s="104" t="str">
        <f t="shared" si="245"/>
        <v/>
      </c>
      <c r="CQ272" s="104" t="str">
        <f t="shared" si="245"/>
        <v/>
      </c>
      <c r="CR272" s="104" t="str">
        <f t="shared" si="245"/>
        <v/>
      </c>
      <c r="CS272" s="104" t="str">
        <f t="shared" si="245"/>
        <v/>
      </c>
      <c r="CT272" s="104" t="str">
        <f t="shared" si="245"/>
        <v/>
      </c>
      <c r="CU272" s="104" t="str">
        <f t="shared" si="234"/>
        <v/>
      </c>
      <c r="CV272" s="104" t="str">
        <f t="shared" si="234"/>
        <v/>
      </c>
      <c r="CW272" s="104" t="str">
        <f t="shared" si="234"/>
        <v/>
      </c>
      <c r="CX272" s="104" t="str">
        <f t="shared" si="234"/>
        <v/>
      </c>
      <c r="CY272" s="104" t="str">
        <f t="shared" si="234"/>
        <v/>
      </c>
      <c r="CZ272" s="104" t="str">
        <f t="shared" si="234"/>
        <v/>
      </c>
      <c r="DA272" s="104" t="str">
        <f t="shared" si="234"/>
        <v/>
      </c>
      <c r="DB272" s="104" t="str">
        <f t="shared" si="234"/>
        <v/>
      </c>
      <c r="DC272" s="104"/>
      <c r="DD272" s="104" t="str">
        <f t="shared" si="246"/>
        <v/>
      </c>
      <c r="DE272" s="104" t="str">
        <f t="shared" si="246"/>
        <v/>
      </c>
      <c r="DF272" s="104" t="str">
        <f t="shared" si="246"/>
        <v/>
      </c>
      <c r="DG272" s="104" t="str">
        <f t="shared" si="246"/>
        <v/>
      </c>
      <c r="DH272" s="104" t="str">
        <f t="shared" si="246"/>
        <v/>
      </c>
      <c r="DI272" s="104" t="str">
        <f t="shared" si="235"/>
        <v/>
      </c>
      <c r="DJ272" s="104" t="str">
        <f t="shared" si="235"/>
        <v/>
      </c>
      <c r="DK272" s="104" t="str">
        <f t="shared" si="235"/>
        <v/>
      </c>
      <c r="DL272" s="104" t="str">
        <f t="shared" si="235"/>
        <v/>
      </c>
      <c r="DM272" s="104" t="str">
        <f t="shared" si="235"/>
        <v/>
      </c>
      <c r="DN272" s="104" t="str">
        <f t="shared" si="235"/>
        <v/>
      </c>
      <c r="DO272" s="104" t="str">
        <f t="shared" si="235"/>
        <v/>
      </c>
      <c r="DP272" s="104" t="str">
        <f t="shared" si="235"/>
        <v/>
      </c>
      <c r="DQ272" s="104"/>
      <c r="DR272" s="104" t="str">
        <f t="shared" si="247"/>
        <v/>
      </c>
      <c r="DS272" s="104" t="str">
        <f t="shared" si="247"/>
        <v/>
      </c>
      <c r="DT272" s="104" t="str">
        <f t="shared" si="247"/>
        <v/>
      </c>
      <c r="DU272" s="104" t="str">
        <f t="shared" si="247"/>
        <v/>
      </c>
      <c r="DV272" s="104" t="str">
        <f t="shared" si="247"/>
        <v/>
      </c>
      <c r="DW272" s="104" t="str">
        <f t="shared" si="236"/>
        <v/>
      </c>
      <c r="DX272" s="104" t="str">
        <f t="shared" si="236"/>
        <v/>
      </c>
      <c r="DY272" s="104" t="str">
        <f t="shared" si="236"/>
        <v/>
      </c>
      <c r="DZ272" s="104" t="str">
        <f t="shared" si="236"/>
        <v/>
      </c>
      <c r="EA272" s="104" t="str">
        <f t="shared" si="236"/>
        <v/>
      </c>
      <c r="EB272" s="104" t="str">
        <f t="shared" si="236"/>
        <v/>
      </c>
      <c r="EC272" s="104" t="str">
        <f t="shared" si="236"/>
        <v/>
      </c>
      <c r="ED272" s="104" t="str">
        <f t="shared" si="236"/>
        <v/>
      </c>
      <c r="EE272" s="104"/>
      <c r="EF272" s="104" t="str">
        <f t="shared" si="248"/>
        <v/>
      </c>
      <c r="EG272" s="104" t="str">
        <f t="shared" si="248"/>
        <v/>
      </c>
      <c r="EH272" s="104" t="str">
        <f t="shared" si="248"/>
        <v/>
      </c>
      <c r="EI272" s="104" t="str">
        <f t="shared" si="248"/>
        <v/>
      </c>
      <c r="EJ272" s="104" t="str">
        <f t="shared" si="248"/>
        <v/>
      </c>
      <c r="EK272" s="104" t="str">
        <f t="shared" si="237"/>
        <v/>
      </c>
      <c r="EL272" s="104" t="str">
        <f t="shared" si="237"/>
        <v/>
      </c>
      <c r="EM272" s="104" t="str">
        <f t="shared" si="237"/>
        <v/>
      </c>
      <c r="EN272" s="104" t="str">
        <f t="shared" si="237"/>
        <v/>
      </c>
      <c r="EO272" s="104" t="str">
        <f t="shared" si="237"/>
        <v/>
      </c>
      <c r="EP272" s="104" t="str">
        <f t="shared" si="237"/>
        <v/>
      </c>
      <c r="EQ272" s="104" t="str">
        <f t="shared" si="237"/>
        <v/>
      </c>
      <c r="ER272" s="104" t="str">
        <f t="shared" si="237"/>
        <v/>
      </c>
      <c r="ES272" s="104"/>
      <c r="ET272" s="104" t="str">
        <f t="shared" si="249"/>
        <v/>
      </c>
      <c r="EU272" s="104" t="str">
        <f t="shared" si="249"/>
        <v/>
      </c>
      <c r="EV272" s="104" t="str">
        <f t="shared" si="249"/>
        <v/>
      </c>
      <c r="EW272" s="104" t="str">
        <f t="shared" si="249"/>
        <v/>
      </c>
      <c r="EX272" s="104" t="str">
        <f t="shared" si="249"/>
        <v/>
      </c>
      <c r="EY272" s="104" t="str">
        <f t="shared" si="238"/>
        <v/>
      </c>
      <c r="EZ272" s="104" t="str">
        <f t="shared" si="238"/>
        <v/>
      </c>
      <c r="FA272" s="104" t="str">
        <f t="shared" si="238"/>
        <v/>
      </c>
      <c r="FB272" s="104" t="str">
        <f t="shared" si="238"/>
        <v/>
      </c>
      <c r="FC272" s="104" t="str">
        <f t="shared" si="238"/>
        <v/>
      </c>
      <c r="FD272" s="104" t="str">
        <f t="shared" si="238"/>
        <v/>
      </c>
      <c r="FE272" s="104" t="str">
        <f t="shared" si="238"/>
        <v/>
      </c>
      <c r="FF272" s="104" t="str">
        <f t="shared" si="238"/>
        <v/>
      </c>
      <c r="FG272" s="104"/>
      <c r="FH272" s="104" t="str">
        <f t="shared" si="250"/>
        <v/>
      </c>
      <c r="FI272" s="104" t="str">
        <f t="shared" si="250"/>
        <v/>
      </c>
      <c r="FJ272" s="104" t="str">
        <f t="shared" si="250"/>
        <v/>
      </c>
      <c r="FK272" s="104" t="str">
        <f t="shared" si="250"/>
        <v/>
      </c>
      <c r="FL272" s="104" t="str">
        <f t="shared" si="250"/>
        <v/>
      </c>
      <c r="FM272" s="104" t="str">
        <f t="shared" si="239"/>
        <v/>
      </c>
      <c r="FN272" s="104" t="str">
        <f t="shared" si="239"/>
        <v/>
      </c>
      <c r="FO272" s="104" t="str">
        <f t="shared" si="239"/>
        <v/>
      </c>
      <c r="FP272" s="104" t="str">
        <f t="shared" si="239"/>
        <v/>
      </c>
      <c r="FQ272" s="104" t="str">
        <f t="shared" si="239"/>
        <v/>
      </c>
      <c r="FR272" s="104" t="str">
        <f t="shared" si="239"/>
        <v/>
      </c>
      <c r="FS272" s="104" t="str">
        <f t="shared" si="239"/>
        <v/>
      </c>
      <c r="FT272" s="104" t="str">
        <f t="shared" si="239"/>
        <v/>
      </c>
      <c r="FU272" s="104"/>
      <c r="FV272" s="104" t="str">
        <f t="shared" si="251"/>
        <v/>
      </c>
      <c r="FW272" s="104" t="str">
        <f t="shared" si="251"/>
        <v/>
      </c>
      <c r="FX272" s="104" t="str">
        <f t="shared" si="251"/>
        <v/>
      </c>
      <c r="FY272" s="104" t="str">
        <f t="shared" si="251"/>
        <v/>
      </c>
      <c r="FZ272" s="104" t="str">
        <f t="shared" si="251"/>
        <v/>
      </c>
      <c r="GA272" s="104" t="str">
        <f t="shared" si="240"/>
        <v/>
      </c>
      <c r="GB272" s="104" t="str">
        <f t="shared" si="240"/>
        <v/>
      </c>
      <c r="GC272" s="104" t="str">
        <f t="shared" si="240"/>
        <v/>
      </c>
      <c r="GD272" s="104" t="str">
        <f t="shared" si="240"/>
        <v/>
      </c>
      <c r="GE272" s="104" t="str">
        <f t="shared" si="240"/>
        <v/>
      </c>
      <c r="GF272" s="104" t="str">
        <f t="shared" si="240"/>
        <v/>
      </c>
      <c r="GG272" s="104" t="str">
        <f t="shared" si="240"/>
        <v/>
      </c>
      <c r="GH272" s="104" t="str">
        <f t="shared" si="240"/>
        <v/>
      </c>
      <c r="GI272" s="104"/>
      <c r="GJ272" s="104" t="str">
        <f t="shared" si="252"/>
        <v/>
      </c>
      <c r="GK272" s="104" t="str">
        <f t="shared" si="252"/>
        <v/>
      </c>
      <c r="GL272" s="104" t="str">
        <f t="shared" si="252"/>
        <v/>
      </c>
      <c r="GM272" s="104" t="str">
        <f t="shared" si="252"/>
        <v/>
      </c>
      <c r="GN272" s="104" t="str">
        <f t="shared" si="252"/>
        <v/>
      </c>
      <c r="GO272" s="104" t="str">
        <f t="shared" si="241"/>
        <v/>
      </c>
      <c r="GP272" s="104" t="str">
        <f t="shared" si="241"/>
        <v/>
      </c>
      <c r="GQ272" s="104" t="str">
        <f t="shared" si="241"/>
        <v/>
      </c>
      <c r="GR272" s="104" t="str">
        <f t="shared" si="241"/>
        <v/>
      </c>
      <c r="GS272" s="104" t="str">
        <f t="shared" si="241"/>
        <v/>
      </c>
      <c r="GT272" s="104" t="str">
        <f t="shared" si="241"/>
        <v/>
      </c>
      <c r="GU272" s="104" t="str">
        <f t="shared" si="241"/>
        <v/>
      </c>
      <c r="GV272" s="104" t="str">
        <f t="shared" si="241"/>
        <v/>
      </c>
      <c r="GW272" s="104"/>
      <c r="GX272" s="104" t="str">
        <f t="shared" si="253"/>
        <v/>
      </c>
      <c r="GY272" s="104" t="str">
        <f t="shared" si="253"/>
        <v/>
      </c>
      <c r="GZ272" s="104" t="str">
        <f t="shared" si="253"/>
        <v/>
      </c>
      <c r="HA272" s="104" t="str">
        <f t="shared" si="253"/>
        <v/>
      </c>
      <c r="HB272" s="104" t="str">
        <f t="shared" si="253"/>
        <v/>
      </c>
      <c r="HC272" s="104" t="str">
        <f t="shared" si="242"/>
        <v/>
      </c>
      <c r="HD272" s="104" t="str">
        <f t="shared" si="242"/>
        <v/>
      </c>
      <c r="HE272" s="104" t="str">
        <f t="shared" si="242"/>
        <v/>
      </c>
      <c r="HF272" s="104" t="str">
        <f t="shared" si="242"/>
        <v/>
      </c>
      <c r="HG272" s="104" t="str">
        <f t="shared" si="242"/>
        <v/>
      </c>
      <c r="HH272" s="104" t="str">
        <f t="shared" si="242"/>
        <v/>
      </c>
      <c r="HI272" s="104" t="str">
        <f t="shared" si="242"/>
        <v/>
      </c>
      <c r="HJ272" s="104" t="str">
        <f t="shared" si="242"/>
        <v/>
      </c>
    </row>
    <row r="273" spans="1:218" x14ac:dyDescent="0.25">
      <c r="A273" s="91">
        <v>40669</v>
      </c>
      <c r="B273" s="113">
        <v>0.34513888888888888</v>
      </c>
      <c r="C273" s="114" t="s">
        <v>565</v>
      </c>
      <c r="D273" s="160" t="s">
        <v>678</v>
      </c>
      <c r="E273" s="112">
        <v>16.8</v>
      </c>
      <c r="F273" s="134"/>
      <c r="G273" s="161" t="s">
        <v>676</v>
      </c>
      <c r="H273" s="162" t="str">
        <f>INDEX('Daily Activity List'!B:B,MATCH(A273,'Daily Activity List'!$A:$A))</f>
        <v>AB - Clearance Sampling</v>
      </c>
      <c r="I273" s="136"/>
      <c r="J273" s="104" t="str">
        <f t="shared" si="259"/>
        <v/>
      </c>
      <c r="K273" s="104" t="str">
        <f t="shared" si="259"/>
        <v/>
      </c>
      <c r="L273" s="104" t="str">
        <f t="shared" si="258"/>
        <v/>
      </c>
      <c r="M273" s="104" t="str">
        <f t="shared" si="258"/>
        <v/>
      </c>
      <c r="N273" s="104" t="str">
        <f t="shared" si="258"/>
        <v/>
      </c>
      <c r="O273" s="104" t="str">
        <f t="shared" si="258"/>
        <v/>
      </c>
      <c r="P273" s="104" t="str">
        <f t="shared" si="258"/>
        <v/>
      </c>
      <c r="Q273" s="104" t="str">
        <f t="shared" si="258"/>
        <v/>
      </c>
      <c r="R273" s="104" t="str">
        <f t="shared" si="258"/>
        <v/>
      </c>
      <c r="S273" s="104" t="str">
        <f t="shared" si="258"/>
        <v/>
      </c>
      <c r="T273" s="104" t="str">
        <f t="shared" si="258"/>
        <v/>
      </c>
      <c r="U273" s="104" t="str">
        <f t="shared" si="258"/>
        <v/>
      </c>
      <c r="V273" s="104" t="str">
        <f t="shared" si="258"/>
        <v/>
      </c>
      <c r="W273" s="136"/>
      <c r="X273" s="104" t="str">
        <f t="shared" si="229"/>
        <v/>
      </c>
      <c r="Y273" s="104" t="str">
        <f t="shared" si="254"/>
        <v/>
      </c>
      <c r="Z273" s="104" t="str">
        <f t="shared" si="254"/>
        <v/>
      </c>
      <c r="AA273" s="104" t="str">
        <f t="shared" si="254"/>
        <v/>
      </c>
      <c r="AB273" s="104" t="str">
        <f t="shared" si="254"/>
        <v/>
      </c>
      <c r="AC273" s="104" t="str">
        <f t="shared" si="254"/>
        <v/>
      </c>
      <c r="AD273" s="104" t="str">
        <f t="shared" si="254"/>
        <v/>
      </c>
      <c r="AE273" s="104" t="str">
        <f t="shared" si="254"/>
        <v/>
      </c>
      <c r="AF273" s="104" t="str">
        <f t="shared" si="254"/>
        <v/>
      </c>
      <c r="AG273" s="104" t="str">
        <f t="shared" si="254"/>
        <v/>
      </c>
      <c r="AH273" s="104" t="str">
        <f t="shared" si="254"/>
        <v/>
      </c>
      <c r="AI273" s="104" t="str">
        <f t="shared" si="254"/>
        <v/>
      </c>
      <c r="AJ273" s="104" t="str">
        <f t="shared" si="254"/>
        <v/>
      </c>
      <c r="AK273" s="104"/>
      <c r="AL273" s="104" t="str">
        <f t="shared" si="230"/>
        <v/>
      </c>
      <c r="AM273" s="104" t="str">
        <f t="shared" si="255"/>
        <v/>
      </c>
      <c r="AN273" s="104" t="str">
        <f t="shared" si="255"/>
        <v/>
      </c>
      <c r="AO273" s="104" t="str">
        <f t="shared" si="255"/>
        <v/>
      </c>
      <c r="AP273" s="104" t="str">
        <f t="shared" si="255"/>
        <v/>
      </c>
      <c r="AQ273" s="104" t="str">
        <f t="shared" si="255"/>
        <v/>
      </c>
      <c r="AR273" s="104" t="str">
        <f t="shared" si="255"/>
        <v/>
      </c>
      <c r="AS273" s="104" t="str">
        <f t="shared" si="255"/>
        <v/>
      </c>
      <c r="AT273" s="104" t="str">
        <f t="shared" si="255"/>
        <v/>
      </c>
      <c r="AU273" s="104" t="str">
        <f t="shared" si="255"/>
        <v/>
      </c>
      <c r="AV273" s="104" t="str">
        <f t="shared" si="255"/>
        <v/>
      </c>
      <c r="AW273" s="104" t="str">
        <f t="shared" si="255"/>
        <v/>
      </c>
      <c r="AX273" s="104" t="str">
        <f t="shared" si="255"/>
        <v/>
      </c>
      <c r="AY273" s="104"/>
      <c r="AZ273" s="104" t="str">
        <f t="shared" si="231"/>
        <v/>
      </c>
      <c r="BA273" s="104" t="str">
        <f t="shared" si="256"/>
        <v/>
      </c>
      <c r="BB273" s="104" t="str">
        <f t="shared" si="256"/>
        <v/>
      </c>
      <c r="BC273" s="104" t="str">
        <f t="shared" si="256"/>
        <v/>
      </c>
      <c r="BD273" s="104" t="str">
        <f t="shared" si="256"/>
        <v/>
      </c>
      <c r="BE273" s="104" t="str">
        <f t="shared" si="256"/>
        <v/>
      </c>
      <c r="BF273" s="104" t="str">
        <f t="shared" si="256"/>
        <v/>
      </c>
      <c r="BG273" s="104" t="str">
        <f t="shared" si="256"/>
        <v/>
      </c>
      <c r="BH273" s="104">
        <f t="shared" si="256"/>
        <v>16.8</v>
      </c>
      <c r="BI273" s="104" t="str">
        <f t="shared" si="256"/>
        <v/>
      </c>
      <c r="BJ273" s="104" t="str">
        <f t="shared" si="256"/>
        <v/>
      </c>
      <c r="BK273" s="104" t="str">
        <f t="shared" si="256"/>
        <v/>
      </c>
      <c r="BL273" s="104" t="str">
        <f t="shared" si="256"/>
        <v/>
      </c>
      <c r="BM273" s="104"/>
      <c r="BN273" s="104" t="str">
        <f t="shared" si="232"/>
        <v/>
      </c>
      <c r="BO273" s="104" t="str">
        <f t="shared" si="257"/>
        <v/>
      </c>
      <c r="BP273" s="104" t="str">
        <f t="shared" si="257"/>
        <v/>
      </c>
      <c r="BQ273" s="104" t="str">
        <f t="shared" si="257"/>
        <v/>
      </c>
      <c r="BR273" s="104" t="str">
        <f t="shared" si="257"/>
        <v/>
      </c>
      <c r="BS273" s="104" t="str">
        <f t="shared" si="257"/>
        <v/>
      </c>
      <c r="BT273" s="104" t="str">
        <f t="shared" si="257"/>
        <v/>
      </c>
      <c r="BU273" s="104" t="str">
        <f t="shared" si="257"/>
        <v/>
      </c>
      <c r="BV273" s="104" t="str">
        <f t="shared" si="257"/>
        <v/>
      </c>
      <c r="BW273" s="104" t="str">
        <f t="shared" si="257"/>
        <v/>
      </c>
      <c r="BX273" s="104" t="str">
        <f t="shared" si="257"/>
        <v/>
      </c>
      <c r="BY273" s="104" t="str">
        <f t="shared" si="257"/>
        <v/>
      </c>
      <c r="BZ273" s="104" t="str">
        <f t="shared" si="257"/>
        <v/>
      </c>
      <c r="CA273" s="104"/>
      <c r="CB273" s="104" t="str">
        <f t="shared" si="244"/>
        <v/>
      </c>
      <c r="CC273" s="104" t="str">
        <f t="shared" si="244"/>
        <v/>
      </c>
      <c r="CD273" s="104" t="str">
        <f t="shared" si="244"/>
        <v/>
      </c>
      <c r="CE273" s="104" t="str">
        <f t="shared" si="244"/>
        <v/>
      </c>
      <c r="CF273" s="104" t="str">
        <f t="shared" si="244"/>
        <v/>
      </c>
      <c r="CG273" s="104" t="str">
        <f t="shared" si="233"/>
        <v/>
      </c>
      <c r="CH273" s="104" t="str">
        <f t="shared" si="233"/>
        <v/>
      </c>
      <c r="CI273" s="104" t="str">
        <f t="shared" si="233"/>
        <v/>
      </c>
      <c r="CJ273" s="104" t="str">
        <f t="shared" si="233"/>
        <v/>
      </c>
      <c r="CK273" s="104" t="str">
        <f t="shared" si="233"/>
        <v/>
      </c>
      <c r="CL273" s="104" t="str">
        <f t="shared" si="233"/>
        <v/>
      </c>
      <c r="CM273" s="104" t="str">
        <f t="shared" si="233"/>
        <v/>
      </c>
      <c r="CN273" s="104" t="str">
        <f t="shared" si="233"/>
        <v/>
      </c>
      <c r="CO273" s="104"/>
      <c r="CP273" s="104" t="str">
        <f t="shared" si="245"/>
        <v/>
      </c>
      <c r="CQ273" s="104" t="str">
        <f t="shared" si="245"/>
        <v/>
      </c>
      <c r="CR273" s="104" t="str">
        <f t="shared" si="245"/>
        <v/>
      </c>
      <c r="CS273" s="104" t="str">
        <f t="shared" si="245"/>
        <v/>
      </c>
      <c r="CT273" s="104" t="str">
        <f t="shared" si="245"/>
        <v/>
      </c>
      <c r="CU273" s="104" t="str">
        <f t="shared" si="234"/>
        <v/>
      </c>
      <c r="CV273" s="104" t="str">
        <f t="shared" si="234"/>
        <v/>
      </c>
      <c r="CW273" s="104" t="str">
        <f t="shared" si="234"/>
        <v/>
      </c>
      <c r="CX273" s="104" t="str">
        <f t="shared" si="234"/>
        <v/>
      </c>
      <c r="CY273" s="104" t="str">
        <f t="shared" si="234"/>
        <v/>
      </c>
      <c r="CZ273" s="104" t="str">
        <f t="shared" si="234"/>
        <v/>
      </c>
      <c r="DA273" s="104" t="str">
        <f t="shared" si="234"/>
        <v/>
      </c>
      <c r="DB273" s="104" t="str">
        <f t="shared" si="234"/>
        <v/>
      </c>
      <c r="DC273" s="104"/>
      <c r="DD273" s="104" t="str">
        <f t="shared" si="246"/>
        <v/>
      </c>
      <c r="DE273" s="104" t="str">
        <f t="shared" si="246"/>
        <v/>
      </c>
      <c r="DF273" s="104" t="str">
        <f t="shared" si="246"/>
        <v/>
      </c>
      <c r="DG273" s="104" t="str">
        <f t="shared" si="246"/>
        <v/>
      </c>
      <c r="DH273" s="104" t="str">
        <f t="shared" si="246"/>
        <v/>
      </c>
      <c r="DI273" s="104" t="str">
        <f t="shared" si="235"/>
        <v/>
      </c>
      <c r="DJ273" s="104" t="str">
        <f t="shared" si="235"/>
        <v/>
      </c>
      <c r="DK273" s="104" t="str">
        <f t="shared" si="235"/>
        <v/>
      </c>
      <c r="DL273" s="104" t="str">
        <f t="shared" si="235"/>
        <v/>
      </c>
      <c r="DM273" s="104" t="str">
        <f t="shared" si="235"/>
        <v/>
      </c>
      <c r="DN273" s="104" t="str">
        <f t="shared" si="235"/>
        <v/>
      </c>
      <c r="DO273" s="104" t="str">
        <f t="shared" si="235"/>
        <v/>
      </c>
      <c r="DP273" s="104" t="str">
        <f t="shared" si="235"/>
        <v/>
      </c>
      <c r="DQ273" s="104"/>
      <c r="DR273" s="104" t="str">
        <f t="shared" si="247"/>
        <v/>
      </c>
      <c r="DS273" s="104" t="str">
        <f t="shared" si="247"/>
        <v/>
      </c>
      <c r="DT273" s="104" t="str">
        <f t="shared" si="247"/>
        <v/>
      </c>
      <c r="DU273" s="104" t="str">
        <f t="shared" si="247"/>
        <v/>
      </c>
      <c r="DV273" s="104" t="str">
        <f t="shared" si="247"/>
        <v/>
      </c>
      <c r="DW273" s="104" t="str">
        <f t="shared" si="236"/>
        <v/>
      </c>
      <c r="DX273" s="104" t="str">
        <f t="shared" si="236"/>
        <v/>
      </c>
      <c r="DY273" s="104" t="str">
        <f t="shared" si="236"/>
        <v/>
      </c>
      <c r="DZ273" s="104" t="str">
        <f t="shared" si="236"/>
        <v/>
      </c>
      <c r="EA273" s="104" t="str">
        <f t="shared" si="236"/>
        <v/>
      </c>
      <c r="EB273" s="104" t="str">
        <f t="shared" si="236"/>
        <v/>
      </c>
      <c r="EC273" s="104" t="str">
        <f t="shared" si="236"/>
        <v/>
      </c>
      <c r="ED273" s="104" t="str">
        <f t="shared" si="236"/>
        <v/>
      </c>
      <c r="EE273" s="104"/>
      <c r="EF273" s="104" t="str">
        <f t="shared" si="248"/>
        <v/>
      </c>
      <c r="EG273" s="104" t="str">
        <f t="shared" si="248"/>
        <v/>
      </c>
      <c r="EH273" s="104" t="str">
        <f t="shared" si="248"/>
        <v/>
      </c>
      <c r="EI273" s="104" t="str">
        <f t="shared" si="248"/>
        <v/>
      </c>
      <c r="EJ273" s="104" t="str">
        <f t="shared" si="248"/>
        <v/>
      </c>
      <c r="EK273" s="104" t="str">
        <f t="shared" si="237"/>
        <v/>
      </c>
      <c r="EL273" s="104" t="str">
        <f t="shared" si="237"/>
        <v/>
      </c>
      <c r="EM273" s="104" t="str">
        <f t="shared" si="237"/>
        <v/>
      </c>
      <c r="EN273" s="104" t="str">
        <f t="shared" si="237"/>
        <v/>
      </c>
      <c r="EO273" s="104" t="str">
        <f t="shared" si="237"/>
        <v/>
      </c>
      <c r="EP273" s="104" t="str">
        <f t="shared" si="237"/>
        <v/>
      </c>
      <c r="EQ273" s="104" t="str">
        <f t="shared" si="237"/>
        <v/>
      </c>
      <c r="ER273" s="104" t="str">
        <f t="shared" si="237"/>
        <v/>
      </c>
      <c r="ES273" s="104"/>
      <c r="ET273" s="104" t="str">
        <f t="shared" si="249"/>
        <v/>
      </c>
      <c r="EU273" s="104" t="str">
        <f t="shared" si="249"/>
        <v/>
      </c>
      <c r="EV273" s="104" t="str">
        <f t="shared" si="249"/>
        <v/>
      </c>
      <c r="EW273" s="104" t="str">
        <f t="shared" si="249"/>
        <v/>
      </c>
      <c r="EX273" s="104" t="str">
        <f t="shared" si="249"/>
        <v/>
      </c>
      <c r="EY273" s="104" t="str">
        <f t="shared" si="238"/>
        <v/>
      </c>
      <c r="EZ273" s="104" t="str">
        <f t="shared" si="238"/>
        <v/>
      </c>
      <c r="FA273" s="104" t="str">
        <f t="shared" si="238"/>
        <v/>
      </c>
      <c r="FB273" s="104" t="str">
        <f t="shared" si="238"/>
        <v/>
      </c>
      <c r="FC273" s="104" t="str">
        <f t="shared" si="238"/>
        <v/>
      </c>
      <c r="FD273" s="104" t="str">
        <f t="shared" si="238"/>
        <v/>
      </c>
      <c r="FE273" s="104" t="str">
        <f t="shared" si="238"/>
        <v/>
      </c>
      <c r="FF273" s="104" t="str">
        <f t="shared" si="238"/>
        <v/>
      </c>
      <c r="FG273" s="104"/>
      <c r="FH273" s="104" t="str">
        <f t="shared" si="250"/>
        <v/>
      </c>
      <c r="FI273" s="104" t="str">
        <f t="shared" si="250"/>
        <v/>
      </c>
      <c r="FJ273" s="104" t="str">
        <f t="shared" si="250"/>
        <v/>
      </c>
      <c r="FK273" s="104" t="str">
        <f t="shared" si="250"/>
        <v/>
      </c>
      <c r="FL273" s="104" t="str">
        <f t="shared" si="250"/>
        <v/>
      </c>
      <c r="FM273" s="104" t="str">
        <f t="shared" si="239"/>
        <v/>
      </c>
      <c r="FN273" s="104" t="str">
        <f t="shared" si="239"/>
        <v/>
      </c>
      <c r="FO273" s="104" t="str">
        <f t="shared" si="239"/>
        <v/>
      </c>
      <c r="FP273" s="104" t="str">
        <f t="shared" si="239"/>
        <v/>
      </c>
      <c r="FQ273" s="104" t="str">
        <f t="shared" si="239"/>
        <v/>
      </c>
      <c r="FR273" s="104" t="str">
        <f t="shared" si="239"/>
        <v/>
      </c>
      <c r="FS273" s="104" t="str">
        <f t="shared" si="239"/>
        <v/>
      </c>
      <c r="FT273" s="104" t="str">
        <f t="shared" si="239"/>
        <v/>
      </c>
      <c r="FU273" s="104"/>
      <c r="FV273" s="104" t="str">
        <f t="shared" si="251"/>
        <v/>
      </c>
      <c r="FW273" s="104" t="str">
        <f t="shared" si="251"/>
        <v/>
      </c>
      <c r="FX273" s="104" t="str">
        <f t="shared" si="251"/>
        <v/>
      </c>
      <c r="FY273" s="104" t="str">
        <f t="shared" si="251"/>
        <v/>
      </c>
      <c r="FZ273" s="104" t="str">
        <f t="shared" si="251"/>
        <v/>
      </c>
      <c r="GA273" s="104" t="str">
        <f t="shared" si="240"/>
        <v/>
      </c>
      <c r="GB273" s="104" t="str">
        <f t="shared" si="240"/>
        <v/>
      </c>
      <c r="GC273" s="104" t="str">
        <f t="shared" si="240"/>
        <v/>
      </c>
      <c r="GD273" s="104" t="str">
        <f t="shared" si="240"/>
        <v/>
      </c>
      <c r="GE273" s="104" t="str">
        <f t="shared" si="240"/>
        <v/>
      </c>
      <c r="GF273" s="104" t="str">
        <f t="shared" si="240"/>
        <v/>
      </c>
      <c r="GG273" s="104" t="str">
        <f t="shared" si="240"/>
        <v/>
      </c>
      <c r="GH273" s="104" t="str">
        <f t="shared" si="240"/>
        <v/>
      </c>
      <c r="GI273" s="104"/>
      <c r="GJ273" s="104" t="str">
        <f t="shared" si="252"/>
        <v/>
      </c>
      <c r="GK273" s="104" t="str">
        <f t="shared" si="252"/>
        <v/>
      </c>
      <c r="GL273" s="104" t="str">
        <f t="shared" si="252"/>
        <v/>
      </c>
      <c r="GM273" s="104" t="str">
        <f t="shared" si="252"/>
        <v/>
      </c>
      <c r="GN273" s="104" t="str">
        <f t="shared" si="252"/>
        <v/>
      </c>
      <c r="GO273" s="104" t="str">
        <f t="shared" si="241"/>
        <v/>
      </c>
      <c r="GP273" s="104" t="str">
        <f t="shared" si="241"/>
        <v/>
      </c>
      <c r="GQ273" s="104" t="str">
        <f t="shared" si="241"/>
        <v/>
      </c>
      <c r="GR273" s="104" t="str">
        <f t="shared" si="241"/>
        <v/>
      </c>
      <c r="GS273" s="104" t="str">
        <f t="shared" si="241"/>
        <v/>
      </c>
      <c r="GT273" s="104" t="str">
        <f t="shared" si="241"/>
        <v/>
      </c>
      <c r="GU273" s="104" t="str">
        <f t="shared" si="241"/>
        <v/>
      </c>
      <c r="GV273" s="104" t="str">
        <f t="shared" si="241"/>
        <v/>
      </c>
      <c r="GW273" s="104"/>
      <c r="GX273" s="104" t="str">
        <f t="shared" si="253"/>
        <v/>
      </c>
      <c r="GY273" s="104" t="str">
        <f t="shared" si="253"/>
        <v/>
      </c>
      <c r="GZ273" s="104" t="str">
        <f t="shared" si="253"/>
        <v/>
      </c>
      <c r="HA273" s="104" t="str">
        <f t="shared" si="253"/>
        <v/>
      </c>
      <c r="HB273" s="104" t="str">
        <f t="shared" si="253"/>
        <v/>
      </c>
      <c r="HC273" s="104" t="str">
        <f t="shared" si="242"/>
        <v/>
      </c>
      <c r="HD273" s="104" t="str">
        <f t="shared" si="242"/>
        <v/>
      </c>
      <c r="HE273" s="104" t="str">
        <f t="shared" si="242"/>
        <v/>
      </c>
      <c r="HF273" s="104" t="str">
        <f t="shared" si="242"/>
        <v/>
      </c>
      <c r="HG273" s="104" t="str">
        <f t="shared" si="242"/>
        <v/>
      </c>
      <c r="HH273" s="104" t="str">
        <f t="shared" si="242"/>
        <v/>
      </c>
      <c r="HI273" s="104" t="str">
        <f t="shared" si="242"/>
        <v/>
      </c>
      <c r="HJ273" s="104" t="str">
        <f t="shared" si="242"/>
        <v/>
      </c>
    </row>
    <row r="274" spans="1:218" x14ac:dyDescent="0.25">
      <c r="A274" s="91">
        <v>40669</v>
      </c>
      <c r="B274" s="113">
        <v>0.34861111111111115</v>
      </c>
      <c r="C274" s="114" t="s">
        <v>565</v>
      </c>
      <c r="D274" s="160" t="s">
        <v>677</v>
      </c>
      <c r="E274" s="112">
        <v>18.399999999999999</v>
      </c>
      <c r="F274" s="134"/>
      <c r="G274" s="161" t="s">
        <v>676</v>
      </c>
      <c r="H274" s="162" t="str">
        <f>INDEX('Daily Activity List'!B:B,MATCH(A274,'Daily Activity List'!$A:$A))</f>
        <v>AB - Clearance Sampling</v>
      </c>
      <c r="I274" s="136"/>
      <c r="J274" s="104" t="str">
        <f t="shared" si="259"/>
        <v/>
      </c>
      <c r="K274" s="104" t="str">
        <f t="shared" si="259"/>
        <v/>
      </c>
      <c r="L274" s="104" t="str">
        <f t="shared" si="258"/>
        <v/>
      </c>
      <c r="M274" s="104" t="str">
        <f t="shared" si="258"/>
        <v/>
      </c>
      <c r="N274" s="104" t="str">
        <f t="shared" si="258"/>
        <v/>
      </c>
      <c r="O274" s="104" t="str">
        <f t="shared" si="258"/>
        <v/>
      </c>
      <c r="P274" s="104" t="str">
        <f t="shared" si="258"/>
        <v/>
      </c>
      <c r="Q274" s="104" t="str">
        <f t="shared" si="258"/>
        <v/>
      </c>
      <c r="R274" s="104" t="str">
        <f t="shared" si="258"/>
        <v/>
      </c>
      <c r="S274" s="104" t="str">
        <f t="shared" si="258"/>
        <v/>
      </c>
      <c r="T274" s="104" t="str">
        <f t="shared" si="258"/>
        <v/>
      </c>
      <c r="U274" s="104" t="str">
        <f t="shared" si="258"/>
        <v/>
      </c>
      <c r="V274" s="104" t="str">
        <f t="shared" si="258"/>
        <v/>
      </c>
      <c r="W274" s="136"/>
      <c r="X274" s="104" t="str">
        <f t="shared" si="229"/>
        <v/>
      </c>
      <c r="Y274" s="104" t="str">
        <f t="shared" si="254"/>
        <v/>
      </c>
      <c r="Z274" s="104" t="str">
        <f t="shared" si="254"/>
        <v/>
      </c>
      <c r="AA274" s="104" t="str">
        <f t="shared" si="254"/>
        <v/>
      </c>
      <c r="AB274" s="104" t="str">
        <f t="shared" si="254"/>
        <v/>
      </c>
      <c r="AC274" s="104" t="str">
        <f t="shared" si="254"/>
        <v/>
      </c>
      <c r="AD274" s="104" t="str">
        <f t="shared" si="254"/>
        <v/>
      </c>
      <c r="AE274" s="104" t="str">
        <f t="shared" si="254"/>
        <v/>
      </c>
      <c r="AF274" s="104" t="str">
        <f t="shared" si="254"/>
        <v/>
      </c>
      <c r="AG274" s="104" t="str">
        <f t="shared" si="254"/>
        <v/>
      </c>
      <c r="AH274" s="104" t="str">
        <f t="shared" si="254"/>
        <v/>
      </c>
      <c r="AI274" s="104" t="str">
        <f t="shared" si="254"/>
        <v/>
      </c>
      <c r="AJ274" s="104" t="str">
        <f t="shared" si="254"/>
        <v/>
      </c>
      <c r="AK274" s="104"/>
      <c r="AL274" s="104" t="str">
        <f t="shared" si="230"/>
        <v/>
      </c>
      <c r="AM274" s="104" t="str">
        <f t="shared" si="255"/>
        <v/>
      </c>
      <c r="AN274" s="104" t="str">
        <f t="shared" si="255"/>
        <v/>
      </c>
      <c r="AO274" s="104" t="str">
        <f t="shared" si="255"/>
        <v/>
      </c>
      <c r="AP274" s="104" t="str">
        <f t="shared" si="255"/>
        <v/>
      </c>
      <c r="AQ274" s="104" t="str">
        <f t="shared" si="255"/>
        <v/>
      </c>
      <c r="AR274" s="104" t="str">
        <f t="shared" si="255"/>
        <v/>
      </c>
      <c r="AS274" s="104" t="str">
        <f t="shared" si="255"/>
        <v/>
      </c>
      <c r="AT274" s="104" t="str">
        <f t="shared" si="255"/>
        <v/>
      </c>
      <c r="AU274" s="104" t="str">
        <f t="shared" si="255"/>
        <v/>
      </c>
      <c r="AV274" s="104" t="str">
        <f t="shared" si="255"/>
        <v/>
      </c>
      <c r="AW274" s="104" t="str">
        <f t="shared" si="255"/>
        <v/>
      </c>
      <c r="AX274" s="104" t="str">
        <f t="shared" si="255"/>
        <v/>
      </c>
      <c r="AY274" s="104"/>
      <c r="AZ274" s="104" t="str">
        <f t="shared" si="231"/>
        <v/>
      </c>
      <c r="BA274" s="104" t="str">
        <f t="shared" si="256"/>
        <v/>
      </c>
      <c r="BB274" s="104" t="str">
        <f t="shared" si="256"/>
        <v/>
      </c>
      <c r="BC274" s="104" t="str">
        <f t="shared" si="256"/>
        <v/>
      </c>
      <c r="BD274" s="104" t="str">
        <f t="shared" si="256"/>
        <v/>
      </c>
      <c r="BE274" s="104" t="str">
        <f t="shared" si="256"/>
        <v/>
      </c>
      <c r="BF274" s="104" t="str">
        <f t="shared" si="256"/>
        <v/>
      </c>
      <c r="BG274" s="104" t="str">
        <f t="shared" si="256"/>
        <v/>
      </c>
      <c r="BH274" s="104">
        <f t="shared" si="256"/>
        <v>18.399999999999999</v>
      </c>
      <c r="BI274" s="104" t="str">
        <f t="shared" si="256"/>
        <v/>
      </c>
      <c r="BJ274" s="104" t="str">
        <f t="shared" si="256"/>
        <v/>
      </c>
      <c r="BK274" s="104" t="str">
        <f t="shared" si="256"/>
        <v/>
      </c>
      <c r="BL274" s="104" t="str">
        <f t="shared" si="256"/>
        <v/>
      </c>
      <c r="BM274" s="104"/>
      <c r="BN274" s="104" t="str">
        <f t="shared" si="232"/>
        <v/>
      </c>
      <c r="BO274" s="104" t="str">
        <f t="shared" si="257"/>
        <v/>
      </c>
      <c r="BP274" s="104" t="str">
        <f t="shared" si="257"/>
        <v/>
      </c>
      <c r="BQ274" s="104" t="str">
        <f t="shared" si="257"/>
        <v/>
      </c>
      <c r="BR274" s="104" t="str">
        <f t="shared" si="257"/>
        <v/>
      </c>
      <c r="BS274" s="104" t="str">
        <f t="shared" si="257"/>
        <v/>
      </c>
      <c r="BT274" s="104" t="str">
        <f t="shared" si="257"/>
        <v/>
      </c>
      <c r="BU274" s="104" t="str">
        <f t="shared" si="257"/>
        <v/>
      </c>
      <c r="BV274" s="104" t="str">
        <f t="shared" si="257"/>
        <v/>
      </c>
      <c r="BW274" s="104" t="str">
        <f t="shared" si="257"/>
        <v/>
      </c>
      <c r="BX274" s="104" t="str">
        <f t="shared" si="257"/>
        <v/>
      </c>
      <c r="BY274" s="104" t="str">
        <f t="shared" si="257"/>
        <v/>
      </c>
      <c r="BZ274" s="104" t="str">
        <f t="shared" si="257"/>
        <v/>
      </c>
      <c r="CA274" s="104"/>
      <c r="CB274" s="104" t="str">
        <f t="shared" si="244"/>
        <v/>
      </c>
      <c r="CC274" s="104" t="str">
        <f t="shared" si="244"/>
        <v/>
      </c>
      <c r="CD274" s="104" t="str">
        <f t="shared" si="244"/>
        <v/>
      </c>
      <c r="CE274" s="104" t="str">
        <f t="shared" si="244"/>
        <v/>
      </c>
      <c r="CF274" s="104" t="str">
        <f t="shared" si="244"/>
        <v/>
      </c>
      <c r="CG274" s="104" t="str">
        <f t="shared" si="244"/>
        <v/>
      </c>
      <c r="CH274" s="104" t="str">
        <f t="shared" si="244"/>
        <v/>
      </c>
      <c r="CI274" s="104" t="str">
        <f t="shared" si="244"/>
        <v/>
      </c>
      <c r="CJ274" s="104" t="str">
        <f t="shared" si="244"/>
        <v/>
      </c>
      <c r="CK274" s="104" t="str">
        <f t="shared" si="244"/>
        <v/>
      </c>
      <c r="CL274" s="104" t="str">
        <f t="shared" si="244"/>
        <v/>
      </c>
      <c r="CM274" s="104" t="str">
        <f t="shared" si="244"/>
        <v/>
      </c>
      <c r="CN274" s="104" t="str">
        <f t="shared" si="244"/>
        <v/>
      </c>
      <c r="CO274" s="104"/>
      <c r="CP274" s="104" t="str">
        <f t="shared" si="245"/>
        <v/>
      </c>
      <c r="CQ274" s="104" t="str">
        <f t="shared" si="245"/>
        <v/>
      </c>
      <c r="CR274" s="104" t="str">
        <f t="shared" si="245"/>
        <v/>
      </c>
      <c r="CS274" s="104" t="str">
        <f t="shared" si="245"/>
        <v/>
      </c>
      <c r="CT274" s="104" t="str">
        <f t="shared" si="245"/>
        <v/>
      </c>
      <c r="CU274" s="104" t="str">
        <f t="shared" si="245"/>
        <v/>
      </c>
      <c r="CV274" s="104" t="str">
        <f t="shared" si="245"/>
        <v/>
      </c>
      <c r="CW274" s="104" t="str">
        <f t="shared" si="245"/>
        <v/>
      </c>
      <c r="CX274" s="104" t="str">
        <f t="shared" si="245"/>
        <v/>
      </c>
      <c r="CY274" s="104" t="str">
        <f t="shared" si="245"/>
        <v/>
      </c>
      <c r="CZ274" s="104" t="str">
        <f t="shared" si="245"/>
        <v/>
      </c>
      <c r="DA274" s="104" t="str">
        <f t="shared" si="245"/>
        <v/>
      </c>
      <c r="DB274" s="104" t="str">
        <f t="shared" si="245"/>
        <v/>
      </c>
      <c r="DC274" s="104"/>
      <c r="DD274" s="104" t="str">
        <f t="shared" si="246"/>
        <v/>
      </c>
      <c r="DE274" s="104" t="str">
        <f t="shared" si="246"/>
        <v/>
      </c>
      <c r="DF274" s="104" t="str">
        <f t="shared" si="246"/>
        <v/>
      </c>
      <c r="DG274" s="104" t="str">
        <f t="shared" si="246"/>
        <v/>
      </c>
      <c r="DH274" s="104" t="str">
        <f t="shared" si="246"/>
        <v/>
      </c>
      <c r="DI274" s="104" t="str">
        <f t="shared" si="246"/>
        <v/>
      </c>
      <c r="DJ274" s="104" t="str">
        <f t="shared" si="246"/>
        <v/>
      </c>
      <c r="DK274" s="104" t="str">
        <f t="shared" si="246"/>
        <v/>
      </c>
      <c r="DL274" s="104" t="str">
        <f t="shared" si="246"/>
        <v/>
      </c>
      <c r="DM274" s="104" t="str">
        <f t="shared" si="246"/>
        <v/>
      </c>
      <c r="DN274" s="104" t="str">
        <f t="shared" si="246"/>
        <v/>
      </c>
      <c r="DO274" s="104" t="str">
        <f t="shared" si="246"/>
        <v/>
      </c>
      <c r="DP274" s="104" t="str">
        <f t="shared" si="246"/>
        <v/>
      </c>
      <c r="DQ274" s="104"/>
      <c r="DR274" s="104" t="str">
        <f t="shared" si="247"/>
        <v/>
      </c>
      <c r="DS274" s="104" t="str">
        <f t="shared" si="247"/>
        <v/>
      </c>
      <c r="DT274" s="104" t="str">
        <f t="shared" si="247"/>
        <v/>
      </c>
      <c r="DU274" s="104" t="str">
        <f t="shared" si="247"/>
        <v/>
      </c>
      <c r="DV274" s="104" t="str">
        <f t="shared" si="247"/>
        <v/>
      </c>
      <c r="DW274" s="104" t="str">
        <f t="shared" si="247"/>
        <v/>
      </c>
      <c r="DX274" s="104" t="str">
        <f t="shared" si="247"/>
        <v/>
      </c>
      <c r="DY274" s="104" t="str">
        <f t="shared" si="247"/>
        <v/>
      </c>
      <c r="DZ274" s="104" t="str">
        <f t="shared" si="247"/>
        <v/>
      </c>
      <c r="EA274" s="104" t="str">
        <f t="shared" si="247"/>
        <v/>
      </c>
      <c r="EB274" s="104" t="str">
        <f t="shared" si="247"/>
        <v/>
      </c>
      <c r="EC274" s="104" t="str">
        <f t="shared" si="247"/>
        <v/>
      </c>
      <c r="ED274" s="104" t="str">
        <f t="shared" si="247"/>
        <v/>
      </c>
      <c r="EE274" s="104"/>
      <c r="EF274" s="104" t="str">
        <f t="shared" si="248"/>
        <v/>
      </c>
      <c r="EG274" s="104" t="str">
        <f t="shared" si="248"/>
        <v/>
      </c>
      <c r="EH274" s="104" t="str">
        <f t="shared" si="248"/>
        <v/>
      </c>
      <c r="EI274" s="104" t="str">
        <f t="shared" si="248"/>
        <v/>
      </c>
      <c r="EJ274" s="104" t="str">
        <f t="shared" si="248"/>
        <v/>
      </c>
      <c r="EK274" s="104" t="str">
        <f t="shared" si="248"/>
        <v/>
      </c>
      <c r="EL274" s="104" t="str">
        <f t="shared" si="248"/>
        <v/>
      </c>
      <c r="EM274" s="104" t="str">
        <f t="shared" si="248"/>
        <v/>
      </c>
      <c r="EN274" s="104" t="str">
        <f t="shared" si="248"/>
        <v/>
      </c>
      <c r="EO274" s="104" t="str">
        <f t="shared" si="248"/>
        <v/>
      </c>
      <c r="EP274" s="104" t="str">
        <f t="shared" si="248"/>
        <v/>
      </c>
      <c r="EQ274" s="104" t="str">
        <f t="shared" si="248"/>
        <v/>
      </c>
      <c r="ER274" s="104" t="str">
        <f t="shared" si="248"/>
        <v/>
      </c>
      <c r="ES274" s="104"/>
      <c r="ET274" s="104" t="str">
        <f t="shared" si="249"/>
        <v/>
      </c>
      <c r="EU274" s="104" t="str">
        <f t="shared" si="249"/>
        <v/>
      </c>
      <c r="EV274" s="104" t="str">
        <f t="shared" si="249"/>
        <v/>
      </c>
      <c r="EW274" s="104" t="str">
        <f t="shared" si="249"/>
        <v/>
      </c>
      <c r="EX274" s="104" t="str">
        <f t="shared" si="249"/>
        <v/>
      </c>
      <c r="EY274" s="104" t="str">
        <f t="shared" si="249"/>
        <v/>
      </c>
      <c r="EZ274" s="104" t="str">
        <f t="shared" si="249"/>
        <v/>
      </c>
      <c r="FA274" s="104" t="str">
        <f t="shared" si="249"/>
        <v/>
      </c>
      <c r="FB274" s="104" t="str">
        <f t="shared" si="249"/>
        <v/>
      </c>
      <c r="FC274" s="104" t="str">
        <f t="shared" si="249"/>
        <v/>
      </c>
      <c r="FD274" s="104" t="str">
        <f t="shared" si="249"/>
        <v/>
      </c>
      <c r="FE274" s="104" t="str">
        <f t="shared" si="249"/>
        <v/>
      </c>
      <c r="FF274" s="104" t="str">
        <f t="shared" si="249"/>
        <v/>
      </c>
      <c r="FG274" s="104"/>
      <c r="FH274" s="104" t="str">
        <f t="shared" si="250"/>
        <v/>
      </c>
      <c r="FI274" s="104" t="str">
        <f t="shared" si="250"/>
        <v/>
      </c>
      <c r="FJ274" s="104" t="str">
        <f t="shared" si="250"/>
        <v/>
      </c>
      <c r="FK274" s="104" t="str">
        <f t="shared" si="250"/>
        <v/>
      </c>
      <c r="FL274" s="104" t="str">
        <f t="shared" si="250"/>
        <v/>
      </c>
      <c r="FM274" s="104" t="str">
        <f t="shared" si="250"/>
        <v/>
      </c>
      <c r="FN274" s="104" t="str">
        <f t="shared" si="250"/>
        <v/>
      </c>
      <c r="FO274" s="104" t="str">
        <f t="shared" si="250"/>
        <v/>
      </c>
      <c r="FP274" s="104" t="str">
        <f t="shared" si="250"/>
        <v/>
      </c>
      <c r="FQ274" s="104" t="str">
        <f t="shared" si="250"/>
        <v/>
      </c>
      <c r="FR274" s="104" t="str">
        <f t="shared" si="250"/>
        <v/>
      </c>
      <c r="FS274" s="104" t="str">
        <f t="shared" si="250"/>
        <v/>
      </c>
      <c r="FT274" s="104" t="str">
        <f t="shared" si="250"/>
        <v/>
      </c>
      <c r="FU274" s="104"/>
      <c r="FV274" s="104" t="str">
        <f t="shared" si="251"/>
        <v/>
      </c>
      <c r="FW274" s="104" t="str">
        <f t="shared" si="251"/>
        <v/>
      </c>
      <c r="FX274" s="104" t="str">
        <f t="shared" si="251"/>
        <v/>
      </c>
      <c r="FY274" s="104" t="str">
        <f t="shared" si="251"/>
        <v/>
      </c>
      <c r="FZ274" s="104" t="str">
        <f t="shared" si="251"/>
        <v/>
      </c>
      <c r="GA274" s="104" t="str">
        <f t="shared" si="251"/>
        <v/>
      </c>
      <c r="GB274" s="104" t="str">
        <f t="shared" si="251"/>
        <v/>
      </c>
      <c r="GC274" s="104" t="str">
        <f t="shared" si="251"/>
        <v/>
      </c>
      <c r="GD274" s="104" t="str">
        <f t="shared" si="251"/>
        <v/>
      </c>
      <c r="GE274" s="104" t="str">
        <f t="shared" si="251"/>
        <v/>
      </c>
      <c r="GF274" s="104" t="str">
        <f t="shared" si="251"/>
        <v/>
      </c>
      <c r="GG274" s="104" t="str">
        <f t="shared" si="251"/>
        <v/>
      </c>
      <c r="GH274" s="104" t="str">
        <f t="shared" si="251"/>
        <v/>
      </c>
      <c r="GI274" s="104"/>
      <c r="GJ274" s="104" t="str">
        <f t="shared" si="252"/>
        <v/>
      </c>
      <c r="GK274" s="104" t="str">
        <f t="shared" si="252"/>
        <v/>
      </c>
      <c r="GL274" s="104" t="str">
        <f t="shared" si="252"/>
        <v/>
      </c>
      <c r="GM274" s="104" t="str">
        <f t="shared" si="252"/>
        <v/>
      </c>
      <c r="GN274" s="104" t="str">
        <f t="shared" si="252"/>
        <v/>
      </c>
      <c r="GO274" s="104" t="str">
        <f t="shared" si="252"/>
        <v/>
      </c>
      <c r="GP274" s="104" t="str">
        <f t="shared" si="252"/>
        <v/>
      </c>
      <c r="GQ274" s="104" t="str">
        <f t="shared" si="252"/>
        <v/>
      </c>
      <c r="GR274" s="104" t="str">
        <f t="shared" si="252"/>
        <v/>
      </c>
      <c r="GS274" s="104" t="str">
        <f t="shared" si="252"/>
        <v/>
      </c>
      <c r="GT274" s="104" t="str">
        <f t="shared" si="252"/>
        <v/>
      </c>
      <c r="GU274" s="104" t="str">
        <f t="shared" si="252"/>
        <v/>
      </c>
      <c r="GV274" s="104" t="str">
        <f t="shared" si="252"/>
        <v/>
      </c>
      <c r="GW274" s="104"/>
      <c r="GX274" s="104" t="str">
        <f t="shared" si="253"/>
        <v/>
      </c>
      <c r="GY274" s="104" t="str">
        <f t="shared" si="253"/>
        <v/>
      </c>
      <c r="GZ274" s="104" t="str">
        <f t="shared" si="253"/>
        <v/>
      </c>
      <c r="HA274" s="104" t="str">
        <f t="shared" si="253"/>
        <v/>
      </c>
      <c r="HB274" s="104" t="str">
        <f t="shared" si="253"/>
        <v/>
      </c>
      <c r="HC274" s="104" t="str">
        <f t="shared" si="253"/>
        <v/>
      </c>
      <c r="HD274" s="104" t="str">
        <f t="shared" si="253"/>
        <v/>
      </c>
      <c r="HE274" s="104" t="str">
        <f t="shared" si="253"/>
        <v/>
      </c>
      <c r="HF274" s="104" t="str">
        <f t="shared" si="253"/>
        <v/>
      </c>
      <c r="HG274" s="104" t="str">
        <f t="shared" si="253"/>
        <v/>
      </c>
      <c r="HH274" s="104" t="str">
        <f t="shared" si="253"/>
        <v/>
      </c>
      <c r="HI274" s="104" t="str">
        <f t="shared" si="253"/>
        <v/>
      </c>
      <c r="HJ274" s="104" t="str">
        <f t="shared" si="253"/>
        <v/>
      </c>
    </row>
    <row r="275" spans="1:218" x14ac:dyDescent="0.25">
      <c r="A275" s="91">
        <v>40669</v>
      </c>
      <c r="B275" s="113">
        <v>0.3520833333333333</v>
      </c>
      <c r="C275" s="114" t="s">
        <v>571</v>
      </c>
      <c r="D275" s="160" t="s">
        <v>679</v>
      </c>
      <c r="E275" s="112">
        <v>22</v>
      </c>
      <c r="F275" s="134"/>
      <c r="G275" s="161" t="s">
        <v>676</v>
      </c>
      <c r="H275" s="162" t="str">
        <f>INDEX('Daily Activity List'!B:B,MATCH(A275,'Daily Activity List'!$A:$A))</f>
        <v>AB - Clearance Sampling</v>
      </c>
      <c r="I275" s="136"/>
      <c r="J275" s="104" t="str">
        <f t="shared" si="259"/>
        <v/>
      </c>
      <c r="K275" s="104" t="str">
        <f t="shared" si="259"/>
        <v/>
      </c>
      <c r="L275" s="104" t="str">
        <f t="shared" si="258"/>
        <v/>
      </c>
      <c r="M275" s="104" t="str">
        <f t="shared" si="258"/>
        <v/>
      </c>
      <c r="N275" s="104" t="str">
        <f t="shared" si="258"/>
        <v/>
      </c>
      <c r="O275" s="104" t="str">
        <f t="shared" si="258"/>
        <v/>
      </c>
      <c r="P275" s="104" t="str">
        <f t="shared" si="258"/>
        <v/>
      </c>
      <c r="Q275" s="104" t="str">
        <f t="shared" si="258"/>
        <v/>
      </c>
      <c r="R275" s="104">
        <f t="shared" si="258"/>
        <v>22</v>
      </c>
      <c r="S275" s="104" t="str">
        <f t="shared" si="258"/>
        <v/>
      </c>
      <c r="T275" s="104" t="str">
        <f t="shared" si="258"/>
        <v/>
      </c>
      <c r="U275" s="104" t="str">
        <f t="shared" si="258"/>
        <v/>
      </c>
      <c r="V275" s="104" t="str">
        <f t="shared" si="258"/>
        <v/>
      </c>
      <c r="W275" s="136"/>
      <c r="X275" s="104" t="str">
        <f t="shared" si="229"/>
        <v/>
      </c>
      <c r="Y275" s="104" t="str">
        <f t="shared" si="254"/>
        <v/>
      </c>
      <c r="Z275" s="104" t="str">
        <f t="shared" si="254"/>
        <v/>
      </c>
      <c r="AA275" s="104" t="str">
        <f t="shared" si="254"/>
        <v/>
      </c>
      <c r="AB275" s="104" t="str">
        <f t="shared" si="254"/>
        <v/>
      </c>
      <c r="AC275" s="104" t="str">
        <f t="shared" si="254"/>
        <v/>
      </c>
      <c r="AD275" s="104" t="str">
        <f t="shared" si="254"/>
        <v/>
      </c>
      <c r="AE275" s="104" t="str">
        <f t="shared" si="254"/>
        <v/>
      </c>
      <c r="AF275" s="104" t="str">
        <f t="shared" si="254"/>
        <v/>
      </c>
      <c r="AG275" s="104" t="str">
        <f t="shared" si="254"/>
        <v/>
      </c>
      <c r="AH275" s="104" t="str">
        <f t="shared" si="254"/>
        <v/>
      </c>
      <c r="AI275" s="104" t="str">
        <f t="shared" si="254"/>
        <v/>
      </c>
      <c r="AJ275" s="104" t="str">
        <f t="shared" si="254"/>
        <v/>
      </c>
      <c r="AK275" s="104"/>
      <c r="AL275" s="104" t="str">
        <f t="shared" si="230"/>
        <v/>
      </c>
      <c r="AM275" s="104" t="str">
        <f t="shared" si="255"/>
        <v/>
      </c>
      <c r="AN275" s="104" t="str">
        <f t="shared" si="255"/>
        <v/>
      </c>
      <c r="AO275" s="104" t="str">
        <f t="shared" si="255"/>
        <v/>
      </c>
      <c r="AP275" s="104" t="str">
        <f t="shared" si="255"/>
        <v/>
      </c>
      <c r="AQ275" s="104" t="str">
        <f t="shared" si="255"/>
        <v/>
      </c>
      <c r="AR275" s="104" t="str">
        <f t="shared" si="255"/>
        <v/>
      </c>
      <c r="AS275" s="104" t="str">
        <f t="shared" si="255"/>
        <v/>
      </c>
      <c r="AT275" s="104" t="str">
        <f t="shared" si="255"/>
        <v/>
      </c>
      <c r="AU275" s="104" t="str">
        <f t="shared" si="255"/>
        <v/>
      </c>
      <c r="AV275" s="104" t="str">
        <f t="shared" si="255"/>
        <v/>
      </c>
      <c r="AW275" s="104" t="str">
        <f t="shared" si="255"/>
        <v/>
      </c>
      <c r="AX275" s="104" t="str">
        <f t="shared" si="255"/>
        <v/>
      </c>
      <c r="AY275" s="104"/>
      <c r="AZ275" s="104" t="str">
        <f t="shared" si="231"/>
        <v/>
      </c>
      <c r="BA275" s="104" t="str">
        <f t="shared" si="256"/>
        <v/>
      </c>
      <c r="BB275" s="104" t="str">
        <f t="shared" si="256"/>
        <v/>
      </c>
      <c r="BC275" s="104" t="str">
        <f t="shared" si="256"/>
        <v/>
      </c>
      <c r="BD275" s="104" t="str">
        <f t="shared" si="256"/>
        <v/>
      </c>
      <c r="BE275" s="104" t="str">
        <f t="shared" si="256"/>
        <v/>
      </c>
      <c r="BF275" s="104" t="str">
        <f t="shared" si="256"/>
        <v/>
      </c>
      <c r="BG275" s="104" t="str">
        <f t="shared" si="256"/>
        <v/>
      </c>
      <c r="BH275" s="104" t="str">
        <f t="shared" si="256"/>
        <v/>
      </c>
      <c r="BI275" s="104" t="str">
        <f t="shared" si="256"/>
        <v/>
      </c>
      <c r="BJ275" s="104" t="str">
        <f t="shared" si="256"/>
        <v/>
      </c>
      <c r="BK275" s="104" t="str">
        <f t="shared" si="256"/>
        <v/>
      </c>
      <c r="BL275" s="104" t="str">
        <f t="shared" si="256"/>
        <v/>
      </c>
      <c r="BM275" s="104"/>
      <c r="BN275" s="104" t="str">
        <f t="shared" si="232"/>
        <v/>
      </c>
      <c r="BO275" s="104" t="str">
        <f t="shared" si="257"/>
        <v/>
      </c>
      <c r="BP275" s="104" t="str">
        <f t="shared" si="257"/>
        <v/>
      </c>
      <c r="BQ275" s="104" t="str">
        <f t="shared" si="257"/>
        <v/>
      </c>
      <c r="BR275" s="104" t="str">
        <f t="shared" si="257"/>
        <v/>
      </c>
      <c r="BS275" s="104" t="str">
        <f t="shared" si="257"/>
        <v/>
      </c>
      <c r="BT275" s="104" t="str">
        <f t="shared" si="257"/>
        <v/>
      </c>
      <c r="BU275" s="104" t="str">
        <f t="shared" si="257"/>
        <v/>
      </c>
      <c r="BV275" s="104" t="str">
        <f t="shared" si="257"/>
        <v/>
      </c>
      <c r="BW275" s="104" t="str">
        <f t="shared" si="257"/>
        <v/>
      </c>
      <c r="BX275" s="104" t="str">
        <f t="shared" si="257"/>
        <v/>
      </c>
      <c r="BY275" s="104" t="str">
        <f t="shared" si="257"/>
        <v/>
      </c>
      <c r="BZ275" s="104" t="str">
        <f t="shared" si="257"/>
        <v/>
      </c>
      <c r="CA275" s="104"/>
      <c r="CB275" s="104" t="str">
        <f t="shared" si="244"/>
        <v/>
      </c>
      <c r="CC275" s="104" t="str">
        <f t="shared" si="244"/>
        <v/>
      </c>
      <c r="CD275" s="104" t="str">
        <f t="shared" si="244"/>
        <v/>
      </c>
      <c r="CE275" s="104" t="str">
        <f t="shared" si="244"/>
        <v/>
      </c>
      <c r="CF275" s="104" t="str">
        <f t="shared" si="244"/>
        <v/>
      </c>
      <c r="CG275" s="104" t="str">
        <f t="shared" si="244"/>
        <v/>
      </c>
      <c r="CH275" s="104" t="str">
        <f t="shared" si="244"/>
        <v/>
      </c>
      <c r="CI275" s="104" t="str">
        <f t="shared" si="244"/>
        <v/>
      </c>
      <c r="CJ275" s="104" t="str">
        <f t="shared" si="244"/>
        <v/>
      </c>
      <c r="CK275" s="104" t="str">
        <f t="shared" si="244"/>
        <v/>
      </c>
      <c r="CL275" s="104" t="str">
        <f t="shared" si="244"/>
        <v/>
      </c>
      <c r="CM275" s="104" t="str">
        <f t="shared" si="244"/>
        <v/>
      </c>
      <c r="CN275" s="104" t="str">
        <f t="shared" si="244"/>
        <v/>
      </c>
      <c r="CO275" s="104"/>
      <c r="CP275" s="104" t="str">
        <f t="shared" si="245"/>
        <v/>
      </c>
      <c r="CQ275" s="104" t="str">
        <f t="shared" si="245"/>
        <v/>
      </c>
      <c r="CR275" s="104" t="str">
        <f t="shared" si="245"/>
        <v/>
      </c>
      <c r="CS275" s="104" t="str">
        <f t="shared" si="245"/>
        <v/>
      </c>
      <c r="CT275" s="104" t="str">
        <f t="shared" si="245"/>
        <v/>
      </c>
      <c r="CU275" s="104" t="str">
        <f t="shared" si="245"/>
        <v/>
      </c>
      <c r="CV275" s="104" t="str">
        <f t="shared" si="245"/>
        <v/>
      </c>
      <c r="CW275" s="104" t="str">
        <f t="shared" si="245"/>
        <v/>
      </c>
      <c r="CX275" s="104" t="str">
        <f t="shared" si="245"/>
        <v/>
      </c>
      <c r="CY275" s="104" t="str">
        <f t="shared" si="245"/>
        <v/>
      </c>
      <c r="CZ275" s="104" t="str">
        <f t="shared" si="245"/>
        <v/>
      </c>
      <c r="DA275" s="104" t="str">
        <f t="shared" si="245"/>
        <v/>
      </c>
      <c r="DB275" s="104" t="str">
        <f t="shared" si="245"/>
        <v/>
      </c>
      <c r="DC275" s="104"/>
      <c r="DD275" s="104" t="str">
        <f t="shared" si="246"/>
        <v/>
      </c>
      <c r="DE275" s="104" t="str">
        <f t="shared" si="246"/>
        <v/>
      </c>
      <c r="DF275" s="104" t="str">
        <f t="shared" si="246"/>
        <v/>
      </c>
      <c r="DG275" s="104" t="str">
        <f t="shared" si="246"/>
        <v/>
      </c>
      <c r="DH275" s="104" t="str">
        <f t="shared" si="246"/>
        <v/>
      </c>
      <c r="DI275" s="104" t="str">
        <f t="shared" si="246"/>
        <v/>
      </c>
      <c r="DJ275" s="104" t="str">
        <f t="shared" si="246"/>
        <v/>
      </c>
      <c r="DK275" s="104" t="str">
        <f t="shared" si="246"/>
        <v/>
      </c>
      <c r="DL275" s="104" t="str">
        <f t="shared" si="246"/>
        <v/>
      </c>
      <c r="DM275" s="104" t="str">
        <f t="shared" si="246"/>
        <v/>
      </c>
      <c r="DN275" s="104" t="str">
        <f t="shared" si="246"/>
        <v/>
      </c>
      <c r="DO275" s="104" t="str">
        <f t="shared" si="246"/>
        <v/>
      </c>
      <c r="DP275" s="104" t="str">
        <f t="shared" si="246"/>
        <v/>
      </c>
      <c r="DQ275" s="104"/>
      <c r="DR275" s="104" t="str">
        <f t="shared" si="247"/>
        <v/>
      </c>
      <c r="DS275" s="104" t="str">
        <f t="shared" si="247"/>
        <v/>
      </c>
      <c r="DT275" s="104" t="str">
        <f t="shared" si="247"/>
        <v/>
      </c>
      <c r="DU275" s="104" t="str">
        <f t="shared" si="247"/>
        <v/>
      </c>
      <c r="DV275" s="104" t="str">
        <f t="shared" si="247"/>
        <v/>
      </c>
      <c r="DW275" s="104" t="str">
        <f t="shared" si="247"/>
        <v/>
      </c>
      <c r="DX275" s="104" t="str">
        <f t="shared" si="247"/>
        <v/>
      </c>
      <c r="DY275" s="104" t="str">
        <f t="shared" si="247"/>
        <v/>
      </c>
      <c r="DZ275" s="104" t="str">
        <f t="shared" si="247"/>
        <v/>
      </c>
      <c r="EA275" s="104" t="str">
        <f t="shared" si="247"/>
        <v/>
      </c>
      <c r="EB275" s="104" t="str">
        <f t="shared" si="247"/>
        <v/>
      </c>
      <c r="EC275" s="104" t="str">
        <f t="shared" si="247"/>
        <v/>
      </c>
      <c r="ED275" s="104" t="str">
        <f t="shared" si="247"/>
        <v/>
      </c>
      <c r="EE275" s="104"/>
      <c r="EF275" s="104" t="str">
        <f t="shared" si="248"/>
        <v/>
      </c>
      <c r="EG275" s="104" t="str">
        <f t="shared" si="248"/>
        <v/>
      </c>
      <c r="EH275" s="104" t="str">
        <f t="shared" si="248"/>
        <v/>
      </c>
      <c r="EI275" s="104" t="str">
        <f t="shared" si="248"/>
        <v/>
      </c>
      <c r="EJ275" s="104" t="str">
        <f t="shared" si="248"/>
        <v/>
      </c>
      <c r="EK275" s="104" t="str">
        <f t="shared" si="248"/>
        <v/>
      </c>
      <c r="EL275" s="104" t="str">
        <f t="shared" si="248"/>
        <v/>
      </c>
      <c r="EM275" s="104" t="str">
        <f t="shared" si="248"/>
        <v/>
      </c>
      <c r="EN275" s="104" t="str">
        <f t="shared" si="248"/>
        <v/>
      </c>
      <c r="EO275" s="104" t="str">
        <f t="shared" si="248"/>
        <v/>
      </c>
      <c r="EP275" s="104" t="str">
        <f t="shared" si="248"/>
        <v/>
      </c>
      <c r="EQ275" s="104" t="str">
        <f t="shared" si="248"/>
        <v/>
      </c>
      <c r="ER275" s="104" t="str">
        <f t="shared" si="248"/>
        <v/>
      </c>
      <c r="ES275" s="104"/>
      <c r="ET275" s="104" t="str">
        <f t="shared" si="249"/>
        <v/>
      </c>
      <c r="EU275" s="104" t="str">
        <f t="shared" si="249"/>
        <v/>
      </c>
      <c r="EV275" s="104" t="str">
        <f t="shared" si="249"/>
        <v/>
      </c>
      <c r="EW275" s="104" t="str">
        <f t="shared" si="249"/>
        <v/>
      </c>
      <c r="EX275" s="104" t="str">
        <f t="shared" si="249"/>
        <v/>
      </c>
      <c r="EY275" s="104" t="str">
        <f t="shared" si="249"/>
        <v/>
      </c>
      <c r="EZ275" s="104" t="str">
        <f t="shared" si="249"/>
        <v/>
      </c>
      <c r="FA275" s="104" t="str">
        <f t="shared" si="249"/>
        <v/>
      </c>
      <c r="FB275" s="104" t="str">
        <f t="shared" si="249"/>
        <v/>
      </c>
      <c r="FC275" s="104" t="str">
        <f t="shared" si="249"/>
        <v/>
      </c>
      <c r="FD275" s="104" t="str">
        <f t="shared" si="249"/>
        <v/>
      </c>
      <c r="FE275" s="104" t="str">
        <f t="shared" si="249"/>
        <v/>
      </c>
      <c r="FF275" s="104" t="str">
        <f t="shared" si="249"/>
        <v/>
      </c>
      <c r="FG275" s="104"/>
      <c r="FH275" s="104" t="str">
        <f t="shared" si="250"/>
        <v/>
      </c>
      <c r="FI275" s="104" t="str">
        <f t="shared" si="250"/>
        <v/>
      </c>
      <c r="FJ275" s="104" t="str">
        <f t="shared" si="250"/>
        <v/>
      </c>
      <c r="FK275" s="104" t="str">
        <f t="shared" si="250"/>
        <v/>
      </c>
      <c r="FL275" s="104" t="str">
        <f t="shared" si="250"/>
        <v/>
      </c>
      <c r="FM275" s="104" t="str">
        <f t="shared" si="250"/>
        <v/>
      </c>
      <c r="FN275" s="104" t="str">
        <f t="shared" si="250"/>
        <v/>
      </c>
      <c r="FO275" s="104" t="str">
        <f t="shared" si="250"/>
        <v/>
      </c>
      <c r="FP275" s="104" t="str">
        <f t="shared" si="250"/>
        <v/>
      </c>
      <c r="FQ275" s="104" t="str">
        <f t="shared" si="250"/>
        <v/>
      </c>
      <c r="FR275" s="104" t="str">
        <f t="shared" si="250"/>
        <v/>
      </c>
      <c r="FS275" s="104" t="str">
        <f t="shared" si="250"/>
        <v/>
      </c>
      <c r="FT275" s="104" t="str">
        <f t="shared" si="250"/>
        <v/>
      </c>
      <c r="FU275" s="104"/>
      <c r="FV275" s="104" t="str">
        <f t="shared" si="251"/>
        <v/>
      </c>
      <c r="FW275" s="104" t="str">
        <f t="shared" si="251"/>
        <v/>
      </c>
      <c r="FX275" s="104" t="str">
        <f t="shared" si="251"/>
        <v/>
      </c>
      <c r="FY275" s="104" t="str">
        <f t="shared" si="251"/>
        <v/>
      </c>
      <c r="FZ275" s="104" t="str">
        <f t="shared" si="251"/>
        <v/>
      </c>
      <c r="GA275" s="104" t="str">
        <f t="shared" si="251"/>
        <v/>
      </c>
      <c r="GB275" s="104" t="str">
        <f t="shared" si="251"/>
        <v/>
      </c>
      <c r="GC275" s="104" t="str">
        <f t="shared" si="251"/>
        <v/>
      </c>
      <c r="GD275" s="104" t="str">
        <f t="shared" si="251"/>
        <v/>
      </c>
      <c r="GE275" s="104" t="str">
        <f t="shared" si="251"/>
        <v/>
      </c>
      <c r="GF275" s="104" t="str">
        <f t="shared" si="251"/>
        <v/>
      </c>
      <c r="GG275" s="104" t="str">
        <f t="shared" si="251"/>
        <v/>
      </c>
      <c r="GH275" s="104" t="str">
        <f t="shared" si="251"/>
        <v/>
      </c>
      <c r="GI275" s="104"/>
      <c r="GJ275" s="104" t="str">
        <f t="shared" si="252"/>
        <v/>
      </c>
      <c r="GK275" s="104" t="str">
        <f t="shared" si="252"/>
        <v/>
      </c>
      <c r="GL275" s="104" t="str">
        <f t="shared" si="252"/>
        <v/>
      </c>
      <c r="GM275" s="104" t="str">
        <f t="shared" si="252"/>
        <v/>
      </c>
      <c r="GN275" s="104" t="str">
        <f t="shared" si="252"/>
        <v/>
      </c>
      <c r="GO275" s="104" t="str">
        <f t="shared" si="252"/>
        <v/>
      </c>
      <c r="GP275" s="104" t="str">
        <f t="shared" si="252"/>
        <v/>
      </c>
      <c r="GQ275" s="104" t="str">
        <f t="shared" si="252"/>
        <v/>
      </c>
      <c r="GR275" s="104" t="str">
        <f t="shared" si="252"/>
        <v/>
      </c>
      <c r="GS275" s="104" t="str">
        <f t="shared" si="252"/>
        <v/>
      </c>
      <c r="GT275" s="104" t="str">
        <f t="shared" si="252"/>
        <v/>
      </c>
      <c r="GU275" s="104" t="str">
        <f t="shared" si="252"/>
        <v/>
      </c>
      <c r="GV275" s="104" t="str">
        <f t="shared" si="252"/>
        <v/>
      </c>
      <c r="GW275" s="104"/>
      <c r="GX275" s="104" t="str">
        <f t="shared" si="253"/>
        <v/>
      </c>
      <c r="GY275" s="104" t="str">
        <f t="shared" si="253"/>
        <v/>
      </c>
      <c r="GZ275" s="104" t="str">
        <f t="shared" si="253"/>
        <v/>
      </c>
      <c r="HA275" s="104" t="str">
        <f t="shared" si="253"/>
        <v/>
      </c>
      <c r="HB275" s="104" t="str">
        <f t="shared" si="253"/>
        <v/>
      </c>
      <c r="HC275" s="104" t="str">
        <f t="shared" si="253"/>
        <v/>
      </c>
      <c r="HD275" s="104" t="str">
        <f t="shared" si="253"/>
        <v/>
      </c>
      <c r="HE275" s="104" t="str">
        <f t="shared" si="253"/>
        <v/>
      </c>
      <c r="HF275" s="104" t="str">
        <f t="shared" si="253"/>
        <v/>
      </c>
      <c r="HG275" s="104" t="str">
        <f t="shared" si="253"/>
        <v/>
      </c>
      <c r="HH275" s="104" t="str">
        <f t="shared" si="253"/>
        <v/>
      </c>
      <c r="HI275" s="104" t="str">
        <f t="shared" si="253"/>
        <v/>
      </c>
      <c r="HJ275" s="104" t="str">
        <f t="shared" si="253"/>
        <v/>
      </c>
    </row>
    <row r="276" spans="1:218" x14ac:dyDescent="0.25">
      <c r="A276" s="91">
        <v>40669</v>
      </c>
      <c r="B276" s="113">
        <v>0.3576388888888889</v>
      </c>
      <c r="C276" s="114" t="s">
        <v>565</v>
      </c>
      <c r="D276" s="160" t="s">
        <v>677</v>
      </c>
      <c r="E276" s="112">
        <v>17.8</v>
      </c>
      <c r="F276" s="134"/>
      <c r="G276" s="161" t="s">
        <v>676</v>
      </c>
      <c r="H276" s="162" t="str">
        <f>INDEX('Daily Activity List'!B:B,MATCH(A276,'Daily Activity List'!$A:$A))</f>
        <v>AB - Clearance Sampling</v>
      </c>
      <c r="I276" s="136"/>
      <c r="J276" s="104" t="str">
        <f t="shared" si="259"/>
        <v/>
      </c>
      <c r="K276" s="104" t="str">
        <f t="shared" si="259"/>
        <v/>
      </c>
      <c r="L276" s="104" t="str">
        <f t="shared" si="258"/>
        <v/>
      </c>
      <c r="M276" s="104" t="str">
        <f t="shared" si="258"/>
        <v/>
      </c>
      <c r="N276" s="104" t="str">
        <f t="shared" si="258"/>
        <v/>
      </c>
      <c r="O276" s="104" t="str">
        <f t="shared" si="258"/>
        <v/>
      </c>
      <c r="P276" s="104" t="str">
        <f t="shared" si="258"/>
        <v/>
      </c>
      <c r="Q276" s="104" t="str">
        <f t="shared" si="258"/>
        <v/>
      </c>
      <c r="R276" s="104" t="str">
        <f t="shared" si="258"/>
        <v/>
      </c>
      <c r="S276" s="104" t="str">
        <f t="shared" si="258"/>
        <v/>
      </c>
      <c r="T276" s="104" t="str">
        <f t="shared" si="258"/>
        <v/>
      </c>
      <c r="U276" s="104" t="str">
        <f t="shared" si="258"/>
        <v/>
      </c>
      <c r="V276" s="104" t="str">
        <f t="shared" si="258"/>
        <v/>
      </c>
      <c r="W276" s="136"/>
      <c r="X276" s="104" t="str">
        <f t="shared" si="229"/>
        <v/>
      </c>
      <c r="Y276" s="104" t="str">
        <f t="shared" si="254"/>
        <v/>
      </c>
      <c r="Z276" s="104" t="str">
        <f t="shared" si="254"/>
        <v/>
      </c>
      <c r="AA276" s="104" t="str">
        <f t="shared" si="254"/>
        <v/>
      </c>
      <c r="AB276" s="104" t="str">
        <f t="shared" si="254"/>
        <v/>
      </c>
      <c r="AC276" s="104" t="str">
        <f t="shared" si="254"/>
        <v/>
      </c>
      <c r="AD276" s="104" t="str">
        <f t="shared" si="254"/>
        <v/>
      </c>
      <c r="AE276" s="104" t="str">
        <f t="shared" si="254"/>
        <v/>
      </c>
      <c r="AF276" s="104" t="str">
        <f t="shared" si="254"/>
        <v/>
      </c>
      <c r="AG276" s="104" t="str">
        <f t="shared" si="254"/>
        <v/>
      </c>
      <c r="AH276" s="104" t="str">
        <f t="shared" si="254"/>
        <v/>
      </c>
      <c r="AI276" s="104" t="str">
        <f t="shared" si="254"/>
        <v/>
      </c>
      <c r="AJ276" s="104" t="str">
        <f t="shared" si="254"/>
        <v/>
      </c>
      <c r="AK276" s="104"/>
      <c r="AL276" s="104" t="str">
        <f t="shared" si="230"/>
        <v/>
      </c>
      <c r="AM276" s="104" t="str">
        <f t="shared" si="255"/>
        <v/>
      </c>
      <c r="AN276" s="104" t="str">
        <f t="shared" si="255"/>
        <v/>
      </c>
      <c r="AO276" s="104" t="str">
        <f t="shared" si="255"/>
        <v/>
      </c>
      <c r="AP276" s="104" t="str">
        <f t="shared" si="255"/>
        <v/>
      </c>
      <c r="AQ276" s="104" t="str">
        <f t="shared" si="255"/>
        <v/>
      </c>
      <c r="AR276" s="104" t="str">
        <f t="shared" si="255"/>
        <v/>
      </c>
      <c r="AS276" s="104" t="str">
        <f t="shared" si="255"/>
        <v/>
      </c>
      <c r="AT276" s="104" t="str">
        <f t="shared" si="255"/>
        <v/>
      </c>
      <c r="AU276" s="104" t="str">
        <f t="shared" si="255"/>
        <v/>
      </c>
      <c r="AV276" s="104" t="str">
        <f t="shared" si="255"/>
        <v/>
      </c>
      <c r="AW276" s="104" t="str">
        <f t="shared" si="255"/>
        <v/>
      </c>
      <c r="AX276" s="104" t="str">
        <f t="shared" si="255"/>
        <v/>
      </c>
      <c r="AY276" s="104"/>
      <c r="AZ276" s="104" t="str">
        <f t="shared" si="231"/>
        <v/>
      </c>
      <c r="BA276" s="104" t="str">
        <f t="shared" si="256"/>
        <v/>
      </c>
      <c r="BB276" s="104" t="str">
        <f t="shared" si="256"/>
        <v/>
      </c>
      <c r="BC276" s="104" t="str">
        <f t="shared" si="256"/>
        <v/>
      </c>
      <c r="BD276" s="104" t="str">
        <f t="shared" si="256"/>
        <v/>
      </c>
      <c r="BE276" s="104" t="str">
        <f t="shared" si="256"/>
        <v/>
      </c>
      <c r="BF276" s="104" t="str">
        <f t="shared" si="256"/>
        <v/>
      </c>
      <c r="BG276" s="104" t="str">
        <f t="shared" si="256"/>
        <v/>
      </c>
      <c r="BH276" s="104">
        <f t="shared" si="256"/>
        <v>17.8</v>
      </c>
      <c r="BI276" s="104" t="str">
        <f t="shared" si="256"/>
        <v/>
      </c>
      <c r="BJ276" s="104" t="str">
        <f t="shared" si="256"/>
        <v/>
      </c>
      <c r="BK276" s="104" t="str">
        <f t="shared" si="256"/>
        <v/>
      </c>
      <c r="BL276" s="104" t="str">
        <f t="shared" si="256"/>
        <v/>
      </c>
      <c r="BM276" s="104"/>
      <c r="BN276" s="104" t="str">
        <f t="shared" si="232"/>
        <v/>
      </c>
      <c r="BO276" s="104" t="str">
        <f t="shared" si="257"/>
        <v/>
      </c>
      <c r="BP276" s="104" t="str">
        <f t="shared" si="257"/>
        <v/>
      </c>
      <c r="BQ276" s="104" t="str">
        <f t="shared" si="257"/>
        <v/>
      </c>
      <c r="BR276" s="104" t="str">
        <f t="shared" si="257"/>
        <v/>
      </c>
      <c r="BS276" s="104" t="str">
        <f t="shared" si="257"/>
        <v/>
      </c>
      <c r="BT276" s="104" t="str">
        <f t="shared" si="257"/>
        <v/>
      </c>
      <c r="BU276" s="104" t="str">
        <f t="shared" si="257"/>
        <v/>
      </c>
      <c r="BV276" s="104" t="str">
        <f t="shared" si="257"/>
        <v/>
      </c>
      <c r="BW276" s="104" t="str">
        <f t="shared" si="257"/>
        <v/>
      </c>
      <c r="BX276" s="104" t="str">
        <f t="shared" si="257"/>
        <v/>
      </c>
      <c r="BY276" s="104" t="str">
        <f t="shared" si="257"/>
        <v/>
      </c>
      <c r="BZ276" s="104" t="str">
        <f t="shared" si="257"/>
        <v/>
      </c>
      <c r="CA276" s="104"/>
      <c r="CB276" s="104" t="str">
        <f t="shared" si="244"/>
        <v/>
      </c>
      <c r="CC276" s="104" t="str">
        <f t="shared" si="244"/>
        <v/>
      </c>
      <c r="CD276" s="104" t="str">
        <f t="shared" si="244"/>
        <v/>
      </c>
      <c r="CE276" s="104" t="str">
        <f t="shared" si="244"/>
        <v/>
      </c>
      <c r="CF276" s="104" t="str">
        <f t="shared" si="244"/>
        <v/>
      </c>
      <c r="CG276" s="104" t="str">
        <f t="shared" si="244"/>
        <v/>
      </c>
      <c r="CH276" s="104" t="str">
        <f t="shared" si="244"/>
        <v/>
      </c>
      <c r="CI276" s="104" t="str">
        <f t="shared" si="244"/>
        <v/>
      </c>
      <c r="CJ276" s="104" t="str">
        <f t="shared" si="244"/>
        <v/>
      </c>
      <c r="CK276" s="104" t="str">
        <f t="shared" si="244"/>
        <v/>
      </c>
      <c r="CL276" s="104" t="str">
        <f t="shared" si="244"/>
        <v/>
      </c>
      <c r="CM276" s="104" t="str">
        <f t="shared" si="244"/>
        <v/>
      </c>
      <c r="CN276" s="104" t="str">
        <f t="shared" si="244"/>
        <v/>
      </c>
      <c r="CO276" s="104"/>
      <c r="CP276" s="104" t="str">
        <f t="shared" si="245"/>
        <v/>
      </c>
      <c r="CQ276" s="104" t="str">
        <f t="shared" si="245"/>
        <v/>
      </c>
      <c r="CR276" s="104" t="str">
        <f t="shared" si="245"/>
        <v/>
      </c>
      <c r="CS276" s="104" t="str">
        <f t="shared" si="245"/>
        <v/>
      </c>
      <c r="CT276" s="104" t="str">
        <f t="shared" si="245"/>
        <v/>
      </c>
      <c r="CU276" s="104" t="str">
        <f t="shared" si="245"/>
        <v/>
      </c>
      <c r="CV276" s="104" t="str">
        <f t="shared" si="245"/>
        <v/>
      </c>
      <c r="CW276" s="104" t="str">
        <f t="shared" si="245"/>
        <v/>
      </c>
      <c r="CX276" s="104" t="str">
        <f t="shared" si="245"/>
        <v/>
      </c>
      <c r="CY276" s="104" t="str">
        <f t="shared" si="245"/>
        <v/>
      </c>
      <c r="CZ276" s="104" t="str">
        <f t="shared" si="245"/>
        <v/>
      </c>
      <c r="DA276" s="104" t="str">
        <f t="shared" si="245"/>
        <v/>
      </c>
      <c r="DB276" s="104" t="str">
        <f t="shared" si="245"/>
        <v/>
      </c>
      <c r="DC276" s="104"/>
      <c r="DD276" s="104" t="str">
        <f t="shared" si="246"/>
        <v/>
      </c>
      <c r="DE276" s="104" t="str">
        <f t="shared" si="246"/>
        <v/>
      </c>
      <c r="DF276" s="104" t="str">
        <f t="shared" si="246"/>
        <v/>
      </c>
      <c r="DG276" s="104" t="str">
        <f t="shared" si="246"/>
        <v/>
      </c>
      <c r="DH276" s="104" t="str">
        <f t="shared" si="246"/>
        <v/>
      </c>
      <c r="DI276" s="104" t="str">
        <f t="shared" si="246"/>
        <v/>
      </c>
      <c r="DJ276" s="104" t="str">
        <f t="shared" si="246"/>
        <v/>
      </c>
      <c r="DK276" s="104" t="str">
        <f t="shared" si="246"/>
        <v/>
      </c>
      <c r="DL276" s="104" t="str">
        <f t="shared" si="246"/>
        <v/>
      </c>
      <c r="DM276" s="104" t="str">
        <f t="shared" si="246"/>
        <v/>
      </c>
      <c r="DN276" s="104" t="str">
        <f t="shared" si="246"/>
        <v/>
      </c>
      <c r="DO276" s="104" t="str">
        <f t="shared" si="246"/>
        <v/>
      </c>
      <c r="DP276" s="104" t="str">
        <f t="shared" si="246"/>
        <v/>
      </c>
      <c r="DQ276" s="104"/>
      <c r="DR276" s="104" t="str">
        <f t="shared" si="247"/>
        <v/>
      </c>
      <c r="DS276" s="104" t="str">
        <f t="shared" si="247"/>
        <v/>
      </c>
      <c r="DT276" s="104" t="str">
        <f t="shared" si="247"/>
        <v/>
      </c>
      <c r="DU276" s="104" t="str">
        <f t="shared" si="247"/>
        <v/>
      </c>
      <c r="DV276" s="104" t="str">
        <f t="shared" si="247"/>
        <v/>
      </c>
      <c r="DW276" s="104" t="str">
        <f t="shared" si="247"/>
        <v/>
      </c>
      <c r="DX276" s="104" t="str">
        <f t="shared" si="247"/>
        <v/>
      </c>
      <c r="DY276" s="104" t="str">
        <f t="shared" si="247"/>
        <v/>
      </c>
      <c r="DZ276" s="104" t="str">
        <f t="shared" si="247"/>
        <v/>
      </c>
      <c r="EA276" s="104" t="str">
        <f t="shared" si="247"/>
        <v/>
      </c>
      <c r="EB276" s="104" t="str">
        <f t="shared" si="247"/>
        <v/>
      </c>
      <c r="EC276" s="104" t="str">
        <f t="shared" si="247"/>
        <v/>
      </c>
      <c r="ED276" s="104" t="str">
        <f t="shared" si="247"/>
        <v/>
      </c>
      <c r="EE276" s="104"/>
      <c r="EF276" s="104" t="str">
        <f t="shared" si="248"/>
        <v/>
      </c>
      <c r="EG276" s="104" t="str">
        <f t="shared" si="248"/>
        <v/>
      </c>
      <c r="EH276" s="104" t="str">
        <f t="shared" si="248"/>
        <v/>
      </c>
      <c r="EI276" s="104" t="str">
        <f t="shared" si="248"/>
        <v/>
      </c>
      <c r="EJ276" s="104" t="str">
        <f t="shared" si="248"/>
        <v/>
      </c>
      <c r="EK276" s="104" t="str">
        <f t="shared" si="248"/>
        <v/>
      </c>
      <c r="EL276" s="104" t="str">
        <f t="shared" si="248"/>
        <v/>
      </c>
      <c r="EM276" s="104" t="str">
        <f t="shared" si="248"/>
        <v/>
      </c>
      <c r="EN276" s="104" t="str">
        <f t="shared" si="248"/>
        <v/>
      </c>
      <c r="EO276" s="104" t="str">
        <f t="shared" si="248"/>
        <v/>
      </c>
      <c r="EP276" s="104" t="str">
        <f t="shared" si="248"/>
        <v/>
      </c>
      <c r="EQ276" s="104" t="str">
        <f t="shared" si="248"/>
        <v/>
      </c>
      <c r="ER276" s="104" t="str">
        <f t="shared" si="248"/>
        <v/>
      </c>
      <c r="ES276" s="104"/>
      <c r="ET276" s="104" t="str">
        <f t="shared" si="249"/>
        <v/>
      </c>
      <c r="EU276" s="104" t="str">
        <f t="shared" si="249"/>
        <v/>
      </c>
      <c r="EV276" s="104" t="str">
        <f t="shared" si="249"/>
        <v/>
      </c>
      <c r="EW276" s="104" t="str">
        <f t="shared" si="249"/>
        <v/>
      </c>
      <c r="EX276" s="104" t="str">
        <f t="shared" si="249"/>
        <v/>
      </c>
      <c r="EY276" s="104" t="str">
        <f t="shared" si="249"/>
        <v/>
      </c>
      <c r="EZ276" s="104" t="str">
        <f t="shared" si="249"/>
        <v/>
      </c>
      <c r="FA276" s="104" t="str">
        <f t="shared" si="249"/>
        <v/>
      </c>
      <c r="FB276" s="104" t="str">
        <f t="shared" si="249"/>
        <v/>
      </c>
      <c r="FC276" s="104" t="str">
        <f t="shared" si="249"/>
        <v/>
      </c>
      <c r="FD276" s="104" t="str">
        <f t="shared" si="249"/>
        <v/>
      </c>
      <c r="FE276" s="104" t="str">
        <f t="shared" si="249"/>
        <v/>
      </c>
      <c r="FF276" s="104" t="str">
        <f t="shared" si="249"/>
        <v/>
      </c>
      <c r="FG276" s="104"/>
      <c r="FH276" s="104" t="str">
        <f t="shared" si="250"/>
        <v/>
      </c>
      <c r="FI276" s="104" t="str">
        <f t="shared" si="250"/>
        <v/>
      </c>
      <c r="FJ276" s="104" t="str">
        <f t="shared" si="250"/>
        <v/>
      </c>
      <c r="FK276" s="104" t="str">
        <f t="shared" si="250"/>
        <v/>
      </c>
      <c r="FL276" s="104" t="str">
        <f t="shared" si="250"/>
        <v/>
      </c>
      <c r="FM276" s="104" t="str">
        <f t="shared" si="250"/>
        <v/>
      </c>
      <c r="FN276" s="104" t="str">
        <f t="shared" si="250"/>
        <v/>
      </c>
      <c r="FO276" s="104" t="str">
        <f t="shared" si="250"/>
        <v/>
      </c>
      <c r="FP276" s="104" t="str">
        <f t="shared" si="250"/>
        <v/>
      </c>
      <c r="FQ276" s="104" t="str">
        <f t="shared" si="250"/>
        <v/>
      </c>
      <c r="FR276" s="104" t="str">
        <f t="shared" si="250"/>
        <v/>
      </c>
      <c r="FS276" s="104" t="str">
        <f t="shared" si="250"/>
        <v/>
      </c>
      <c r="FT276" s="104" t="str">
        <f t="shared" si="250"/>
        <v/>
      </c>
      <c r="FU276" s="104"/>
      <c r="FV276" s="104" t="str">
        <f t="shared" si="251"/>
        <v/>
      </c>
      <c r="FW276" s="104" t="str">
        <f t="shared" si="251"/>
        <v/>
      </c>
      <c r="FX276" s="104" t="str">
        <f t="shared" si="251"/>
        <v/>
      </c>
      <c r="FY276" s="104" t="str">
        <f t="shared" si="251"/>
        <v/>
      </c>
      <c r="FZ276" s="104" t="str">
        <f t="shared" si="251"/>
        <v/>
      </c>
      <c r="GA276" s="104" t="str">
        <f t="shared" si="251"/>
        <v/>
      </c>
      <c r="GB276" s="104" t="str">
        <f t="shared" si="251"/>
        <v/>
      </c>
      <c r="GC276" s="104" t="str">
        <f t="shared" si="251"/>
        <v/>
      </c>
      <c r="GD276" s="104" t="str">
        <f t="shared" si="251"/>
        <v/>
      </c>
      <c r="GE276" s="104" t="str">
        <f t="shared" si="251"/>
        <v/>
      </c>
      <c r="GF276" s="104" t="str">
        <f t="shared" si="251"/>
        <v/>
      </c>
      <c r="GG276" s="104" t="str">
        <f t="shared" si="251"/>
        <v/>
      </c>
      <c r="GH276" s="104" t="str">
        <f t="shared" si="251"/>
        <v/>
      </c>
      <c r="GI276" s="104"/>
      <c r="GJ276" s="104" t="str">
        <f t="shared" si="252"/>
        <v/>
      </c>
      <c r="GK276" s="104" t="str">
        <f t="shared" si="252"/>
        <v/>
      </c>
      <c r="GL276" s="104" t="str">
        <f t="shared" si="252"/>
        <v/>
      </c>
      <c r="GM276" s="104" t="str">
        <f t="shared" si="252"/>
        <v/>
      </c>
      <c r="GN276" s="104" t="str">
        <f t="shared" si="252"/>
        <v/>
      </c>
      <c r="GO276" s="104" t="str">
        <f t="shared" si="252"/>
        <v/>
      </c>
      <c r="GP276" s="104" t="str">
        <f t="shared" si="252"/>
        <v/>
      </c>
      <c r="GQ276" s="104" t="str">
        <f t="shared" si="252"/>
        <v/>
      </c>
      <c r="GR276" s="104" t="str">
        <f t="shared" si="252"/>
        <v/>
      </c>
      <c r="GS276" s="104" t="str">
        <f t="shared" si="252"/>
        <v/>
      </c>
      <c r="GT276" s="104" t="str">
        <f t="shared" si="252"/>
        <v/>
      </c>
      <c r="GU276" s="104" t="str">
        <f t="shared" si="252"/>
        <v/>
      </c>
      <c r="GV276" s="104" t="str">
        <f t="shared" si="252"/>
        <v/>
      </c>
      <c r="GW276" s="104"/>
      <c r="GX276" s="104" t="str">
        <f t="shared" si="253"/>
        <v/>
      </c>
      <c r="GY276" s="104" t="str">
        <f t="shared" si="253"/>
        <v/>
      </c>
      <c r="GZ276" s="104" t="str">
        <f t="shared" si="253"/>
        <v/>
      </c>
      <c r="HA276" s="104" t="str">
        <f t="shared" si="253"/>
        <v/>
      </c>
      <c r="HB276" s="104" t="str">
        <f t="shared" si="253"/>
        <v/>
      </c>
      <c r="HC276" s="104" t="str">
        <f t="shared" si="253"/>
        <v/>
      </c>
      <c r="HD276" s="104" t="str">
        <f t="shared" si="253"/>
        <v/>
      </c>
      <c r="HE276" s="104" t="str">
        <f t="shared" si="253"/>
        <v/>
      </c>
      <c r="HF276" s="104" t="str">
        <f t="shared" si="253"/>
        <v/>
      </c>
      <c r="HG276" s="104" t="str">
        <f t="shared" si="253"/>
        <v/>
      </c>
      <c r="HH276" s="104" t="str">
        <f t="shared" si="253"/>
        <v/>
      </c>
      <c r="HI276" s="104" t="str">
        <f t="shared" si="253"/>
        <v/>
      </c>
      <c r="HJ276" s="104" t="str">
        <f t="shared" si="253"/>
        <v/>
      </c>
    </row>
    <row r="277" spans="1:218" x14ac:dyDescent="0.25">
      <c r="A277" s="91">
        <v>40669</v>
      </c>
      <c r="B277" s="113">
        <v>0.36319444444444443</v>
      </c>
      <c r="C277" s="114" t="s">
        <v>565</v>
      </c>
      <c r="D277" s="160" t="s">
        <v>677</v>
      </c>
      <c r="E277" s="112">
        <v>40.6</v>
      </c>
      <c r="F277" s="134"/>
      <c r="G277" s="161" t="s">
        <v>676</v>
      </c>
      <c r="H277" s="162" t="str">
        <f>INDEX('Daily Activity List'!B:B,MATCH(A277,'Daily Activity List'!$A:$A))</f>
        <v>AB - Clearance Sampling</v>
      </c>
      <c r="I277" s="136"/>
      <c r="J277" s="104" t="str">
        <f t="shared" si="259"/>
        <v/>
      </c>
      <c r="K277" s="104" t="str">
        <f t="shared" si="259"/>
        <v/>
      </c>
      <c r="L277" s="104" t="str">
        <f t="shared" si="258"/>
        <v/>
      </c>
      <c r="M277" s="104" t="str">
        <f t="shared" si="258"/>
        <v/>
      </c>
      <c r="N277" s="104" t="str">
        <f t="shared" si="258"/>
        <v/>
      </c>
      <c r="O277" s="104" t="str">
        <f t="shared" si="258"/>
        <v/>
      </c>
      <c r="P277" s="104" t="str">
        <f t="shared" si="258"/>
        <v/>
      </c>
      <c r="Q277" s="104" t="str">
        <f t="shared" si="258"/>
        <v/>
      </c>
      <c r="R277" s="104" t="str">
        <f t="shared" si="258"/>
        <v/>
      </c>
      <c r="S277" s="104" t="str">
        <f t="shared" si="258"/>
        <v/>
      </c>
      <c r="T277" s="104" t="str">
        <f t="shared" si="258"/>
        <v/>
      </c>
      <c r="U277" s="104" t="str">
        <f t="shared" si="258"/>
        <v/>
      </c>
      <c r="V277" s="104" t="str">
        <f t="shared" si="258"/>
        <v/>
      </c>
      <c r="W277" s="136"/>
      <c r="X277" s="104" t="str">
        <f t="shared" si="229"/>
        <v/>
      </c>
      <c r="Y277" s="104" t="str">
        <f t="shared" si="254"/>
        <v/>
      </c>
      <c r="Z277" s="104" t="str">
        <f t="shared" si="254"/>
        <v/>
      </c>
      <c r="AA277" s="104" t="str">
        <f t="shared" ref="Y277:AJ298" si="260">IF($C277="Decontamination Line",IF($F277="","",IF($H277=AA$1,$F277,"")),"")</f>
        <v/>
      </c>
      <c r="AB277" s="104" t="str">
        <f t="shared" si="260"/>
        <v/>
      </c>
      <c r="AC277" s="104" t="str">
        <f t="shared" si="260"/>
        <v/>
      </c>
      <c r="AD277" s="104" t="str">
        <f t="shared" si="260"/>
        <v/>
      </c>
      <c r="AE277" s="104" t="str">
        <f t="shared" si="260"/>
        <v/>
      </c>
      <c r="AF277" s="104" t="str">
        <f t="shared" si="260"/>
        <v/>
      </c>
      <c r="AG277" s="104" t="str">
        <f t="shared" si="260"/>
        <v/>
      </c>
      <c r="AH277" s="104" t="str">
        <f t="shared" si="260"/>
        <v/>
      </c>
      <c r="AI277" s="104" t="str">
        <f t="shared" si="260"/>
        <v/>
      </c>
      <c r="AJ277" s="104" t="str">
        <f t="shared" si="260"/>
        <v/>
      </c>
      <c r="AK277" s="104"/>
      <c r="AL277" s="104" t="str">
        <f t="shared" si="230"/>
        <v/>
      </c>
      <c r="AM277" s="104" t="str">
        <f t="shared" si="255"/>
        <v/>
      </c>
      <c r="AN277" s="104" t="str">
        <f t="shared" si="255"/>
        <v/>
      </c>
      <c r="AO277" s="104" t="str">
        <f t="shared" ref="AM277:AX298" si="261">IF($C277="Donning Trailer",IF($E277="","",IF($H277=AO$1,$E277,"")),"")</f>
        <v/>
      </c>
      <c r="AP277" s="104" t="str">
        <f t="shared" si="261"/>
        <v/>
      </c>
      <c r="AQ277" s="104" t="str">
        <f t="shared" si="261"/>
        <v/>
      </c>
      <c r="AR277" s="104" t="str">
        <f t="shared" si="261"/>
        <v/>
      </c>
      <c r="AS277" s="104" t="str">
        <f t="shared" si="261"/>
        <v/>
      </c>
      <c r="AT277" s="104" t="str">
        <f t="shared" si="261"/>
        <v/>
      </c>
      <c r="AU277" s="104" t="str">
        <f t="shared" si="261"/>
        <v/>
      </c>
      <c r="AV277" s="104" t="str">
        <f t="shared" si="261"/>
        <v/>
      </c>
      <c r="AW277" s="104" t="str">
        <f t="shared" si="261"/>
        <v/>
      </c>
      <c r="AX277" s="104" t="str">
        <f t="shared" si="261"/>
        <v/>
      </c>
      <c r="AY277" s="104"/>
      <c r="AZ277" s="104" t="str">
        <f t="shared" si="231"/>
        <v/>
      </c>
      <c r="BA277" s="104" t="str">
        <f t="shared" si="256"/>
        <v/>
      </c>
      <c r="BB277" s="104" t="str">
        <f t="shared" si="256"/>
        <v/>
      </c>
      <c r="BC277" s="104" t="str">
        <f t="shared" ref="BA277:BL298" si="262">IF($C277="Building",IF($E277="","",IF($H277=BC$1,$E277,"")),"")</f>
        <v/>
      </c>
      <c r="BD277" s="104" t="str">
        <f t="shared" si="262"/>
        <v/>
      </c>
      <c r="BE277" s="104" t="str">
        <f t="shared" si="262"/>
        <v/>
      </c>
      <c r="BF277" s="104" t="str">
        <f t="shared" si="262"/>
        <v/>
      </c>
      <c r="BG277" s="104" t="str">
        <f t="shared" si="262"/>
        <v/>
      </c>
      <c r="BH277" s="104">
        <f t="shared" si="262"/>
        <v>40.6</v>
      </c>
      <c r="BI277" s="104" t="str">
        <f t="shared" si="262"/>
        <v/>
      </c>
      <c r="BJ277" s="104" t="str">
        <f t="shared" si="262"/>
        <v/>
      </c>
      <c r="BK277" s="104" t="str">
        <f t="shared" si="262"/>
        <v/>
      </c>
      <c r="BL277" s="104" t="str">
        <f t="shared" si="262"/>
        <v/>
      </c>
      <c r="BM277" s="104"/>
      <c r="BN277" s="104" t="str">
        <f t="shared" si="232"/>
        <v/>
      </c>
      <c r="BO277" s="104" t="str">
        <f t="shared" si="257"/>
        <v/>
      </c>
      <c r="BP277" s="104" t="str">
        <f t="shared" si="257"/>
        <v/>
      </c>
      <c r="BQ277" s="104" t="str">
        <f t="shared" ref="BO277:BZ298" si="263">IF($C277="Building",IF($F277="","",IF($H277=BQ$1,$F277,"")),"")</f>
        <v/>
      </c>
      <c r="BR277" s="104" t="str">
        <f t="shared" si="263"/>
        <v/>
      </c>
      <c r="BS277" s="104" t="str">
        <f t="shared" si="263"/>
        <v/>
      </c>
      <c r="BT277" s="104" t="str">
        <f t="shared" si="263"/>
        <v/>
      </c>
      <c r="BU277" s="104" t="str">
        <f t="shared" si="263"/>
        <v/>
      </c>
      <c r="BV277" s="104" t="str">
        <f t="shared" si="263"/>
        <v/>
      </c>
      <c r="BW277" s="104" t="str">
        <f t="shared" si="263"/>
        <v/>
      </c>
      <c r="BX277" s="104" t="str">
        <f t="shared" si="263"/>
        <v/>
      </c>
      <c r="BY277" s="104" t="str">
        <f t="shared" si="263"/>
        <v/>
      </c>
      <c r="BZ277" s="104" t="str">
        <f t="shared" si="263"/>
        <v/>
      </c>
      <c r="CA277" s="104"/>
      <c r="CB277" s="104" t="str">
        <f t="shared" si="244"/>
        <v/>
      </c>
      <c r="CC277" s="104" t="str">
        <f t="shared" si="244"/>
        <v/>
      </c>
      <c r="CD277" s="104" t="str">
        <f t="shared" si="244"/>
        <v/>
      </c>
      <c r="CE277" s="104" t="str">
        <f t="shared" si="244"/>
        <v/>
      </c>
      <c r="CF277" s="104" t="str">
        <f t="shared" si="244"/>
        <v/>
      </c>
      <c r="CG277" s="104" t="str">
        <f t="shared" si="244"/>
        <v/>
      </c>
      <c r="CH277" s="104" t="str">
        <f t="shared" si="244"/>
        <v/>
      </c>
      <c r="CI277" s="104" t="str">
        <f t="shared" si="244"/>
        <v/>
      </c>
      <c r="CJ277" s="104" t="str">
        <f t="shared" si="244"/>
        <v/>
      </c>
      <c r="CK277" s="104" t="str">
        <f t="shared" si="244"/>
        <v/>
      </c>
      <c r="CL277" s="104" t="str">
        <f t="shared" si="244"/>
        <v/>
      </c>
      <c r="CM277" s="104" t="str">
        <f t="shared" si="244"/>
        <v/>
      </c>
      <c r="CN277" s="104" t="str">
        <f t="shared" si="244"/>
        <v/>
      </c>
      <c r="CO277" s="104"/>
      <c r="CP277" s="104" t="str">
        <f t="shared" si="245"/>
        <v/>
      </c>
      <c r="CQ277" s="104" t="str">
        <f t="shared" si="245"/>
        <v/>
      </c>
      <c r="CR277" s="104" t="str">
        <f t="shared" si="245"/>
        <v/>
      </c>
      <c r="CS277" s="104" t="str">
        <f t="shared" si="245"/>
        <v/>
      </c>
      <c r="CT277" s="104" t="str">
        <f t="shared" si="245"/>
        <v/>
      </c>
      <c r="CU277" s="104" t="str">
        <f t="shared" si="245"/>
        <v/>
      </c>
      <c r="CV277" s="104" t="str">
        <f t="shared" si="245"/>
        <v/>
      </c>
      <c r="CW277" s="104" t="str">
        <f t="shared" si="245"/>
        <v/>
      </c>
      <c r="CX277" s="104" t="str">
        <f t="shared" si="245"/>
        <v/>
      </c>
      <c r="CY277" s="104" t="str">
        <f t="shared" si="245"/>
        <v/>
      </c>
      <c r="CZ277" s="104" t="str">
        <f t="shared" si="245"/>
        <v/>
      </c>
      <c r="DA277" s="104" t="str">
        <f t="shared" si="245"/>
        <v/>
      </c>
      <c r="DB277" s="104" t="str">
        <f t="shared" si="245"/>
        <v/>
      </c>
      <c r="DC277" s="104"/>
      <c r="DD277" s="104" t="str">
        <f t="shared" si="246"/>
        <v/>
      </c>
      <c r="DE277" s="104" t="str">
        <f t="shared" si="246"/>
        <v/>
      </c>
      <c r="DF277" s="104" t="str">
        <f t="shared" si="246"/>
        <v/>
      </c>
      <c r="DG277" s="104" t="str">
        <f t="shared" si="246"/>
        <v/>
      </c>
      <c r="DH277" s="104" t="str">
        <f t="shared" si="246"/>
        <v/>
      </c>
      <c r="DI277" s="104" t="str">
        <f t="shared" si="246"/>
        <v/>
      </c>
      <c r="DJ277" s="104" t="str">
        <f t="shared" si="246"/>
        <v/>
      </c>
      <c r="DK277" s="104" t="str">
        <f t="shared" si="246"/>
        <v/>
      </c>
      <c r="DL277" s="104" t="str">
        <f t="shared" si="246"/>
        <v/>
      </c>
      <c r="DM277" s="104" t="str">
        <f t="shared" si="246"/>
        <v/>
      </c>
      <c r="DN277" s="104" t="str">
        <f t="shared" si="246"/>
        <v/>
      </c>
      <c r="DO277" s="104" t="str">
        <f t="shared" si="246"/>
        <v/>
      </c>
      <c r="DP277" s="104" t="str">
        <f t="shared" si="246"/>
        <v/>
      </c>
      <c r="DQ277" s="104"/>
      <c r="DR277" s="104" t="str">
        <f t="shared" si="247"/>
        <v/>
      </c>
      <c r="DS277" s="104" t="str">
        <f t="shared" si="247"/>
        <v/>
      </c>
      <c r="DT277" s="104" t="str">
        <f t="shared" si="247"/>
        <v/>
      </c>
      <c r="DU277" s="104" t="str">
        <f t="shared" si="247"/>
        <v/>
      </c>
      <c r="DV277" s="104" t="str">
        <f t="shared" si="247"/>
        <v/>
      </c>
      <c r="DW277" s="104" t="str">
        <f t="shared" si="247"/>
        <v/>
      </c>
      <c r="DX277" s="104" t="str">
        <f t="shared" si="247"/>
        <v/>
      </c>
      <c r="DY277" s="104" t="str">
        <f t="shared" si="247"/>
        <v/>
      </c>
      <c r="DZ277" s="104" t="str">
        <f t="shared" si="247"/>
        <v/>
      </c>
      <c r="EA277" s="104" t="str">
        <f t="shared" si="247"/>
        <v/>
      </c>
      <c r="EB277" s="104" t="str">
        <f t="shared" si="247"/>
        <v/>
      </c>
      <c r="EC277" s="104" t="str">
        <f t="shared" si="247"/>
        <v/>
      </c>
      <c r="ED277" s="104" t="str">
        <f t="shared" si="247"/>
        <v/>
      </c>
      <c r="EE277" s="104"/>
      <c r="EF277" s="104" t="str">
        <f t="shared" si="248"/>
        <v/>
      </c>
      <c r="EG277" s="104" t="str">
        <f t="shared" si="248"/>
        <v/>
      </c>
      <c r="EH277" s="104" t="str">
        <f t="shared" si="248"/>
        <v/>
      </c>
      <c r="EI277" s="104" t="str">
        <f t="shared" si="248"/>
        <v/>
      </c>
      <c r="EJ277" s="104" t="str">
        <f t="shared" si="248"/>
        <v/>
      </c>
      <c r="EK277" s="104" t="str">
        <f t="shared" si="248"/>
        <v/>
      </c>
      <c r="EL277" s="104" t="str">
        <f t="shared" si="248"/>
        <v/>
      </c>
      <c r="EM277" s="104" t="str">
        <f t="shared" si="248"/>
        <v/>
      </c>
      <c r="EN277" s="104" t="str">
        <f t="shared" si="248"/>
        <v/>
      </c>
      <c r="EO277" s="104" t="str">
        <f t="shared" si="248"/>
        <v/>
      </c>
      <c r="EP277" s="104" t="str">
        <f t="shared" si="248"/>
        <v/>
      </c>
      <c r="EQ277" s="104" t="str">
        <f t="shared" si="248"/>
        <v/>
      </c>
      <c r="ER277" s="104" t="str">
        <f t="shared" si="248"/>
        <v/>
      </c>
      <c r="ES277" s="104"/>
      <c r="ET277" s="104" t="str">
        <f t="shared" si="249"/>
        <v/>
      </c>
      <c r="EU277" s="104" t="str">
        <f t="shared" si="249"/>
        <v/>
      </c>
      <c r="EV277" s="104" t="str">
        <f t="shared" si="249"/>
        <v/>
      </c>
      <c r="EW277" s="104" t="str">
        <f t="shared" si="249"/>
        <v/>
      </c>
      <c r="EX277" s="104" t="str">
        <f t="shared" si="249"/>
        <v/>
      </c>
      <c r="EY277" s="104" t="str">
        <f t="shared" si="249"/>
        <v/>
      </c>
      <c r="EZ277" s="104" t="str">
        <f t="shared" si="249"/>
        <v/>
      </c>
      <c r="FA277" s="104" t="str">
        <f t="shared" si="249"/>
        <v/>
      </c>
      <c r="FB277" s="104" t="str">
        <f t="shared" si="249"/>
        <v/>
      </c>
      <c r="FC277" s="104" t="str">
        <f t="shared" si="249"/>
        <v/>
      </c>
      <c r="FD277" s="104" t="str">
        <f t="shared" si="249"/>
        <v/>
      </c>
      <c r="FE277" s="104" t="str">
        <f t="shared" si="249"/>
        <v/>
      </c>
      <c r="FF277" s="104" t="str">
        <f t="shared" si="249"/>
        <v/>
      </c>
      <c r="FG277" s="104"/>
      <c r="FH277" s="104" t="str">
        <f t="shared" si="250"/>
        <v/>
      </c>
      <c r="FI277" s="104" t="str">
        <f t="shared" si="250"/>
        <v/>
      </c>
      <c r="FJ277" s="104" t="str">
        <f t="shared" si="250"/>
        <v/>
      </c>
      <c r="FK277" s="104" t="str">
        <f t="shared" si="250"/>
        <v/>
      </c>
      <c r="FL277" s="104" t="str">
        <f t="shared" si="250"/>
        <v/>
      </c>
      <c r="FM277" s="104" t="str">
        <f t="shared" si="250"/>
        <v/>
      </c>
      <c r="FN277" s="104" t="str">
        <f t="shared" si="250"/>
        <v/>
      </c>
      <c r="FO277" s="104" t="str">
        <f t="shared" si="250"/>
        <v/>
      </c>
      <c r="FP277" s="104" t="str">
        <f t="shared" si="250"/>
        <v/>
      </c>
      <c r="FQ277" s="104" t="str">
        <f t="shared" si="250"/>
        <v/>
      </c>
      <c r="FR277" s="104" t="str">
        <f t="shared" si="250"/>
        <v/>
      </c>
      <c r="FS277" s="104" t="str">
        <f t="shared" si="250"/>
        <v/>
      </c>
      <c r="FT277" s="104" t="str">
        <f t="shared" si="250"/>
        <v/>
      </c>
      <c r="FU277" s="104"/>
      <c r="FV277" s="104" t="str">
        <f t="shared" si="251"/>
        <v/>
      </c>
      <c r="FW277" s="104" t="str">
        <f t="shared" si="251"/>
        <v/>
      </c>
      <c r="FX277" s="104" t="str">
        <f t="shared" si="251"/>
        <v/>
      </c>
      <c r="FY277" s="104" t="str">
        <f t="shared" si="251"/>
        <v/>
      </c>
      <c r="FZ277" s="104" t="str">
        <f t="shared" si="251"/>
        <v/>
      </c>
      <c r="GA277" s="104" t="str">
        <f t="shared" si="251"/>
        <v/>
      </c>
      <c r="GB277" s="104" t="str">
        <f t="shared" si="251"/>
        <v/>
      </c>
      <c r="GC277" s="104" t="str">
        <f t="shared" si="251"/>
        <v/>
      </c>
      <c r="GD277" s="104" t="str">
        <f t="shared" si="251"/>
        <v/>
      </c>
      <c r="GE277" s="104" t="str">
        <f t="shared" si="251"/>
        <v/>
      </c>
      <c r="GF277" s="104" t="str">
        <f t="shared" si="251"/>
        <v/>
      </c>
      <c r="GG277" s="104" t="str">
        <f t="shared" si="251"/>
        <v/>
      </c>
      <c r="GH277" s="104" t="str">
        <f t="shared" si="251"/>
        <v/>
      </c>
      <c r="GI277" s="104"/>
      <c r="GJ277" s="104" t="str">
        <f t="shared" si="252"/>
        <v/>
      </c>
      <c r="GK277" s="104" t="str">
        <f t="shared" si="252"/>
        <v/>
      </c>
      <c r="GL277" s="104" t="str">
        <f t="shared" si="252"/>
        <v/>
      </c>
      <c r="GM277" s="104" t="str">
        <f t="shared" si="252"/>
        <v/>
      </c>
      <c r="GN277" s="104" t="str">
        <f t="shared" si="252"/>
        <v/>
      </c>
      <c r="GO277" s="104" t="str">
        <f t="shared" si="252"/>
        <v/>
      </c>
      <c r="GP277" s="104" t="str">
        <f t="shared" si="252"/>
        <v/>
      </c>
      <c r="GQ277" s="104" t="str">
        <f t="shared" si="252"/>
        <v/>
      </c>
      <c r="GR277" s="104" t="str">
        <f t="shared" si="252"/>
        <v/>
      </c>
      <c r="GS277" s="104" t="str">
        <f t="shared" si="252"/>
        <v/>
      </c>
      <c r="GT277" s="104" t="str">
        <f t="shared" si="252"/>
        <v/>
      </c>
      <c r="GU277" s="104" t="str">
        <f t="shared" si="252"/>
        <v/>
      </c>
      <c r="GV277" s="104" t="str">
        <f t="shared" si="252"/>
        <v/>
      </c>
      <c r="GW277" s="104"/>
      <c r="GX277" s="104" t="str">
        <f t="shared" si="253"/>
        <v/>
      </c>
      <c r="GY277" s="104" t="str">
        <f t="shared" si="253"/>
        <v/>
      </c>
      <c r="GZ277" s="104" t="str">
        <f t="shared" si="253"/>
        <v/>
      </c>
      <c r="HA277" s="104" t="str">
        <f t="shared" si="253"/>
        <v/>
      </c>
      <c r="HB277" s="104" t="str">
        <f t="shared" si="253"/>
        <v/>
      </c>
      <c r="HC277" s="104" t="str">
        <f t="shared" si="253"/>
        <v/>
      </c>
      <c r="HD277" s="104" t="str">
        <f t="shared" si="253"/>
        <v/>
      </c>
      <c r="HE277" s="104" t="str">
        <f t="shared" si="253"/>
        <v/>
      </c>
      <c r="HF277" s="104" t="str">
        <f t="shared" si="253"/>
        <v/>
      </c>
      <c r="HG277" s="104" t="str">
        <f t="shared" si="253"/>
        <v/>
      </c>
      <c r="HH277" s="104" t="str">
        <f t="shared" si="253"/>
        <v/>
      </c>
      <c r="HI277" s="104" t="str">
        <f t="shared" si="253"/>
        <v/>
      </c>
      <c r="HJ277" s="104" t="str">
        <f t="shared" si="253"/>
        <v/>
      </c>
    </row>
    <row r="278" spans="1:218" x14ac:dyDescent="0.25">
      <c r="A278" s="91">
        <v>40669</v>
      </c>
      <c r="B278" s="113">
        <v>0.36805555555555558</v>
      </c>
      <c r="C278" s="114" t="s">
        <v>565</v>
      </c>
      <c r="D278" s="160" t="s">
        <v>677</v>
      </c>
      <c r="E278" s="112">
        <v>10</v>
      </c>
      <c r="F278" s="134"/>
      <c r="G278" s="161" t="s">
        <v>676</v>
      </c>
      <c r="H278" s="162" t="str">
        <f>INDEX('Daily Activity List'!B:B,MATCH(A278,'Daily Activity List'!$A:$A))</f>
        <v>AB - Clearance Sampling</v>
      </c>
      <c r="I278" s="136"/>
      <c r="J278" s="104" t="str">
        <f t="shared" si="259"/>
        <v/>
      </c>
      <c r="K278" s="104" t="str">
        <f t="shared" si="259"/>
        <v/>
      </c>
      <c r="L278" s="104" t="str">
        <f t="shared" si="258"/>
        <v/>
      </c>
      <c r="M278" s="104" t="str">
        <f t="shared" si="258"/>
        <v/>
      </c>
      <c r="N278" s="104" t="str">
        <f t="shared" si="258"/>
        <v/>
      </c>
      <c r="O278" s="104" t="str">
        <f t="shared" si="258"/>
        <v/>
      </c>
      <c r="P278" s="104" t="str">
        <f t="shared" si="258"/>
        <v/>
      </c>
      <c r="Q278" s="104" t="str">
        <f t="shared" si="258"/>
        <v/>
      </c>
      <c r="R278" s="104" t="str">
        <f t="shared" si="258"/>
        <v/>
      </c>
      <c r="S278" s="104" t="str">
        <f t="shared" si="258"/>
        <v/>
      </c>
      <c r="T278" s="104" t="str">
        <f t="shared" si="258"/>
        <v/>
      </c>
      <c r="U278" s="104" t="str">
        <f t="shared" si="258"/>
        <v/>
      </c>
      <c r="V278" s="104" t="str">
        <f t="shared" si="258"/>
        <v/>
      </c>
      <c r="W278" s="136"/>
      <c r="X278" s="104" t="str">
        <f t="shared" si="229"/>
        <v/>
      </c>
      <c r="Y278" s="104" t="str">
        <f t="shared" si="260"/>
        <v/>
      </c>
      <c r="Z278" s="104" t="str">
        <f t="shared" si="260"/>
        <v/>
      </c>
      <c r="AA278" s="104" t="str">
        <f t="shared" si="260"/>
        <v/>
      </c>
      <c r="AB278" s="104" t="str">
        <f t="shared" si="260"/>
        <v/>
      </c>
      <c r="AC278" s="104" t="str">
        <f t="shared" si="260"/>
        <v/>
      </c>
      <c r="AD278" s="104" t="str">
        <f t="shared" si="260"/>
        <v/>
      </c>
      <c r="AE278" s="104" t="str">
        <f t="shared" si="260"/>
        <v/>
      </c>
      <c r="AF278" s="104" t="str">
        <f t="shared" si="260"/>
        <v/>
      </c>
      <c r="AG278" s="104" t="str">
        <f t="shared" si="260"/>
        <v/>
      </c>
      <c r="AH278" s="104" t="str">
        <f t="shared" si="260"/>
        <v/>
      </c>
      <c r="AI278" s="104" t="str">
        <f t="shared" si="260"/>
        <v/>
      </c>
      <c r="AJ278" s="104" t="str">
        <f t="shared" si="260"/>
        <v/>
      </c>
      <c r="AK278" s="104"/>
      <c r="AL278" s="104" t="str">
        <f t="shared" si="230"/>
        <v/>
      </c>
      <c r="AM278" s="104" t="str">
        <f t="shared" si="261"/>
        <v/>
      </c>
      <c r="AN278" s="104" t="str">
        <f t="shared" si="261"/>
        <v/>
      </c>
      <c r="AO278" s="104" t="str">
        <f t="shared" si="261"/>
        <v/>
      </c>
      <c r="AP278" s="104" t="str">
        <f t="shared" si="261"/>
        <v/>
      </c>
      <c r="AQ278" s="104" t="str">
        <f t="shared" si="261"/>
        <v/>
      </c>
      <c r="AR278" s="104" t="str">
        <f t="shared" si="261"/>
        <v/>
      </c>
      <c r="AS278" s="104" t="str">
        <f t="shared" si="261"/>
        <v/>
      </c>
      <c r="AT278" s="104" t="str">
        <f t="shared" si="261"/>
        <v/>
      </c>
      <c r="AU278" s="104" t="str">
        <f t="shared" si="261"/>
        <v/>
      </c>
      <c r="AV278" s="104" t="str">
        <f t="shared" si="261"/>
        <v/>
      </c>
      <c r="AW278" s="104" t="str">
        <f t="shared" si="261"/>
        <v/>
      </c>
      <c r="AX278" s="104" t="str">
        <f t="shared" si="261"/>
        <v/>
      </c>
      <c r="AY278" s="104"/>
      <c r="AZ278" s="104" t="str">
        <f t="shared" si="231"/>
        <v/>
      </c>
      <c r="BA278" s="104" t="str">
        <f t="shared" si="262"/>
        <v/>
      </c>
      <c r="BB278" s="104" t="str">
        <f t="shared" si="262"/>
        <v/>
      </c>
      <c r="BC278" s="104" t="str">
        <f t="shared" si="262"/>
        <v/>
      </c>
      <c r="BD278" s="104" t="str">
        <f t="shared" si="262"/>
        <v/>
      </c>
      <c r="BE278" s="104" t="str">
        <f t="shared" si="262"/>
        <v/>
      </c>
      <c r="BF278" s="104" t="str">
        <f t="shared" si="262"/>
        <v/>
      </c>
      <c r="BG278" s="104" t="str">
        <f t="shared" si="262"/>
        <v/>
      </c>
      <c r="BH278" s="104">
        <f t="shared" si="262"/>
        <v>10</v>
      </c>
      <c r="BI278" s="104" t="str">
        <f t="shared" si="262"/>
        <v/>
      </c>
      <c r="BJ278" s="104" t="str">
        <f t="shared" si="262"/>
        <v/>
      </c>
      <c r="BK278" s="104" t="str">
        <f t="shared" si="262"/>
        <v/>
      </c>
      <c r="BL278" s="104" t="str">
        <f t="shared" si="262"/>
        <v/>
      </c>
      <c r="BM278" s="104"/>
      <c r="BN278" s="104" t="str">
        <f t="shared" si="232"/>
        <v/>
      </c>
      <c r="BO278" s="104" t="str">
        <f t="shared" si="263"/>
        <v/>
      </c>
      <c r="BP278" s="104" t="str">
        <f t="shared" si="263"/>
        <v/>
      </c>
      <c r="BQ278" s="104" t="str">
        <f t="shared" si="263"/>
        <v/>
      </c>
      <c r="BR278" s="104" t="str">
        <f t="shared" si="263"/>
        <v/>
      </c>
      <c r="BS278" s="104" t="str">
        <f t="shared" si="263"/>
        <v/>
      </c>
      <c r="BT278" s="104" t="str">
        <f t="shared" si="263"/>
        <v/>
      </c>
      <c r="BU278" s="104" t="str">
        <f t="shared" si="263"/>
        <v/>
      </c>
      <c r="BV278" s="104" t="str">
        <f t="shared" si="263"/>
        <v/>
      </c>
      <c r="BW278" s="104" t="str">
        <f t="shared" si="263"/>
        <v/>
      </c>
      <c r="BX278" s="104" t="str">
        <f t="shared" si="263"/>
        <v/>
      </c>
      <c r="BY278" s="104" t="str">
        <f t="shared" si="263"/>
        <v/>
      </c>
      <c r="BZ278" s="104" t="str">
        <f t="shared" si="263"/>
        <v/>
      </c>
      <c r="CA278" s="104"/>
      <c r="CB278" s="104" t="str">
        <f t="shared" si="244"/>
        <v/>
      </c>
      <c r="CC278" s="104" t="str">
        <f t="shared" si="244"/>
        <v/>
      </c>
      <c r="CD278" s="104" t="str">
        <f t="shared" si="244"/>
        <v/>
      </c>
      <c r="CE278" s="104" t="str">
        <f t="shared" si="244"/>
        <v/>
      </c>
      <c r="CF278" s="104" t="str">
        <f t="shared" si="244"/>
        <v/>
      </c>
      <c r="CG278" s="104" t="str">
        <f t="shared" si="244"/>
        <v/>
      </c>
      <c r="CH278" s="104" t="str">
        <f t="shared" si="244"/>
        <v/>
      </c>
      <c r="CI278" s="104" t="str">
        <f t="shared" si="244"/>
        <v/>
      </c>
      <c r="CJ278" s="104" t="str">
        <f t="shared" si="244"/>
        <v/>
      </c>
      <c r="CK278" s="104" t="str">
        <f t="shared" si="244"/>
        <v/>
      </c>
      <c r="CL278" s="104" t="str">
        <f t="shared" si="244"/>
        <v/>
      </c>
      <c r="CM278" s="104" t="str">
        <f t="shared" si="244"/>
        <v/>
      </c>
      <c r="CN278" s="104" t="str">
        <f t="shared" si="244"/>
        <v/>
      </c>
      <c r="CO278" s="104"/>
      <c r="CP278" s="104" t="str">
        <f t="shared" si="245"/>
        <v/>
      </c>
      <c r="CQ278" s="104" t="str">
        <f t="shared" si="245"/>
        <v/>
      </c>
      <c r="CR278" s="104" t="str">
        <f t="shared" si="245"/>
        <v/>
      </c>
      <c r="CS278" s="104" t="str">
        <f t="shared" si="245"/>
        <v/>
      </c>
      <c r="CT278" s="104" t="str">
        <f t="shared" si="245"/>
        <v/>
      </c>
      <c r="CU278" s="104" t="str">
        <f t="shared" si="245"/>
        <v/>
      </c>
      <c r="CV278" s="104" t="str">
        <f t="shared" si="245"/>
        <v/>
      </c>
      <c r="CW278" s="104" t="str">
        <f t="shared" si="245"/>
        <v/>
      </c>
      <c r="CX278" s="104" t="str">
        <f t="shared" si="245"/>
        <v/>
      </c>
      <c r="CY278" s="104" t="str">
        <f t="shared" si="245"/>
        <v/>
      </c>
      <c r="CZ278" s="104" t="str">
        <f t="shared" si="245"/>
        <v/>
      </c>
      <c r="DA278" s="104" t="str">
        <f t="shared" si="245"/>
        <v/>
      </c>
      <c r="DB278" s="104" t="str">
        <f t="shared" si="245"/>
        <v/>
      </c>
      <c r="DC278" s="104"/>
      <c r="DD278" s="104" t="str">
        <f t="shared" si="246"/>
        <v/>
      </c>
      <c r="DE278" s="104" t="str">
        <f t="shared" si="246"/>
        <v/>
      </c>
      <c r="DF278" s="104" t="str">
        <f t="shared" si="246"/>
        <v/>
      </c>
      <c r="DG278" s="104" t="str">
        <f t="shared" si="246"/>
        <v/>
      </c>
      <c r="DH278" s="104" t="str">
        <f t="shared" si="246"/>
        <v/>
      </c>
      <c r="DI278" s="104" t="str">
        <f t="shared" si="246"/>
        <v/>
      </c>
      <c r="DJ278" s="104" t="str">
        <f t="shared" si="246"/>
        <v/>
      </c>
      <c r="DK278" s="104" t="str">
        <f t="shared" si="246"/>
        <v/>
      </c>
      <c r="DL278" s="104" t="str">
        <f t="shared" si="246"/>
        <v/>
      </c>
      <c r="DM278" s="104" t="str">
        <f t="shared" si="246"/>
        <v/>
      </c>
      <c r="DN278" s="104" t="str">
        <f t="shared" si="246"/>
        <v/>
      </c>
      <c r="DO278" s="104" t="str">
        <f t="shared" si="246"/>
        <v/>
      </c>
      <c r="DP278" s="104" t="str">
        <f t="shared" si="246"/>
        <v/>
      </c>
      <c r="DQ278" s="104"/>
      <c r="DR278" s="104" t="str">
        <f t="shared" si="247"/>
        <v/>
      </c>
      <c r="DS278" s="104" t="str">
        <f t="shared" si="247"/>
        <v/>
      </c>
      <c r="DT278" s="104" t="str">
        <f t="shared" si="247"/>
        <v/>
      </c>
      <c r="DU278" s="104" t="str">
        <f t="shared" si="247"/>
        <v/>
      </c>
      <c r="DV278" s="104" t="str">
        <f t="shared" si="247"/>
        <v/>
      </c>
      <c r="DW278" s="104" t="str">
        <f t="shared" si="247"/>
        <v/>
      </c>
      <c r="DX278" s="104" t="str">
        <f t="shared" si="247"/>
        <v/>
      </c>
      <c r="DY278" s="104" t="str">
        <f t="shared" si="247"/>
        <v/>
      </c>
      <c r="DZ278" s="104" t="str">
        <f t="shared" si="247"/>
        <v/>
      </c>
      <c r="EA278" s="104" t="str">
        <f t="shared" si="247"/>
        <v/>
      </c>
      <c r="EB278" s="104" t="str">
        <f t="shared" si="247"/>
        <v/>
      </c>
      <c r="EC278" s="104" t="str">
        <f t="shared" si="247"/>
        <v/>
      </c>
      <c r="ED278" s="104" t="str">
        <f t="shared" si="247"/>
        <v/>
      </c>
      <c r="EE278" s="104"/>
      <c r="EF278" s="104" t="str">
        <f t="shared" si="248"/>
        <v/>
      </c>
      <c r="EG278" s="104" t="str">
        <f t="shared" si="248"/>
        <v/>
      </c>
      <c r="EH278" s="104" t="str">
        <f t="shared" si="248"/>
        <v/>
      </c>
      <c r="EI278" s="104" t="str">
        <f t="shared" si="248"/>
        <v/>
      </c>
      <c r="EJ278" s="104" t="str">
        <f t="shared" si="248"/>
        <v/>
      </c>
      <c r="EK278" s="104" t="str">
        <f t="shared" si="248"/>
        <v/>
      </c>
      <c r="EL278" s="104" t="str">
        <f t="shared" si="248"/>
        <v/>
      </c>
      <c r="EM278" s="104" t="str">
        <f t="shared" si="248"/>
        <v/>
      </c>
      <c r="EN278" s="104" t="str">
        <f t="shared" si="248"/>
        <v/>
      </c>
      <c r="EO278" s="104" t="str">
        <f t="shared" si="248"/>
        <v/>
      </c>
      <c r="EP278" s="104" t="str">
        <f t="shared" si="248"/>
        <v/>
      </c>
      <c r="EQ278" s="104" t="str">
        <f t="shared" si="248"/>
        <v/>
      </c>
      <c r="ER278" s="104" t="str">
        <f t="shared" si="248"/>
        <v/>
      </c>
      <c r="ES278" s="104"/>
      <c r="ET278" s="104" t="str">
        <f t="shared" si="249"/>
        <v/>
      </c>
      <c r="EU278" s="104" t="str">
        <f t="shared" si="249"/>
        <v/>
      </c>
      <c r="EV278" s="104" t="str">
        <f t="shared" si="249"/>
        <v/>
      </c>
      <c r="EW278" s="104" t="str">
        <f t="shared" si="249"/>
        <v/>
      </c>
      <c r="EX278" s="104" t="str">
        <f t="shared" si="249"/>
        <v/>
      </c>
      <c r="EY278" s="104" t="str">
        <f t="shared" si="249"/>
        <v/>
      </c>
      <c r="EZ278" s="104" t="str">
        <f t="shared" si="249"/>
        <v/>
      </c>
      <c r="FA278" s="104" t="str">
        <f t="shared" si="249"/>
        <v/>
      </c>
      <c r="FB278" s="104" t="str">
        <f t="shared" si="249"/>
        <v/>
      </c>
      <c r="FC278" s="104" t="str">
        <f t="shared" si="249"/>
        <v/>
      </c>
      <c r="FD278" s="104" t="str">
        <f t="shared" si="249"/>
        <v/>
      </c>
      <c r="FE278" s="104" t="str">
        <f t="shared" si="249"/>
        <v/>
      </c>
      <c r="FF278" s="104" t="str">
        <f t="shared" si="249"/>
        <v/>
      </c>
      <c r="FG278" s="104"/>
      <c r="FH278" s="104" t="str">
        <f t="shared" si="250"/>
        <v/>
      </c>
      <c r="FI278" s="104" t="str">
        <f t="shared" si="250"/>
        <v/>
      </c>
      <c r="FJ278" s="104" t="str">
        <f t="shared" si="250"/>
        <v/>
      </c>
      <c r="FK278" s="104" t="str">
        <f t="shared" si="250"/>
        <v/>
      </c>
      <c r="FL278" s="104" t="str">
        <f t="shared" si="250"/>
        <v/>
      </c>
      <c r="FM278" s="104" t="str">
        <f t="shared" si="250"/>
        <v/>
      </c>
      <c r="FN278" s="104" t="str">
        <f t="shared" si="250"/>
        <v/>
      </c>
      <c r="FO278" s="104" t="str">
        <f t="shared" si="250"/>
        <v/>
      </c>
      <c r="FP278" s="104" t="str">
        <f t="shared" si="250"/>
        <v/>
      </c>
      <c r="FQ278" s="104" t="str">
        <f t="shared" si="250"/>
        <v/>
      </c>
      <c r="FR278" s="104" t="str">
        <f t="shared" si="250"/>
        <v/>
      </c>
      <c r="FS278" s="104" t="str">
        <f t="shared" si="250"/>
        <v/>
      </c>
      <c r="FT278" s="104" t="str">
        <f t="shared" si="250"/>
        <v/>
      </c>
      <c r="FU278" s="104"/>
      <c r="FV278" s="104" t="str">
        <f t="shared" si="251"/>
        <v/>
      </c>
      <c r="FW278" s="104" t="str">
        <f t="shared" si="251"/>
        <v/>
      </c>
      <c r="FX278" s="104" t="str">
        <f t="shared" si="251"/>
        <v/>
      </c>
      <c r="FY278" s="104" t="str">
        <f t="shared" si="251"/>
        <v/>
      </c>
      <c r="FZ278" s="104" t="str">
        <f t="shared" si="251"/>
        <v/>
      </c>
      <c r="GA278" s="104" t="str">
        <f t="shared" si="251"/>
        <v/>
      </c>
      <c r="GB278" s="104" t="str">
        <f t="shared" si="251"/>
        <v/>
      </c>
      <c r="GC278" s="104" t="str">
        <f t="shared" si="251"/>
        <v/>
      </c>
      <c r="GD278" s="104" t="str">
        <f t="shared" si="251"/>
        <v/>
      </c>
      <c r="GE278" s="104" t="str">
        <f t="shared" si="251"/>
        <v/>
      </c>
      <c r="GF278" s="104" t="str">
        <f t="shared" si="251"/>
        <v/>
      </c>
      <c r="GG278" s="104" t="str">
        <f t="shared" si="251"/>
        <v/>
      </c>
      <c r="GH278" s="104" t="str">
        <f t="shared" si="251"/>
        <v/>
      </c>
      <c r="GI278" s="104"/>
      <c r="GJ278" s="104" t="str">
        <f t="shared" si="252"/>
        <v/>
      </c>
      <c r="GK278" s="104" t="str">
        <f t="shared" si="252"/>
        <v/>
      </c>
      <c r="GL278" s="104" t="str">
        <f t="shared" si="252"/>
        <v/>
      </c>
      <c r="GM278" s="104" t="str">
        <f t="shared" si="252"/>
        <v/>
      </c>
      <c r="GN278" s="104" t="str">
        <f t="shared" si="252"/>
        <v/>
      </c>
      <c r="GO278" s="104" t="str">
        <f t="shared" si="252"/>
        <v/>
      </c>
      <c r="GP278" s="104" t="str">
        <f t="shared" si="252"/>
        <v/>
      </c>
      <c r="GQ278" s="104" t="str">
        <f t="shared" si="252"/>
        <v/>
      </c>
      <c r="GR278" s="104" t="str">
        <f t="shared" si="252"/>
        <v/>
      </c>
      <c r="GS278" s="104" t="str">
        <f t="shared" si="252"/>
        <v/>
      </c>
      <c r="GT278" s="104" t="str">
        <f t="shared" si="252"/>
        <v/>
      </c>
      <c r="GU278" s="104" t="str">
        <f t="shared" si="252"/>
        <v/>
      </c>
      <c r="GV278" s="104" t="str">
        <f t="shared" si="252"/>
        <v/>
      </c>
      <c r="GW278" s="104"/>
      <c r="GX278" s="104" t="str">
        <f t="shared" si="253"/>
        <v/>
      </c>
      <c r="GY278" s="104" t="str">
        <f t="shared" si="253"/>
        <v/>
      </c>
      <c r="GZ278" s="104" t="str">
        <f t="shared" si="253"/>
        <v/>
      </c>
      <c r="HA278" s="104" t="str">
        <f t="shared" si="253"/>
        <v/>
      </c>
      <c r="HB278" s="104" t="str">
        <f t="shared" si="253"/>
        <v/>
      </c>
      <c r="HC278" s="104" t="str">
        <f t="shared" si="253"/>
        <v/>
      </c>
      <c r="HD278" s="104" t="str">
        <f t="shared" si="253"/>
        <v/>
      </c>
      <c r="HE278" s="104" t="str">
        <f t="shared" si="253"/>
        <v/>
      </c>
      <c r="HF278" s="104" t="str">
        <f t="shared" si="253"/>
        <v/>
      </c>
      <c r="HG278" s="104" t="str">
        <f t="shared" si="253"/>
        <v/>
      </c>
      <c r="HH278" s="104" t="str">
        <f t="shared" si="253"/>
        <v/>
      </c>
      <c r="HI278" s="104" t="str">
        <f t="shared" si="253"/>
        <v/>
      </c>
      <c r="HJ278" s="104" t="str">
        <f t="shared" si="253"/>
        <v/>
      </c>
    </row>
    <row r="279" spans="1:218" x14ac:dyDescent="0.25">
      <c r="A279" s="91">
        <v>40669</v>
      </c>
      <c r="B279" s="113">
        <v>0.37013888888888885</v>
      </c>
      <c r="C279" s="114" t="s">
        <v>571</v>
      </c>
      <c r="D279" s="160" t="s">
        <v>680</v>
      </c>
      <c r="E279" s="112">
        <v>15.4</v>
      </c>
      <c r="F279" s="134"/>
      <c r="G279" s="161" t="s">
        <v>681</v>
      </c>
      <c r="H279" s="162" t="str">
        <f>INDEX('Daily Activity List'!B:B,MATCH(A279,'Daily Activity List'!$A:$A))</f>
        <v>AB - Clearance Sampling</v>
      </c>
      <c r="I279" s="136"/>
      <c r="J279" s="104" t="str">
        <f t="shared" si="259"/>
        <v/>
      </c>
      <c r="K279" s="104" t="str">
        <f t="shared" si="259"/>
        <v/>
      </c>
      <c r="L279" s="104" t="str">
        <f t="shared" si="258"/>
        <v/>
      </c>
      <c r="M279" s="104" t="str">
        <f t="shared" si="258"/>
        <v/>
      </c>
      <c r="N279" s="104" t="str">
        <f t="shared" si="258"/>
        <v/>
      </c>
      <c r="O279" s="104" t="str">
        <f t="shared" si="258"/>
        <v/>
      </c>
      <c r="P279" s="104" t="str">
        <f t="shared" si="258"/>
        <v/>
      </c>
      <c r="Q279" s="104" t="str">
        <f t="shared" si="258"/>
        <v/>
      </c>
      <c r="R279" s="104">
        <f t="shared" si="258"/>
        <v>15.4</v>
      </c>
      <c r="S279" s="104" t="str">
        <f t="shared" si="258"/>
        <v/>
      </c>
      <c r="T279" s="104" t="str">
        <f t="shared" si="258"/>
        <v/>
      </c>
      <c r="U279" s="104" t="str">
        <f t="shared" si="258"/>
        <v/>
      </c>
      <c r="V279" s="104" t="str">
        <f t="shared" si="258"/>
        <v/>
      </c>
      <c r="W279" s="136"/>
      <c r="X279" s="104" t="str">
        <f t="shared" si="229"/>
        <v/>
      </c>
      <c r="Y279" s="104" t="str">
        <f t="shared" si="260"/>
        <v/>
      </c>
      <c r="Z279" s="104" t="str">
        <f t="shared" si="260"/>
        <v/>
      </c>
      <c r="AA279" s="104" t="str">
        <f t="shared" si="260"/>
        <v/>
      </c>
      <c r="AB279" s="104" t="str">
        <f t="shared" si="260"/>
        <v/>
      </c>
      <c r="AC279" s="104" t="str">
        <f t="shared" si="260"/>
        <v/>
      </c>
      <c r="AD279" s="104" t="str">
        <f t="shared" si="260"/>
        <v/>
      </c>
      <c r="AE279" s="104" t="str">
        <f t="shared" si="260"/>
        <v/>
      </c>
      <c r="AF279" s="104" t="str">
        <f t="shared" si="260"/>
        <v/>
      </c>
      <c r="AG279" s="104" t="str">
        <f t="shared" si="260"/>
        <v/>
      </c>
      <c r="AH279" s="104" t="str">
        <f t="shared" si="260"/>
        <v/>
      </c>
      <c r="AI279" s="104" t="str">
        <f t="shared" si="260"/>
        <v/>
      </c>
      <c r="AJ279" s="104" t="str">
        <f t="shared" si="260"/>
        <v/>
      </c>
      <c r="AK279" s="104"/>
      <c r="AL279" s="104" t="str">
        <f t="shared" si="230"/>
        <v/>
      </c>
      <c r="AM279" s="104" t="str">
        <f t="shared" si="261"/>
        <v/>
      </c>
      <c r="AN279" s="104" t="str">
        <f t="shared" si="261"/>
        <v/>
      </c>
      <c r="AO279" s="104" t="str">
        <f t="shared" si="261"/>
        <v/>
      </c>
      <c r="AP279" s="104" t="str">
        <f t="shared" si="261"/>
        <v/>
      </c>
      <c r="AQ279" s="104" t="str">
        <f t="shared" si="261"/>
        <v/>
      </c>
      <c r="AR279" s="104" t="str">
        <f t="shared" si="261"/>
        <v/>
      </c>
      <c r="AS279" s="104" t="str">
        <f t="shared" si="261"/>
        <v/>
      </c>
      <c r="AT279" s="104" t="str">
        <f t="shared" si="261"/>
        <v/>
      </c>
      <c r="AU279" s="104" t="str">
        <f t="shared" si="261"/>
        <v/>
      </c>
      <c r="AV279" s="104" t="str">
        <f t="shared" si="261"/>
        <v/>
      </c>
      <c r="AW279" s="104" t="str">
        <f t="shared" si="261"/>
        <v/>
      </c>
      <c r="AX279" s="104" t="str">
        <f t="shared" si="261"/>
        <v/>
      </c>
      <c r="AY279" s="104"/>
      <c r="AZ279" s="104" t="str">
        <f t="shared" si="231"/>
        <v/>
      </c>
      <c r="BA279" s="104" t="str">
        <f t="shared" si="262"/>
        <v/>
      </c>
      <c r="BB279" s="104" t="str">
        <f t="shared" si="262"/>
        <v/>
      </c>
      <c r="BC279" s="104" t="str">
        <f t="shared" si="262"/>
        <v/>
      </c>
      <c r="BD279" s="104" t="str">
        <f t="shared" si="262"/>
        <v/>
      </c>
      <c r="BE279" s="104" t="str">
        <f t="shared" si="262"/>
        <v/>
      </c>
      <c r="BF279" s="104" t="str">
        <f t="shared" si="262"/>
        <v/>
      </c>
      <c r="BG279" s="104" t="str">
        <f t="shared" si="262"/>
        <v/>
      </c>
      <c r="BH279" s="104" t="str">
        <f t="shared" si="262"/>
        <v/>
      </c>
      <c r="BI279" s="104" t="str">
        <f t="shared" si="262"/>
        <v/>
      </c>
      <c r="BJ279" s="104" t="str">
        <f t="shared" si="262"/>
        <v/>
      </c>
      <c r="BK279" s="104" t="str">
        <f t="shared" si="262"/>
        <v/>
      </c>
      <c r="BL279" s="104" t="str">
        <f t="shared" si="262"/>
        <v/>
      </c>
      <c r="BM279" s="104"/>
      <c r="BN279" s="104" t="str">
        <f t="shared" si="232"/>
        <v/>
      </c>
      <c r="BO279" s="104" t="str">
        <f t="shared" si="263"/>
        <v/>
      </c>
      <c r="BP279" s="104" t="str">
        <f t="shared" si="263"/>
        <v/>
      </c>
      <c r="BQ279" s="104" t="str">
        <f t="shared" si="263"/>
        <v/>
      </c>
      <c r="BR279" s="104" t="str">
        <f t="shared" si="263"/>
        <v/>
      </c>
      <c r="BS279" s="104" t="str">
        <f t="shared" si="263"/>
        <v/>
      </c>
      <c r="BT279" s="104" t="str">
        <f t="shared" si="263"/>
        <v/>
      </c>
      <c r="BU279" s="104" t="str">
        <f t="shared" si="263"/>
        <v/>
      </c>
      <c r="BV279" s="104" t="str">
        <f t="shared" si="263"/>
        <v/>
      </c>
      <c r="BW279" s="104" t="str">
        <f t="shared" si="263"/>
        <v/>
      </c>
      <c r="BX279" s="104" t="str">
        <f t="shared" si="263"/>
        <v/>
      </c>
      <c r="BY279" s="104" t="str">
        <f t="shared" si="263"/>
        <v/>
      </c>
      <c r="BZ279" s="104" t="str">
        <f t="shared" si="263"/>
        <v/>
      </c>
      <c r="CA279" s="104"/>
      <c r="CB279" s="104" t="str">
        <f t="shared" si="244"/>
        <v/>
      </c>
      <c r="CC279" s="104" t="str">
        <f t="shared" si="244"/>
        <v/>
      </c>
      <c r="CD279" s="104" t="str">
        <f t="shared" si="244"/>
        <v/>
      </c>
      <c r="CE279" s="104" t="str">
        <f t="shared" si="244"/>
        <v/>
      </c>
      <c r="CF279" s="104" t="str">
        <f t="shared" si="244"/>
        <v/>
      </c>
      <c r="CG279" s="104" t="str">
        <f t="shared" si="244"/>
        <v/>
      </c>
      <c r="CH279" s="104" t="str">
        <f t="shared" si="244"/>
        <v/>
      </c>
      <c r="CI279" s="104" t="str">
        <f t="shared" si="244"/>
        <v/>
      </c>
      <c r="CJ279" s="104" t="str">
        <f t="shared" si="244"/>
        <v/>
      </c>
      <c r="CK279" s="104" t="str">
        <f t="shared" si="244"/>
        <v/>
      </c>
      <c r="CL279" s="104" t="str">
        <f t="shared" si="244"/>
        <v/>
      </c>
      <c r="CM279" s="104" t="str">
        <f t="shared" si="244"/>
        <v/>
      </c>
      <c r="CN279" s="104" t="str">
        <f t="shared" si="244"/>
        <v/>
      </c>
      <c r="CO279" s="104"/>
      <c r="CP279" s="104" t="str">
        <f t="shared" si="245"/>
        <v/>
      </c>
      <c r="CQ279" s="104" t="str">
        <f t="shared" si="245"/>
        <v/>
      </c>
      <c r="CR279" s="104" t="str">
        <f t="shared" si="245"/>
        <v/>
      </c>
      <c r="CS279" s="104" t="str">
        <f t="shared" si="245"/>
        <v/>
      </c>
      <c r="CT279" s="104" t="str">
        <f t="shared" si="245"/>
        <v/>
      </c>
      <c r="CU279" s="104" t="str">
        <f t="shared" si="245"/>
        <v/>
      </c>
      <c r="CV279" s="104" t="str">
        <f t="shared" si="245"/>
        <v/>
      </c>
      <c r="CW279" s="104" t="str">
        <f t="shared" si="245"/>
        <v/>
      </c>
      <c r="CX279" s="104" t="str">
        <f t="shared" si="245"/>
        <v/>
      </c>
      <c r="CY279" s="104" t="str">
        <f t="shared" si="245"/>
        <v/>
      </c>
      <c r="CZ279" s="104" t="str">
        <f t="shared" si="245"/>
        <v/>
      </c>
      <c r="DA279" s="104" t="str">
        <f t="shared" si="245"/>
        <v/>
      </c>
      <c r="DB279" s="104" t="str">
        <f t="shared" si="245"/>
        <v/>
      </c>
      <c r="DC279" s="104"/>
      <c r="DD279" s="104" t="str">
        <f t="shared" si="246"/>
        <v/>
      </c>
      <c r="DE279" s="104" t="str">
        <f t="shared" si="246"/>
        <v/>
      </c>
      <c r="DF279" s="104" t="str">
        <f t="shared" si="246"/>
        <v/>
      </c>
      <c r="DG279" s="104" t="str">
        <f t="shared" si="246"/>
        <v/>
      </c>
      <c r="DH279" s="104" t="str">
        <f t="shared" si="246"/>
        <v/>
      </c>
      <c r="DI279" s="104" t="str">
        <f t="shared" si="246"/>
        <v/>
      </c>
      <c r="DJ279" s="104" t="str">
        <f t="shared" si="246"/>
        <v/>
      </c>
      <c r="DK279" s="104" t="str">
        <f t="shared" si="246"/>
        <v/>
      </c>
      <c r="DL279" s="104" t="str">
        <f t="shared" si="246"/>
        <v/>
      </c>
      <c r="DM279" s="104" t="str">
        <f t="shared" si="246"/>
        <v/>
      </c>
      <c r="DN279" s="104" t="str">
        <f t="shared" si="246"/>
        <v/>
      </c>
      <c r="DO279" s="104" t="str">
        <f t="shared" si="246"/>
        <v/>
      </c>
      <c r="DP279" s="104" t="str">
        <f t="shared" si="246"/>
        <v/>
      </c>
      <c r="DQ279" s="104"/>
      <c r="DR279" s="104" t="str">
        <f t="shared" si="247"/>
        <v/>
      </c>
      <c r="DS279" s="104" t="str">
        <f t="shared" si="247"/>
        <v/>
      </c>
      <c r="DT279" s="104" t="str">
        <f t="shared" si="247"/>
        <v/>
      </c>
      <c r="DU279" s="104" t="str">
        <f t="shared" si="247"/>
        <v/>
      </c>
      <c r="DV279" s="104" t="str">
        <f t="shared" si="247"/>
        <v/>
      </c>
      <c r="DW279" s="104" t="str">
        <f t="shared" si="247"/>
        <v/>
      </c>
      <c r="DX279" s="104" t="str">
        <f t="shared" si="247"/>
        <v/>
      </c>
      <c r="DY279" s="104" t="str">
        <f t="shared" si="247"/>
        <v/>
      </c>
      <c r="DZ279" s="104" t="str">
        <f t="shared" si="247"/>
        <v/>
      </c>
      <c r="EA279" s="104" t="str">
        <f t="shared" si="247"/>
        <v/>
      </c>
      <c r="EB279" s="104" t="str">
        <f t="shared" si="247"/>
        <v/>
      </c>
      <c r="EC279" s="104" t="str">
        <f t="shared" si="247"/>
        <v/>
      </c>
      <c r="ED279" s="104" t="str">
        <f t="shared" si="247"/>
        <v/>
      </c>
      <c r="EE279" s="104"/>
      <c r="EF279" s="104" t="str">
        <f t="shared" si="248"/>
        <v/>
      </c>
      <c r="EG279" s="104" t="str">
        <f t="shared" si="248"/>
        <v/>
      </c>
      <c r="EH279" s="104" t="str">
        <f t="shared" si="248"/>
        <v/>
      </c>
      <c r="EI279" s="104" t="str">
        <f t="shared" si="248"/>
        <v/>
      </c>
      <c r="EJ279" s="104" t="str">
        <f t="shared" si="248"/>
        <v/>
      </c>
      <c r="EK279" s="104" t="str">
        <f t="shared" si="248"/>
        <v/>
      </c>
      <c r="EL279" s="104" t="str">
        <f t="shared" si="248"/>
        <v/>
      </c>
      <c r="EM279" s="104" t="str">
        <f t="shared" si="248"/>
        <v/>
      </c>
      <c r="EN279" s="104" t="str">
        <f t="shared" si="248"/>
        <v/>
      </c>
      <c r="EO279" s="104" t="str">
        <f t="shared" si="248"/>
        <v/>
      </c>
      <c r="EP279" s="104" t="str">
        <f t="shared" si="248"/>
        <v/>
      </c>
      <c r="EQ279" s="104" t="str">
        <f t="shared" si="248"/>
        <v/>
      </c>
      <c r="ER279" s="104" t="str">
        <f t="shared" si="248"/>
        <v/>
      </c>
      <c r="ES279" s="104"/>
      <c r="ET279" s="104" t="str">
        <f t="shared" si="249"/>
        <v/>
      </c>
      <c r="EU279" s="104" t="str">
        <f t="shared" si="249"/>
        <v/>
      </c>
      <c r="EV279" s="104" t="str">
        <f t="shared" si="249"/>
        <v/>
      </c>
      <c r="EW279" s="104" t="str">
        <f t="shared" si="249"/>
        <v/>
      </c>
      <c r="EX279" s="104" t="str">
        <f t="shared" si="249"/>
        <v/>
      </c>
      <c r="EY279" s="104" t="str">
        <f t="shared" si="249"/>
        <v/>
      </c>
      <c r="EZ279" s="104" t="str">
        <f t="shared" si="249"/>
        <v/>
      </c>
      <c r="FA279" s="104" t="str">
        <f t="shared" si="249"/>
        <v/>
      </c>
      <c r="FB279" s="104" t="str">
        <f t="shared" si="249"/>
        <v/>
      </c>
      <c r="FC279" s="104" t="str">
        <f t="shared" si="249"/>
        <v/>
      </c>
      <c r="FD279" s="104" t="str">
        <f t="shared" si="249"/>
        <v/>
      </c>
      <c r="FE279" s="104" t="str">
        <f t="shared" si="249"/>
        <v/>
      </c>
      <c r="FF279" s="104" t="str">
        <f t="shared" si="249"/>
        <v/>
      </c>
      <c r="FG279" s="104"/>
      <c r="FH279" s="104" t="str">
        <f t="shared" si="250"/>
        <v/>
      </c>
      <c r="FI279" s="104" t="str">
        <f t="shared" si="250"/>
        <v/>
      </c>
      <c r="FJ279" s="104" t="str">
        <f t="shared" si="250"/>
        <v/>
      </c>
      <c r="FK279" s="104" t="str">
        <f t="shared" si="250"/>
        <v/>
      </c>
      <c r="FL279" s="104" t="str">
        <f t="shared" si="250"/>
        <v/>
      </c>
      <c r="FM279" s="104" t="str">
        <f t="shared" si="250"/>
        <v/>
      </c>
      <c r="FN279" s="104" t="str">
        <f t="shared" si="250"/>
        <v/>
      </c>
      <c r="FO279" s="104" t="str">
        <f t="shared" si="250"/>
        <v/>
      </c>
      <c r="FP279" s="104" t="str">
        <f t="shared" si="250"/>
        <v/>
      </c>
      <c r="FQ279" s="104" t="str">
        <f t="shared" si="250"/>
        <v/>
      </c>
      <c r="FR279" s="104" t="str">
        <f t="shared" si="250"/>
        <v/>
      </c>
      <c r="FS279" s="104" t="str">
        <f t="shared" si="250"/>
        <v/>
      </c>
      <c r="FT279" s="104" t="str">
        <f t="shared" si="250"/>
        <v/>
      </c>
      <c r="FU279" s="104"/>
      <c r="FV279" s="104" t="str">
        <f t="shared" si="251"/>
        <v/>
      </c>
      <c r="FW279" s="104" t="str">
        <f t="shared" si="251"/>
        <v/>
      </c>
      <c r="FX279" s="104" t="str">
        <f t="shared" si="251"/>
        <v/>
      </c>
      <c r="FY279" s="104" t="str">
        <f t="shared" si="251"/>
        <v/>
      </c>
      <c r="FZ279" s="104" t="str">
        <f t="shared" si="251"/>
        <v/>
      </c>
      <c r="GA279" s="104" t="str">
        <f t="shared" si="251"/>
        <v/>
      </c>
      <c r="GB279" s="104" t="str">
        <f t="shared" si="251"/>
        <v/>
      </c>
      <c r="GC279" s="104" t="str">
        <f t="shared" si="251"/>
        <v/>
      </c>
      <c r="GD279" s="104" t="str">
        <f t="shared" si="251"/>
        <v/>
      </c>
      <c r="GE279" s="104" t="str">
        <f t="shared" si="251"/>
        <v/>
      </c>
      <c r="GF279" s="104" t="str">
        <f t="shared" si="251"/>
        <v/>
      </c>
      <c r="GG279" s="104" t="str">
        <f t="shared" si="251"/>
        <v/>
      </c>
      <c r="GH279" s="104" t="str">
        <f t="shared" si="251"/>
        <v/>
      </c>
      <c r="GI279" s="104"/>
      <c r="GJ279" s="104" t="str">
        <f t="shared" si="252"/>
        <v/>
      </c>
      <c r="GK279" s="104" t="str">
        <f t="shared" si="252"/>
        <v/>
      </c>
      <c r="GL279" s="104" t="str">
        <f t="shared" si="252"/>
        <v/>
      </c>
      <c r="GM279" s="104" t="str">
        <f t="shared" si="252"/>
        <v/>
      </c>
      <c r="GN279" s="104" t="str">
        <f t="shared" si="252"/>
        <v/>
      </c>
      <c r="GO279" s="104" t="str">
        <f t="shared" si="252"/>
        <v/>
      </c>
      <c r="GP279" s="104" t="str">
        <f t="shared" si="252"/>
        <v/>
      </c>
      <c r="GQ279" s="104" t="str">
        <f t="shared" si="252"/>
        <v/>
      </c>
      <c r="GR279" s="104" t="str">
        <f t="shared" si="252"/>
        <v/>
      </c>
      <c r="GS279" s="104" t="str">
        <f t="shared" si="252"/>
        <v/>
      </c>
      <c r="GT279" s="104" t="str">
        <f t="shared" si="252"/>
        <v/>
      </c>
      <c r="GU279" s="104" t="str">
        <f t="shared" si="252"/>
        <v/>
      </c>
      <c r="GV279" s="104" t="str">
        <f t="shared" si="252"/>
        <v/>
      </c>
      <c r="GW279" s="104"/>
      <c r="GX279" s="104" t="str">
        <f t="shared" si="253"/>
        <v/>
      </c>
      <c r="GY279" s="104" t="str">
        <f t="shared" si="253"/>
        <v/>
      </c>
      <c r="GZ279" s="104" t="str">
        <f t="shared" si="253"/>
        <v/>
      </c>
      <c r="HA279" s="104" t="str">
        <f t="shared" si="253"/>
        <v/>
      </c>
      <c r="HB279" s="104" t="str">
        <f t="shared" si="253"/>
        <v/>
      </c>
      <c r="HC279" s="104" t="str">
        <f t="shared" si="253"/>
        <v/>
      </c>
      <c r="HD279" s="104" t="str">
        <f t="shared" si="253"/>
        <v/>
      </c>
      <c r="HE279" s="104" t="str">
        <f t="shared" si="253"/>
        <v/>
      </c>
      <c r="HF279" s="104" t="str">
        <f t="shared" si="253"/>
        <v/>
      </c>
      <c r="HG279" s="104" t="str">
        <f t="shared" si="253"/>
        <v/>
      </c>
      <c r="HH279" s="104" t="str">
        <f t="shared" si="253"/>
        <v/>
      </c>
      <c r="HI279" s="104" t="str">
        <f t="shared" si="253"/>
        <v/>
      </c>
      <c r="HJ279" s="104" t="str">
        <f t="shared" si="253"/>
        <v/>
      </c>
    </row>
    <row r="280" spans="1:218" x14ac:dyDescent="0.25">
      <c r="A280" s="91">
        <v>40669</v>
      </c>
      <c r="B280" s="113">
        <v>0.37222222222222223</v>
      </c>
      <c r="C280" s="114" t="s">
        <v>565</v>
      </c>
      <c r="D280" s="160" t="s">
        <v>682</v>
      </c>
      <c r="E280" s="112">
        <v>35.4</v>
      </c>
      <c r="F280" s="134"/>
      <c r="G280" s="161" t="s">
        <v>676</v>
      </c>
      <c r="H280" s="162" t="str">
        <f>INDEX('Daily Activity List'!B:B,MATCH(A280,'Daily Activity List'!$A:$A))</f>
        <v>AB - Clearance Sampling</v>
      </c>
      <c r="I280" s="136"/>
      <c r="J280" s="104" t="str">
        <f t="shared" si="259"/>
        <v/>
      </c>
      <c r="K280" s="104" t="str">
        <f t="shared" si="259"/>
        <v/>
      </c>
      <c r="L280" s="104" t="str">
        <f t="shared" si="258"/>
        <v/>
      </c>
      <c r="M280" s="104" t="str">
        <f t="shared" si="258"/>
        <v/>
      </c>
      <c r="N280" s="104" t="str">
        <f t="shared" si="258"/>
        <v/>
      </c>
      <c r="O280" s="104" t="str">
        <f t="shared" si="258"/>
        <v/>
      </c>
      <c r="P280" s="104" t="str">
        <f t="shared" si="258"/>
        <v/>
      </c>
      <c r="Q280" s="104" t="str">
        <f t="shared" si="258"/>
        <v/>
      </c>
      <c r="R280" s="104" t="str">
        <f t="shared" si="258"/>
        <v/>
      </c>
      <c r="S280" s="104" t="str">
        <f t="shared" si="258"/>
        <v/>
      </c>
      <c r="T280" s="104" t="str">
        <f t="shared" si="258"/>
        <v/>
      </c>
      <c r="U280" s="104" t="str">
        <f t="shared" si="258"/>
        <v/>
      </c>
      <c r="V280" s="104" t="str">
        <f t="shared" si="258"/>
        <v/>
      </c>
      <c r="W280" s="136"/>
      <c r="X280" s="104" t="str">
        <f t="shared" si="229"/>
        <v/>
      </c>
      <c r="Y280" s="104" t="str">
        <f t="shared" si="260"/>
        <v/>
      </c>
      <c r="Z280" s="104" t="str">
        <f t="shared" si="260"/>
        <v/>
      </c>
      <c r="AA280" s="104" t="str">
        <f t="shared" si="260"/>
        <v/>
      </c>
      <c r="AB280" s="104" t="str">
        <f t="shared" si="260"/>
        <v/>
      </c>
      <c r="AC280" s="104" t="str">
        <f t="shared" si="260"/>
        <v/>
      </c>
      <c r="AD280" s="104" t="str">
        <f t="shared" si="260"/>
        <v/>
      </c>
      <c r="AE280" s="104" t="str">
        <f t="shared" si="260"/>
        <v/>
      </c>
      <c r="AF280" s="104" t="str">
        <f t="shared" si="260"/>
        <v/>
      </c>
      <c r="AG280" s="104" t="str">
        <f t="shared" si="260"/>
        <v/>
      </c>
      <c r="AH280" s="104" t="str">
        <f t="shared" si="260"/>
        <v/>
      </c>
      <c r="AI280" s="104" t="str">
        <f t="shared" si="260"/>
        <v/>
      </c>
      <c r="AJ280" s="104" t="str">
        <f t="shared" si="260"/>
        <v/>
      </c>
      <c r="AK280" s="104"/>
      <c r="AL280" s="104" t="str">
        <f t="shared" si="230"/>
        <v/>
      </c>
      <c r="AM280" s="104" t="str">
        <f t="shared" si="261"/>
        <v/>
      </c>
      <c r="AN280" s="104" t="str">
        <f t="shared" si="261"/>
        <v/>
      </c>
      <c r="AO280" s="104" t="str">
        <f t="shared" si="261"/>
        <v/>
      </c>
      <c r="AP280" s="104" t="str">
        <f t="shared" si="261"/>
        <v/>
      </c>
      <c r="AQ280" s="104" t="str">
        <f t="shared" si="261"/>
        <v/>
      </c>
      <c r="AR280" s="104" t="str">
        <f t="shared" si="261"/>
        <v/>
      </c>
      <c r="AS280" s="104" t="str">
        <f t="shared" si="261"/>
        <v/>
      </c>
      <c r="AT280" s="104" t="str">
        <f t="shared" si="261"/>
        <v/>
      </c>
      <c r="AU280" s="104" t="str">
        <f t="shared" si="261"/>
        <v/>
      </c>
      <c r="AV280" s="104" t="str">
        <f t="shared" si="261"/>
        <v/>
      </c>
      <c r="AW280" s="104" t="str">
        <f t="shared" si="261"/>
        <v/>
      </c>
      <c r="AX280" s="104" t="str">
        <f t="shared" si="261"/>
        <v/>
      </c>
      <c r="AY280" s="104"/>
      <c r="AZ280" s="104" t="str">
        <f t="shared" si="231"/>
        <v/>
      </c>
      <c r="BA280" s="104" t="str">
        <f t="shared" si="262"/>
        <v/>
      </c>
      <c r="BB280" s="104" t="str">
        <f t="shared" si="262"/>
        <v/>
      </c>
      <c r="BC280" s="104" t="str">
        <f t="shared" si="262"/>
        <v/>
      </c>
      <c r="BD280" s="104" t="str">
        <f t="shared" si="262"/>
        <v/>
      </c>
      <c r="BE280" s="104" t="str">
        <f t="shared" si="262"/>
        <v/>
      </c>
      <c r="BF280" s="104" t="str">
        <f t="shared" si="262"/>
        <v/>
      </c>
      <c r="BG280" s="104" t="str">
        <f t="shared" si="262"/>
        <v/>
      </c>
      <c r="BH280" s="104">
        <f t="shared" si="262"/>
        <v>35.4</v>
      </c>
      <c r="BI280" s="104" t="str">
        <f t="shared" si="262"/>
        <v/>
      </c>
      <c r="BJ280" s="104" t="str">
        <f t="shared" si="262"/>
        <v/>
      </c>
      <c r="BK280" s="104" t="str">
        <f t="shared" si="262"/>
        <v/>
      </c>
      <c r="BL280" s="104" t="str">
        <f t="shared" si="262"/>
        <v/>
      </c>
      <c r="BM280" s="104"/>
      <c r="BN280" s="104" t="str">
        <f t="shared" si="232"/>
        <v/>
      </c>
      <c r="BO280" s="104" t="str">
        <f t="shared" si="263"/>
        <v/>
      </c>
      <c r="BP280" s="104" t="str">
        <f t="shared" si="263"/>
        <v/>
      </c>
      <c r="BQ280" s="104" t="str">
        <f t="shared" si="263"/>
        <v/>
      </c>
      <c r="BR280" s="104" t="str">
        <f t="shared" si="263"/>
        <v/>
      </c>
      <c r="BS280" s="104" t="str">
        <f t="shared" si="263"/>
        <v/>
      </c>
      <c r="BT280" s="104" t="str">
        <f t="shared" si="263"/>
        <v/>
      </c>
      <c r="BU280" s="104" t="str">
        <f t="shared" si="263"/>
        <v/>
      </c>
      <c r="BV280" s="104" t="str">
        <f t="shared" si="263"/>
        <v/>
      </c>
      <c r="BW280" s="104" t="str">
        <f t="shared" si="263"/>
        <v/>
      </c>
      <c r="BX280" s="104" t="str">
        <f t="shared" si="263"/>
        <v/>
      </c>
      <c r="BY280" s="104" t="str">
        <f t="shared" si="263"/>
        <v/>
      </c>
      <c r="BZ280" s="104" t="str">
        <f t="shared" si="263"/>
        <v/>
      </c>
      <c r="CA280" s="104"/>
      <c r="CB280" s="104" t="str">
        <f t="shared" si="244"/>
        <v/>
      </c>
      <c r="CC280" s="104" t="str">
        <f t="shared" si="244"/>
        <v/>
      </c>
      <c r="CD280" s="104" t="str">
        <f t="shared" si="244"/>
        <v/>
      </c>
      <c r="CE280" s="104" t="str">
        <f t="shared" si="244"/>
        <v/>
      </c>
      <c r="CF280" s="104" t="str">
        <f t="shared" si="244"/>
        <v/>
      </c>
      <c r="CG280" s="104" t="str">
        <f t="shared" si="244"/>
        <v/>
      </c>
      <c r="CH280" s="104" t="str">
        <f t="shared" si="244"/>
        <v/>
      </c>
      <c r="CI280" s="104" t="str">
        <f t="shared" si="244"/>
        <v/>
      </c>
      <c r="CJ280" s="104" t="str">
        <f t="shared" si="244"/>
        <v/>
      </c>
      <c r="CK280" s="104" t="str">
        <f t="shared" si="244"/>
        <v/>
      </c>
      <c r="CL280" s="104" t="str">
        <f t="shared" si="244"/>
        <v/>
      </c>
      <c r="CM280" s="104" t="str">
        <f t="shared" si="244"/>
        <v/>
      </c>
      <c r="CN280" s="104" t="str">
        <f t="shared" si="244"/>
        <v/>
      </c>
      <c r="CO280" s="104"/>
      <c r="CP280" s="104" t="str">
        <f t="shared" si="245"/>
        <v/>
      </c>
      <c r="CQ280" s="104" t="str">
        <f t="shared" si="245"/>
        <v/>
      </c>
      <c r="CR280" s="104" t="str">
        <f t="shared" si="245"/>
        <v/>
      </c>
      <c r="CS280" s="104" t="str">
        <f t="shared" si="245"/>
        <v/>
      </c>
      <c r="CT280" s="104" t="str">
        <f t="shared" si="245"/>
        <v/>
      </c>
      <c r="CU280" s="104" t="str">
        <f t="shared" si="245"/>
        <v/>
      </c>
      <c r="CV280" s="104" t="str">
        <f t="shared" si="245"/>
        <v/>
      </c>
      <c r="CW280" s="104" t="str">
        <f t="shared" si="245"/>
        <v/>
      </c>
      <c r="CX280" s="104" t="str">
        <f t="shared" si="245"/>
        <v/>
      </c>
      <c r="CY280" s="104" t="str">
        <f t="shared" si="245"/>
        <v/>
      </c>
      <c r="CZ280" s="104" t="str">
        <f t="shared" si="245"/>
        <v/>
      </c>
      <c r="DA280" s="104" t="str">
        <f t="shared" si="245"/>
        <v/>
      </c>
      <c r="DB280" s="104" t="str">
        <f t="shared" si="245"/>
        <v/>
      </c>
      <c r="DC280" s="104"/>
      <c r="DD280" s="104" t="str">
        <f t="shared" si="246"/>
        <v/>
      </c>
      <c r="DE280" s="104" t="str">
        <f t="shared" si="246"/>
        <v/>
      </c>
      <c r="DF280" s="104" t="str">
        <f t="shared" si="246"/>
        <v/>
      </c>
      <c r="DG280" s="104" t="str">
        <f t="shared" si="246"/>
        <v/>
      </c>
      <c r="DH280" s="104" t="str">
        <f t="shared" si="246"/>
        <v/>
      </c>
      <c r="DI280" s="104" t="str">
        <f t="shared" si="246"/>
        <v/>
      </c>
      <c r="DJ280" s="104" t="str">
        <f t="shared" si="246"/>
        <v/>
      </c>
      <c r="DK280" s="104" t="str">
        <f t="shared" si="246"/>
        <v/>
      </c>
      <c r="DL280" s="104" t="str">
        <f t="shared" si="246"/>
        <v/>
      </c>
      <c r="DM280" s="104" t="str">
        <f t="shared" si="246"/>
        <v/>
      </c>
      <c r="DN280" s="104" t="str">
        <f t="shared" si="246"/>
        <v/>
      </c>
      <c r="DO280" s="104" t="str">
        <f t="shared" si="246"/>
        <v/>
      </c>
      <c r="DP280" s="104" t="str">
        <f t="shared" si="246"/>
        <v/>
      </c>
      <c r="DQ280" s="104"/>
      <c r="DR280" s="104" t="str">
        <f t="shared" si="247"/>
        <v/>
      </c>
      <c r="DS280" s="104" t="str">
        <f t="shared" si="247"/>
        <v/>
      </c>
      <c r="DT280" s="104" t="str">
        <f t="shared" si="247"/>
        <v/>
      </c>
      <c r="DU280" s="104" t="str">
        <f t="shared" si="247"/>
        <v/>
      </c>
      <c r="DV280" s="104" t="str">
        <f t="shared" si="247"/>
        <v/>
      </c>
      <c r="DW280" s="104" t="str">
        <f t="shared" si="247"/>
        <v/>
      </c>
      <c r="DX280" s="104" t="str">
        <f t="shared" si="247"/>
        <v/>
      </c>
      <c r="DY280" s="104" t="str">
        <f t="shared" si="247"/>
        <v/>
      </c>
      <c r="DZ280" s="104" t="str">
        <f t="shared" si="247"/>
        <v/>
      </c>
      <c r="EA280" s="104" t="str">
        <f t="shared" si="247"/>
        <v/>
      </c>
      <c r="EB280" s="104" t="str">
        <f t="shared" si="247"/>
        <v/>
      </c>
      <c r="EC280" s="104" t="str">
        <f t="shared" si="247"/>
        <v/>
      </c>
      <c r="ED280" s="104" t="str">
        <f t="shared" si="247"/>
        <v/>
      </c>
      <c r="EE280" s="104"/>
      <c r="EF280" s="104" t="str">
        <f t="shared" si="248"/>
        <v/>
      </c>
      <c r="EG280" s="104" t="str">
        <f t="shared" si="248"/>
        <v/>
      </c>
      <c r="EH280" s="104" t="str">
        <f t="shared" si="248"/>
        <v/>
      </c>
      <c r="EI280" s="104" t="str">
        <f t="shared" si="248"/>
        <v/>
      </c>
      <c r="EJ280" s="104" t="str">
        <f t="shared" si="248"/>
        <v/>
      </c>
      <c r="EK280" s="104" t="str">
        <f t="shared" si="248"/>
        <v/>
      </c>
      <c r="EL280" s="104" t="str">
        <f t="shared" si="248"/>
        <v/>
      </c>
      <c r="EM280" s="104" t="str">
        <f t="shared" si="248"/>
        <v/>
      </c>
      <c r="EN280" s="104" t="str">
        <f t="shared" si="248"/>
        <v/>
      </c>
      <c r="EO280" s="104" t="str">
        <f t="shared" si="248"/>
        <v/>
      </c>
      <c r="EP280" s="104" t="str">
        <f t="shared" si="248"/>
        <v/>
      </c>
      <c r="EQ280" s="104" t="str">
        <f t="shared" si="248"/>
        <v/>
      </c>
      <c r="ER280" s="104" t="str">
        <f t="shared" si="248"/>
        <v/>
      </c>
      <c r="ES280" s="104"/>
      <c r="ET280" s="104" t="str">
        <f t="shared" si="249"/>
        <v/>
      </c>
      <c r="EU280" s="104" t="str">
        <f t="shared" si="249"/>
        <v/>
      </c>
      <c r="EV280" s="104" t="str">
        <f t="shared" si="249"/>
        <v/>
      </c>
      <c r="EW280" s="104" t="str">
        <f t="shared" si="249"/>
        <v/>
      </c>
      <c r="EX280" s="104" t="str">
        <f t="shared" si="249"/>
        <v/>
      </c>
      <c r="EY280" s="104" t="str">
        <f t="shared" si="249"/>
        <v/>
      </c>
      <c r="EZ280" s="104" t="str">
        <f t="shared" si="249"/>
        <v/>
      </c>
      <c r="FA280" s="104" t="str">
        <f t="shared" si="249"/>
        <v/>
      </c>
      <c r="FB280" s="104" t="str">
        <f t="shared" si="249"/>
        <v/>
      </c>
      <c r="FC280" s="104" t="str">
        <f t="shared" si="249"/>
        <v/>
      </c>
      <c r="FD280" s="104" t="str">
        <f t="shared" si="249"/>
        <v/>
      </c>
      <c r="FE280" s="104" t="str">
        <f t="shared" si="249"/>
        <v/>
      </c>
      <c r="FF280" s="104" t="str">
        <f t="shared" si="249"/>
        <v/>
      </c>
      <c r="FG280" s="104"/>
      <c r="FH280" s="104" t="str">
        <f t="shared" si="250"/>
        <v/>
      </c>
      <c r="FI280" s="104" t="str">
        <f t="shared" si="250"/>
        <v/>
      </c>
      <c r="FJ280" s="104" t="str">
        <f t="shared" si="250"/>
        <v/>
      </c>
      <c r="FK280" s="104" t="str">
        <f t="shared" si="250"/>
        <v/>
      </c>
      <c r="FL280" s="104" t="str">
        <f t="shared" si="250"/>
        <v/>
      </c>
      <c r="FM280" s="104" t="str">
        <f t="shared" si="250"/>
        <v/>
      </c>
      <c r="FN280" s="104" t="str">
        <f t="shared" si="250"/>
        <v/>
      </c>
      <c r="FO280" s="104" t="str">
        <f t="shared" si="250"/>
        <v/>
      </c>
      <c r="FP280" s="104" t="str">
        <f t="shared" si="250"/>
        <v/>
      </c>
      <c r="FQ280" s="104" t="str">
        <f t="shared" si="250"/>
        <v/>
      </c>
      <c r="FR280" s="104" t="str">
        <f t="shared" si="250"/>
        <v/>
      </c>
      <c r="FS280" s="104" t="str">
        <f t="shared" si="250"/>
        <v/>
      </c>
      <c r="FT280" s="104" t="str">
        <f t="shared" si="250"/>
        <v/>
      </c>
      <c r="FU280" s="104"/>
      <c r="FV280" s="104" t="str">
        <f t="shared" si="251"/>
        <v/>
      </c>
      <c r="FW280" s="104" t="str">
        <f t="shared" si="251"/>
        <v/>
      </c>
      <c r="FX280" s="104" t="str">
        <f t="shared" si="251"/>
        <v/>
      </c>
      <c r="FY280" s="104" t="str">
        <f t="shared" si="251"/>
        <v/>
      </c>
      <c r="FZ280" s="104" t="str">
        <f t="shared" si="251"/>
        <v/>
      </c>
      <c r="GA280" s="104" t="str">
        <f t="shared" si="251"/>
        <v/>
      </c>
      <c r="GB280" s="104" t="str">
        <f t="shared" si="251"/>
        <v/>
      </c>
      <c r="GC280" s="104" t="str">
        <f t="shared" si="251"/>
        <v/>
      </c>
      <c r="GD280" s="104" t="str">
        <f t="shared" si="251"/>
        <v/>
      </c>
      <c r="GE280" s="104" t="str">
        <f t="shared" si="251"/>
        <v/>
      </c>
      <c r="GF280" s="104" t="str">
        <f t="shared" si="251"/>
        <v/>
      </c>
      <c r="GG280" s="104" t="str">
        <f t="shared" si="251"/>
        <v/>
      </c>
      <c r="GH280" s="104" t="str">
        <f t="shared" si="251"/>
        <v/>
      </c>
      <c r="GI280" s="104"/>
      <c r="GJ280" s="104" t="str">
        <f t="shared" si="252"/>
        <v/>
      </c>
      <c r="GK280" s="104" t="str">
        <f t="shared" si="252"/>
        <v/>
      </c>
      <c r="GL280" s="104" t="str">
        <f t="shared" si="252"/>
        <v/>
      </c>
      <c r="GM280" s="104" t="str">
        <f t="shared" si="252"/>
        <v/>
      </c>
      <c r="GN280" s="104" t="str">
        <f t="shared" si="252"/>
        <v/>
      </c>
      <c r="GO280" s="104" t="str">
        <f t="shared" si="252"/>
        <v/>
      </c>
      <c r="GP280" s="104" t="str">
        <f t="shared" si="252"/>
        <v/>
      </c>
      <c r="GQ280" s="104" t="str">
        <f t="shared" si="252"/>
        <v/>
      </c>
      <c r="GR280" s="104" t="str">
        <f t="shared" si="252"/>
        <v/>
      </c>
      <c r="GS280" s="104" t="str">
        <f t="shared" si="252"/>
        <v/>
      </c>
      <c r="GT280" s="104" t="str">
        <f t="shared" si="252"/>
        <v/>
      </c>
      <c r="GU280" s="104" t="str">
        <f t="shared" si="252"/>
        <v/>
      </c>
      <c r="GV280" s="104" t="str">
        <f t="shared" si="252"/>
        <v/>
      </c>
      <c r="GW280" s="104"/>
      <c r="GX280" s="104" t="str">
        <f t="shared" si="253"/>
        <v/>
      </c>
      <c r="GY280" s="104" t="str">
        <f t="shared" si="253"/>
        <v/>
      </c>
      <c r="GZ280" s="104" t="str">
        <f t="shared" si="253"/>
        <v/>
      </c>
      <c r="HA280" s="104" t="str">
        <f t="shared" si="253"/>
        <v/>
      </c>
      <c r="HB280" s="104" t="str">
        <f t="shared" si="253"/>
        <v/>
      </c>
      <c r="HC280" s="104" t="str">
        <f t="shared" si="253"/>
        <v/>
      </c>
      <c r="HD280" s="104" t="str">
        <f t="shared" si="253"/>
        <v/>
      </c>
      <c r="HE280" s="104" t="str">
        <f t="shared" si="253"/>
        <v/>
      </c>
      <c r="HF280" s="104" t="str">
        <f t="shared" si="253"/>
        <v/>
      </c>
      <c r="HG280" s="104" t="str">
        <f t="shared" si="253"/>
        <v/>
      </c>
      <c r="HH280" s="104" t="str">
        <f t="shared" si="253"/>
        <v/>
      </c>
      <c r="HI280" s="104" t="str">
        <f t="shared" si="253"/>
        <v/>
      </c>
      <c r="HJ280" s="104" t="str">
        <f t="shared" si="253"/>
        <v/>
      </c>
    </row>
    <row r="281" spans="1:218" x14ac:dyDescent="0.25">
      <c r="A281" s="91">
        <v>40669</v>
      </c>
      <c r="B281" s="113">
        <v>0.375</v>
      </c>
      <c r="C281" s="114" t="s">
        <v>571</v>
      </c>
      <c r="D281" s="160" t="s">
        <v>683</v>
      </c>
      <c r="E281" s="112">
        <v>19.600000000000001</v>
      </c>
      <c r="F281" s="134"/>
      <c r="G281" s="161" t="s">
        <v>681</v>
      </c>
      <c r="H281" s="162" t="str">
        <f>INDEX('Daily Activity List'!B:B,MATCH(A281,'Daily Activity List'!$A:$A))</f>
        <v>AB - Clearance Sampling</v>
      </c>
      <c r="I281" s="136"/>
      <c r="J281" s="104" t="str">
        <f t="shared" si="259"/>
        <v/>
      </c>
      <c r="K281" s="104" t="str">
        <f t="shared" si="259"/>
        <v/>
      </c>
      <c r="L281" s="104" t="str">
        <f t="shared" si="258"/>
        <v/>
      </c>
      <c r="M281" s="104" t="str">
        <f t="shared" si="258"/>
        <v/>
      </c>
      <c r="N281" s="104" t="str">
        <f t="shared" si="258"/>
        <v/>
      </c>
      <c r="O281" s="104" t="str">
        <f t="shared" si="258"/>
        <v/>
      </c>
      <c r="P281" s="104" t="str">
        <f t="shared" si="258"/>
        <v/>
      </c>
      <c r="Q281" s="104" t="str">
        <f t="shared" si="258"/>
        <v/>
      </c>
      <c r="R281" s="104">
        <f t="shared" si="258"/>
        <v>19.600000000000001</v>
      </c>
      <c r="S281" s="104" t="str">
        <f t="shared" si="258"/>
        <v/>
      </c>
      <c r="T281" s="104" t="str">
        <f t="shared" si="258"/>
        <v/>
      </c>
      <c r="U281" s="104" t="str">
        <f t="shared" si="258"/>
        <v/>
      </c>
      <c r="V281" s="104" t="str">
        <f t="shared" si="258"/>
        <v/>
      </c>
      <c r="W281" s="136"/>
      <c r="X281" s="104" t="str">
        <f t="shared" si="229"/>
        <v/>
      </c>
      <c r="Y281" s="104" t="str">
        <f t="shared" si="260"/>
        <v/>
      </c>
      <c r="Z281" s="104" t="str">
        <f t="shared" si="260"/>
        <v/>
      </c>
      <c r="AA281" s="104" t="str">
        <f t="shared" si="260"/>
        <v/>
      </c>
      <c r="AB281" s="104" t="str">
        <f t="shared" si="260"/>
        <v/>
      </c>
      <c r="AC281" s="104" t="str">
        <f t="shared" si="260"/>
        <v/>
      </c>
      <c r="AD281" s="104" t="str">
        <f t="shared" si="260"/>
        <v/>
      </c>
      <c r="AE281" s="104" t="str">
        <f t="shared" si="260"/>
        <v/>
      </c>
      <c r="AF281" s="104" t="str">
        <f t="shared" si="260"/>
        <v/>
      </c>
      <c r="AG281" s="104" t="str">
        <f t="shared" si="260"/>
        <v/>
      </c>
      <c r="AH281" s="104" t="str">
        <f t="shared" si="260"/>
        <v/>
      </c>
      <c r="AI281" s="104" t="str">
        <f t="shared" si="260"/>
        <v/>
      </c>
      <c r="AJ281" s="104" t="str">
        <f t="shared" si="260"/>
        <v/>
      </c>
      <c r="AK281" s="104"/>
      <c r="AL281" s="104" t="str">
        <f t="shared" si="230"/>
        <v/>
      </c>
      <c r="AM281" s="104" t="str">
        <f t="shared" si="261"/>
        <v/>
      </c>
      <c r="AN281" s="104" t="str">
        <f t="shared" si="261"/>
        <v/>
      </c>
      <c r="AO281" s="104" t="str">
        <f t="shared" si="261"/>
        <v/>
      </c>
      <c r="AP281" s="104" t="str">
        <f t="shared" si="261"/>
        <v/>
      </c>
      <c r="AQ281" s="104" t="str">
        <f t="shared" si="261"/>
        <v/>
      </c>
      <c r="AR281" s="104" t="str">
        <f t="shared" si="261"/>
        <v/>
      </c>
      <c r="AS281" s="104" t="str">
        <f t="shared" si="261"/>
        <v/>
      </c>
      <c r="AT281" s="104" t="str">
        <f t="shared" si="261"/>
        <v/>
      </c>
      <c r="AU281" s="104" t="str">
        <f t="shared" si="261"/>
        <v/>
      </c>
      <c r="AV281" s="104" t="str">
        <f t="shared" si="261"/>
        <v/>
      </c>
      <c r="AW281" s="104" t="str">
        <f t="shared" si="261"/>
        <v/>
      </c>
      <c r="AX281" s="104" t="str">
        <f t="shared" si="261"/>
        <v/>
      </c>
      <c r="AY281" s="104"/>
      <c r="AZ281" s="104" t="str">
        <f t="shared" si="231"/>
        <v/>
      </c>
      <c r="BA281" s="104" t="str">
        <f t="shared" si="262"/>
        <v/>
      </c>
      <c r="BB281" s="104" t="str">
        <f t="shared" si="262"/>
        <v/>
      </c>
      <c r="BC281" s="104" t="str">
        <f t="shared" si="262"/>
        <v/>
      </c>
      <c r="BD281" s="104" t="str">
        <f t="shared" si="262"/>
        <v/>
      </c>
      <c r="BE281" s="104" t="str">
        <f t="shared" si="262"/>
        <v/>
      </c>
      <c r="BF281" s="104" t="str">
        <f t="shared" si="262"/>
        <v/>
      </c>
      <c r="BG281" s="104" t="str">
        <f t="shared" si="262"/>
        <v/>
      </c>
      <c r="BH281" s="104" t="str">
        <f t="shared" si="262"/>
        <v/>
      </c>
      <c r="BI281" s="104" t="str">
        <f t="shared" si="262"/>
        <v/>
      </c>
      <c r="BJ281" s="104" t="str">
        <f t="shared" si="262"/>
        <v/>
      </c>
      <c r="BK281" s="104" t="str">
        <f t="shared" si="262"/>
        <v/>
      </c>
      <c r="BL281" s="104" t="str">
        <f t="shared" si="262"/>
        <v/>
      </c>
      <c r="BM281" s="104"/>
      <c r="BN281" s="104" t="str">
        <f t="shared" si="232"/>
        <v/>
      </c>
      <c r="BO281" s="104" t="str">
        <f t="shared" si="263"/>
        <v/>
      </c>
      <c r="BP281" s="104" t="str">
        <f t="shared" si="263"/>
        <v/>
      </c>
      <c r="BQ281" s="104" t="str">
        <f t="shared" si="263"/>
        <v/>
      </c>
      <c r="BR281" s="104" t="str">
        <f t="shared" si="263"/>
        <v/>
      </c>
      <c r="BS281" s="104" t="str">
        <f t="shared" si="263"/>
        <v/>
      </c>
      <c r="BT281" s="104" t="str">
        <f t="shared" si="263"/>
        <v/>
      </c>
      <c r="BU281" s="104" t="str">
        <f t="shared" si="263"/>
        <v/>
      </c>
      <c r="BV281" s="104" t="str">
        <f t="shared" si="263"/>
        <v/>
      </c>
      <c r="BW281" s="104" t="str">
        <f t="shared" si="263"/>
        <v/>
      </c>
      <c r="BX281" s="104" t="str">
        <f t="shared" si="263"/>
        <v/>
      </c>
      <c r="BY281" s="104" t="str">
        <f t="shared" si="263"/>
        <v/>
      </c>
      <c r="BZ281" s="104" t="str">
        <f t="shared" si="263"/>
        <v/>
      </c>
      <c r="CA281" s="104"/>
      <c r="CB281" s="104" t="str">
        <f t="shared" si="244"/>
        <v/>
      </c>
      <c r="CC281" s="104" t="str">
        <f t="shared" si="244"/>
        <v/>
      </c>
      <c r="CD281" s="104" t="str">
        <f t="shared" si="244"/>
        <v/>
      </c>
      <c r="CE281" s="104" t="str">
        <f t="shared" si="244"/>
        <v/>
      </c>
      <c r="CF281" s="104" t="str">
        <f t="shared" si="244"/>
        <v/>
      </c>
      <c r="CG281" s="104" t="str">
        <f t="shared" si="244"/>
        <v/>
      </c>
      <c r="CH281" s="104" t="str">
        <f t="shared" si="244"/>
        <v/>
      </c>
      <c r="CI281" s="104" t="str">
        <f t="shared" si="244"/>
        <v/>
      </c>
      <c r="CJ281" s="104" t="str">
        <f t="shared" si="244"/>
        <v/>
      </c>
      <c r="CK281" s="104" t="str">
        <f t="shared" si="244"/>
        <v/>
      </c>
      <c r="CL281" s="104" t="str">
        <f t="shared" si="244"/>
        <v/>
      </c>
      <c r="CM281" s="104" t="str">
        <f t="shared" si="244"/>
        <v/>
      </c>
      <c r="CN281" s="104" t="str">
        <f t="shared" si="244"/>
        <v/>
      </c>
      <c r="CO281" s="104"/>
      <c r="CP281" s="104" t="str">
        <f t="shared" si="245"/>
        <v/>
      </c>
      <c r="CQ281" s="104" t="str">
        <f t="shared" si="245"/>
        <v/>
      </c>
      <c r="CR281" s="104" t="str">
        <f t="shared" si="245"/>
        <v/>
      </c>
      <c r="CS281" s="104" t="str">
        <f t="shared" si="245"/>
        <v/>
      </c>
      <c r="CT281" s="104" t="str">
        <f t="shared" si="245"/>
        <v/>
      </c>
      <c r="CU281" s="104" t="str">
        <f t="shared" si="245"/>
        <v/>
      </c>
      <c r="CV281" s="104" t="str">
        <f t="shared" si="245"/>
        <v/>
      </c>
      <c r="CW281" s="104" t="str">
        <f t="shared" si="245"/>
        <v/>
      </c>
      <c r="CX281" s="104" t="str">
        <f t="shared" si="245"/>
        <v/>
      </c>
      <c r="CY281" s="104" t="str">
        <f t="shared" si="245"/>
        <v/>
      </c>
      <c r="CZ281" s="104" t="str">
        <f t="shared" si="245"/>
        <v/>
      </c>
      <c r="DA281" s="104" t="str">
        <f t="shared" si="245"/>
        <v/>
      </c>
      <c r="DB281" s="104" t="str">
        <f t="shared" si="245"/>
        <v/>
      </c>
      <c r="DC281" s="104"/>
      <c r="DD281" s="104" t="str">
        <f t="shared" si="246"/>
        <v/>
      </c>
      <c r="DE281" s="104" t="str">
        <f t="shared" si="246"/>
        <v/>
      </c>
      <c r="DF281" s="104" t="str">
        <f t="shared" si="246"/>
        <v/>
      </c>
      <c r="DG281" s="104" t="str">
        <f t="shared" si="246"/>
        <v/>
      </c>
      <c r="DH281" s="104" t="str">
        <f t="shared" si="246"/>
        <v/>
      </c>
      <c r="DI281" s="104" t="str">
        <f t="shared" si="246"/>
        <v/>
      </c>
      <c r="DJ281" s="104" t="str">
        <f t="shared" si="246"/>
        <v/>
      </c>
      <c r="DK281" s="104" t="str">
        <f t="shared" si="246"/>
        <v/>
      </c>
      <c r="DL281" s="104" t="str">
        <f t="shared" si="246"/>
        <v/>
      </c>
      <c r="DM281" s="104" t="str">
        <f t="shared" si="246"/>
        <v/>
      </c>
      <c r="DN281" s="104" t="str">
        <f t="shared" si="246"/>
        <v/>
      </c>
      <c r="DO281" s="104" t="str">
        <f t="shared" si="246"/>
        <v/>
      </c>
      <c r="DP281" s="104" t="str">
        <f t="shared" si="246"/>
        <v/>
      </c>
      <c r="DQ281" s="104"/>
      <c r="DR281" s="104" t="str">
        <f t="shared" si="247"/>
        <v/>
      </c>
      <c r="DS281" s="104" t="str">
        <f t="shared" si="247"/>
        <v/>
      </c>
      <c r="DT281" s="104" t="str">
        <f t="shared" si="247"/>
        <v/>
      </c>
      <c r="DU281" s="104" t="str">
        <f t="shared" si="247"/>
        <v/>
      </c>
      <c r="DV281" s="104" t="str">
        <f t="shared" si="247"/>
        <v/>
      </c>
      <c r="DW281" s="104" t="str">
        <f t="shared" si="247"/>
        <v/>
      </c>
      <c r="DX281" s="104" t="str">
        <f t="shared" si="247"/>
        <v/>
      </c>
      <c r="DY281" s="104" t="str">
        <f t="shared" si="247"/>
        <v/>
      </c>
      <c r="DZ281" s="104" t="str">
        <f t="shared" si="247"/>
        <v/>
      </c>
      <c r="EA281" s="104" t="str">
        <f t="shared" si="247"/>
        <v/>
      </c>
      <c r="EB281" s="104" t="str">
        <f t="shared" si="247"/>
        <v/>
      </c>
      <c r="EC281" s="104" t="str">
        <f t="shared" si="247"/>
        <v/>
      </c>
      <c r="ED281" s="104" t="str">
        <f t="shared" si="247"/>
        <v/>
      </c>
      <c r="EE281" s="104"/>
      <c r="EF281" s="104" t="str">
        <f t="shared" si="248"/>
        <v/>
      </c>
      <c r="EG281" s="104" t="str">
        <f t="shared" si="248"/>
        <v/>
      </c>
      <c r="EH281" s="104" t="str">
        <f t="shared" si="248"/>
        <v/>
      </c>
      <c r="EI281" s="104" t="str">
        <f t="shared" si="248"/>
        <v/>
      </c>
      <c r="EJ281" s="104" t="str">
        <f t="shared" si="248"/>
        <v/>
      </c>
      <c r="EK281" s="104" t="str">
        <f t="shared" si="248"/>
        <v/>
      </c>
      <c r="EL281" s="104" t="str">
        <f t="shared" si="248"/>
        <v/>
      </c>
      <c r="EM281" s="104" t="str">
        <f t="shared" si="248"/>
        <v/>
      </c>
      <c r="EN281" s="104" t="str">
        <f t="shared" si="248"/>
        <v/>
      </c>
      <c r="EO281" s="104" t="str">
        <f t="shared" si="248"/>
        <v/>
      </c>
      <c r="EP281" s="104" t="str">
        <f t="shared" si="248"/>
        <v/>
      </c>
      <c r="EQ281" s="104" t="str">
        <f t="shared" si="248"/>
        <v/>
      </c>
      <c r="ER281" s="104" t="str">
        <f t="shared" si="248"/>
        <v/>
      </c>
      <c r="ES281" s="104"/>
      <c r="ET281" s="104" t="str">
        <f t="shared" si="249"/>
        <v/>
      </c>
      <c r="EU281" s="104" t="str">
        <f t="shared" si="249"/>
        <v/>
      </c>
      <c r="EV281" s="104" t="str">
        <f t="shared" si="249"/>
        <v/>
      </c>
      <c r="EW281" s="104" t="str">
        <f t="shared" si="249"/>
        <v/>
      </c>
      <c r="EX281" s="104" t="str">
        <f t="shared" si="249"/>
        <v/>
      </c>
      <c r="EY281" s="104" t="str">
        <f t="shared" si="249"/>
        <v/>
      </c>
      <c r="EZ281" s="104" t="str">
        <f t="shared" si="249"/>
        <v/>
      </c>
      <c r="FA281" s="104" t="str">
        <f t="shared" si="249"/>
        <v/>
      </c>
      <c r="FB281" s="104" t="str">
        <f t="shared" si="249"/>
        <v/>
      </c>
      <c r="FC281" s="104" t="str">
        <f t="shared" si="249"/>
        <v/>
      </c>
      <c r="FD281" s="104" t="str">
        <f t="shared" si="249"/>
        <v/>
      </c>
      <c r="FE281" s="104" t="str">
        <f t="shared" si="249"/>
        <v/>
      </c>
      <c r="FF281" s="104" t="str">
        <f t="shared" si="249"/>
        <v/>
      </c>
      <c r="FG281" s="104"/>
      <c r="FH281" s="104" t="str">
        <f t="shared" si="250"/>
        <v/>
      </c>
      <c r="FI281" s="104" t="str">
        <f t="shared" si="250"/>
        <v/>
      </c>
      <c r="FJ281" s="104" t="str">
        <f t="shared" si="250"/>
        <v/>
      </c>
      <c r="FK281" s="104" t="str">
        <f t="shared" si="250"/>
        <v/>
      </c>
      <c r="FL281" s="104" t="str">
        <f t="shared" si="250"/>
        <v/>
      </c>
      <c r="FM281" s="104" t="str">
        <f t="shared" si="250"/>
        <v/>
      </c>
      <c r="FN281" s="104" t="str">
        <f t="shared" si="250"/>
        <v/>
      </c>
      <c r="FO281" s="104" t="str">
        <f t="shared" si="250"/>
        <v/>
      </c>
      <c r="FP281" s="104" t="str">
        <f t="shared" si="250"/>
        <v/>
      </c>
      <c r="FQ281" s="104" t="str">
        <f t="shared" si="250"/>
        <v/>
      </c>
      <c r="FR281" s="104" t="str">
        <f t="shared" si="250"/>
        <v/>
      </c>
      <c r="FS281" s="104" t="str">
        <f t="shared" si="250"/>
        <v/>
      </c>
      <c r="FT281" s="104" t="str">
        <f t="shared" si="250"/>
        <v/>
      </c>
      <c r="FU281" s="104"/>
      <c r="FV281" s="104" t="str">
        <f t="shared" si="251"/>
        <v/>
      </c>
      <c r="FW281" s="104" t="str">
        <f t="shared" si="251"/>
        <v/>
      </c>
      <c r="FX281" s="104" t="str">
        <f t="shared" si="251"/>
        <v/>
      </c>
      <c r="FY281" s="104" t="str">
        <f t="shared" si="251"/>
        <v/>
      </c>
      <c r="FZ281" s="104" t="str">
        <f t="shared" si="251"/>
        <v/>
      </c>
      <c r="GA281" s="104" t="str">
        <f t="shared" si="251"/>
        <v/>
      </c>
      <c r="GB281" s="104" t="str">
        <f t="shared" si="251"/>
        <v/>
      </c>
      <c r="GC281" s="104" t="str">
        <f t="shared" si="251"/>
        <v/>
      </c>
      <c r="GD281" s="104" t="str">
        <f t="shared" si="251"/>
        <v/>
      </c>
      <c r="GE281" s="104" t="str">
        <f t="shared" si="251"/>
        <v/>
      </c>
      <c r="GF281" s="104" t="str">
        <f t="shared" si="251"/>
        <v/>
      </c>
      <c r="GG281" s="104" t="str">
        <f t="shared" si="251"/>
        <v/>
      </c>
      <c r="GH281" s="104" t="str">
        <f t="shared" si="251"/>
        <v/>
      </c>
      <c r="GI281" s="104"/>
      <c r="GJ281" s="104" t="str">
        <f t="shared" si="252"/>
        <v/>
      </c>
      <c r="GK281" s="104" t="str">
        <f t="shared" si="252"/>
        <v/>
      </c>
      <c r="GL281" s="104" t="str">
        <f t="shared" si="252"/>
        <v/>
      </c>
      <c r="GM281" s="104" t="str">
        <f t="shared" si="252"/>
        <v/>
      </c>
      <c r="GN281" s="104" t="str">
        <f t="shared" si="252"/>
        <v/>
      </c>
      <c r="GO281" s="104" t="str">
        <f t="shared" si="252"/>
        <v/>
      </c>
      <c r="GP281" s="104" t="str">
        <f t="shared" si="252"/>
        <v/>
      </c>
      <c r="GQ281" s="104" t="str">
        <f t="shared" si="252"/>
        <v/>
      </c>
      <c r="GR281" s="104" t="str">
        <f t="shared" si="252"/>
        <v/>
      </c>
      <c r="GS281" s="104" t="str">
        <f t="shared" si="252"/>
        <v/>
      </c>
      <c r="GT281" s="104" t="str">
        <f t="shared" si="252"/>
        <v/>
      </c>
      <c r="GU281" s="104" t="str">
        <f t="shared" si="252"/>
        <v/>
      </c>
      <c r="GV281" s="104" t="str">
        <f t="shared" si="252"/>
        <v/>
      </c>
      <c r="GW281" s="104"/>
      <c r="GX281" s="104" t="str">
        <f t="shared" si="253"/>
        <v/>
      </c>
      <c r="GY281" s="104" t="str">
        <f t="shared" si="253"/>
        <v/>
      </c>
      <c r="GZ281" s="104" t="str">
        <f t="shared" si="253"/>
        <v/>
      </c>
      <c r="HA281" s="104" t="str">
        <f t="shared" si="253"/>
        <v/>
      </c>
      <c r="HB281" s="104" t="str">
        <f t="shared" si="253"/>
        <v/>
      </c>
      <c r="HC281" s="104" t="str">
        <f t="shared" si="253"/>
        <v/>
      </c>
      <c r="HD281" s="104" t="str">
        <f t="shared" si="253"/>
        <v/>
      </c>
      <c r="HE281" s="104" t="str">
        <f t="shared" si="253"/>
        <v/>
      </c>
      <c r="HF281" s="104" t="str">
        <f t="shared" si="253"/>
        <v/>
      </c>
      <c r="HG281" s="104" t="str">
        <f t="shared" si="253"/>
        <v/>
      </c>
      <c r="HH281" s="104" t="str">
        <f t="shared" si="253"/>
        <v/>
      </c>
      <c r="HI281" s="104" t="str">
        <f t="shared" si="253"/>
        <v/>
      </c>
      <c r="HJ281" s="104" t="str">
        <f t="shared" si="253"/>
        <v/>
      </c>
    </row>
    <row r="282" spans="1:218" x14ac:dyDescent="0.25">
      <c r="A282" s="91">
        <v>40669</v>
      </c>
      <c r="B282" s="113">
        <v>0.37777777777777777</v>
      </c>
      <c r="C282" s="114" t="s">
        <v>571</v>
      </c>
      <c r="D282" s="160" t="s">
        <v>684</v>
      </c>
      <c r="E282" s="112">
        <v>12</v>
      </c>
      <c r="F282" s="134"/>
      <c r="G282" s="161" t="s">
        <v>681</v>
      </c>
      <c r="H282" s="162" t="str">
        <f>INDEX('Daily Activity List'!B:B,MATCH(A282,'Daily Activity List'!$A:$A))</f>
        <v>AB - Clearance Sampling</v>
      </c>
      <c r="I282" s="136"/>
      <c r="J282" s="104" t="str">
        <f t="shared" si="259"/>
        <v/>
      </c>
      <c r="K282" s="104" t="str">
        <f t="shared" si="259"/>
        <v/>
      </c>
      <c r="L282" s="104" t="str">
        <f t="shared" si="258"/>
        <v/>
      </c>
      <c r="M282" s="104" t="str">
        <f t="shared" si="258"/>
        <v/>
      </c>
      <c r="N282" s="104" t="str">
        <f t="shared" si="258"/>
        <v/>
      </c>
      <c r="O282" s="104" t="str">
        <f t="shared" si="258"/>
        <v/>
      </c>
      <c r="P282" s="104" t="str">
        <f t="shared" si="258"/>
        <v/>
      </c>
      <c r="Q282" s="104" t="str">
        <f t="shared" si="258"/>
        <v/>
      </c>
      <c r="R282" s="104">
        <f t="shared" si="258"/>
        <v>12</v>
      </c>
      <c r="S282" s="104" t="str">
        <f t="shared" si="258"/>
        <v/>
      </c>
      <c r="T282" s="104" t="str">
        <f t="shared" si="258"/>
        <v/>
      </c>
      <c r="U282" s="104" t="str">
        <f t="shared" si="258"/>
        <v/>
      </c>
      <c r="V282" s="104" t="str">
        <f t="shared" si="258"/>
        <v/>
      </c>
      <c r="W282" s="136"/>
      <c r="X282" s="104" t="str">
        <f t="shared" si="229"/>
        <v/>
      </c>
      <c r="Y282" s="104" t="str">
        <f t="shared" si="260"/>
        <v/>
      </c>
      <c r="Z282" s="104" t="str">
        <f t="shared" si="260"/>
        <v/>
      </c>
      <c r="AA282" s="104" t="str">
        <f t="shared" si="260"/>
        <v/>
      </c>
      <c r="AB282" s="104" t="str">
        <f t="shared" si="260"/>
        <v/>
      </c>
      <c r="AC282" s="104" t="str">
        <f t="shared" si="260"/>
        <v/>
      </c>
      <c r="AD282" s="104" t="str">
        <f t="shared" si="260"/>
        <v/>
      </c>
      <c r="AE282" s="104" t="str">
        <f t="shared" si="260"/>
        <v/>
      </c>
      <c r="AF282" s="104" t="str">
        <f t="shared" si="260"/>
        <v/>
      </c>
      <c r="AG282" s="104" t="str">
        <f t="shared" si="260"/>
        <v/>
      </c>
      <c r="AH282" s="104" t="str">
        <f t="shared" si="260"/>
        <v/>
      </c>
      <c r="AI282" s="104" t="str">
        <f t="shared" si="260"/>
        <v/>
      </c>
      <c r="AJ282" s="104" t="str">
        <f t="shared" si="260"/>
        <v/>
      </c>
      <c r="AK282" s="104"/>
      <c r="AL282" s="104" t="str">
        <f t="shared" si="230"/>
        <v/>
      </c>
      <c r="AM282" s="104" t="str">
        <f t="shared" si="261"/>
        <v/>
      </c>
      <c r="AN282" s="104" t="str">
        <f t="shared" si="261"/>
        <v/>
      </c>
      <c r="AO282" s="104" t="str">
        <f t="shared" si="261"/>
        <v/>
      </c>
      <c r="AP282" s="104" t="str">
        <f t="shared" si="261"/>
        <v/>
      </c>
      <c r="AQ282" s="104" t="str">
        <f t="shared" si="261"/>
        <v/>
      </c>
      <c r="AR282" s="104" t="str">
        <f t="shared" si="261"/>
        <v/>
      </c>
      <c r="AS282" s="104" t="str">
        <f t="shared" si="261"/>
        <v/>
      </c>
      <c r="AT282" s="104" t="str">
        <f t="shared" si="261"/>
        <v/>
      </c>
      <c r="AU282" s="104" t="str">
        <f t="shared" si="261"/>
        <v/>
      </c>
      <c r="AV282" s="104" t="str">
        <f t="shared" si="261"/>
        <v/>
      </c>
      <c r="AW282" s="104" t="str">
        <f t="shared" si="261"/>
        <v/>
      </c>
      <c r="AX282" s="104" t="str">
        <f t="shared" si="261"/>
        <v/>
      </c>
      <c r="AY282" s="104"/>
      <c r="AZ282" s="104" t="str">
        <f t="shared" si="231"/>
        <v/>
      </c>
      <c r="BA282" s="104" t="str">
        <f t="shared" si="262"/>
        <v/>
      </c>
      <c r="BB282" s="104" t="str">
        <f t="shared" si="262"/>
        <v/>
      </c>
      <c r="BC282" s="104" t="str">
        <f t="shared" si="262"/>
        <v/>
      </c>
      <c r="BD282" s="104" t="str">
        <f t="shared" si="262"/>
        <v/>
      </c>
      <c r="BE282" s="104" t="str">
        <f t="shared" si="262"/>
        <v/>
      </c>
      <c r="BF282" s="104" t="str">
        <f t="shared" si="262"/>
        <v/>
      </c>
      <c r="BG282" s="104" t="str">
        <f t="shared" si="262"/>
        <v/>
      </c>
      <c r="BH282" s="104" t="str">
        <f t="shared" si="262"/>
        <v/>
      </c>
      <c r="BI282" s="104" t="str">
        <f t="shared" si="262"/>
        <v/>
      </c>
      <c r="BJ282" s="104" t="str">
        <f t="shared" si="262"/>
        <v/>
      </c>
      <c r="BK282" s="104" t="str">
        <f t="shared" si="262"/>
        <v/>
      </c>
      <c r="BL282" s="104" t="str">
        <f t="shared" si="262"/>
        <v/>
      </c>
      <c r="BM282" s="104"/>
      <c r="BN282" s="104" t="str">
        <f t="shared" si="232"/>
        <v/>
      </c>
      <c r="BO282" s="104" t="str">
        <f t="shared" si="263"/>
        <v/>
      </c>
      <c r="BP282" s="104" t="str">
        <f t="shared" si="263"/>
        <v/>
      </c>
      <c r="BQ282" s="104" t="str">
        <f t="shared" si="263"/>
        <v/>
      </c>
      <c r="BR282" s="104" t="str">
        <f t="shared" si="263"/>
        <v/>
      </c>
      <c r="BS282" s="104" t="str">
        <f t="shared" si="263"/>
        <v/>
      </c>
      <c r="BT282" s="104" t="str">
        <f t="shared" si="263"/>
        <v/>
      </c>
      <c r="BU282" s="104" t="str">
        <f t="shared" si="263"/>
        <v/>
      </c>
      <c r="BV282" s="104" t="str">
        <f t="shared" si="263"/>
        <v/>
      </c>
      <c r="BW282" s="104" t="str">
        <f t="shared" si="263"/>
        <v/>
      </c>
      <c r="BX282" s="104" t="str">
        <f t="shared" si="263"/>
        <v/>
      </c>
      <c r="BY282" s="104" t="str">
        <f t="shared" si="263"/>
        <v/>
      </c>
      <c r="BZ282" s="104" t="str">
        <f t="shared" si="263"/>
        <v/>
      </c>
      <c r="CA282" s="104"/>
      <c r="CB282" s="104" t="str">
        <f t="shared" si="244"/>
        <v/>
      </c>
      <c r="CC282" s="104" t="str">
        <f t="shared" si="244"/>
        <v/>
      </c>
      <c r="CD282" s="104" t="str">
        <f t="shared" si="244"/>
        <v/>
      </c>
      <c r="CE282" s="104" t="str">
        <f t="shared" si="244"/>
        <v/>
      </c>
      <c r="CF282" s="104" t="str">
        <f t="shared" si="244"/>
        <v/>
      </c>
      <c r="CG282" s="104" t="str">
        <f t="shared" si="244"/>
        <v/>
      </c>
      <c r="CH282" s="104" t="str">
        <f t="shared" si="244"/>
        <v/>
      </c>
      <c r="CI282" s="104" t="str">
        <f t="shared" si="244"/>
        <v/>
      </c>
      <c r="CJ282" s="104" t="str">
        <f t="shared" si="244"/>
        <v/>
      </c>
      <c r="CK282" s="104" t="str">
        <f t="shared" si="244"/>
        <v/>
      </c>
      <c r="CL282" s="104" t="str">
        <f t="shared" si="244"/>
        <v/>
      </c>
      <c r="CM282" s="104" t="str">
        <f t="shared" si="244"/>
        <v/>
      </c>
      <c r="CN282" s="104" t="str">
        <f t="shared" si="244"/>
        <v/>
      </c>
      <c r="CO282" s="104"/>
      <c r="CP282" s="104" t="str">
        <f t="shared" si="245"/>
        <v/>
      </c>
      <c r="CQ282" s="104" t="str">
        <f t="shared" si="245"/>
        <v/>
      </c>
      <c r="CR282" s="104" t="str">
        <f t="shared" si="245"/>
        <v/>
      </c>
      <c r="CS282" s="104" t="str">
        <f t="shared" si="245"/>
        <v/>
      </c>
      <c r="CT282" s="104" t="str">
        <f t="shared" si="245"/>
        <v/>
      </c>
      <c r="CU282" s="104" t="str">
        <f t="shared" si="245"/>
        <v/>
      </c>
      <c r="CV282" s="104" t="str">
        <f t="shared" si="245"/>
        <v/>
      </c>
      <c r="CW282" s="104" t="str">
        <f t="shared" si="245"/>
        <v/>
      </c>
      <c r="CX282" s="104" t="str">
        <f t="shared" si="245"/>
        <v/>
      </c>
      <c r="CY282" s="104" t="str">
        <f t="shared" si="245"/>
        <v/>
      </c>
      <c r="CZ282" s="104" t="str">
        <f t="shared" si="245"/>
        <v/>
      </c>
      <c r="DA282" s="104" t="str">
        <f t="shared" si="245"/>
        <v/>
      </c>
      <c r="DB282" s="104" t="str">
        <f t="shared" si="245"/>
        <v/>
      </c>
      <c r="DC282" s="104"/>
      <c r="DD282" s="104" t="str">
        <f t="shared" si="246"/>
        <v/>
      </c>
      <c r="DE282" s="104" t="str">
        <f t="shared" si="246"/>
        <v/>
      </c>
      <c r="DF282" s="104" t="str">
        <f t="shared" si="246"/>
        <v/>
      </c>
      <c r="DG282" s="104" t="str">
        <f t="shared" si="246"/>
        <v/>
      </c>
      <c r="DH282" s="104" t="str">
        <f t="shared" si="246"/>
        <v/>
      </c>
      <c r="DI282" s="104" t="str">
        <f t="shared" si="246"/>
        <v/>
      </c>
      <c r="DJ282" s="104" t="str">
        <f t="shared" si="246"/>
        <v/>
      </c>
      <c r="DK282" s="104" t="str">
        <f t="shared" si="246"/>
        <v/>
      </c>
      <c r="DL282" s="104" t="str">
        <f t="shared" si="246"/>
        <v/>
      </c>
      <c r="DM282" s="104" t="str">
        <f t="shared" si="246"/>
        <v/>
      </c>
      <c r="DN282" s="104" t="str">
        <f t="shared" si="246"/>
        <v/>
      </c>
      <c r="DO282" s="104" t="str">
        <f t="shared" si="246"/>
        <v/>
      </c>
      <c r="DP282" s="104" t="str">
        <f t="shared" si="246"/>
        <v/>
      </c>
      <c r="DQ282" s="104"/>
      <c r="DR282" s="104" t="str">
        <f t="shared" si="247"/>
        <v/>
      </c>
      <c r="DS282" s="104" t="str">
        <f t="shared" si="247"/>
        <v/>
      </c>
      <c r="DT282" s="104" t="str">
        <f t="shared" si="247"/>
        <v/>
      </c>
      <c r="DU282" s="104" t="str">
        <f t="shared" si="247"/>
        <v/>
      </c>
      <c r="DV282" s="104" t="str">
        <f t="shared" si="247"/>
        <v/>
      </c>
      <c r="DW282" s="104" t="str">
        <f t="shared" si="247"/>
        <v/>
      </c>
      <c r="DX282" s="104" t="str">
        <f t="shared" si="247"/>
        <v/>
      </c>
      <c r="DY282" s="104" t="str">
        <f t="shared" si="247"/>
        <v/>
      </c>
      <c r="DZ282" s="104" t="str">
        <f t="shared" si="247"/>
        <v/>
      </c>
      <c r="EA282" s="104" t="str">
        <f t="shared" si="247"/>
        <v/>
      </c>
      <c r="EB282" s="104" t="str">
        <f t="shared" si="247"/>
        <v/>
      </c>
      <c r="EC282" s="104" t="str">
        <f t="shared" si="247"/>
        <v/>
      </c>
      <c r="ED282" s="104" t="str">
        <f t="shared" si="247"/>
        <v/>
      </c>
      <c r="EE282" s="104"/>
      <c r="EF282" s="104" t="str">
        <f t="shared" si="248"/>
        <v/>
      </c>
      <c r="EG282" s="104" t="str">
        <f t="shared" si="248"/>
        <v/>
      </c>
      <c r="EH282" s="104" t="str">
        <f t="shared" si="248"/>
        <v/>
      </c>
      <c r="EI282" s="104" t="str">
        <f t="shared" si="248"/>
        <v/>
      </c>
      <c r="EJ282" s="104" t="str">
        <f t="shared" si="248"/>
        <v/>
      </c>
      <c r="EK282" s="104" t="str">
        <f t="shared" si="248"/>
        <v/>
      </c>
      <c r="EL282" s="104" t="str">
        <f t="shared" si="248"/>
        <v/>
      </c>
      <c r="EM282" s="104" t="str">
        <f t="shared" si="248"/>
        <v/>
      </c>
      <c r="EN282" s="104" t="str">
        <f t="shared" si="248"/>
        <v/>
      </c>
      <c r="EO282" s="104" t="str">
        <f t="shared" si="248"/>
        <v/>
      </c>
      <c r="EP282" s="104" t="str">
        <f t="shared" si="248"/>
        <v/>
      </c>
      <c r="EQ282" s="104" t="str">
        <f t="shared" si="248"/>
        <v/>
      </c>
      <c r="ER282" s="104" t="str">
        <f t="shared" si="248"/>
        <v/>
      </c>
      <c r="ES282" s="104"/>
      <c r="ET282" s="104" t="str">
        <f t="shared" si="249"/>
        <v/>
      </c>
      <c r="EU282" s="104" t="str">
        <f t="shared" si="249"/>
        <v/>
      </c>
      <c r="EV282" s="104" t="str">
        <f t="shared" si="249"/>
        <v/>
      </c>
      <c r="EW282" s="104" t="str">
        <f t="shared" si="249"/>
        <v/>
      </c>
      <c r="EX282" s="104" t="str">
        <f t="shared" si="249"/>
        <v/>
      </c>
      <c r="EY282" s="104" t="str">
        <f t="shared" si="249"/>
        <v/>
      </c>
      <c r="EZ282" s="104" t="str">
        <f t="shared" si="249"/>
        <v/>
      </c>
      <c r="FA282" s="104" t="str">
        <f t="shared" si="249"/>
        <v/>
      </c>
      <c r="FB282" s="104" t="str">
        <f t="shared" si="249"/>
        <v/>
      </c>
      <c r="FC282" s="104" t="str">
        <f t="shared" si="249"/>
        <v/>
      </c>
      <c r="FD282" s="104" t="str">
        <f t="shared" si="249"/>
        <v/>
      </c>
      <c r="FE282" s="104" t="str">
        <f t="shared" si="249"/>
        <v/>
      </c>
      <c r="FF282" s="104" t="str">
        <f t="shared" si="249"/>
        <v/>
      </c>
      <c r="FG282" s="104"/>
      <c r="FH282" s="104" t="str">
        <f t="shared" si="250"/>
        <v/>
      </c>
      <c r="FI282" s="104" t="str">
        <f t="shared" si="250"/>
        <v/>
      </c>
      <c r="FJ282" s="104" t="str">
        <f t="shared" si="250"/>
        <v/>
      </c>
      <c r="FK282" s="104" t="str">
        <f t="shared" si="250"/>
        <v/>
      </c>
      <c r="FL282" s="104" t="str">
        <f t="shared" si="250"/>
        <v/>
      </c>
      <c r="FM282" s="104" t="str">
        <f t="shared" si="250"/>
        <v/>
      </c>
      <c r="FN282" s="104" t="str">
        <f t="shared" si="250"/>
        <v/>
      </c>
      <c r="FO282" s="104" t="str">
        <f t="shared" si="250"/>
        <v/>
      </c>
      <c r="FP282" s="104" t="str">
        <f t="shared" si="250"/>
        <v/>
      </c>
      <c r="FQ282" s="104" t="str">
        <f t="shared" si="250"/>
        <v/>
      </c>
      <c r="FR282" s="104" t="str">
        <f t="shared" si="250"/>
        <v/>
      </c>
      <c r="FS282" s="104" t="str">
        <f t="shared" si="250"/>
        <v/>
      </c>
      <c r="FT282" s="104" t="str">
        <f t="shared" si="250"/>
        <v/>
      </c>
      <c r="FU282" s="104"/>
      <c r="FV282" s="104" t="str">
        <f t="shared" si="251"/>
        <v/>
      </c>
      <c r="FW282" s="104" t="str">
        <f t="shared" si="251"/>
        <v/>
      </c>
      <c r="FX282" s="104" t="str">
        <f t="shared" si="251"/>
        <v/>
      </c>
      <c r="FY282" s="104" t="str">
        <f t="shared" si="251"/>
        <v/>
      </c>
      <c r="FZ282" s="104" t="str">
        <f t="shared" si="251"/>
        <v/>
      </c>
      <c r="GA282" s="104" t="str">
        <f t="shared" si="251"/>
        <v/>
      </c>
      <c r="GB282" s="104" t="str">
        <f t="shared" si="251"/>
        <v/>
      </c>
      <c r="GC282" s="104" t="str">
        <f t="shared" si="251"/>
        <v/>
      </c>
      <c r="GD282" s="104" t="str">
        <f t="shared" si="251"/>
        <v/>
      </c>
      <c r="GE282" s="104" t="str">
        <f t="shared" si="251"/>
        <v/>
      </c>
      <c r="GF282" s="104" t="str">
        <f t="shared" si="251"/>
        <v/>
      </c>
      <c r="GG282" s="104" t="str">
        <f t="shared" si="251"/>
        <v/>
      </c>
      <c r="GH282" s="104" t="str">
        <f t="shared" si="251"/>
        <v/>
      </c>
      <c r="GI282" s="104"/>
      <c r="GJ282" s="104" t="str">
        <f t="shared" si="252"/>
        <v/>
      </c>
      <c r="GK282" s="104" t="str">
        <f t="shared" si="252"/>
        <v/>
      </c>
      <c r="GL282" s="104" t="str">
        <f t="shared" si="252"/>
        <v/>
      </c>
      <c r="GM282" s="104" t="str">
        <f t="shared" si="252"/>
        <v/>
      </c>
      <c r="GN282" s="104" t="str">
        <f t="shared" si="252"/>
        <v/>
      </c>
      <c r="GO282" s="104" t="str">
        <f t="shared" si="252"/>
        <v/>
      </c>
      <c r="GP282" s="104" t="str">
        <f t="shared" si="252"/>
        <v/>
      </c>
      <c r="GQ282" s="104" t="str">
        <f t="shared" si="252"/>
        <v/>
      </c>
      <c r="GR282" s="104" t="str">
        <f t="shared" si="252"/>
        <v/>
      </c>
      <c r="GS282" s="104" t="str">
        <f t="shared" si="252"/>
        <v/>
      </c>
      <c r="GT282" s="104" t="str">
        <f t="shared" si="252"/>
        <v/>
      </c>
      <c r="GU282" s="104" t="str">
        <f t="shared" si="252"/>
        <v/>
      </c>
      <c r="GV282" s="104" t="str">
        <f t="shared" si="252"/>
        <v/>
      </c>
      <c r="GW282" s="104"/>
      <c r="GX282" s="104" t="str">
        <f t="shared" si="253"/>
        <v/>
      </c>
      <c r="GY282" s="104" t="str">
        <f t="shared" si="253"/>
        <v/>
      </c>
      <c r="GZ282" s="104" t="str">
        <f t="shared" si="253"/>
        <v/>
      </c>
      <c r="HA282" s="104" t="str">
        <f t="shared" si="253"/>
        <v/>
      </c>
      <c r="HB282" s="104" t="str">
        <f t="shared" si="253"/>
        <v/>
      </c>
      <c r="HC282" s="104" t="str">
        <f t="shared" si="253"/>
        <v/>
      </c>
      <c r="HD282" s="104" t="str">
        <f t="shared" si="253"/>
        <v/>
      </c>
      <c r="HE282" s="104" t="str">
        <f t="shared" si="253"/>
        <v/>
      </c>
      <c r="HF282" s="104" t="str">
        <f t="shared" si="253"/>
        <v/>
      </c>
      <c r="HG282" s="104" t="str">
        <f t="shared" si="253"/>
        <v/>
      </c>
      <c r="HH282" s="104" t="str">
        <f t="shared" si="253"/>
        <v/>
      </c>
      <c r="HI282" s="104" t="str">
        <f t="shared" si="253"/>
        <v/>
      </c>
      <c r="HJ282" s="104" t="str">
        <f t="shared" si="253"/>
        <v/>
      </c>
    </row>
    <row r="283" spans="1:218" x14ac:dyDescent="0.25">
      <c r="A283" s="91">
        <v>40669</v>
      </c>
      <c r="B283" s="113">
        <v>0.38055555555555554</v>
      </c>
      <c r="C283" s="114" t="s">
        <v>571</v>
      </c>
      <c r="D283" s="160" t="s">
        <v>679</v>
      </c>
      <c r="E283" s="112">
        <v>9.1999999999999993</v>
      </c>
      <c r="F283" s="134"/>
      <c r="G283" s="161" t="s">
        <v>681</v>
      </c>
      <c r="H283" s="162" t="str">
        <f>INDEX('Daily Activity List'!B:B,MATCH(A283,'Daily Activity List'!$A:$A))</f>
        <v>AB - Clearance Sampling</v>
      </c>
      <c r="I283" s="136"/>
      <c r="J283" s="104" t="str">
        <f t="shared" si="259"/>
        <v/>
      </c>
      <c r="K283" s="104" t="str">
        <f t="shared" si="259"/>
        <v/>
      </c>
      <c r="L283" s="104" t="str">
        <f t="shared" si="258"/>
        <v/>
      </c>
      <c r="M283" s="104" t="str">
        <f t="shared" si="258"/>
        <v/>
      </c>
      <c r="N283" s="104" t="str">
        <f t="shared" si="258"/>
        <v/>
      </c>
      <c r="O283" s="104" t="str">
        <f t="shared" si="258"/>
        <v/>
      </c>
      <c r="P283" s="104" t="str">
        <f t="shared" si="258"/>
        <v/>
      </c>
      <c r="Q283" s="104" t="str">
        <f t="shared" si="258"/>
        <v/>
      </c>
      <c r="R283" s="104">
        <f t="shared" si="258"/>
        <v>9.1999999999999993</v>
      </c>
      <c r="S283" s="104" t="str">
        <f t="shared" si="258"/>
        <v/>
      </c>
      <c r="T283" s="104" t="str">
        <f t="shared" si="258"/>
        <v/>
      </c>
      <c r="U283" s="104" t="str">
        <f t="shared" si="258"/>
        <v/>
      </c>
      <c r="V283" s="104" t="str">
        <f t="shared" si="258"/>
        <v/>
      </c>
      <c r="W283" s="136"/>
      <c r="X283" s="104" t="str">
        <f t="shared" si="229"/>
        <v/>
      </c>
      <c r="Y283" s="104" t="str">
        <f t="shared" si="260"/>
        <v/>
      </c>
      <c r="Z283" s="104" t="str">
        <f t="shared" si="260"/>
        <v/>
      </c>
      <c r="AA283" s="104" t="str">
        <f t="shared" si="260"/>
        <v/>
      </c>
      <c r="AB283" s="104" t="str">
        <f t="shared" si="260"/>
        <v/>
      </c>
      <c r="AC283" s="104" t="str">
        <f t="shared" si="260"/>
        <v/>
      </c>
      <c r="AD283" s="104" t="str">
        <f t="shared" si="260"/>
        <v/>
      </c>
      <c r="AE283" s="104" t="str">
        <f t="shared" si="260"/>
        <v/>
      </c>
      <c r="AF283" s="104" t="str">
        <f t="shared" si="260"/>
        <v/>
      </c>
      <c r="AG283" s="104" t="str">
        <f t="shared" si="260"/>
        <v/>
      </c>
      <c r="AH283" s="104" t="str">
        <f t="shared" si="260"/>
        <v/>
      </c>
      <c r="AI283" s="104" t="str">
        <f t="shared" si="260"/>
        <v/>
      </c>
      <c r="AJ283" s="104" t="str">
        <f t="shared" si="260"/>
        <v/>
      </c>
      <c r="AK283" s="104"/>
      <c r="AL283" s="104" t="str">
        <f t="shared" si="230"/>
        <v/>
      </c>
      <c r="AM283" s="104" t="str">
        <f t="shared" si="261"/>
        <v/>
      </c>
      <c r="AN283" s="104" t="str">
        <f t="shared" si="261"/>
        <v/>
      </c>
      <c r="AO283" s="104" t="str">
        <f t="shared" si="261"/>
        <v/>
      </c>
      <c r="AP283" s="104" t="str">
        <f t="shared" si="261"/>
        <v/>
      </c>
      <c r="AQ283" s="104" t="str">
        <f t="shared" si="261"/>
        <v/>
      </c>
      <c r="AR283" s="104" t="str">
        <f t="shared" si="261"/>
        <v/>
      </c>
      <c r="AS283" s="104" t="str">
        <f t="shared" si="261"/>
        <v/>
      </c>
      <c r="AT283" s="104" t="str">
        <f t="shared" si="261"/>
        <v/>
      </c>
      <c r="AU283" s="104" t="str">
        <f t="shared" si="261"/>
        <v/>
      </c>
      <c r="AV283" s="104" t="str">
        <f t="shared" si="261"/>
        <v/>
      </c>
      <c r="AW283" s="104" t="str">
        <f t="shared" si="261"/>
        <v/>
      </c>
      <c r="AX283" s="104" t="str">
        <f t="shared" si="261"/>
        <v/>
      </c>
      <c r="AY283" s="104"/>
      <c r="AZ283" s="104" t="str">
        <f t="shared" si="231"/>
        <v/>
      </c>
      <c r="BA283" s="104" t="str">
        <f t="shared" si="262"/>
        <v/>
      </c>
      <c r="BB283" s="104" t="str">
        <f t="shared" si="262"/>
        <v/>
      </c>
      <c r="BC283" s="104" t="str">
        <f t="shared" si="262"/>
        <v/>
      </c>
      <c r="BD283" s="104" t="str">
        <f t="shared" si="262"/>
        <v/>
      </c>
      <c r="BE283" s="104" t="str">
        <f t="shared" si="262"/>
        <v/>
      </c>
      <c r="BF283" s="104" t="str">
        <f t="shared" si="262"/>
        <v/>
      </c>
      <c r="BG283" s="104" t="str">
        <f t="shared" si="262"/>
        <v/>
      </c>
      <c r="BH283" s="104" t="str">
        <f t="shared" si="262"/>
        <v/>
      </c>
      <c r="BI283" s="104" t="str">
        <f t="shared" si="262"/>
        <v/>
      </c>
      <c r="BJ283" s="104" t="str">
        <f t="shared" si="262"/>
        <v/>
      </c>
      <c r="BK283" s="104" t="str">
        <f t="shared" si="262"/>
        <v/>
      </c>
      <c r="BL283" s="104" t="str">
        <f t="shared" si="262"/>
        <v/>
      </c>
      <c r="BM283" s="104"/>
      <c r="BN283" s="104" t="str">
        <f t="shared" si="232"/>
        <v/>
      </c>
      <c r="BO283" s="104" t="str">
        <f t="shared" si="263"/>
        <v/>
      </c>
      <c r="BP283" s="104" t="str">
        <f t="shared" si="263"/>
        <v/>
      </c>
      <c r="BQ283" s="104" t="str">
        <f t="shared" si="263"/>
        <v/>
      </c>
      <c r="BR283" s="104" t="str">
        <f t="shared" si="263"/>
        <v/>
      </c>
      <c r="BS283" s="104" t="str">
        <f t="shared" si="263"/>
        <v/>
      </c>
      <c r="BT283" s="104" t="str">
        <f t="shared" si="263"/>
        <v/>
      </c>
      <c r="BU283" s="104" t="str">
        <f t="shared" si="263"/>
        <v/>
      </c>
      <c r="BV283" s="104" t="str">
        <f t="shared" si="263"/>
        <v/>
      </c>
      <c r="BW283" s="104" t="str">
        <f t="shared" si="263"/>
        <v/>
      </c>
      <c r="BX283" s="104" t="str">
        <f t="shared" si="263"/>
        <v/>
      </c>
      <c r="BY283" s="104" t="str">
        <f t="shared" si="263"/>
        <v/>
      </c>
      <c r="BZ283" s="104" t="str">
        <f t="shared" si="263"/>
        <v/>
      </c>
      <c r="CA283" s="104"/>
      <c r="CB283" s="104" t="str">
        <f t="shared" si="244"/>
        <v/>
      </c>
      <c r="CC283" s="104" t="str">
        <f t="shared" si="244"/>
        <v/>
      </c>
      <c r="CD283" s="104" t="str">
        <f t="shared" si="244"/>
        <v/>
      </c>
      <c r="CE283" s="104" t="str">
        <f t="shared" si="244"/>
        <v/>
      </c>
      <c r="CF283" s="104" t="str">
        <f t="shared" si="244"/>
        <v/>
      </c>
      <c r="CG283" s="104" t="str">
        <f t="shared" si="244"/>
        <v/>
      </c>
      <c r="CH283" s="104" t="str">
        <f t="shared" si="244"/>
        <v/>
      </c>
      <c r="CI283" s="104" t="str">
        <f t="shared" si="244"/>
        <v/>
      </c>
      <c r="CJ283" s="104" t="str">
        <f t="shared" si="244"/>
        <v/>
      </c>
      <c r="CK283" s="104" t="str">
        <f t="shared" si="244"/>
        <v/>
      </c>
      <c r="CL283" s="104" t="str">
        <f t="shared" si="244"/>
        <v/>
      </c>
      <c r="CM283" s="104" t="str">
        <f t="shared" si="244"/>
        <v/>
      </c>
      <c r="CN283" s="104" t="str">
        <f t="shared" si="244"/>
        <v/>
      </c>
      <c r="CO283" s="104"/>
      <c r="CP283" s="104" t="str">
        <f t="shared" si="245"/>
        <v/>
      </c>
      <c r="CQ283" s="104" t="str">
        <f t="shared" si="245"/>
        <v/>
      </c>
      <c r="CR283" s="104" t="str">
        <f t="shared" si="245"/>
        <v/>
      </c>
      <c r="CS283" s="104" t="str">
        <f t="shared" si="245"/>
        <v/>
      </c>
      <c r="CT283" s="104" t="str">
        <f t="shared" si="245"/>
        <v/>
      </c>
      <c r="CU283" s="104" t="str">
        <f t="shared" si="245"/>
        <v/>
      </c>
      <c r="CV283" s="104" t="str">
        <f t="shared" si="245"/>
        <v/>
      </c>
      <c r="CW283" s="104" t="str">
        <f t="shared" si="245"/>
        <v/>
      </c>
      <c r="CX283" s="104" t="str">
        <f t="shared" si="245"/>
        <v/>
      </c>
      <c r="CY283" s="104" t="str">
        <f t="shared" si="245"/>
        <v/>
      </c>
      <c r="CZ283" s="104" t="str">
        <f t="shared" si="245"/>
        <v/>
      </c>
      <c r="DA283" s="104" t="str">
        <f t="shared" si="245"/>
        <v/>
      </c>
      <c r="DB283" s="104" t="str">
        <f t="shared" si="245"/>
        <v/>
      </c>
      <c r="DC283" s="104"/>
      <c r="DD283" s="104" t="str">
        <f t="shared" si="246"/>
        <v/>
      </c>
      <c r="DE283" s="104" t="str">
        <f t="shared" si="246"/>
        <v/>
      </c>
      <c r="DF283" s="104" t="str">
        <f t="shared" si="246"/>
        <v/>
      </c>
      <c r="DG283" s="104" t="str">
        <f t="shared" si="246"/>
        <v/>
      </c>
      <c r="DH283" s="104" t="str">
        <f t="shared" si="246"/>
        <v/>
      </c>
      <c r="DI283" s="104" t="str">
        <f t="shared" si="246"/>
        <v/>
      </c>
      <c r="DJ283" s="104" t="str">
        <f t="shared" si="246"/>
        <v/>
      </c>
      <c r="DK283" s="104" t="str">
        <f t="shared" si="246"/>
        <v/>
      </c>
      <c r="DL283" s="104" t="str">
        <f t="shared" si="246"/>
        <v/>
      </c>
      <c r="DM283" s="104" t="str">
        <f t="shared" si="246"/>
        <v/>
      </c>
      <c r="DN283" s="104" t="str">
        <f t="shared" si="246"/>
        <v/>
      </c>
      <c r="DO283" s="104" t="str">
        <f t="shared" si="246"/>
        <v/>
      </c>
      <c r="DP283" s="104" t="str">
        <f t="shared" si="246"/>
        <v/>
      </c>
      <c r="DQ283" s="104"/>
      <c r="DR283" s="104" t="str">
        <f t="shared" si="247"/>
        <v/>
      </c>
      <c r="DS283" s="104" t="str">
        <f t="shared" si="247"/>
        <v/>
      </c>
      <c r="DT283" s="104" t="str">
        <f t="shared" si="247"/>
        <v/>
      </c>
      <c r="DU283" s="104" t="str">
        <f t="shared" si="247"/>
        <v/>
      </c>
      <c r="DV283" s="104" t="str">
        <f t="shared" si="247"/>
        <v/>
      </c>
      <c r="DW283" s="104" t="str">
        <f t="shared" si="247"/>
        <v/>
      </c>
      <c r="DX283" s="104" t="str">
        <f t="shared" si="247"/>
        <v/>
      </c>
      <c r="DY283" s="104" t="str">
        <f t="shared" si="247"/>
        <v/>
      </c>
      <c r="DZ283" s="104" t="str">
        <f t="shared" si="247"/>
        <v/>
      </c>
      <c r="EA283" s="104" t="str">
        <f t="shared" si="247"/>
        <v/>
      </c>
      <c r="EB283" s="104" t="str">
        <f t="shared" si="247"/>
        <v/>
      </c>
      <c r="EC283" s="104" t="str">
        <f t="shared" si="247"/>
        <v/>
      </c>
      <c r="ED283" s="104" t="str">
        <f t="shared" si="247"/>
        <v/>
      </c>
      <c r="EE283" s="104"/>
      <c r="EF283" s="104" t="str">
        <f t="shared" si="248"/>
        <v/>
      </c>
      <c r="EG283" s="104" t="str">
        <f t="shared" si="248"/>
        <v/>
      </c>
      <c r="EH283" s="104" t="str">
        <f t="shared" si="248"/>
        <v/>
      </c>
      <c r="EI283" s="104" t="str">
        <f t="shared" si="248"/>
        <v/>
      </c>
      <c r="EJ283" s="104" t="str">
        <f t="shared" si="248"/>
        <v/>
      </c>
      <c r="EK283" s="104" t="str">
        <f t="shared" si="248"/>
        <v/>
      </c>
      <c r="EL283" s="104" t="str">
        <f t="shared" si="248"/>
        <v/>
      </c>
      <c r="EM283" s="104" t="str">
        <f t="shared" si="248"/>
        <v/>
      </c>
      <c r="EN283" s="104" t="str">
        <f t="shared" si="248"/>
        <v/>
      </c>
      <c r="EO283" s="104" t="str">
        <f t="shared" si="248"/>
        <v/>
      </c>
      <c r="EP283" s="104" t="str">
        <f t="shared" si="248"/>
        <v/>
      </c>
      <c r="EQ283" s="104" t="str">
        <f t="shared" si="248"/>
        <v/>
      </c>
      <c r="ER283" s="104" t="str">
        <f t="shared" si="248"/>
        <v/>
      </c>
      <c r="ES283" s="104"/>
      <c r="ET283" s="104" t="str">
        <f t="shared" si="249"/>
        <v/>
      </c>
      <c r="EU283" s="104" t="str">
        <f t="shared" si="249"/>
        <v/>
      </c>
      <c r="EV283" s="104" t="str">
        <f t="shared" si="249"/>
        <v/>
      </c>
      <c r="EW283" s="104" t="str">
        <f t="shared" si="249"/>
        <v/>
      </c>
      <c r="EX283" s="104" t="str">
        <f t="shared" si="249"/>
        <v/>
      </c>
      <c r="EY283" s="104" t="str">
        <f t="shared" si="249"/>
        <v/>
      </c>
      <c r="EZ283" s="104" t="str">
        <f t="shared" si="249"/>
        <v/>
      </c>
      <c r="FA283" s="104" t="str">
        <f t="shared" si="249"/>
        <v/>
      </c>
      <c r="FB283" s="104" t="str">
        <f t="shared" si="249"/>
        <v/>
      </c>
      <c r="FC283" s="104" t="str">
        <f t="shared" si="249"/>
        <v/>
      </c>
      <c r="FD283" s="104" t="str">
        <f t="shared" si="249"/>
        <v/>
      </c>
      <c r="FE283" s="104" t="str">
        <f t="shared" si="249"/>
        <v/>
      </c>
      <c r="FF283" s="104" t="str">
        <f t="shared" si="249"/>
        <v/>
      </c>
      <c r="FG283" s="104"/>
      <c r="FH283" s="104" t="str">
        <f t="shared" si="250"/>
        <v/>
      </c>
      <c r="FI283" s="104" t="str">
        <f t="shared" si="250"/>
        <v/>
      </c>
      <c r="FJ283" s="104" t="str">
        <f t="shared" si="250"/>
        <v/>
      </c>
      <c r="FK283" s="104" t="str">
        <f t="shared" si="250"/>
        <v/>
      </c>
      <c r="FL283" s="104" t="str">
        <f t="shared" si="250"/>
        <v/>
      </c>
      <c r="FM283" s="104" t="str">
        <f t="shared" si="250"/>
        <v/>
      </c>
      <c r="FN283" s="104" t="str">
        <f t="shared" si="250"/>
        <v/>
      </c>
      <c r="FO283" s="104" t="str">
        <f t="shared" si="250"/>
        <v/>
      </c>
      <c r="FP283" s="104" t="str">
        <f t="shared" si="250"/>
        <v/>
      </c>
      <c r="FQ283" s="104" t="str">
        <f t="shared" si="250"/>
        <v/>
      </c>
      <c r="FR283" s="104" t="str">
        <f t="shared" si="250"/>
        <v/>
      </c>
      <c r="FS283" s="104" t="str">
        <f t="shared" si="250"/>
        <v/>
      </c>
      <c r="FT283" s="104" t="str">
        <f t="shared" si="250"/>
        <v/>
      </c>
      <c r="FU283" s="104"/>
      <c r="FV283" s="104" t="str">
        <f t="shared" si="251"/>
        <v/>
      </c>
      <c r="FW283" s="104" t="str">
        <f t="shared" si="251"/>
        <v/>
      </c>
      <c r="FX283" s="104" t="str">
        <f t="shared" si="251"/>
        <v/>
      </c>
      <c r="FY283" s="104" t="str">
        <f t="shared" si="251"/>
        <v/>
      </c>
      <c r="FZ283" s="104" t="str">
        <f t="shared" si="251"/>
        <v/>
      </c>
      <c r="GA283" s="104" t="str">
        <f t="shared" si="251"/>
        <v/>
      </c>
      <c r="GB283" s="104" t="str">
        <f t="shared" si="251"/>
        <v/>
      </c>
      <c r="GC283" s="104" t="str">
        <f t="shared" si="251"/>
        <v/>
      </c>
      <c r="GD283" s="104" t="str">
        <f t="shared" si="251"/>
        <v/>
      </c>
      <c r="GE283" s="104" t="str">
        <f t="shared" si="251"/>
        <v/>
      </c>
      <c r="GF283" s="104" t="str">
        <f t="shared" si="251"/>
        <v/>
      </c>
      <c r="GG283" s="104" t="str">
        <f t="shared" si="251"/>
        <v/>
      </c>
      <c r="GH283" s="104" t="str">
        <f t="shared" si="251"/>
        <v/>
      </c>
      <c r="GI283" s="104"/>
      <c r="GJ283" s="104" t="str">
        <f t="shared" si="252"/>
        <v/>
      </c>
      <c r="GK283" s="104" t="str">
        <f t="shared" si="252"/>
        <v/>
      </c>
      <c r="GL283" s="104" t="str">
        <f t="shared" si="252"/>
        <v/>
      </c>
      <c r="GM283" s="104" t="str">
        <f t="shared" si="252"/>
        <v/>
      </c>
      <c r="GN283" s="104" t="str">
        <f t="shared" si="252"/>
        <v/>
      </c>
      <c r="GO283" s="104" t="str">
        <f t="shared" si="252"/>
        <v/>
      </c>
      <c r="GP283" s="104" t="str">
        <f t="shared" si="252"/>
        <v/>
      </c>
      <c r="GQ283" s="104" t="str">
        <f t="shared" si="252"/>
        <v/>
      </c>
      <c r="GR283" s="104" t="str">
        <f t="shared" si="252"/>
        <v/>
      </c>
      <c r="GS283" s="104" t="str">
        <f t="shared" si="252"/>
        <v/>
      </c>
      <c r="GT283" s="104" t="str">
        <f t="shared" si="252"/>
        <v/>
      </c>
      <c r="GU283" s="104" t="str">
        <f t="shared" si="252"/>
        <v/>
      </c>
      <c r="GV283" s="104" t="str">
        <f t="shared" si="252"/>
        <v/>
      </c>
      <c r="GW283" s="104"/>
      <c r="GX283" s="104" t="str">
        <f t="shared" si="253"/>
        <v/>
      </c>
      <c r="GY283" s="104" t="str">
        <f t="shared" si="253"/>
        <v/>
      </c>
      <c r="GZ283" s="104" t="str">
        <f t="shared" si="253"/>
        <v/>
      </c>
      <c r="HA283" s="104" t="str">
        <f t="shared" si="253"/>
        <v/>
      </c>
      <c r="HB283" s="104" t="str">
        <f t="shared" si="253"/>
        <v/>
      </c>
      <c r="HC283" s="104" t="str">
        <f t="shared" si="253"/>
        <v/>
      </c>
      <c r="HD283" s="104" t="str">
        <f t="shared" si="253"/>
        <v/>
      </c>
      <c r="HE283" s="104" t="str">
        <f t="shared" si="253"/>
        <v/>
      </c>
      <c r="HF283" s="104" t="str">
        <f t="shared" si="253"/>
        <v/>
      </c>
      <c r="HG283" s="104" t="str">
        <f t="shared" si="253"/>
        <v/>
      </c>
      <c r="HH283" s="104" t="str">
        <f t="shared" si="253"/>
        <v/>
      </c>
      <c r="HI283" s="104" t="str">
        <f t="shared" si="253"/>
        <v/>
      </c>
      <c r="HJ283" s="104" t="str">
        <f t="shared" si="253"/>
        <v/>
      </c>
    </row>
    <row r="284" spans="1:218" x14ac:dyDescent="0.25">
      <c r="A284" s="91">
        <v>40669</v>
      </c>
      <c r="B284" s="113">
        <v>0.38125000000000003</v>
      </c>
      <c r="C284" s="114" t="s">
        <v>565</v>
      </c>
      <c r="D284" s="160" t="s">
        <v>685</v>
      </c>
      <c r="E284" s="112">
        <v>3</v>
      </c>
      <c r="F284" s="134"/>
      <c r="G284" s="161" t="s">
        <v>676</v>
      </c>
      <c r="H284" s="162" t="str">
        <f>INDEX('Daily Activity List'!B:B,MATCH(A284,'Daily Activity List'!$A:$A))</f>
        <v>AB - Clearance Sampling</v>
      </c>
      <c r="I284" s="136"/>
      <c r="J284" s="104" t="str">
        <f t="shared" si="259"/>
        <v/>
      </c>
      <c r="K284" s="104" t="str">
        <f t="shared" si="259"/>
        <v/>
      </c>
      <c r="L284" s="104" t="str">
        <f t="shared" si="258"/>
        <v/>
      </c>
      <c r="M284" s="104" t="str">
        <f t="shared" si="258"/>
        <v/>
      </c>
      <c r="N284" s="104" t="str">
        <f t="shared" si="258"/>
        <v/>
      </c>
      <c r="O284" s="104" t="str">
        <f t="shared" si="258"/>
        <v/>
      </c>
      <c r="P284" s="104" t="str">
        <f t="shared" si="258"/>
        <v/>
      </c>
      <c r="Q284" s="104" t="str">
        <f t="shared" si="258"/>
        <v/>
      </c>
      <c r="R284" s="104" t="str">
        <f t="shared" si="258"/>
        <v/>
      </c>
      <c r="S284" s="104" t="str">
        <f t="shared" si="258"/>
        <v/>
      </c>
      <c r="T284" s="104" t="str">
        <f t="shared" si="258"/>
        <v/>
      </c>
      <c r="U284" s="104" t="str">
        <f t="shared" si="258"/>
        <v/>
      </c>
      <c r="V284" s="104" t="str">
        <f t="shared" si="258"/>
        <v/>
      </c>
      <c r="W284" s="136"/>
      <c r="X284" s="104" t="str">
        <f t="shared" si="229"/>
        <v/>
      </c>
      <c r="Y284" s="104" t="str">
        <f t="shared" si="260"/>
        <v/>
      </c>
      <c r="Z284" s="104" t="str">
        <f t="shared" si="260"/>
        <v/>
      </c>
      <c r="AA284" s="104" t="str">
        <f t="shared" si="260"/>
        <v/>
      </c>
      <c r="AB284" s="104" t="str">
        <f t="shared" si="260"/>
        <v/>
      </c>
      <c r="AC284" s="104" t="str">
        <f t="shared" si="260"/>
        <v/>
      </c>
      <c r="AD284" s="104" t="str">
        <f t="shared" si="260"/>
        <v/>
      </c>
      <c r="AE284" s="104" t="str">
        <f t="shared" si="260"/>
        <v/>
      </c>
      <c r="AF284" s="104" t="str">
        <f t="shared" si="260"/>
        <v/>
      </c>
      <c r="AG284" s="104" t="str">
        <f t="shared" si="260"/>
        <v/>
      </c>
      <c r="AH284" s="104" t="str">
        <f t="shared" si="260"/>
        <v/>
      </c>
      <c r="AI284" s="104" t="str">
        <f t="shared" si="260"/>
        <v/>
      </c>
      <c r="AJ284" s="104" t="str">
        <f t="shared" si="260"/>
        <v/>
      </c>
      <c r="AK284" s="104"/>
      <c r="AL284" s="104" t="str">
        <f t="shared" si="230"/>
        <v/>
      </c>
      <c r="AM284" s="104" t="str">
        <f t="shared" si="261"/>
        <v/>
      </c>
      <c r="AN284" s="104" t="str">
        <f t="shared" si="261"/>
        <v/>
      </c>
      <c r="AO284" s="104" t="str">
        <f t="shared" si="261"/>
        <v/>
      </c>
      <c r="AP284" s="104" t="str">
        <f t="shared" si="261"/>
        <v/>
      </c>
      <c r="AQ284" s="104" t="str">
        <f t="shared" si="261"/>
        <v/>
      </c>
      <c r="AR284" s="104" t="str">
        <f t="shared" si="261"/>
        <v/>
      </c>
      <c r="AS284" s="104" t="str">
        <f t="shared" si="261"/>
        <v/>
      </c>
      <c r="AT284" s="104" t="str">
        <f t="shared" si="261"/>
        <v/>
      </c>
      <c r="AU284" s="104" t="str">
        <f t="shared" si="261"/>
        <v/>
      </c>
      <c r="AV284" s="104" t="str">
        <f t="shared" si="261"/>
        <v/>
      </c>
      <c r="AW284" s="104" t="str">
        <f t="shared" si="261"/>
        <v/>
      </c>
      <c r="AX284" s="104" t="str">
        <f t="shared" si="261"/>
        <v/>
      </c>
      <c r="AY284" s="104"/>
      <c r="AZ284" s="104" t="str">
        <f t="shared" si="231"/>
        <v/>
      </c>
      <c r="BA284" s="104" t="str">
        <f t="shared" si="262"/>
        <v/>
      </c>
      <c r="BB284" s="104" t="str">
        <f t="shared" si="262"/>
        <v/>
      </c>
      <c r="BC284" s="104" t="str">
        <f t="shared" si="262"/>
        <v/>
      </c>
      <c r="BD284" s="104" t="str">
        <f t="shared" si="262"/>
        <v/>
      </c>
      <c r="BE284" s="104" t="str">
        <f t="shared" si="262"/>
        <v/>
      </c>
      <c r="BF284" s="104" t="str">
        <f t="shared" si="262"/>
        <v/>
      </c>
      <c r="BG284" s="104" t="str">
        <f t="shared" si="262"/>
        <v/>
      </c>
      <c r="BH284" s="104">
        <f t="shared" si="262"/>
        <v>3</v>
      </c>
      <c r="BI284" s="104" t="str">
        <f t="shared" si="262"/>
        <v/>
      </c>
      <c r="BJ284" s="104" t="str">
        <f t="shared" si="262"/>
        <v/>
      </c>
      <c r="BK284" s="104" t="str">
        <f t="shared" si="262"/>
        <v/>
      </c>
      <c r="BL284" s="104" t="str">
        <f t="shared" si="262"/>
        <v/>
      </c>
      <c r="BM284" s="104"/>
      <c r="BN284" s="104" t="str">
        <f t="shared" si="232"/>
        <v/>
      </c>
      <c r="BO284" s="104" t="str">
        <f t="shared" si="263"/>
        <v/>
      </c>
      <c r="BP284" s="104" t="str">
        <f t="shared" si="263"/>
        <v/>
      </c>
      <c r="BQ284" s="104" t="str">
        <f t="shared" si="263"/>
        <v/>
      </c>
      <c r="BR284" s="104" t="str">
        <f t="shared" si="263"/>
        <v/>
      </c>
      <c r="BS284" s="104" t="str">
        <f t="shared" si="263"/>
        <v/>
      </c>
      <c r="BT284" s="104" t="str">
        <f t="shared" si="263"/>
        <v/>
      </c>
      <c r="BU284" s="104" t="str">
        <f t="shared" si="263"/>
        <v/>
      </c>
      <c r="BV284" s="104" t="str">
        <f t="shared" si="263"/>
        <v/>
      </c>
      <c r="BW284" s="104" t="str">
        <f t="shared" si="263"/>
        <v/>
      </c>
      <c r="BX284" s="104" t="str">
        <f t="shared" si="263"/>
        <v/>
      </c>
      <c r="BY284" s="104" t="str">
        <f t="shared" si="263"/>
        <v/>
      </c>
      <c r="BZ284" s="104" t="str">
        <f t="shared" si="263"/>
        <v/>
      </c>
      <c r="CA284" s="104"/>
      <c r="CB284" s="104" t="str">
        <f t="shared" ref="CB284:CN303" si="264">IF($C284=$CA$1,IF($E284="","",IF($H284=CB$1,$E284,"")),"")</f>
        <v/>
      </c>
      <c r="CC284" s="104" t="str">
        <f t="shared" si="264"/>
        <v/>
      </c>
      <c r="CD284" s="104" t="str">
        <f t="shared" si="264"/>
        <v/>
      </c>
      <c r="CE284" s="104" t="str">
        <f t="shared" si="264"/>
        <v/>
      </c>
      <c r="CF284" s="104" t="str">
        <f t="shared" si="264"/>
        <v/>
      </c>
      <c r="CG284" s="104" t="str">
        <f t="shared" si="264"/>
        <v/>
      </c>
      <c r="CH284" s="104" t="str">
        <f t="shared" si="264"/>
        <v/>
      </c>
      <c r="CI284" s="104" t="str">
        <f t="shared" si="264"/>
        <v/>
      </c>
      <c r="CJ284" s="104" t="str">
        <f t="shared" si="264"/>
        <v/>
      </c>
      <c r="CK284" s="104" t="str">
        <f t="shared" si="264"/>
        <v/>
      </c>
      <c r="CL284" s="104" t="str">
        <f t="shared" si="264"/>
        <v/>
      </c>
      <c r="CM284" s="104" t="str">
        <f t="shared" si="264"/>
        <v/>
      </c>
      <c r="CN284" s="104" t="str">
        <f t="shared" si="264"/>
        <v/>
      </c>
      <c r="CO284" s="104"/>
      <c r="CP284" s="104" t="str">
        <f t="shared" ref="CP284:DB303" si="265">IF($C284=$CO$1,IF($E284="","",IF($H284=CP$1,$E284,"")),"")</f>
        <v/>
      </c>
      <c r="CQ284" s="104" t="str">
        <f t="shared" si="265"/>
        <v/>
      </c>
      <c r="CR284" s="104" t="str">
        <f t="shared" si="265"/>
        <v/>
      </c>
      <c r="CS284" s="104" t="str">
        <f t="shared" si="265"/>
        <v/>
      </c>
      <c r="CT284" s="104" t="str">
        <f t="shared" si="265"/>
        <v/>
      </c>
      <c r="CU284" s="104" t="str">
        <f t="shared" si="265"/>
        <v/>
      </c>
      <c r="CV284" s="104" t="str">
        <f t="shared" si="265"/>
        <v/>
      </c>
      <c r="CW284" s="104" t="str">
        <f t="shared" si="265"/>
        <v/>
      </c>
      <c r="CX284" s="104" t="str">
        <f t="shared" si="265"/>
        <v/>
      </c>
      <c r="CY284" s="104" t="str">
        <f t="shared" si="265"/>
        <v/>
      </c>
      <c r="CZ284" s="104" t="str">
        <f t="shared" si="265"/>
        <v/>
      </c>
      <c r="DA284" s="104" t="str">
        <f t="shared" si="265"/>
        <v/>
      </c>
      <c r="DB284" s="104" t="str">
        <f t="shared" si="265"/>
        <v/>
      </c>
      <c r="DC284" s="104"/>
      <c r="DD284" s="104" t="str">
        <f t="shared" ref="DD284:DP303" si="266">IF($C284=$DC$1,IF($E284="","",IF($H284=DD$1,$E284,"")),"")</f>
        <v/>
      </c>
      <c r="DE284" s="104" t="str">
        <f t="shared" si="266"/>
        <v/>
      </c>
      <c r="DF284" s="104" t="str">
        <f t="shared" si="266"/>
        <v/>
      </c>
      <c r="DG284" s="104" t="str">
        <f t="shared" si="266"/>
        <v/>
      </c>
      <c r="DH284" s="104" t="str">
        <f t="shared" si="266"/>
        <v/>
      </c>
      <c r="DI284" s="104" t="str">
        <f t="shared" si="266"/>
        <v/>
      </c>
      <c r="DJ284" s="104" t="str">
        <f t="shared" si="266"/>
        <v/>
      </c>
      <c r="DK284" s="104" t="str">
        <f t="shared" si="266"/>
        <v/>
      </c>
      <c r="DL284" s="104" t="str">
        <f t="shared" si="266"/>
        <v/>
      </c>
      <c r="DM284" s="104" t="str">
        <f t="shared" si="266"/>
        <v/>
      </c>
      <c r="DN284" s="104" t="str">
        <f t="shared" si="266"/>
        <v/>
      </c>
      <c r="DO284" s="104" t="str">
        <f t="shared" si="266"/>
        <v/>
      </c>
      <c r="DP284" s="104" t="str">
        <f t="shared" si="266"/>
        <v/>
      </c>
      <c r="DQ284" s="104"/>
      <c r="DR284" s="104" t="str">
        <f t="shared" ref="DR284:ED303" si="267">IF($C284=$DQ$1,IF($E284="","",IF($H284=DR$1,$E284,"")),"")</f>
        <v/>
      </c>
      <c r="DS284" s="104" t="str">
        <f t="shared" si="267"/>
        <v/>
      </c>
      <c r="DT284" s="104" t="str">
        <f t="shared" si="267"/>
        <v/>
      </c>
      <c r="DU284" s="104" t="str">
        <f t="shared" si="267"/>
        <v/>
      </c>
      <c r="DV284" s="104" t="str">
        <f t="shared" si="267"/>
        <v/>
      </c>
      <c r="DW284" s="104" t="str">
        <f t="shared" si="267"/>
        <v/>
      </c>
      <c r="DX284" s="104" t="str">
        <f t="shared" si="267"/>
        <v/>
      </c>
      <c r="DY284" s="104" t="str">
        <f t="shared" si="267"/>
        <v/>
      </c>
      <c r="DZ284" s="104" t="str">
        <f t="shared" si="267"/>
        <v/>
      </c>
      <c r="EA284" s="104" t="str">
        <f t="shared" si="267"/>
        <v/>
      </c>
      <c r="EB284" s="104" t="str">
        <f t="shared" si="267"/>
        <v/>
      </c>
      <c r="EC284" s="104" t="str">
        <f t="shared" si="267"/>
        <v/>
      </c>
      <c r="ED284" s="104" t="str">
        <f t="shared" si="267"/>
        <v/>
      </c>
      <c r="EE284" s="104"/>
      <c r="EF284" s="104" t="str">
        <f t="shared" ref="EF284:ER303" si="268">IF($C284=$EE$1,IF($E284="","",IF($H284=EF$1,$E284,"")),"")</f>
        <v/>
      </c>
      <c r="EG284" s="104" t="str">
        <f t="shared" si="268"/>
        <v/>
      </c>
      <c r="EH284" s="104" t="str">
        <f t="shared" si="268"/>
        <v/>
      </c>
      <c r="EI284" s="104" t="str">
        <f t="shared" si="268"/>
        <v/>
      </c>
      <c r="EJ284" s="104" t="str">
        <f t="shared" si="268"/>
        <v/>
      </c>
      <c r="EK284" s="104" t="str">
        <f t="shared" si="268"/>
        <v/>
      </c>
      <c r="EL284" s="104" t="str">
        <f t="shared" si="268"/>
        <v/>
      </c>
      <c r="EM284" s="104" t="str">
        <f t="shared" si="268"/>
        <v/>
      </c>
      <c r="EN284" s="104" t="str">
        <f t="shared" si="268"/>
        <v/>
      </c>
      <c r="EO284" s="104" t="str">
        <f t="shared" si="268"/>
        <v/>
      </c>
      <c r="EP284" s="104" t="str">
        <f t="shared" si="268"/>
        <v/>
      </c>
      <c r="EQ284" s="104" t="str">
        <f t="shared" si="268"/>
        <v/>
      </c>
      <c r="ER284" s="104" t="str">
        <f t="shared" si="268"/>
        <v/>
      </c>
      <c r="ES284" s="104"/>
      <c r="ET284" s="104" t="str">
        <f t="shared" ref="ET284:FF303" si="269">IF($C284=$ES$1,IF($E284="","",IF($H284=ET$1,$E284,"")),"")</f>
        <v/>
      </c>
      <c r="EU284" s="104" t="str">
        <f t="shared" si="269"/>
        <v/>
      </c>
      <c r="EV284" s="104" t="str">
        <f t="shared" si="269"/>
        <v/>
      </c>
      <c r="EW284" s="104" t="str">
        <f t="shared" si="269"/>
        <v/>
      </c>
      <c r="EX284" s="104" t="str">
        <f t="shared" si="269"/>
        <v/>
      </c>
      <c r="EY284" s="104" t="str">
        <f t="shared" si="269"/>
        <v/>
      </c>
      <c r="EZ284" s="104" t="str">
        <f t="shared" si="269"/>
        <v/>
      </c>
      <c r="FA284" s="104" t="str">
        <f t="shared" si="269"/>
        <v/>
      </c>
      <c r="FB284" s="104" t="str">
        <f t="shared" si="269"/>
        <v/>
      </c>
      <c r="FC284" s="104" t="str">
        <f t="shared" si="269"/>
        <v/>
      </c>
      <c r="FD284" s="104" t="str">
        <f t="shared" si="269"/>
        <v/>
      </c>
      <c r="FE284" s="104" t="str">
        <f t="shared" si="269"/>
        <v/>
      </c>
      <c r="FF284" s="104" t="str">
        <f t="shared" si="269"/>
        <v/>
      </c>
      <c r="FG284" s="104"/>
      <c r="FH284" s="104" t="str">
        <f t="shared" ref="FH284:FT303" si="270">IF($C284=$FG$1,IF($E284="","",IF($H284=FH$1,$E284,"")),"")</f>
        <v/>
      </c>
      <c r="FI284" s="104" t="str">
        <f t="shared" si="270"/>
        <v/>
      </c>
      <c r="FJ284" s="104" t="str">
        <f t="shared" si="270"/>
        <v/>
      </c>
      <c r="FK284" s="104" t="str">
        <f t="shared" si="270"/>
        <v/>
      </c>
      <c r="FL284" s="104" t="str">
        <f t="shared" si="270"/>
        <v/>
      </c>
      <c r="FM284" s="104" t="str">
        <f t="shared" si="270"/>
        <v/>
      </c>
      <c r="FN284" s="104" t="str">
        <f t="shared" si="270"/>
        <v/>
      </c>
      <c r="FO284" s="104" t="str">
        <f t="shared" si="270"/>
        <v/>
      </c>
      <c r="FP284" s="104" t="str">
        <f t="shared" si="270"/>
        <v/>
      </c>
      <c r="FQ284" s="104" t="str">
        <f t="shared" si="270"/>
        <v/>
      </c>
      <c r="FR284" s="104" t="str">
        <f t="shared" si="270"/>
        <v/>
      </c>
      <c r="FS284" s="104" t="str">
        <f t="shared" si="270"/>
        <v/>
      </c>
      <c r="FT284" s="104" t="str">
        <f t="shared" si="270"/>
        <v/>
      </c>
      <c r="FU284" s="104"/>
      <c r="FV284" s="104" t="str">
        <f t="shared" ref="FV284:GH303" si="271">IF($C284=$FU$1,IF($E284="","",IF($H284=FV$1,$E284,"")),"")</f>
        <v/>
      </c>
      <c r="FW284" s="104" t="str">
        <f t="shared" si="271"/>
        <v/>
      </c>
      <c r="FX284" s="104" t="str">
        <f t="shared" si="271"/>
        <v/>
      </c>
      <c r="FY284" s="104" t="str">
        <f t="shared" si="271"/>
        <v/>
      </c>
      <c r="FZ284" s="104" t="str">
        <f t="shared" si="271"/>
        <v/>
      </c>
      <c r="GA284" s="104" t="str">
        <f t="shared" si="271"/>
        <v/>
      </c>
      <c r="GB284" s="104" t="str">
        <f t="shared" si="271"/>
        <v/>
      </c>
      <c r="GC284" s="104" t="str">
        <f t="shared" si="271"/>
        <v/>
      </c>
      <c r="GD284" s="104" t="str">
        <f t="shared" si="271"/>
        <v/>
      </c>
      <c r="GE284" s="104" t="str">
        <f t="shared" si="271"/>
        <v/>
      </c>
      <c r="GF284" s="104" t="str">
        <f t="shared" si="271"/>
        <v/>
      </c>
      <c r="GG284" s="104" t="str">
        <f t="shared" si="271"/>
        <v/>
      </c>
      <c r="GH284" s="104" t="str">
        <f t="shared" si="271"/>
        <v/>
      </c>
      <c r="GI284" s="104"/>
      <c r="GJ284" s="104" t="str">
        <f t="shared" ref="GJ284:GV303" si="272">IF($C284=$GI$1,IF($E284="","",IF($H284=GJ$1,$E284,"")),"")</f>
        <v/>
      </c>
      <c r="GK284" s="104" t="str">
        <f t="shared" si="272"/>
        <v/>
      </c>
      <c r="GL284" s="104" t="str">
        <f t="shared" si="272"/>
        <v/>
      </c>
      <c r="GM284" s="104" t="str">
        <f t="shared" si="272"/>
        <v/>
      </c>
      <c r="GN284" s="104" t="str">
        <f t="shared" si="272"/>
        <v/>
      </c>
      <c r="GO284" s="104" t="str">
        <f t="shared" si="272"/>
        <v/>
      </c>
      <c r="GP284" s="104" t="str">
        <f t="shared" si="272"/>
        <v/>
      </c>
      <c r="GQ284" s="104" t="str">
        <f t="shared" si="272"/>
        <v/>
      </c>
      <c r="GR284" s="104" t="str">
        <f t="shared" si="272"/>
        <v/>
      </c>
      <c r="GS284" s="104" t="str">
        <f t="shared" si="272"/>
        <v/>
      </c>
      <c r="GT284" s="104" t="str">
        <f t="shared" si="272"/>
        <v/>
      </c>
      <c r="GU284" s="104" t="str">
        <f t="shared" si="272"/>
        <v/>
      </c>
      <c r="GV284" s="104" t="str">
        <f t="shared" si="272"/>
        <v/>
      </c>
      <c r="GW284" s="104"/>
      <c r="GX284" s="104" t="str">
        <f t="shared" ref="GX284:HJ303" si="273">IF($C284=$GW$1,IF($E284="","",IF($H284=GX$1,$E284,"")),"")</f>
        <v/>
      </c>
      <c r="GY284" s="104" t="str">
        <f t="shared" si="273"/>
        <v/>
      </c>
      <c r="GZ284" s="104" t="str">
        <f t="shared" si="273"/>
        <v/>
      </c>
      <c r="HA284" s="104" t="str">
        <f t="shared" si="273"/>
        <v/>
      </c>
      <c r="HB284" s="104" t="str">
        <f t="shared" si="273"/>
        <v/>
      </c>
      <c r="HC284" s="104" t="str">
        <f t="shared" si="273"/>
        <v/>
      </c>
      <c r="HD284" s="104" t="str">
        <f t="shared" si="273"/>
        <v/>
      </c>
      <c r="HE284" s="104" t="str">
        <f t="shared" si="273"/>
        <v/>
      </c>
      <c r="HF284" s="104" t="str">
        <f t="shared" si="273"/>
        <v/>
      </c>
      <c r="HG284" s="104" t="str">
        <f t="shared" si="273"/>
        <v/>
      </c>
      <c r="HH284" s="104" t="str">
        <f t="shared" si="273"/>
        <v/>
      </c>
      <c r="HI284" s="104" t="str">
        <f t="shared" si="273"/>
        <v/>
      </c>
      <c r="HJ284" s="104" t="str">
        <f t="shared" si="273"/>
        <v/>
      </c>
    </row>
    <row r="285" spans="1:218" x14ac:dyDescent="0.25">
      <c r="A285" s="91">
        <v>40669</v>
      </c>
      <c r="B285" s="113">
        <v>0.3833333333333333</v>
      </c>
      <c r="C285" s="114" t="s">
        <v>571</v>
      </c>
      <c r="D285" s="160" t="s">
        <v>686</v>
      </c>
      <c r="E285" s="112">
        <v>10.4</v>
      </c>
      <c r="F285" s="134"/>
      <c r="G285" s="161" t="s">
        <v>681</v>
      </c>
      <c r="H285" s="162" t="str">
        <f>INDEX('Daily Activity List'!B:B,MATCH(A285,'Daily Activity List'!$A:$A))</f>
        <v>AB - Clearance Sampling</v>
      </c>
      <c r="I285" s="136"/>
      <c r="J285" s="104" t="str">
        <f t="shared" si="259"/>
        <v/>
      </c>
      <c r="K285" s="104" t="str">
        <f t="shared" si="259"/>
        <v/>
      </c>
      <c r="L285" s="104" t="str">
        <f t="shared" si="258"/>
        <v/>
      </c>
      <c r="M285" s="104" t="str">
        <f t="shared" si="258"/>
        <v/>
      </c>
      <c r="N285" s="104" t="str">
        <f t="shared" si="258"/>
        <v/>
      </c>
      <c r="O285" s="104" t="str">
        <f t="shared" si="258"/>
        <v/>
      </c>
      <c r="P285" s="104" t="str">
        <f t="shared" si="258"/>
        <v/>
      </c>
      <c r="Q285" s="104" t="str">
        <f t="shared" si="258"/>
        <v/>
      </c>
      <c r="R285" s="104">
        <f t="shared" si="258"/>
        <v>10.4</v>
      </c>
      <c r="S285" s="104" t="str">
        <f t="shared" si="258"/>
        <v/>
      </c>
      <c r="T285" s="104" t="str">
        <f t="shared" si="258"/>
        <v/>
      </c>
      <c r="U285" s="104" t="str">
        <f t="shared" si="258"/>
        <v/>
      </c>
      <c r="V285" s="104" t="str">
        <f t="shared" si="258"/>
        <v/>
      </c>
      <c r="W285" s="136"/>
      <c r="X285" s="104" t="str">
        <f t="shared" si="229"/>
        <v/>
      </c>
      <c r="Y285" s="104" t="str">
        <f t="shared" si="260"/>
        <v/>
      </c>
      <c r="Z285" s="104" t="str">
        <f t="shared" si="260"/>
        <v/>
      </c>
      <c r="AA285" s="104" t="str">
        <f t="shared" si="260"/>
        <v/>
      </c>
      <c r="AB285" s="104" t="str">
        <f t="shared" si="260"/>
        <v/>
      </c>
      <c r="AC285" s="104" t="str">
        <f t="shared" si="260"/>
        <v/>
      </c>
      <c r="AD285" s="104" t="str">
        <f t="shared" si="260"/>
        <v/>
      </c>
      <c r="AE285" s="104" t="str">
        <f t="shared" si="260"/>
        <v/>
      </c>
      <c r="AF285" s="104" t="str">
        <f t="shared" si="260"/>
        <v/>
      </c>
      <c r="AG285" s="104" t="str">
        <f t="shared" si="260"/>
        <v/>
      </c>
      <c r="AH285" s="104" t="str">
        <f t="shared" si="260"/>
        <v/>
      </c>
      <c r="AI285" s="104" t="str">
        <f t="shared" si="260"/>
        <v/>
      </c>
      <c r="AJ285" s="104" t="str">
        <f t="shared" si="260"/>
        <v/>
      </c>
      <c r="AK285" s="104"/>
      <c r="AL285" s="104" t="str">
        <f t="shared" si="230"/>
        <v/>
      </c>
      <c r="AM285" s="104" t="str">
        <f t="shared" si="261"/>
        <v/>
      </c>
      <c r="AN285" s="104" t="str">
        <f t="shared" si="261"/>
        <v/>
      </c>
      <c r="AO285" s="104" t="str">
        <f t="shared" si="261"/>
        <v/>
      </c>
      <c r="AP285" s="104" t="str">
        <f t="shared" si="261"/>
        <v/>
      </c>
      <c r="AQ285" s="104" t="str">
        <f t="shared" si="261"/>
        <v/>
      </c>
      <c r="AR285" s="104" t="str">
        <f t="shared" si="261"/>
        <v/>
      </c>
      <c r="AS285" s="104" t="str">
        <f t="shared" si="261"/>
        <v/>
      </c>
      <c r="AT285" s="104" t="str">
        <f t="shared" si="261"/>
        <v/>
      </c>
      <c r="AU285" s="104" t="str">
        <f t="shared" si="261"/>
        <v/>
      </c>
      <c r="AV285" s="104" t="str">
        <f t="shared" si="261"/>
        <v/>
      </c>
      <c r="AW285" s="104" t="str">
        <f t="shared" si="261"/>
        <v/>
      </c>
      <c r="AX285" s="104" t="str">
        <f t="shared" si="261"/>
        <v/>
      </c>
      <c r="AY285" s="104"/>
      <c r="AZ285" s="104" t="str">
        <f t="shared" si="231"/>
        <v/>
      </c>
      <c r="BA285" s="104" t="str">
        <f t="shared" si="262"/>
        <v/>
      </c>
      <c r="BB285" s="104" t="str">
        <f t="shared" si="262"/>
        <v/>
      </c>
      <c r="BC285" s="104" t="str">
        <f t="shared" si="262"/>
        <v/>
      </c>
      <c r="BD285" s="104" t="str">
        <f t="shared" si="262"/>
        <v/>
      </c>
      <c r="BE285" s="104" t="str">
        <f t="shared" si="262"/>
        <v/>
      </c>
      <c r="BF285" s="104" t="str">
        <f t="shared" si="262"/>
        <v/>
      </c>
      <c r="BG285" s="104" t="str">
        <f t="shared" si="262"/>
        <v/>
      </c>
      <c r="BH285" s="104" t="str">
        <f t="shared" si="262"/>
        <v/>
      </c>
      <c r="BI285" s="104" t="str">
        <f t="shared" si="262"/>
        <v/>
      </c>
      <c r="BJ285" s="104" t="str">
        <f t="shared" si="262"/>
        <v/>
      </c>
      <c r="BK285" s="104" t="str">
        <f t="shared" si="262"/>
        <v/>
      </c>
      <c r="BL285" s="104" t="str">
        <f t="shared" si="262"/>
        <v/>
      </c>
      <c r="BM285" s="104"/>
      <c r="BN285" s="104" t="str">
        <f t="shared" si="232"/>
        <v/>
      </c>
      <c r="BO285" s="104" t="str">
        <f t="shared" si="263"/>
        <v/>
      </c>
      <c r="BP285" s="104" t="str">
        <f t="shared" si="263"/>
        <v/>
      </c>
      <c r="BQ285" s="104" t="str">
        <f t="shared" si="263"/>
        <v/>
      </c>
      <c r="BR285" s="104" t="str">
        <f t="shared" si="263"/>
        <v/>
      </c>
      <c r="BS285" s="104" t="str">
        <f t="shared" si="263"/>
        <v/>
      </c>
      <c r="BT285" s="104" t="str">
        <f t="shared" si="263"/>
        <v/>
      </c>
      <c r="BU285" s="104" t="str">
        <f t="shared" si="263"/>
        <v/>
      </c>
      <c r="BV285" s="104" t="str">
        <f t="shared" si="263"/>
        <v/>
      </c>
      <c r="BW285" s="104" t="str">
        <f t="shared" si="263"/>
        <v/>
      </c>
      <c r="BX285" s="104" t="str">
        <f t="shared" si="263"/>
        <v/>
      </c>
      <c r="BY285" s="104" t="str">
        <f t="shared" si="263"/>
        <v/>
      </c>
      <c r="BZ285" s="104" t="str">
        <f t="shared" si="263"/>
        <v/>
      </c>
      <c r="CA285" s="104"/>
      <c r="CB285" s="104" t="str">
        <f t="shared" si="264"/>
        <v/>
      </c>
      <c r="CC285" s="104" t="str">
        <f t="shared" si="264"/>
        <v/>
      </c>
      <c r="CD285" s="104" t="str">
        <f t="shared" si="264"/>
        <v/>
      </c>
      <c r="CE285" s="104" t="str">
        <f t="shared" si="264"/>
        <v/>
      </c>
      <c r="CF285" s="104" t="str">
        <f t="shared" si="264"/>
        <v/>
      </c>
      <c r="CG285" s="104" t="str">
        <f t="shared" si="264"/>
        <v/>
      </c>
      <c r="CH285" s="104" t="str">
        <f t="shared" si="264"/>
        <v/>
      </c>
      <c r="CI285" s="104" t="str">
        <f t="shared" si="264"/>
        <v/>
      </c>
      <c r="CJ285" s="104" t="str">
        <f t="shared" si="264"/>
        <v/>
      </c>
      <c r="CK285" s="104" t="str">
        <f t="shared" si="264"/>
        <v/>
      </c>
      <c r="CL285" s="104" t="str">
        <f t="shared" si="264"/>
        <v/>
      </c>
      <c r="CM285" s="104" t="str">
        <f t="shared" si="264"/>
        <v/>
      </c>
      <c r="CN285" s="104" t="str">
        <f t="shared" si="264"/>
        <v/>
      </c>
      <c r="CO285" s="104"/>
      <c r="CP285" s="104" t="str">
        <f t="shared" si="265"/>
        <v/>
      </c>
      <c r="CQ285" s="104" t="str">
        <f t="shared" si="265"/>
        <v/>
      </c>
      <c r="CR285" s="104" t="str">
        <f t="shared" si="265"/>
        <v/>
      </c>
      <c r="CS285" s="104" t="str">
        <f t="shared" si="265"/>
        <v/>
      </c>
      <c r="CT285" s="104" t="str">
        <f t="shared" si="265"/>
        <v/>
      </c>
      <c r="CU285" s="104" t="str">
        <f t="shared" si="265"/>
        <v/>
      </c>
      <c r="CV285" s="104" t="str">
        <f t="shared" si="265"/>
        <v/>
      </c>
      <c r="CW285" s="104" t="str">
        <f t="shared" si="265"/>
        <v/>
      </c>
      <c r="CX285" s="104" t="str">
        <f t="shared" si="265"/>
        <v/>
      </c>
      <c r="CY285" s="104" t="str">
        <f t="shared" si="265"/>
        <v/>
      </c>
      <c r="CZ285" s="104" t="str">
        <f t="shared" si="265"/>
        <v/>
      </c>
      <c r="DA285" s="104" t="str">
        <f t="shared" si="265"/>
        <v/>
      </c>
      <c r="DB285" s="104" t="str">
        <f t="shared" si="265"/>
        <v/>
      </c>
      <c r="DC285" s="104"/>
      <c r="DD285" s="104" t="str">
        <f t="shared" si="266"/>
        <v/>
      </c>
      <c r="DE285" s="104" t="str">
        <f t="shared" si="266"/>
        <v/>
      </c>
      <c r="DF285" s="104" t="str">
        <f t="shared" si="266"/>
        <v/>
      </c>
      <c r="DG285" s="104" t="str">
        <f t="shared" si="266"/>
        <v/>
      </c>
      <c r="DH285" s="104" t="str">
        <f t="shared" si="266"/>
        <v/>
      </c>
      <c r="DI285" s="104" t="str">
        <f t="shared" si="266"/>
        <v/>
      </c>
      <c r="DJ285" s="104" t="str">
        <f t="shared" si="266"/>
        <v/>
      </c>
      <c r="DK285" s="104" t="str">
        <f t="shared" si="266"/>
        <v/>
      </c>
      <c r="DL285" s="104" t="str">
        <f t="shared" si="266"/>
        <v/>
      </c>
      <c r="DM285" s="104" t="str">
        <f t="shared" si="266"/>
        <v/>
      </c>
      <c r="DN285" s="104" t="str">
        <f t="shared" si="266"/>
        <v/>
      </c>
      <c r="DO285" s="104" t="str">
        <f t="shared" si="266"/>
        <v/>
      </c>
      <c r="DP285" s="104" t="str">
        <f t="shared" si="266"/>
        <v/>
      </c>
      <c r="DQ285" s="104"/>
      <c r="DR285" s="104" t="str">
        <f t="shared" si="267"/>
        <v/>
      </c>
      <c r="DS285" s="104" t="str">
        <f t="shared" si="267"/>
        <v/>
      </c>
      <c r="DT285" s="104" t="str">
        <f t="shared" si="267"/>
        <v/>
      </c>
      <c r="DU285" s="104" t="str">
        <f t="shared" si="267"/>
        <v/>
      </c>
      <c r="DV285" s="104" t="str">
        <f t="shared" si="267"/>
        <v/>
      </c>
      <c r="DW285" s="104" t="str">
        <f t="shared" si="267"/>
        <v/>
      </c>
      <c r="DX285" s="104" t="str">
        <f t="shared" si="267"/>
        <v/>
      </c>
      <c r="DY285" s="104" t="str">
        <f t="shared" si="267"/>
        <v/>
      </c>
      <c r="DZ285" s="104" t="str">
        <f t="shared" si="267"/>
        <v/>
      </c>
      <c r="EA285" s="104" t="str">
        <f t="shared" si="267"/>
        <v/>
      </c>
      <c r="EB285" s="104" t="str">
        <f t="shared" si="267"/>
        <v/>
      </c>
      <c r="EC285" s="104" t="str">
        <f t="shared" si="267"/>
        <v/>
      </c>
      <c r="ED285" s="104" t="str">
        <f t="shared" si="267"/>
        <v/>
      </c>
      <c r="EE285" s="104"/>
      <c r="EF285" s="104" t="str">
        <f t="shared" si="268"/>
        <v/>
      </c>
      <c r="EG285" s="104" t="str">
        <f t="shared" si="268"/>
        <v/>
      </c>
      <c r="EH285" s="104" t="str">
        <f t="shared" si="268"/>
        <v/>
      </c>
      <c r="EI285" s="104" t="str">
        <f t="shared" si="268"/>
        <v/>
      </c>
      <c r="EJ285" s="104" t="str">
        <f t="shared" si="268"/>
        <v/>
      </c>
      <c r="EK285" s="104" t="str">
        <f t="shared" si="268"/>
        <v/>
      </c>
      <c r="EL285" s="104" t="str">
        <f t="shared" si="268"/>
        <v/>
      </c>
      <c r="EM285" s="104" t="str">
        <f t="shared" si="268"/>
        <v/>
      </c>
      <c r="EN285" s="104" t="str">
        <f t="shared" si="268"/>
        <v/>
      </c>
      <c r="EO285" s="104" t="str">
        <f t="shared" si="268"/>
        <v/>
      </c>
      <c r="EP285" s="104" t="str">
        <f t="shared" si="268"/>
        <v/>
      </c>
      <c r="EQ285" s="104" t="str">
        <f t="shared" si="268"/>
        <v/>
      </c>
      <c r="ER285" s="104" t="str">
        <f t="shared" si="268"/>
        <v/>
      </c>
      <c r="ES285" s="104"/>
      <c r="ET285" s="104" t="str">
        <f t="shared" si="269"/>
        <v/>
      </c>
      <c r="EU285" s="104" t="str">
        <f t="shared" si="269"/>
        <v/>
      </c>
      <c r="EV285" s="104" t="str">
        <f t="shared" si="269"/>
        <v/>
      </c>
      <c r="EW285" s="104" t="str">
        <f t="shared" si="269"/>
        <v/>
      </c>
      <c r="EX285" s="104" t="str">
        <f t="shared" si="269"/>
        <v/>
      </c>
      <c r="EY285" s="104" t="str">
        <f t="shared" si="269"/>
        <v/>
      </c>
      <c r="EZ285" s="104" t="str">
        <f t="shared" si="269"/>
        <v/>
      </c>
      <c r="FA285" s="104" t="str">
        <f t="shared" si="269"/>
        <v/>
      </c>
      <c r="FB285" s="104" t="str">
        <f t="shared" si="269"/>
        <v/>
      </c>
      <c r="FC285" s="104" t="str">
        <f t="shared" si="269"/>
        <v/>
      </c>
      <c r="FD285" s="104" t="str">
        <f t="shared" si="269"/>
        <v/>
      </c>
      <c r="FE285" s="104" t="str">
        <f t="shared" si="269"/>
        <v/>
      </c>
      <c r="FF285" s="104" t="str">
        <f t="shared" si="269"/>
        <v/>
      </c>
      <c r="FG285" s="104"/>
      <c r="FH285" s="104" t="str">
        <f t="shared" si="270"/>
        <v/>
      </c>
      <c r="FI285" s="104" t="str">
        <f t="shared" si="270"/>
        <v/>
      </c>
      <c r="FJ285" s="104" t="str">
        <f t="shared" si="270"/>
        <v/>
      </c>
      <c r="FK285" s="104" t="str">
        <f t="shared" si="270"/>
        <v/>
      </c>
      <c r="FL285" s="104" t="str">
        <f t="shared" si="270"/>
        <v/>
      </c>
      <c r="FM285" s="104" t="str">
        <f t="shared" si="270"/>
        <v/>
      </c>
      <c r="FN285" s="104" t="str">
        <f t="shared" si="270"/>
        <v/>
      </c>
      <c r="FO285" s="104" t="str">
        <f t="shared" si="270"/>
        <v/>
      </c>
      <c r="FP285" s="104" t="str">
        <f t="shared" si="270"/>
        <v/>
      </c>
      <c r="FQ285" s="104" t="str">
        <f t="shared" si="270"/>
        <v/>
      </c>
      <c r="FR285" s="104" t="str">
        <f t="shared" si="270"/>
        <v/>
      </c>
      <c r="FS285" s="104" t="str">
        <f t="shared" si="270"/>
        <v/>
      </c>
      <c r="FT285" s="104" t="str">
        <f t="shared" si="270"/>
        <v/>
      </c>
      <c r="FU285" s="104"/>
      <c r="FV285" s="104" t="str">
        <f t="shared" si="271"/>
        <v/>
      </c>
      <c r="FW285" s="104" t="str">
        <f t="shared" si="271"/>
        <v/>
      </c>
      <c r="FX285" s="104" t="str">
        <f t="shared" si="271"/>
        <v/>
      </c>
      <c r="FY285" s="104" t="str">
        <f t="shared" si="271"/>
        <v/>
      </c>
      <c r="FZ285" s="104" t="str">
        <f t="shared" si="271"/>
        <v/>
      </c>
      <c r="GA285" s="104" t="str">
        <f t="shared" si="271"/>
        <v/>
      </c>
      <c r="GB285" s="104" t="str">
        <f t="shared" si="271"/>
        <v/>
      </c>
      <c r="GC285" s="104" t="str">
        <f t="shared" si="271"/>
        <v/>
      </c>
      <c r="GD285" s="104" t="str">
        <f t="shared" si="271"/>
        <v/>
      </c>
      <c r="GE285" s="104" t="str">
        <f t="shared" si="271"/>
        <v/>
      </c>
      <c r="GF285" s="104" t="str">
        <f t="shared" si="271"/>
        <v/>
      </c>
      <c r="GG285" s="104" t="str">
        <f t="shared" si="271"/>
        <v/>
      </c>
      <c r="GH285" s="104" t="str">
        <f t="shared" si="271"/>
        <v/>
      </c>
      <c r="GI285" s="104"/>
      <c r="GJ285" s="104" t="str">
        <f t="shared" si="272"/>
        <v/>
      </c>
      <c r="GK285" s="104" t="str">
        <f t="shared" si="272"/>
        <v/>
      </c>
      <c r="GL285" s="104" t="str">
        <f t="shared" si="272"/>
        <v/>
      </c>
      <c r="GM285" s="104" t="str">
        <f t="shared" si="272"/>
        <v/>
      </c>
      <c r="GN285" s="104" t="str">
        <f t="shared" si="272"/>
        <v/>
      </c>
      <c r="GO285" s="104" t="str">
        <f t="shared" si="272"/>
        <v/>
      </c>
      <c r="GP285" s="104" t="str">
        <f t="shared" si="272"/>
        <v/>
      </c>
      <c r="GQ285" s="104" t="str">
        <f t="shared" si="272"/>
        <v/>
      </c>
      <c r="GR285" s="104" t="str">
        <f t="shared" si="272"/>
        <v/>
      </c>
      <c r="GS285" s="104" t="str">
        <f t="shared" si="272"/>
        <v/>
      </c>
      <c r="GT285" s="104" t="str">
        <f t="shared" si="272"/>
        <v/>
      </c>
      <c r="GU285" s="104" t="str">
        <f t="shared" si="272"/>
        <v/>
      </c>
      <c r="GV285" s="104" t="str">
        <f t="shared" si="272"/>
        <v/>
      </c>
      <c r="GW285" s="104"/>
      <c r="GX285" s="104" t="str">
        <f t="shared" si="273"/>
        <v/>
      </c>
      <c r="GY285" s="104" t="str">
        <f t="shared" si="273"/>
        <v/>
      </c>
      <c r="GZ285" s="104" t="str">
        <f t="shared" si="273"/>
        <v/>
      </c>
      <c r="HA285" s="104" t="str">
        <f t="shared" si="273"/>
        <v/>
      </c>
      <c r="HB285" s="104" t="str">
        <f t="shared" si="273"/>
        <v/>
      </c>
      <c r="HC285" s="104" t="str">
        <f t="shared" si="273"/>
        <v/>
      </c>
      <c r="HD285" s="104" t="str">
        <f t="shared" si="273"/>
        <v/>
      </c>
      <c r="HE285" s="104" t="str">
        <f t="shared" si="273"/>
        <v/>
      </c>
      <c r="HF285" s="104" t="str">
        <f t="shared" si="273"/>
        <v/>
      </c>
      <c r="HG285" s="104" t="str">
        <f t="shared" si="273"/>
        <v/>
      </c>
      <c r="HH285" s="104" t="str">
        <f t="shared" si="273"/>
        <v/>
      </c>
      <c r="HI285" s="104" t="str">
        <f t="shared" si="273"/>
        <v/>
      </c>
      <c r="HJ285" s="104" t="str">
        <f t="shared" si="273"/>
        <v/>
      </c>
    </row>
    <row r="286" spans="1:218" x14ac:dyDescent="0.25">
      <c r="A286" s="91">
        <v>40669</v>
      </c>
      <c r="B286" s="113">
        <v>0.38541666666666669</v>
      </c>
      <c r="C286" s="114" t="s">
        <v>565</v>
      </c>
      <c r="D286" s="160" t="s">
        <v>687</v>
      </c>
      <c r="E286" s="112">
        <v>25</v>
      </c>
      <c r="F286" s="134"/>
      <c r="G286" s="161" t="s">
        <v>676</v>
      </c>
      <c r="H286" s="162" t="str">
        <f>INDEX('Daily Activity List'!B:B,MATCH(A286,'Daily Activity List'!$A:$A))</f>
        <v>AB - Clearance Sampling</v>
      </c>
      <c r="I286" s="136"/>
      <c r="J286" s="104" t="str">
        <f t="shared" si="259"/>
        <v/>
      </c>
      <c r="K286" s="104" t="str">
        <f t="shared" si="259"/>
        <v/>
      </c>
      <c r="L286" s="104" t="str">
        <f t="shared" si="258"/>
        <v/>
      </c>
      <c r="M286" s="104" t="str">
        <f t="shared" si="258"/>
        <v/>
      </c>
      <c r="N286" s="104" t="str">
        <f t="shared" si="258"/>
        <v/>
      </c>
      <c r="O286" s="104" t="str">
        <f t="shared" si="258"/>
        <v/>
      </c>
      <c r="P286" s="104" t="str">
        <f t="shared" si="258"/>
        <v/>
      </c>
      <c r="Q286" s="104" t="str">
        <f t="shared" si="258"/>
        <v/>
      </c>
      <c r="R286" s="104" t="str">
        <f t="shared" si="258"/>
        <v/>
      </c>
      <c r="S286" s="104" t="str">
        <f t="shared" si="258"/>
        <v/>
      </c>
      <c r="T286" s="104" t="str">
        <f t="shared" si="258"/>
        <v/>
      </c>
      <c r="U286" s="104" t="str">
        <f t="shared" si="258"/>
        <v/>
      </c>
      <c r="V286" s="104" t="str">
        <f t="shared" si="258"/>
        <v/>
      </c>
      <c r="W286" s="136"/>
      <c r="X286" s="104" t="str">
        <f t="shared" si="229"/>
        <v/>
      </c>
      <c r="Y286" s="104" t="str">
        <f t="shared" si="260"/>
        <v/>
      </c>
      <c r="Z286" s="104" t="str">
        <f t="shared" si="260"/>
        <v/>
      </c>
      <c r="AA286" s="104" t="str">
        <f t="shared" si="260"/>
        <v/>
      </c>
      <c r="AB286" s="104" t="str">
        <f t="shared" si="260"/>
        <v/>
      </c>
      <c r="AC286" s="104" t="str">
        <f t="shared" si="260"/>
        <v/>
      </c>
      <c r="AD286" s="104" t="str">
        <f t="shared" si="260"/>
        <v/>
      </c>
      <c r="AE286" s="104" t="str">
        <f t="shared" si="260"/>
        <v/>
      </c>
      <c r="AF286" s="104" t="str">
        <f t="shared" si="260"/>
        <v/>
      </c>
      <c r="AG286" s="104" t="str">
        <f t="shared" si="260"/>
        <v/>
      </c>
      <c r="AH286" s="104" t="str">
        <f t="shared" si="260"/>
        <v/>
      </c>
      <c r="AI286" s="104" t="str">
        <f t="shared" si="260"/>
        <v/>
      </c>
      <c r="AJ286" s="104" t="str">
        <f t="shared" si="260"/>
        <v/>
      </c>
      <c r="AK286" s="104"/>
      <c r="AL286" s="104" t="str">
        <f t="shared" si="230"/>
        <v/>
      </c>
      <c r="AM286" s="104" t="str">
        <f t="shared" si="261"/>
        <v/>
      </c>
      <c r="AN286" s="104" t="str">
        <f t="shared" si="261"/>
        <v/>
      </c>
      <c r="AO286" s="104" t="str">
        <f t="shared" si="261"/>
        <v/>
      </c>
      <c r="AP286" s="104" t="str">
        <f t="shared" si="261"/>
        <v/>
      </c>
      <c r="AQ286" s="104" t="str">
        <f t="shared" si="261"/>
        <v/>
      </c>
      <c r="AR286" s="104" t="str">
        <f t="shared" si="261"/>
        <v/>
      </c>
      <c r="AS286" s="104" t="str">
        <f t="shared" si="261"/>
        <v/>
      </c>
      <c r="AT286" s="104" t="str">
        <f t="shared" si="261"/>
        <v/>
      </c>
      <c r="AU286" s="104" t="str">
        <f t="shared" si="261"/>
        <v/>
      </c>
      <c r="AV286" s="104" t="str">
        <f t="shared" si="261"/>
        <v/>
      </c>
      <c r="AW286" s="104" t="str">
        <f t="shared" si="261"/>
        <v/>
      </c>
      <c r="AX286" s="104" t="str">
        <f t="shared" si="261"/>
        <v/>
      </c>
      <c r="AY286" s="104"/>
      <c r="AZ286" s="104" t="str">
        <f t="shared" si="231"/>
        <v/>
      </c>
      <c r="BA286" s="104" t="str">
        <f t="shared" si="262"/>
        <v/>
      </c>
      <c r="BB286" s="104" t="str">
        <f t="shared" si="262"/>
        <v/>
      </c>
      <c r="BC286" s="104" t="str">
        <f t="shared" si="262"/>
        <v/>
      </c>
      <c r="BD286" s="104" t="str">
        <f t="shared" si="262"/>
        <v/>
      </c>
      <c r="BE286" s="104" t="str">
        <f t="shared" si="262"/>
        <v/>
      </c>
      <c r="BF286" s="104" t="str">
        <f t="shared" si="262"/>
        <v/>
      </c>
      <c r="BG286" s="104" t="str">
        <f t="shared" si="262"/>
        <v/>
      </c>
      <c r="BH286" s="104">
        <f t="shared" si="262"/>
        <v>25</v>
      </c>
      <c r="BI286" s="104" t="str">
        <f t="shared" si="262"/>
        <v/>
      </c>
      <c r="BJ286" s="104" t="str">
        <f t="shared" si="262"/>
        <v/>
      </c>
      <c r="BK286" s="104" t="str">
        <f t="shared" si="262"/>
        <v/>
      </c>
      <c r="BL286" s="104" t="str">
        <f t="shared" si="262"/>
        <v/>
      </c>
      <c r="BM286" s="104"/>
      <c r="BN286" s="104" t="str">
        <f t="shared" si="232"/>
        <v/>
      </c>
      <c r="BO286" s="104" t="str">
        <f t="shared" si="263"/>
        <v/>
      </c>
      <c r="BP286" s="104" t="str">
        <f t="shared" si="263"/>
        <v/>
      </c>
      <c r="BQ286" s="104" t="str">
        <f t="shared" si="263"/>
        <v/>
      </c>
      <c r="BR286" s="104" t="str">
        <f t="shared" si="263"/>
        <v/>
      </c>
      <c r="BS286" s="104" t="str">
        <f t="shared" si="263"/>
        <v/>
      </c>
      <c r="BT286" s="104" t="str">
        <f t="shared" si="263"/>
        <v/>
      </c>
      <c r="BU286" s="104" t="str">
        <f t="shared" si="263"/>
        <v/>
      </c>
      <c r="BV286" s="104" t="str">
        <f t="shared" si="263"/>
        <v/>
      </c>
      <c r="BW286" s="104" t="str">
        <f t="shared" si="263"/>
        <v/>
      </c>
      <c r="BX286" s="104" t="str">
        <f t="shared" si="263"/>
        <v/>
      </c>
      <c r="BY286" s="104" t="str">
        <f t="shared" si="263"/>
        <v/>
      </c>
      <c r="BZ286" s="104" t="str">
        <f t="shared" si="263"/>
        <v/>
      </c>
      <c r="CA286" s="104"/>
      <c r="CB286" s="104" t="str">
        <f t="shared" si="264"/>
        <v/>
      </c>
      <c r="CC286" s="104" t="str">
        <f t="shared" si="264"/>
        <v/>
      </c>
      <c r="CD286" s="104" t="str">
        <f t="shared" si="264"/>
        <v/>
      </c>
      <c r="CE286" s="104" t="str">
        <f t="shared" si="264"/>
        <v/>
      </c>
      <c r="CF286" s="104" t="str">
        <f t="shared" si="264"/>
        <v/>
      </c>
      <c r="CG286" s="104" t="str">
        <f t="shared" si="264"/>
        <v/>
      </c>
      <c r="CH286" s="104" t="str">
        <f t="shared" si="264"/>
        <v/>
      </c>
      <c r="CI286" s="104" t="str">
        <f t="shared" si="264"/>
        <v/>
      </c>
      <c r="CJ286" s="104" t="str">
        <f t="shared" si="264"/>
        <v/>
      </c>
      <c r="CK286" s="104" t="str">
        <f t="shared" si="264"/>
        <v/>
      </c>
      <c r="CL286" s="104" t="str">
        <f t="shared" si="264"/>
        <v/>
      </c>
      <c r="CM286" s="104" t="str">
        <f t="shared" si="264"/>
        <v/>
      </c>
      <c r="CN286" s="104" t="str">
        <f t="shared" si="264"/>
        <v/>
      </c>
      <c r="CO286" s="104"/>
      <c r="CP286" s="104" t="str">
        <f t="shared" si="265"/>
        <v/>
      </c>
      <c r="CQ286" s="104" t="str">
        <f t="shared" si="265"/>
        <v/>
      </c>
      <c r="CR286" s="104" t="str">
        <f t="shared" si="265"/>
        <v/>
      </c>
      <c r="CS286" s="104" t="str">
        <f t="shared" si="265"/>
        <v/>
      </c>
      <c r="CT286" s="104" t="str">
        <f t="shared" si="265"/>
        <v/>
      </c>
      <c r="CU286" s="104" t="str">
        <f t="shared" si="265"/>
        <v/>
      </c>
      <c r="CV286" s="104" t="str">
        <f t="shared" si="265"/>
        <v/>
      </c>
      <c r="CW286" s="104" t="str">
        <f t="shared" si="265"/>
        <v/>
      </c>
      <c r="CX286" s="104" t="str">
        <f t="shared" si="265"/>
        <v/>
      </c>
      <c r="CY286" s="104" t="str">
        <f t="shared" si="265"/>
        <v/>
      </c>
      <c r="CZ286" s="104" t="str">
        <f t="shared" si="265"/>
        <v/>
      </c>
      <c r="DA286" s="104" t="str">
        <f t="shared" si="265"/>
        <v/>
      </c>
      <c r="DB286" s="104" t="str">
        <f t="shared" si="265"/>
        <v/>
      </c>
      <c r="DC286" s="104"/>
      <c r="DD286" s="104" t="str">
        <f t="shared" si="266"/>
        <v/>
      </c>
      <c r="DE286" s="104" t="str">
        <f t="shared" si="266"/>
        <v/>
      </c>
      <c r="DF286" s="104" t="str">
        <f t="shared" si="266"/>
        <v/>
      </c>
      <c r="DG286" s="104" t="str">
        <f t="shared" si="266"/>
        <v/>
      </c>
      <c r="DH286" s="104" t="str">
        <f t="shared" si="266"/>
        <v/>
      </c>
      <c r="DI286" s="104" t="str">
        <f t="shared" si="266"/>
        <v/>
      </c>
      <c r="DJ286" s="104" t="str">
        <f t="shared" si="266"/>
        <v/>
      </c>
      <c r="DK286" s="104" t="str">
        <f t="shared" si="266"/>
        <v/>
      </c>
      <c r="DL286" s="104" t="str">
        <f t="shared" si="266"/>
        <v/>
      </c>
      <c r="DM286" s="104" t="str">
        <f t="shared" si="266"/>
        <v/>
      </c>
      <c r="DN286" s="104" t="str">
        <f t="shared" si="266"/>
        <v/>
      </c>
      <c r="DO286" s="104" t="str">
        <f t="shared" si="266"/>
        <v/>
      </c>
      <c r="DP286" s="104" t="str">
        <f t="shared" si="266"/>
        <v/>
      </c>
      <c r="DQ286" s="104"/>
      <c r="DR286" s="104" t="str">
        <f t="shared" si="267"/>
        <v/>
      </c>
      <c r="DS286" s="104" t="str">
        <f t="shared" si="267"/>
        <v/>
      </c>
      <c r="DT286" s="104" t="str">
        <f t="shared" si="267"/>
        <v/>
      </c>
      <c r="DU286" s="104" t="str">
        <f t="shared" si="267"/>
        <v/>
      </c>
      <c r="DV286" s="104" t="str">
        <f t="shared" si="267"/>
        <v/>
      </c>
      <c r="DW286" s="104" t="str">
        <f t="shared" si="267"/>
        <v/>
      </c>
      <c r="DX286" s="104" t="str">
        <f t="shared" si="267"/>
        <v/>
      </c>
      <c r="DY286" s="104" t="str">
        <f t="shared" si="267"/>
        <v/>
      </c>
      <c r="DZ286" s="104" t="str">
        <f t="shared" si="267"/>
        <v/>
      </c>
      <c r="EA286" s="104" t="str">
        <f t="shared" si="267"/>
        <v/>
      </c>
      <c r="EB286" s="104" t="str">
        <f t="shared" si="267"/>
        <v/>
      </c>
      <c r="EC286" s="104" t="str">
        <f t="shared" si="267"/>
        <v/>
      </c>
      <c r="ED286" s="104" t="str">
        <f t="shared" si="267"/>
        <v/>
      </c>
      <c r="EE286" s="104"/>
      <c r="EF286" s="104" t="str">
        <f t="shared" si="268"/>
        <v/>
      </c>
      <c r="EG286" s="104" t="str">
        <f t="shared" si="268"/>
        <v/>
      </c>
      <c r="EH286" s="104" t="str">
        <f t="shared" si="268"/>
        <v/>
      </c>
      <c r="EI286" s="104" t="str">
        <f t="shared" si="268"/>
        <v/>
      </c>
      <c r="EJ286" s="104" t="str">
        <f t="shared" si="268"/>
        <v/>
      </c>
      <c r="EK286" s="104" t="str">
        <f t="shared" si="268"/>
        <v/>
      </c>
      <c r="EL286" s="104" t="str">
        <f t="shared" si="268"/>
        <v/>
      </c>
      <c r="EM286" s="104" t="str">
        <f t="shared" si="268"/>
        <v/>
      </c>
      <c r="EN286" s="104" t="str">
        <f t="shared" si="268"/>
        <v/>
      </c>
      <c r="EO286" s="104" t="str">
        <f t="shared" si="268"/>
        <v/>
      </c>
      <c r="EP286" s="104" t="str">
        <f t="shared" si="268"/>
        <v/>
      </c>
      <c r="EQ286" s="104" t="str">
        <f t="shared" si="268"/>
        <v/>
      </c>
      <c r="ER286" s="104" t="str">
        <f t="shared" si="268"/>
        <v/>
      </c>
      <c r="ES286" s="104"/>
      <c r="ET286" s="104" t="str">
        <f t="shared" si="269"/>
        <v/>
      </c>
      <c r="EU286" s="104" t="str">
        <f t="shared" si="269"/>
        <v/>
      </c>
      <c r="EV286" s="104" t="str">
        <f t="shared" si="269"/>
        <v/>
      </c>
      <c r="EW286" s="104" t="str">
        <f t="shared" si="269"/>
        <v/>
      </c>
      <c r="EX286" s="104" t="str">
        <f t="shared" si="269"/>
        <v/>
      </c>
      <c r="EY286" s="104" t="str">
        <f t="shared" si="269"/>
        <v/>
      </c>
      <c r="EZ286" s="104" t="str">
        <f t="shared" si="269"/>
        <v/>
      </c>
      <c r="FA286" s="104" t="str">
        <f t="shared" si="269"/>
        <v/>
      </c>
      <c r="FB286" s="104" t="str">
        <f t="shared" si="269"/>
        <v/>
      </c>
      <c r="FC286" s="104" t="str">
        <f t="shared" si="269"/>
        <v/>
      </c>
      <c r="FD286" s="104" t="str">
        <f t="shared" si="269"/>
        <v/>
      </c>
      <c r="FE286" s="104" t="str">
        <f t="shared" si="269"/>
        <v/>
      </c>
      <c r="FF286" s="104" t="str">
        <f t="shared" si="269"/>
        <v/>
      </c>
      <c r="FG286" s="104"/>
      <c r="FH286" s="104" t="str">
        <f t="shared" si="270"/>
        <v/>
      </c>
      <c r="FI286" s="104" t="str">
        <f t="shared" si="270"/>
        <v/>
      </c>
      <c r="FJ286" s="104" t="str">
        <f t="shared" si="270"/>
        <v/>
      </c>
      <c r="FK286" s="104" t="str">
        <f t="shared" si="270"/>
        <v/>
      </c>
      <c r="FL286" s="104" t="str">
        <f t="shared" si="270"/>
        <v/>
      </c>
      <c r="FM286" s="104" t="str">
        <f t="shared" si="270"/>
        <v/>
      </c>
      <c r="FN286" s="104" t="str">
        <f t="shared" si="270"/>
        <v/>
      </c>
      <c r="FO286" s="104" t="str">
        <f t="shared" si="270"/>
        <v/>
      </c>
      <c r="FP286" s="104" t="str">
        <f t="shared" si="270"/>
        <v/>
      </c>
      <c r="FQ286" s="104" t="str">
        <f t="shared" si="270"/>
        <v/>
      </c>
      <c r="FR286" s="104" t="str">
        <f t="shared" si="270"/>
        <v/>
      </c>
      <c r="FS286" s="104" t="str">
        <f t="shared" si="270"/>
        <v/>
      </c>
      <c r="FT286" s="104" t="str">
        <f t="shared" si="270"/>
        <v/>
      </c>
      <c r="FU286" s="104"/>
      <c r="FV286" s="104" t="str">
        <f t="shared" si="271"/>
        <v/>
      </c>
      <c r="FW286" s="104" t="str">
        <f t="shared" si="271"/>
        <v/>
      </c>
      <c r="FX286" s="104" t="str">
        <f t="shared" si="271"/>
        <v/>
      </c>
      <c r="FY286" s="104" t="str">
        <f t="shared" si="271"/>
        <v/>
      </c>
      <c r="FZ286" s="104" t="str">
        <f t="shared" si="271"/>
        <v/>
      </c>
      <c r="GA286" s="104" t="str">
        <f t="shared" si="271"/>
        <v/>
      </c>
      <c r="GB286" s="104" t="str">
        <f t="shared" si="271"/>
        <v/>
      </c>
      <c r="GC286" s="104" t="str">
        <f t="shared" si="271"/>
        <v/>
      </c>
      <c r="GD286" s="104" t="str">
        <f t="shared" si="271"/>
        <v/>
      </c>
      <c r="GE286" s="104" t="str">
        <f t="shared" si="271"/>
        <v/>
      </c>
      <c r="GF286" s="104" t="str">
        <f t="shared" si="271"/>
        <v/>
      </c>
      <c r="GG286" s="104" t="str">
        <f t="shared" si="271"/>
        <v/>
      </c>
      <c r="GH286" s="104" t="str">
        <f t="shared" si="271"/>
        <v/>
      </c>
      <c r="GI286" s="104"/>
      <c r="GJ286" s="104" t="str">
        <f t="shared" si="272"/>
        <v/>
      </c>
      <c r="GK286" s="104" t="str">
        <f t="shared" si="272"/>
        <v/>
      </c>
      <c r="GL286" s="104" t="str">
        <f t="shared" si="272"/>
        <v/>
      </c>
      <c r="GM286" s="104" t="str">
        <f t="shared" si="272"/>
        <v/>
      </c>
      <c r="GN286" s="104" t="str">
        <f t="shared" si="272"/>
        <v/>
      </c>
      <c r="GO286" s="104" t="str">
        <f t="shared" si="272"/>
        <v/>
      </c>
      <c r="GP286" s="104" t="str">
        <f t="shared" si="272"/>
        <v/>
      </c>
      <c r="GQ286" s="104" t="str">
        <f t="shared" si="272"/>
        <v/>
      </c>
      <c r="GR286" s="104" t="str">
        <f t="shared" si="272"/>
        <v/>
      </c>
      <c r="GS286" s="104" t="str">
        <f t="shared" si="272"/>
        <v/>
      </c>
      <c r="GT286" s="104" t="str">
        <f t="shared" si="272"/>
        <v/>
      </c>
      <c r="GU286" s="104" t="str">
        <f t="shared" si="272"/>
        <v/>
      </c>
      <c r="GV286" s="104" t="str">
        <f t="shared" si="272"/>
        <v/>
      </c>
      <c r="GW286" s="104"/>
      <c r="GX286" s="104" t="str">
        <f t="shared" si="273"/>
        <v/>
      </c>
      <c r="GY286" s="104" t="str">
        <f t="shared" si="273"/>
        <v/>
      </c>
      <c r="GZ286" s="104" t="str">
        <f t="shared" si="273"/>
        <v/>
      </c>
      <c r="HA286" s="104" t="str">
        <f t="shared" si="273"/>
        <v/>
      </c>
      <c r="HB286" s="104" t="str">
        <f t="shared" si="273"/>
        <v/>
      </c>
      <c r="HC286" s="104" t="str">
        <f t="shared" si="273"/>
        <v/>
      </c>
      <c r="HD286" s="104" t="str">
        <f t="shared" si="273"/>
        <v/>
      </c>
      <c r="HE286" s="104" t="str">
        <f t="shared" si="273"/>
        <v/>
      </c>
      <c r="HF286" s="104" t="str">
        <f t="shared" si="273"/>
        <v/>
      </c>
      <c r="HG286" s="104" t="str">
        <f t="shared" si="273"/>
        <v/>
      </c>
      <c r="HH286" s="104" t="str">
        <f t="shared" si="273"/>
        <v/>
      </c>
      <c r="HI286" s="104" t="str">
        <f t="shared" si="273"/>
        <v/>
      </c>
      <c r="HJ286" s="104" t="str">
        <f t="shared" si="273"/>
        <v/>
      </c>
    </row>
    <row r="287" spans="1:218" x14ac:dyDescent="0.25">
      <c r="A287" s="91">
        <v>40669</v>
      </c>
      <c r="B287" s="113">
        <v>0.38750000000000001</v>
      </c>
      <c r="C287" s="114" t="s">
        <v>565</v>
      </c>
      <c r="D287" s="160" t="s">
        <v>677</v>
      </c>
      <c r="E287" s="112">
        <v>24.4</v>
      </c>
      <c r="F287" s="134"/>
      <c r="G287" s="161" t="s">
        <v>676</v>
      </c>
      <c r="H287" s="162" t="str">
        <f>INDEX('Daily Activity List'!B:B,MATCH(A287,'Daily Activity List'!$A:$A))</f>
        <v>AB - Clearance Sampling</v>
      </c>
      <c r="I287" s="136"/>
      <c r="J287" s="104" t="str">
        <f t="shared" si="259"/>
        <v/>
      </c>
      <c r="K287" s="104" t="str">
        <f t="shared" si="259"/>
        <v/>
      </c>
      <c r="L287" s="104" t="str">
        <f t="shared" si="258"/>
        <v/>
      </c>
      <c r="M287" s="104" t="str">
        <f t="shared" si="258"/>
        <v/>
      </c>
      <c r="N287" s="104" t="str">
        <f t="shared" si="258"/>
        <v/>
      </c>
      <c r="O287" s="104" t="str">
        <f t="shared" si="258"/>
        <v/>
      </c>
      <c r="P287" s="104" t="str">
        <f t="shared" si="258"/>
        <v/>
      </c>
      <c r="Q287" s="104" t="str">
        <f t="shared" si="258"/>
        <v/>
      </c>
      <c r="R287" s="104" t="str">
        <f t="shared" si="258"/>
        <v/>
      </c>
      <c r="S287" s="104" t="str">
        <f t="shared" si="258"/>
        <v/>
      </c>
      <c r="T287" s="104" t="str">
        <f t="shared" si="258"/>
        <v/>
      </c>
      <c r="U287" s="104" t="str">
        <f t="shared" si="258"/>
        <v/>
      </c>
      <c r="V287" s="104" t="str">
        <f t="shared" si="258"/>
        <v/>
      </c>
      <c r="W287" s="136"/>
      <c r="X287" s="104" t="str">
        <f t="shared" si="229"/>
        <v/>
      </c>
      <c r="Y287" s="104" t="str">
        <f t="shared" si="260"/>
        <v/>
      </c>
      <c r="Z287" s="104" t="str">
        <f t="shared" si="260"/>
        <v/>
      </c>
      <c r="AA287" s="104" t="str">
        <f t="shared" si="260"/>
        <v/>
      </c>
      <c r="AB287" s="104" t="str">
        <f t="shared" si="260"/>
        <v/>
      </c>
      <c r="AC287" s="104" t="str">
        <f t="shared" si="260"/>
        <v/>
      </c>
      <c r="AD287" s="104" t="str">
        <f t="shared" si="260"/>
        <v/>
      </c>
      <c r="AE287" s="104" t="str">
        <f t="shared" si="260"/>
        <v/>
      </c>
      <c r="AF287" s="104" t="str">
        <f t="shared" si="260"/>
        <v/>
      </c>
      <c r="AG287" s="104" t="str">
        <f t="shared" si="260"/>
        <v/>
      </c>
      <c r="AH287" s="104" t="str">
        <f t="shared" si="260"/>
        <v/>
      </c>
      <c r="AI287" s="104" t="str">
        <f t="shared" si="260"/>
        <v/>
      </c>
      <c r="AJ287" s="104" t="str">
        <f t="shared" si="260"/>
        <v/>
      </c>
      <c r="AK287" s="104"/>
      <c r="AL287" s="104" t="str">
        <f t="shared" si="230"/>
        <v/>
      </c>
      <c r="AM287" s="104" t="str">
        <f t="shared" si="261"/>
        <v/>
      </c>
      <c r="AN287" s="104" t="str">
        <f t="shared" si="261"/>
        <v/>
      </c>
      <c r="AO287" s="104" t="str">
        <f t="shared" si="261"/>
        <v/>
      </c>
      <c r="AP287" s="104" t="str">
        <f t="shared" si="261"/>
        <v/>
      </c>
      <c r="AQ287" s="104" t="str">
        <f t="shared" si="261"/>
        <v/>
      </c>
      <c r="AR287" s="104" t="str">
        <f t="shared" si="261"/>
        <v/>
      </c>
      <c r="AS287" s="104" t="str">
        <f t="shared" si="261"/>
        <v/>
      </c>
      <c r="AT287" s="104" t="str">
        <f t="shared" si="261"/>
        <v/>
      </c>
      <c r="AU287" s="104" t="str">
        <f t="shared" si="261"/>
        <v/>
      </c>
      <c r="AV287" s="104" t="str">
        <f t="shared" si="261"/>
        <v/>
      </c>
      <c r="AW287" s="104" t="str">
        <f t="shared" si="261"/>
        <v/>
      </c>
      <c r="AX287" s="104" t="str">
        <f t="shared" si="261"/>
        <v/>
      </c>
      <c r="AY287" s="104"/>
      <c r="AZ287" s="104" t="str">
        <f t="shared" si="231"/>
        <v/>
      </c>
      <c r="BA287" s="104" t="str">
        <f t="shared" si="262"/>
        <v/>
      </c>
      <c r="BB287" s="104" t="str">
        <f t="shared" si="262"/>
        <v/>
      </c>
      <c r="BC287" s="104" t="str">
        <f t="shared" si="262"/>
        <v/>
      </c>
      <c r="BD287" s="104" t="str">
        <f t="shared" si="262"/>
        <v/>
      </c>
      <c r="BE287" s="104" t="str">
        <f t="shared" si="262"/>
        <v/>
      </c>
      <c r="BF287" s="104" t="str">
        <f t="shared" si="262"/>
        <v/>
      </c>
      <c r="BG287" s="104" t="str">
        <f t="shared" si="262"/>
        <v/>
      </c>
      <c r="BH287" s="104">
        <f t="shared" si="262"/>
        <v>24.4</v>
      </c>
      <c r="BI287" s="104" t="str">
        <f t="shared" si="262"/>
        <v/>
      </c>
      <c r="BJ287" s="104" t="str">
        <f t="shared" si="262"/>
        <v/>
      </c>
      <c r="BK287" s="104" t="str">
        <f t="shared" si="262"/>
        <v/>
      </c>
      <c r="BL287" s="104" t="str">
        <f t="shared" si="262"/>
        <v/>
      </c>
      <c r="BM287" s="104"/>
      <c r="BN287" s="104" t="str">
        <f t="shared" si="232"/>
        <v/>
      </c>
      <c r="BO287" s="104" t="str">
        <f t="shared" si="263"/>
        <v/>
      </c>
      <c r="BP287" s="104" t="str">
        <f t="shared" si="263"/>
        <v/>
      </c>
      <c r="BQ287" s="104" t="str">
        <f t="shared" si="263"/>
        <v/>
      </c>
      <c r="BR287" s="104" t="str">
        <f t="shared" si="263"/>
        <v/>
      </c>
      <c r="BS287" s="104" t="str">
        <f t="shared" si="263"/>
        <v/>
      </c>
      <c r="BT287" s="104" t="str">
        <f t="shared" si="263"/>
        <v/>
      </c>
      <c r="BU287" s="104" t="str">
        <f t="shared" si="263"/>
        <v/>
      </c>
      <c r="BV287" s="104" t="str">
        <f t="shared" si="263"/>
        <v/>
      </c>
      <c r="BW287" s="104" t="str">
        <f t="shared" si="263"/>
        <v/>
      </c>
      <c r="BX287" s="104" t="str">
        <f t="shared" si="263"/>
        <v/>
      </c>
      <c r="BY287" s="104" t="str">
        <f t="shared" si="263"/>
        <v/>
      </c>
      <c r="BZ287" s="104" t="str">
        <f t="shared" si="263"/>
        <v/>
      </c>
      <c r="CA287" s="104"/>
      <c r="CB287" s="104" t="str">
        <f t="shared" si="264"/>
        <v/>
      </c>
      <c r="CC287" s="104" t="str">
        <f t="shared" si="264"/>
        <v/>
      </c>
      <c r="CD287" s="104" t="str">
        <f t="shared" si="264"/>
        <v/>
      </c>
      <c r="CE287" s="104" t="str">
        <f t="shared" si="264"/>
        <v/>
      </c>
      <c r="CF287" s="104" t="str">
        <f t="shared" si="264"/>
        <v/>
      </c>
      <c r="CG287" s="104" t="str">
        <f t="shared" si="264"/>
        <v/>
      </c>
      <c r="CH287" s="104" t="str">
        <f t="shared" si="264"/>
        <v/>
      </c>
      <c r="CI287" s="104" t="str">
        <f t="shared" si="264"/>
        <v/>
      </c>
      <c r="CJ287" s="104" t="str">
        <f t="shared" si="264"/>
        <v/>
      </c>
      <c r="CK287" s="104" t="str">
        <f t="shared" si="264"/>
        <v/>
      </c>
      <c r="CL287" s="104" t="str">
        <f t="shared" si="264"/>
        <v/>
      </c>
      <c r="CM287" s="104" t="str">
        <f t="shared" si="264"/>
        <v/>
      </c>
      <c r="CN287" s="104" t="str">
        <f t="shared" si="264"/>
        <v/>
      </c>
      <c r="CO287" s="104"/>
      <c r="CP287" s="104" t="str">
        <f t="shared" si="265"/>
        <v/>
      </c>
      <c r="CQ287" s="104" t="str">
        <f t="shared" si="265"/>
        <v/>
      </c>
      <c r="CR287" s="104" t="str">
        <f t="shared" si="265"/>
        <v/>
      </c>
      <c r="CS287" s="104" t="str">
        <f t="shared" si="265"/>
        <v/>
      </c>
      <c r="CT287" s="104" t="str">
        <f t="shared" si="265"/>
        <v/>
      </c>
      <c r="CU287" s="104" t="str">
        <f t="shared" si="265"/>
        <v/>
      </c>
      <c r="CV287" s="104" t="str">
        <f t="shared" si="265"/>
        <v/>
      </c>
      <c r="CW287" s="104" t="str">
        <f t="shared" si="265"/>
        <v/>
      </c>
      <c r="CX287" s="104" t="str">
        <f t="shared" si="265"/>
        <v/>
      </c>
      <c r="CY287" s="104" t="str">
        <f t="shared" si="265"/>
        <v/>
      </c>
      <c r="CZ287" s="104" t="str">
        <f t="shared" si="265"/>
        <v/>
      </c>
      <c r="DA287" s="104" t="str">
        <f t="shared" si="265"/>
        <v/>
      </c>
      <c r="DB287" s="104" t="str">
        <f t="shared" si="265"/>
        <v/>
      </c>
      <c r="DC287" s="104"/>
      <c r="DD287" s="104" t="str">
        <f t="shared" si="266"/>
        <v/>
      </c>
      <c r="DE287" s="104" t="str">
        <f t="shared" si="266"/>
        <v/>
      </c>
      <c r="DF287" s="104" t="str">
        <f t="shared" si="266"/>
        <v/>
      </c>
      <c r="DG287" s="104" t="str">
        <f t="shared" si="266"/>
        <v/>
      </c>
      <c r="DH287" s="104" t="str">
        <f t="shared" si="266"/>
        <v/>
      </c>
      <c r="DI287" s="104" t="str">
        <f t="shared" si="266"/>
        <v/>
      </c>
      <c r="DJ287" s="104" t="str">
        <f t="shared" si="266"/>
        <v/>
      </c>
      <c r="DK287" s="104" t="str">
        <f t="shared" si="266"/>
        <v/>
      </c>
      <c r="DL287" s="104" t="str">
        <f t="shared" si="266"/>
        <v/>
      </c>
      <c r="DM287" s="104" t="str">
        <f t="shared" si="266"/>
        <v/>
      </c>
      <c r="DN287" s="104" t="str">
        <f t="shared" si="266"/>
        <v/>
      </c>
      <c r="DO287" s="104" t="str">
        <f t="shared" si="266"/>
        <v/>
      </c>
      <c r="DP287" s="104" t="str">
        <f t="shared" si="266"/>
        <v/>
      </c>
      <c r="DQ287" s="104"/>
      <c r="DR287" s="104" t="str">
        <f t="shared" si="267"/>
        <v/>
      </c>
      <c r="DS287" s="104" t="str">
        <f t="shared" si="267"/>
        <v/>
      </c>
      <c r="DT287" s="104" t="str">
        <f t="shared" si="267"/>
        <v/>
      </c>
      <c r="DU287" s="104" t="str">
        <f t="shared" si="267"/>
        <v/>
      </c>
      <c r="DV287" s="104" t="str">
        <f t="shared" si="267"/>
        <v/>
      </c>
      <c r="DW287" s="104" t="str">
        <f t="shared" si="267"/>
        <v/>
      </c>
      <c r="DX287" s="104" t="str">
        <f t="shared" si="267"/>
        <v/>
      </c>
      <c r="DY287" s="104" t="str">
        <f t="shared" si="267"/>
        <v/>
      </c>
      <c r="DZ287" s="104" t="str">
        <f t="shared" si="267"/>
        <v/>
      </c>
      <c r="EA287" s="104" t="str">
        <f t="shared" si="267"/>
        <v/>
      </c>
      <c r="EB287" s="104" t="str">
        <f t="shared" si="267"/>
        <v/>
      </c>
      <c r="EC287" s="104" t="str">
        <f t="shared" si="267"/>
        <v/>
      </c>
      <c r="ED287" s="104" t="str">
        <f t="shared" si="267"/>
        <v/>
      </c>
      <c r="EE287" s="104"/>
      <c r="EF287" s="104" t="str">
        <f t="shared" si="268"/>
        <v/>
      </c>
      <c r="EG287" s="104" t="str">
        <f t="shared" si="268"/>
        <v/>
      </c>
      <c r="EH287" s="104" t="str">
        <f t="shared" si="268"/>
        <v/>
      </c>
      <c r="EI287" s="104" t="str">
        <f t="shared" si="268"/>
        <v/>
      </c>
      <c r="EJ287" s="104" t="str">
        <f t="shared" si="268"/>
        <v/>
      </c>
      <c r="EK287" s="104" t="str">
        <f t="shared" si="268"/>
        <v/>
      </c>
      <c r="EL287" s="104" t="str">
        <f t="shared" si="268"/>
        <v/>
      </c>
      <c r="EM287" s="104" t="str">
        <f t="shared" si="268"/>
        <v/>
      </c>
      <c r="EN287" s="104" t="str">
        <f t="shared" si="268"/>
        <v/>
      </c>
      <c r="EO287" s="104" t="str">
        <f t="shared" si="268"/>
        <v/>
      </c>
      <c r="EP287" s="104" t="str">
        <f t="shared" si="268"/>
        <v/>
      </c>
      <c r="EQ287" s="104" t="str">
        <f t="shared" si="268"/>
        <v/>
      </c>
      <c r="ER287" s="104" t="str">
        <f t="shared" si="268"/>
        <v/>
      </c>
      <c r="ES287" s="104"/>
      <c r="ET287" s="104" t="str">
        <f t="shared" si="269"/>
        <v/>
      </c>
      <c r="EU287" s="104" t="str">
        <f t="shared" si="269"/>
        <v/>
      </c>
      <c r="EV287" s="104" t="str">
        <f t="shared" si="269"/>
        <v/>
      </c>
      <c r="EW287" s="104" t="str">
        <f t="shared" si="269"/>
        <v/>
      </c>
      <c r="EX287" s="104" t="str">
        <f t="shared" si="269"/>
        <v/>
      </c>
      <c r="EY287" s="104" t="str">
        <f t="shared" si="269"/>
        <v/>
      </c>
      <c r="EZ287" s="104" t="str">
        <f t="shared" si="269"/>
        <v/>
      </c>
      <c r="FA287" s="104" t="str">
        <f t="shared" si="269"/>
        <v/>
      </c>
      <c r="FB287" s="104" t="str">
        <f t="shared" si="269"/>
        <v/>
      </c>
      <c r="FC287" s="104" t="str">
        <f t="shared" si="269"/>
        <v/>
      </c>
      <c r="FD287" s="104" t="str">
        <f t="shared" si="269"/>
        <v/>
      </c>
      <c r="FE287" s="104" t="str">
        <f t="shared" si="269"/>
        <v/>
      </c>
      <c r="FF287" s="104" t="str">
        <f t="shared" si="269"/>
        <v/>
      </c>
      <c r="FG287" s="104"/>
      <c r="FH287" s="104" t="str">
        <f t="shared" si="270"/>
        <v/>
      </c>
      <c r="FI287" s="104" t="str">
        <f t="shared" si="270"/>
        <v/>
      </c>
      <c r="FJ287" s="104" t="str">
        <f t="shared" si="270"/>
        <v/>
      </c>
      <c r="FK287" s="104" t="str">
        <f t="shared" si="270"/>
        <v/>
      </c>
      <c r="FL287" s="104" t="str">
        <f t="shared" si="270"/>
        <v/>
      </c>
      <c r="FM287" s="104" t="str">
        <f t="shared" si="270"/>
        <v/>
      </c>
      <c r="FN287" s="104" t="str">
        <f t="shared" si="270"/>
        <v/>
      </c>
      <c r="FO287" s="104" t="str">
        <f t="shared" si="270"/>
        <v/>
      </c>
      <c r="FP287" s="104" t="str">
        <f t="shared" si="270"/>
        <v/>
      </c>
      <c r="FQ287" s="104" t="str">
        <f t="shared" si="270"/>
        <v/>
      </c>
      <c r="FR287" s="104" t="str">
        <f t="shared" si="270"/>
        <v/>
      </c>
      <c r="FS287" s="104" t="str">
        <f t="shared" si="270"/>
        <v/>
      </c>
      <c r="FT287" s="104" t="str">
        <f t="shared" si="270"/>
        <v/>
      </c>
      <c r="FU287" s="104"/>
      <c r="FV287" s="104" t="str">
        <f t="shared" si="271"/>
        <v/>
      </c>
      <c r="FW287" s="104" t="str">
        <f t="shared" si="271"/>
        <v/>
      </c>
      <c r="FX287" s="104" t="str">
        <f t="shared" si="271"/>
        <v/>
      </c>
      <c r="FY287" s="104" t="str">
        <f t="shared" si="271"/>
        <v/>
      </c>
      <c r="FZ287" s="104" t="str">
        <f t="shared" si="271"/>
        <v/>
      </c>
      <c r="GA287" s="104" t="str">
        <f t="shared" si="271"/>
        <v/>
      </c>
      <c r="GB287" s="104" t="str">
        <f t="shared" si="271"/>
        <v/>
      </c>
      <c r="GC287" s="104" t="str">
        <f t="shared" si="271"/>
        <v/>
      </c>
      <c r="GD287" s="104" t="str">
        <f t="shared" si="271"/>
        <v/>
      </c>
      <c r="GE287" s="104" t="str">
        <f t="shared" si="271"/>
        <v/>
      </c>
      <c r="GF287" s="104" t="str">
        <f t="shared" si="271"/>
        <v/>
      </c>
      <c r="GG287" s="104" t="str">
        <f t="shared" si="271"/>
        <v/>
      </c>
      <c r="GH287" s="104" t="str">
        <f t="shared" si="271"/>
        <v/>
      </c>
      <c r="GI287" s="104"/>
      <c r="GJ287" s="104" t="str">
        <f t="shared" si="272"/>
        <v/>
      </c>
      <c r="GK287" s="104" t="str">
        <f t="shared" si="272"/>
        <v/>
      </c>
      <c r="GL287" s="104" t="str">
        <f t="shared" si="272"/>
        <v/>
      </c>
      <c r="GM287" s="104" t="str">
        <f t="shared" si="272"/>
        <v/>
      </c>
      <c r="GN287" s="104" t="str">
        <f t="shared" si="272"/>
        <v/>
      </c>
      <c r="GO287" s="104" t="str">
        <f t="shared" si="272"/>
        <v/>
      </c>
      <c r="GP287" s="104" t="str">
        <f t="shared" si="272"/>
        <v/>
      </c>
      <c r="GQ287" s="104" t="str">
        <f t="shared" si="272"/>
        <v/>
      </c>
      <c r="GR287" s="104" t="str">
        <f t="shared" si="272"/>
        <v/>
      </c>
      <c r="GS287" s="104" t="str">
        <f t="shared" si="272"/>
        <v/>
      </c>
      <c r="GT287" s="104" t="str">
        <f t="shared" si="272"/>
        <v/>
      </c>
      <c r="GU287" s="104" t="str">
        <f t="shared" si="272"/>
        <v/>
      </c>
      <c r="GV287" s="104" t="str">
        <f t="shared" si="272"/>
        <v/>
      </c>
      <c r="GW287" s="104"/>
      <c r="GX287" s="104" t="str">
        <f t="shared" si="273"/>
        <v/>
      </c>
      <c r="GY287" s="104" t="str">
        <f t="shared" si="273"/>
        <v/>
      </c>
      <c r="GZ287" s="104" t="str">
        <f t="shared" si="273"/>
        <v/>
      </c>
      <c r="HA287" s="104" t="str">
        <f t="shared" si="273"/>
        <v/>
      </c>
      <c r="HB287" s="104" t="str">
        <f t="shared" si="273"/>
        <v/>
      </c>
      <c r="HC287" s="104" t="str">
        <f t="shared" si="273"/>
        <v/>
      </c>
      <c r="HD287" s="104" t="str">
        <f t="shared" si="273"/>
        <v/>
      </c>
      <c r="HE287" s="104" t="str">
        <f t="shared" si="273"/>
        <v/>
      </c>
      <c r="HF287" s="104" t="str">
        <f t="shared" si="273"/>
        <v/>
      </c>
      <c r="HG287" s="104" t="str">
        <f t="shared" si="273"/>
        <v/>
      </c>
      <c r="HH287" s="104" t="str">
        <f t="shared" si="273"/>
        <v/>
      </c>
      <c r="HI287" s="104" t="str">
        <f t="shared" si="273"/>
        <v/>
      </c>
      <c r="HJ287" s="104" t="str">
        <f t="shared" si="273"/>
        <v/>
      </c>
    </row>
    <row r="288" spans="1:218" x14ac:dyDescent="0.25">
      <c r="A288" s="91">
        <v>40669</v>
      </c>
      <c r="B288" s="113">
        <v>0.38958333333333334</v>
      </c>
      <c r="C288" s="114" t="s">
        <v>571</v>
      </c>
      <c r="D288" s="160" t="s">
        <v>683</v>
      </c>
      <c r="E288" s="112">
        <v>14.4</v>
      </c>
      <c r="F288" s="134"/>
      <c r="G288" s="161" t="s">
        <v>681</v>
      </c>
      <c r="H288" s="162" t="str">
        <f>INDEX('Daily Activity List'!B:B,MATCH(A288,'Daily Activity List'!$A:$A))</f>
        <v>AB - Clearance Sampling</v>
      </c>
      <c r="I288" s="136"/>
      <c r="J288" s="104" t="str">
        <f t="shared" si="259"/>
        <v/>
      </c>
      <c r="K288" s="104" t="str">
        <f t="shared" si="259"/>
        <v/>
      </c>
      <c r="L288" s="104" t="str">
        <f t="shared" si="258"/>
        <v/>
      </c>
      <c r="M288" s="104" t="str">
        <f t="shared" si="258"/>
        <v/>
      </c>
      <c r="N288" s="104" t="str">
        <f t="shared" si="258"/>
        <v/>
      </c>
      <c r="O288" s="104" t="str">
        <f t="shared" si="258"/>
        <v/>
      </c>
      <c r="P288" s="104" t="str">
        <f t="shared" si="258"/>
        <v/>
      </c>
      <c r="Q288" s="104" t="str">
        <f t="shared" si="258"/>
        <v/>
      </c>
      <c r="R288" s="104">
        <f t="shared" si="258"/>
        <v>14.4</v>
      </c>
      <c r="S288" s="104" t="str">
        <f t="shared" si="258"/>
        <v/>
      </c>
      <c r="T288" s="104" t="str">
        <f t="shared" si="258"/>
        <v/>
      </c>
      <c r="U288" s="104" t="str">
        <f t="shared" si="258"/>
        <v/>
      </c>
      <c r="V288" s="104" t="str">
        <f t="shared" si="258"/>
        <v/>
      </c>
      <c r="W288" s="136"/>
      <c r="X288" s="104" t="str">
        <f t="shared" si="229"/>
        <v/>
      </c>
      <c r="Y288" s="104" t="str">
        <f t="shared" si="260"/>
        <v/>
      </c>
      <c r="Z288" s="104" t="str">
        <f t="shared" si="260"/>
        <v/>
      </c>
      <c r="AA288" s="104" t="str">
        <f t="shared" si="260"/>
        <v/>
      </c>
      <c r="AB288" s="104" t="str">
        <f t="shared" si="260"/>
        <v/>
      </c>
      <c r="AC288" s="104" t="str">
        <f t="shared" si="260"/>
        <v/>
      </c>
      <c r="AD288" s="104" t="str">
        <f t="shared" si="260"/>
        <v/>
      </c>
      <c r="AE288" s="104" t="str">
        <f t="shared" si="260"/>
        <v/>
      </c>
      <c r="AF288" s="104" t="str">
        <f t="shared" si="260"/>
        <v/>
      </c>
      <c r="AG288" s="104" t="str">
        <f t="shared" si="260"/>
        <v/>
      </c>
      <c r="AH288" s="104" t="str">
        <f t="shared" si="260"/>
        <v/>
      </c>
      <c r="AI288" s="104" t="str">
        <f t="shared" si="260"/>
        <v/>
      </c>
      <c r="AJ288" s="104" t="str">
        <f t="shared" si="260"/>
        <v/>
      </c>
      <c r="AK288" s="104"/>
      <c r="AL288" s="104" t="str">
        <f t="shared" si="230"/>
        <v/>
      </c>
      <c r="AM288" s="104" t="str">
        <f t="shared" si="261"/>
        <v/>
      </c>
      <c r="AN288" s="104" t="str">
        <f t="shared" si="261"/>
        <v/>
      </c>
      <c r="AO288" s="104" t="str">
        <f t="shared" si="261"/>
        <v/>
      </c>
      <c r="AP288" s="104" t="str">
        <f t="shared" si="261"/>
        <v/>
      </c>
      <c r="AQ288" s="104" t="str">
        <f t="shared" si="261"/>
        <v/>
      </c>
      <c r="AR288" s="104" t="str">
        <f t="shared" si="261"/>
        <v/>
      </c>
      <c r="AS288" s="104" t="str">
        <f t="shared" si="261"/>
        <v/>
      </c>
      <c r="AT288" s="104" t="str">
        <f t="shared" si="261"/>
        <v/>
      </c>
      <c r="AU288" s="104" t="str">
        <f t="shared" si="261"/>
        <v/>
      </c>
      <c r="AV288" s="104" t="str">
        <f t="shared" si="261"/>
        <v/>
      </c>
      <c r="AW288" s="104" t="str">
        <f t="shared" si="261"/>
        <v/>
      </c>
      <c r="AX288" s="104" t="str">
        <f t="shared" si="261"/>
        <v/>
      </c>
      <c r="AY288" s="104"/>
      <c r="AZ288" s="104" t="str">
        <f t="shared" si="231"/>
        <v/>
      </c>
      <c r="BA288" s="104" t="str">
        <f t="shared" si="262"/>
        <v/>
      </c>
      <c r="BB288" s="104" t="str">
        <f t="shared" si="262"/>
        <v/>
      </c>
      <c r="BC288" s="104" t="str">
        <f t="shared" si="262"/>
        <v/>
      </c>
      <c r="BD288" s="104" t="str">
        <f t="shared" si="262"/>
        <v/>
      </c>
      <c r="BE288" s="104" t="str">
        <f t="shared" si="262"/>
        <v/>
      </c>
      <c r="BF288" s="104" t="str">
        <f t="shared" si="262"/>
        <v/>
      </c>
      <c r="BG288" s="104" t="str">
        <f t="shared" si="262"/>
        <v/>
      </c>
      <c r="BH288" s="104" t="str">
        <f t="shared" si="262"/>
        <v/>
      </c>
      <c r="BI288" s="104" t="str">
        <f t="shared" si="262"/>
        <v/>
      </c>
      <c r="BJ288" s="104" t="str">
        <f t="shared" si="262"/>
        <v/>
      </c>
      <c r="BK288" s="104" t="str">
        <f t="shared" si="262"/>
        <v/>
      </c>
      <c r="BL288" s="104" t="str">
        <f t="shared" si="262"/>
        <v/>
      </c>
      <c r="BM288" s="104"/>
      <c r="BN288" s="104" t="str">
        <f t="shared" si="232"/>
        <v/>
      </c>
      <c r="BO288" s="104" t="str">
        <f t="shared" si="263"/>
        <v/>
      </c>
      <c r="BP288" s="104" t="str">
        <f t="shared" si="263"/>
        <v/>
      </c>
      <c r="BQ288" s="104" t="str">
        <f t="shared" si="263"/>
        <v/>
      </c>
      <c r="BR288" s="104" t="str">
        <f t="shared" si="263"/>
        <v/>
      </c>
      <c r="BS288" s="104" t="str">
        <f t="shared" si="263"/>
        <v/>
      </c>
      <c r="BT288" s="104" t="str">
        <f t="shared" si="263"/>
        <v/>
      </c>
      <c r="BU288" s="104" t="str">
        <f t="shared" si="263"/>
        <v/>
      </c>
      <c r="BV288" s="104" t="str">
        <f t="shared" si="263"/>
        <v/>
      </c>
      <c r="BW288" s="104" t="str">
        <f t="shared" si="263"/>
        <v/>
      </c>
      <c r="BX288" s="104" t="str">
        <f t="shared" si="263"/>
        <v/>
      </c>
      <c r="BY288" s="104" t="str">
        <f t="shared" si="263"/>
        <v/>
      </c>
      <c r="BZ288" s="104" t="str">
        <f t="shared" si="263"/>
        <v/>
      </c>
      <c r="CA288" s="104"/>
      <c r="CB288" s="104" t="str">
        <f t="shared" si="264"/>
        <v/>
      </c>
      <c r="CC288" s="104" t="str">
        <f t="shared" si="264"/>
        <v/>
      </c>
      <c r="CD288" s="104" t="str">
        <f t="shared" si="264"/>
        <v/>
      </c>
      <c r="CE288" s="104" t="str">
        <f t="shared" si="264"/>
        <v/>
      </c>
      <c r="CF288" s="104" t="str">
        <f t="shared" si="264"/>
        <v/>
      </c>
      <c r="CG288" s="104" t="str">
        <f t="shared" si="264"/>
        <v/>
      </c>
      <c r="CH288" s="104" t="str">
        <f t="shared" si="264"/>
        <v/>
      </c>
      <c r="CI288" s="104" t="str">
        <f t="shared" si="264"/>
        <v/>
      </c>
      <c r="CJ288" s="104" t="str">
        <f t="shared" si="264"/>
        <v/>
      </c>
      <c r="CK288" s="104" t="str">
        <f t="shared" si="264"/>
        <v/>
      </c>
      <c r="CL288" s="104" t="str">
        <f t="shared" si="264"/>
        <v/>
      </c>
      <c r="CM288" s="104" t="str">
        <f t="shared" si="264"/>
        <v/>
      </c>
      <c r="CN288" s="104" t="str">
        <f t="shared" si="264"/>
        <v/>
      </c>
      <c r="CO288" s="104"/>
      <c r="CP288" s="104" t="str">
        <f t="shared" si="265"/>
        <v/>
      </c>
      <c r="CQ288" s="104" t="str">
        <f t="shared" si="265"/>
        <v/>
      </c>
      <c r="CR288" s="104" t="str">
        <f t="shared" si="265"/>
        <v/>
      </c>
      <c r="CS288" s="104" t="str">
        <f t="shared" si="265"/>
        <v/>
      </c>
      <c r="CT288" s="104" t="str">
        <f t="shared" si="265"/>
        <v/>
      </c>
      <c r="CU288" s="104" t="str">
        <f t="shared" si="265"/>
        <v/>
      </c>
      <c r="CV288" s="104" t="str">
        <f t="shared" si="265"/>
        <v/>
      </c>
      <c r="CW288" s="104" t="str">
        <f t="shared" si="265"/>
        <v/>
      </c>
      <c r="CX288" s="104" t="str">
        <f t="shared" si="265"/>
        <v/>
      </c>
      <c r="CY288" s="104" t="str">
        <f t="shared" si="265"/>
        <v/>
      </c>
      <c r="CZ288" s="104" t="str">
        <f t="shared" si="265"/>
        <v/>
      </c>
      <c r="DA288" s="104" t="str">
        <f t="shared" si="265"/>
        <v/>
      </c>
      <c r="DB288" s="104" t="str">
        <f t="shared" si="265"/>
        <v/>
      </c>
      <c r="DC288" s="104"/>
      <c r="DD288" s="104" t="str">
        <f t="shared" si="266"/>
        <v/>
      </c>
      <c r="DE288" s="104" t="str">
        <f t="shared" si="266"/>
        <v/>
      </c>
      <c r="DF288" s="104" t="str">
        <f t="shared" si="266"/>
        <v/>
      </c>
      <c r="DG288" s="104" t="str">
        <f t="shared" si="266"/>
        <v/>
      </c>
      <c r="DH288" s="104" t="str">
        <f t="shared" si="266"/>
        <v/>
      </c>
      <c r="DI288" s="104" t="str">
        <f t="shared" si="266"/>
        <v/>
      </c>
      <c r="DJ288" s="104" t="str">
        <f t="shared" si="266"/>
        <v/>
      </c>
      <c r="DK288" s="104" t="str">
        <f t="shared" si="266"/>
        <v/>
      </c>
      <c r="DL288" s="104" t="str">
        <f t="shared" si="266"/>
        <v/>
      </c>
      <c r="DM288" s="104" t="str">
        <f t="shared" si="266"/>
        <v/>
      </c>
      <c r="DN288" s="104" t="str">
        <f t="shared" si="266"/>
        <v/>
      </c>
      <c r="DO288" s="104" t="str">
        <f t="shared" si="266"/>
        <v/>
      </c>
      <c r="DP288" s="104" t="str">
        <f t="shared" si="266"/>
        <v/>
      </c>
      <c r="DQ288" s="104"/>
      <c r="DR288" s="104" t="str">
        <f t="shared" si="267"/>
        <v/>
      </c>
      <c r="DS288" s="104" t="str">
        <f t="shared" si="267"/>
        <v/>
      </c>
      <c r="DT288" s="104" t="str">
        <f t="shared" si="267"/>
        <v/>
      </c>
      <c r="DU288" s="104" t="str">
        <f t="shared" si="267"/>
        <v/>
      </c>
      <c r="DV288" s="104" t="str">
        <f t="shared" si="267"/>
        <v/>
      </c>
      <c r="DW288" s="104" t="str">
        <f t="shared" si="267"/>
        <v/>
      </c>
      <c r="DX288" s="104" t="str">
        <f t="shared" si="267"/>
        <v/>
      </c>
      <c r="DY288" s="104" t="str">
        <f t="shared" si="267"/>
        <v/>
      </c>
      <c r="DZ288" s="104" t="str">
        <f t="shared" si="267"/>
        <v/>
      </c>
      <c r="EA288" s="104" t="str">
        <f t="shared" si="267"/>
        <v/>
      </c>
      <c r="EB288" s="104" t="str">
        <f t="shared" si="267"/>
        <v/>
      </c>
      <c r="EC288" s="104" t="str">
        <f t="shared" si="267"/>
        <v/>
      </c>
      <c r="ED288" s="104" t="str">
        <f t="shared" si="267"/>
        <v/>
      </c>
      <c r="EE288" s="104"/>
      <c r="EF288" s="104" t="str">
        <f t="shared" si="268"/>
        <v/>
      </c>
      <c r="EG288" s="104" t="str">
        <f t="shared" si="268"/>
        <v/>
      </c>
      <c r="EH288" s="104" t="str">
        <f t="shared" si="268"/>
        <v/>
      </c>
      <c r="EI288" s="104" t="str">
        <f t="shared" si="268"/>
        <v/>
      </c>
      <c r="EJ288" s="104" t="str">
        <f t="shared" si="268"/>
        <v/>
      </c>
      <c r="EK288" s="104" t="str">
        <f t="shared" si="268"/>
        <v/>
      </c>
      <c r="EL288" s="104" t="str">
        <f t="shared" si="268"/>
        <v/>
      </c>
      <c r="EM288" s="104" t="str">
        <f t="shared" si="268"/>
        <v/>
      </c>
      <c r="EN288" s="104" t="str">
        <f t="shared" si="268"/>
        <v/>
      </c>
      <c r="EO288" s="104" t="str">
        <f t="shared" si="268"/>
        <v/>
      </c>
      <c r="EP288" s="104" t="str">
        <f t="shared" si="268"/>
        <v/>
      </c>
      <c r="EQ288" s="104" t="str">
        <f t="shared" si="268"/>
        <v/>
      </c>
      <c r="ER288" s="104" t="str">
        <f t="shared" si="268"/>
        <v/>
      </c>
      <c r="ES288" s="104"/>
      <c r="ET288" s="104" t="str">
        <f t="shared" si="269"/>
        <v/>
      </c>
      <c r="EU288" s="104" t="str">
        <f t="shared" si="269"/>
        <v/>
      </c>
      <c r="EV288" s="104" t="str">
        <f t="shared" si="269"/>
        <v/>
      </c>
      <c r="EW288" s="104" t="str">
        <f t="shared" si="269"/>
        <v/>
      </c>
      <c r="EX288" s="104" t="str">
        <f t="shared" si="269"/>
        <v/>
      </c>
      <c r="EY288" s="104" t="str">
        <f t="shared" si="269"/>
        <v/>
      </c>
      <c r="EZ288" s="104" t="str">
        <f t="shared" si="269"/>
        <v/>
      </c>
      <c r="FA288" s="104" t="str">
        <f t="shared" si="269"/>
        <v/>
      </c>
      <c r="FB288" s="104" t="str">
        <f t="shared" si="269"/>
        <v/>
      </c>
      <c r="FC288" s="104" t="str">
        <f t="shared" si="269"/>
        <v/>
      </c>
      <c r="FD288" s="104" t="str">
        <f t="shared" si="269"/>
        <v/>
      </c>
      <c r="FE288" s="104" t="str">
        <f t="shared" si="269"/>
        <v/>
      </c>
      <c r="FF288" s="104" t="str">
        <f t="shared" si="269"/>
        <v/>
      </c>
      <c r="FG288" s="104"/>
      <c r="FH288" s="104" t="str">
        <f t="shared" si="270"/>
        <v/>
      </c>
      <c r="FI288" s="104" t="str">
        <f t="shared" si="270"/>
        <v/>
      </c>
      <c r="FJ288" s="104" t="str">
        <f t="shared" si="270"/>
        <v/>
      </c>
      <c r="FK288" s="104" t="str">
        <f t="shared" si="270"/>
        <v/>
      </c>
      <c r="FL288" s="104" t="str">
        <f t="shared" si="270"/>
        <v/>
      </c>
      <c r="FM288" s="104" t="str">
        <f t="shared" si="270"/>
        <v/>
      </c>
      <c r="FN288" s="104" t="str">
        <f t="shared" si="270"/>
        <v/>
      </c>
      <c r="FO288" s="104" t="str">
        <f t="shared" si="270"/>
        <v/>
      </c>
      <c r="FP288" s="104" t="str">
        <f t="shared" si="270"/>
        <v/>
      </c>
      <c r="FQ288" s="104" t="str">
        <f t="shared" si="270"/>
        <v/>
      </c>
      <c r="FR288" s="104" t="str">
        <f t="shared" si="270"/>
        <v/>
      </c>
      <c r="FS288" s="104" t="str">
        <f t="shared" si="270"/>
        <v/>
      </c>
      <c r="FT288" s="104" t="str">
        <f t="shared" si="270"/>
        <v/>
      </c>
      <c r="FU288" s="104"/>
      <c r="FV288" s="104" t="str">
        <f t="shared" si="271"/>
        <v/>
      </c>
      <c r="FW288" s="104" t="str">
        <f t="shared" si="271"/>
        <v/>
      </c>
      <c r="FX288" s="104" t="str">
        <f t="shared" si="271"/>
        <v/>
      </c>
      <c r="FY288" s="104" t="str">
        <f t="shared" si="271"/>
        <v/>
      </c>
      <c r="FZ288" s="104" t="str">
        <f t="shared" si="271"/>
        <v/>
      </c>
      <c r="GA288" s="104" t="str">
        <f t="shared" si="271"/>
        <v/>
      </c>
      <c r="GB288" s="104" t="str">
        <f t="shared" si="271"/>
        <v/>
      </c>
      <c r="GC288" s="104" t="str">
        <f t="shared" si="271"/>
        <v/>
      </c>
      <c r="GD288" s="104" t="str">
        <f t="shared" si="271"/>
        <v/>
      </c>
      <c r="GE288" s="104" t="str">
        <f t="shared" si="271"/>
        <v/>
      </c>
      <c r="GF288" s="104" t="str">
        <f t="shared" si="271"/>
        <v/>
      </c>
      <c r="GG288" s="104" t="str">
        <f t="shared" si="271"/>
        <v/>
      </c>
      <c r="GH288" s="104" t="str">
        <f t="shared" si="271"/>
        <v/>
      </c>
      <c r="GI288" s="104"/>
      <c r="GJ288" s="104" t="str">
        <f t="shared" si="272"/>
        <v/>
      </c>
      <c r="GK288" s="104" t="str">
        <f t="shared" si="272"/>
        <v/>
      </c>
      <c r="GL288" s="104" t="str">
        <f t="shared" si="272"/>
        <v/>
      </c>
      <c r="GM288" s="104" t="str">
        <f t="shared" si="272"/>
        <v/>
      </c>
      <c r="GN288" s="104" t="str">
        <f t="shared" si="272"/>
        <v/>
      </c>
      <c r="GO288" s="104" t="str">
        <f t="shared" si="272"/>
        <v/>
      </c>
      <c r="GP288" s="104" t="str">
        <f t="shared" si="272"/>
        <v/>
      </c>
      <c r="GQ288" s="104" t="str">
        <f t="shared" si="272"/>
        <v/>
      </c>
      <c r="GR288" s="104" t="str">
        <f t="shared" si="272"/>
        <v/>
      </c>
      <c r="GS288" s="104" t="str">
        <f t="shared" si="272"/>
        <v/>
      </c>
      <c r="GT288" s="104" t="str">
        <f t="shared" si="272"/>
        <v/>
      </c>
      <c r="GU288" s="104" t="str">
        <f t="shared" si="272"/>
        <v/>
      </c>
      <c r="GV288" s="104" t="str">
        <f t="shared" si="272"/>
        <v/>
      </c>
      <c r="GW288" s="104"/>
      <c r="GX288" s="104" t="str">
        <f t="shared" si="273"/>
        <v/>
      </c>
      <c r="GY288" s="104" t="str">
        <f t="shared" si="273"/>
        <v/>
      </c>
      <c r="GZ288" s="104" t="str">
        <f t="shared" si="273"/>
        <v/>
      </c>
      <c r="HA288" s="104" t="str">
        <f t="shared" si="273"/>
        <v/>
      </c>
      <c r="HB288" s="104" t="str">
        <f t="shared" si="273"/>
        <v/>
      </c>
      <c r="HC288" s="104" t="str">
        <f t="shared" si="273"/>
        <v/>
      </c>
      <c r="HD288" s="104" t="str">
        <f t="shared" si="273"/>
        <v/>
      </c>
      <c r="HE288" s="104" t="str">
        <f t="shared" si="273"/>
        <v/>
      </c>
      <c r="HF288" s="104" t="str">
        <f t="shared" si="273"/>
        <v/>
      </c>
      <c r="HG288" s="104" t="str">
        <f t="shared" si="273"/>
        <v/>
      </c>
      <c r="HH288" s="104" t="str">
        <f t="shared" si="273"/>
        <v/>
      </c>
      <c r="HI288" s="104" t="str">
        <f t="shared" si="273"/>
        <v/>
      </c>
      <c r="HJ288" s="104" t="str">
        <f t="shared" si="273"/>
        <v/>
      </c>
    </row>
    <row r="289" spans="1:218" x14ac:dyDescent="0.25">
      <c r="A289" s="91">
        <v>40669</v>
      </c>
      <c r="B289" s="113">
        <v>0.39097222222222222</v>
      </c>
      <c r="C289" s="114" t="s">
        <v>571</v>
      </c>
      <c r="D289" s="160" t="s">
        <v>686</v>
      </c>
      <c r="E289" s="112">
        <v>14.6</v>
      </c>
      <c r="F289" s="134"/>
      <c r="G289" s="161" t="s">
        <v>681</v>
      </c>
      <c r="H289" s="162" t="str">
        <f>INDEX('Daily Activity List'!B:B,MATCH(A289,'Daily Activity List'!$A:$A))</f>
        <v>AB - Clearance Sampling</v>
      </c>
      <c r="I289" s="136"/>
      <c r="J289" s="104" t="str">
        <f t="shared" si="259"/>
        <v/>
      </c>
      <c r="K289" s="104" t="str">
        <f t="shared" si="259"/>
        <v/>
      </c>
      <c r="L289" s="104" t="str">
        <f t="shared" si="258"/>
        <v/>
      </c>
      <c r="M289" s="104" t="str">
        <f t="shared" si="258"/>
        <v/>
      </c>
      <c r="N289" s="104" t="str">
        <f t="shared" si="258"/>
        <v/>
      </c>
      <c r="O289" s="104" t="str">
        <f t="shared" si="258"/>
        <v/>
      </c>
      <c r="P289" s="104" t="str">
        <f t="shared" si="258"/>
        <v/>
      </c>
      <c r="Q289" s="104" t="str">
        <f t="shared" si="258"/>
        <v/>
      </c>
      <c r="R289" s="104">
        <f t="shared" si="258"/>
        <v>14.6</v>
      </c>
      <c r="S289" s="104" t="str">
        <f t="shared" si="258"/>
        <v/>
      </c>
      <c r="T289" s="104" t="str">
        <f t="shared" ref="L289:V312" si="274">IF($C289="Decontamination Line",IF($E289="","",IF($H289=T$1,$E289,"")),"")</f>
        <v/>
      </c>
      <c r="U289" s="104" t="str">
        <f t="shared" si="274"/>
        <v/>
      </c>
      <c r="V289" s="104" t="str">
        <f t="shared" si="274"/>
        <v/>
      </c>
      <c r="W289" s="136"/>
      <c r="X289" s="104" t="str">
        <f t="shared" si="229"/>
        <v/>
      </c>
      <c r="Y289" s="104" t="str">
        <f t="shared" si="260"/>
        <v/>
      </c>
      <c r="Z289" s="104" t="str">
        <f t="shared" si="260"/>
        <v/>
      </c>
      <c r="AA289" s="104" t="str">
        <f t="shared" si="260"/>
        <v/>
      </c>
      <c r="AB289" s="104" t="str">
        <f t="shared" si="260"/>
        <v/>
      </c>
      <c r="AC289" s="104" t="str">
        <f t="shared" si="260"/>
        <v/>
      </c>
      <c r="AD289" s="104" t="str">
        <f t="shared" si="260"/>
        <v/>
      </c>
      <c r="AE289" s="104" t="str">
        <f t="shared" si="260"/>
        <v/>
      </c>
      <c r="AF289" s="104" t="str">
        <f t="shared" si="260"/>
        <v/>
      </c>
      <c r="AG289" s="104" t="str">
        <f t="shared" si="260"/>
        <v/>
      </c>
      <c r="AH289" s="104" t="str">
        <f t="shared" si="260"/>
        <v/>
      </c>
      <c r="AI289" s="104" t="str">
        <f t="shared" si="260"/>
        <v/>
      </c>
      <c r="AJ289" s="104" t="str">
        <f t="shared" si="260"/>
        <v/>
      </c>
      <c r="AK289" s="104"/>
      <c r="AL289" s="104" t="str">
        <f t="shared" si="230"/>
        <v/>
      </c>
      <c r="AM289" s="104" t="str">
        <f t="shared" si="261"/>
        <v/>
      </c>
      <c r="AN289" s="104" t="str">
        <f t="shared" si="261"/>
        <v/>
      </c>
      <c r="AO289" s="104" t="str">
        <f t="shared" si="261"/>
        <v/>
      </c>
      <c r="AP289" s="104" t="str">
        <f t="shared" si="261"/>
        <v/>
      </c>
      <c r="AQ289" s="104" t="str">
        <f t="shared" si="261"/>
        <v/>
      </c>
      <c r="AR289" s="104" t="str">
        <f t="shared" si="261"/>
        <v/>
      </c>
      <c r="AS289" s="104" t="str">
        <f t="shared" si="261"/>
        <v/>
      </c>
      <c r="AT289" s="104" t="str">
        <f t="shared" si="261"/>
        <v/>
      </c>
      <c r="AU289" s="104" t="str">
        <f t="shared" si="261"/>
        <v/>
      </c>
      <c r="AV289" s="104" t="str">
        <f t="shared" si="261"/>
        <v/>
      </c>
      <c r="AW289" s="104" t="str">
        <f t="shared" si="261"/>
        <v/>
      </c>
      <c r="AX289" s="104" t="str">
        <f t="shared" si="261"/>
        <v/>
      </c>
      <c r="AY289" s="104"/>
      <c r="AZ289" s="104" t="str">
        <f t="shared" si="231"/>
        <v/>
      </c>
      <c r="BA289" s="104" t="str">
        <f t="shared" si="262"/>
        <v/>
      </c>
      <c r="BB289" s="104" t="str">
        <f t="shared" si="262"/>
        <v/>
      </c>
      <c r="BC289" s="104" t="str">
        <f t="shared" si="262"/>
        <v/>
      </c>
      <c r="BD289" s="104" t="str">
        <f t="shared" si="262"/>
        <v/>
      </c>
      <c r="BE289" s="104" t="str">
        <f t="shared" si="262"/>
        <v/>
      </c>
      <c r="BF289" s="104" t="str">
        <f t="shared" si="262"/>
        <v/>
      </c>
      <c r="BG289" s="104" t="str">
        <f t="shared" si="262"/>
        <v/>
      </c>
      <c r="BH289" s="104" t="str">
        <f t="shared" si="262"/>
        <v/>
      </c>
      <c r="BI289" s="104" t="str">
        <f t="shared" si="262"/>
        <v/>
      </c>
      <c r="BJ289" s="104" t="str">
        <f t="shared" si="262"/>
        <v/>
      </c>
      <c r="BK289" s="104" t="str">
        <f t="shared" si="262"/>
        <v/>
      </c>
      <c r="BL289" s="104" t="str">
        <f t="shared" si="262"/>
        <v/>
      </c>
      <c r="BM289" s="104"/>
      <c r="BN289" s="104" t="str">
        <f t="shared" si="232"/>
        <v/>
      </c>
      <c r="BO289" s="104" t="str">
        <f t="shared" si="263"/>
        <v/>
      </c>
      <c r="BP289" s="104" t="str">
        <f t="shared" si="263"/>
        <v/>
      </c>
      <c r="BQ289" s="104" t="str">
        <f t="shared" si="263"/>
        <v/>
      </c>
      <c r="BR289" s="104" t="str">
        <f t="shared" si="263"/>
        <v/>
      </c>
      <c r="BS289" s="104" t="str">
        <f t="shared" si="263"/>
        <v/>
      </c>
      <c r="BT289" s="104" t="str">
        <f t="shared" si="263"/>
        <v/>
      </c>
      <c r="BU289" s="104" t="str">
        <f t="shared" si="263"/>
        <v/>
      </c>
      <c r="BV289" s="104" t="str">
        <f t="shared" si="263"/>
        <v/>
      </c>
      <c r="BW289" s="104" t="str">
        <f t="shared" si="263"/>
        <v/>
      </c>
      <c r="BX289" s="104" t="str">
        <f t="shared" si="263"/>
        <v/>
      </c>
      <c r="BY289" s="104" t="str">
        <f t="shared" si="263"/>
        <v/>
      </c>
      <c r="BZ289" s="104" t="str">
        <f t="shared" si="263"/>
        <v/>
      </c>
      <c r="CA289" s="104"/>
      <c r="CB289" s="104" t="str">
        <f t="shared" si="264"/>
        <v/>
      </c>
      <c r="CC289" s="104" t="str">
        <f t="shared" si="264"/>
        <v/>
      </c>
      <c r="CD289" s="104" t="str">
        <f t="shared" si="264"/>
        <v/>
      </c>
      <c r="CE289" s="104" t="str">
        <f t="shared" si="264"/>
        <v/>
      </c>
      <c r="CF289" s="104" t="str">
        <f t="shared" si="264"/>
        <v/>
      </c>
      <c r="CG289" s="104" t="str">
        <f t="shared" si="264"/>
        <v/>
      </c>
      <c r="CH289" s="104" t="str">
        <f t="shared" si="264"/>
        <v/>
      </c>
      <c r="CI289" s="104" t="str">
        <f t="shared" si="264"/>
        <v/>
      </c>
      <c r="CJ289" s="104" t="str">
        <f t="shared" si="264"/>
        <v/>
      </c>
      <c r="CK289" s="104" t="str">
        <f t="shared" si="264"/>
        <v/>
      </c>
      <c r="CL289" s="104" t="str">
        <f t="shared" si="264"/>
        <v/>
      </c>
      <c r="CM289" s="104" t="str">
        <f t="shared" si="264"/>
        <v/>
      </c>
      <c r="CN289" s="104" t="str">
        <f t="shared" si="264"/>
        <v/>
      </c>
      <c r="CO289" s="104"/>
      <c r="CP289" s="104" t="str">
        <f t="shared" si="265"/>
        <v/>
      </c>
      <c r="CQ289" s="104" t="str">
        <f t="shared" si="265"/>
        <v/>
      </c>
      <c r="CR289" s="104" t="str">
        <f t="shared" si="265"/>
        <v/>
      </c>
      <c r="CS289" s="104" t="str">
        <f t="shared" si="265"/>
        <v/>
      </c>
      <c r="CT289" s="104" t="str">
        <f t="shared" si="265"/>
        <v/>
      </c>
      <c r="CU289" s="104" t="str">
        <f t="shared" si="265"/>
        <v/>
      </c>
      <c r="CV289" s="104" t="str">
        <f t="shared" si="265"/>
        <v/>
      </c>
      <c r="CW289" s="104" t="str">
        <f t="shared" si="265"/>
        <v/>
      </c>
      <c r="CX289" s="104" t="str">
        <f t="shared" si="265"/>
        <v/>
      </c>
      <c r="CY289" s="104" t="str">
        <f t="shared" si="265"/>
        <v/>
      </c>
      <c r="CZ289" s="104" t="str">
        <f t="shared" si="265"/>
        <v/>
      </c>
      <c r="DA289" s="104" t="str">
        <f t="shared" si="265"/>
        <v/>
      </c>
      <c r="DB289" s="104" t="str">
        <f t="shared" si="265"/>
        <v/>
      </c>
      <c r="DC289" s="104"/>
      <c r="DD289" s="104" t="str">
        <f t="shared" si="266"/>
        <v/>
      </c>
      <c r="DE289" s="104" t="str">
        <f t="shared" si="266"/>
        <v/>
      </c>
      <c r="DF289" s="104" t="str">
        <f t="shared" si="266"/>
        <v/>
      </c>
      <c r="DG289" s="104" t="str">
        <f t="shared" si="266"/>
        <v/>
      </c>
      <c r="DH289" s="104" t="str">
        <f t="shared" si="266"/>
        <v/>
      </c>
      <c r="DI289" s="104" t="str">
        <f t="shared" si="266"/>
        <v/>
      </c>
      <c r="DJ289" s="104" t="str">
        <f t="shared" si="266"/>
        <v/>
      </c>
      <c r="DK289" s="104" t="str">
        <f t="shared" si="266"/>
        <v/>
      </c>
      <c r="DL289" s="104" t="str">
        <f t="shared" si="266"/>
        <v/>
      </c>
      <c r="DM289" s="104" t="str">
        <f t="shared" si="266"/>
        <v/>
      </c>
      <c r="DN289" s="104" t="str">
        <f t="shared" si="266"/>
        <v/>
      </c>
      <c r="DO289" s="104" t="str">
        <f t="shared" si="266"/>
        <v/>
      </c>
      <c r="DP289" s="104" t="str">
        <f t="shared" si="266"/>
        <v/>
      </c>
      <c r="DQ289" s="104"/>
      <c r="DR289" s="104" t="str">
        <f t="shared" si="267"/>
        <v/>
      </c>
      <c r="DS289" s="104" t="str">
        <f t="shared" si="267"/>
        <v/>
      </c>
      <c r="DT289" s="104" t="str">
        <f t="shared" si="267"/>
        <v/>
      </c>
      <c r="DU289" s="104" t="str">
        <f t="shared" si="267"/>
        <v/>
      </c>
      <c r="DV289" s="104" t="str">
        <f t="shared" si="267"/>
        <v/>
      </c>
      <c r="DW289" s="104" t="str">
        <f t="shared" si="267"/>
        <v/>
      </c>
      <c r="DX289" s="104" t="str">
        <f t="shared" si="267"/>
        <v/>
      </c>
      <c r="DY289" s="104" t="str">
        <f t="shared" si="267"/>
        <v/>
      </c>
      <c r="DZ289" s="104" t="str">
        <f t="shared" si="267"/>
        <v/>
      </c>
      <c r="EA289" s="104" t="str">
        <f t="shared" si="267"/>
        <v/>
      </c>
      <c r="EB289" s="104" t="str">
        <f t="shared" si="267"/>
        <v/>
      </c>
      <c r="EC289" s="104" t="str">
        <f t="shared" si="267"/>
        <v/>
      </c>
      <c r="ED289" s="104" t="str">
        <f t="shared" si="267"/>
        <v/>
      </c>
      <c r="EE289" s="104"/>
      <c r="EF289" s="104" t="str">
        <f t="shared" si="268"/>
        <v/>
      </c>
      <c r="EG289" s="104" t="str">
        <f t="shared" si="268"/>
        <v/>
      </c>
      <c r="EH289" s="104" t="str">
        <f t="shared" si="268"/>
        <v/>
      </c>
      <c r="EI289" s="104" t="str">
        <f t="shared" si="268"/>
        <v/>
      </c>
      <c r="EJ289" s="104" t="str">
        <f t="shared" si="268"/>
        <v/>
      </c>
      <c r="EK289" s="104" t="str">
        <f t="shared" si="268"/>
        <v/>
      </c>
      <c r="EL289" s="104" t="str">
        <f t="shared" si="268"/>
        <v/>
      </c>
      <c r="EM289" s="104" t="str">
        <f t="shared" si="268"/>
        <v/>
      </c>
      <c r="EN289" s="104" t="str">
        <f t="shared" si="268"/>
        <v/>
      </c>
      <c r="EO289" s="104" t="str">
        <f t="shared" si="268"/>
        <v/>
      </c>
      <c r="EP289" s="104" t="str">
        <f t="shared" si="268"/>
        <v/>
      </c>
      <c r="EQ289" s="104" t="str">
        <f t="shared" si="268"/>
        <v/>
      </c>
      <c r="ER289" s="104" t="str">
        <f t="shared" si="268"/>
        <v/>
      </c>
      <c r="ES289" s="104"/>
      <c r="ET289" s="104" t="str">
        <f t="shared" si="269"/>
        <v/>
      </c>
      <c r="EU289" s="104" t="str">
        <f t="shared" si="269"/>
        <v/>
      </c>
      <c r="EV289" s="104" t="str">
        <f t="shared" si="269"/>
        <v/>
      </c>
      <c r="EW289" s="104" t="str">
        <f t="shared" si="269"/>
        <v/>
      </c>
      <c r="EX289" s="104" t="str">
        <f t="shared" si="269"/>
        <v/>
      </c>
      <c r="EY289" s="104" t="str">
        <f t="shared" si="269"/>
        <v/>
      </c>
      <c r="EZ289" s="104" t="str">
        <f t="shared" si="269"/>
        <v/>
      </c>
      <c r="FA289" s="104" t="str">
        <f t="shared" si="269"/>
        <v/>
      </c>
      <c r="FB289" s="104" t="str">
        <f t="shared" si="269"/>
        <v/>
      </c>
      <c r="FC289" s="104" t="str">
        <f t="shared" si="269"/>
        <v/>
      </c>
      <c r="FD289" s="104" t="str">
        <f t="shared" si="269"/>
        <v/>
      </c>
      <c r="FE289" s="104" t="str">
        <f t="shared" si="269"/>
        <v/>
      </c>
      <c r="FF289" s="104" t="str">
        <f t="shared" si="269"/>
        <v/>
      </c>
      <c r="FG289" s="104"/>
      <c r="FH289" s="104" t="str">
        <f t="shared" si="270"/>
        <v/>
      </c>
      <c r="FI289" s="104" t="str">
        <f t="shared" si="270"/>
        <v/>
      </c>
      <c r="FJ289" s="104" t="str">
        <f t="shared" si="270"/>
        <v/>
      </c>
      <c r="FK289" s="104" t="str">
        <f t="shared" si="270"/>
        <v/>
      </c>
      <c r="FL289" s="104" t="str">
        <f t="shared" si="270"/>
        <v/>
      </c>
      <c r="FM289" s="104" t="str">
        <f t="shared" si="270"/>
        <v/>
      </c>
      <c r="FN289" s="104" t="str">
        <f t="shared" si="270"/>
        <v/>
      </c>
      <c r="FO289" s="104" t="str">
        <f t="shared" si="270"/>
        <v/>
      </c>
      <c r="FP289" s="104" t="str">
        <f t="shared" si="270"/>
        <v/>
      </c>
      <c r="FQ289" s="104" t="str">
        <f t="shared" si="270"/>
        <v/>
      </c>
      <c r="FR289" s="104" t="str">
        <f t="shared" si="270"/>
        <v/>
      </c>
      <c r="FS289" s="104" t="str">
        <f t="shared" si="270"/>
        <v/>
      </c>
      <c r="FT289" s="104" t="str">
        <f t="shared" si="270"/>
        <v/>
      </c>
      <c r="FU289" s="104"/>
      <c r="FV289" s="104" t="str">
        <f t="shared" si="271"/>
        <v/>
      </c>
      <c r="FW289" s="104" t="str">
        <f t="shared" si="271"/>
        <v/>
      </c>
      <c r="FX289" s="104" t="str">
        <f t="shared" si="271"/>
        <v/>
      </c>
      <c r="FY289" s="104" t="str">
        <f t="shared" si="271"/>
        <v/>
      </c>
      <c r="FZ289" s="104" t="str">
        <f t="shared" si="271"/>
        <v/>
      </c>
      <c r="GA289" s="104" t="str">
        <f t="shared" si="271"/>
        <v/>
      </c>
      <c r="GB289" s="104" t="str">
        <f t="shared" si="271"/>
        <v/>
      </c>
      <c r="GC289" s="104" t="str">
        <f t="shared" si="271"/>
        <v/>
      </c>
      <c r="GD289" s="104" t="str">
        <f t="shared" si="271"/>
        <v/>
      </c>
      <c r="GE289" s="104" t="str">
        <f t="shared" si="271"/>
        <v/>
      </c>
      <c r="GF289" s="104" t="str">
        <f t="shared" si="271"/>
        <v/>
      </c>
      <c r="GG289" s="104" t="str">
        <f t="shared" si="271"/>
        <v/>
      </c>
      <c r="GH289" s="104" t="str">
        <f t="shared" si="271"/>
        <v/>
      </c>
      <c r="GI289" s="104"/>
      <c r="GJ289" s="104" t="str">
        <f t="shared" si="272"/>
        <v/>
      </c>
      <c r="GK289" s="104" t="str">
        <f t="shared" si="272"/>
        <v/>
      </c>
      <c r="GL289" s="104" t="str">
        <f t="shared" si="272"/>
        <v/>
      </c>
      <c r="GM289" s="104" t="str">
        <f t="shared" si="272"/>
        <v/>
      </c>
      <c r="GN289" s="104" t="str">
        <f t="shared" si="272"/>
        <v/>
      </c>
      <c r="GO289" s="104" t="str">
        <f t="shared" si="272"/>
        <v/>
      </c>
      <c r="GP289" s="104" t="str">
        <f t="shared" si="272"/>
        <v/>
      </c>
      <c r="GQ289" s="104" t="str">
        <f t="shared" si="272"/>
        <v/>
      </c>
      <c r="GR289" s="104" t="str">
        <f t="shared" si="272"/>
        <v/>
      </c>
      <c r="GS289" s="104" t="str">
        <f t="shared" si="272"/>
        <v/>
      </c>
      <c r="GT289" s="104" t="str">
        <f t="shared" si="272"/>
        <v/>
      </c>
      <c r="GU289" s="104" t="str">
        <f t="shared" si="272"/>
        <v/>
      </c>
      <c r="GV289" s="104" t="str">
        <f t="shared" si="272"/>
        <v/>
      </c>
      <c r="GW289" s="104"/>
      <c r="GX289" s="104" t="str">
        <f t="shared" si="273"/>
        <v/>
      </c>
      <c r="GY289" s="104" t="str">
        <f t="shared" si="273"/>
        <v/>
      </c>
      <c r="GZ289" s="104" t="str">
        <f t="shared" si="273"/>
        <v/>
      </c>
      <c r="HA289" s="104" t="str">
        <f t="shared" si="273"/>
        <v/>
      </c>
      <c r="HB289" s="104" t="str">
        <f t="shared" si="273"/>
        <v/>
      </c>
      <c r="HC289" s="104" t="str">
        <f t="shared" si="273"/>
        <v/>
      </c>
      <c r="HD289" s="104" t="str">
        <f t="shared" si="273"/>
        <v/>
      </c>
      <c r="HE289" s="104" t="str">
        <f t="shared" si="273"/>
        <v/>
      </c>
      <c r="HF289" s="104" t="str">
        <f t="shared" si="273"/>
        <v/>
      </c>
      <c r="HG289" s="104" t="str">
        <f t="shared" si="273"/>
        <v/>
      </c>
      <c r="HH289" s="104" t="str">
        <f t="shared" si="273"/>
        <v/>
      </c>
      <c r="HI289" s="104" t="str">
        <f t="shared" si="273"/>
        <v/>
      </c>
      <c r="HJ289" s="104" t="str">
        <f t="shared" si="273"/>
        <v/>
      </c>
    </row>
    <row r="290" spans="1:218" x14ac:dyDescent="0.25">
      <c r="A290" s="91">
        <v>40669</v>
      </c>
      <c r="B290" s="113">
        <v>0.3923611111111111</v>
      </c>
      <c r="C290" s="114" t="s">
        <v>565</v>
      </c>
      <c r="D290" s="160" t="s">
        <v>677</v>
      </c>
      <c r="E290" s="112">
        <v>36.1</v>
      </c>
      <c r="F290" s="134"/>
      <c r="G290" s="161" t="s">
        <v>676</v>
      </c>
      <c r="H290" s="162" t="str">
        <f>INDEX('Daily Activity List'!B:B,MATCH(A290,'Daily Activity List'!$A:$A))</f>
        <v>AB - Clearance Sampling</v>
      </c>
      <c r="I290" s="136"/>
      <c r="J290" s="104" t="str">
        <f t="shared" si="259"/>
        <v/>
      </c>
      <c r="K290" s="104" t="str">
        <f t="shared" si="259"/>
        <v/>
      </c>
      <c r="L290" s="104" t="str">
        <f t="shared" si="274"/>
        <v/>
      </c>
      <c r="M290" s="104" t="str">
        <f t="shared" si="274"/>
        <v/>
      </c>
      <c r="N290" s="104" t="str">
        <f t="shared" si="274"/>
        <v/>
      </c>
      <c r="O290" s="104" t="str">
        <f t="shared" si="274"/>
        <v/>
      </c>
      <c r="P290" s="104" t="str">
        <f t="shared" si="274"/>
        <v/>
      </c>
      <c r="Q290" s="104" t="str">
        <f t="shared" si="274"/>
        <v/>
      </c>
      <c r="R290" s="104" t="str">
        <f t="shared" si="274"/>
        <v/>
      </c>
      <c r="S290" s="104" t="str">
        <f t="shared" si="274"/>
        <v/>
      </c>
      <c r="T290" s="104" t="str">
        <f t="shared" si="274"/>
        <v/>
      </c>
      <c r="U290" s="104" t="str">
        <f t="shared" si="274"/>
        <v/>
      </c>
      <c r="V290" s="104" t="str">
        <f t="shared" si="274"/>
        <v/>
      </c>
      <c r="W290" s="136"/>
      <c r="X290" s="104" t="str">
        <f t="shared" si="229"/>
        <v/>
      </c>
      <c r="Y290" s="104" t="str">
        <f t="shared" si="260"/>
        <v/>
      </c>
      <c r="Z290" s="104" t="str">
        <f t="shared" si="260"/>
        <v/>
      </c>
      <c r="AA290" s="104" t="str">
        <f t="shared" si="260"/>
        <v/>
      </c>
      <c r="AB290" s="104" t="str">
        <f t="shared" si="260"/>
        <v/>
      </c>
      <c r="AC290" s="104" t="str">
        <f t="shared" si="260"/>
        <v/>
      </c>
      <c r="AD290" s="104" t="str">
        <f t="shared" si="260"/>
        <v/>
      </c>
      <c r="AE290" s="104" t="str">
        <f t="shared" si="260"/>
        <v/>
      </c>
      <c r="AF290" s="104" t="str">
        <f t="shared" si="260"/>
        <v/>
      </c>
      <c r="AG290" s="104" t="str">
        <f t="shared" si="260"/>
        <v/>
      </c>
      <c r="AH290" s="104" t="str">
        <f t="shared" si="260"/>
        <v/>
      </c>
      <c r="AI290" s="104" t="str">
        <f t="shared" si="260"/>
        <v/>
      </c>
      <c r="AJ290" s="104" t="str">
        <f t="shared" si="260"/>
        <v/>
      </c>
      <c r="AK290" s="104"/>
      <c r="AL290" s="104" t="str">
        <f t="shared" si="230"/>
        <v/>
      </c>
      <c r="AM290" s="104" t="str">
        <f t="shared" si="261"/>
        <v/>
      </c>
      <c r="AN290" s="104" t="str">
        <f t="shared" si="261"/>
        <v/>
      </c>
      <c r="AO290" s="104" t="str">
        <f t="shared" si="261"/>
        <v/>
      </c>
      <c r="AP290" s="104" t="str">
        <f t="shared" si="261"/>
        <v/>
      </c>
      <c r="AQ290" s="104" t="str">
        <f t="shared" si="261"/>
        <v/>
      </c>
      <c r="AR290" s="104" t="str">
        <f t="shared" si="261"/>
        <v/>
      </c>
      <c r="AS290" s="104" t="str">
        <f t="shared" si="261"/>
        <v/>
      </c>
      <c r="AT290" s="104" t="str">
        <f t="shared" si="261"/>
        <v/>
      </c>
      <c r="AU290" s="104" t="str">
        <f t="shared" si="261"/>
        <v/>
      </c>
      <c r="AV290" s="104" t="str">
        <f t="shared" si="261"/>
        <v/>
      </c>
      <c r="AW290" s="104" t="str">
        <f t="shared" si="261"/>
        <v/>
      </c>
      <c r="AX290" s="104" t="str">
        <f t="shared" si="261"/>
        <v/>
      </c>
      <c r="AY290" s="104"/>
      <c r="AZ290" s="104" t="str">
        <f t="shared" si="231"/>
        <v/>
      </c>
      <c r="BA290" s="104" t="str">
        <f t="shared" si="262"/>
        <v/>
      </c>
      <c r="BB290" s="104" t="str">
        <f t="shared" si="262"/>
        <v/>
      </c>
      <c r="BC290" s="104" t="str">
        <f t="shared" si="262"/>
        <v/>
      </c>
      <c r="BD290" s="104" t="str">
        <f t="shared" si="262"/>
        <v/>
      </c>
      <c r="BE290" s="104" t="str">
        <f t="shared" si="262"/>
        <v/>
      </c>
      <c r="BF290" s="104" t="str">
        <f t="shared" si="262"/>
        <v/>
      </c>
      <c r="BG290" s="104" t="str">
        <f t="shared" si="262"/>
        <v/>
      </c>
      <c r="BH290" s="104">
        <f t="shared" si="262"/>
        <v>36.1</v>
      </c>
      <c r="BI290" s="104" t="str">
        <f t="shared" si="262"/>
        <v/>
      </c>
      <c r="BJ290" s="104" t="str">
        <f t="shared" si="262"/>
        <v/>
      </c>
      <c r="BK290" s="104" t="str">
        <f t="shared" si="262"/>
        <v/>
      </c>
      <c r="BL290" s="104" t="str">
        <f t="shared" si="262"/>
        <v/>
      </c>
      <c r="BM290" s="104"/>
      <c r="BN290" s="104" t="str">
        <f t="shared" si="232"/>
        <v/>
      </c>
      <c r="BO290" s="104" t="str">
        <f t="shared" si="263"/>
        <v/>
      </c>
      <c r="BP290" s="104" t="str">
        <f t="shared" si="263"/>
        <v/>
      </c>
      <c r="BQ290" s="104" t="str">
        <f t="shared" si="263"/>
        <v/>
      </c>
      <c r="BR290" s="104" t="str">
        <f t="shared" si="263"/>
        <v/>
      </c>
      <c r="BS290" s="104" t="str">
        <f t="shared" si="263"/>
        <v/>
      </c>
      <c r="BT290" s="104" t="str">
        <f t="shared" si="263"/>
        <v/>
      </c>
      <c r="BU290" s="104" t="str">
        <f t="shared" si="263"/>
        <v/>
      </c>
      <c r="BV290" s="104" t="str">
        <f t="shared" si="263"/>
        <v/>
      </c>
      <c r="BW290" s="104" t="str">
        <f t="shared" si="263"/>
        <v/>
      </c>
      <c r="BX290" s="104" t="str">
        <f t="shared" si="263"/>
        <v/>
      </c>
      <c r="BY290" s="104" t="str">
        <f t="shared" si="263"/>
        <v/>
      </c>
      <c r="BZ290" s="104" t="str">
        <f t="shared" si="263"/>
        <v/>
      </c>
      <c r="CA290" s="104"/>
      <c r="CB290" s="104" t="str">
        <f t="shared" si="264"/>
        <v/>
      </c>
      <c r="CC290" s="104" t="str">
        <f t="shared" si="264"/>
        <v/>
      </c>
      <c r="CD290" s="104" t="str">
        <f t="shared" si="264"/>
        <v/>
      </c>
      <c r="CE290" s="104" t="str">
        <f t="shared" si="264"/>
        <v/>
      </c>
      <c r="CF290" s="104" t="str">
        <f t="shared" si="264"/>
        <v/>
      </c>
      <c r="CG290" s="104" t="str">
        <f t="shared" si="264"/>
        <v/>
      </c>
      <c r="CH290" s="104" t="str">
        <f t="shared" si="264"/>
        <v/>
      </c>
      <c r="CI290" s="104" t="str">
        <f t="shared" si="264"/>
        <v/>
      </c>
      <c r="CJ290" s="104" t="str">
        <f t="shared" si="264"/>
        <v/>
      </c>
      <c r="CK290" s="104" t="str">
        <f t="shared" si="264"/>
        <v/>
      </c>
      <c r="CL290" s="104" t="str">
        <f t="shared" si="264"/>
        <v/>
      </c>
      <c r="CM290" s="104" t="str">
        <f t="shared" si="264"/>
        <v/>
      </c>
      <c r="CN290" s="104" t="str">
        <f t="shared" si="264"/>
        <v/>
      </c>
      <c r="CO290" s="104"/>
      <c r="CP290" s="104" t="str">
        <f t="shared" si="265"/>
        <v/>
      </c>
      <c r="CQ290" s="104" t="str">
        <f t="shared" si="265"/>
        <v/>
      </c>
      <c r="CR290" s="104" t="str">
        <f t="shared" si="265"/>
        <v/>
      </c>
      <c r="CS290" s="104" t="str">
        <f t="shared" si="265"/>
        <v/>
      </c>
      <c r="CT290" s="104" t="str">
        <f t="shared" si="265"/>
        <v/>
      </c>
      <c r="CU290" s="104" t="str">
        <f t="shared" si="265"/>
        <v/>
      </c>
      <c r="CV290" s="104" t="str">
        <f t="shared" si="265"/>
        <v/>
      </c>
      <c r="CW290" s="104" t="str">
        <f t="shared" si="265"/>
        <v/>
      </c>
      <c r="CX290" s="104" t="str">
        <f t="shared" si="265"/>
        <v/>
      </c>
      <c r="CY290" s="104" t="str">
        <f t="shared" si="265"/>
        <v/>
      </c>
      <c r="CZ290" s="104" t="str">
        <f t="shared" si="265"/>
        <v/>
      </c>
      <c r="DA290" s="104" t="str">
        <f t="shared" si="265"/>
        <v/>
      </c>
      <c r="DB290" s="104" t="str">
        <f t="shared" si="265"/>
        <v/>
      </c>
      <c r="DC290" s="104"/>
      <c r="DD290" s="104" t="str">
        <f t="shared" si="266"/>
        <v/>
      </c>
      <c r="DE290" s="104" t="str">
        <f t="shared" si="266"/>
        <v/>
      </c>
      <c r="DF290" s="104" t="str">
        <f t="shared" si="266"/>
        <v/>
      </c>
      <c r="DG290" s="104" t="str">
        <f t="shared" si="266"/>
        <v/>
      </c>
      <c r="DH290" s="104" t="str">
        <f t="shared" si="266"/>
        <v/>
      </c>
      <c r="DI290" s="104" t="str">
        <f t="shared" si="266"/>
        <v/>
      </c>
      <c r="DJ290" s="104" t="str">
        <f t="shared" si="266"/>
        <v/>
      </c>
      <c r="DK290" s="104" t="str">
        <f t="shared" si="266"/>
        <v/>
      </c>
      <c r="DL290" s="104" t="str">
        <f t="shared" si="266"/>
        <v/>
      </c>
      <c r="DM290" s="104" t="str">
        <f t="shared" si="266"/>
        <v/>
      </c>
      <c r="DN290" s="104" t="str">
        <f t="shared" si="266"/>
        <v/>
      </c>
      <c r="DO290" s="104" t="str">
        <f t="shared" si="266"/>
        <v/>
      </c>
      <c r="DP290" s="104" t="str">
        <f t="shared" si="266"/>
        <v/>
      </c>
      <c r="DQ290" s="104"/>
      <c r="DR290" s="104" t="str">
        <f t="shared" si="267"/>
        <v/>
      </c>
      <c r="DS290" s="104" t="str">
        <f t="shared" si="267"/>
        <v/>
      </c>
      <c r="DT290" s="104" t="str">
        <f t="shared" si="267"/>
        <v/>
      </c>
      <c r="DU290" s="104" t="str">
        <f t="shared" si="267"/>
        <v/>
      </c>
      <c r="DV290" s="104" t="str">
        <f t="shared" si="267"/>
        <v/>
      </c>
      <c r="DW290" s="104" t="str">
        <f t="shared" si="267"/>
        <v/>
      </c>
      <c r="DX290" s="104" t="str">
        <f t="shared" si="267"/>
        <v/>
      </c>
      <c r="DY290" s="104" t="str">
        <f t="shared" si="267"/>
        <v/>
      </c>
      <c r="DZ290" s="104" t="str">
        <f t="shared" si="267"/>
        <v/>
      </c>
      <c r="EA290" s="104" t="str">
        <f t="shared" si="267"/>
        <v/>
      </c>
      <c r="EB290" s="104" t="str">
        <f t="shared" si="267"/>
        <v/>
      </c>
      <c r="EC290" s="104" t="str">
        <f t="shared" si="267"/>
        <v/>
      </c>
      <c r="ED290" s="104" t="str">
        <f t="shared" si="267"/>
        <v/>
      </c>
      <c r="EE290" s="104"/>
      <c r="EF290" s="104" t="str">
        <f t="shared" si="268"/>
        <v/>
      </c>
      <c r="EG290" s="104" t="str">
        <f t="shared" si="268"/>
        <v/>
      </c>
      <c r="EH290" s="104" t="str">
        <f t="shared" si="268"/>
        <v/>
      </c>
      <c r="EI290" s="104" t="str">
        <f t="shared" si="268"/>
        <v/>
      </c>
      <c r="EJ290" s="104" t="str">
        <f t="shared" si="268"/>
        <v/>
      </c>
      <c r="EK290" s="104" t="str">
        <f t="shared" si="268"/>
        <v/>
      </c>
      <c r="EL290" s="104" t="str">
        <f t="shared" si="268"/>
        <v/>
      </c>
      <c r="EM290" s="104" t="str">
        <f t="shared" si="268"/>
        <v/>
      </c>
      <c r="EN290" s="104" t="str">
        <f t="shared" si="268"/>
        <v/>
      </c>
      <c r="EO290" s="104" t="str">
        <f t="shared" si="268"/>
        <v/>
      </c>
      <c r="EP290" s="104" t="str">
        <f t="shared" si="268"/>
        <v/>
      </c>
      <c r="EQ290" s="104" t="str">
        <f t="shared" si="268"/>
        <v/>
      </c>
      <c r="ER290" s="104" t="str">
        <f t="shared" si="268"/>
        <v/>
      </c>
      <c r="ES290" s="104"/>
      <c r="ET290" s="104" t="str">
        <f t="shared" si="269"/>
        <v/>
      </c>
      <c r="EU290" s="104" t="str">
        <f t="shared" si="269"/>
        <v/>
      </c>
      <c r="EV290" s="104" t="str">
        <f t="shared" si="269"/>
        <v/>
      </c>
      <c r="EW290" s="104" t="str">
        <f t="shared" si="269"/>
        <v/>
      </c>
      <c r="EX290" s="104" t="str">
        <f t="shared" si="269"/>
        <v/>
      </c>
      <c r="EY290" s="104" t="str">
        <f t="shared" si="269"/>
        <v/>
      </c>
      <c r="EZ290" s="104" t="str">
        <f t="shared" si="269"/>
        <v/>
      </c>
      <c r="FA290" s="104" t="str">
        <f t="shared" si="269"/>
        <v/>
      </c>
      <c r="FB290" s="104" t="str">
        <f t="shared" si="269"/>
        <v/>
      </c>
      <c r="FC290" s="104" t="str">
        <f t="shared" si="269"/>
        <v/>
      </c>
      <c r="FD290" s="104" t="str">
        <f t="shared" si="269"/>
        <v/>
      </c>
      <c r="FE290" s="104" t="str">
        <f t="shared" si="269"/>
        <v/>
      </c>
      <c r="FF290" s="104" t="str">
        <f t="shared" si="269"/>
        <v/>
      </c>
      <c r="FG290" s="104"/>
      <c r="FH290" s="104" t="str">
        <f t="shared" si="270"/>
        <v/>
      </c>
      <c r="FI290" s="104" t="str">
        <f t="shared" si="270"/>
        <v/>
      </c>
      <c r="FJ290" s="104" t="str">
        <f t="shared" si="270"/>
        <v/>
      </c>
      <c r="FK290" s="104" t="str">
        <f t="shared" si="270"/>
        <v/>
      </c>
      <c r="FL290" s="104" t="str">
        <f t="shared" si="270"/>
        <v/>
      </c>
      <c r="FM290" s="104" t="str">
        <f t="shared" si="270"/>
        <v/>
      </c>
      <c r="FN290" s="104" t="str">
        <f t="shared" si="270"/>
        <v/>
      </c>
      <c r="FO290" s="104" t="str">
        <f t="shared" si="270"/>
        <v/>
      </c>
      <c r="FP290" s="104" t="str">
        <f t="shared" si="270"/>
        <v/>
      </c>
      <c r="FQ290" s="104" t="str">
        <f t="shared" si="270"/>
        <v/>
      </c>
      <c r="FR290" s="104" t="str">
        <f t="shared" si="270"/>
        <v/>
      </c>
      <c r="FS290" s="104" t="str">
        <f t="shared" si="270"/>
        <v/>
      </c>
      <c r="FT290" s="104" t="str">
        <f t="shared" si="270"/>
        <v/>
      </c>
      <c r="FU290" s="104"/>
      <c r="FV290" s="104" t="str">
        <f t="shared" si="271"/>
        <v/>
      </c>
      <c r="FW290" s="104" t="str">
        <f t="shared" si="271"/>
        <v/>
      </c>
      <c r="FX290" s="104" t="str">
        <f t="shared" si="271"/>
        <v/>
      </c>
      <c r="FY290" s="104" t="str">
        <f t="shared" si="271"/>
        <v/>
      </c>
      <c r="FZ290" s="104" t="str">
        <f t="shared" si="271"/>
        <v/>
      </c>
      <c r="GA290" s="104" t="str">
        <f t="shared" si="271"/>
        <v/>
      </c>
      <c r="GB290" s="104" t="str">
        <f t="shared" si="271"/>
        <v/>
      </c>
      <c r="GC290" s="104" t="str">
        <f t="shared" si="271"/>
        <v/>
      </c>
      <c r="GD290" s="104" t="str">
        <f t="shared" si="271"/>
        <v/>
      </c>
      <c r="GE290" s="104" t="str">
        <f t="shared" si="271"/>
        <v/>
      </c>
      <c r="GF290" s="104" t="str">
        <f t="shared" si="271"/>
        <v/>
      </c>
      <c r="GG290" s="104" t="str">
        <f t="shared" si="271"/>
        <v/>
      </c>
      <c r="GH290" s="104" t="str">
        <f t="shared" si="271"/>
        <v/>
      </c>
      <c r="GI290" s="104"/>
      <c r="GJ290" s="104" t="str">
        <f t="shared" si="272"/>
        <v/>
      </c>
      <c r="GK290" s="104" t="str">
        <f t="shared" si="272"/>
        <v/>
      </c>
      <c r="GL290" s="104" t="str">
        <f t="shared" si="272"/>
        <v/>
      </c>
      <c r="GM290" s="104" t="str">
        <f t="shared" si="272"/>
        <v/>
      </c>
      <c r="GN290" s="104" t="str">
        <f t="shared" si="272"/>
        <v/>
      </c>
      <c r="GO290" s="104" t="str">
        <f t="shared" si="272"/>
        <v/>
      </c>
      <c r="GP290" s="104" t="str">
        <f t="shared" si="272"/>
        <v/>
      </c>
      <c r="GQ290" s="104" t="str">
        <f t="shared" si="272"/>
        <v/>
      </c>
      <c r="GR290" s="104" t="str">
        <f t="shared" si="272"/>
        <v/>
      </c>
      <c r="GS290" s="104" t="str">
        <f t="shared" si="272"/>
        <v/>
      </c>
      <c r="GT290" s="104" t="str">
        <f t="shared" si="272"/>
        <v/>
      </c>
      <c r="GU290" s="104" t="str">
        <f t="shared" si="272"/>
        <v/>
      </c>
      <c r="GV290" s="104" t="str">
        <f t="shared" si="272"/>
        <v/>
      </c>
      <c r="GW290" s="104"/>
      <c r="GX290" s="104" t="str">
        <f t="shared" si="273"/>
        <v/>
      </c>
      <c r="GY290" s="104" t="str">
        <f t="shared" si="273"/>
        <v/>
      </c>
      <c r="GZ290" s="104" t="str">
        <f t="shared" si="273"/>
        <v/>
      </c>
      <c r="HA290" s="104" t="str">
        <f t="shared" si="273"/>
        <v/>
      </c>
      <c r="HB290" s="104" t="str">
        <f t="shared" si="273"/>
        <v/>
      </c>
      <c r="HC290" s="104" t="str">
        <f t="shared" si="273"/>
        <v/>
      </c>
      <c r="HD290" s="104" t="str">
        <f t="shared" si="273"/>
        <v/>
      </c>
      <c r="HE290" s="104" t="str">
        <f t="shared" si="273"/>
        <v/>
      </c>
      <c r="HF290" s="104" t="str">
        <f t="shared" si="273"/>
        <v/>
      </c>
      <c r="HG290" s="104" t="str">
        <f t="shared" si="273"/>
        <v/>
      </c>
      <c r="HH290" s="104" t="str">
        <f t="shared" si="273"/>
        <v/>
      </c>
      <c r="HI290" s="104" t="str">
        <f t="shared" si="273"/>
        <v/>
      </c>
      <c r="HJ290" s="104" t="str">
        <f t="shared" si="273"/>
        <v/>
      </c>
    </row>
    <row r="291" spans="1:218" x14ac:dyDescent="0.25">
      <c r="A291" s="91">
        <v>40669</v>
      </c>
      <c r="B291" s="113">
        <v>0.39444444444444443</v>
      </c>
      <c r="C291" s="114" t="s">
        <v>565</v>
      </c>
      <c r="D291" s="160" t="s">
        <v>688</v>
      </c>
      <c r="E291" s="112">
        <v>58.4</v>
      </c>
      <c r="F291" s="134"/>
      <c r="G291" s="161" t="s">
        <v>676</v>
      </c>
      <c r="H291" s="162" t="str">
        <f>INDEX('Daily Activity List'!B:B,MATCH(A291,'Daily Activity List'!$A:$A))</f>
        <v>AB - Clearance Sampling</v>
      </c>
      <c r="I291" s="136"/>
      <c r="J291" s="104" t="str">
        <f t="shared" si="259"/>
        <v/>
      </c>
      <c r="K291" s="104" t="str">
        <f t="shared" si="259"/>
        <v/>
      </c>
      <c r="L291" s="104" t="str">
        <f t="shared" si="274"/>
        <v/>
      </c>
      <c r="M291" s="104" t="str">
        <f t="shared" si="274"/>
        <v/>
      </c>
      <c r="N291" s="104" t="str">
        <f t="shared" si="274"/>
        <v/>
      </c>
      <c r="O291" s="104" t="str">
        <f t="shared" si="274"/>
        <v/>
      </c>
      <c r="P291" s="104" t="str">
        <f t="shared" si="274"/>
        <v/>
      </c>
      <c r="Q291" s="104" t="str">
        <f t="shared" si="274"/>
        <v/>
      </c>
      <c r="R291" s="104" t="str">
        <f t="shared" si="274"/>
        <v/>
      </c>
      <c r="S291" s="104" t="str">
        <f t="shared" si="274"/>
        <v/>
      </c>
      <c r="T291" s="104" t="str">
        <f t="shared" si="274"/>
        <v/>
      </c>
      <c r="U291" s="104" t="str">
        <f t="shared" si="274"/>
        <v/>
      </c>
      <c r="V291" s="104" t="str">
        <f t="shared" si="274"/>
        <v/>
      </c>
      <c r="W291" s="136"/>
      <c r="X291" s="104" t="str">
        <f t="shared" si="229"/>
        <v/>
      </c>
      <c r="Y291" s="104" t="str">
        <f t="shared" si="260"/>
        <v/>
      </c>
      <c r="Z291" s="104" t="str">
        <f t="shared" si="260"/>
        <v/>
      </c>
      <c r="AA291" s="104" t="str">
        <f t="shared" si="260"/>
        <v/>
      </c>
      <c r="AB291" s="104" t="str">
        <f t="shared" si="260"/>
        <v/>
      </c>
      <c r="AC291" s="104" t="str">
        <f t="shared" si="260"/>
        <v/>
      </c>
      <c r="AD291" s="104" t="str">
        <f t="shared" si="260"/>
        <v/>
      </c>
      <c r="AE291" s="104" t="str">
        <f t="shared" si="260"/>
        <v/>
      </c>
      <c r="AF291" s="104" t="str">
        <f t="shared" si="260"/>
        <v/>
      </c>
      <c r="AG291" s="104" t="str">
        <f t="shared" si="260"/>
        <v/>
      </c>
      <c r="AH291" s="104" t="str">
        <f t="shared" si="260"/>
        <v/>
      </c>
      <c r="AI291" s="104" t="str">
        <f t="shared" si="260"/>
        <v/>
      </c>
      <c r="AJ291" s="104" t="str">
        <f t="shared" si="260"/>
        <v/>
      </c>
      <c r="AK291" s="104"/>
      <c r="AL291" s="104" t="str">
        <f t="shared" si="230"/>
        <v/>
      </c>
      <c r="AM291" s="104" t="str">
        <f t="shared" si="261"/>
        <v/>
      </c>
      <c r="AN291" s="104" t="str">
        <f t="shared" si="261"/>
        <v/>
      </c>
      <c r="AO291" s="104" t="str">
        <f t="shared" si="261"/>
        <v/>
      </c>
      <c r="AP291" s="104" t="str">
        <f t="shared" si="261"/>
        <v/>
      </c>
      <c r="AQ291" s="104" t="str">
        <f t="shared" si="261"/>
        <v/>
      </c>
      <c r="AR291" s="104" t="str">
        <f t="shared" si="261"/>
        <v/>
      </c>
      <c r="AS291" s="104" t="str">
        <f t="shared" si="261"/>
        <v/>
      </c>
      <c r="AT291" s="104" t="str">
        <f t="shared" si="261"/>
        <v/>
      </c>
      <c r="AU291" s="104" t="str">
        <f t="shared" si="261"/>
        <v/>
      </c>
      <c r="AV291" s="104" t="str">
        <f t="shared" si="261"/>
        <v/>
      </c>
      <c r="AW291" s="104" t="str">
        <f t="shared" si="261"/>
        <v/>
      </c>
      <c r="AX291" s="104" t="str">
        <f t="shared" si="261"/>
        <v/>
      </c>
      <c r="AY291" s="104"/>
      <c r="AZ291" s="104" t="str">
        <f t="shared" si="231"/>
        <v/>
      </c>
      <c r="BA291" s="104" t="str">
        <f t="shared" si="262"/>
        <v/>
      </c>
      <c r="BB291" s="104" t="str">
        <f t="shared" si="262"/>
        <v/>
      </c>
      <c r="BC291" s="104" t="str">
        <f t="shared" si="262"/>
        <v/>
      </c>
      <c r="BD291" s="104" t="str">
        <f t="shared" si="262"/>
        <v/>
      </c>
      <c r="BE291" s="104" t="str">
        <f t="shared" si="262"/>
        <v/>
      </c>
      <c r="BF291" s="104" t="str">
        <f t="shared" si="262"/>
        <v/>
      </c>
      <c r="BG291" s="104" t="str">
        <f t="shared" si="262"/>
        <v/>
      </c>
      <c r="BH291" s="104">
        <f t="shared" si="262"/>
        <v>58.4</v>
      </c>
      <c r="BI291" s="104" t="str">
        <f t="shared" si="262"/>
        <v/>
      </c>
      <c r="BJ291" s="104" t="str">
        <f t="shared" si="262"/>
        <v/>
      </c>
      <c r="BK291" s="104" t="str">
        <f t="shared" si="262"/>
        <v/>
      </c>
      <c r="BL291" s="104" t="str">
        <f t="shared" si="262"/>
        <v/>
      </c>
      <c r="BM291" s="104"/>
      <c r="BN291" s="104" t="str">
        <f t="shared" si="232"/>
        <v/>
      </c>
      <c r="BO291" s="104" t="str">
        <f t="shared" si="263"/>
        <v/>
      </c>
      <c r="BP291" s="104" t="str">
        <f t="shared" si="263"/>
        <v/>
      </c>
      <c r="BQ291" s="104" t="str">
        <f t="shared" si="263"/>
        <v/>
      </c>
      <c r="BR291" s="104" t="str">
        <f t="shared" si="263"/>
        <v/>
      </c>
      <c r="BS291" s="104" t="str">
        <f t="shared" si="263"/>
        <v/>
      </c>
      <c r="BT291" s="104" t="str">
        <f t="shared" si="263"/>
        <v/>
      </c>
      <c r="BU291" s="104" t="str">
        <f t="shared" si="263"/>
        <v/>
      </c>
      <c r="BV291" s="104" t="str">
        <f t="shared" si="263"/>
        <v/>
      </c>
      <c r="BW291" s="104" t="str">
        <f t="shared" si="263"/>
        <v/>
      </c>
      <c r="BX291" s="104" t="str">
        <f t="shared" si="263"/>
        <v/>
      </c>
      <c r="BY291" s="104" t="str">
        <f t="shared" si="263"/>
        <v/>
      </c>
      <c r="BZ291" s="104" t="str">
        <f t="shared" si="263"/>
        <v/>
      </c>
      <c r="CA291" s="104"/>
      <c r="CB291" s="104" t="str">
        <f t="shared" si="264"/>
        <v/>
      </c>
      <c r="CC291" s="104" t="str">
        <f t="shared" si="264"/>
        <v/>
      </c>
      <c r="CD291" s="104" t="str">
        <f t="shared" si="264"/>
        <v/>
      </c>
      <c r="CE291" s="104" t="str">
        <f t="shared" si="264"/>
        <v/>
      </c>
      <c r="CF291" s="104" t="str">
        <f t="shared" si="264"/>
        <v/>
      </c>
      <c r="CG291" s="104" t="str">
        <f t="shared" si="264"/>
        <v/>
      </c>
      <c r="CH291" s="104" t="str">
        <f t="shared" si="264"/>
        <v/>
      </c>
      <c r="CI291" s="104" t="str">
        <f t="shared" si="264"/>
        <v/>
      </c>
      <c r="CJ291" s="104" t="str">
        <f t="shared" si="264"/>
        <v/>
      </c>
      <c r="CK291" s="104" t="str">
        <f t="shared" si="264"/>
        <v/>
      </c>
      <c r="CL291" s="104" t="str">
        <f t="shared" si="264"/>
        <v/>
      </c>
      <c r="CM291" s="104" t="str">
        <f t="shared" si="264"/>
        <v/>
      </c>
      <c r="CN291" s="104" t="str">
        <f t="shared" si="264"/>
        <v/>
      </c>
      <c r="CO291" s="104"/>
      <c r="CP291" s="104" t="str">
        <f t="shared" si="265"/>
        <v/>
      </c>
      <c r="CQ291" s="104" t="str">
        <f t="shared" si="265"/>
        <v/>
      </c>
      <c r="CR291" s="104" t="str">
        <f t="shared" si="265"/>
        <v/>
      </c>
      <c r="CS291" s="104" t="str">
        <f t="shared" si="265"/>
        <v/>
      </c>
      <c r="CT291" s="104" t="str">
        <f t="shared" si="265"/>
        <v/>
      </c>
      <c r="CU291" s="104" t="str">
        <f t="shared" si="265"/>
        <v/>
      </c>
      <c r="CV291" s="104" t="str">
        <f t="shared" si="265"/>
        <v/>
      </c>
      <c r="CW291" s="104" t="str">
        <f t="shared" si="265"/>
        <v/>
      </c>
      <c r="CX291" s="104" t="str">
        <f t="shared" si="265"/>
        <v/>
      </c>
      <c r="CY291" s="104" t="str">
        <f t="shared" si="265"/>
        <v/>
      </c>
      <c r="CZ291" s="104" t="str">
        <f t="shared" si="265"/>
        <v/>
      </c>
      <c r="DA291" s="104" t="str">
        <f t="shared" si="265"/>
        <v/>
      </c>
      <c r="DB291" s="104" t="str">
        <f t="shared" si="265"/>
        <v/>
      </c>
      <c r="DC291" s="104"/>
      <c r="DD291" s="104" t="str">
        <f t="shared" si="266"/>
        <v/>
      </c>
      <c r="DE291" s="104" t="str">
        <f t="shared" si="266"/>
        <v/>
      </c>
      <c r="DF291" s="104" t="str">
        <f t="shared" si="266"/>
        <v/>
      </c>
      <c r="DG291" s="104" t="str">
        <f t="shared" si="266"/>
        <v/>
      </c>
      <c r="DH291" s="104" t="str">
        <f t="shared" si="266"/>
        <v/>
      </c>
      <c r="DI291" s="104" t="str">
        <f t="shared" si="266"/>
        <v/>
      </c>
      <c r="DJ291" s="104" t="str">
        <f t="shared" si="266"/>
        <v/>
      </c>
      <c r="DK291" s="104" t="str">
        <f t="shared" si="266"/>
        <v/>
      </c>
      <c r="DL291" s="104" t="str">
        <f t="shared" si="266"/>
        <v/>
      </c>
      <c r="DM291" s="104" t="str">
        <f t="shared" si="266"/>
        <v/>
      </c>
      <c r="DN291" s="104" t="str">
        <f t="shared" si="266"/>
        <v/>
      </c>
      <c r="DO291" s="104" t="str">
        <f t="shared" si="266"/>
        <v/>
      </c>
      <c r="DP291" s="104" t="str">
        <f t="shared" si="266"/>
        <v/>
      </c>
      <c r="DQ291" s="104"/>
      <c r="DR291" s="104" t="str">
        <f t="shared" si="267"/>
        <v/>
      </c>
      <c r="DS291" s="104" t="str">
        <f t="shared" si="267"/>
        <v/>
      </c>
      <c r="DT291" s="104" t="str">
        <f t="shared" si="267"/>
        <v/>
      </c>
      <c r="DU291" s="104" t="str">
        <f t="shared" si="267"/>
        <v/>
      </c>
      <c r="DV291" s="104" t="str">
        <f t="shared" si="267"/>
        <v/>
      </c>
      <c r="DW291" s="104" t="str">
        <f t="shared" si="267"/>
        <v/>
      </c>
      <c r="DX291" s="104" t="str">
        <f t="shared" si="267"/>
        <v/>
      </c>
      <c r="DY291" s="104" t="str">
        <f t="shared" si="267"/>
        <v/>
      </c>
      <c r="DZ291" s="104" t="str">
        <f t="shared" si="267"/>
        <v/>
      </c>
      <c r="EA291" s="104" t="str">
        <f t="shared" si="267"/>
        <v/>
      </c>
      <c r="EB291" s="104" t="str">
        <f t="shared" si="267"/>
        <v/>
      </c>
      <c r="EC291" s="104" t="str">
        <f t="shared" si="267"/>
        <v/>
      </c>
      <c r="ED291" s="104" t="str">
        <f t="shared" si="267"/>
        <v/>
      </c>
      <c r="EE291" s="104"/>
      <c r="EF291" s="104" t="str">
        <f t="shared" si="268"/>
        <v/>
      </c>
      <c r="EG291" s="104" t="str">
        <f t="shared" si="268"/>
        <v/>
      </c>
      <c r="EH291" s="104" t="str">
        <f t="shared" si="268"/>
        <v/>
      </c>
      <c r="EI291" s="104" t="str">
        <f t="shared" si="268"/>
        <v/>
      </c>
      <c r="EJ291" s="104" t="str">
        <f t="shared" si="268"/>
        <v/>
      </c>
      <c r="EK291" s="104" t="str">
        <f t="shared" si="268"/>
        <v/>
      </c>
      <c r="EL291" s="104" t="str">
        <f t="shared" si="268"/>
        <v/>
      </c>
      <c r="EM291" s="104" t="str">
        <f t="shared" si="268"/>
        <v/>
      </c>
      <c r="EN291" s="104" t="str">
        <f t="shared" si="268"/>
        <v/>
      </c>
      <c r="EO291" s="104" t="str">
        <f t="shared" si="268"/>
        <v/>
      </c>
      <c r="EP291" s="104" t="str">
        <f t="shared" si="268"/>
        <v/>
      </c>
      <c r="EQ291" s="104" t="str">
        <f t="shared" si="268"/>
        <v/>
      </c>
      <c r="ER291" s="104" t="str">
        <f t="shared" si="268"/>
        <v/>
      </c>
      <c r="ES291" s="104"/>
      <c r="ET291" s="104" t="str">
        <f t="shared" si="269"/>
        <v/>
      </c>
      <c r="EU291" s="104" t="str">
        <f t="shared" si="269"/>
        <v/>
      </c>
      <c r="EV291" s="104" t="str">
        <f t="shared" si="269"/>
        <v/>
      </c>
      <c r="EW291" s="104" t="str">
        <f t="shared" si="269"/>
        <v/>
      </c>
      <c r="EX291" s="104" t="str">
        <f t="shared" si="269"/>
        <v/>
      </c>
      <c r="EY291" s="104" t="str">
        <f t="shared" si="269"/>
        <v/>
      </c>
      <c r="EZ291" s="104" t="str">
        <f t="shared" si="269"/>
        <v/>
      </c>
      <c r="FA291" s="104" t="str">
        <f t="shared" si="269"/>
        <v/>
      </c>
      <c r="FB291" s="104" t="str">
        <f t="shared" si="269"/>
        <v/>
      </c>
      <c r="FC291" s="104" t="str">
        <f t="shared" si="269"/>
        <v/>
      </c>
      <c r="FD291" s="104" t="str">
        <f t="shared" si="269"/>
        <v/>
      </c>
      <c r="FE291" s="104" t="str">
        <f t="shared" si="269"/>
        <v/>
      </c>
      <c r="FF291" s="104" t="str">
        <f t="shared" si="269"/>
        <v/>
      </c>
      <c r="FG291" s="104"/>
      <c r="FH291" s="104" t="str">
        <f t="shared" si="270"/>
        <v/>
      </c>
      <c r="FI291" s="104" t="str">
        <f t="shared" si="270"/>
        <v/>
      </c>
      <c r="FJ291" s="104" t="str">
        <f t="shared" si="270"/>
        <v/>
      </c>
      <c r="FK291" s="104" t="str">
        <f t="shared" si="270"/>
        <v/>
      </c>
      <c r="FL291" s="104" t="str">
        <f t="shared" si="270"/>
        <v/>
      </c>
      <c r="FM291" s="104" t="str">
        <f t="shared" si="270"/>
        <v/>
      </c>
      <c r="FN291" s="104" t="str">
        <f t="shared" si="270"/>
        <v/>
      </c>
      <c r="FO291" s="104" t="str">
        <f t="shared" si="270"/>
        <v/>
      </c>
      <c r="FP291" s="104" t="str">
        <f t="shared" si="270"/>
        <v/>
      </c>
      <c r="FQ291" s="104" t="str">
        <f t="shared" si="270"/>
        <v/>
      </c>
      <c r="FR291" s="104" t="str">
        <f t="shared" si="270"/>
        <v/>
      </c>
      <c r="FS291" s="104" t="str">
        <f t="shared" si="270"/>
        <v/>
      </c>
      <c r="FT291" s="104" t="str">
        <f t="shared" si="270"/>
        <v/>
      </c>
      <c r="FU291" s="104"/>
      <c r="FV291" s="104" t="str">
        <f t="shared" si="271"/>
        <v/>
      </c>
      <c r="FW291" s="104" t="str">
        <f t="shared" si="271"/>
        <v/>
      </c>
      <c r="FX291" s="104" t="str">
        <f t="shared" si="271"/>
        <v/>
      </c>
      <c r="FY291" s="104" t="str">
        <f t="shared" si="271"/>
        <v/>
      </c>
      <c r="FZ291" s="104" t="str">
        <f t="shared" si="271"/>
        <v/>
      </c>
      <c r="GA291" s="104" t="str">
        <f t="shared" si="271"/>
        <v/>
      </c>
      <c r="GB291" s="104" t="str">
        <f t="shared" si="271"/>
        <v/>
      </c>
      <c r="GC291" s="104" t="str">
        <f t="shared" si="271"/>
        <v/>
      </c>
      <c r="GD291" s="104" t="str">
        <f t="shared" si="271"/>
        <v/>
      </c>
      <c r="GE291" s="104" t="str">
        <f t="shared" si="271"/>
        <v/>
      </c>
      <c r="GF291" s="104" t="str">
        <f t="shared" si="271"/>
        <v/>
      </c>
      <c r="GG291" s="104" t="str">
        <f t="shared" si="271"/>
        <v/>
      </c>
      <c r="GH291" s="104" t="str">
        <f t="shared" si="271"/>
        <v/>
      </c>
      <c r="GI291" s="104"/>
      <c r="GJ291" s="104" t="str">
        <f t="shared" si="272"/>
        <v/>
      </c>
      <c r="GK291" s="104" t="str">
        <f t="shared" si="272"/>
        <v/>
      </c>
      <c r="GL291" s="104" t="str">
        <f t="shared" si="272"/>
        <v/>
      </c>
      <c r="GM291" s="104" t="str">
        <f t="shared" si="272"/>
        <v/>
      </c>
      <c r="GN291" s="104" t="str">
        <f t="shared" si="272"/>
        <v/>
      </c>
      <c r="GO291" s="104" t="str">
        <f t="shared" si="272"/>
        <v/>
      </c>
      <c r="GP291" s="104" t="str">
        <f t="shared" si="272"/>
        <v/>
      </c>
      <c r="GQ291" s="104" t="str">
        <f t="shared" si="272"/>
        <v/>
      </c>
      <c r="GR291" s="104" t="str">
        <f t="shared" si="272"/>
        <v/>
      </c>
      <c r="GS291" s="104" t="str">
        <f t="shared" si="272"/>
        <v/>
      </c>
      <c r="GT291" s="104" t="str">
        <f t="shared" si="272"/>
        <v/>
      </c>
      <c r="GU291" s="104" t="str">
        <f t="shared" si="272"/>
        <v/>
      </c>
      <c r="GV291" s="104" t="str">
        <f t="shared" si="272"/>
        <v/>
      </c>
      <c r="GW291" s="104"/>
      <c r="GX291" s="104" t="str">
        <f t="shared" si="273"/>
        <v/>
      </c>
      <c r="GY291" s="104" t="str">
        <f t="shared" si="273"/>
        <v/>
      </c>
      <c r="GZ291" s="104" t="str">
        <f t="shared" si="273"/>
        <v/>
      </c>
      <c r="HA291" s="104" t="str">
        <f t="shared" si="273"/>
        <v/>
      </c>
      <c r="HB291" s="104" t="str">
        <f t="shared" si="273"/>
        <v/>
      </c>
      <c r="HC291" s="104" t="str">
        <f t="shared" si="273"/>
        <v/>
      </c>
      <c r="HD291" s="104" t="str">
        <f t="shared" si="273"/>
        <v/>
      </c>
      <c r="HE291" s="104" t="str">
        <f t="shared" si="273"/>
        <v/>
      </c>
      <c r="HF291" s="104" t="str">
        <f t="shared" si="273"/>
        <v/>
      </c>
      <c r="HG291" s="104" t="str">
        <f t="shared" si="273"/>
        <v/>
      </c>
      <c r="HH291" s="104" t="str">
        <f t="shared" si="273"/>
        <v/>
      </c>
      <c r="HI291" s="104" t="str">
        <f t="shared" si="273"/>
        <v/>
      </c>
      <c r="HJ291" s="104" t="str">
        <f t="shared" si="273"/>
        <v/>
      </c>
    </row>
    <row r="292" spans="1:218" x14ac:dyDescent="0.25">
      <c r="A292" s="91">
        <v>40669</v>
      </c>
      <c r="B292" s="113">
        <v>0.39583333333333331</v>
      </c>
      <c r="C292" s="114" t="s">
        <v>565</v>
      </c>
      <c r="D292" s="160" t="s">
        <v>689</v>
      </c>
      <c r="E292" s="112">
        <v>18.399999999999999</v>
      </c>
      <c r="F292" s="134"/>
      <c r="G292" s="161" t="s">
        <v>676</v>
      </c>
      <c r="H292" s="162" t="str">
        <f>INDEX('Daily Activity List'!B:B,MATCH(A292,'Daily Activity List'!$A:$A))</f>
        <v>AB - Clearance Sampling</v>
      </c>
      <c r="I292" s="136"/>
      <c r="J292" s="104" t="str">
        <f t="shared" si="259"/>
        <v/>
      </c>
      <c r="K292" s="104" t="str">
        <f t="shared" si="259"/>
        <v/>
      </c>
      <c r="L292" s="104" t="str">
        <f t="shared" si="274"/>
        <v/>
      </c>
      <c r="M292" s="104" t="str">
        <f t="shared" si="274"/>
        <v/>
      </c>
      <c r="N292" s="104" t="str">
        <f t="shared" si="274"/>
        <v/>
      </c>
      <c r="O292" s="104" t="str">
        <f t="shared" si="274"/>
        <v/>
      </c>
      <c r="P292" s="104" t="str">
        <f t="shared" si="274"/>
        <v/>
      </c>
      <c r="Q292" s="104" t="str">
        <f t="shared" si="274"/>
        <v/>
      </c>
      <c r="R292" s="104" t="str">
        <f t="shared" si="274"/>
        <v/>
      </c>
      <c r="S292" s="104" t="str">
        <f t="shared" si="274"/>
        <v/>
      </c>
      <c r="T292" s="104" t="str">
        <f t="shared" si="274"/>
        <v/>
      </c>
      <c r="U292" s="104" t="str">
        <f t="shared" si="274"/>
        <v/>
      </c>
      <c r="V292" s="104" t="str">
        <f t="shared" si="274"/>
        <v/>
      </c>
      <c r="W292" s="136"/>
      <c r="X292" s="104" t="str">
        <f t="shared" si="229"/>
        <v/>
      </c>
      <c r="Y292" s="104" t="str">
        <f t="shared" si="260"/>
        <v/>
      </c>
      <c r="Z292" s="104" t="str">
        <f t="shared" si="260"/>
        <v/>
      </c>
      <c r="AA292" s="104" t="str">
        <f t="shared" si="260"/>
        <v/>
      </c>
      <c r="AB292" s="104" t="str">
        <f t="shared" si="260"/>
        <v/>
      </c>
      <c r="AC292" s="104" t="str">
        <f t="shared" si="260"/>
        <v/>
      </c>
      <c r="AD292" s="104" t="str">
        <f t="shared" si="260"/>
        <v/>
      </c>
      <c r="AE292" s="104" t="str">
        <f t="shared" si="260"/>
        <v/>
      </c>
      <c r="AF292" s="104" t="str">
        <f t="shared" si="260"/>
        <v/>
      </c>
      <c r="AG292" s="104" t="str">
        <f t="shared" si="260"/>
        <v/>
      </c>
      <c r="AH292" s="104" t="str">
        <f t="shared" si="260"/>
        <v/>
      </c>
      <c r="AI292" s="104" t="str">
        <f t="shared" si="260"/>
        <v/>
      </c>
      <c r="AJ292" s="104" t="str">
        <f t="shared" si="260"/>
        <v/>
      </c>
      <c r="AK292" s="104"/>
      <c r="AL292" s="104" t="str">
        <f t="shared" si="230"/>
        <v/>
      </c>
      <c r="AM292" s="104" t="str">
        <f t="shared" si="261"/>
        <v/>
      </c>
      <c r="AN292" s="104" t="str">
        <f t="shared" si="261"/>
        <v/>
      </c>
      <c r="AO292" s="104" t="str">
        <f t="shared" si="261"/>
        <v/>
      </c>
      <c r="AP292" s="104" t="str">
        <f t="shared" si="261"/>
        <v/>
      </c>
      <c r="AQ292" s="104" t="str">
        <f t="shared" si="261"/>
        <v/>
      </c>
      <c r="AR292" s="104" t="str">
        <f t="shared" si="261"/>
        <v/>
      </c>
      <c r="AS292" s="104" t="str">
        <f t="shared" si="261"/>
        <v/>
      </c>
      <c r="AT292" s="104" t="str">
        <f t="shared" si="261"/>
        <v/>
      </c>
      <c r="AU292" s="104" t="str">
        <f t="shared" si="261"/>
        <v/>
      </c>
      <c r="AV292" s="104" t="str">
        <f t="shared" si="261"/>
        <v/>
      </c>
      <c r="AW292" s="104" t="str">
        <f t="shared" si="261"/>
        <v/>
      </c>
      <c r="AX292" s="104" t="str">
        <f t="shared" si="261"/>
        <v/>
      </c>
      <c r="AY292" s="104"/>
      <c r="AZ292" s="104" t="str">
        <f t="shared" si="231"/>
        <v/>
      </c>
      <c r="BA292" s="104" t="str">
        <f t="shared" si="262"/>
        <v/>
      </c>
      <c r="BB292" s="104" t="str">
        <f t="shared" si="262"/>
        <v/>
      </c>
      <c r="BC292" s="104" t="str">
        <f t="shared" si="262"/>
        <v/>
      </c>
      <c r="BD292" s="104" t="str">
        <f t="shared" si="262"/>
        <v/>
      </c>
      <c r="BE292" s="104" t="str">
        <f t="shared" si="262"/>
        <v/>
      </c>
      <c r="BF292" s="104" t="str">
        <f t="shared" si="262"/>
        <v/>
      </c>
      <c r="BG292" s="104" t="str">
        <f t="shared" si="262"/>
        <v/>
      </c>
      <c r="BH292" s="104">
        <f t="shared" si="262"/>
        <v>18.399999999999999</v>
      </c>
      <c r="BI292" s="104" t="str">
        <f t="shared" si="262"/>
        <v/>
      </c>
      <c r="BJ292" s="104" t="str">
        <f t="shared" si="262"/>
        <v/>
      </c>
      <c r="BK292" s="104" t="str">
        <f t="shared" si="262"/>
        <v/>
      </c>
      <c r="BL292" s="104" t="str">
        <f t="shared" si="262"/>
        <v/>
      </c>
      <c r="BM292" s="104"/>
      <c r="BN292" s="104" t="str">
        <f t="shared" si="232"/>
        <v/>
      </c>
      <c r="BO292" s="104" t="str">
        <f t="shared" si="263"/>
        <v/>
      </c>
      <c r="BP292" s="104" t="str">
        <f t="shared" si="263"/>
        <v/>
      </c>
      <c r="BQ292" s="104" t="str">
        <f t="shared" si="263"/>
        <v/>
      </c>
      <c r="BR292" s="104" t="str">
        <f t="shared" si="263"/>
        <v/>
      </c>
      <c r="BS292" s="104" t="str">
        <f t="shared" si="263"/>
        <v/>
      </c>
      <c r="BT292" s="104" t="str">
        <f t="shared" si="263"/>
        <v/>
      </c>
      <c r="BU292" s="104" t="str">
        <f t="shared" si="263"/>
        <v/>
      </c>
      <c r="BV292" s="104" t="str">
        <f t="shared" si="263"/>
        <v/>
      </c>
      <c r="BW292" s="104" t="str">
        <f t="shared" si="263"/>
        <v/>
      </c>
      <c r="BX292" s="104" t="str">
        <f t="shared" si="263"/>
        <v/>
      </c>
      <c r="BY292" s="104" t="str">
        <f t="shared" si="263"/>
        <v/>
      </c>
      <c r="BZ292" s="104" t="str">
        <f t="shared" si="263"/>
        <v/>
      </c>
      <c r="CA292" s="104"/>
      <c r="CB292" s="104" t="str">
        <f t="shared" si="264"/>
        <v/>
      </c>
      <c r="CC292" s="104" t="str">
        <f t="shared" si="264"/>
        <v/>
      </c>
      <c r="CD292" s="104" t="str">
        <f t="shared" si="264"/>
        <v/>
      </c>
      <c r="CE292" s="104" t="str">
        <f t="shared" si="264"/>
        <v/>
      </c>
      <c r="CF292" s="104" t="str">
        <f t="shared" si="264"/>
        <v/>
      </c>
      <c r="CG292" s="104" t="str">
        <f t="shared" si="264"/>
        <v/>
      </c>
      <c r="CH292" s="104" t="str">
        <f t="shared" si="264"/>
        <v/>
      </c>
      <c r="CI292" s="104" t="str">
        <f t="shared" si="264"/>
        <v/>
      </c>
      <c r="CJ292" s="104" t="str">
        <f t="shared" si="264"/>
        <v/>
      </c>
      <c r="CK292" s="104" t="str">
        <f t="shared" si="264"/>
        <v/>
      </c>
      <c r="CL292" s="104" t="str">
        <f t="shared" si="264"/>
        <v/>
      </c>
      <c r="CM292" s="104" t="str">
        <f t="shared" si="264"/>
        <v/>
      </c>
      <c r="CN292" s="104" t="str">
        <f t="shared" si="264"/>
        <v/>
      </c>
      <c r="CO292" s="104"/>
      <c r="CP292" s="104" t="str">
        <f t="shared" si="265"/>
        <v/>
      </c>
      <c r="CQ292" s="104" t="str">
        <f t="shared" si="265"/>
        <v/>
      </c>
      <c r="CR292" s="104" t="str">
        <f t="shared" si="265"/>
        <v/>
      </c>
      <c r="CS292" s="104" t="str">
        <f t="shared" si="265"/>
        <v/>
      </c>
      <c r="CT292" s="104" t="str">
        <f t="shared" si="265"/>
        <v/>
      </c>
      <c r="CU292" s="104" t="str">
        <f t="shared" si="265"/>
        <v/>
      </c>
      <c r="CV292" s="104" t="str">
        <f t="shared" si="265"/>
        <v/>
      </c>
      <c r="CW292" s="104" t="str">
        <f t="shared" si="265"/>
        <v/>
      </c>
      <c r="CX292" s="104" t="str">
        <f t="shared" si="265"/>
        <v/>
      </c>
      <c r="CY292" s="104" t="str">
        <f t="shared" si="265"/>
        <v/>
      </c>
      <c r="CZ292" s="104" t="str">
        <f t="shared" si="265"/>
        <v/>
      </c>
      <c r="DA292" s="104" t="str">
        <f t="shared" si="265"/>
        <v/>
      </c>
      <c r="DB292" s="104" t="str">
        <f t="shared" si="265"/>
        <v/>
      </c>
      <c r="DC292" s="104"/>
      <c r="DD292" s="104" t="str">
        <f t="shared" si="266"/>
        <v/>
      </c>
      <c r="DE292" s="104" t="str">
        <f t="shared" si="266"/>
        <v/>
      </c>
      <c r="DF292" s="104" t="str">
        <f t="shared" si="266"/>
        <v/>
      </c>
      <c r="DG292" s="104" t="str">
        <f t="shared" si="266"/>
        <v/>
      </c>
      <c r="DH292" s="104" t="str">
        <f t="shared" si="266"/>
        <v/>
      </c>
      <c r="DI292" s="104" t="str">
        <f t="shared" si="266"/>
        <v/>
      </c>
      <c r="DJ292" s="104" t="str">
        <f t="shared" si="266"/>
        <v/>
      </c>
      <c r="DK292" s="104" t="str">
        <f t="shared" si="266"/>
        <v/>
      </c>
      <c r="DL292" s="104" t="str">
        <f t="shared" si="266"/>
        <v/>
      </c>
      <c r="DM292" s="104" t="str">
        <f t="shared" si="266"/>
        <v/>
      </c>
      <c r="DN292" s="104" t="str">
        <f t="shared" si="266"/>
        <v/>
      </c>
      <c r="DO292" s="104" t="str">
        <f t="shared" si="266"/>
        <v/>
      </c>
      <c r="DP292" s="104" t="str">
        <f t="shared" si="266"/>
        <v/>
      </c>
      <c r="DQ292" s="104"/>
      <c r="DR292" s="104" t="str">
        <f t="shared" si="267"/>
        <v/>
      </c>
      <c r="DS292" s="104" t="str">
        <f t="shared" si="267"/>
        <v/>
      </c>
      <c r="DT292" s="104" t="str">
        <f t="shared" si="267"/>
        <v/>
      </c>
      <c r="DU292" s="104" t="str">
        <f t="shared" si="267"/>
        <v/>
      </c>
      <c r="DV292" s="104" t="str">
        <f t="shared" si="267"/>
        <v/>
      </c>
      <c r="DW292" s="104" t="str">
        <f t="shared" si="267"/>
        <v/>
      </c>
      <c r="DX292" s="104" t="str">
        <f t="shared" si="267"/>
        <v/>
      </c>
      <c r="DY292" s="104" t="str">
        <f t="shared" si="267"/>
        <v/>
      </c>
      <c r="DZ292" s="104" t="str">
        <f t="shared" si="267"/>
        <v/>
      </c>
      <c r="EA292" s="104" t="str">
        <f t="shared" si="267"/>
        <v/>
      </c>
      <c r="EB292" s="104" t="str">
        <f t="shared" si="267"/>
        <v/>
      </c>
      <c r="EC292" s="104" t="str">
        <f t="shared" si="267"/>
        <v/>
      </c>
      <c r="ED292" s="104" t="str">
        <f t="shared" si="267"/>
        <v/>
      </c>
      <c r="EE292" s="104"/>
      <c r="EF292" s="104" t="str">
        <f t="shared" si="268"/>
        <v/>
      </c>
      <c r="EG292" s="104" t="str">
        <f t="shared" si="268"/>
        <v/>
      </c>
      <c r="EH292" s="104" t="str">
        <f t="shared" si="268"/>
        <v/>
      </c>
      <c r="EI292" s="104" t="str">
        <f t="shared" si="268"/>
        <v/>
      </c>
      <c r="EJ292" s="104" t="str">
        <f t="shared" si="268"/>
        <v/>
      </c>
      <c r="EK292" s="104" t="str">
        <f t="shared" si="268"/>
        <v/>
      </c>
      <c r="EL292" s="104" t="str">
        <f t="shared" si="268"/>
        <v/>
      </c>
      <c r="EM292" s="104" t="str">
        <f t="shared" si="268"/>
        <v/>
      </c>
      <c r="EN292" s="104" t="str">
        <f t="shared" si="268"/>
        <v/>
      </c>
      <c r="EO292" s="104" t="str">
        <f t="shared" si="268"/>
        <v/>
      </c>
      <c r="EP292" s="104" t="str">
        <f t="shared" si="268"/>
        <v/>
      </c>
      <c r="EQ292" s="104" t="str">
        <f t="shared" si="268"/>
        <v/>
      </c>
      <c r="ER292" s="104" t="str">
        <f t="shared" si="268"/>
        <v/>
      </c>
      <c r="ES292" s="104"/>
      <c r="ET292" s="104" t="str">
        <f t="shared" si="269"/>
        <v/>
      </c>
      <c r="EU292" s="104" t="str">
        <f t="shared" si="269"/>
        <v/>
      </c>
      <c r="EV292" s="104" t="str">
        <f t="shared" si="269"/>
        <v/>
      </c>
      <c r="EW292" s="104" t="str">
        <f t="shared" si="269"/>
        <v/>
      </c>
      <c r="EX292" s="104" t="str">
        <f t="shared" si="269"/>
        <v/>
      </c>
      <c r="EY292" s="104" t="str">
        <f t="shared" si="269"/>
        <v/>
      </c>
      <c r="EZ292" s="104" t="str">
        <f t="shared" si="269"/>
        <v/>
      </c>
      <c r="FA292" s="104" t="str">
        <f t="shared" si="269"/>
        <v/>
      </c>
      <c r="FB292" s="104" t="str">
        <f t="shared" si="269"/>
        <v/>
      </c>
      <c r="FC292" s="104" t="str">
        <f t="shared" si="269"/>
        <v/>
      </c>
      <c r="FD292" s="104" t="str">
        <f t="shared" si="269"/>
        <v/>
      </c>
      <c r="FE292" s="104" t="str">
        <f t="shared" si="269"/>
        <v/>
      </c>
      <c r="FF292" s="104" t="str">
        <f t="shared" si="269"/>
        <v/>
      </c>
      <c r="FG292" s="104"/>
      <c r="FH292" s="104" t="str">
        <f t="shared" si="270"/>
        <v/>
      </c>
      <c r="FI292" s="104" t="str">
        <f t="shared" si="270"/>
        <v/>
      </c>
      <c r="FJ292" s="104" t="str">
        <f t="shared" si="270"/>
        <v/>
      </c>
      <c r="FK292" s="104" t="str">
        <f t="shared" si="270"/>
        <v/>
      </c>
      <c r="FL292" s="104" t="str">
        <f t="shared" si="270"/>
        <v/>
      </c>
      <c r="FM292" s="104" t="str">
        <f t="shared" si="270"/>
        <v/>
      </c>
      <c r="FN292" s="104" t="str">
        <f t="shared" si="270"/>
        <v/>
      </c>
      <c r="FO292" s="104" t="str">
        <f t="shared" si="270"/>
        <v/>
      </c>
      <c r="FP292" s="104" t="str">
        <f t="shared" si="270"/>
        <v/>
      </c>
      <c r="FQ292" s="104" t="str">
        <f t="shared" si="270"/>
        <v/>
      </c>
      <c r="FR292" s="104" t="str">
        <f t="shared" si="270"/>
        <v/>
      </c>
      <c r="FS292" s="104" t="str">
        <f t="shared" si="270"/>
        <v/>
      </c>
      <c r="FT292" s="104" t="str">
        <f t="shared" si="270"/>
        <v/>
      </c>
      <c r="FU292" s="104"/>
      <c r="FV292" s="104" t="str">
        <f t="shared" si="271"/>
        <v/>
      </c>
      <c r="FW292" s="104" t="str">
        <f t="shared" si="271"/>
        <v/>
      </c>
      <c r="FX292" s="104" t="str">
        <f t="shared" si="271"/>
        <v/>
      </c>
      <c r="FY292" s="104" t="str">
        <f t="shared" si="271"/>
        <v/>
      </c>
      <c r="FZ292" s="104" t="str">
        <f t="shared" si="271"/>
        <v/>
      </c>
      <c r="GA292" s="104" t="str">
        <f t="shared" si="271"/>
        <v/>
      </c>
      <c r="GB292" s="104" t="str">
        <f t="shared" si="271"/>
        <v/>
      </c>
      <c r="GC292" s="104" t="str">
        <f t="shared" si="271"/>
        <v/>
      </c>
      <c r="GD292" s="104" t="str">
        <f t="shared" si="271"/>
        <v/>
      </c>
      <c r="GE292" s="104" t="str">
        <f t="shared" si="271"/>
        <v/>
      </c>
      <c r="GF292" s="104" t="str">
        <f t="shared" si="271"/>
        <v/>
      </c>
      <c r="GG292" s="104" t="str">
        <f t="shared" si="271"/>
        <v/>
      </c>
      <c r="GH292" s="104" t="str">
        <f t="shared" si="271"/>
        <v/>
      </c>
      <c r="GI292" s="104"/>
      <c r="GJ292" s="104" t="str">
        <f t="shared" si="272"/>
        <v/>
      </c>
      <c r="GK292" s="104" t="str">
        <f t="shared" si="272"/>
        <v/>
      </c>
      <c r="GL292" s="104" t="str">
        <f t="shared" si="272"/>
        <v/>
      </c>
      <c r="GM292" s="104" t="str">
        <f t="shared" si="272"/>
        <v/>
      </c>
      <c r="GN292" s="104" t="str">
        <f t="shared" si="272"/>
        <v/>
      </c>
      <c r="GO292" s="104" t="str">
        <f t="shared" si="272"/>
        <v/>
      </c>
      <c r="GP292" s="104" t="str">
        <f t="shared" si="272"/>
        <v/>
      </c>
      <c r="GQ292" s="104" t="str">
        <f t="shared" si="272"/>
        <v/>
      </c>
      <c r="GR292" s="104" t="str">
        <f t="shared" si="272"/>
        <v/>
      </c>
      <c r="GS292" s="104" t="str">
        <f t="shared" si="272"/>
        <v/>
      </c>
      <c r="GT292" s="104" t="str">
        <f t="shared" si="272"/>
        <v/>
      </c>
      <c r="GU292" s="104" t="str">
        <f t="shared" si="272"/>
        <v/>
      </c>
      <c r="GV292" s="104" t="str">
        <f t="shared" si="272"/>
        <v/>
      </c>
      <c r="GW292" s="104"/>
      <c r="GX292" s="104" t="str">
        <f t="shared" si="273"/>
        <v/>
      </c>
      <c r="GY292" s="104" t="str">
        <f t="shared" si="273"/>
        <v/>
      </c>
      <c r="GZ292" s="104" t="str">
        <f t="shared" si="273"/>
        <v/>
      </c>
      <c r="HA292" s="104" t="str">
        <f t="shared" si="273"/>
        <v/>
      </c>
      <c r="HB292" s="104" t="str">
        <f t="shared" si="273"/>
        <v/>
      </c>
      <c r="HC292" s="104" t="str">
        <f t="shared" si="273"/>
        <v/>
      </c>
      <c r="HD292" s="104" t="str">
        <f t="shared" si="273"/>
        <v/>
      </c>
      <c r="HE292" s="104" t="str">
        <f t="shared" si="273"/>
        <v/>
      </c>
      <c r="HF292" s="104" t="str">
        <f t="shared" si="273"/>
        <v/>
      </c>
      <c r="HG292" s="104" t="str">
        <f t="shared" si="273"/>
        <v/>
      </c>
      <c r="HH292" s="104" t="str">
        <f t="shared" si="273"/>
        <v/>
      </c>
      <c r="HI292" s="104" t="str">
        <f t="shared" si="273"/>
        <v/>
      </c>
      <c r="HJ292" s="104" t="str">
        <f t="shared" si="273"/>
        <v/>
      </c>
    </row>
    <row r="293" spans="1:218" x14ac:dyDescent="0.25">
      <c r="A293" s="91">
        <v>40669</v>
      </c>
      <c r="B293" s="113">
        <v>0.3979166666666667</v>
      </c>
      <c r="C293" s="114" t="s">
        <v>565</v>
      </c>
      <c r="D293" s="160" t="s">
        <v>690</v>
      </c>
      <c r="E293" s="112">
        <v>21.4</v>
      </c>
      <c r="F293" s="134"/>
      <c r="G293" s="161" t="s">
        <v>676</v>
      </c>
      <c r="H293" s="162" t="str">
        <f>INDEX('Daily Activity List'!B:B,MATCH(A293,'Daily Activity List'!$A:$A))</f>
        <v>AB - Clearance Sampling</v>
      </c>
      <c r="I293" s="136"/>
      <c r="J293" s="104" t="str">
        <f t="shared" si="259"/>
        <v/>
      </c>
      <c r="K293" s="104" t="str">
        <f t="shared" si="259"/>
        <v/>
      </c>
      <c r="L293" s="104" t="str">
        <f t="shared" si="274"/>
        <v/>
      </c>
      <c r="M293" s="104" t="str">
        <f t="shared" si="274"/>
        <v/>
      </c>
      <c r="N293" s="104" t="str">
        <f t="shared" si="274"/>
        <v/>
      </c>
      <c r="O293" s="104" t="str">
        <f t="shared" si="274"/>
        <v/>
      </c>
      <c r="P293" s="104" t="str">
        <f t="shared" si="274"/>
        <v/>
      </c>
      <c r="Q293" s="104" t="str">
        <f t="shared" si="274"/>
        <v/>
      </c>
      <c r="R293" s="104" t="str">
        <f t="shared" si="274"/>
        <v/>
      </c>
      <c r="S293" s="104" t="str">
        <f t="shared" si="274"/>
        <v/>
      </c>
      <c r="T293" s="104" t="str">
        <f t="shared" si="274"/>
        <v/>
      </c>
      <c r="U293" s="104" t="str">
        <f t="shared" si="274"/>
        <v/>
      </c>
      <c r="V293" s="104" t="str">
        <f t="shared" si="274"/>
        <v/>
      </c>
      <c r="W293" s="136"/>
      <c r="X293" s="104" t="str">
        <f t="shared" si="229"/>
        <v/>
      </c>
      <c r="Y293" s="104" t="str">
        <f t="shared" si="260"/>
        <v/>
      </c>
      <c r="Z293" s="104" t="str">
        <f t="shared" si="260"/>
        <v/>
      </c>
      <c r="AA293" s="104" t="str">
        <f t="shared" si="260"/>
        <v/>
      </c>
      <c r="AB293" s="104" t="str">
        <f t="shared" si="260"/>
        <v/>
      </c>
      <c r="AC293" s="104" t="str">
        <f t="shared" si="260"/>
        <v/>
      </c>
      <c r="AD293" s="104" t="str">
        <f t="shared" si="260"/>
        <v/>
      </c>
      <c r="AE293" s="104" t="str">
        <f t="shared" si="260"/>
        <v/>
      </c>
      <c r="AF293" s="104" t="str">
        <f t="shared" si="260"/>
        <v/>
      </c>
      <c r="AG293" s="104" t="str">
        <f t="shared" si="260"/>
        <v/>
      </c>
      <c r="AH293" s="104" t="str">
        <f t="shared" si="260"/>
        <v/>
      </c>
      <c r="AI293" s="104" t="str">
        <f t="shared" si="260"/>
        <v/>
      </c>
      <c r="AJ293" s="104" t="str">
        <f t="shared" si="260"/>
        <v/>
      </c>
      <c r="AK293" s="104"/>
      <c r="AL293" s="104" t="str">
        <f t="shared" si="230"/>
        <v/>
      </c>
      <c r="AM293" s="104" t="str">
        <f t="shared" si="261"/>
        <v/>
      </c>
      <c r="AN293" s="104" t="str">
        <f t="shared" si="261"/>
        <v/>
      </c>
      <c r="AO293" s="104" t="str">
        <f t="shared" si="261"/>
        <v/>
      </c>
      <c r="AP293" s="104" t="str">
        <f t="shared" si="261"/>
        <v/>
      </c>
      <c r="AQ293" s="104" t="str">
        <f t="shared" si="261"/>
        <v/>
      </c>
      <c r="AR293" s="104" t="str">
        <f t="shared" si="261"/>
        <v/>
      </c>
      <c r="AS293" s="104" t="str">
        <f t="shared" si="261"/>
        <v/>
      </c>
      <c r="AT293" s="104" t="str">
        <f t="shared" si="261"/>
        <v/>
      </c>
      <c r="AU293" s="104" t="str">
        <f t="shared" si="261"/>
        <v/>
      </c>
      <c r="AV293" s="104" t="str">
        <f t="shared" si="261"/>
        <v/>
      </c>
      <c r="AW293" s="104" t="str">
        <f t="shared" si="261"/>
        <v/>
      </c>
      <c r="AX293" s="104" t="str">
        <f t="shared" si="261"/>
        <v/>
      </c>
      <c r="AY293" s="104"/>
      <c r="AZ293" s="104" t="str">
        <f t="shared" si="231"/>
        <v/>
      </c>
      <c r="BA293" s="104" t="str">
        <f t="shared" si="262"/>
        <v/>
      </c>
      <c r="BB293" s="104" t="str">
        <f t="shared" si="262"/>
        <v/>
      </c>
      <c r="BC293" s="104" t="str">
        <f t="shared" si="262"/>
        <v/>
      </c>
      <c r="BD293" s="104" t="str">
        <f t="shared" si="262"/>
        <v/>
      </c>
      <c r="BE293" s="104" t="str">
        <f t="shared" si="262"/>
        <v/>
      </c>
      <c r="BF293" s="104" t="str">
        <f t="shared" si="262"/>
        <v/>
      </c>
      <c r="BG293" s="104" t="str">
        <f t="shared" si="262"/>
        <v/>
      </c>
      <c r="BH293" s="104">
        <f t="shared" si="262"/>
        <v>21.4</v>
      </c>
      <c r="BI293" s="104" t="str">
        <f t="shared" si="262"/>
        <v/>
      </c>
      <c r="BJ293" s="104" t="str">
        <f t="shared" si="262"/>
        <v/>
      </c>
      <c r="BK293" s="104" t="str">
        <f t="shared" si="262"/>
        <v/>
      </c>
      <c r="BL293" s="104" t="str">
        <f t="shared" si="262"/>
        <v/>
      </c>
      <c r="BM293" s="104"/>
      <c r="BN293" s="104" t="str">
        <f t="shared" si="232"/>
        <v/>
      </c>
      <c r="BO293" s="104" t="str">
        <f t="shared" si="263"/>
        <v/>
      </c>
      <c r="BP293" s="104" t="str">
        <f t="shared" si="263"/>
        <v/>
      </c>
      <c r="BQ293" s="104" t="str">
        <f t="shared" si="263"/>
        <v/>
      </c>
      <c r="BR293" s="104" t="str">
        <f t="shared" si="263"/>
        <v/>
      </c>
      <c r="BS293" s="104" t="str">
        <f t="shared" si="263"/>
        <v/>
      </c>
      <c r="BT293" s="104" t="str">
        <f t="shared" si="263"/>
        <v/>
      </c>
      <c r="BU293" s="104" t="str">
        <f t="shared" si="263"/>
        <v/>
      </c>
      <c r="BV293" s="104" t="str">
        <f t="shared" si="263"/>
        <v/>
      </c>
      <c r="BW293" s="104" t="str">
        <f t="shared" si="263"/>
        <v/>
      </c>
      <c r="BX293" s="104" t="str">
        <f t="shared" si="263"/>
        <v/>
      </c>
      <c r="BY293" s="104" t="str">
        <f t="shared" si="263"/>
        <v/>
      </c>
      <c r="BZ293" s="104" t="str">
        <f t="shared" si="263"/>
        <v/>
      </c>
      <c r="CA293" s="104"/>
      <c r="CB293" s="104" t="str">
        <f t="shared" si="264"/>
        <v/>
      </c>
      <c r="CC293" s="104" t="str">
        <f t="shared" si="264"/>
        <v/>
      </c>
      <c r="CD293" s="104" t="str">
        <f t="shared" si="264"/>
        <v/>
      </c>
      <c r="CE293" s="104" t="str">
        <f t="shared" si="264"/>
        <v/>
      </c>
      <c r="CF293" s="104" t="str">
        <f t="shared" si="264"/>
        <v/>
      </c>
      <c r="CG293" s="104" t="str">
        <f t="shared" si="264"/>
        <v/>
      </c>
      <c r="CH293" s="104" t="str">
        <f t="shared" si="264"/>
        <v/>
      </c>
      <c r="CI293" s="104" t="str">
        <f t="shared" si="264"/>
        <v/>
      </c>
      <c r="CJ293" s="104" t="str">
        <f t="shared" si="264"/>
        <v/>
      </c>
      <c r="CK293" s="104" t="str">
        <f t="shared" si="264"/>
        <v/>
      </c>
      <c r="CL293" s="104" t="str">
        <f t="shared" si="264"/>
        <v/>
      </c>
      <c r="CM293" s="104" t="str">
        <f t="shared" si="264"/>
        <v/>
      </c>
      <c r="CN293" s="104" t="str">
        <f t="shared" si="264"/>
        <v/>
      </c>
      <c r="CO293" s="104"/>
      <c r="CP293" s="104" t="str">
        <f t="shared" si="265"/>
        <v/>
      </c>
      <c r="CQ293" s="104" t="str">
        <f t="shared" si="265"/>
        <v/>
      </c>
      <c r="CR293" s="104" t="str">
        <f t="shared" si="265"/>
        <v/>
      </c>
      <c r="CS293" s="104" t="str">
        <f t="shared" si="265"/>
        <v/>
      </c>
      <c r="CT293" s="104" t="str">
        <f t="shared" si="265"/>
        <v/>
      </c>
      <c r="CU293" s="104" t="str">
        <f t="shared" si="265"/>
        <v/>
      </c>
      <c r="CV293" s="104" t="str">
        <f t="shared" si="265"/>
        <v/>
      </c>
      <c r="CW293" s="104" t="str">
        <f t="shared" si="265"/>
        <v/>
      </c>
      <c r="CX293" s="104" t="str">
        <f t="shared" si="265"/>
        <v/>
      </c>
      <c r="CY293" s="104" t="str">
        <f t="shared" si="265"/>
        <v/>
      </c>
      <c r="CZ293" s="104" t="str">
        <f t="shared" si="265"/>
        <v/>
      </c>
      <c r="DA293" s="104" t="str">
        <f t="shared" si="265"/>
        <v/>
      </c>
      <c r="DB293" s="104" t="str">
        <f t="shared" si="265"/>
        <v/>
      </c>
      <c r="DC293" s="104"/>
      <c r="DD293" s="104" t="str">
        <f t="shared" si="266"/>
        <v/>
      </c>
      <c r="DE293" s="104" t="str">
        <f t="shared" si="266"/>
        <v/>
      </c>
      <c r="DF293" s="104" t="str">
        <f t="shared" si="266"/>
        <v/>
      </c>
      <c r="DG293" s="104" t="str">
        <f t="shared" si="266"/>
        <v/>
      </c>
      <c r="DH293" s="104" t="str">
        <f t="shared" si="266"/>
        <v/>
      </c>
      <c r="DI293" s="104" t="str">
        <f t="shared" si="266"/>
        <v/>
      </c>
      <c r="DJ293" s="104" t="str">
        <f t="shared" si="266"/>
        <v/>
      </c>
      <c r="DK293" s="104" t="str">
        <f t="shared" si="266"/>
        <v/>
      </c>
      <c r="DL293" s="104" t="str">
        <f t="shared" si="266"/>
        <v/>
      </c>
      <c r="DM293" s="104" t="str">
        <f t="shared" si="266"/>
        <v/>
      </c>
      <c r="DN293" s="104" t="str">
        <f t="shared" si="266"/>
        <v/>
      </c>
      <c r="DO293" s="104" t="str">
        <f t="shared" si="266"/>
        <v/>
      </c>
      <c r="DP293" s="104" t="str">
        <f t="shared" si="266"/>
        <v/>
      </c>
      <c r="DQ293" s="104"/>
      <c r="DR293" s="104" t="str">
        <f t="shared" si="267"/>
        <v/>
      </c>
      <c r="DS293" s="104" t="str">
        <f t="shared" si="267"/>
        <v/>
      </c>
      <c r="DT293" s="104" t="str">
        <f t="shared" si="267"/>
        <v/>
      </c>
      <c r="DU293" s="104" t="str">
        <f t="shared" si="267"/>
        <v/>
      </c>
      <c r="DV293" s="104" t="str">
        <f t="shared" si="267"/>
        <v/>
      </c>
      <c r="DW293" s="104" t="str">
        <f t="shared" si="267"/>
        <v/>
      </c>
      <c r="DX293" s="104" t="str">
        <f t="shared" si="267"/>
        <v/>
      </c>
      <c r="DY293" s="104" t="str">
        <f t="shared" si="267"/>
        <v/>
      </c>
      <c r="DZ293" s="104" t="str">
        <f t="shared" si="267"/>
        <v/>
      </c>
      <c r="EA293" s="104" t="str">
        <f t="shared" si="267"/>
        <v/>
      </c>
      <c r="EB293" s="104" t="str">
        <f t="shared" si="267"/>
        <v/>
      </c>
      <c r="EC293" s="104" t="str">
        <f t="shared" si="267"/>
        <v/>
      </c>
      <c r="ED293" s="104" t="str">
        <f t="shared" si="267"/>
        <v/>
      </c>
      <c r="EE293" s="104"/>
      <c r="EF293" s="104" t="str">
        <f t="shared" si="268"/>
        <v/>
      </c>
      <c r="EG293" s="104" t="str">
        <f t="shared" si="268"/>
        <v/>
      </c>
      <c r="EH293" s="104" t="str">
        <f t="shared" si="268"/>
        <v/>
      </c>
      <c r="EI293" s="104" t="str">
        <f t="shared" si="268"/>
        <v/>
      </c>
      <c r="EJ293" s="104" t="str">
        <f t="shared" si="268"/>
        <v/>
      </c>
      <c r="EK293" s="104" t="str">
        <f t="shared" si="268"/>
        <v/>
      </c>
      <c r="EL293" s="104" t="str">
        <f t="shared" si="268"/>
        <v/>
      </c>
      <c r="EM293" s="104" t="str">
        <f t="shared" si="268"/>
        <v/>
      </c>
      <c r="EN293" s="104" t="str">
        <f t="shared" si="268"/>
        <v/>
      </c>
      <c r="EO293" s="104" t="str">
        <f t="shared" si="268"/>
        <v/>
      </c>
      <c r="EP293" s="104" t="str">
        <f t="shared" si="268"/>
        <v/>
      </c>
      <c r="EQ293" s="104" t="str">
        <f t="shared" si="268"/>
        <v/>
      </c>
      <c r="ER293" s="104" t="str">
        <f t="shared" si="268"/>
        <v/>
      </c>
      <c r="ES293" s="104"/>
      <c r="ET293" s="104" t="str">
        <f t="shared" si="269"/>
        <v/>
      </c>
      <c r="EU293" s="104" t="str">
        <f t="shared" si="269"/>
        <v/>
      </c>
      <c r="EV293" s="104" t="str">
        <f t="shared" si="269"/>
        <v/>
      </c>
      <c r="EW293" s="104" t="str">
        <f t="shared" si="269"/>
        <v/>
      </c>
      <c r="EX293" s="104" t="str">
        <f t="shared" si="269"/>
        <v/>
      </c>
      <c r="EY293" s="104" t="str">
        <f t="shared" si="269"/>
        <v/>
      </c>
      <c r="EZ293" s="104" t="str">
        <f t="shared" si="269"/>
        <v/>
      </c>
      <c r="FA293" s="104" t="str">
        <f t="shared" si="269"/>
        <v/>
      </c>
      <c r="FB293" s="104" t="str">
        <f t="shared" si="269"/>
        <v/>
      </c>
      <c r="FC293" s="104" t="str">
        <f t="shared" si="269"/>
        <v/>
      </c>
      <c r="FD293" s="104" t="str">
        <f t="shared" si="269"/>
        <v/>
      </c>
      <c r="FE293" s="104" t="str">
        <f t="shared" si="269"/>
        <v/>
      </c>
      <c r="FF293" s="104" t="str">
        <f t="shared" si="269"/>
        <v/>
      </c>
      <c r="FG293" s="104"/>
      <c r="FH293" s="104" t="str">
        <f t="shared" si="270"/>
        <v/>
      </c>
      <c r="FI293" s="104" t="str">
        <f t="shared" si="270"/>
        <v/>
      </c>
      <c r="FJ293" s="104" t="str">
        <f t="shared" si="270"/>
        <v/>
      </c>
      <c r="FK293" s="104" t="str">
        <f t="shared" si="270"/>
        <v/>
      </c>
      <c r="FL293" s="104" t="str">
        <f t="shared" si="270"/>
        <v/>
      </c>
      <c r="FM293" s="104" t="str">
        <f t="shared" si="270"/>
        <v/>
      </c>
      <c r="FN293" s="104" t="str">
        <f t="shared" si="270"/>
        <v/>
      </c>
      <c r="FO293" s="104" t="str">
        <f t="shared" si="270"/>
        <v/>
      </c>
      <c r="FP293" s="104" t="str">
        <f t="shared" si="270"/>
        <v/>
      </c>
      <c r="FQ293" s="104" t="str">
        <f t="shared" si="270"/>
        <v/>
      </c>
      <c r="FR293" s="104" t="str">
        <f t="shared" si="270"/>
        <v/>
      </c>
      <c r="FS293" s="104" t="str">
        <f t="shared" si="270"/>
        <v/>
      </c>
      <c r="FT293" s="104" t="str">
        <f t="shared" si="270"/>
        <v/>
      </c>
      <c r="FU293" s="104"/>
      <c r="FV293" s="104" t="str">
        <f t="shared" si="271"/>
        <v/>
      </c>
      <c r="FW293" s="104" t="str">
        <f t="shared" si="271"/>
        <v/>
      </c>
      <c r="FX293" s="104" t="str">
        <f t="shared" si="271"/>
        <v/>
      </c>
      <c r="FY293" s="104" t="str">
        <f t="shared" si="271"/>
        <v/>
      </c>
      <c r="FZ293" s="104" t="str">
        <f t="shared" si="271"/>
        <v/>
      </c>
      <c r="GA293" s="104" t="str">
        <f t="shared" si="271"/>
        <v/>
      </c>
      <c r="GB293" s="104" t="str">
        <f t="shared" si="271"/>
        <v/>
      </c>
      <c r="GC293" s="104" t="str">
        <f t="shared" si="271"/>
        <v/>
      </c>
      <c r="GD293" s="104" t="str">
        <f t="shared" si="271"/>
        <v/>
      </c>
      <c r="GE293" s="104" t="str">
        <f t="shared" si="271"/>
        <v/>
      </c>
      <c r="GF293" s="104" t="str">
        <f t="shared" si="271"/>
        <v/>
      </c>
      <c r="GG293" s="104" t="str">
        <f t="shared" si="271"/>
        <v/>
      </c>
      <c r="GH293" s="104" t="str">
        <f t="shared" si="271"/>
        <v/>
      </c>
      <c r="GI293" s="104"/>
      <c r="GJ293" s="104" t="str">
        <f t="shared" si="272"/>
        <v/>
      </c>
      <c r="GK293" s="104" t="str">
        <f t="shared" si="272"/>
        <v/>
      </c>
      <c r="GL293" s="104" t="str">
        <f t="shared" si="272"/>
        <v/>
      </c>
      <c r="GM293" s="104" t="str">
        <f t="shared" si="272"/>
        <v/>
      </c>
      <c r="GN293" s="104" t="str">
        <f t="shared" si="272"/>
        <v/>
      </c>
      <c r="GO293" s="104" t="str">
        <f t="shared" si="272"/>
        <v/>
      </c>
      <c r="GP293" s="104" t="str">
        <f t="shared" si="272"/>
        <v/>
      </c>
      <c r="GQ293" s="104" t="str">
        <f t="shared" si="272"/>
        <v/>
      </c>
      <c r="GR293" s="104" t="str">
        <f t="shared" si="272"/>
        <v/>
      </c>
      <c r="GS293" s="104" t="str">
        <f t="shared" si="272"/>
        <v/>
      </c>
      <c r="GT293" s="104" t="str">
        <f t="shared" si="272"/>
        <v/>
      </c>
      <c r="GU293" s="104" t="str">
        <f t="shared" si="272"/>
        <v/>
      </c>
      <c r="GV293" s="104" t="str">
        <f t="shared" si="272"/>
        <v/>
      </c>
      <c r="GW293" s="104"/>
      <c r="GX293" s="104" t="str">
        <f t="shared" si="273"/>
        <v/>
      </c>
      <c r="GY293" s="104" t="str">
        <f t="shared" si="273"/>
        <v/>
      </c>
      <c r="GZ293" s="104" t="str">
        <f t="shared" si="273"/>
        <v/>
      </c>
      <c r="HA293" s="104" t="str">
        <f t="shared" si="273"/>
        <v/>
      </c>
      <c r="HB293" s="104" t="str">
        <f t="shared" si="273"/>
        <v/>
      </c>
      <c r="HC293" s="104" t="str">
        <f t="shared" si="273"/>
        <v/>
      </c>
      <c r="HD293" s="104" t="str">
        <f t="shared" si="273"/>
        <v/>
      </c>
      <c r="HE293" s="104" t="str">
        <f t="shared" si="273"/>
        <v/>
      </c>
      <c r="HF293" s="104" t="str">
        <f t="shared" si="273"/>
        <v/>
      </c>
      <c r="HG293" s="104" t="str">
        <f t="shared" si="273"/>
        <v/>
      </c>
      <c r="HH293" s="104" t="str">
        <f t="shared" si="273"/>
        <v/>
      </c>
      <c r="HI293" s="104" t="str">
        <f t="shared" si="273"/>
        <v/>
      </c>
      <c r="HJ293" s="104" t="str">
        <f t="shared" si="273"/>
        <v/>
      </c>
    </row>
    <row r="294" spans="1:218" x14ac:dyDescent="0.25">
      <c r="A294" s="91">
        <v>40669</v>
      </c>
      <c r="B294" s="113">
        <v>0.39930555555555558</v>
      </c>
      <c r="C294" s="114" t="s">
        <v>565</v>
      </c>
      <c r="D294" s="160" t="s">
        <v>690</v>
      </c>
      <c r="E294" s="112">
        <v>21.2</v>
      </c>
      <c r="F294" s="134"/>
      <c r="G294" s="161" t="s">
        <v>676</v>
      </c>
      <c r="H294" s="162" t="str">
        <f>INDEX('Daily Activity List'!B:B,MATCH(A294,'Daily Activity List'!$A:$A))</f>
        <v>AB - Clearance Sampling</v>
      </c>
      <c r="I294" s="136"/>
      <c r="J294" s="104" t="str">
        <f t="shared" si="259"/>
        <v/>
      </c>
      <c r="K294" s="104" t="str">
        <f t="shared" si="259"/>
        <v/>
      </c>
      <c r="L294" s="104" t="str">
        <f t="shared" si="274"/>
        <v/>
      </c>
      <c r="M294" s="104" t="str">
        <f t="shared" si="274"/>
        <v/>
      </c>
      <c r="N294" s="104" t="str">
        <f t="shared" si="274"/>
        <v/>
      </c>
      <c r="O294" s="104" t="str">
        <f t="shared" si="274"/>
        <v/>
      </c>
      <c r="P294" s="104" t="str">
        <f t="shared" si="274"/>
        <v/>
      </c>
      <c r="Q294" s="104" t="str">
        <f t="shared" si="274"/>
        <v/>
      </c>
      <c r="R294" s="104" t="str">
        <f t="shared" si="274"/>
        <v/>
      </c>
      <c r="S294" s="104" t="str">
        <f t="shared" si="274"/>
        <v/>
      </c>
      <c r="T294" s="104" t="str">
        <f t="shared" si="274"/>
        <v/>
      </c>
      <c r="U294" s="104" t="str">
        <f t="shared" si="274"/>
        <v/>
      </c>
      <c r="V294" s="104" t="str">
        <f t="shared" si="274"/>
        <v/>
      </c>
      <c r="W294" s="136"/>
      <c r="X294" s="104" t="str">
        <f t="shared" si="229"/>
        <v/>
      </c>
      <c r="Y294" s="104" t="str">
        <f t="shared" si="260"/>
        <v/>
      </c>
      <c r="Z294" s="104" t="str">
        <f t="shared" si="260"/>
        <v/>
      </c>
      <c r="AA294" s="104" t="str">
        <f t="shared" si="260"/>
        <v/>
      </c>
      <c r="AB294" s="104" t="str">
        <f t="shared" si="260"/>
        <v/>
      </c>
      <c r="AC294" s="104" t="str">
        <f t="shared" si="260"/>
        <v/>
      </c>
      <c r="AD294" s="104" t="str">
        <f t="shared" si="260"/>
        <v/>
      </c>
      <c r="AE294" s="104" t="str">
        <f t="shared" si="260"/>
        <v/>
      </c>
      <c r="AF294" s="104" t="str">
        <f t="shared" si="260"/>
        <v/>
      </c>
      <c r="AG294" s="104" t="str">
        <f t="shared" si="260"/>
        <v/>
      </c>
      <c r="AH294" s="104" t="str">
        <f t="shared" si="260"/>
        <v/>
      </c>
      <c r="AI294" s="104" t="str">
        <f t="shared" si="260"/>
        <v/>
      </c>
      <c r="AJ294" s="104" t="str">
        <f t="shared" si="260"/>
        <v/>
      </c>
      <c r="AK294" s="104"/>
      <c r="AL294" s="104" t="str">
        <f t="shared" si="230"/>
        <v/>
      </c>
      <c r="AM294" s="104" t="str">
        <f t="shared" si="261"/>
        <v/>
      </c>
      <c r="AN294" s="104" t="str">
        <f t="shared" si="261"/>
        <v/>
      </c>
      <c r="AO294" s="104" t="str">
        <f t="shared" si="261"/>
        <v/>
      </c>
      <c r="AP294" s="104" t="str">
        <f t="shared" si="261"/>
        <v/>
      </c>
      <c r="AQ294" s="104" t="str">
        <f t="shared" si="261"/>
        <v/>
      </c>
      <c r="AR294" s="104" t="str">
        <f t="shared" si="261"/>
        <v/>
      </c>
      <c r="AS294" s="104" t="str">
        <f t="shared" si="261"/>
        <v/>
      </c>
      <c r="AT294" s="104" t="str">
        <f t="shared" si="261"/>
        <v/>
      </c>
      <c r="AU294" s="104" t="str">
        <f t="shared" si="261"/>
        <v/>
      </c>
      <c r="AV294" s="104" t="str">
        <f t="shared" si="261"/>
        <v/>
      </c>
      <c r="AW294" s="104" t="str">
        <f t="shared" si="261"/>
        <v/>
      </c>
      <c r="AX294" s="104" t="str">
        <f t="shared" si="261"/>
        <v/>
      </c>
      <c r="AY294" s="104"/>
      <c r="AZ294" s="104" t="str">
        <f t="shared" si="231"/>
        <v/>
      </c>
      <c r="BA294" s="104" t="str">
        <f t="shared" si="262"/>
        <v/>
      </c>
      <c r="BB294" s="104" t="str">
        <f t="shared" si="262"/>
        <v/>
      </c>
      <c r="BC294" s="104" t="str">
        <f t="shared" si="262"/>
        <v/>
      </c>
      <c r="BD294" s="104" t="str">
        <f t="shared" si="262"/>
        <v/>
      </c>
      <c r="BE294" s="104" t="str">
        <f t="shared" si="262"/>
        <v/>
      </c>
      <c r="BF294" s="104" t="str">
        <f t="shared" si="262"/>
        <v/>
      </c>
      <c r="BG294" s="104" t="str">
        <f t="shared" si="262"/>
        <v/>
      </c>
      <c r="BH294" s="104">
        <f t="shared" si="262"/>
        <v>21.2</v>
      </c>
      <c r="BI294" s="104" t="str">
        <f t="shared" si="262"/>
        <v/>
      </c>
      <c r="BJ294" s="104" t="str">
        <f t="shared" si="262"/>
        <v/>
      </c>
      <c r="BK294" s="104" t="str">
        <f t="shared" si="262"/>
        <v/>
      </c>
      <c r="BL294" s="104" t="str">
        <f t="shared" si="262"/>
        <v/>
      </c>
      <c r="BM294" s="104"/>
      <c r="BN294" s="104" t="str">
        <f t="shared" si="232"/>
        <v/>
      </c>
      <c r="BO294" s="104" t="str">
        <f t="shared" si="263"/>
        <v/>
      </c>
      <c r="BP294" s="104" t="str">
        <f t="shared" si="263"/>
        <v/>
      </c>
      <c r="BQ294" s="104" t="str">
        <f t="shared" si="263"/>
        <v/>
      </c>
      <c r="BR294" s="104" t="str">
        <f t="shared" si="263"/>
        <v/>
      </c>
      <c r="BS294" s="104" t="str">
        <f t="shared" si="263"/>
        <v/>
      </c>
      <c r="BT294" s="104" t="str">
        <f t="shared" si="263"/>
        <v/>
      </c>
      <c r="BU294" s="104" t="str">
        <f t="shared" si="263"/>
        <v/>
      </c>
      <c r="BV294" s="104" t="str">
        <f t="shared" si="263"/>
        <v/>
      </c>
      <c r="BW294" s="104" t="str">
        <f t="shared" si="263"/>
        <v/>
      </c>
      <c r="BX294" s="104" t="str">
        <f t="shared" si="263"/>
        <v/>
      </c>
      <c r="BY294" s="104" t="str">
        <f t="shared" si="263"/>
        <v/>
      </c>
      <c r="BZ294" s="104" t="str">
        <f t="shared" si="263"/>
        <v/>
      </c>
      <c r="CA294" s="104"/>
      <c r="CB294" s="104" t="str">
        <f t="shared" si="264"/>
        <v/>
      </c>
      <c r="CC294" s="104" t="str">
        <f t="shared" si="264"/>
        <v/>
      </c>
      <c r="CD294" s="104" t="str">
        <f t="shared" si="264"/>
        <v/>
      </c>
      <c r="CE294" s="104" t="str">
        <f t="shared" si="264"/>
        <v/>
      </c>
      <c r="CF294" s="104" t="str">
        <f t="shared" si="264"/>
        <v/>
      </c>
      <c r="CG294" s="104" t="str">
        <f t="shared" si="264"/>
        <v/>
      </c>
      <c r="CH294" s="104" t="str">
        <f t="shared" si="264"/>
        <v/>
      </c>
      <c r="CI294" s="104" t="str">
        <f t="shared" si="264"/>
        <v/>
      </c>
      <c r="CJ294" s="104" t="str">
        <f t="shared" si="264"/>
        <v/>
      </c>
      <c r="CK294" s="104" t="str">
        <f t="shared" si="264"/>
        <v/>
      </c>
      <c r="CL294" s="104" t="str">
        <f t="shared" si="264"/>
        <v/>
      </c>
      <c r="CM294" s="104" t="str">
        <f t="shared" si="264"/>
        <v/>
      </c>
      <c r="CN294" s="104" t="str">
        <f t="shared" si="264"/>
        <v/>
      </c>
      <c r="CO294" s="104"/>
      <c r="CP294" s="104" t="str">
        <f t="shared" si="265"/>
        <v/>
      </c>
      <c r="CQ294" s="104" t="str">
        <f t="shared" si="265"/>
        <v/>
      </c>
      <c r="CR294" s="104" t="str">
        <f t="shared" si="265"/>
        <v/>
      </c>
      <c r="CS294" s="104" t="str">
        <f t="shared" si="265"/>
        <v/>
      </c>
      <c r="CT294" s="104" t="str">
        <f t="shared" si="265"/>
        <v/>
      </c>
      <c r="CU294" s="104" t="str">
        <f t="shared" si="265"/>
        <v/>
      </c>
      <c r="CV294" s="104" t="str">
        <f t="shared" si="265"/>
        <v/>
      </c>
      <c r="CW294" s="104" t="str">
        <f t="shared" si="265"/>
        <v/>
      </c>
      <c r="CX294" s="104" t="str">
        <f t="shared" si="265"/>
        <v/>
      </c>
      <c r="CY294" s="104" t="str">
        <f t="shared" si="265"/>
        <v/>
      </c>
      <c r="CZ294" s="104" t="str">
        <f t="shared" si="265"/>
        <v/>
      </c>
      <c r="DA294" s="104" t="str">
        <f t="shared" si="265"/>
        <v/>
      </c>
      <c r="DB294" s="104" t="str">
        <f t="shared" si="265"/>
        <v/>
      </c>
      <c r="DC294" s="104"/>
      <c r="DD294" s="104" t="str">
        <f t="shared" si="266"/>
        <v/>
      </c>
      <c r="DE294" s="104" t="str">
        <f t="shared" si="266"/>
        <v/>
      </c>
      <c r="DF294" s="104" t="str">
        <f t="shared" si="266"/>
        <v/>
      </c>
      <c r="DG294" s="104" t="str">
        <f t="shared" si="266"/>
        <v/>
      </c>
      <c r="DH294" s="104" t="str">
        <f t="shared" si="266"/>
        <v/>
      </c>
      <c r="DI294" s="104" t="str">
        <f t="shared" si="266"/>
        <v/>
      </c>
      <c r="DJ294" s="104" t="str">
        <f t="shared" si="266"/>
        <v/>
      </c>
      <c r="DK294" s="104" t="str">
        <f t="shared" si="266"/>
        <v/>
      </c>
      <c r="DL294" s="104" t="str">
        <f t="shared" si="266"/>
        <v/>
      </c>
      <c r="DM294" s="104" t="str">
        <f t="shared" si="266"/>
        <v/>
      </c>
      <c r="DN294" s="104" t="str">
        <f t="shared" si="266"/>
        <v/>
      </c>
      <c r="DO294" s="104" t="str">
        <f t="shared" si="266"/>
        <v/>
      </c>
      <c r="DP294" s="104" t="str">
        <f t="shared" si="266"/>
        <v/>
      </c>
      <c r="DQ294" s="104"/>
      <c r="DR294" s="104" t="str">
        <f t="shared" si="267"/>
        <v/>
      </c>
      <c r="DS294" s="104" t="str">
        <f t="shared" si="267"/>
        <v/>
      </c>
      <c r="DT294" s="104" t="str">
        <f t="shared" si="267"/>
        <v/>
      </c>
      <c r="DU294" s="104" t="str">
        <f t="shared" si="267"/>
        <v/>
      </c>
      <c r="DV294" s="104" t="str">
        <f t="shared" si="267"/>
        <v/>
      </c>
      <c r="DW294" s="104" t="str">
        <f t="shared" si="267"/>
        <v/>
      </c>
      <c r="DX294" s="104" t="str">
        <f t="shared" si="267"/>
        <v/>
      </c>
      <c r="DY294" s="104" t="str">
        <f t="shared" si="267"/>
        <v/>
      </c>
      <c r="DZ294" s="104" t="str">
        <f t="shared" si="267"/>
        <v/>
      </c>
      <c r="EA294" s="104" t="str">
        <f t="shared" si="267"/>
        <v/>
      </c>
      <c r="EB294" s="104" t="str">
        <f t="shared" si="267"/>
        <v/>
      </c>
      <c r="EC294" s="104" t="str">
        <f t="shared" si="267"/>
        <v/>
      </c>
      <c r="ED294" s="104" t="str">
        <f t="shared" si="267"/>
        <v/>
      </c>
      <c r="EE294" s="104"/>
      <c r="EF294" s="104" t="str">
        <f t="shared" si="268"/>
        <v/>
      </c>
      <c r="EG294" s="104" t="str">
        <f t="shared" si="268"/>
        <v/>
      </c>
      <c r="EH294" s="104" t="str">
        <f t="shared" si="268"/>
        <v/>
      </c>
      <c r="EI294" s="104" t="str">
        <f t="shared" si="268"/>
        <v/>
      </c>
      <c r="EJ294" s="104" t="str">
        <f t="shared" si="268"/>
        <v/>
      </c>
      <c r="EK294" s="104" t="str">
        <f t="shared" si="268"/>
        <v/>
      </c>
      <c r="EL294" s="104" t="str">
        <f t="shared" si="268"/>
        <v/>
      </c>
      <c r="EM294" s="104" t="str">
        <f t="shared" si="268"/>
        <v/>
      </c>
      <c r="EN294" s="104" t="str">
        <f t="shared" si="268"/>
        <v/>
      </c>
      <c r="EO294" s="104" t="str">
        <f t="shared" si="268"/>
        <v/>
      </c>
      <c r="EP294" s="104" t="str">
        <f t="shared" si="268"/>
        <v/>
      </c>
      <c r="EQ294" s="104" t="str">
        <f t="shared" si="268"/>
        <v/>
      </c>
      <c r="ER294" s="104" t="str">
        <f t="shared" si="268"/>
        <v/>
      </c>
      <c r="ES294" s="104"/>
      <c r="ET294" s="104" t="str">
        <f t="shared" si="269"/>
        <v/>
      </c>
      <c r="EU294" s="104" t="str">
        <f t="shared" si="269"/>
        <v/>
      </c>
      <c r="EV294" s="104" t="str">
        <f t="shared" si="269"/>
        <v/>
      </c>
      <c r="EW294" s="104" t="str">
        <f t="shared" si="269"/>
        <v/>
      </c>
      <c r="EX294" s="104" t="str">
        <f t="shared" si="269"/>
        <v/>
      </c>
      <c r="EY294" s="104" t="str">
        <f t="shared" si="269"/>
        <v/>
      </c>
      <c r="EZ294" s="104" t="str">
        <f t="shared" si="269"/>
        <v/>
      </c>
      <c r="FA294" s="104" t="str">
        <f t="shared" si="269"/>
        <v/>
      </c>
      <c r="FB294" s="104" t="str">
        <f t="shared" si="269"/>
        <v/>
      </c>
      <c r="FC294" s="104" t="str">
        <f t="shared" si="269"/>
        <v/>
      </c>
      <c r="FD294" s="104" t="str">
        <f t="shared" si="269"/>
        <v/>
      </c>
      <c r="FE294" s="104" t="str">
        <f t="shared" si="269"/>
        <v/>
      </c>
      <c r="FF294" s="104" t="str">
        <f t="shared" si="269"/>
        <v/>
      </c>
      <c r="FG294" s="104"/>
      <c r="FH294" s="104" t="str">
        <f t="shared" si="270"/>
        <v/>
      </c>
      <c r="FI294" s="104" t="str">
        <f t="shared" si="270"/>
        <v/>
      </c>
      <c r="FJ294" s="104" t="str">
        <f t="shared" si="270"/>
        <v/>
      </c>
      <c r="FK294" s="104" t="str">
        <f t="shared" si="270"/>
        <v/>
      </c>
      <c r="FL294" s="104" t="str">
        <f t="shared" si="270"/>
        <v/>
      </c>
      <c r="FM294" s="104" t="str">
        <f t="shared" si="270"/>
        <v/>
      </c>
      <c r="FN294" s="104" t="str">
        <f t="shared" si="270"/>
        <v/>
      </c>
      <c r="FO294" s="104" t="str">
        <f t="shared" si="270"/>
        <v/>
      </c>
      <c r="FP294" s="104" t="str">
        <f t="shared" si="270"/>
        <v/>
      </c>
      <c r="FQ294" s="104" t="str">
        <f t="shared" si="270"/>
        <v/>
      </c>
      <c r="FR294" s="104" t="str">
        <f t="shared" si="270"/>
        <v/>
      </c>
      <c r="FS294" s="104" t="str">
        <f t="shared" si="270"/>
        <v/>
      </c>
      <c r="FT294" s="104" t="str">
        <f t="shared" si="270"/>
        <v/>
      </c>
      <c r="FU294" s="104"/>
      <c r="FV294" s="104" t="str">
        <f t="shared" si="271"/>
        <v/>
      </c>
      <c r="FW294" s="104" t="str">
        <f t="shared" si="271"/>
        <v/>
      </c>
      <c r="FX294" s="104" t="str">
        <f t="shared" si="271"/>
        <v/>
      </c>
      <c r="FY294" s="104" t="str">
        <f t="shared" si="271"/>
        <v/>
      </c>
      <c r="FZ294" s="104" t="str">
        <f t="shared" si="271"/>
        <v/>
      </c>
      <c r="GA294" s="104" t="str">
        <f t="shared" si="271"/>
        <v/>
      </c>
      <c r="GB294" s="104" t="str">
        <f t="shared" si="271"/>
        <v/>
      </c>
      <c r="GC294" s="104" t="str">
        <f t="shared" si="271"/>
        <v/>
      </c>
      <c r="GD294" s="104" t="str">
        <f t="shared" si="271"/>
        <v/>
      </c>
      <c r="GE294" s="104" t="str">
        <f t="shared" si="271"/>
        <v/>
      </c>
      <c r="GF294" s="104" t="str">
        <f t="shared" si="271"/>
        <v/>
      </c>
      <c r="GG294" s="104" t="str">
        <f t="shared" si="271"/>
        <v/>
      </c>
      <c r="GH294" s="104" t="str">
        <f t="shared" si="271"/>
        <v/>
      </c>
      <c r="GI294" s="104"/>
      <c r="GJ294" s="104" t="str">
        <f t="shared" si="272"/>
        <v/>
      </c>
      <c r="GK294" s="104" t="str">
        <f t="shared" si="272"/>
        <v/>
      </c>
      <c r="GL294" s="104" t="str">
        <f t="shared" si="272"/>
        <v/>
      </c>
      <c r="GM294" s="104" t="str">
        <f t="shared" si="272"/>
        <v/>
      </c>
      <c r="GN294" s="104" t="str">
        <f t="shared" si="272"/>
        <v/>
      </c>
      <c r="GO294" s="104" t="str">
        <f t="shared" si="272"/>
        <v/>
      </c>
      <c r="GP294" s="104" t="str">
        <f t="shared" si="272"/>
        <v/>
      </c>
      <c r="GQ294" s="104" t="str">
        <f t="shared" si="272"/>
        <v/>
      </c>
      <c r="GR294" s="104" t="str">
        <f t="shared" si="272"/>
        <v/>
      </c>
      <c r="GS294" s="104" t="str">
        <f t="shared" si="272"/>
        <v/>
      </c>
      <c r="GT294" s="104" t="str">
        <f t="shared" si="272"/>
        <v/>
      </c>
      <c r="GU294" s="104" t="str">
        <f t="shared" si="272"/>
        <v/>
      </c>
      <c r="GV294" s="104" t="str">
        <f t="shared" si="272"/>
        <v/>
      </c>
      <c r="GW294" s="104"/>
      <c r="GX294" s="104" t="str">
        <f t="shared" si="273"/>
        <v/>
      </c>
      <c r="GY294" s="104" t="str">
        <f t="shared" si="273"/>
        <v/>
      </c>
      <c r="GZ294" s="104" t="str">
        <f t="shared" si="273"/>
        <v/>
      </c>
      <c r="HA294" s="104" t="str">
        <f t="shared" si="273"/>
        <v/>
      </c>
      <c r="HB294" s="104" t="str">
        <f t="shared" si="273"/>
        <v/>
      </c>
      <c r="HC294" s="104" t="str">
        <f t="shared" si="273"/>
        <v/>
      </c>
      <c r="HD294" s="104" t="str">
        <f t="shared" si="273"/>
        <v/>
      </c>
      <c r="HE294" s="104" t="str">
        <f t="shared" si="273"/>
        <v/>
      </c>
      <c r="HF294" s="104" t="str">
        <f t="shared" si="273"/>
        <v/>
      </c>
      <c r="HG294" s="104" t="str">
        <f t="shared" si="273"/>
        <v/>
      </c>
      <c r="HH294" s="104" t="str">
        <f t="shared" si="273"/>
        <v/>
      </c>
      <c r="HI294" s="104" t="str">
        <f t="shared" si="273"/>
        <v/>
      </c>
      <c r="HJ294" s="104" t="str">
        <f t="shared" si="273"/>
        <v/>
      </c>
    </row>
    <row r="295" spans="1:218" x14ac:dyDescent="0.25">
      <c r="A295" s="91">
        <v>40669</v>
      </c>
      <c r="B295" s="113">
        <v>0.40138888888888885</v>
      </c>
      <c r="C295" s="114" t="s">
        <v>565</v>
      </c>
      <c r="D295" s="160" t="s">
        <v>677</v>
      </c>
      <c r="E295" s="112">
        <v>23.4</v>
      </c>
      <c r="F295" s="134"/>
      <c r="G295" s="161" t="s">
        <v>676</v>
      </c>
      <c r="H295" s="162" t="str">
        <f>INDEX('Daily Activity List'!B:B,MATCH(A295,'Daily Activity List'!$A:$A))</f>
        <v>AB - Clearance Sampling</v>
      </c>
      <c r="I295" s="136"/>
      <c r="J295" s="104" t="str">
        <f t="shared" si="259"/>
        <v/>
      </c>
      <c r="K295" s="104" t="str">
        <f t="shared" si="259"/>
        <v/>
      </c>
      <c r="L295" s="104" t="str">
        <f t="shared" si="274"/>
        <v/>
      </c>
      <c r="M295" s="104" t="str">
        <f t="shared" si="274"/>
        <v/>
      </c>
      <c r="N295" s="104" t="str">
        <f t="shared" si="274"/>
        <v/>
      </c>
      <c r="O295" s="104" t="str">
        <f t="shared" si="274"/>
        <v/>
      </c>
      <c r="P295" s="104" t="str">
        <f t="shared" si="274"/>
        <v/>
      </c>
      <c r="Q295" s="104" t="str">
        <f t="shared" si="274"/>
        <v/>
      </c>
      <c r="R295" s="104" t="str">
        <f t="shared" si="274"/>
        <v/>
      </c>
      <c r="S295" s="104" t="str">
        <f t="shared" si="274"/>
        <v/>
      </c>
      <c r="T295" s="104" t="str">
        <f t="shared" si="274"/>
        <v/>
      </c>
      <c r="U295" s="104" t="str">
        <f t="shared" si="274"/>
        <v/>
      </c>
      <c r="V295" s="104" t="str">
        <f t="shared" si="274"/>
        <v/>
      </c>
      <c r="W295" s="136"/>
      <c r="X295" s="104" t="str">
        <f t="shared" si="229"/>
        <v/>
      </c>
      <c r="Y295" s="104" t="str">
        <f t="shared" si="260"/>
        <v/>
      </c>
      <c r="Z295" s="104" t="str">
        <f t="shared" si="260"/>
        <v/>
      </c>
      <c r="AA295" s="104" t="str">
        <f t="shared" si="260"/>
        <v/>
      </c>
      <c r="AB295" s="104" t="str">
        <f t="shared" si="260"/>
        <v/>
      </c>
      <c r="AC295" s="104" t="str">
        <f t="shared" si="260"/>
        <v/>
      </c>
      <c r="AD295" s="104" t="str">
        <f t="shared" si="260"/>
        <v/>
      </c>
      <c r="AE295" s="104" t="str">
        <f t="shared" si="260"/>
        <v/>
      </c>
      <c r="AF295" s="104" t="str">
        <f t="shared" si="260"/>
        <v/>
      </c>
      <c r="AG295" s="104" t="str">
        <f t="shared" si="260"/>
        <v/>
      </c>
      <c r="AH295" s="104" t="str">
        <f t="shared" si="260"/>
        <v/>
      </c>
      <c r="AI295" s="104" t="str">
        <f t="shared" si="260"/>
        <v/>
      </c>
      <c r="AJ295" s="104" t="str">
        <f t="shared" si="260"/>
        <v/>
      </c>
      <c r="AK295" s="104"/>
      <c r="AL295" s="104" t="str">
        <f t="shared" si="230"/>
        <v/>
      </c>
      <c r="AM295" s="104" t="str">
        <f t="shared" si="261"/>
        <v/>
      </c>
      <c r="AN295" s="104" t="str">
        <f t="shared" si="261"/>
        <v/>
      </c>
      <c r="AO295" s="104" t="str">
        <f t="shared" si="261"/>
        <v/>
      </c>
      <c r="AP295" s="104" t="str">
        <f t="shared" si="261"/>
        <v/>
      </c>
      <c r="AQ295" s="104" t="str">
        <f t="shared" si="261"/>
        <v/>
      </c>
      <c r="AR295" s="104" t="str">
        <f t="shared" si="261"/>
        <v/>
      </c>
      <c r="AS295" s="104" t="str">
        <f t="shared" si="261"/>
        <v/>
      </c>
      <c r="AT295" s="104" t="str">
        <f t="shared" si="261"/>
        <v/>
      </c>
      <c r="AU295" s="104" t="str">
        <f t="shared" si="261"/>
        <v/>
      </c>
      <c r="AV295" s="104" t="str">
        <f t="shared" si="261"/>
        <v/>
      </c>
      <c r="AW295" s="104" t="str">
        <f t="shared" si="261"/>
        <v/>
      </c>
      <c r="AX295" s="104" t="str">
        <f t="shared" si="261"/>
        <v/>
      </c>
      <c r="AY295" s="104"/>
      <c r="AZ295" s="104" t="str">
        <f t="shared" si="231"/>
        <v/>
      </c>
      <c r="BA295" s="104" t="str">
        <f t="shared" si="262"/>
        <v/>
      </c>
      <c r="BB295" s="104" t="str">
        <f t="shared" si="262"/>
        <v/>
      </c>
      <c r="BC295" s="104" t="str">
        <f t="shared" si="262"/>
        <v/>
      </c>
      <c r="BD295" s="104" t="str">
        <f t="shared" si="262"/>
        <v/>
      </c>
      <c r="BE295" s="104" t="str">
        <f t="shared" si="262"/>
        <v/>
      </c>
      <c r="BF295" s="104" t="str">
        <f t="shared" si="262"/>
        <v/>
      </c>
      <c r="BG295" s="104" t="str">
        <f t="shared" si="262"/>
        <v/>
      </c>
      <c r="BH295" s="104">
        <f t="shared" si="262"/>
        <v>23.4</v>
      </c>
      <c r="BI295" s="104" t="str">
        <f t="shared" si="262"/>
        <v/>
      </c>
      <c r="BJ295" s="104" t="str">
        <f t="shared" si="262"/>
        <v/>
      </c>
      <c r="BK295" s="104" t="str">
        <f t="shared" si="262"/>
        <v/>
      </c>
      <c r="BL295" s="104" t="str">
        <f t="shared" si="262"/>
        <v/>
      </c>
      <c r="BM295" s="104"/>
      <c r="BN295" s="104" t="str">
        <f t="shared" si="232"/>
        <v/>
      </c>
      <c r="BO295" s="104" t="str">
        <f t="shared" si="263"/>
        <v/>
      </c>
      <c r="BP295" s="104" t="str">
        <f t="shared" si="263"/>
        <v/>
      </c>
      <c r="BQ295" s="104" t="str">
        <f t="shared" si="263"/>
        <v/>
      </c>
      <c r="BR295" s="104" t="str">
        <f t="shared" si="263"/>
        <v/>
      </c>
      <c r="BS295" s="104" t="str">
        <f t="shared" si="263"/>
        <v/>
      </c>
      <c r="BT295" s="104" t="str">
        <f t="shared" si="263"/>
        <v/>
      </c>
      <c r="BU295" s="104" t="str">
        <f t="shared" si="263"/>
        <v/>
      </c>
      <c r="BV295" s="104" t="str">
        <f t="shared" si="263"/>
        <v/>
      </c>
      <c r="BW295" s="104" t="str">
        <f t="shared" si="263"/>
        <v/>
      </c>
      <c r="BX295" s="104" t="str">
        <f t="shared" si="263"/>
        <v/>
      </c>
      <c r="BY295" s="104" t="str">
        <f t="shared" si="263"/>
        <v/>
      </c>
      <c r="BZ295" s="104" t="str">
        <f t="shared" si="263"/>
        <v/>
      </c>
      <c r="CA295" s="104"/>
      <c r="CB295" s="104" t="str">
        <f t="shared" si="264"/>
        <v/>
      </c>
      <c r="CC295" s="104" t="str">
        <f t="shared" si="264"/>
        <v/>
      </c>
      <c r="CD295" s="104" t="str">
        <f t="shared" si="264"/>
        <v/>
      </c>
      <c r="CE295" s="104" t="str">
        <f t="shared" si="264"/>
        <v/>
      </c>
      <c r="CF295" s="104" t="str">
        <f t="shared" si="264"/>
        <v/>
      </c>
      <c r="CG295" s="104" t="str">
        <f t="shared" si="264"/>
        <v/>
      </c>
      <c r="CH295" s="104" t="str">
        <f t="shared" si="264"/>
        <v/>
      </c>
      <c r="CI295" s="104" t="str">
        <f t="shared" si="264"/>
        <v/>
      </c>
      <c r="CJ295" s="104" t="str">
        <f t="shared" si="264"/>
        <v/>
      </c>
      <c r="CK295" s="104" t="str">
        <f t="shared" si="264"/>
        <v/>
      </c>
      <c r="CL295" s="104" t="str">
        <f t="shared" si="264"/>
        <v/>
      </c>
      <c r="CM295" s="104" t="str">
        <f t="shared" si="264"/>
        <v/>
      </c>
      <c r="CN295" s="104" t="str">
        <f t="shared" si="264"/>
        <v/>
      </c>
      <c r="CO295" s="104"/>
      <c r="CP295" s="104" t="str">
        <f t="shared" si="265"/>
        <v/>
      </c>
      <c r="CQ295" s="104" t="str">
        <f t="shared" si="265"/>
        <v/>
      </c>
      <c r="CR295" s="104" t="str">
        <f t="shared" si="265"/>
        <v/>
      </c>
      <c r="CS295" s="104" t="str">
        <f t="shared" si="265"/>
        <v/>
      </c>
      <c r="CT295" s="104" t="str">
        <f t="shared" si="265"/>
        <v/>
      </c>
      <c r="CU295" s="104" t="str">
        <f t="shared" si="265"/>
        <v/>
      </c>
      <c r="CV295" s="104" t="str">
        <f t="shared" si="265"/>
        <v/>
      </c>
      <c r="CW295" s="104" t="str">
        <f t="shared" si="265"/>
        <v/>
      </c>
      <c r="CX295" s="104" t="str">
        <f t="shared" si="265"/>
        <v/>
      </c>
      <c r="CY295" s="104" t="str">
        <f t="shared" si="265"/>
        <v/>
      </c>
      <c r="CZ295" s="104" t="str">
        <f t="shared" si="265"/>
        <v/>
      </c>
      <c r="DA295" s="104" t="str">
        <f t="shared" si="265"/>
        <v/>
      </c>
      <c r="DB295" s="104" t="str">
        <f t="shared" si="265"/>
        <v/>
      </c>
      <c r="DC295" s="104"/>
      <c r="DD295" s="104" t="str">
        <f t="shared" si="266"/>
        <v/>
      </c>
      <c r="DE295" s="104" t="str">
        <f t="shared" si="266"/>
        <v/>
      </c>
      <c r="DF295" s="104" t="str">
        <f t="shared" si="266"/>
        <v/>
      </c>
      <c r="DG295" s="104" t="str">
        <f t="shared" si="266"/>
        <v/>
      </c>
      <c r="DH295" s="104" t="str">
        <f t="shared" si="266"/>
        <v/>
      </c>
      <c r="DI295" s="104" t="str">
        <f t="shared" si="266"/>
        <v/>
      </c>
      <c r="DJ295" s="104" t="str">
        <f t="shared" si="266"/>
        <v/>
      </c>
      <c r="DK295" s="104" t="str">
        <f t="shared" si="266"/>
        <v/>
      </c>
      <c r="DL295" s="104" t="str">
        <f t="shared" si="266"/>
        <v/>
      </c>
      <c r="DM295" s="104" t="str">
        <f t="shared" si="266"/>
        <v/>
      </c>
      <c r="DN295" s="104" t="str">
        <f t="shared" si="266"/>
        <v/>
      </c>
      <c r="DO295" s="104" t="str">
        <f t="shared" si="266"/>
        <v/>
      </c>
      <c r="DP295" s="104" t="str">
        <f t="shared" si="266"/>
        <v/>
      </c>
      <c r="DQ295" s="104"/>
      <c r="DR295" s="104" t="str">
        <f t="shared" si="267"/>
        <v/>
      </c>
      <c r="DS295" s="104" t="str">
        <f t="shared" si="267"/>
        <v/>
      </c>
      <c r="DT295" s="104" t="str">
        <f t="shared" si="267"/>
        <v/>
      </c>
      <c r="DU295" s="104" t="str">
        <f t="shared" si="267"/>
        <v/>
      </c>
      <c r="DV295" s="104" t="str">
        <f t="shared" si="267"/>
        <v/>
      </c>
      <c r="DW295" s="104" t="str">
        <f t="shared" si="267"/>
        <v/>
      </c>
      <c r="DX295" s="104" t="str">
        <f t="shared" si="267"/>
        <v/>
      </c>
      <c r="DY295" s="104" t="str">
        <f t="shared" si="267"/>
        <v/>
      </c>
      <c r="DZ295" s="104" t="str">
        <f t="shared" si="267"/>
        <v/>
      </c>
      <c r="EA295" s="104" t="str">
        <f t="shared" si="267"/>
        <v/>
      </c>
      <c r="EB295" s="104" t="str">
        <f t="shared" si="267"/>
        <v/>
      </c>
      <c r="EC295" s="104" t="str">
        <f t="shared" si="267"/>
        <v/>
      </c>
      <c r="ED295" s="104" t="str">
        <f t="shared" si="267"/>
        <v/>
      </c>
      <c r="EE295" s="104"/>
      <c r="EF295" s="104" t="str">
        <f t="shared" si="268"/>
        <v/>
      </c>
      <c r="EG295" s="104" t="str">
        <f t="shared" si="268"/>
        <v/>
      </c>
      <c r="EH295" s="104" t="str">
        <f t="shared" si="268"/>
        <v/>
      </c>
      <c r="EI295" s="104" t="str">
        <f t="shared" si="268"/>
        <v/>
      </c>
      <c r="EJ295" s="104" t="str">
        <f t="shared" si="268"/>
        <v/>
      </c>
      <c r="EK295" s="104" t="str">
        <f t="shared" si="268"/>
        <v/>
      </c>
      <c r="EL295" s="104" t="str">
        <f t="shared" si="268"/>
        <v/>
      </c>
      <c r="EM295" s="104" t="str">
        <f t="shared" si="268"/>
        <v/>
      </c>
      <c r="EN295" s="104" t="str">
        <f t="shared" si="268"/>
        <v/>
      </c>
      <c r="EO295" s="104" t="str">
        <f t="shared" si="268"/>
        <v/>
      </c>
      <c r="EP295" s="104" t="str">
        <f t="shared" si="268"/>
        <v/>
      </c>
      <c r="EQ295" s="104" t="str">
        <f t="shared" si="268"/>
        <v/>
      </c>
      <c r="ER295" s="104" t="str">
        <f t="shared" si="268"/>
        <v/>
      </c>
      <c r="ES295" s="104"/>
      <c r="ET295" s="104" t="str">
        <f t="shared" si="269"/>
        <v/>
      </c>
      <c r="EU295" s="104" t="str">
        <f t="shared" si="269"/>
        <v/>
      </c>
      <c r="EV295" s="104" t="str">
        <f t="shared" si="269"/>
        <v/>
      </c>
      <c r="EW295" s="104" t="str">
        <f t="shared" si="269"/>
        <v/>
      </c>
      <c r="EX295" s="104" t="str">
        <f t="shared" si="269"/>
        <v/>
      </c>
      <c r="EY295" s="104" t="str">
        <f t="shared" si="269"/>
        <v/>
      </c>
      <c r="EZ295" s="104" t="str">
        <f t="shared" si="269"/>
        <v/>
      </c>
      <c r="FA295" s="104" t="str">
        <f t="shared" si="269"/>
        <v/>
      </c>
      <c r="FB295" s="104" t="str">
        <f t="shared" si="269"/>
        <v/>
      </c>
      <c r="FC295" s="104" t="str">
        <f t="shared" si="269"/>
        <v/>
      </c>
      <c r="FD295" s="104" t="str">
        <f t="shared" si="269"/>
        <v/>
      </c>
      <c r="FE295" s="104" t="str">
        <f t="shared" si="269"/>
        <v/>
      </c>
      <c r="FF295" s="104" t="str">
        <f t="shared" si="269"/>
        <v/>
      </c>
      <c r="FG295" s="104"/>
      <c r="FH295" s="104" t="str">
        <f t="shared" si="270"/>
        <v/>
      </c>
      <c r="FI295" s="104" t="str">
        <f t="shared" si="270"/>
        <v/>
      </c>
      <c r="FJ295" s="104" t="str">
        <f t="shared" si="270"/>
        <v/>
      </c>
      <c r="FK295" s="104" t="str">
        <f t="shared" si="270"/>
        <v/>
      </c>
      <c r="FL295" s="104" t="str">
        <f t="shared" si="270"/>
        <v/>
      </c>
      <c r="FM295" s="104" t="str">
        <f t="shared" si="270"/>
        <v/>
      </c>
      <c r="FN295" s="104" t="str">
        <f t="shared" si="270"/>
        <v/>
      </c>
      <c r="FO295" s="104" t="str">
        <f t="shared" si="270"/>
        <v/>
      </c>
      <c r="FP295" s="104" t="str">
        <f t="shared" si="270"/>
        <v/>
      </c>
      <c r="FQ295" s="104" t="str">
        <f t="shared" si="270"/>
        <v/>
      </c>
      <c r="FR295" s="104" t="str">
        <f t="shared" si="270"/>
        <v/>
      </c>
      <c r="FS295" s="104" t="str">
        <f t="shared" si="270"/>
        <v/>
      </c>
      <c r="FT295" s="104" t="str">
        <f t="shared" si="270"/>
        <v/>
      </c>
      <c r="FU295" s="104"/>
      <c r="FV295" s="104" t="str">
        <f t="shared" si="271"/>
        <v/>
      </c>
      <c r="FW295" s="104" t="str">
        <f t="shared" si="271"/>
        <v/>
      </c>
      <c r="FX295" s="104" t="str">
        <f t="shared" si="271"/>
        <v/>
      </c>
      <c r="FY295" s="104" t="str">
        <f t="shared" si="271"/>
        <v/>
      </c>
      <c r="FZ295" s="104" t="str">
        <f t="shared" si="271"/>
        <v/>
      </c>
      <c r="GA295" s="104" t="str">
        <f t="shared" si="271"/>
        <v/>
      </c>
      <c r="GB295" s="104" t="str">
        <f t="shared" si="271"/>
        <v/>
      </c>
      <c r="GC295" s="104" t="str">
        <f t="shared" si="271"/>
        <v/>
      </c>
      <c r="GD295" s="104" t="str">
        <f t="shared" si="271"/>
        <v/>
      </c>
      <c r="GE295" s="104" t="str">
        <f t="shared" si="271"/>
        <v/>
      </c>
      <c r="GF295" s="104" t="str">
        <f t="shared" si="271"/>
        <v/>
      </c>
      <c r="GG295" s="104" t="str">
        <f t="shared" si="271"/>
        <v/>
      </c>
      <c r="GH295" s="104" t="str">
        <f t="shared" si="271"/>
        <v/>
      </c>
      <c r="GI295" s="104"/>
      <c r="GJ295" s="104" t="str">
        <f t="shared" si="272"/>
        <v/>
      </c>
      <c r="GK295" s="104" t="str">
        <f t="shared" si="272"/>
        <v/>
      </c>
      <c r="GL295" s="104" t="str">
        <f t="shared" si="272"/>
        <v/>
      </c>
      <c r="GM295" s="104" t="str">
        <f t="shared" si="272"/>
        <v/>
      </c>
      <c r="GN295" s="104" t="str">
        <f t="shared" si="272"/>
        <v/>
      </c>
      <c r="GO295" s="104" t="str">
        <f t="shared" si="272"/>
        <v/>
      </c>
      <c r="GP295" s="104" t="str">
        <f t="shared" si="272"/>
        <v/>
      </c>
      <c r="GQ295" s="104" t="str">
        <f t="shared" si="272"/>
        <v/>
      </c>
      <c r="GR295" s="104" t="str">
        <f t="shared" si="272"/>
        <v/>
      </c>
      <c r="GS295" s="104" t="str">
        <f t="shared" si="272"/>
        <v/>
      </c>
      <c r="GT295" s="104" t="str">
        <f t="shared" si="272"/>
        <v/>
      </c>
      <c r="GU295" s="104" t="str">
        <f t="shared" si="272"/>
        <v/>
      </c>
      <c r="GV295" s="104" t="str">
        <f t="shared" si="272"/>
        <v/>
      </c>
      <c r="GW295" s="104"/>
      <c r="GX295" s="104" t="str">
        <f t="shared" si="273"/>
        <v/>
      </c>
      <c r="GY295" s="104" t="str">
        <f t="shared" si="273"/>
        <v/>
      </c>
      <c r="GZ295" s="104" t="str">
        <f t="shared" si="273"/>
        <v/>
      </c>
      <c r="HA295" s="104" t="str">
        <f t="shared" si="273"/>
        <v/>
      </c>
      <c r="HB295" s="104" t="str">
        <f t="shared" si="273"/>
        <v/>
      </c>
      <c r="HC295" s="104" t="str">
        <f t="shared" si="273"/>
        <v/>
      </c>
      <c r="HD295" s="104" t="str">
        <f t="shared" si="273"/>
        <v/>
      </c>
      <c r="HE295" s="104" t="str">
        <f t="shared" si="273"/>
        <v/>
      </c>
      <c r="HF295" s="104" t="str">
        <f t="shared" si="273"/>
        <v/>
      </c>
      <c r="HG295" s="104" t="str">
        <f t="shared" si="273"/>
        <v/>
      </c>
      <c r="HH295" s="104" t="str">
        <f t="shared" si="273"/>
        <v/>
      </c>
      <c r="HI295" s="104" t="str">
        <f t="shared" si="273"/>
        <v/>
      </c>
      <c r="HJ295" s="104" t="str">
        <f t="shared" si="273"/>
        <v/>
      </c>
    </row>
    <row r="296" spans="1:218" x14ac:dyDescent="0.25">
      <c r="A296" s="91">
        <v>40669</v>
      </c>
      <c r="B296" s="113">
        <v>0.40347222222222223</v>
      </c>
      <c r="C296" s="114" t="s">
        <v>565</v>
      </c>
      <c r="D296" s="160" t="s">
        <v>689</v>
      </c>
      <c r="E296" s="112">
        <v>16.399999999999999</v>
      </c>
      <c r="F296" s="134"/>
      <c r="G296" s="161" t="s">
        <v>676</v>
      </c>
      <c r="H296" s="162" t="str">
        <f>INDEX('Daily Activity List'!B:B,MATCH(A296,'Daily Activity List'!$A:$A))</f>
        <v>AB - Clearance Sampling</v>
      </c>
      <c r="I296" s="136"/>
      <c r="J296" s="104" t="str">
        <f t="shared" si="259"/>
        <v/>
      </c>
      <c r="K296" s="104" t="str">
        <f t="shared" si="259"/>
        <v/>
      </c>
      <c r="L296" s="104" t="str">
        <f t="shared" si="274"/>
        <v/>
      </c>
      <c r="M296" s="104" t="str">
        <f t="shared" si="274"/>
        <v/>
      </c>
      <c r="N296" s="104" t="str">
        <f t="shared" si="274"/>
        <v/>
      </c>
      <c r="O296" s="104" t="str">
        <f t="shared" si="274"/>
        <v/>
      </c>
      <c r="P296" s="104" t="str">
        <f t="shared" si="274"/>
        <v/>
      </c>
      <c r="Q296" s="104" t="str">
        <f t="shared" si="274"/>
        <v/>
      </c>
      <c r="R296" s="104" t="str">
        <f t="shared" si="274"/>
        <v/>
      </c>
      <c r="S296" s="104" t="str">
        <f t="shared" si="274"/>
        <v/>
      </c>
      <c r="T296" s="104" t="str">
        <f t="shared" si="274"/>
        <v/>
      </c>
      <c r="U296" s="104" t="str">
        <f t="shared" si="274"/>
        <v/>
      </c>
      <c r="V296" s="104" t="str">
        <f t="shared" si="274"/>
        <v/>
      </c>
      <c r="W296" s="136"/>
      <c r="X296" s="104" t="str">
        <f t="shared" si="229"/>
        <v/>
      </c>
      <c r="Y296" s="104" t="str">
        <f t="shared" si="260"/>
        <v/>
      </c>
      <c r="Z296" s="104" t="str">
        <f t="shared" si="260"/>
        <v/>
      </c>
      <c r="AA296" s="104" t="str">
        <f t="shared" si="260"/>
        <v/>
      </c>
      <c r="AB296" s="104" t="str">
        <f t="shared" si="260"/>
        <v/>
      </c>
      <c r="AC296" s="104" t="str">
        <f t="shared" si="260"/>
        <v/>
      </c>
      <c r="AD296" s="104" t="str">
        <f t="shared" si="260"/>
        <v/>
      </c>
      <c r="AE296" s="104" t="str">
        <f t="shared" si="260"/>
        <v/>
      </c>
      <c r="AF296" s="104" t="str">
        <f t="shared" si="260"/>
        <v/>
      </c>
      <c r="AG296" s="104" t="str">
        <f t="shared" si="260"/>
        <v/>
      </c>
      <c r="AH296" s="104" t="str">
        <f t="shared" si="260"/>
        <v/>
      </c>
      <c r="AI296" s="104" t="str">
        <f t="shared" si="260"/>
        <v/>
      </c>
      <c r="AJ296" s="104" t="str">
        <f t="shared" si="260"/>
        <v/>
      </c>
      <c r="AK296" s="104"/>
      <c r="AL296" s="104" t="str">
        <f t="shared" si="230"/>
        <v/>
      </c>
      <c r="AM296" s="104" t="str">
        <f t="shared" si="261"/>
        <v/>
      </c>
      <c r="AN296" s="104" t="str">
        <f t="shared" si="261"/>
        <v/>
      </c>
      <c r="AO296" s="104" t="str">
        <f t="shared" si="261"/>
        <v/>
      </c>
      <c r="AP296" s="104" t="str">
        <f t="shared" si="261"/>
        <v/>
      </c>
      <c r="AQ296" s="104" t="str">
        <f t="shared" si="261"/>
        <v/>
      </c>
      <c r="AR296" s="104" t="str">
        <f t="shared" si="261"/>
        <v/>
      </c>
      <c r="AS296" s="104" t="str">
        <f t="shared" si="261"/>
        <v/>
      </c>
      <c r="AT296" s="104" t="str">
        <f t="shared" si="261"/>
        <v/>
      </c>
      <c r="AU296" s="104" t="str">
        <f t="shared" si="261"/>
        <v/>
      </c>
      <c r="AV296" s="104" t="str">
        <f t="shared" si="261"/>
        <v/>
      </c>
      <c r="AW296" s="104" t="str">
        <f t="shared" si="261"/>
        <v/>
      </c>
      <c r="AX296" s="104" t="str">
        <f t="shared" si="261"/>
        <v/>
      </c>
      <c r="AY296" s="104"/>
      <c r="AZ296" s="104" t="str">
        <f t="shared" si="231"/>
        <v/>
      </c>
      <c r="BA296" s="104" t="str">
        <f t="shared" si="262"/>
        <v/>
      </c>
      <c r="BB296" s="104" t="str">
        <f t="shared" si="262"/>
        <v/>
      </c>
      <c r="BC296" s="104" t="str">
        <f t="shared" si="262"/>
        <v/>
      </c>
      <c r="BD296" s="104" t="str">
        <f t="shared" si="262"/>
        <v/>
      </c>
      <c r="BE296" s="104" t="str">
        <f t="shared" si="262"/>
        <v/>
      </c>
      <c r="BF296" s="104" t="str">
        <f t="shared" si="262"/>
        <v/>
      </c>
      <c r="BG296" s="104" t="str">
        <f t="shared" si="262"/>
        <v/>
      </c>
      <c r="BH296" s="104">
        <f t="shared" si="262"/>
        <v>16.399999999999999</v>
      </c>
      <c r="BI296" s="104" t="str">
        <f t="shared" si="262"/>
        <v/>
      </c>
      <c r="BJ296" s="104" t="str">
        <f t="shared" si="262"/>
        <v/>
      </c>
      <c r="BK296" s="104" t="str">
        <f t="shared" si="262"/>
        <v/>
      </c>
      <c r="BL296" s="104" t="str">
        <f t="shared" si="262"/>
        <v/>
      </c>
      <c r="BM296" s="104"/>
      <c r="BN296" s="104" t="str">
        <f t="shared" si="232"/>
        <v/>
      </c>
      <c r="BO296" s="104" t="str">
        <f t="shared" si="263"/>
        <v/>
      </c>
      <c r="BP296" s="104" t="str">
        <f t="shared" si="263"/>
        <v/>
      </c>
      <c r="BQ296" s="104" t="str">
        <f t="shared" si="263"/>
        <v/>
      </c>
      <c r="BR296" s="104" t="str">
        <f t="shared" si="263"/>
        <v/>
      </c>
      <c r="BS296" s="104" t="str">
        <f t="shared" si="263"/>
        <v/>
      </c>
      <c r="BT296" s="104" t="str">
        <f t="shared" si="263"/>
        <v/>
      </c>
      <c r="BU296" s="104" t="str">
        <f t="shared" si="263"/>
        <v/>
      </c>
      <c r="BV296" s="104" t="str">
        <f t="shared" si="263"/>
        <v/>
      </c>
      <c r="BW296" s="104" t="str">
        <f t="shared" si="263"/>
        <v/>
      </c>
      <c r="BX296" s="104" t="str">
        <f t="shared" si="263"/>
        <v/>
      </c>
      <c r="BY296" s="104" t="str">
        <f t="shared" si="263"/>
        <v/>
      </c>
      <c r="BZ296" s="104" t="str">
        <f t="shared" si="263"/>
        <v/>
      </c>
      <c r="CA296" s="104"/>
      <c r="CB296" s="104" t="str">
        <f t="shared" si="264"/>
        <v/>
      </c>
      <c r="CC296" s="104" t="str">
        <f t="shared" si="264"/>
        <v/>
      </c>
      <c r="CD296" s="104" t="str">
        <f t="shared" si="264"/>
        <v/>
      </c>
      <c r="CE296" s="104" t="str">
        <f t="shared" si="264"/>
        <v/>
      </c>
      <c r="CF296" s="104" t="str">
        <f t="shared" si="264"/>
        <v/>
      </c>
      <c r="CG296" s="104" t="str">
        <f t="shared" si="264"/>
        <v/>
      </c>
      <c r="CH296" s="104" t="str">
        <f t="shared" si="264"/>
        <v/>
      </c>
      <c r="CI296" s="104" t="str">
        <f t="shared" si="264"/>
        <v/>
      </c>
      <c r="CJ296" s="104" t="str">
        <f t="shared" si="264"/>
        <v/>
      </c>
      <c r="CK296" s="104" t="str">
        <f t="shared" si="264"/>
        <v/>
      </c>
      <c r="CL296" s="104" t="str">
        <f t="shared" si="264"/>
        <v/>
      </c>
      <c r="CM296" s="104" t="str">
        <f t="shared" si="264"/>
        <v/>
      </c>
      <c r="CN296" s="104" t="str">
        <f t="shared" si="264"/>
        <v/>
      </c>
      <c r="CO296" s="104"/>
      <c r="CP296" s="104" t="str">
        <f t="shared" si="265"/>
        <v/>
      </c>
      <c r="CQ296" s="104" t="str">
        <f t="shared" si="265"/>
        <v/>
      </c>
      <c r="CR296" s="104" t="str">
        <f t="shared" si="265"/>
        <v/>
      </c>
      <c r="CS296" s="104" t="str">
        <f t="shared" si="265"/>
        <v/>
      </c>
      <c r="CT296" s="104" t="str">
        <f t="shared" si="265"/>
        <v/>
      </c>
      <c r="CU296" s="104" t="str">
        <f t="shared" si="265"/>
        <v/>
      </c>
      <c r="CV296" s="104" t="str">
        <f t="shared" si="265"/>
        <v/>
      </c>
      <c r="CW296" s="104" t="str">
        <f t="shared" si="265"/>
        <v/>
      </c>
      <c r="CX296" s="104" t="str">
        <f t="shared" si="265"/>
        <v/>
      </c>
      <c r="CY296" s="104" t="str">
        <f t="shared" si="265"/>
        <v/>
      </c>
      <c r="CZ296" s="104" t="str">
        <f t="shared" si="265"/>
        <v/>
      </c>
      <c r="DA296" s="104" t="str">
        <f t="shared" si="265"/>
        <v/>
      </c>
      <c r="DB296" s="104" t="str">
        <f t="shared" si="265"/>
        <v/>
      </c>
      <c r="DC296" s="104"/>
      <c r="DD296" s="104" t="str">
        <f t="shared" si="266"/>
        <v/>
      </c>
      <c r="DE296" s="104" t="str">
        <f t="shared" si="266"/>
        <v/>
      </c>
      <c r="DF296" s="104" t="str">
        <f t="shared" si="266"/>
        <v/>
      </c>
      <c r="DG296" s="104" t="str">
        <f t="shared" si="266"/>
        <v/>
      </c>
      <c r="DH296" s="104" t="str">
        <f t="shared" si="266"/>
        <v/>
      </c>
      <c r="DI296" s="104" t="str">
        <f t="shared" si="266"/>
        <v/>
      </c>
      <c r="DJ296" s="104" t="str">
        <f t="shared" si="266"/>
        <v/>
      </c>
      <c r="DK296" s="104" t="str">
        <f t="shared" si="266"/>
        <v/>
      </c>
      <c r="DL296" s="104" t="str">
        <f t="shared" si="266"/>
        <v/>
      </c>
      <c r="DM296" s="104" t="str">
        <f t="shared" si="266"/>
        <v/>
      </c>
      <c r="DN296" s="104" t="str">
        <f t="shared" si="266"/>
        <v/>
      </c>
      <c r="DO296" s="104" t="str">
        <f t="shared" si="266"/>
        <v/>
      </c>
      <c r="DP296" s="104" t="str">
        <f t="shared" si="266"/>
        <v/>
      </c>
      <c r="DQ296" s="104"/>
      <c r="DR296" s="104" t="str">
        <f t="shared" si="267"/>
        <v/>
      </c>
      <c r="DS296" s="104" t="str">
        <f t="shared" si="267"/>
        <v/>
      </c>
      <c r="DT296" s="104" t="str">
        <f t="shared" si="267"/>
        <v/>
      </c>
      <c r="DU296" s="104" t="str">
        <f t="shared" si="267"/>
        <v/>
      </c>
      <c r="DV296" s="104" t="str">
        <f t="shared" si="267"/>
        <v/>
      </c>
      <c r="DW296" s="104" t="str">
        <f t="shared" si="267"/>
        <v/>
      </c>
      <c r="DX296" s="104" t="str">
        <f t="shared" si="267"/>
        <v/>
      </c>
      <c r="DY296" s="104" t="str">
        <f t="shared" si="267"/>
        <v/>
      </c>
      <c r="DZ296" s="104" t="str">
        <f t="shared" si="267"/>
        <v/>
      </c>
      <c r="EA296" s="104" t="str">
        <f t="shared" si="267"/>
        <v/>
      </c>
      <c r="EB296" s="104" t="str">
        <f t="shared" si="267"/>
        <v/>
      </c>
      <c r="EC296" s="104" t="str">
        <f t="shared" si="267"/>
        <v/>
      </c>
      <c r="ED296" s="104" t="str">
        <f t="shared" si="267"/>
        <v/>
      </c>
      <c r="EE296" s="104"/>
      <c r="EF296" s="104" t="str">
        <f t="shared" si="268"/>
        <v/>
      </c>
      <c r="EG296" s="104" t="str">
        <f t="shared" si="268"/>
        <v/>
      </c>
      <c r="EH296" s="104" t="str">
        <f t="shared" si="268"/>
        <v/>
      </c>
      <c r="EI296" s="104" t="str">
        <f t="shared" si="268"/>
        <v/>
      </c>
      <c r="EJ296" s="104" t="str">
        <f t="shared" si="268"/>
        <v/>
      </c>
      <c r="EK296" s="104" t="str">
        <f t="shared" si="268"/>
        <v/>
      </c>
      <c r="EL296" s="104" t="str">
        <f t="shared" si="268"/>
        <v/>
      </c>
      <c r="EM296" s="104" t="str">
        <f t="shared" si="268"/>
        <v/>
      </c>
      <c r="EN296" s="104" t="str">
        <f t="shared" si="268"/>
        <v/>
      </c>
      <c r="EO296" s="104" t="str">
        <f t="shared" si="268"/>
        <v/>
      </c>
      <c r="EP296" s="104" t="str">
        <f t="shared" si="268"/>
        <v/>
      </c>
      <c r="EQ296" s="104" t="str">
        <f t="shared" si="268"/>
        <v/>
      </c>
      <c r="ER296" s="104" t="str">
        <f t="shared" si="268"/>
        <v/>
      </c>
      <c r="ES296" s="104"/>
      <c r="ET296" s="104" t="str">
        <f t="shared" si="269"/>
        <v/>
      </c>
      <c r="EU296" s="104" t="str">
        <f t="shared" si="269"/>
        <v/>
      </c>
      <c r="EV296" s="104" t="str">
        <f t="shared" si="269"/>
        <v/>
      </c>
      <c r="EW296" s="104" t="str">
        <f t="shared" si="269"/>
        <v/>
      </c>
      <c r="EX296" s="104" t="str">
        <f t="shared" si="269"/>
        <v/>
      </c>
      <c r="EY296" s="104" t="str">
        <f t="shared" si="269"/>
        <v/>
      </c>
      <c r="EZ296" s="104" t="str">
        <f t="shared" si="269"/>
        <v/>
      </c>
      <c r="FA296" s="104" t="str">
        <f t="shared" si="269"/>
        <v/>
      </c>
      <c r="FB296" s="104" t="str">
        <f t="shared" si="269"/>
        <v/>
      </c>
      <c r="FC296" s="104" t="str">
        <f t="shared" si="269"/>
        <v/>
      </c>
      <c r="FD296" s="104" t="str">
        <f t="shared" si="269"/>
        <v/>
      </c>
      <c r="FE296" s="104" t="str">
        <f t="shared" si="269"/>
        <v/>
      </c>
      <c r="FF296" s="104" t="str">
        <f t="shared" si="269"/>
        <v/>
      </c>
      <c r="FG296" s="104"/>
      <c r="FH296" s="104" t="str">
        <f t="shared" si="270"/>
        <v/>
      </c>
      <c r="FI296" s="104" t="str">
        <f t="shared" si="270"/>
        <v/>
      </c>
      <c r="FJ296" s="104" t="str">
        <f t="shared" si="270"/>
        <v/>
      </c>
      <c r="FK296" s="104" t="str">
        <f t="shared" si="270"/>
        <v/>
      </c>
      <c r="FL296" s="104" t="str">
        <f t="shared" si="270"/>
        <v/>
      </c>
      <c r="FM296" s="104" t="str">
        <f t="shared" si="270"/>
        <v/>
      </c>
      <c r="FN296" s="104" t="str">
        <f t="shared" si="270"/>
        <v/>
      </c>
      <c r="FO296" s="104" t="str">
        <f t="shared" si="270"/>
        <v/>
      </c>
      <c r="FP296" s="104" t="str">
        <f t="shared" si="270"/>
        <v/>
      </c>
      <c r="FQ296" s="104" t="str">
        <f t="shared" si="270"/>
        <v/>
      </c>
      <c r="FR296" s="104" t="str">
        <f t="shared" si="270"/>
        <v/>
      </c>
      <c r="FS296" s="104" t="str">
        <f t="shared" si="270"/>
        <v/>
      </c>
      <c r="FT296" s="104" t="str">
        <f t="shared" si="270"/>
        <v/>
      </c>
      <c r="FU296" s="104"/>
      <c r="FV296" s="104" t="str">
        <f t="shared" si="271"/>
        <v/>
      </c>
      <c r="FW296" s="104" t="str">
        <f t="shared" si="271"/>
        <v/>
      </c>
      <c r="FX296" s="104" t="str">
        <f t="shared" si="271"/>
        <v/>
      </c>
      <c r="FY296" s="104" t="str">
        <f t="shared" si="271"/>
        <v/>
      </c>
      <c r="FZ296" s="104" t="str">
        <f t="shared" si="271"/>
        <v/>
      </c>
      <c r="GA296" s="104" t="str">
        <f t="shared" si="271"/>
        <v/>
      </c>
      <c r="GB296" s="104" t="str">
        <f t="shared" si="271"/>
        <v/>
      </c>
      <c r="GC296" s="104" t="str">
        <f t="shared" si="271"/>
        <v/>
      </c>
      <c r="GD296" s="104" t="str">
        <f t="shared" si="271"/>
        <v/>
      </c>
      <c r="GE296" s="104" t="str">
        <f t="shared" si="271"/>
        <v/>
      </c>
      <c r="GF296" s="104" t="str">
        <f t="shared" si="271"/>
        <v/>
      </c>
      <c r="GG296" s="104" t="str">
        <f t="shared" si="271"/>
        <v/>
      </c>
      <c r="GH296" s="104" t="str">
        <f t="shared" si="271"/>
        <v/>
      </c>
      <c r="GI296" s="104"/>
      <c r="GJ296" s="104" t="str">
        <f t="shared" si="272"/>
        <v/>
      </c>
      <c r="GK296" s="104" t="str">
        <f t="shared" si="272"/>
        <v/>
      </c>
      <c r="GL296" s="104" t="str">
        <f t="shared" si="272"/>
        <v/>
      </c>
      <c r="GM296" s="104" t="str">
        <f t="shared" si="272"/>
        <v/>
      </c>
      <c r="GN296" s="104" t="str">
        <f t="shared" si="272"/>
        <v/>
      </c>
      <c r="GO296" s="104" t="str">
        <f t="shared" si="272"/>
        <v/>
      </c>
      <c r="GP296" s="104" t="str">
        <f t="shared" si="272"/>
        <v/>
      </c>
      <c r="GQ296" s="104" t="str">
        <f t="shared" si="272"/>
        <v/>
      </c>
      <c r="GR296" s="104" t="str">
        <f t="shared" si="272"/>
        <v/>
      </c>
      <c r="GS296" s="104" t="str">
        <f t="shared" si="272"/>
        <v/>
      </c>
      <c r="GT296" s="104" t="str">
        <f t="shared" si="272"/>
        <v/>
      </c>
      <c r="GU296" s="104" t="str">
        <f t="shared" si="272"/>
        <v/>
      </c>
      <c r="GV296" s="104" t="str">
        <f t="shared" si="272"/>
        <v/>
      </c>
      <c r="GW296" s="104"/>
      <c r="GX296" s="104" t="str">
        <f t="shared" si="273"/>
        <v/>
      </c>
      <c r="GY296" s="104" t="str">
        <f t="shared" si="273"/>
        <v/>
      </c>
      <c r="GZ296" s="104" t="str">
        <f t="shared" si="273"/>
        <v/>
      </c>
      <c r="HA296" s="104" t="str">
        <f t="shared" si="273"/>
        <v/>
      </c>
      <c r="HB296" s="104" t="str">
        <f t="shared" si="273"/>
        <v/>
      </c>
      <c r="HC296" s="104" t="str">
        <f t="shared" si="273"/>
        <v/>
      </c>
      <c r="HD296" s="104" t="str">
        <f t="shared" si="273"/>
        <v/>
      </c>
      <c r="HE296" s="104" t="str">
        <f t="shared" si="273"/>
        <v/>
      </c>
      <c r="HF296" s="104" t="str">
        <f t="shared" si="273"/>
        <v/>
      </c>
      <c r="HG296" s="104" t="str">
        <f t="shared" si="273"/>
        <v/>
      </c>
      <c r="HH296" s="104" t="str">
        <f t="shared" si="273"/>
        <v/>
      </c>
      <c r="HI296" s="104" t="str">
        <f t="shared" si="273"/>
        <v/>
      </c>
      <c r="HJ296" s="104" t="str">
        <f t="shared" si="273"/>
        <v/>
      </c>
    </row>
    <row r="297" spans="1:218" x14ac:dyDescent="0.25">
      <c r="A297" s="91">
        <v>40669</v>
      </c>
      <c r="B297" s="113">
        <v>0.40625</v>
      </c>
      <c r="C297" s="114" t="s">
        <v>565</v>
      </c>
      <c r="D297" s="160" t="s">
        <v>690</v>
      </c>
      <c r="E297" s="112">
        <v>16.600000000000001</v>
      </c>
      <c r="F297" s="134"/>
      <c r="G297" s="161" t="s">
        <v>676</v>
      </c>
      <c r="H297" s="162" t="str">
        <f>INDEX('Daily Activity List'!B:B,MATCH(A297,'Daily Activity List'!$A:$A))</f>
        <v>AB - Clearance Sampling</v>
      </c>
      <c r="I297" s="136"/>
      <c r="J297" s="104" t="str">
        <f t="shared" si="259"/>
        <v/>
      </c>
      <c r="K297" s="104" t="str">
        <f t="shared" si="259"/>
        <v/>
      </c>
      <c r="L297" s="104" t="str">
        <f t="shared" si="274"/>
        <v/>
      </c>
      <c r="M297" s="104" t="str">
        <f t="shared" si="274"/>
        <v/>
      </c>
      <c r="N297" s="104" t="str">
        <f t="shared" si="274"/>
        <v/>
      </c>
      <c r="O297" s="104" t="str">
        <f t="shared" si="274"/>
        <v/>
      </c>
      <c r="P297" s="104" t="str">
        <f t="shared" si="274"/>
        <v/>
      </c>
      <c r="Q297" s="104" t="str">
        <f t="shared" si="274"/>
        <v/>
      </c>
      <c r="R297" s="104" t="str">
        <f t="shared" si="274"/>
        <v/>
      </c>
      <c r="S297" s="104" t="str">
        <f t="shared" si="274"/>
        <v/>
      </c>
      <c r="T297" s="104" t="str">
        <f t="shared" si="274"/>
        <v/>
      </c>
      <c r="U297" s="104" t="str">
        <f t="shared" si="274"/>
        <v/>
      </c>
      <c r="V297" s="104" t="str">
        <f t="shared" si="274"/>
        <v/>
      </c>
      <c r="W297" s="136"/>
      <c r="X297" s="104" t="str">
        <f t="shared" si="229"/>
        <v/>
      </c>
      <c r="Y297" s="104" t="str">
        <f t="shared" si="260"/>
        <v/>
      </c>
      <c r="Z297" s="104" t="str">
        <f t="shared" si="260"/>
        <v/>
      </c>
      <c r="AA297" s="104" t="str">
        <f t="shared" si="260"/>
        <v/>
      </c>
      <c r="AB297" s="104" t="str">
        <f t="shared" si="260"/>
        <v/>
      </c>
      <c r="AC297" s="104" t="str">
        <f t="shared" si="260"/>
        <v/>
      </c>
      <c r="AD297" s="104" t="str">
        <f t="shared" si="260"/>
        <v/>
      </c>
      <c r="AE297" s="104" t="str">
        <f t="shared" si="260"/>
        <v/>
      </c>
      <c r="AF297" s="104" t="str">
        <f t="shared" si="260"/>
        <v/>
      </c>
      <c r="AG297" s="104" t="str">
        <f t="shared" si="260"/>
        <v/>
      </c>
      <c r="AH297" s="104" t="str">
        <f t="shared" si="260"/>
        <v/>
      </c>
      <c r="AI297" s="104" t="str">
        <f t="shared" si="260"/>
        <v/>
      </c>
      <c r="AJ297" s="104" t="str">
        <f t="shared" si="260"/>
        <v/>
      </c>
      <c r="AK297" s="104"/>
      <c r="AL297" s="104" t="str">
        <f t="shared" si="230"/>
        <v/>
      </c>
      <c r="AM297" s="104" t="str">
        <f t="shared" si="261"/>
        <v/>
      </c>
      <c r="AN297" s="104" t="str">
        <f t="shared" si="261"/>
        <v/>
      </c>
      <c r="AO297" s="104" t="str">
        <f t="shared" si="261"/>
        <v/>
      </c>
      <c r="AP297" s="104" t="str">
        <f t="shared" si="261"/>
        <v/>
      </c>
      <c r="AQ297" s="104" t="str">
        <f t="shared" si="261"/>
        <v/>
      </c>
      <c r="AR297" s="104" t="str">
        <f t="shared" si="261"/>
        <v/>
      </c>
      <c r="AS297" s="104" t="str">
        <f t="shared" si="261"/>
        <v/>
      </c>
      <c r="AT297" s="104" t="str">
        <f t="shared" si="261"/>
        <v/>
      </c>
      <c r="AU297" s="104" t="str">
        <f t="shared" si="261"/>
        <v/>
      </c>
      <c r="AV297" s="104" t="str">
        <f t="shared" si="261"/>
        <v/>
      </c>
      <c r="AW297" s="104" t="str">
        <f t="shared" si="261"/>
        <v/>
      </c>
      <c r="AX297" s="104" t="str">
        <f t="shared" si="261"/>
        <v/>
      </c>
      <c r="AY297" s="104"/>
      <c r="AZ297" s="104" t="str">
        <f t="shared" si="231"/>
        <v/>
      </c>
      <c r="BA297" s="104" t="str">
        <f t="shared" si="262"/>
        <v/>
      </c>
      <c r="BB297" s="104" t="str">
        <f t="shared" si="262"/>
        <v/>
      </c>
      <c r="BC297" s="104" t="str">
        <f t="shared" si="262"/>
        <v/>
      </c>
      <c r="BD297" s="104" t="str">
        <f t="shared" si="262"/>
        <v/>
      </c>
      <c r="BE297" s="104" t="str">
        <f t="shared" si="262"/>
        <v/>
      </c>
      <c r="BF297" s="104" t="str">
        <f t="shared" si="262"/>
        <v/>
      </c>
      <c r="BG297" s="104" t="str">
        <f t="shared" si="262"/>
        <v/>
      </c>
      <c r="BH297" s="104">
        <f t="shared" si="262"/>
        <v>16.600000000000001</v>
      </c>
      <c r="BI297" s="104" t="str">
        <f t="shared" si="262"/>
        <v/>
      </c>
      <c r="BJ297" s="104" t="str">
        <f t="shared" si="262"/>
        <v/>
      </c>
      <c r="BK297" s="104" t="str">
        <f t="shared" si="262"/>
        <v/>
      </c>
      <c r="BL297" s="104" t="str">
        <f t="shared" si="262"/>
        <v/>
      </c>
      <c r="BM297" s="104"/>
      <c r="BN297" s="104" t="str">
        <f t="shared" si="232"/>
        <v/>
      </c>
      <c r="BO297" s="104" t="str">
        <f t="shared" si="263"/>
        <v/>
      </c>
      <c r="BP297" s="104" t="str">
        <f t="shared" si="263"/>
        <v/>
      </c>
      <c r="BQ297" s="104" t="str">
        <f t="shared" si="263"/>
        <v/>
      </c>
      <c r="BR297" s="104" t="str">
        <f t="shared" si="263"/>
        <v/>
      </c>
      <c r="BS297" s="104" t="str">
        <f t="shared" si="263"/>
        <v/>
      </c>
      <c r="BT297" s="104" t="str">
        <f t="shared" si="263"/>
        <v/>
      </c>
      <c r="BU297" s="104" t="str">
        <f t="shared" si="263"/>
        <v/>
      </c>
      <c r="BV297" s="104" t="str">
        <f t="shared" si="263"/>
        <v/>
      </c>
      <c r="BW297" s="104" t="str">
        <f t="shared" si="263"/>
        <v/>
      </c>
      <c r="BX297" s="104" t="str">
        <f t="shared" si="263"/>
        <v/>
      </c>
      <c r="BY297" s="104" t="str">
        <f t="shared" si="263"/>
        <v/>
      </c>
      <c r="BZ297" s="104" t="str">
        <f t="shared" si="263"/>
        <v/>
      </c>
      <c r="CA297" s="104"/>
      <c r="CB297" s="104" t="str">
        <f t="shared" si="264"/>
        <v/>
      </c>
      <c r="CC297" s="104" t="str">
        <f t="shared" si="264"/>
        <v/>
      </c>
      <c r="CD297" s="104" t="str">
        <f t="shared" si="264"/>
        <v/>
      </c>
      <c r="CE297" s="104" t="str">
        <f t="shared" si="264"/>
        <v/>
      </c>
      <c r="CF297" s="104" t="str">
        <f t="shared" si="264"/>
        <v/>
      </c>
      <c r="CG297" s="104" t="str">
        <f t="shared" si="264"/>
        <v/>
      </c>
      <c r="CH297" s="104" t="str">
        <f t="shared" si="264"/>
        <v/>
      </c>
      <c r="CI297" s="104" t="str">
        <f t="shared" si="264"/>
        <v/>
      </c>
      <c r="CJ297" s="104" t="str">
        <f t="shared" si="264"/>
        <v/>
      </c>
      <c r="CK297" s="104" t="str">
        <f t="shared" si="264"/>
        <v/>
      </c>
      <c r="CL297" s="104" t="str">
        <f t="shared" si="264"/>
        <v/>
      </c>
      <c r="CM297" s="104" t="str">
        <f t="shared" si="264"/>
        <v/>
      </c>
      <c r="CN297" s="104" t="str">
        <f t="shared" si="264"/>
        <v/>
      </c>
      <c r="CO297" s="104"/>
      <c r="CP297" s="104" t="str">
        <f t="shared" si="265"/>
        <v/>
      </c>
      <c r="CQ297" s="104" t="str">
        <f t="shared" si="265"/>
        <v/>
      </c>
      <c r="CR297" s="104" t="str">
        <f t="shared" si="265"/>
        <v/>
      </c>
      <c r="CS297" s="104" t="str">
        <f t="shared" si="265"/>
        <v/>
      </c>
      <c r="CT297" s="104" t="str">
        <f t="shared" si="265"/>
        <v/>
      </c>
      <c r="CU297" s="104" t="str">
        <f t="shared" si="265"/>
        <v/>
      </c>
      <c r="CV297" s="104" t="str">
        <f t="shared" si="265"/>
        <v/>
      </c>
      <c r="CW297" s="104" t="str">
        <f t="shared" si="265"/>
        <v/>
      </c>
      <c r="CX297" s="104" t="str">
        <f t="shared" si="265"/>
        <v/>
      </c>
      <c r="CY297" s="104" t="str">
        <f t="shared" si="265"/>
        <v/>
      </c>
      <c r="CZ297" s="104" t="str">
        <f t="shared" si="265"/>
        <v/>
      </c>
      <c r="DA297" s="104" t="str">
        <f t="shared" si="265"/>
        <v/>
      </c>
      <c r="DB297" s="104" t="str">
        <f t="shared" si="265"/>
        <v/>
      </c>
      <c r="DC297" s="104"/>
      <c r="DD297" s="104" t="str">
        <f t="shared" si="266"/>
        <v/>
      </c>
      <c r="DE297" s="104" t="str">
        <f t="shared" si="266"/>
        <v/>
      </c>
      <c r="DF297" s="104" t="str">
        <f t="shared" si="266"/>
        <v/>
      </c>
      <c r="DG297" s="104" t="str">
        <f t="shared" si="266"/>
        <v/>
      </c>
      <c r="DH297" s="104" t="str">
        <f t="shared" si="266"/>
        <v/>
      </c>
      <c r="DI297" s="104" t="str">
        <f t="shared" si="266"/>
        <v/>
      </c>
      <c r="DJ297" s="104" t="str">
        <f t="shared" si="266"/>
        <v/>
      </c>
      <c r="DK297" s="104" t="str">
        <f t="shared" si="266"/>
        <v/>
      </c>
      <c r="DL297" s="104" t="str">
        <f t="shared" si="266"/>
        <v/>
      </c>
      <c r="DM297" s="104" t="str">
        <f t="shared" si="266"/>
        <v/>
      </c>
      <c r="DN297" s="104" t="str">
        <f t="shared" si="266"/>
        <v/>
      </c>
      <c r="DO297" s="104" t="str">
        <f t="shared" si="266"/>
        <v/>
      </c>
      <c r="DP297" s="104" t="str">
        <f t="shared" si="266"/>
        <v/>
      </c>
      <c r="DQ297" s="104"/>
      <c r="DR297" s="104" t="str">
        <f t="shared" si="267"/>
        <v/>
      </c>
      <c r="DS297" s="104" t="str">
        <f t="shared" si="267"/>
        <v/>
      </c>
      <c r="DT297" s="104" t="str">
        <f t="shared" si="267"/>
        <v/>
      </c>
      <c r="DU297" s="104" t="str">
        <f t="shared" si="267"/>
        <v/>
      </c>
      <c r="DV297" s="104" t="str">
        <f t="shared" si="267"/>
        <v/>
      </c>
      <c r="DW297" s="104" t="str">
        <f t="shared" si="267"/>
        <v/>
      </c>
      <c r="DX297" s="104" t="str">
        <f t="shared" si="267"/>
        <v/>
      </c>
      <c r="DY297" s="104" t="str">
        <f t="shared" si="267"/>
        <v/>
      </c>
      <c r="DZ297" s="104" t="str">
        <f t="shared" si="267"/>
        <v/>
      </c>
      <c r="EA297" s="104" t="str">
        <f t="shared" si="267"/>
        <v/>
      </c>
      <c r="EB297" s="104" t="str">
        <f t="shared" si="267"/>
        <v/>
      </c>
      <c r="EC297" s="104" t="str">
        <f t="shared" si="267"/>
        <v/>
      </c>
      <c r="ED297" s="104" t="str">
        <f t="shared" si="267"/>
        <v/>
      </c>
      <c r="EE297" s="104"/>
      <c r="EF297" s="104" t="str">
        <f t="shared" si="268"/>
        <v/>
      </c>
      <c r="EG297" s="104" t="str">
        <f t="shared" si="268"/>
        <v/>
      </c>
      <c r="EH297" s="104" t="str">
        <f t="shared" si="268"/>
        <v/>
      </c>
      <c r="EI297" s="104" t="str">
        <f t="shared" si="268"/>
        <v/>
      </c>
      <c r="EJ297" s="104" t="str">
        <f t="shared" si="268"/>
        <v/>
      </c>
      <c r="EK297" s="104" t="str">
        <f t="shared" si="268"/>
        <v/>
      </c>
      <c r="EL297" s="104" t="str">
        <f t="shared" si="268"/>
        <v/>
      </c>
      <c r="EM297" s="104" t="str">
        <f t="shared" si="268"/>
        <v/>
      </c>
      <c r="EN297" s="104" t="str">
        <f t="shared" si="268"/>
        <v/>
      </c>
      <c r="EO297" s="104" t="str">
        <f t="shared" si="268"/>
        <v/>
      </c>
      <c r="EP297" s="104" t="str">
        <f t="shared" si="268"/>
        <v/>
      </c>
      <c r="EQ297" s="104" t="str">
        <f t="shared" si="268"/>
        <v/>
      </c>
      <c r="ER297" s="104" t="str">
        <f t="shared" si="268"/>
        <v/>
      </c>
      <c r="ES297" s="104"/>
      <c r="ET297" s="104" t="str">
        <f t="shared" si="269"/>
        <v/>
      </c>
      <c r="EU297" s="104" t="str">
        <f t="shared" si="269"/>
        <v/>
      </c>
      <c r="EV297" s="104" t="str">
        <f t="shared" si="269"/>
        <v/>
      </c>
      <c r="EW297" s="104" t="str">
        <f t="shared" si="269"/>
        <v/>
      </c>
      <c r="EX297" s="104" t="str">
        <f t="shared" si="269"/>
        <v/>
      </c>
      <c r="EY297" s="104" t="str">
        <f t="shared" si="269"/>
        <v/>
      </c>
      <c r="EZ297" s="104" t="str">
        <f t="shared" si="269"/>
        <v/>
      </c>
      <c r="FA297" s="104" t="str">
        <f t="shared" si="269"/>
        <v/>
      </c>
      <c r="FB297" s="104" t="str">
        <f t="shared" si="269"/>
        <v/>
      </c>
      <c r="FC297" s="104" t="str">
        <f t="shared" si="269"/>
        <v/>
      </c>
      <c r="FD297" s="104" t="str">
        <f t="shared" si="269"/>
        <v/>
      </c>
      <c r="FE297" s="104" t="str">
        <f t="shared" si="269"/>
        <v/>
      </c>
      <c r="FF297" s="104" t="str">
        <f t="shared" si="269"/>
        <v/>
      </c>
      <c r="FG297" s="104"/>
      <c r="FH297" s="104" t="str">
        <f t="shared" si="270"/>
        <v/>
      </c>
      <c r="FI297" s="104" t="str">
        <f t="shared" si="270"/>
        <v/>
      </c>
      <c r="FJ297" s="104" t="str">
        <f t="shared" si="270"/>
        <v/>
      </c>
      <c r="FK297" s="104" t="str">
        <f t="shared" si="270"/>
        <v/>
      </c>
      <c r="FL297" s="104" t="str">
        <f t="shared" si="270"/>
        <v/>
      </c>
      <c r="FM297" s="104" t="str">
        <f t="shared" si="270"/>
        <v/>
      </c>
      <c r="FN297" s="104" t="str">
        <f t="shared" si="270"/>
        <v/>
      </c>
      <c r="FO297" s="104" t="str">
        <f t="shared" si="270"/>
        <v/>
      </c>
      <c r="FP297" s="104" t="str">
        <f t="shared" si="270"/>
        <v/>
      </c>
      <c r="FQ297" s="104" t="str">
        <f t="shared" si="270"/>
        <v/>
      </c>
      <c r="FR297" s="104" t="str">
        <f t="shared" si="270"/>
        <v/>
      </c>
      <c r="FS297" s="104" t="str">
        <f t="shared" si="270"/>
        <v/>
      </c>
      <c r="FT297" s="104" t="str">
        <f t="shared" si="270"/>
        <v/>
      </c>
      <c r="FU297" s="104"/>
      <c r="FV297" s="104" t="str">
        <f t="shared" si="271"/>
        <v/>
      </c>
      <c r="FW297" s="104" t="str">
        <f t="shared" si="271"/>
        <v/>
      </c>
      <c r="FX297" s="104" t="str">
        <f t="shared" si="271"/>
        <v/>
      </c>
      <c r="FY297" s="104" t="str">
        <f t="shared" si="271"/>
        <v/>
      </c>
      <c r="FZ297" s="104" t="str">
        <f t="shared" si="271"/>
        <v/>
      </c>
      <c r="GA297" s="104" t="str">
        <f t="shared" si="271"/>
        <v/>
      </c>
      <c r="GB297" s="104" t="str">
        <f t="shared" si="271"/>
        <v/>
      </c>
      <c r="GC297" s="104" t="str">
        <f t="shared" si="271"/>
        <v/>
      </c>
      <c r="GD297" s="104" t="str">
        <f t="shared" si="271"/>
        <v/>
      </c>
      <c r="GE297" s="104" t="str">
        <f t="shared" si="271"/>
        <v/>
      </c>
      <c r="GF297" s="104" t="str">
        <f t="shared" si="271"/>
        <v/>
      </c>
      <c r="GG297" s="104" t="str">
        <f t="shared" si="271"/>
        <v/>
      </c>
      <c r="GH297" s="104" t="str">
        <f t="shared" si="271"/>
        <v/>
      </c>
      <c r="GI297" s="104"/>
      <c r="GJ297" s="104" t="str">
        <f t="shared" si="272"/>
        <v/>
      </c>
      <c r="GK297" s="104" t="str">
        <f t="shared" si="272"/>
        <v/>
      </c>
      <c r="GL297" s="104" t="str">
        <f t="shared" si="272"/>
        <v/>
      </c>
      <c r="GM297" s="104" t="str">
        <f t="shared" si="272"/>
        <v/>
      </c>
      <c r="GN297" s="104" t="str">
        <f t="shared" si="272"/>
        <v/>
      </c>
      <c r="GO297" s="104" t="str">
        <f t="shared" si="272"/>
        <v/>
      </c>
      <c r="GP297" s="104" t="str">
        <f t="shared" si="272"/>
        <v/>
      </c>
      <c r="GQ297" s="104" t="str">
        <f t="shared" si="272"/>
        <v/>
      </c>
      <c r="GR297" s="104" t="str">
        <f t="shared" si="272"/>
        <v/>
      </c>
      <c r="GS297" s="104" t="str">
        <f t="shared" si="272"/>
        <v/>
      </c>
      <c r="GT297" s="104" t="str">
        <f t="shared" si="272"/>
        <v/>
      </c>
      <c r="GU297" s="104" t="str">
        <f t="shared" si="272"/>
        <v/>
      </c>
      <c r="GV297" s="104" t="str">
        <f t="shared" si="272"/>
        <v/>
      </c>
      <c r="GW297" s="104"/>
      <c r="GX297" s="104" t="str">
        <f t="shared" si="273"/>
        <v/>
      </c>
      <c r="GY297" s="104" t="str">
        <f t="shared" si="273"/>
        <v/>
      </c>
      <c r="GZ297" s="104" t="str">
        <f t="shared" si="273"/>
        <v/>
      </c>
      <c r="HA297" s="104" t="str">
        <f t="shared" si="273"/>
        <v/>
      </c>
      <c r="HB297" s="104" t="str">
        <f t="shared" si="273"/>
        <v/>
      </c>
      <c r="HC297" s="104" t="str">
        <f t="shared" si="273"/>
        <v/>
      </c>
      <c r="HD297" s="104" t="str">
        <f t="shared" si="273"/>
        <v/>
      </c>
      <c r="HE297" s="104" t="str">
        <f t="shared" si="273"/>
        <v/>
      </c>
      <c r="HF297" s="104" t="str">
        <f t="shared" si="273"/>
        <v/>
      </c>
      <c r="HG297" s="104" t="str">
        <f t="shared" si="273"/>
        <v/>
      </c>
      <c r="HH297" s="104" t="str">
        <f t="shared" si="273"/>
        <v/>
      </c>
      <c r="HI297" s="104" t="str">
        <f t="shared" si="273"/>
        <v/>
      </c>
      <c r="HJ297" s="104" t="str">
        <f t="shared" si="273"/>
        <v/>
      </c>
    </row>
    <row r="298" spans="1:218" x14ac:dyDescent="0.25">
      <c r="A298" s="91">
        <v>40669</v>
      </c>
      <c r="B298" s="113">
        <v>0.40833333333333338</v>
      </c>
      <c r="C298" s="114" t="s">
        <v>571</v>
      </c>
      <c r="D298" s="160" t="s">
        <v>691</v>
      </c>
      <c r="E298" s="112">
        <v>19.2</v>
      </c>
      <c r="F298" s="134"/>
      <c r="G298" s="161" t="s">
        <v>681</v>
      </c>
      <c r="H298" s="162" t="str">
        <f>INDEX('Daily Activity List'!B:B,MATCH(A298,'Daily Activity List'!$A:$A))</f>
        <v>AB - Clearance Sampling</v>
      </c>
      <c r="I298" s="136"/>
      <c r="J298" s="104" t="str">
        <f t="shared" si="259"/>
        <v/>
      </c>
      <c r="K298" s="104" t="str">
        <f t="shared" si="259"/>
        <v/>
      </c>
      <c r="L298" s="104" t="str">
        <f t="shared" si="274"/>
        <v/>
      </c>
      <c r="M298" s="104" t="str">
        <f t="shared" si="274"/>
        <v/>
      </c>
      <c r="N298" s="104" t="str">
        <f t="shared" si="274"/>
        <v/>
      </c>
      <c r="O298" s="104" t="str">
        <f t="shared" si="274"/>
        <v/>
      </c>
      <c r="P298" s="104" t="str">
        <f t="shared" si="274"/>
        <v/>
      </c>
      <c r="Q298" s="104" t="str">
        <f t="shared" si="274"/>
        <v/>
      </c>
      <c r="R298" s="104">
        <f t="shared" si="274"/>
        <v>19.2</v>
      </c>
      <c r="S298" s="104" t="str">
        <f t="shared" si="274"/>
        <v/>
      </c>
      <c r="T298" s="104" t="str">
        <f t="shared" si="274"/>
        <v/>
      </c>
      <c r="U298" s="104" t="str">
        <f t="shared" si="274"/>
        <v/>
      </c>
      <c r="V298" s="104" t="str">
        <f t="shared" si="274"/>
        <v/>
      </c>
      <c r="W298" s="136"/>
      <c r="X298" s="104" t="str">
        <f t="shared" si="229"/>
        <v/>
      </c>
      <c r="Y298" s="104" t="str">
        <f t="shared" si="260"/>
        <v/>
      </c>
      <c r="Z298" s="104" t="str">
        <f t="shared" si="260"/>
        <v/>
      </c>
      <c r="AA298" s="104" t="str">
        <f t="shared" si="260"/>
        <v/>
      </c>
      <c r="AB298" s="104" t="str">
        <f t="shared" si="260"/>
        <v/>
      </c>
      <c r="AC298" s="104" t="str">
        <f t="shared" si="260"/>
        <v/>
      </c>
      <c r="AD298" s="104" t="str">
        <f t="shared" ref="Y298:AJ319" si="275">IF($C298="Decontamination Line",IF($F298="","",IF($H298=AD$1,$F298,"")),"")</f>
        <v/>
      </c>
      <c r="AE298" s="104" t="str">
        <f t="shared" si="275"/>
        <v/>
      </c>
      <c r="AF298" s="104" t="str">
        <f t="shared" si="275"/>
        <v/>
      </c>
      <c r="AG298" s="104" t="str">
        <f t="shared" si="275"/>
        <v/>
      </c>
      <c r="AH298" s="104" t="str">
        <f t="shared" si="275"/>
        <v/>
      </c>
      <c r="AI298" s="104" t="str">
        <f t="shared" si="275"/>
        <v/>
      </c>
      <c r="AJ298" s="104" t="str">
        <f t="shared" si="275"/>
        <v/>
      </c>
      <c r="AK298" s="104"/>
      <c r="AL298" s="104" t="str">
        <f t="shared" si="230"/>
        <v/>
      </c>
      <c r="AM298" s="104" t="str">
        <f t="shared" si="261"/>
        <v/>
      </c>
      <c r="AN298" s="104" t="str">
        <f t="shared" si="261"/>
        <v/>
      </c>
      <c r="AO298" s="104" t="str">
        <f t="shared" si="261"/>
        <v/>
      </c>
      <c r="AP298" s="104" t="str">
        <f t="shared" si="261"/>
        <v/>
      </c>
      <c r="AQ298" s="104" t="str">
        <f t="shared" si="261"/>
        <v/>
      </c>
      <c r="AR298" s="104" t="str">
        <f t="shared" ref="AM298:AX319" si="276">IF($C298="Donning Trailer",IF($E298="","",IF($H298=AR$1,$E298,"")),"")</f>
        <v/>
      </c>
      <c r="AS298" s="104" t="str">
        <f t="shared" si="276"/>
        <v/>
      </c>
      <c r="AT298" s="104" t="str">
        <f t="shared" si="276"/>
        <v/>
      </c>
      <c r="AU298" s="104" t="str">
        <f t="shared" si="276"/>
        <v/>
      </c>
      <c r="AV298" s="104" t="str">
        <f t="shared" si="276"/>
        <v/>
      </c>
      <c r="AW298" s="104" t="str">
        <f t="shared" si="276"/>
        <v/>
      </c>
      <c r="AX298" s="104" t="str">
        <f t="shared" si="276"/>
        <v/>
      </c>
      <c r="AY298" s="104"/>
      <c r="AZ298" s="104" t="str">
        <f t="shared" si="231"/>
        <v/>
      </c>
      <c r="BA298" s="104" t="str">
        <f t="shared" si="262"/>
        <v/>
      </c>
      <c r="BB298" s="104" t="str">
        <f t="shared" si="262"/>
        <v/>
      </c>
      <c r="BC298" s="104" t="str">
        <f t="shared" si="262"/>
        <v/>
      </c>
      <c r="BD298" s="104" t="str">
        <f t="shared" si="262"/>
        <v/>
      </c>
      <c r="BE298" s="104" t="str">
        <f t="shared" si="262"/>
        <v/>
      </c>
      <c r="BF298" s="104" t="str">
        <f t="shared" ref="BA298:BL319" si="277">IF($C298="Building",IF($E298="","",IF($H298=BF$1,$E298,"")),"")</f>
        <v/>
      </c>
      <c r="BG298" s="104" t="str">
        <f t="shared" si="277"/>
        <v/>
      </c>
      <c r="BH298" s="104" t="str">
        <f t="shared" si="277"/>
        <v/>
      </c>
      <c r="BI298" s="104" t="str">
        <f t="shared" si="277"/>
        <v/>
      </c>
      <c r="BJ298" s="104" t="str">
        <f t="shared" si="277"/>
        <v/>
      </c>
      <c r="BK298" s="104" t="str">
        <f t="shared" si="277"/>
        <v/>
      </c>
      <c r="BL298" s="104" t="str">
        <f t="shared" si="277"/>
        <v/>
      </c>
      <c r="BM298" s="104"/>
      <c r="BN298" s="104" t="str">
        <f t="shared" si="232"/>
        <v/>
      </c>
      <c r="BO298" s="104" t="str">
        <f t="shared" si="263"/>
        <v/>
      </c>
      <c r="BP298" s="104" t="str">
        <f t="shared" si="263"/>
        <v/>
      </c>
      <c r="BQ298" s="104" t="str">
        <f t="shared" si="263"/>
        <v/>
      </c>
      <c r="BR298" s="104" t="str">
        <f t="shared" si="263"/>
        <v/>
      </c>
      <c r="BS298" s="104" t="str">
        <f t="shared" si="263"/>
        <v/>
      </c>
      <c r="BT298" s="104" t="str">
        <f t="shared" ref="BO298:BZ319" si="278">IF($C298="Building",IF($F298="","",IF($H298=BT$1,$F298,"")),"")</f>
        <v/>
      </c>
      <c r="BU298" s="104" t="str">
        <f t="shared" si="278"/>
        <v/>
      </c>
      <c r="BV298" s="104" t="str">
        <f t="shared" si="278"/>
        <v/>
      </c>
      <c r="BW298" s="104" t="str">
        <f t="shared" si="278"/>
        <v/>
      </c>
      <c r="BX298" s="104" t="str">
        <f t="shared" si="278"/>
        <v/>
      </c>
      <c r="BY298" s="104" t="str">
        <f t="shared" si="278"/>
        <v/>
      </c>
      <c r="BZ298" s="104" t="str">
        <f t="shared" si="278"/>
        <v/>
      </c>
      <c r="CA298" s="104"/>
      <c r="CB298" s="104" t="str">
        <f t="shared" si="264"/>
        <v/>
      </c>
      <c r="CC298" s="104" t="str">
        <f t="shared" si="264"/>
        <v/>
      </c>
      <c r="CD298" s="104" t="str">
        <f t="shared" si="264"/>
        <v/>
      </c>
      <c r="CE298" s="104" t="str">
        <f t="shared" si="264"/>
        <v/>
      </c>
      <c r="CF298" s="104" t="str">
        <f t="shared" si="264"/>
        <v/>
      </c>
      <c r="CG298" s="104" t="str">
        <f t="shared" si="264"/>
        <v/>
      </c>
      <c r="CH298" s="104" t="str">
        <f t="shared" si="264"/>
        <v/>
      </c>
      <c r="CI298" s="104" t="str">
        <f t="shared" si="264"/>
        <v/>
      </c>
      <c r="CJ298" s="104" t="str">
        <f t="shared" si="264"/>
        <v/>
      </c>
      <c r="CK298" s="104" t="str">
        <f t="shared" si="264"/>
        <v/>
      </c>
      <c r="CL298" s="104" t="str">
        <f t="shared" si="264"/>
        <v/>
      </c>
      <c r="CM298" s="104" t="str">
        <f t="shared" si="264"/>
        <v/>
      </c>
      <c r="CN298" s="104" t="str">
        <f t="shared" si="264"/>
        <v/>
      </c>
      <c r="CO298" s="104"/>
      <c r="CP298" s="104" t="str">
        <f t="shared" si="265"/>
        <v/>
      </c>
      <c r="CQ298" s="104" t="str">
        <f t="shared" si="265"/>
        <v/>
      </c>
      <c r="CR298" s="104" t="str">
        <f t="shared" si="265"/>
        <v/>
      </c>
      <c r="CS298" s="104" t="str">
        <f t="shared" si="265"/>
        <v/>
      </c>
      <c r="CT298" s="104" t="str">
        <f t="shared" si="265"/>
        <v/>
      </c>
      <c r="CU298" s="104" t="str">
        <f t="shared" si="265"/>
        <v/>
      </c>
      <c r="CV298" s="104" t="str">
        <f t="shared" si="265"/>
        <v/>
      </c>
      <c r="CW298" s="104" t="str">
        <f t="shared" si="265"/>
        <v/>
      </c>
      <c r="CX298" s="104" t="str">
        <f t="shared" si="265"/>
        <v/>
      </c>
      <c r="CY298" s="104" t="str">
        <f t="shared" si="265"/>
        <v/>
      </c>
      <c r="CZ298" s="104" t="str">
        <f t="shared" si="265"/>
        <v/>
      </c>
      <c r="DA298" s="104" t="str">
        <f t="shared" si="265"/>
        <v/>
      </c>
      <c r="DB298" s="104" t="str">
        <f t="shared" si="265"/>
        <v/>
      </c>
      <c r="DC298" s="104"/>
      <c r="DD298" s="104" t="str">
        <f t="shared" si="266"/>
        <v/>
      </c>
      <c r="DE298" s="104" t="str">
        <f t="shared" si="266"/>
        <v/>
      </c>
      <c r="DF298" s="104" t="str">
        <f t="shared" si="266"/>
        <v/>
      </c>
      <c r="DG298" s="104" t="str">
        <f t="shared" si="266"/>
        <v/>
      </c>
      <c r="DH298" s="104" t="str">
        <f t="shared" si="266"/>
        <v/>
      </c>
      <c r="DI298" s="104" t="str">
        <f t="shared" si="266"/>
        <v/>
      </c>
      <c r="DJ298" s="104" t="str">
        <f t="shared" si="266"/>
        <v/>
      </c>
      <c r="DK298" s="104" t="str">
        <f t="shared" si="266"/>
        <v/>
      </c>
      <c r="DL298" s="104" t="str">
        <f t="shared" si="266"/>
        <v/>
      </c>
      <c r="DM298" s="104" t="str">
        <f t="shared" si="266"/>
        <v/>
      </c>
      <c r="DN298" s="104" t="str">
        <f t="shared" si="266"/>
        <v/>
      </c>
      <c r="DO298" s="104" t="str">
        <f t="shared" si="266"/>
        <v/>
      </c>
      <c r="DP298" s="104" t="str">
        <f t="shared" si="266"/>
        <v/>
      </c>
      <c r="DQ298" s="104"/>
      <c r="DR298" s="104" t="str">
        <f t="shared" si="267"/>
        <v/>
      </c>
      <c r="DS298" s="104" t="str">
        <f t="shared" si="267"/>
        <v/>
      </c>
      <c r="DT298" s="104" t="str">
        <f t="shared" si="267"/>
        <v/>
      </c>
      <c r="DU298" s="104" t="str">
        <f t="shared" si="267"/>
        <v/>
      </c>
      <c r="DV298" s="104" t="str">
        <f t="shared" si="267"/>
        <v/>
      </c>
      <c r="DW298" s="104" t="str">
        <f t="shared" si="267"/>
        <v/>
      </c>
      <c r="DX298" s="104" t="str">
        <f t="shared" si="267"/>
        <v/>
      </c>
      <c r="DY298" s="104" t="str">
        <f t="shared" si="267"/>
        <v/>
      </c>
      <c r="DZ298" s="104" t="str">
        <f t="shared" si="267"/>
        <v/>
      </c>
      <c r="EA298" s="104" t="str">
        <f t="shared" si="267"/>
        <v/>
      </c>
      <c r="EB298" s="104" t="str">
        <f t="shared" si="267"/>
        <v/>
      </c>
      <c r="EC298" s="104" t="str">
        <f t="shared" si="267"/>
        <v/>
      </c>
      <c r="ED298" s="104" t="str">
        <f t="shared" si="267"/>
        <v/>
      </c>
      <c r="EE298" s="104"/>
      <c r="EF298" s="104" t="str">
        <f t="shared" si="268"/>
        <v/>
      </c>
      <c r="EG298" s="104" t="str">
        <f t="shared" si="268"/>
        <v/>
      </c>
      <c r="EH298" s="104" t="str">
        <f t="shared" si="268"/>
        <v/>
      </c>
      <c r="EI298" s="104" t="str">
        <f t="shared" si="268"/>
        <v/>
      </c>
      <c r="EJ298" s="104" t="str">
        <f t="shared" si="268"/>
        <v/>
      </c>
      <c r="EK298" s="104" t="str">
        <f t="shared" si="268"/>
        <v/>
      </c>
      <c r="EL298" s="104" t="str">
        <f t="shared" si="268"/>
        <v/>
      </c>
      <c r="EM298" s="104" t="str">
        <f t="shared" si="268"/>
        <v/>
      </c>
      <c r="EN298" s="104" t="str">
        <f t="shared" si="268"/>
        <v/>
      </c>
      <c r="EO298" s="104" t="str">
        <f t="shared" si="268"/>
        <v/>
      </c>
      <c r="EP298" s="104" t="str">
        <f t="shared" si="268"/>
        <v/>
      </c>
      <c r="EQ298" s="104" t="str">
        <f t="shared" si="268"/>
        <v/>
      </c>
      <c r="ER298" s="104" t="str">
        <f t="shared" si="268"/>
        <v/>
      </c>
      <c r="ES298" s="104"/>
      <c r="ET298" s="104" t="str">
        <f t="shared" si="269"/>
        <v/>
      </c>
      <c r="EU298" s="104" t="str">
        <f t="shared" si="269"/>
        <v/>
      </c>
      <c r="EV298" s="104" t="str">
        <f t="shared" si="269"/>
        <v/>
      </c>
      <c r="EW298" s="104" t="str">
        <f t="shared" si="269"/>
        <v/>
      </c>
      <c r="EX298" s="104" t="str">
        <f t="shared" si="269"/>
        <v/>
      </c>
      <c r="EY298" s="104" t="str">
        <f t="shared" si="269"/>
        <v/>
      </c>
      <c r="EZ298" s="104" t="str">
        <f t="shared" si="269"/>
        <v/>
      </c>
      <c r="FA298" s="104" t="str">
        <f t="shared" si="269"/>
        <v/>
      </c>
      <c r="FB298" s="104" t="str">
        <f t="shared" si="269"/>
        <v/>
      </c>
      <c r="FC298" s="104" t="str">
        <f t="shared" si="269"/>
        <v/>
      </c>
      <c r="FD298" s="104" t="str">
        <f t="shared" si="269"/>
        <v/>
      </c>
      <c r="FE298" s="104" t="str">
        <f t="shared" si="269"/>
        <v/>
      </c>
      <c r="FF298" s="104" t="str">
        <f t="shared" si="269"/>
        <v/>
      </c>
      <c r="FG298" s="104"/>
      <c r="FH298" s="104" t="str">
        <f t="shared" si="270"/>
        <v/>
      </c>
      <c r="FI298" s="104" t="str">
        <f t="shared" si="270"/>
        <v/>
      </c>
      <c r="FJ298" s="104" t="str">
        <f t="shared" si="270"/>
        <v/>
      </c>
      <c r="FK298" s="104" t="str">
        <f t="shared" si="270"/>
        <v/>
      </c>
      <c r="FL298" s="104" t="str">
        <f t="shared" si="270"/>
        <v/>
      </c>
      <c r="FM298" s="104" t="str">
        <f t="shared" si="270"/>
        <v/>
      </c>
      <c r="FN298" s="104" t="str">
        <f t="shared" si="270"/>
        <v/>
      </c>
      <c r="FO298" s="104" t="str">
        <f t="shared" si="270"/>
        <v/>
      </c>
      <c r="FP298" s="104" t="str">
        <f t="shared" si="270"/>
        <v/>
      </c>
      <c r="FQ298" s="104" t="str">
        <f t="shared" si="270"/>
        <v/>
      </c>
      <c r="FR298" s="104" t="str">
        <f t="shared" si="270"/>
        <v/>
      </c>
      <c r="FS298" s="104" t="str">
        <f t="shared" si="270"/>
        <v/>
      </c>
      <c r="FT298" s="104" t="str">
        <f t="shared" si="270"/>
        <v/>
      </c>
      <c r="FU298" s="104"/>
      <c r="FV298" s="104" t="str">
        <f t="shared" si="271"/>
        <v/>
      </c>
      <c r="FW298" s="104" t="str">
        <f t="shared" si="271"/>
        <v/>
      </c>
      <c r="FX298" s="104" t="str">
        <f t="shared" si="271"/>
        <v/>
      </c>
      <c r="FY298" s="104" t="str">
        <f t="shared" si="271"/>
        <v/>
      </c>
      <c r="FZ298" s="104" t="str">
        <f t="shared" si="271"/>
        <v/>
      </c>
      <c r="GA298" s="104" t="str">
        <f t="shared" si="271"/>
        <v/>
      </c>
      <c r="GB298" s="104" t="str">
        <f t="shared" si="271"/>
        <v/>
      </c>
      <c r="GC298" s="104" t="str">
        <f t="shared" si="271"/>
        <v/>
      </c>
      <c r="GD298" s="104" t="str">
        <f t="shared" si="271"/>
        <v/>
      </c>
      <c r="GE298" s="104" t="str">
        <f t="shared" si="271"/>
        <v/>
      </c>
      <c r="GF298" s="104" t="str">
        <f t="shared" si="271"/>
        <v/>
      </c>
      <c r="GG298" s="104" t="str">
        <f t="shared" si="271"/>
        <v/>
      </c>
      <c r="GH298" s="104" t="str">
        <f t="shared" si="271"/>
        <v/>
      </c>
      <c r="GI298" s="104"/>
      <c r="GJ298" s="104" t="str">
        <f t="shared" si="272"/>
        <v/>
      </c>
      <c r="GK298" s="104" t="str">
        <f t="shared" si="272"/>
        <v/>
      </c>
      <c r="GL298" s="104" t="str">
        <f t="shared" si="272"/>
        <v/>
      </c>
      <c r="GM298" s="104" t="str">
        <f t="shared" si="272"/>
        <v/>
      </c>
      <c r="GN298" s="104" t="str">
        <f t="shared" si="272"/>
        <v/>
      </c>
      <c r="GO298" s="104" t="str">
        <f t="shared" si="272"/>
        <v/>
      </c>
      <c r="GP298" s="104" t="str">
        <f t="shared" si="272"/>
        <v/>
      </c>
      <c r="GQ298" s="104" t="str">
        <f t="shared" si="272"/>
        <v/>
      </c>
      <c r="GR298" s="104" t="str">
        <f t="shared" si="272"/>
        <v/>
      </c>
      <c r="GS298" s="104" t="str">
        <f t="shared" si="272"/>
        <v/>
      </c>
      <c r="GT298" s="104" t="str">
        <f t="shared" si="272"/>
        <v/>
      </c>
      <c r="GU298" s="104" t="str">
        <f t="shared" si="272"/>
        <v/>
      </c>
      <c r="GV298" s="104" t="str">
        <f t="shared" si="272"/>
        <v/>
      </c>
      <c r="GW298" s="104"/>
      <c r="GX298" s="104" t="str">
        <f t="shared" si="273"/>
        <v/>
      </c>
      <c r="GY298" s="104" t="str">
        <f t="shared" si="273"/>
        <v/>
      </c>
      <c r="GZ298" s="104" t="str">
        <f t="shared" si="273"/>
        <v/>
      </c>
      <c r="HA298" s="104" t="str">
        <f t="shared" si="273"/>
        <v/>
      </c>
      <c r="HB298" s="104" t="str">
        <f t="shared" si="273"/>
        <v/>
      </c>
      <c r="HC298" s="104" t="str">
        <f t="shared" si="273"/>
        <v/>
      </c>
      <c r="HD298" s="104" t="str">
        <f t="shared" si="273"/>
        <v/>
      </c>
      <c r="HE298" s="104" t="str">
        <f t="shared" si="273"/>
        <v/>
      </c>
      <c r="HF298" s="104" t="str">
        <f t="shared" si="273"/>
        <v/>
      </c>
      <c r="HG298" s="104" t="str">
        <f t="shared" si="273"/>
        <v/>
      </c>
      <c r="HH298" s="104" t="str">
        <f t="shared" si="273"/>
        <v/>
      </c>
      <c r="HI298" s="104" t="str">
        <f t="shared" si="273"/>
        <v/>
      </c>
      <c r="HJ298" s="104" t="str">
        <f t="shared" si="273"/>
        <v/>
      </c>
    </row>
    <row r="299" spans="1:218" x14ac:dyDescent="0.25">
      <c r="A299" s="91">
        <v>40669</v>
      </c>
      <c r="B299" s="113">
        <v>0.40972222222222227</v>
      </c>
      <c r="C299" s="114" t="s">
        <v>565</v>
      </c>
      <c r="D299" s="160" t="s">
        <v>677</v>
      </c>
      <c r="E299" s="112">
        <v>23.8</v>
      </c>
      <c r="F299" s="134"/>
      <c r="G299" s="161" t="s">
        <v>676</v>
      </c>
      <c r="H299" s="162" t="str">
        <f>INDEX('Daily Activity List'!B:B,MATCH(A299,'Daily Activity List'!$A:$A))</f>
        <v>AB - Clearance Sampling</v>
      </c>
      <c r="I299" s="136"/>
      <c r="J299" s="104" t="str">
        <f t="shared" si="259"/>
        <v/>
      </c>
      <c r="K299" s="104" t="str">
        <f t="shared" si="259"/>
        <v/>
      </c>
      <c r="L299" s="104" t="str">
        <f t="shared" si="274"/>
        <v/>
      </c>
      <c r="M299" s="104" t="str">
        <f t="shared" si="274"/>
        <v/>
      </c>
      <c r="N299" s="104" t="str">
        <f t="shared" si="274"/>
        <v/>
      </c>
      <c r="O299" s="104" t="str">
        <f t="shared" si="274"/>
        <v/>
      </c>
      <c r="P299" s="104" t="str">
        <f t="shared" si="274"/>
        <v/>
      </c>
      <c r="Q299" s="104" t="str">
        <f t="shared" si="274"/>
        <v/>
      </c>
      <c r="R299" s="104" t="str">
        <f t="shared" si="274"/>
        <v/>
      </c>
      <c r="S299" s="104" t="str">
        <f t="shared" si="274"/>
        <v/>
      </c>
      <c r="T299" s="104" t="str">
        <f t="shared" si="274"/>
        <v/>
      </c>
      <c r="U299" s="104" t="str">
        <f t="shared" si="274"/>
        <v/>
      </c>
      <c r="V299" s="104" t="str">
        <f t="shared" si="274"/>
        <v/>
      </c>
      <c r="W299" s="136"/>
      <c r="X299" s="104" t="str">
        <f t="shared" si="229"/>
        <v/>
      </c>
      <c r="Y299" s="104" t="str">
        <f t="shared" si="275"/>
        <v/>
      </c>
      <c r="Z299" s="104" t="str">
        <f t="shared" si="275"/>
        <v/>
      </c>
      <c r="AA299" s="104" t="str">
        <f t="shared" si="275"/>
        <v/>
      </c>
      <c r="AB299" s="104" t="str">
        <f t="shared" si="275"/>
        <v/>
      </c>
      <c r="AC299" s="104" t="str">
        <f t="shared" si="275"/>
        <v/>
      </c>
      <c r="AD299" s="104" t="str">
        <f t="shared" si="275"/>
        <v/>
      </c>
      <c r="AE299" s="104" t="str">
        <f t="shared" si="275"/>
        <v/>
      </c>
      <c r="AF299" s="104" t="str">
        <f t="shared" si="275"/>
        <v/>
      </c>
      <c r="AG299" s="104" t="str">
        <f t="shared" si="275"/>
        <v/>
      </c>
      <c r="AH299" s="104" t="str">
        <f t="shared" si="275"/>
        <v/>
      </c>
      <c r="AI299" s="104" t="str">
        <f t="shared" si="275"/>
        <v/>
      </c>
      <c r="AJ299" s="104" t="str">
        <f t="shared" si="275"/>
        <v/>
      </c>
      <c r="AK299" s="104"/>
      <c r="AL299" s="104" t="str">
        <f t="shared" si="230"/>
        <v/>
      </c>
      <c r="AM299" s="104" t="str">
        <f t="shared" si="276"/>
        <v/>
      </c>
      <c r="AN299" s="104" t="str">
        <f t="shared" si="276"/>
        <v/>
      </c>
      <c r="AO299" s="104" t="str">
        <f t="shared" si="276"/>
        <v/>
      </c>
      <c r="AP299" s="104" t="str">
        <f t="shared" si="276"/>
        <v/>
      </c>
      <c r="AQ299" s="104" t="str">
        <f t="shared" si="276"/>
        <v/>
      </c>
      <c r="AR299" s="104" t="str">
        <f t="shared" si="276"/>
        <v/>
      </c>
      <c r="AS299" s="104" t="str">
        <f t="shared" si="276"/>
        <v/>
      </c>
      <c r="AT299" s="104" t="str">
        <f t="shared" si="276"/>
        <v/>
      </c>
      <c r="AU299" s="104" t="str">
        <f t="shared" si="276"/>
        <v/>
      </c>
      <c r="AV299" s="104" t="str">
        <f t="shared" si="276"/>
        <v/>
      </c>
      <c r="AW299" s="104" t="str">
        <f t="shared" si="276"/>
        <v/>
      </c>
      <c r="AX299" s="104" t="str">
        <f t="shared" si="276"/>
        <v/>
      </c>
      <c r="AY299" s="104"/>
      <c r="AZ299" s="104" t="str">
        <f t="shared" si="231"/>
        <v/>
      </c>
      <c r="BA299" s="104" t="str">
        <f t="shared" si="277"/>
        <v/>
      </c>
      <c r="BB299" s="104" t="str">
        <f t="shared" si="277"/>
        <v/>
      </c>
      <c r="BC299" s="104" t="str">
        <f t="shared" si="277"/>
        <v/>
      </c>
      <c r="BD299" s="104" t="str">
        <f t="shared" si="277"/>
        <v/>
      </c>
      <c r="BE299" s="104" t="str">
        <f t="shared" si="277"/>
        <v/>
      </c>
      <c r="BF299" s="104" t="str">
        <f t="shared" si="277"/>
        <v/>
      </c>
      <c r="BG299" s="104" t="str">
        <f t="shared" si="277"/>
        <v/>
      </c>
      <c r="BH299" s="104">
        <f t="shared" si="277"/>
        <v>23.8</v>
      </c>
      <c r="BI299" s="104" t="str">
        <f t="shared" si="277"/>
        <v/>
      </c>
      <c r="BJ299" s="104" t="str">
        <f t="shared" si="277"/>
        <v/>
      </c>
      <c r="BK299" s="104" t="str">
        <f t="shared" si="277"/>
        <v/>
      </c>
      <c r="BL299" s="104" t="str">
        <f t="shared" si="277"/>
        <v/>
      </c>
      <c r="BM299" s="104"/>
      <c r="BN299" s="104" t="str">
        <f t="shared" si="232"/>
        <v/>
      </c>
      <c r="BO299" s="104" t="str">
        <f t="shared" si="278"/>
        <v/>
      </c>
      <c r="BP299" s="104" t="str">
        <f t="shared" si="278"/>
        <v/>
      </c>
      <c r="BQ299" s="104" t="str">
        <f t="shared" si="278"/>
        <v/>
      </c>
      <c r="BR299" s="104" t="str">
        <f t="shared" si="278"/>
        <v/>
      </c>
      <c r="BS299" s="104" t="str">
        <f t="shared" si="278"/>
        <v/>
      </c>
      <c r="BT299" s="104" t="str">
        <f t="shared" si="278"/>
        <v/>
      </c>
      <c r="BU299" s="104" t="str">
        <f t="shared" si="278"/>
        <v/>
      </c>
      <c r="BV299" s="104" t="str">
        <f t="shared" si="278"/>
        <v/>
      </c>
      <c r="BW299" s="104" t="str">
        <f t="shared" si="278"/>
        <v/>
      </c>
      <c r="BX299" s="104" t="str">
        <f t="shared" si="278"/>
        <v/>
      </c>
      <c r="BY299" s="104" t="str">
        <f t="shared" si="278"/>
        <v/>
      </c>
      <c r="BZ299" s="104" t="str">
        <f t="shared" si="278"/>
        <v/>
      </c>
      <c r="CA299" s="104"/>
      <c r="CB299" s="104" t="str">
        <f t="shared" si="264"/>
        <v/>
      </c>
      <c r="CC299" s="104" t="str">
        <f t="shared" si="264"/>
        <v/>
      </c>
      <c r="CD299" s="104" t="str">
        <f t="shared" si="264"/>
        <v/>
      </c>
      <c r="CE299" s="104" t="str">
        <f t="shared" si="264"/>
        <v/>
      </c>
      <c r="CF299" s="104" t="str">
        <f t="shared" si="264"/>
        <v/>
      </c>
      <c r="CG299" s="104" t="str">
        <f t="shared" si="264"/>
        <v/>
      </c>
      <c r="CH299" s="104" t="str">
        <f t="shared" si="264"/>
        <v/>
      </c>
      <c r="CI299" s="104" t="str">
        <f t="shared" si="264"/>
        <v/>
      </c>
      <c r="CJ299" s="104" t="str">
        <f t="shared" si="264"/>
        <v/>
      </c>
      <c r="CK299" s="104" t="str">
        <f t="shared" si="264"/>
        <v/>
      </c>
      <c r="CL299" s="104" t="str">
        <f t="shared" si="264"/>
        <v/>
      </c>
      <c r="CM299" s="104" t="str">
        <f t="shared" si="264"/>
        <v/>
      </c>
      <c r="CN299" s="104" t="str">
        <f t="shared" si="264"/>
        <v/>
      </c>
      <c r="CO299" s="104"/>
      <c r="CP299" s="104" t="str">
        <f t="shared" si="265"/>
        <v/>
      </c>
      <c r="CQ299" s="104" t="str">
        <f t="shared" si="265"/>
        <v/>
      </c>
      <c r="CR299" s="104" t="str">
        <f t="shared" si="265"/>
        <v/>
      </c>
      <c r="CS299" s="104" t="str">
        <f t="shared" si="265"/>
        <v/>
      </c>
      <c r="CT299" s="104" t="str">
        <f t="shared" si="265"/>
        <v/>
      </c>
      <c r="CU299" s="104" t="str">
        <f t="shared" si="265"/>
        <v/>
      </c>
      <c r="CV299" s="104" t="str">
        <f t="shared" si="265"/>
        <v/>
      </c>
      <c r="CW299" s="104" t="str">
        <f t="shared" si="265"/>
        <v/>
      </c>
      <c r="CX299" s="104" t="str">
        <f t="shared" si="265"/>
        <v/>
      </c>
      <c r="CY299" s="104" t="str">
        <f t="shared" si="265"/>
        <v/>
      </c>
      <c r="CZ299" s="104" t="str">
        <f t="shared" si="265"/>
        <v/>
      </c>
      <c r="DA299" s="104" t="str">
        <f t="shared" si="265"/>
        <v/>
      </c>
      <c r="DB299" s="104" t="str">
        <f t="shared" si="265"/>
        <v/>
      </c>
      <c r="DC299" s="104"/>
      <c r="DD299" s="104" t="str">
        <f t="shared" si="266"/>
        <v/>
      </c>
      <c r="DE299" s="104" t="str">
        <f t="shared" si="266"/>
        <v/>
      </c>
      <c r="DF299" s="104" t="str">
        <f t="shared" si="266"/>
        <v/>
      </c>
      <c r="DG299" s="104" t="str">
        <f t="shared" si="266"/>
        <v/>
      </c>
      <c r="DH299" s="104" t="str">
        <f t="shared" si="266"/>
        <v/>
      </c>
      <c r="DI299" s="104" t="str">
        <f t="shared" si="266"/>
        <v/>
      </c>
      <c r="DJ299" s="104" t="str">
        <f t="shared" si="266"/>
        <v/>
      </c>
      <c r="DK299" s="104" t="str">
        <f t="shared" si="266"/>
        <v/>
      </c>
      <c r="DL299" s="104" t="str">
        <f t="shared" si="266"/>
        <v/>
      </c>
      <c r="DM299" s="104" t="str">
        <f t="shared" si="266"/>
        <v/>
      </c>
      <c r="DN299" s="104" t="str">
        <f t="shared" si="266"/>
        <v/>
      </c>
      <c r="DO299" s="104" t="str">
        <f t="shared" si="266"/>
        <v/>
      </c>
      <c r="DP299" s="104" t="str">
        <f t="shared" si="266"/>
        <v/>
      </c>
      <c r="DQ299" s="104"/>
      <c r="DR299" s="104" t="str">
        <f t="shared" si="267"/>
        <v/>
      </c>
      <c r="DS299" s="104" t="str">
        <f t="shared" si="267"/>
        <v/>
      </c>
      <c r="DT299" s="104" t="str">
        <f t="shared" si="267"/>
        <v/>
      </c>
      <c r="DU299" s="104" t="str">
        <f t="shared" si="267"/>
        <v/>
      </c>
      <c r="DV299" s="104" t="str">
        <f t="shared" si="267"/>
        <v/>
      </c>
      <c r="DW299" s="104" t="str">
        <f t="shared" si="267"/>
        <v/>
      </c>
      <c r="DX299" s="104" t="str">
        <f t="shared" si="267"/>
        <v/>
      </c>
      <c r="DY299" s="104" t="str">
        <f t="shared" si="267"/>
        <v/>
      </c>
      <c r="DZ299" s="104" t="str">
        <f t="shared" si="267"/>
        <v/>
      </c>
      <c r="EA299" s="104" t="str">
        <f t="shared" si="267"/>
        <v/>
      </c>
      <c r="EB299" s="104" t="str">
        <f t="shared" si="267"/>
        <v/>
      </c>
      <c r="EC299" s="104" t="str">
        <f t="shared" si="267"/>
        <v/>
      </c>
      <c r="ED299" s="104" t="str">
        <f t="shared" si="267"/>
        <v/>
      </c>
      <c r="EE299" s="104"/>
      <c r="EF299" s="104" t="str">
        <f t="shared" si="268"/>
        <v/>
      </c>
      <c r="EG299" s="104" t="str">
        <f t="shared" si="268"/>
        <v/>
      </c>
      <c r="EH299" s="104" t="str">
        <f t="shared" si="268"/>
        <v/>
      </c>
      <c r="EI299" s="104" t="str">
        <f t="shared" si="268"/>
        <v/>
      </c>
      <c r="EJ299" s="104" t="str">
        <f t="shared" si="268"/>
        <v/>
      </c>
      <c r="EK299" s="104" t="str">
        <f t="shared" si="268"/>
        <v/>
      </c>
      <c r="EL299" s="104" t="str">
        <f t="shared" si="268"/>
        <v/>
      </c>
      <c r="EM299" s="104" t="str">
        <f t="shared" si="268"/>
        <v/>
      </c>
      <c r="EN299" s="104" t="str">
        <f t="shared" si="268"/>
        <v/>
      </c>
      <c r="EO299" s="104" t="str">
        <f t="shared" si="268"/>
        <v/>
      </c>
      <c r="EP299" s="104" t="str">
        <f t="shared" si="268"/>
        <v/>
      </c>
      <c r="EQ299" s="104" t="str">
        <f t="shared" si="268"/>
        <v/>
      </c>
      <c r="ER299" s="104" t="str">
        <f t="shared" si="268"/>
        <v/>
      </c>
      <c r="ES299" s="104"/>
      <c r="ET299" s="104" t="str">
        <f t="shared" si="269"/>
        <v/>
      </c>
      <c r="EU299" s="104" t="str">
        <f t="shared" si="269"/>
        <v/>
      </c>
      <c r="EV299" s="104" t="str">
        <f t="shared" si="269"/>
        <v/>
      </c>
      <c r="EW299" s="104" t="str">
        <f t="shared" si="269"/>
        <v/>
      </c>
      <c r="EX299" s="104" t="str">
        <f t="shared" si="269"/>
        <v/>
      </c>
      <c r="EY299" s="104" t="str">
        <f t="shared" si="269"/>
        <v/>
      </c>
      <c r="EZ299" s="104" t="str">
        <f t="shared" si="269"/>
        <v/>
      </c>
      <c r="FA299" s="104" t="str">
        <f t="shared" si="269"/>
        <v/>
      </c>
      <c r="FB299" s="104" t="str">
        <f t="shared" si="269"/>
        <v/>
      </c>
      <c r="FC299" s="104" t="str">
        <f t="shared" si="269"/>
        <v/>
      </c>
      <c r="FD299" s="104" t="str">
        <f t="shared" si="269"/>
        <v/>
      </c>
      <c r="FE299" s="104" t="str">
        <f t="shared" si="269"/>
        <v/>
      </c>
      <c r="FF299" s="104" t="str">
        <f t="shared" si="269"/>
        <v/>
      </c>
      <c r="FG299" s="104"/>
      <c r="FH299" s="104" t="str">
        <f t="shared" si="270"/>
        <v/>
      </c>
      <c r="FI299" s="104" t="str">
        <f t="shared" si="270"/>
        <v/>
      </c>
      <c r="FJ299" s="104" t="str">
        <f t="shared" si="270"/>
        <v/>
      </c>
      <c r="FK299" s="104" t="str">
        <f t="shared" si="270"/>
        <v/>
      </c>
      <c r="FL299" s="104" t="str">
        <f t="shared" si="270"/>
        <v/>
      </c>
      <c r="FM299" s="104" t="str">
        <f t="shared" si="270"/>
        <v/>
      </c>
      <c r="FN299" s="104" t="str">
        <f t="shared" si="270"/>
        <v/>
      </c>
      <c r="FO299" s="104" t="str">
        <f t="shared" si="270"/>
        <v/>
      </c>
      <c r="FP299" s="104" t="str">
        <f t="shared" si="270"/>
        <v/>
      </c>
      <c r="FQ299" s="104" t="str">
        <f t="shared" si="270"/>
        <v/>
      </c>
      <c r="FR299" s="104" t="str">
        <f t="shared" si="270"/>
        <v/>
      </c>
      <c r="FS299" s="104" t="str">
        <f t="shared" si="270"/>
        <v/>
      </c>
      <c r="FT299" s="104" t="str">
        <f t="shared" si="270"/>
        <v/>
      </c>
      <c r="FU299" s="104"/>
      <c r="FV299" s="104" t="str">
        <f t="shared" si="271"/>
        <v/>
      </c>
      <c r="FW299" s="104" t="str">
        <f t="shared" si="271"/>
        <v/>
      </c>
      <c r="FX299" s="104" t="str">
        <f t="shared" si="271"/>
        <v/>
      </c>
      <c r="FY299" s="104" t="str">
        <f t="shared" si="271"/>
        <v/>
      </c>
      <c r="FZ299" s="104" t="str">
        <f t="shared" si="271"/>
        <v/>
      </c>
      <c r="GA299" s="104" t="str">
        <f t="shared" si="271"/>
        <v/>
      </c>
      <c r="GB299" s="104" t="str">
        <f t="shared" si="271"/>
        <v/>
      </c>
      <c r="GC299" s="104" t="str">
        <f t="shared" si="271"/>
        <v/>
      </c>
      <c r="GD299" s="104" t="str">
        <f t="shared" si="271"/>
        <v/>
      </c>
      <c r="GE299" s="104" t="str">
        <f t="shared" si="271"/>
        <v/>
      </c>
      <c r="GF299" s="104" t="str">
        <f t="shared" si="271"/>
        <v/>
      </c>
      <c r="GG299" s="104" t="str">
        <f t="shared" si="271"/>
        <v/>
      </c>
      <c r="GH299" s="104" t="str">
        <f t="shared" si="271"/>
        <v/>
      </c>
      <c r="GI299" s="104"/>
      <c r="GJ299" s="104" t="str">
        <f t="shared" si="272"/>
        <v/>
      </c>
      <c r="GK299" s="104" t="str">
        <f t="shared" si="272"/>
        <v/>
      </c>
      <c r="GL299" s="104" t="str">
        <f t="shared" si="272"/>
        <v/>
      </c>
      <c r="GM299" s="104" t="str">
        <f t="shared" si="272"/>
        <v/>
      </c>
      <c r="GN299" s="104" t="str">
        <f t="shared" si="272"/>
        <v/>
      </c>
      <c r="GO299" s="104" t="str">
        <f t="shared" si="272"/>
        <v/>
      </c>
      <c r="GP299" s="104" t="str">
        <f t="shared" si="272"/>
        <v/>
      </c>
      <c r="GQ299" s="104" t="str">
        <f t="shared" si="272"/>
        <v/>
      </c>
      <c r="GR299" s="104" t="str">
        <f t="shared" si="272"/>
        <v/>
      </c>
      <c r="GS299" s="104" t="str">
        <f t="shared" si="272"/>
        <v/>
      </c>
      <c r="GT299" s="104" t="str">
        <f t="shared" si="272"/>
        <v/>
      </c>
      <c r="GU299" s="104" t="str">
        <f t="shared" si="272"/>
        <v/>
      </c>
      <c r="GV299" s="104" t="str">
        <f t="shared" si="272"/>
        <v/>
      </c>
      <c r="GW299" s="104"/>
      <c r="GX299" s="104" t="str">
        <f t="shared" si="273"/>
        <v/>
      </c>
      <c r="GY299" s="104" t="str">
        <f t="shared" si="273"/>
        <v/>
      </c>
      <c r="GZ299" s="104" t="str">
        <f t="shared" si="273"/>
        <v/>
      </c>
      <c r="HA299" s="104" t="str">
        <f t="shared" si="273"/>
        <v/>
      </c>
      <c r="HB299" s="104" t="str">
        <f t="shared" si="273"/>
        <v/>
      </c>
      <c r="HC299" s="104" t="str">
        <f t="shared" si="273"/>
        <v/>
      </c>
      <c r="HD299" s="104" t="str">
        <f t="shared" si="273"/>
        <v/>
      </c>
      <c r="HE299" s="104" t="str">
        <f t="shared" si="273"/>
        <v/>
      </c>
      <c r="HF299" s="104" t="str">
        <f t="shared" si="273"/>
        <v/>
      </c>
      <c r="HG299" s="104" t="str">
        <f t="shared" si="273"/>
        <v/>
      </c>
      <c r="HH299" s="104" t="str">
        <f t="shared" si="273"/>
        <v/>
      </c>
      <c r="HI299" s="104" t="str">
        <f t="shared" si="273"/>
        <v/>
      </c>
      <c r="HJ299" s="104" t="str">
        <f t="shared" si="273"/>
        <v/>
      </c>
    </row>
    <row r="300" spans="1:218" x14ac:dyDescent="0.25">
      <c r="A300" s="91">
        <v>40669</v>
      </c>
      <c r="B300" s="113">
        <v>0.41250000000000003</v>
      </c>
      <c r="C300" s="114" t="s">
        <v>565</v>
      </c>
      <c r="D300" s="160" t="s">
        <v>692</v>
      </c>
      <c r="E300" s="112">
        <v>21</v>
      </c>
      <c r="F300" s="134"/>
      <c r="G300" s="161" t="s">
        <v>676</v>
      </c>
      <c r="H300" s="162" t="str">
        <f>INDEX('Daily Activity List'!B:B,MATCH(A300,'Daily Activity List'!$A:$A))</f>
        <v>AB - Clearance Sampling</v>
      </c>
      <c r="I300" s="136"/>
      <c r="J300" s="104" t="str">
        <f t="shared" si="259"/>
        <v/>
      </c>
      <c r="K300" s="104" t="str">
        <f t="shared" si="259"/>
        <v/>
      </c>
      <c r="L300" s="104" t="str">
        <f t="shared" si="274"/>
        <v/>
      </c>
      <c r="M300" s="104" t="str">
        <f t="shared" si="274"/>
        <v/>
      </c>
      <c r="N300" s="104" t="str">
        <f t="shared" si="274"/>
        <v/>
      </c>
      <c r="O300" s="104" t="str">
        <f t="shared" si="274"/>
        <v/>
      </c>
      <c r="P300" s="104" t="str">
        <f t="shared" si="274"/>
        <v/>
      </c>
      <c r="Q300" s="104" t="str">
        <f t="shared" si="274"/>
        <v/>
      </c>
      <c r="R300" s="104" t="str">
        <f t="shared" si="274"/>
        <v/>
      </c>
      <c r="S300" s="104" t="str">
        <f t="shared" si="274"/>
        <v/>
      </c>
      <c r="T300" s="104" t="str">
        <f t="shared" si="274"/>
        <v/>
      </c>
      <c r="U300" s="104" t="str">
        <f t="shared" si="274"/>
        <v/>
      </c>
      <c r="V300" s="104" t="str">
        <f t="shared" si="274"/>
        <v/>
      </c>
      <c r="W300" s="136"/>
      <c r="X300" s="104" t="str">
        <f t="shared" ref="X300:AJ339" si="279">IF($C300="Decontamination Line",IF($F300="","",IF($H300=X$1,$F300,"")),"")</f>
        <v/>
      </c>
      <c r="Y300" s="104" t="str">
        <f t="shared" si="275"/>
        <v/>
      </c>
      <c r="Z300" s="104" t="str">
        <f t="shared" si="275"/>
        <v/>
      </c>
      <c r="AA300" s="104" t="str">
        <f t="shared" si="275"/>
        <v/>
      </c>
      <c r="AB300" s="104" t="str">
        <f t="shared" si="275"/>
        <v/>
      </c>
      <c r="AC300" s="104" t="str">
        <f t="shared" si="275"/>
        <v/>
      </c>
      <c r="AD300" s="104" t="str">
        <f t="shared" si="275"/>
        <v/>
      </c>
      <c r="AE300" s="104" t="str">
        <f t="shared" si="275"/>
        <v/>
      </c>
      <c r="AF300" s="104" t="str">
        <f t="shared" si="275"/>
        <v/>
      </c>
      <c r="AG300" s="104" t="str">
        <f t="shared" si="275"/>
        <v/>
      </c>
      <c r="AH300" s="104" t="str">
        <f t="shared" si="275"/>
        <v/>
      </c>
      <c r="AI300" s="104" t="str">
        <f t="shared" si="275"/>
        <v/>
      </c>
      <c r="AJ300" s="104" t="str">
        <f t="shared" si="275"/>
        <v/>
      </c>
      <c r="AK300" s="104"/>
      <c r="AL300" s="104" t="str">
        <f t="shared" ref="AL300:AX339" si="280">IF($C300="Donning Trailer",IF($E300="","",IF($H300=AL$1,$E300,"")),"")</f>
        <v/>
      </c>
      <c r="AM300" s="104" t="str">
        <f t="shared" si="276"/>
        <v/>
      </c>
      <c r="AN300" s="104" t="str">
        <f t="shared" si="276"/>
        <v/>
      </c>
      <c r="AO300" s="104" t="str">
        <f t="shared" si="276"/>
        <v/>
      </c>
      <c r="AP300" s="104" t="str">
        <f t="shared" si="276"/>
        <v/>
      </c>
      <c r="AQ300" s="104" t="str">
        <f t="shared" si="276"/>
        <v/>
      </c>
      <c r="AR300" s="104" t="str">
        <f t="shared" si="276"/>
        <v/>
      </c>
      <c r="AS300" s="104" t="str">
        <f t="shared" si="276"/>
        <v/>
      </c>
      <c r="AT300" s="104" t="str">
        <f t="shared" si="276"/>
        <v/>
      </c>
      <c r="AU300" s="104" t="str">
        <f t="shared" si="276"/>
        <v/>
      </c>
      <c r="AV300" s="104" t="str">
        <f t="shared" si="276"/>
        <v/>
      </c>
      <c r="AW300" s="104" t="str">
        <f t="shared" si="276"/>
        <v/>
      </c>
      <c r="AX300" s="104" t="str">
        <f t="shared" si="276"/>
        <v/>
      </c>
      <c r="AY300" s="104"/>
      <c r="AZ300" s="104" t="str">
        <f t="shared" ref="AZ300:BL339" si="281">IF($C300="Building",IF($E300="","",IF($H300=AZ$1,$E300,"")),"")</f>
        <v/>
      </c>
      <c r="BA300" s="104" t="str">
        <f t="shared" si="277"/>
        <v/>
      </c>
      <c r="BB300" s="104" t="str">
        <f t="shared" si="277"/>
        <v/>
      </c>
      <c r="BC300" s="104" t="str">
        <f t="shared" si="277"/>
        <v/>
      </c>
      <c r="BD300" s="104" t="str">
        <f t="shared" si="277"/>
        <v/>
      </c>
      <c r="BE300" s="104" t="str">
        <f t="shared" si="277"/>
        <v/>
      </c>
      <c r="BF300" s="104" t="str">
        <f t="shared" si="277"/>
        <v/>
      </c>
      <c r="BG300" s="104" t="str">
        <f t="shared" si="277"/>
        <v/>
      </c>
      <c r="BH300" s="104">
        <f t="shared" si="277"/>
        <v>21</v>
      </c>
      <c r="BI300" s="104" t="str">
        <f t="shared" si="277"/>
        <v/>
      </c>
      <c r="BJ300" s="104" t="str">
        <f t="shared" si="277"/>
        <v/>
      </c>
      <c r="BK300" s="104" t="str">
        <f t="shared" si="277"/>
        <v/>
      </c>
      <c r="BL300" s="104" t="str">
        <f t="shared" si="277"/>
        <v/>
      </c>
      <c r="BM300" s="104"/>
      <c r="BN300" s="104" t="str">
        <f t="shared" ref="BN300:BZ339" si="282">IF($C300="Building",IF($F300="","",IF($H300=BN$1,$F300,"")),"")</f>
        <v/>
      </c>
      <c r="BO300" s="104" t="str">
        <f t="shared" si="278"/>
        <v/>
      </c>
      <c r="BP300" s="104" t="str">
        <f t="shared" si="278"/>
        <v/>
      </c>
      <c r="BQ300" s="104" t="str">
        <f t="shared" si="278"/>
        <v/>
      </c>
      <c r="BR300" s="104" t="str">
        <f t="shared" si="278"/>
        <v/>
      </c>
      <c r="BS300" s="104" t="str">
        <f t="shared" si="278"/>
        <v/>
      </c>
      <c r="BT300" s="104" t="str">
        <f t="shared" si="278"/>
        <v/>
      </c>
      <c r="BU300" s="104" t="str">
        <f t="shared" si="278"/>
        <v/>
      </c>
      <c r="BV300" s="104" t="str">
        <f t="shared" si="278"/>
        <v/>
      </c>
      <c r="BW300" s="104" t="str">
        <f t="shared" si="278"/>
        <v/>
      </c>
      <c r="BX300" s="104" t="str">
        <f t="shared" si="278"/>
        <v/>
      </c>
      <c r="BY300" s="104" t="str">
        <f t="shared" si="278"/>
        <v/>
      </c>
      <c r="BZ300" s="104" t="str">
        <f t="shared" si="278"/>
        <v/>
      </c>
      <c r="CA300" s="104"/>
      <c r="CB300" s="104" t="str">
        <f t="shared" si="264"/>
        <v/>
      </c>
      <c r="CC300" s="104" t="str">
        <f t="shared" si="264"/>
        <v/>
      </c>
      <c r="CD300" s="104" t="str">
        <f t="shared" si="264"/>
        <v/>
      </c>
      <c r="CE300" s="104" t="str">
        <f t="shared" si="264"/>
        <v/>
      </c>
      <c r="CF300" s="104" t="str">
        <f t="shared" si="264"/>
        <v/>
      </c>
      <c r="CG300" s="104" t="str">
        <f t="shared" si="264"/>
        <v/>
      </c>
      <c r="CH300" s="104" t="str">
        <f t="shared" si="264"/>
        <v/>
      </c>
      <c r="CI300" s="104" t="str">
        <f t="shared" si="264"/>
        <v/>
      </c>
      <c r="CJ300" s="104" t="str">
        <f t="shared" si="264"/>
        <v/>
      </c>
      <c r="CK300" s="104" t="str">
        <f t="shared" si="264"/>
        <v/>
      </c>
      <c r="CL300" s="104" t="str">
        <f t="shared" si="264"/>
        <v/>
      </c>
      <c r="CM300" s="104" t="str">
        <f t="shared" si="264"/>
        <v/>
      </c>
      <c r="CN300" s="104" t="str">
        <f t="shared" si="264"/>
        <v/>
      </c>
      <c r="CO300" s="104"/>
      <c r="CP300" s="104" t="str">
        <f t="shared" si="265"/>
        <v/>
      </c>
      <c r="CQ300" s="104" t="str">
        <f t="shared" si="265"/>
        <v/>
      </c>
      <c r="CR300" s="104" t="str">
        <f t="shared" si="265"/>
        <v/>
      </c>
      <c r="CS300" s="104" t="str">
        <f t="shared" si="265"/>
        <v/>
      </c>
      <c r="CT300" s="104" t="str">
        <f t="shared" si="265"/>
        <v/>
      </c>
      <c r="CU300" s="104" t="str">
        <f t="shared" si="265"/>
        <v/>
      </c>
      <c r="CV300" s="104" t="str">
        <f t="shared" si="265"/>
        <v/>
      </c>
      <c r="CW300" s="104" t="str">
        <f t="shared" si="265"/>
        <v/>
      </c>
      <c r="CX300" s="104" t="str">
        <f t="shared" si="265"/>
        <v/>
      </c>
      <c r="CY300" s="104" t="str">
        <f t="shared" si="265"/>
        <v/>
      </c>
      <c r="CZ300" s="104" t="str">
        <f t="shared" si="265"/>
        <v/>
      </c>
      <c r="DA300" s="104" t="str">
        <f t="shared" si="265"/>
        <v/>
      </c>
      <c r="DB300" s="104" t="str">
        <f t="shared" si="265"/>
        <v/>
      </c>
      <c r="DC300" s="104"/>
      <c r="DD300" s="104" t="str">
        <f t="shared" si="266"/>
        <v/>
      </c>
      <c r="DE300" s="104" t="str">
        <f t="shared" si="266"/>
        <v/>
      </c>
      <c r="DF300" s="104" t="str">
        <f t="shared" si="266"/>
        <v/>
      </c>
      <c r="DG300" s="104" t="str">
        <f t="shared" si="266"/>
        <v/>
      </c>
      <c r="DH300" s="104" t="str">
        <f t="shared" si="266"/>
        <v/>
      </c>
      <c r="DI300" s="104" t="str">
        <f t="shared" si="266"/>
        <v/>
      </c>
      <c r="DJ300" s="104" t="str">
        <f t="shared" si="266"/>
        <v/>
      </c>
      <c r="DK300" s="104" t="str">
        <f t="shared" si="266"/>
        <v/>
      </c>
      <c r="DL300" s="104" t="str">
        <f t="shared" si="266"/>
        <v/>
      </c>
      <c r="DM300" s="104" t="str">
        <f t="shared" si="266"/>
        <v/>
      </c>
      <c r="DN300" s="104" t="str">
        <f t="shared" si="266"/>
        <v/>
      </c>
      <c r="DO300" s="104" t="str">
        <f t="shared" si="266"/>
        <v/>
      </c>
      <c r="DP300" s="104" t="str">
        <f t="shared" si="266"/>
        <v/>
      </c>
      <c r="DQ300" s="104"/>
      <c r="DR300" s="104" t="str">
        <f t="shared" si="267"/>
        <v/>
      </c>
      <c r="DS300" s="104" t="str">
        <f t="shared" si="267"/>
        <v/>
      </c>
      <c r="DT300" s="104" t="str">
        <f t="shared" si="267"/>
        <v/>
      </c>
      <c r="DU300" s="104" t="str">
        <f t="shared" si="267"/>
        <v/>
      </c>
      <c r="DV300" s="104" t="str">
        <f t="shared" si="267"/>
        <v/>
      </c>
      <c r="DW300" s="104" t="str">
        <f t="shared" si="267"/>
        <v/>
      </c>
      <c r="DX300" s="104" t="str">
        <f t="shared" si="267"/>
        <v/>
      </c>
      <c r="DY300" s="104" t="str">
        <f t="shared" si="267"/>
        <v/>
      </c>
      <c r="DZ300" s="104" t="str">
        <f t="shared" si="267"/>
        <v/>
      </c>
      <c r="EA300" s="104" t="str">
        <f t="shared" si="267"/>
        <v/>
      </c>
      <c r="EB300" s="104" t="str">
        <f t="shared" si="267"/>
        <v/>
      </c>
      <c r="EC300" s="104" t="str">
        <f t="shared" si="267"/>
        <v/>
      </c>
      <c r="ED300" s="104" t="str">
        <f t="shared" si="267"/>
        <v/>
      </c>
      <c r="EE300" s="104"/>
      <c r="EF300" s="104" t="str">
        <f t="shared" si="268"/>
        <v/>
      </c>
      <c r="EG300" s="104" t="str">
        <f t="shared" si="268"/>
        <v/>
      </c>
      <c r="EH300" s="104" t="str">
        <f t="shared" si="268"/>
        <v/>
      </c>
      <c r="EI300" s="104" t="str">
        <f t="shared" si="268"/>
        <v/>
      </c>
      <c r="EJ300" s="104" t="str">
        <f t="shared" si="268"/>
        <v/>
      </c>
      <c r="EK300" s="104" t="str">
        <f t="shared" si="268"/>
        <v/>
      </c>
      <c r="EL300" s="104" t="str">
        <f t="shared" si="268"/>
        <v/>
      </c>
      <c r="EM300" s="104" t="str">
        <f t="shared" si="268"/>
        <v/>
      </c>
      <c r="EN300" s="104" t="str">
        <f t="shared" si="268"/>
        <v/>
      </c>
      <c r="EO300" s="104" t="str">
        <f t="shared" si="268"/>
        <v/>
      </c>
      <c r="EP300" s="104" t="str">
        <f t="shared" si="268"/>
        <v/>
      </c>
      <c r="EQ300" s="104" t="str">
        <f t="shared" si="268"/>
        <v/>
      </c>
      <c r="ER300" s="104" t="str">
        <f t="shared" si="268"/>
        <v/>
      </c>
      <c r="ES300" s="104"/>
      <c r="ET300" s="104" t="str">
        <f t="shared" si="269"/>
        <v/>
      </c>
      <c r="EU300" s="104" t="str">
        <f t="shared" si="269"/>
        <v/>
      </c>
      <c r="EV300" s="104" t="str">
        <f t="shared" si="269"/>
        <v/>
      </c>
      <c r="EW300" s="104" t="str">
        <f t="shared" si="269"/>
        <v/>
      </c>
      <c r="EX300" s="104" t="str">
        <f t="shared" si="269"/>
        <v/>
      </c>
      <c r="EY300" s="104" t="str">
        <f t="shared" si="269"/>
        <v/>
      </c>
      <c r="EZ300" s="104" t="str">
        <f t="shared" si="269"/>
        <v/>
      </c>
      <c r="FA300" s="104" t="str">
        <f t="shared" si="269"/>
        <v/>
      </c>
      <c r="FB300" s="104" t="str">
        <f t="shared" si="269"/>
        <v/>
      </c>
      <c r="FC300" s="104" t="str">
        <f t="shared" si="269"/>
        <v/>
      </c>
      <c r="FD300" s="104" t="str">
        <f t="shared" si="269"/>
        <v/>
      </c>
      <c r="FE300" s="104" t="str">
        <f t="shared" si="269"/>
        <v/>
      </c>
      <c r="FF300" s="104" t="str">
        <f t="shared" si="269"/>
        <v/>
      </c>
      <c r="FG300" s="104"/>
      <c r="FH300" s="104" t="str">
        <f t="shared" si="270"/>
        <v/>
      </c>
      <c r="FI300" s="104" t="str">
        <f t="shared" si="270"/>
        <v/>
      </c>
      <c r="FJ300" s="104" t="str">
        <f t="shared" si="270"/>
        <v/>
      </c>
      <c r="FK300" s="104" t="str">
        <f t="shared" si="270"/>
        <v/>
      </c>
      <c r="FL300" s="104" t="str">
        <f t="shared" si="270"/>
        <v/>
      </c>
      <c r="FM300" s="104" t="str">
        <f t="shared" si="270"/>
        <v/>
      </c>
      <c r="FN300" s="104" t="str">
        <f t="shared" si="270"/>
        <v/>
      </c>
      <c r="FO300" s="104" t="str">
        <f t="shared" si="270"/>
        <v/>
      </c>
      <c r="FP300" s="104" t="str">
        <f t="shared" si="270"/>
        <v/>
      </c>
      <c r="FQ300" s="104" t="str">
        <f t="shared" si="270"/>
        <v/>
      </c>
      <c r="FR300" s="104" t="str">
        <f t="shared" si="270"/>
        <v/>
      </c>
      <c r="FS300" s="104" t="str">
        <f t="shared" si="270"/>
        <v/>
      </c>
      <c r="FT300" s="104" t="str">
        <f t="shared" si="270"/>
        <v/>
      </c>
      <c r="FU300" s="104"/>
      <c r="FV300" s="104" t="str">
        <f t="shared" si="271"/>
        <v/>
      </c>
      <c r="FW300" s="104" t="str">
        <f t="shared" si="271"/>
        <v/>
      </c>
      <c r="FX300" s="104" t="str">
        <f t="shared" si="271"/>
        <v/>
      </c>
      <c r="FY300" s="104" t="str">
        <f t="shared" si="271"/>
        <v/>
      </c>
      <c r="FZ300" s="104" t="str">
        <f t="shared" si="271"/>
        <v/>
      </c>
      <c r="GA300" s="104" t="str">
        <f t="shared" si="271"/>
        <v/>
      </c>
      <c r="GB300" s="104" t="str">
        <f t="shared" si="271"/>
        <v/>
      </c>
      <c r="GC300" s="104" t="str">
        <f t="shared" si="271"/>
        <v/>
      </c>
      <c r="GD300" s="104" t="str">
        <f t="shared" si="271"/>
        <v/>
      </c>
      <c r="GE300" s="104" t="str">
        <f t="shared" si="271"/>
        <v/>
      </c>
      <c r="GF300" s="104" t="str">
        <f t="shared" si="271"/>
        <v/>
      </c>
      <c r="GG300" s="104" t="str">
        <f t="shared" si="271"/>
        <v/>
      </c>
      <c r="GH300" s="104" t="str">
        <f t="shared" si="271"/>
        <v/>
      </c>
      <c r="GI300" s="104"/>
      <c r="GJ300" s="104" t="str">
        <f t="shared" si="272"/>
        <v/>
      </c>
      <c r="GK300" s="104" t="str">
        <f t="shared" si="272"/>
        <v/>
      </c>
      <c r="GL300" s="104" t="str">
        <f t="shared" si="272"/>
        <v/>
      </c>
      <c r="GM300" s="104" t="str">
        <f t="shared" si="272"/>
        <v/>
      </c>
      <c r="GN300" s="104" t="str">
        <f t="shared" si="272"/>
        <v/>
      </c>
      <c r="GO300" s="104" t="str">
        <f t="shared" si="272"/>
        <v/>
      </c>
      <c r="GP300" s="104" t="str">
        <f t="shared" si="272"/>
        <v/>
      </c>
      <c r="GQ300" s="104" t="str">
        <f t="shared" si="272"/>
        <v/>
      </c>
      <c r="GR300" s="104" t="str">
        <f t="shared" si="272"/>
        <v/>
      </c>
      <c r="GS300" s="104" t="str">
        <f t="shared" si="272"/>
        <v/>
      </c>
      <c r="GT300" s="104" t="str">
        <f t="shared" si="272"/>
        <v/>
      </c>
      <c r="GU300" s="104" t="str">
        <f t="shared" si="272"/>
        <v/>
      </c>
      <c r="GV300" s="104" t="str">
        <f t="shared" si="272"/>
        <v/>
      </c>
      <c r="GW300" s="104"/>
      <c r="GX300" s="104" t="str">
        <f t="shared" si="273"/>
        <v/>
      </c>
      <c r="GY300" s="104" t="str">
        <f t="shared" si="273"/>
        <v/>
      </c>
      <c r="GZ300" s="104" t="str">
        <f t="shared" si="273"/>
        <v/>
      </c>
      <c r="HA300" s="104" t="str">
        <f t="shared" si="273"/>
        <v/>
      </c>
      <c r="HB300" s="104" t="str">
        <f t="shared" si="273"/>
        <v/>
      </c>
      <c r="HC300" s="104" t="str">
        <f t="shared" si="273"/>
        <v/>
      </c>
      <c r="HD300" s="104" t="str">
        <f t="shared" si="273"/>
        <v/>
      </c>
      <c r="HE300" s="104" t="str">
        <f t="shared" si="273"/>
        <v/>
      </c>
      <c r="HF300" s="104" t="str">
        <f t="shared" si="273"/>
        <v/>
      </c>
      <c r="HG300" s="104" t="str">
        <f t="shared" si="273"/>
        <v/>
      </c>
      <c r="HH300" s="104" t="str">
        <f t="shared" si="273"/>
        <v/>
      </c>
      <c r="HI300" s="104" t="str">
        <f t="shared" si="273"/>
        <v/>
      </c>
      <c r="HJ300" s="104" t="str">
        <f t="shared" si="273"/>
        <v/>
      </c>
    </row>
    <row r="301" spans="1:218" x14ac:dyDescent="0.25">
      <c r="A301" s="91">
        <v>40669</v>
      </c>
      <c r="B301" s="113">
        <v>0.4152777777777778</v>
      </c>
      <c r="C301" s="114" t="s">
        <v>565</v>
      </c>
      <c r="D301" s="160" t="s">
        <v>693</v>
      </c>
      <c r="E301" s="112">
        <v>29</v>
      </c>
      <c r="F301" s="134"/>
      <c r="G301" s="161" t="s">
        <v>676</v>
      </c>
      <c r="H301" s="162" t="str">
        <f>INDEX('Daily Activity List'!B:B,MATCH(A301,'Daily Activity List'!$A:$A))</f>
        <v>AB - Clearance Sampling</v>
      </c>
      <c r="I301" s="136"/>
      <c r="J301" s="104" t="str">
        <f t="shared" si="259"/>
        <v/>
      </c>
      <c r="K301" s="104" t="str">
        <f t="shared" si="259"/>
        <v/>
      </c>
      <c r="L301" s="104" t="str">
        <f t="shared" si="274"/>
        <v/>
      </c>
      <c r="M301" s="104" t="str">
        <f t="shared" si="274"/>
        <v/>
      </c>
      <c r="N301" s="104" t="str">
        <f t="shared" si="274"/>
        <v/>
      </c>
      <c r="O301" s="104" t="str">
        <f t="shared" si="274"/>
        <v/>
      </c>
      <c r="P301" s="104" t="str">
        <f t="shared" si="274"/>
        <v/>
      </c>
      <c r="Q301" s="104" t="str">
        <f t="shared" si="274"/>
        <v/>
      </c>
      <c r="R301" s="104" t="str">
        <f t="shared" si="274"/>
        <v/>
      </c>
      <c r="S301" s="104" t="str">
        <f t="shared" si="274"/>
        <v/>
      </c>
      <c r="T301" s="104" t="str">
        <f t="shared" si="274"/>
        <v/>
      </c>
      <c r="U301" s="104" t="str">
        <f t="shared" si="274"/>
        <v/>
      </c>
      <c r="V301" s="104" t="str">
        <f t="shared" si="274"/>
        <v/>
      </c>
      <c r="W301" s="136"/>
      <c r="X301" s="104" t="str">
        <f t="shared" si="279"/>
        <v/>
      </c>
      <c r="Y301" s="104" t="str">
        <f t="shared" si="275"/>
        <v/>
      </c>
      <c r="Z301" s="104" t="str">
        <f t="shared" si="275"/>
        <v/>
      </c>
      <c r="AA301" s="104" t="str">
        <f t="shared" si="275"/>
        <v/>
      </c>
      <c r="AB301" s="104" t="str">
        <f t="shared" si="275"/>
        <v/>
      </c>
      <c r="AC301" s="104" t="str">
        <f t="shared" si="275"/>
        <v/>
      </c>
      <c r="AD301" s="104" t="str">
        <f t="shared" si="275"/>
        <v/>
      </c>
      <c r="AE301" s="104" t="str">
        <f t="shared" si="275"/>
        <v/>
      </c>
      <c r="AF301" s="104" t="str">
        <f t="shared" si="275"/>
        <v/>
      </c>
      <c r="AG301" s="104" t="str">
        <f t="shared" si="275"/>
        <v/>
      </c>
      <c r="AH301" s="104" t="str">
        <f t="shared" si="275"/>
        <v/>
      </c>
      <c r="AI301" s="104" t="str">
        <f t="shared" si="275"/>
        <v/>
      </c>
      <c r="AJ301" s="104" t="str">
        <f t="shared" si="275"/>
        <v/>
      </c>
      <c r="AK301" s="104"/>
      <c r="AL301" s="104" t="str">
        <f t="shared" si="280"/>
        <v/>
      </c>
      <c r="AM301" s="104" t="str">
        <f t="shared" si="276"/>
        <v/>
      </c>
      <c r="AN301" s="104" t="str">
        <f t="shared" si="276"/>
        <v/>
      </c>
      <c r="AO301" s="104" t="str">
        <f t="shared" si="276"/>
        <v/>
      </c>
      <c r="AP301" s="104" t="str">
        <f t="shared" si="276"/>
        <v/>
      </c>
      <c r="AQ301" s="104" t="str">
        <f t="shared" si="276"/>
        <v/>
      </c>
      <c r="AR301" s="104" t="str">
        <f t="shared" si="276"/>
        <v/>
      </c>
      <c r="AS301" s="104" t="str">
        <f t="shared" si="276"/>
        <v/>
      </c>
      <c r="AT301" s="104" t="str">
        <f t="shared" si="276"/>
        <v/>
      </c>
      <c r="AU301" s="104" t="str">
        <f t="shared" si="276"/>
        <v/>
      </c>
      <c r="AV301" s="104" t="str">
        <f t="shared" si="276"/>
        <v/>
      </c>
      <c r="AW301" s="104" t="str">
        <f t="shared" si="276"/>
        <v/>
      </c>
      <c r="AX301" s="104" t="str">
        <f t="shared" si="276"/>
        <v/>
      </c>
      <c r="AY301" s="104"/>
      <c r="AZ301" s="104" t="str">
        <f t="shared" si="281"/>
        <v/>
      </c>
      <c r="BA301" s="104" t="str">
        <f t="shared" si="277"/>
        <v/>
      </c>
      <c r="BB301" s="104" t="str">
        <f t="shared" si="277"/>
        <v/>
      </c>
      <c r="BC301" s="104" t="str">
        <f t="shared" si="277"/>
        <v/>
      </c>
      <c r="BD301" s="104" t="str">
        <f t="shared" si="277"/>
        <v/>
      </c>
      <c r="BE301" s="104" t="str">
        <f t="shared" si="277"/>
        <v/>
      </c>
      <c r="BF301" s="104" t="str">
        <f t="shared" si="277"/>
        <v/>
      </c>
      <c r="BG301" s="104" t="str">
        <f t="shared" si="277"/>
        <v/>
      </c>
      <c r="BH301" s="104">
        <f t="shared" si="277"/>
        <v>29</v>
      </c>
      <c r="BI301" s="104" t="str">
        <f t="shared" si="277"/>
        <v/>
      </c>
      <c r="BJ301" s="104" t="str">
        <f t="shared" si="277"/>
        <v/>
      </c>
      <c r="BK301" s="104" t="str">
        <f t="shared" si="277"/>
        <v/>
      </c>
      <c r="BL301" s="104" t="str">
        <f t="shared" si="277"/>
        <v/>
      </c>
      <c r="BM301" s="104"/>
      <c r="BN301" s="104" t="str">
        <f t="shared" si="282"/>
        <v/>
      </c>
      <c r="BO301" s="104" t="str">
        <f t="shared" si="278"/>
        <v/>
      </c>
      <c r="BP301" s="104" t="str">
        <f t="shared" si="278"/>
        <v/>
      </c>
      <c r="BQ301" s="104" t="str">
        <f t="shared" si="278"/>
        <v/>
      </c>
      <c r="BR301" s="104" t="str">
        <f t="shared" si="278"/>
        <v/>
      </c>
      <c r="BS301" s="104" t="str">
        <f t="shared" si="278"/>
        <v/>
      </c>
      <c r="BT301" s="104" t="str">
        <f t="shared" si="278"/>
        <v/>
      </c>
      <c r="BU301" s="104" t="str">
        <f t="shared" si="278"/>
        <v/>
      </c>
      <c r="BV301" s="104" t="str">
        <f t="shared" si="278"/>
        <v/>
      </c>
      <c r="BW301" s="104" t="str">
        <f t="shared" si="278"/>
        <v/>
      </c>
      <c r="BX301" s="104" t="str">
        <f t="shared" si="278"/>
        <v/>
      </c>
      <c r="BY301" s="104" t="str">
        <f t="shared" si="278"/>
        <v/>
      </c>
      <c r="BZ301" s="104" t="str">
        <f t="shared" si="278"/>
        <v/>
      </c>
      <c r="CA301" s="104"/>
      <c r="CB301" s="104" t="str">
        <f t="shared" si="264"/>
        <v/>
      </c>
      <c r="CC301" s="104" t="str">
        <f t="shared" si="264"/>
        <v/>
      </c>
      <c r="CD301" s="104" t="str">
        <f t="shared" si="264"/>
        <v/>
      </c>
      <c r="CE301" s="104" t="str">
        <f t="shared" si="264"/>
        <v/>
      </c>
      <c r="CF301" s="104" t="str">
        <f t="shared" si="264"/>
        <v/>
      </c>
      <c r="CG301" s="104" t="str">
        <f t="shared" si="264"/>
        <v/>
      </c>
      <c r="CH301" s="104" t="str">
        <f t="shared" si="264"/>
        <v/>
      </c>
      <c r="CI301" s="104" t="str">
        <f t="shared" si="264"/>
        <v/>
      </c>
      <c r="CJ301" s="104" t="str">
        <f t="shared" si="264"/>
        <v/>
      </c>
      <c r="CK301" s="104" t="str">
        <f t="shared" si="264"/>
        <v/>
      </c>
      <c r="CL301" s="104" t="str">
        <f t="shared" si="264"/>
        <v/>
      </c>
      <c r="CM301" s="104" t="str">
        <f t="shared" si="264"/>
        <v/>
      </c>
      <c r="CN301" s="104" t="str">
        <f t="shared" si="264"/>
        <v/>
      </c>
      <c r="CO301" s="104"/>
      <c r="CP301" s="104" t="str">
        <f t="shared" si="265"/>
        <v/>
      </c>
      <c r="CQ301" s="104" t="str">
        <f t="shared" si="265"/>
        <v/>
      </c>
      <c r="CR301" s="104" t="str">
        <f t="shared" si="265"/>
        <v/>
      </c>
      <c r="CS301" s="104" t="str">
        <f t="shared" si="265"/>
        <v/>
      </c>
      <c r="CT301" s="104" t="str">
        <f t="shared" si="265"/>
        <v/>
      </c>
      <c r="CU301" s="104" t="str">
        <f t="shared" si="265"/>
        <v/>
      </c>
      <c r="CV301" s="104" t="str">
        <f t="shared" si="265"/>
        <v/>
      </c>
      <c r="CW301" s="104" t="str">
        <f t="shared" si="265"/>
        <v/>
      </c>
      <c r="CX301" s="104" t="str">
        <f t="shared" si="265"/>
        <v/>
      </c>
      <c r="CY301" s="104" t="str">
        <f t="shared" si="265"/>
        <v/>
      </c>
      <c r="CZ301" s="104" t="str">
        <f t="shared" si="265"/>
        <v/>
      </c>
      <c r="DA301" s="104" t="str">
        <f t="shared" si="265"/>
        <v/>
      </c>
      <c r="DB301" s="104" t="str">
        <f t="shared" si="265"/>
        <v/>
      </c>
      <c r="DC301" s="104"/>
      <c r="DD301" s="104" t="str">
        <f t="shared" si="266"/>
        <v/>
      </c>
      <c r="DE301" s="104" t="str">
        <f t="shared" si="266"/>
        <v/>
      </c>
      <c r="DF301" s="104" t="str">
        <f t="shared" si="266"/>
        <v/>
      </c>
      <c r="DG301" s="104" t="str">
        <f t="shared" si="266"/>
        <v/>
      </c>
      <c r="DH301" s="104" t="str">
        <f t="shared" si="266"/>
        <v/>
      </c>
      <c r="DI301" s="104" t="str">
        <f t="shared" si="266"/>
        <v/>
      </c>
      <c r="DJ301" s="104" t="str">
        <f t="shared" si="266"/>
        <v/>
      </c>
      <c r="DK301" s="104" t="str">
        <f t="shared" si="266"/>
        <v/>
      </c>
      <c r="DL301" s="104" t="str">
        <f t="shared" si="266"/>
        <v/>
      </c>
      <c r="DM301" s="104" t="str">
        <f t="shared" si="266"/>
        <v/>
      </c>
      <c r="DN301" s="104" t="str">
        <f t="shared" si="266"/>
        <v/>
      </c>
      <c r="DO301" s="104" t="str">
        <f t="shared" si="266"/>
        <v/>
      </c>
      <c r="DP301" s="104" t="str">
        <f t="shared" si="266"/>
        <v/>
      </c>
      <c r="DQ301" s="104"/>
      <c r="DR301" s="104" t="str">
        <f t="shared" si="267"/>
        <v/>
      </c>
      <c r="DS301" s="104" t="str">
        <f t="shared" si="267"/>
        <v/>
      </c>
      <c r="DT301" s="104" t="str">
        <f t="shared" si="267"/>
        <v/>
      </c>
      <c r="DU301" s="104" t="str">
        <f t="shared" si="267"/>
        <v/>
      </c>
      <c r="DV301" s="104" t="str">
        <f t="shared" si="267"/>
        <v/>
      </c>
      <c r="DW301" s="104" t="str">
        <f t="shared" si="267"/>
        <v/>
      </c>
      <c r="DX301" s="104" t="str">
        <f t="shared" si="267"/>
        <v/>
      </c>
      <c r="DY301" s="104" t="str">
        <f t="shared" si="267"/>
        <v/>
      </c>
      <c r="DZ301" s="104" t="str">
        <f t="shared" si="267"/>
        <v/>
      </c>
      <c r="EA301" s="104" t="str">
        <f t="shared" si="267"/>
        <v/>
      </c>
      <c r="EB301" s="104" t="str">
        <f t="shared" si="267"/>
        <v/>
      </c>
      <c r="EC301" s="104" t="str">
        <f t="shared" si="267"/>
        <v/>
      </c>
      <c r="ED301" s="104" t="str">
        <f t="shared" si="267"/>
        <v/>
      </c>
      <c r="EE301" s="104"/>
      <c r="EF301" s="104" t="str">
        <f t="shared" si="268"/>
        <v/>
      </c>
      <c r="EG301" s="104" t="str">
        <f t="shared" si="268"/>
        <v/>
      </c>
      <c r="EH301" s="104" t="str">
        <f t="shared" si="268"/>
        <v/>
      </c>
      <c r="EI301" s="104" t="str">
        <f t="shared" si="268"/>
        <v/>
      </c>
      <c r="EJ301" s="104" t="str">
        <f t="shared" si="268"/>
        <v/>
      </c>
      <c r="EK301" s="104" t="str">
        <f t="shared" si="268"/>
        <v/>
      </c>
      <c r="EL301" s="104" t="str">
        <f t="shared" si="268"/>
        <v/>
      </c>
      <c r="EM301" s="104" t="str">
        <f t="shared" si="268"/>
        <v/>
      </c>
      <c r="EN301" s="104" t="str">
        <f t="shared" si="268"/>
        <v/>
      </c>
      <c r="EO301" s="104" t="str">
        <f t="shared" si="268"/>
        <v/>
      </c>
      <c r="EP301" s="104" t="str">
        <f t="shared" si="268"/>
        <v/>
      </c>
      <c r="EQ301" s="104" t="str">
        <f t="shared" si="268"/>
        <v/>
      </c>
      <c r="ER301" s="104" t="str">
        <f t="shared" si="268"/>
        <v/>
      </c>
      <c r="ES301" s="104"/>
      <c r="ET301" s="104" t="str">
        <f t="shared" si="269"/>
        <v/>
      </c>
      <c r="EU301" s="104" t="str">
        <f t="shared" si="269"/>
        <v/>
      </c>
      <c r="EV301" s="104" t="str">
        <f t="shared" si="269"/>
        <v/>
      </c>
      <c r="EW301" s="104" t="str">
        <f t="shared" si="269"/>
        <v/>
      </c>
      <c r="EX301" s="104" t="str">
        <f t="shared" si="269"/>
        <v/>
      </c>
      <c r="EY301" s="104" t="str">
        <f t="shared" si="269"/>
        <v/>
      </c>
      <c r="EZ301" s="104" t="str">
        <f t="shared" si="269"/>
        <v/>
      </c>
      <c r="FA301" s="104" t="str">
        <f t="shared" si="269"/>
        <v/>
      </c>
      <c r="FB301" s="104" t="str">
        <f t="shared" si="269"/>
        <v/>
      </c>
      <c r="FC301" s="104" t="str">
        <f t="shared" si="269"/>
        <v/>
      </c>
      <c r="FD301" s="104" t="str">
        <f t="shared" si="269"/>
        <v/>
      </c>
      <c r="FE301" s="104" t="str">
        <f t="shared" si="269"/>
        <v/>
      </c>
      <c r="FF301" s="104" t="str">
        <f t="shared" si="269"/>
        <v/>
      </c>
      <c r="FG301" s="104"/>
      <c r="FH301" s="104" t="str">
        <f t="shared" si="270"/>
        <v/>
      </c>
      <c r="FI301" s="104" t="str">
        <f t="shared" si="270"/>
        <v/>
      </c>
      <c r="FJ301" s="104" t="str">
        <f t="shared" si="270"/>
        <v/>
      </c>
      <c r="FK301" s="104" t="str">
        <f t="shared" si="270"/>
        <v/>
      </c>
      <c r="FL301" s="104" t="str">
        <f t="shared" si="270"/>
        <v/>
      </c>
      <c r="FM301" s="104" t="str">
        <f t="shared" si="270"/>
        <v/>
      </c>
      <c r="FN301" s="104" t="str">
        <f t="shared" si="270"/>
        <v/>
      </c>
      <c r="FO301" s="104" t="str">
        <f t="shared" si="270"/>
        <v/>
      </c>
      <c r="FP301" s="104" t="str">
        <f t="shared" si="270"/>
        <v/>
      </c>
      <c r="FQ301" s="104" t="str">
        <f t="shared" si="270"/>
        <v/>
      </c>
      <c r="FR301" s="104" t="str">
        <f t="shared" si="270"/>
        <v/>
      </c>
      <c r="FS301" s="104" t="str">
        <f t="shared" si="270"/>
        <v/>
      </c>
      <c r="FT301" s="104" t="str">
        <f t="shared" si="270"/>
        <v/>
      </c>
      <c r="FU301" s="104"/>
      <c r="FV301" s="104" t="str">
        <f t="shared" si="271"/>
        <v/>
      </c>
      <c r="FW301" s="104" t="str">
        <f t="shared" si="271"/>
        <v/>
      </c>
      <c r="FX301" s="104" t="str">
        <f t="shared" si="271"/>
        <v/>
      </c>
      <c r="FY301" s="104" t="str">
        <f t="shared" si="271"/>
        <v/>
      </c>
      <c r="FZ301" s="104" t="str">
        <f t="shared" si="271"/>
        <v/>
      </c>
      <c r="GA301" s="104" t="str">
        <f t="shared" si="271"/>
        <v/>
      </c>
      <c r="GB301" s="104" t="str">
        <f t="shared" si="271"/>
        <v/>
      </c>
      <c r="GC301" s="104" t="str">
        <f t="shared" si="271"/>
        <v/>
      </c>
      <c r="GD301" s="104" t="str">
        <f t="shared" si="271"/>
        <v/>
      </c>
      <c r="GE301" s="104" t="str">
        <f t="shared" si="271"/>
        <v/>
      </c>
      <c r="GF301" s="104" t="str">
        <f t="shared" si="271"/>
        <v/>
      </c>
      <c r="GG301" s="104" t="str">
        <f t="shared" si="271"/>
        <v/>
      </c>
      <c r="GH301" s="104" t="str">
        <f t="shared" si="271"/>
        <v/>
      </c>
      <c r="GI301" s="104"/>
      <c r="GJ301" s="104" t="str">
        <f t="shared" si="272"/>
        <v/>
      </c>
      <c r="GK301" s="104" t="str">
        <f t="shared" si="272"/>
        <v/>
      </c>
      <c r="GL301" s="104" t="str">
        <f t="shared" si="272"/>
        <v/>
      </c>
      <c r="GM301" s="104" t="str">
        <f t="shared" si="272"/>
        <v/>
      </c>
      <c r="GN301" s="104" t="str">
        <f t="shared" si="272"/>
        <v/>
      </c>
      <c r="GO301" s="104" t="str">
        <f t="shared" si="272"/>
        <v/>
      </c>
      <c r="GP301" s="104" t="str">
        <f t="shared" si="272"/>
        <v/>
      </c>
      <c r="GQ301" s="104" t="str">
        <f t="shared" si="272"/>
        <v/>
      </c>
      <c r="GR301" s="104" t="str">
        <f t="shared" si="272"/>
        <v/>
      </c>
      <c r="GS301" s="104" t="str">
        <f t="shared" si="272"/>
        <v/>
      </c>
      <c r="GT301" s="104" t="str">
        <f t="shared" si="272"/>
        <v/>
      </c>
      <c r="GU301" s="104" t="str">
        <f t="shared" si="272"/>
        <v/>
      </c>
      <c r="GV301" s="104" t="str">
        <f t="shared" si="272"/>
        <v/>
      </c>
      <c r="GW301" s="104"/>
      <c r="GX301" s="104" t="str">
        <f t="shared" si="273"/>
        <v/>
      </c>
      <c r="GY301" s="104" t="str">
        <f t="shared" si="273"/>
        <v/>
      </c>
      <c r="GZ301" s="104" t="str">
        <f t="shared" si="273"/>
        <v/>
      </c>
      <c r="HA301" s="104" t="str">
        <f t="shared" si="273"/>
        <v/>
      </c>
      <c r="HB301" s="104" t="str">
        <f t="shared" si="273"/>
        <v/>
      </c>
      <c r="HC301" s="104" t="str">
        <f t="shared" si="273"/>
        <v/>
      </c>
      <c r="HD301" s="104" t="str">
        <f t="shared" si="273"/>
        <v/>
      </c>
      <c r="HE301" s="104" t="str">
        <f t="shared" si="273"/>
        <v/>
      </c>
      <c r="HF301" s="104" t="str">
        <f t="shared" si="273"/>
        <v/>
      </c>
      <c r="HG301" s="104" t="str">
        <f t="shared" si="273"/>
        <v/>
      </c>
      <c r="HH301" s="104" t="str">
        <f t="shared" si="273"/>
        <v/>
      </c>
      <c r="HI301" s="104" t="str">
        <f t="shared" si="273"/>
        <v/>
      </c>
      <c r="HJ301" s="104" t="str">
        <f t="shared" si="273"/>
        <v/>
      </c>
    </row>
    <row r="302" spans="1:218" x14ac:dyDescent="0.25">
      <c r="A302" s="91">
        <v>40669</v>
      </c>
      <c r="B302" s="113">
        <v>0.41666666666666669</v>
      </c>
      <c r="C302" s="114" t="s">
        <v>565</v>
      </c>
      <c r="D302" s="160" t="s">
        <v>677</v>
      </c>
      <c r="E302" s="112">
        <v>36</v>
      </c>
      <c r="F302" s="134"/>
      <c r="G302" s="161" t="s">
        <v>676</v>
      </c>
      <c r="H302" s="162" t="str">
        <f>INDEX('Daily Activity List'!B:B,MATCH(A302,'Daily Activity List'!$A:$A))</f>
        <v>AB - Clearance Sampling</v>
      </c>
      <c r="I302" s="136"/>
      <c r="J302" s="104" t="str">
        <f t="shared" si="259"/>
        <v/>
      </c>
      <c r="K302" s="104" t="str">
        <f t="shared" si="259"/>
        <v/>
      </c>
      <c r="L302" s="104" t="str">
        <f t="shared" si="274"/>
        <v/>
      </c>
      <c r="M302" s="104" t="str">
        <f t="shared" si="274"/>
        <v/>
      </c>
      <c r="N302" s="104" t="str">
        <f t="shared" si="274"/>
        <v/>
      </c>
      <c r="O302" s="104" t="str">
        <f t="shared" si="274"/>
        <v/>
      </c>
      <c r="P302" s="104" t="str">
        <f t="shared" si="274"/>
        <v/>
      </c>
      <c r="Q302" s="104" t="str">
        <f t="shared" si="274"/>
        <v/>
      </c>
      <c r="R302" s="104" t="str">
        <f t="shared" si="274"/>
        <v/>
      </c>
      <c r="S302" s="104" t="str">
        <f t="shared" si="274"/>
        <v/>
      </c>
      <c r="T302" s="104" t="str">
        <f t="shared" si="274"/>
        <v/>
      </c>
      <c r="U302" s="104" t="str">
        <f t="shared" si="274"/>
        <v/>
      </c>
      <c r="V302" s="104" t="str">
        <f t="shared" si="274"/>
        <v/>
      </c>
      <c r="W302" s="136"/>
      <c r="X302" s="104" t="str">
        <f t="shared" si="279"/>
        <v/>
      </c>
      <c r="Y302" s="104" t="str">
        <f t="shared" si="275"/>
        <v/>
      </c>
      <c r="Z302" s="104" t="str">
        <f t="shared" si="275"/>
        <v/>
      </c>
      <c r="AA302" s="104" t="str">
        <f t="shared" si="275"/>
        <v/>
      </c>
      <c r="AB302" s="104" t="str">
        <f t="shared" si="275"/>
        <v/>
      </c>
      <c r="AC302" s="104" t="str">
        <f t="shared" si="275"/>
        <v/>
      </c>
      <c r="AD302" s="104" t="str">
        <f t="shared" si="275"/>
        <v/>
      </c>
      <c r="AE302" s="104" t="str">
        <f t="shared" si="275"/>
        <v/>
      </c>
      <c r="AF302" s="104" t="str">
        <f t="shared" si="275"/>
        <v/>
      </c>
      <c r="AG302" s="104" t="str">
        <f t="shared" si="275"/>
        <v/>
      </c>
      <c r="AH302" s="104" t="str">
        <f t="shared" si="275"/>
        <v/>
      </c>
      <c r="AI302" s="104" t="str">
        <f t="shared" si="275"/>
        <v/>
      </c>
      <c r="AJ302" s="104" t="str">
        <f t="shared" si="275"/>
        <v/>
      </c>
      <c r="AK302" s="104"/>
      <c r="AL302" s="104" t="str">
        <f t="shared" si="280"/>
        <v/>
      </c>
      <c r="AM302" s="104" t="str">
        <f t="shared" si="276"/>
        <v/>
      </c>
      <c r="AN302" s="104" t="str">
        <f t="shared" si="276"/>
        <v/>
      </c>
      <c r="AO302" s="104" t="str">
        <f t="shared" si="276"/>
        <v/>
      </c>
      <c r="AP302" s="104" t="str">
        <f t="shared" si="276"/>
        <v/>
      </c>
      <c r="AQ302" s="104" t="str">
        <f t="shared" si="276"/>
        <v/>
      </c>
      <c r="AR302" s="104" t="str">
        <f t="shared" si="276"/>
        <v/>
      </c>
      <c r="AS302" s="104" t="str">
        <f t="shared" si="276"/>
        <v/>
      </c>
      <c r="AT302" s="104" t="str">
        <f t="shared" si="276"/>
        <v/>
      </c>
      <c r="AU302" s="104" t="str">
        <f t="shared" si="276"/>
        <v/>
      </c>
      <c r="AV302" s="104" t="str">
        <f t="shared" si="276"/>
        <v/>
      </c>
      <c r="AW302" s="104" t="str">
        <f t="shared" si="276"/>
        <v/>
      </c>
      <c r="AX302" s="104" t="str">
        <f t="shared" si="276"/>
        <v/>
      </c>
      <c r="AY302" s="104"/>
      <c r="AZ302" s="104" t="str">
        <f t="shared" si="281"/>
        <v/>
      </c>
      <c r="BA302" s="104" t="str">
        <f t="shared" si="277"/>
        <v/>
      </c>
      <c r="BB302" s="104" t="str">
        <f t="shared" si="277"/>
        <v/>
      </c>
      <c r="BC302" s="104" t="str">
        <f t="shared" si="277"/>
        <v/>
      </c>
      <c r="BD302" s="104" t="str">
        <f t="shared" si="277"/>
        <v/>
      </c>
      <c r="BE302" s="104" t="str">
        <f t="shared" si="277"/>
        <v/>
      </c>
      <c r="BF302" s="104" t="str">
        <f t="shared" si="277"/>
        <v/>
      </c>
      <c r="BG302" s="104" t="str">
        <f t="shared" si="277"/>
        <v/>
      </c>
      <c r="BH302" s="104">
        <f t="shared" si="277"/>
        <v>36</v>
      </c>
      <c r="BI302" s="104" t="str">
        <f t="shared" si="277"/>
        <v/>
      </c>
      <c r="BJ302" s="104" t="str">
        <f t="shared" si="277"/>
        <v/>
      </c>
      <c r="BK302" s="104" t="str">
        <f t="shared" si="277"/>
        <v/>
      </c>
      <c r="BL302" s="104" t="str">
        <f t="shared" si="277"/>
        <v/>
      </c>
      <c r="BM302" s="104"/>
      <c r="BN302" s="104" t="str">
        <f t="shared" si="282"/>
        <v/>
      </c>
      <c r="BO302" s="104" t="str">
        <f t="shared" si="278"/>
        <v/>
      </c>
      <c r="BP302" s="104" t="str">
        <f t="shared" si="278"/>
        <v/>
      </c>
      <c r="BQ302" s="104" t="str">
        <f t="shared" si="278"/>
        <v/>
      </c>
      <c r="BR302" s="104" t="str">
        <f t="shared" si="278"/>
        <v/>
      </c>
      <c r="BS302" s="104" t="str">
        <f t="shared" si="278"/>
        <v/>
      </c>
      <c r="BT302" s="104" t="str">
        <f t="shared" si="278"/>
        <v/>
      </c>
      <c r="BU302" s="104" t="str">
        <f t="shared" si="278"/>
        <v/>
      </c>
      <c r="BV302" s="104" t="str">
        <f t="shared" si="278"/>
        <v/>
      </c>
      <c r="BW302" s="104" t="str">
        <f t="shared" si="278"/>
        <v/>
      </c>
      <c r="BX302" s="104" t="str">
        <f t="shared" si="278"/>
        <v/>
      </c>
      <c r="BY302" s="104" t="str">
        <f t="shared" si="278"/>
        <v/>
      </c>
      <c r="BZ302" s="104" t="str">
        <f t="shared" si="278"/>
        <v/>
      </c>
      <c r="CA302" s="104"/>
      <c r="CB302" s="104" t="str">
        <f t="shared" si="264"/>
        <v/>
      </c>
      <c r="CC302" s="104" t="str">
        <f t="shared" si="264"/>
        <v/>
      </c>
      <c r="CD302" s="104" t="str">
        <f t="shared" si="264"/>
        <v/>
      </c>
      <c r="CE302" s="104" t="str">
        <f t="shared" si="264"/>
        <v/>
      </c>
      <c r="CF302" s="104" t="str">
        <f t="shared" si="264"/>
        <v/>
      </c>
      <c r="CG302" s="104" t="str">
        <f t="shared" si="264"/>
        <v/>
      </c>
      <c r="CH302" s="104" t="str">
        <f t="shared" si="264"/>
        <v/>
      </c>
      <c r="CI302" s="104" t="str">
        <f t="shared" si="264"/>
        <v/>
      </c>
      <c r="CJ302" s="104" t="str">
        <f t="shared" si="264"/>
        <v/>
      </c>
      <c r="CK302" s="104" t="str">
        <f t="shared" si="264"/>
        <v/>
      </c>
      <c r="CL302" s="104" t="str">
        <f t="shared" si="264"/>
        <v/>
      </c>
      <c r="CM302" s="104" t="str">
        <f t="shared" si="264"/>
        <v/>
      </c>
      <c r="CN302" s="104" t="str">
        <f t="shared" si="264"/>
        <v/>
      </c>
      <c r="CO302" s="104"/>
      <c r="CP302" s="104" t="str">
        <f t="shared" si="265"/>
        <v/>
      </c>
      <c r="CQ302" s="104" t="str">
        <f t="shared" si="265"/>
        <v/>
      </c>
      <c r="CR302" s="104" t="str">
        <f t="shared" si="265"/>
        <v/>
      </c>
      <c r="CS302" s="104" t="str">
        <f t="shared" si="265"/>
        <v/>
      </c>
      <c r="CT302" s="104" t="str">
        <f t="shared" si="265"/>
        <v/>
      </c>
      <c r="CU302" s="104" t="str">
        <f t="shared" si="265"/>
        <v/>
      </c>
      <c r="CV302" s="104" t="str">
        <f t="shared" si="265"/>
        <v/>
      </c>
      <c r="CW302" s="104" t="str">
        <f t="shared" si="265"/>
        <v/>
      </c>
      <c r="CX302" s="104" t="str">
        <f t="shared" si="265"/>
        <v/>
      </c>
      <c r="CY302" s="104" t="str">
        <f t="shared" si="265"/>
        <v/>
      </c>
      <c r="CZ302" s="104" t="str">
        <f t="shared" si="265"/>
        <v/>
      </c>
      <c r="DA302" s="104" t="str">
        <f t="shared" si="265"/>
        <v/>
      </c>
      <c r="DB302" s="104" t="str">
        <f t="shared" si="265"/>
        <v/>
      </c>
      <c r="DC302" s="104"/>
      <c r="DD302" s="104" t="str">
        <f t="shared" si="266"/>
        <v/>
      </c>
      <c r="DE302" s="104" t="str">
        <f t="shared" si="266"/>
        <v/>
      </c>
      <c r="DF302" s="104" t="str">
        <f t="shared" si="266"/>
        <v/>
      </c>
      <c r="DG302" s="104" t="str">
        <f t="shared" si="266"/>
        <v/>
      </c>
      <c r="DH302" s="104" t="str">
        <f t="shared" si="266"/>
        <v/>
      </c>
      <c r="DI302" s="104" t="str">
        <f t="shared" si="266"/>
        <v/>
      </c>
      <c r="DJ302" s="104" t="str">
        <f t="shared" si="266"/>
        <v/>
      </c>
      <c r="DK302" s="104" t="str">
        <f t="shared" si="266"/>
        <v/>
      </c>
      <c r="DL302" s="104" t="str">
        <f t="shared" si="266"/>
        <v/>
      </c>
      <c r="DM302" s="104" t="str">
        <f t="shared" si="266"/>
        <v/>
      </c>
      <c r="DN302" s="104" t="str">
        <f t="shared" si="266"/>
        <v/>
      </c>
      <c r="DO302" s="104" t="str">
        <f t="shared" si="266"/>
        <v/>
      </c>
      <c r="DP302" s="104" t="str">
        <f t="shared" si="266"/>
        <v/>
      </c>
      <c r="DQ302" s="104"/>
      <c r="DR302" s="104" t="str">
        <f t="shared" si="267"/>
        <v/>
      </c>
      <c r="DS302" s="104" t="str">
        <f t="shared" si="267"/>
        <v/>
      </c>
      <c r="DT302" s="104" t="str">
        <f t="shared" si="267"/>
        <v/>
      </c>
      <c r="DU302" s="104" t="str">
        <f t="shared" si="267"/>
        <v/>
      </c>
      <c r="DV302" s="104" t="str">
        <f t="shared" si="267"/>
        <v/>
      </c>
      <c r="DW302" s="104" t="str">
        <f t="shared" si="267"/>
        <v/>
      </c>
      <c r="DX302" s="104" t="str">
        <f t="shared" si="267"/>
        <v/>
      </c>
      <c r="DY302" s="104" t="str">
        <f t="shared" si="267"/>
        <v/>
      </c>
      <c r="DZ302" s="104" t="str">
        <f t="shared" si="267"/>
        <v/>
      </c>
      <c r="EA302" s="104" t="str">
        <f t="shared" si="267"/>
        <v/>
      </c>
      <c r="EB302" s="104" t="str">
        <f t="shared" si="267"/>
        <v/>
      </c>
      <c r="EC302" s="104" t="str">
        <f t="shared" si="267"/>
        <v/>
      </c>
      <c r="ED302" s="104" t="str">
        <f t="shared" si="267"/>
        <v/>
      </c>
      <c r="EE302" s="104"/>
      <c r="EF302" s="104" t="str">
        <f t="shared" si="268"/>
        <v/>
      </c>
      <c r="EG302" s="104" t="str">
        <f t="shared" si="268"/>
        <v/>
      </c>
      <c r="EH302" s="104" t="str">
        <f t="shared" si="268"/>
        <v/>
      </c>
      <c r="EI302" s="104" t="str">
        <f t="shared" si="268"/>
        <v/>
      </c>
      <c r="EJ302" s="104" t="str">
        <f t="shared" si="268"/>
        <v/>
      </c>
      <c r="EK302" s="104" t="str">
        <f t="shared" si="268"/>
        <v/>
      </c>
      <c r="EL302" s="104" t="str">
        <f t="shared" si="268"/>
        <v/>
      </c>
      <c r="EM302" s="104" t="str">
        <f t="shared" si="268"/>
        <v/>
      </c>
      <c r="EN302" s="104" t="str">
        <f t="shared" si="268"/>
        <v/>
      </c>
      <c r="EO302" s="104" t="str">
        <f t="shared" si="268"/>
        <v/>
      </c>
      <c r="EP302" s="104" t="str">
        <f t="shared" si="268"/>
        <v/>
      </c>
      <c r="EQ302" s="104" t="str">
        <f t="shared" si="268"/>
        <v/>
      </c>
      <c r="ER302" s="104" t="str">
        <f t="shared" si="268"/>
        <v/>
      </c>
      <c r="ES302" s="104"/>
      <c r="ET302" s="104" t="str">
        <f t="shared" si="269"/>
        <v/>
      </c>
      <c r="EU302" s="104" t="str">
        <f t="shared" si="269"/>
        <v/>
      </c>
      <c r="EV302" s="104" t="str">
        <f t="shared" si="269"/>
        <v/>
      </c>
      <c r="EW302" s="104" t="str">
        <f t="shared" si="269"/>
        <v/>
      </c>
      <c r="EX302" s="104" t="str">
        <f t="shared" si="269"/>
        <v/>
      </c>
      <c r="EY302" s="104" t="str">
        <f t="shared" si="269"/>
        <v/>
      </c>
      <c r="EZ302" s="104" t="str">
        <f t="shared" si="269"/>
        <v/>
      </c>
      <c r="FA302" s="104" t="str">
        <f t="shared" si="269"/>
        <v/>
      </c>
      <c r="FB302" s="104" t="str">
        <f t="shared" si="269"/>
        <v/>
      </c>
      <c r="FC302" s="104" t="str">
        <f t="shared" si="269"/>
        <v/>
      </c>
      <c r="FD302" s="104" t="str">
        <f t="shared" si="269"/>
        <v/>
      </c>
      <c r="FE302" s="104" t="str">
        <f t="shared" si="269"/>
        <v/>
      </c>
      <c r="FF302" s="104" t="str">
        <f t="shared" si="269"/>
        <v/>
      </c>
      <c r="FG302" s="104"/>
      <c r="FH302" s="104" t="str">
        <f t="shared" si="270"/>
        <v/>
      </c>
      <c r="FI302" s="104" t="str">
        <f t="shared" si="270"/>
        <v/>
      </c>
      <c r="FJ302" s="104" t="str">
        <f t="shared" si="270"/>
        <v/>
      </c>
      <c r="FK302" s="104" t="str">
        <f t="shared" si="270"/>
        <v/>
      </c>
      <c r="FL302" s="104" t="str">
        <f t="shared" si="270"/>
        <v/>
      </c>
      <c r="FM302" s="104" t="str">
        <f t="shared" si="270"/>
        <v/>
      </c>
      <c r="FN302" s="104" t="str">
        <f t="shared" si="270"/>
        <v/>
      </c>
      <c r="FO302" s="104" t="str">
        <f t="shared" si="270"/>
        <v/>
      </c>
      <c r="FP302" s="104" t="str">
        <f t="shared" si="270"/>
        <v/>
      </c>
      <c r="FQ302" s="104" t="str">
        <f t="shared" si="270"/>
        <v/>
      </c>
      <c r="FR302" s="104" t="str">
        <f t="shared" si="270"/>
        <v/>
      </c>
      <c r="FS302" s="104" t="str">
        <f t="shared" si="270"/>
        <v/>
      </c>
      <c r="FT302" s="104" t="str">
        <f t="shared" si="270"/>
        <v/>
      </c>
      <c r="FU302" s="104"/>
      <c r="FV302" s="104" t="str">
        <f t="shared" si="271"/>
        <v/>
      </c>
      <c r="FW302" s="104" t="str">
        <f t="shared" si="271"/>
        <v/>
      </c>
      <c r="FX302" s="104" t="str">
        <f t="shared" si="271"/>
        <v/>
      </c>
      <c r="FY302" s="104" t="str">
        <f t="shared" si="271"/>
        <v/>
      </c>
      <c r="FZ302" s="104" t="str">
        <f t="shared" si="271"/>
        <v/>
      </c>
      <c r="GA302" s="104" t="str">
        <f t="shared" si="271"/>
        <v/>
      </c>
      <c r="GB302" s="104" t="str">
        <f t="shared" si="271"/>
        <v/>
      </c>
      <c r="GC302" s="104" t="str">
        <f t="shared" si="271"/>
        <v/>
      </c>
      <c r="GD302" s="104" t="str">
        <f t="shared" si="271"/>
        <v/>
      </c>
      <c r="GE302" s="104" t="str">
        <f t="shared" si="271"/>
        <v/>
      </c>
      <c r="GF302" s="104" t="str">
        <f t="shared" si="271"/>
        <v/>
      </c>
      <c r="GG302" s="104" t="str">
        <f t="shared" si="271"/>
        <v/>
      </c>
      <c r="GH302" s="104" t="str">
        <f t="shared" si="271"/>
        <v/>
      </c>
      <c r="GI302" s="104"/>
      <c r="GJ302" s="104" t="str">
        <f t="shared" si="272"/>
        <v/>
      </c>
      <c r="GK302" s="104" t="str">
        <f t="shared" si="272"/>
        <v/>
      </c>
      <c r="GL302" s="104" t="str">
        <f t="shared" si="272"/>
        <v/>
      </c>
      <c r="GM302" s="104" t="str">
        <f t="shared" si="272"/>
        <v/>
      </c>
      <c r="GN302" s="104" t="str">
        <f t="shared" si="272"/>
        <v/>
      </c>
      <c r="GO302" s="104" t="str">
        <f t="shared" si="272"/>
        <v/>
      </c>
      <c r="GP302" s="104" t="str">
        <f t="shared" si="272"/>
        <v/>
      </c>
      <c r="GQ302" s="104" t="str">
        <f t="shared" si="272"/>
        <v/>
      </c>
      <c r="GR302" s="104" t="str">
        <f t="shared" si="272"/>
        <v/>
      </c>
      <c r="GS302" s="104" t="str">
        <f t="shared" si="272"/>
        <v/>
      </c>
      <c r="GT302" s="104" t="str">
        <f t="shared" si="272"/>
        <v/>
      </c>
      <c r="GU302" s="104" t="str">
        <f t="shared" si="272"/>
        <v/>
      </c>
      <c r="GV302" s="104" t="str">
        <f t="shared" si="272"/>
        <v/>
      </c>
      <c r="GW302" s="104"/>
      <c r="GX302" s="104" t="str">
        <f t="shared" si="273"/>
        <v/>
      </c>
      <c r="GY302" s="104" t="str">
        <f t="shared" si="273"/>
        <v/>
      </c>
      <c r="GZ302" s="104" t="str">
        <f t="shared" si="273"/>
        <v/>
      </c>
      <c r="HA302" s="104" t="str">
        <f t="shared" si="273"/>
        <v/>
      </c>
      <c r="HB302" s="104" t="str">
        <f t="shared" si="273"/>
        <v/>
      </c>
      <c r="HC302" s="104" t="str">
        <f t="shared" si="273"/>
        <v/>
      </c>
      <c r="HD302" s="104" t="str">
        <f t="shared" si="273"/>
        <v/>
      </c>
      <c r="HE302" s="104" t="str">
        <f t="shared" si="273"/>
        <v/>
      </c>
      <c r="HF302" s="104" t="str">
        <f t="shared" si="273"/>
        <v/>
      </c>
      <c r="HG302" s="104" t="str">
        <f t="shared" si="273"/>
        <v/>
      </c>
      <c r="HH302" s="104" t="str">
        <f t="shared" si="273"/>
        <v/>
      </c>
      <c r="HI302" s="104" t="str">
        <f t="shared" si="273"/>
        <v/>
      </c>
      <c r="HJ302" s="104" t="str">
        <f t="shared" si="273"/>
        <v/>
      </c>
    </row>
    <row r="303" spans="1:218" x14ac:dyDescent="0.25">
      <c r="A303" s="91">
        <v>40669</v>
      </c>
      <c r="B303" s="113">
        <v>0.41944444444444445</v>
      </c>
      <c r="C303" s="114" t="s">
        <v>565</v>
      </c>
      <c r="D303" s="160" t="s">
        <v>677</v>
      </c>
      <c r="E303" s="112">
        <v>18.600000000000001</v>
      </c>
      <c r="F303" s="134"/>
      <c r="G303" s="161" t="s">
        <v>676</v>
      </c>
      <c r="H303" s="162" t="str">
        <f>INDEX('Daily Activity List'!B:B,MATCH(A303,'Daily Activity List'!$A:$A))</f>
        <v>AB - Clearance Sampling</v>
      </c>
      <c r="I303" s="136"/>
      <c r="J303" s="104" t="str">
        <f t="shared" si="259"/>
        <v/>
      </c>
      <c r="K303" s="104" t="str">
        <f t="shared" si="259"/>
        <v/>
      </c>
      <c r="L303" s="104" t="str">
        <f t="shared" si="274"/>
        <v/>
      </c>
      <c r="M303" s="104" t="str">
        <f t="shared" si="274"/>
        <v/>
      </c>
      <c r="N303" s="104" t="str">
        <f t="shared" si="274"/>
        <v/>
      </c>
      <c r="O303" s="104" t="str">
        <f t="shared" si="274"/>
        <v/>
      </c>
      <c r="P303" s="104" t="str">
        <f t="shared" si="274"/>
        <v/>
      </c>
      <c r="Q303" s="104" t="str">
        <f t="shared" si="274"/>
        <v/>
      </c>
      <c r="R303" s="104" t="str">
        <f t="shared" si="274"/>
        <v/>
      </c>
      <c r="S303" s="104" t="str">
        <f t="shared" si="274"/>
        <v/>
      </c>
      <c r="T303" s="104" t="str">
        <f t="shared" si="274"/>
        <v/>
      </c>
      <c r="U303" s="104" t="str">
        <f t="shared" si="274"/>
        <v/>
      </c>
      <c r="V303" s="104" t="str">
        <f t="shared" si="274"/>
        <v/>
      </c>
      <c r="W303" s="136"/>
      <c r="X303" s="104" t="str">
        <f t="shared" si="279"/>
        <v/>
      </c>
      <c r="Y303" s="104" t="str">
        <f t="shared" si="275"/>
        <v/>
      </c>
      <c r="Z303" s="104" t="str">
        <f t="shared" si="275"/>
        <v/>
      </c>
      <c r="AA303" s="104" t="str">
        <f t="shared" si="275"/>
        <v/>
      </c>
      <c r="AB303" s="104" t="str">
        <f t="shared" si="275"/>
        <v/>
      </c>
      <c r="AC303" s="104" t="str">
        <f t="shared" si="275"/>
        <v/>
      </c>
      <c r="AD303" s="104" t="str">
        <f t="shared" si="275"/>
        <v/>
      </c>
      <c r="AE303" s="104" t="str">
        <f t="shared" si="275"/>
        <v/>
      </c>
      <c r="AF303" s="104" t="str">
        <f t="shared" si="275"/>
        <v/>
      </c>
      <c r="AG303" s="104" t="str">
        <f t="shared" si="275"/>
        <v/>
      </c>
      <c r="AH303" s="104" t="str">
        <f t="shared" si="275"/>
        <v/>
      </c>
      <c r="AI303" s="104" t="str">
        <f t="shared" si="275"/>
        <v/>
      </c>
      <c r="AJ303" s="104" t="str">
        <f t="shared" si="275"/>
        <v/>
      </c>
      <c r="AK303" s="104"/>
      <c r="AL303" s="104" t="str">
        <f t="shared" si="280"/>
        <v/>
      </c>
      <c r="AM303" s="104" t="str">
        <f t="shared" si="276"/>
        <v/>
      </c>
      <c r="AN303" s="104" t="str">
        <f t="shared" si="276"/>
        <v/>
      </c>
      <c r="AO303" s="104" t="str">
        <f t="shared" si="276"/>
        <v/>
      </c>
      <c r="AP303" s="104" t="str">
        <f t="shared" si="276"/>
        <v/>
      </c>
      <c r="AQ303" s="104" t="str">
        <f t="shared" si="276"/>
        <v/>
      </c>
      <c r="AR303" s="104" t="str">
        <f t="shared" si="276"/>
        <v/>
      </c>
      <c r="AS303" s="104" t="str">
        <f t="shared" si="276"/>
        <v/>
      </c>
      <c r="AT303" s="104" t="str">
        <f t="shared" si="276"/>
        <v/>
      </c>
      <c r="AU303" s="104" t="str">
        <f t="shared" si="276"/>
        <v/>
      </c>
      <c r="AV303" s="104" t="str">
        <f t="shared" si="276"/>
        <v/>
      </c>
      <c r="AW303" s="104" t="str">
        <f t="shared" si="276"/>
        <v/>
      </c>
      <c r="AX303" s="104" t="str">
        <f t="shared" si="276"/>
        <v/>
      </c>
      <c r="AY303" s="104"/>
      <c r="AZ303" s="104" t="str">
        <f t="shared" si="281"/>
        <v/>
      </c>
      <c r="BA303" s="104" t="str">
        <f t="shared" si="277"/>
        <v/>
      </c>
      <c r="BB303" s="104" t="str">
        <f t="shared" si="277"/>
        <v/>
      </c>
      <c r="BC303" s="104" t="str">
        <f t="shared" si="277"/>
        <v/>
      </c>
      <c r="BD303" s="104" t="str">
        <f t="shared" si="277"/>
        <v/>
      </c>
      <c r="BE303" s="104" t="str">
        <f t="shared" si="277"/>
        <v/>
      </c>
      <c r="BF303" s="104" t="str">
        <f t="shared" si="277"/>
        <v/>
      </c>
      <c r="BG303" s="104" t="str">
        <f t="shared" si="277"/>
        <v/>
      </c>
      <c r="BH303" s="104">
        <f t="shared" si="277"/>
        <v>18.600000000000001</v>
      </c>
      <c r="BI303" s="104" t="str">
        <f t="shared" si="277"/>
        <v/>
      </c>
      <c r="BJ303" s="104" t="str">
        <f t="shared" si="277"/>
        <v/>
      </c>
      <c r="BK303" s="104" t="str">
        <f t="shared" si="277"/>
        <v/>
      </c>
      <c r="BL303" s="104" t="str">
        <f t="shared" si="277"/>
        <v/>
      </c>
      <c r="BM303" s="104"/>
      <c r="BN303" s="104" t="str">
        <f t="shared" si="282"/>
        <v/>
      </c>
      <c r="BO303" s="104" t="str">
        <f t="shared" si="278"/>
        <v/>
      </c>
      <c r="BP303" s="104" t="str">
        <f t="shared" si="278"/>
        <v/>
      </c>
      <c r="BQ303" s="104" t="str">
        <f t="shared" si="278"/>
        <v/>
      </c>
      <c r="BR303" s="104" t="str">
        <f t="shared" si="278"/>
        <v/>
      </c>
      <c r="BS303" s="104" t="str">
        <f t="shared" si="278"/>
        <v/>
      </c>
      <c r="BT303" s="104" t="str">
        <f t="shared" si="278"/>
        <v/>
      </c>
      <c r="BU303" s="104" t="str">
        <f t="shared" si="278"/>
        <v/>
      </c>
      <c r="BV303" s="104" t="str">
        <f t="shared" si="278"/>
        <v/>
      </c>
      <c r="BW303" s="104" t="str">
        <f t="shared" si="278"/>
        <v/>
      </c>
      <c r="BX303" s="104" t="str">
        <f t="shared" si="278"/>
        <v/>
      </c>
      <c r="BY303" s="104" t="str">
        <f t="shared" si="278"/>
        <v/>
      </c>
      <c r="BZ303" s="104" t="str">
        <f t="shared" si="278"/>
        <v/>
      </c>
      <c r="CA303" s="104"/>
      <c r="CB303" s="104" t="str">
        <f t="shared" si="264"/>
        <v/>
      </c>
      <c r="CC303" s="104" t="str">
        <f t="shared" si="264"/>
        <v/>
      </c>
      <c r="CD303" s="104" t="str">
        <f t="shared" si="264"/>
        <v/>
      </c>
      <c r="CE303" s="104" t="str">
        <f t="shared" si="264"/>
        <v/>
      </c>
      <c r="CF303" s="104" t="str">
        <f t="shared" si="264"/>
        <v/>
      </c>
      <c r="CG303" s="104" t="str">
        <f t="shared" si="264"/>
        <v/>
      </c>
      <c r="CH303" s="104" t="str">
        <f t="shared" si="264"/>
        <v/>
      </c>
      <c r="CI303" s="104" t="str">
        <f t="shared" si="264"/>
        <v/>
      </c>
      <c r="CJ303" s="104" t="str">
        <f t="shared" ref="CG303:CN335" si="283">IF($C303=$CA$1,IF($E303="","",IF($H303=CJ$1,$E303,"")),"")</f>
        <v/>
      </c>
      <c r="CK303" s="104" t="str">
        <f t="shared" si="283"/>
        <v/>
      </c>
      <c r="CL303" s="104" t="str">
        <f t="shared" si="283"/>
        <v/>
      </c>
      <c r="CM303" s="104" t="str">
        <f t="shared" si="283"/>
        <v/>
      </c>
      <c r="CN303" s="104" t="str">
        <f t="shared" si="283"/>
        <v/>
      </c>
      <c r="CO303" s="104"/>
      <c r="CP303" s="104" t="str">
        <f t="shared" si="265"/>
        <v/>
      </c>
      <c r="CQ303" s="104" t="str">
        <f t="shared" si="265"/>
        <v/>
      </c>
      <c r="CR303" s="104" t="str">
        <f t="shared" si="265"/>
        <v/>
      </c>
      <c r="CS303" s="104" t="str">
        <f t="shared" si="265"/>
        <v/>
      </c>
      <c r="CT303" s="104" t="str">
        <f t="shared" si="265"/>
        <v/>
      </c>
      <c r="CU303" s="104" t="str">
        <f t="shared" si="265"/>
        <v/>
      </c>
      <c r="CV303" s="104" t="str">
        <f t="shared" si="265"/>
        <v/>
      </c>
      <c r="CW303" s="104" t="str">
        <f t="shared" si="265"/>
        <v/>
      </c>
      <c r="CX303" s="104" t="str">
        <f t="shared" ref="CU303:DB335" si="284">IF($C303=$CO$1,IF($E303="","",IF($H303=CX$1,$E303,"")),"")</f>
        <v/>
      </c>
      <c r="CY303" s="104" t="str">
        <f t="shared" si="284"/>
        <v/>
      </c>
      <c r="CZ303" s="104" t="str">
        <f t="shared" si="284"/>
        <v/>
      </c>
      <c r="DA303" s="104" t="str">
        <f t="shared" si="284"/>
        <v/>
      </c>
      <c r="DB303" s="104" t="str">
        <f t="shared" si="284"/>
        <v/>
      </c>
      <c r="DC303" s="104"/>
      <c r="DD303" s="104" t="str">
        <f t="shared" si="266"/>
        <v/>
      </c>
      <c r="DE303" s="104" t="str">
        <f t="shared" si="266"/>
        <v/>
      </c>
      <c r="DF303" s="104" t="str">
        <f t="shared" si="266"/>
        <v/>
      </c>
      <c r="DG303" s="104" t="str">
        <f t="shared" si="266"/>
        <v/>
      </c>
      <c r="DH303" s="104" t="str">
        <f t="shared" si="266"/>
        <v/>
      </c>
      <c r="DI303" s="104" t="str">
        <f t="shared" si="266"/>
        <v/>
      </c>
      <c r="DJ303" s="104" t="str">
        <f t="shared" si="266"/>
        <v/>
      </c>
      <c r="DK303" s="104" t="str">
        <f t="shared" si="266"/>
        <v/>
      </c>
      <c r="DL303" s="104" t="str">
        <f t="shared" ref="DI303:DP335" si="285">IF($C303=$DC$1,IF($E303="","",IF($H303=DL$1,$E303,"")),"")</f>
        <v/>
      </c>
      <c r="DM303" s="104" t="str">
        <f t="shared" si="285"/>
        <v/>
      </c>
      <c r="DN303" s="104" t="str">
        <f t="shared" si="285"/>
        <v/>
      </c>
      <c r="DO303" s="104" t="str">
        <f t="shared" si="285"/>
        <v/>
      </c>
      <c r="DP303" s="104" t="str">
        <f t="shared" si="285"/>
        <v/>
      </c>
      <c r="DQ303" s="104"/>
      <c r="DR303" s="104" t="str">
        <f t="shared" si="267"/>
        <v/>
      </c>
      <c r="DS303" s="104" t="str">
        <f t="shared" si="267"/>
        <v/>
      </c>
      <c r="DT303" s="104" t="str">
        <f t="shared" si="267"/>
        <v/>
      </c>
      <c r="DU303" s="104" t="str">
        <f t="shared" si="267"/>
        <v/>
      </c>
      <c r="DV303" s="104" t="str">
        <f t="shared" si="267"/>
        <v/>
      </c>
      <c r="DW303" s="104" t="str">
        <f t="shared" si="267"/>
        <v/>
      </c>
      <c r="DX303" s="104" t="str">
        <f t="shared" si="267"/>
        <v/>
      </c>
      <c r="DY303" s="104" t="str">
        <f t="shared" si="267"/>
        <v/>
      </c>
      <c r="DZ303" s="104" t="str">
        <f t="shared" ref="DW303:ED335" si="286">IF($C303=$DQ$1,IF($E303="","",IF($H303=DZ$1,$E303,"")),"")</f>
        <v/>
      </c>
      <c r="EA303" s="104" t="str">
        <f t="shared" si="286"/>
        <v/>
      </c>
      <c r="EB303" s="104" t="str">
        <f t="shared" si="286"/>
        <v/>
      </c>
      <c r="EC303" s="104" t="str">
        <f t="shared" si="286"/>
        <v/>
      </c>
      <c r="ED303" s="104" t="str">
        <f t="shared" si="286"/>
        <v/>
      </c>
      <c r="EE303" s="104"/>
      <c r="EF303" s="104" t="str">
        <f t="shared" si="268"/>
        <v/>
      </c>
      <c r="EG303" s="104" t="str">
        <f t="shared" si="268"/>
        <v/>
      </c>
      <c r="EH303" s="104" t="str">
        <f t="shared" si="268"/>
        <v/>
      </c>
      <c r="EI303" s="104" t="str">
        <f t="shared" si="268"/>
        <v/>
      </c>
      <c r="EJ303" s="104" t="str">
        <f t="shared" si="268"/>
        <v/>
      </c>
      <c r="EK303" s="104" t="str">
        <f t="shared" si="268"/>
        <v/>
      </c>
      <c r="EL303" s="104" t="str">
        <f t="shared" si="268"/>
        <v/>
      </c>
      <c r="EM303" s="104" t="str">
        <f t="shared" si="268"/>
        <v/>
      </c>
      <c r="EN303" s="104" t="str">
        <f t="shared" ref="EK303:ER335" si="287">IF($C303=$EE$1,IF($E303="","",IF($H303=EN$1,$E303,"")),"")</f>
        <v/>
      </c>
      <c r="EO303" s="104" t="str">
        <f t="shared" si="287"/>
        <v/>
      </c>
      <c r="EP303" s="104" t="str">
        <f t="shared" si="287"/>
        <v/>
      </c>
      <c r="EQ303" s="104" t="str">
        <f t="shared" si="287"/>
        <v/>
      </c>
      <c r="ER303" s="104" t="str">
        <f t="shared" si="287"/>
        <v/>
      </c>
      <c r="ES303" s="104"/>
      <c r="ET303" s="104" t="str">
        <f t="shared" si="269"/>
        <v/>
      </c>
      <c r="EU303" s="104" t="str">
        <f t="shared" si="269"/>
        <v/>
      </c>
      <c r="EV303" s="104" t="str">
        <f t="shared" si="269"/>
        <v/>
      </c>
      <c r="EW303" s="104" t="str">
        <f t="shared" si="269"/>
        <v/>
      </c>
      <c r="EX303" s="104" t="str">
        <f t="shared" si="269"/>
        <v/>
      </c>
      <c r="EY303" s="104" t="str">
        <f t="shared" si="269"/>
        <v/>
      </c>
      <c r="EZ303" s="104" t="str">
        <f t="shared" si="269"/>
        <v/>
      </c>
      <c r="FA303" s="104" t="str">
        <f t="shared" si="269"/>
        <v/>
      </c>
      <c r="FB303" s="104" t="str">
        <f t="shared" ref="EY303:FF335" si="288">IF($C303=$ES$1,IF($E303="","",IF($H303=FB$1,$E303,"")),"")</f>
        <v/>
      </c>
      <c r="FC303" s="104" t="str">
        <f t="shared" si="288"/>
        <v/>
      </c>
      <c r="FD303" s="104" t="str">
        <f t="shared" si="288"/>
        <v/>
      </c>
      <c r="FE303" s="104" t="str">
        <f t="shared" si="288"/>
        <v/>
      </c>
      <c r="FF303" s="104" t="str">
        <f t="shared" si="288"/>
        <v/>
      </c>
      <c r="FG303" s="104"/>
      <c r="FH303" s="104" t="str">
        <f t="shared" si="270"/>
        <v/>
      </c>
      <c r="FI303" s="104" t="str">
        <f t="shared" si="270"/>
        <v/>
      </c>
      <c r="FJ303" s="104" t="str">
        <f t="shared" si="270"/>
        <v/>
      </c>
      <c r="FK303" s="104" t="str">
        <f t="shared" si="270"/>
        <v/>
      </c>
      <c r="FL303" s="104" t="str">
        <f t="shared" si="270"/>
        <v/>
      </c>
      <c r="FM303" s="104" t="str">
        <f t="shared" si="270"/>
        <v/>
      </c>
      <c r="FN303" s="104" t="str">
        <f t="shared" si="270"/>
        <v/>
      </c>
      <c r="FO303" s="104" t="str">
        <f t="shared" si="270"/>
        <v/>
      </c>
      <c r="FP303" s="104" t="str">
        <f t="shared" ref="FM303:FT335" si="289">IF($C303=$FG$1,IF($E303="","",IF($H303=FP$1,$E303,"")),"")</f>
        <v/>
      </c>
      <c r="FQ303" s="104" t="str">
        <f t="shared" si="289"/>
        <v/>
      </c>
      <c r="FR303" s="104" t="str">
        <f t="shared" si="289"/>
        <v/>
      </c>
      <c r="FS303" s="104" t="str">
        <f t="shared" si="289"/>
        <v/>
      </c>
      <c r="FT303" s="104" t="str">
        <f t="shared" si="289"/>
        <v/>
      </c>
      <c r="FU303" s="104"/>
      <c r="FV303" s="104" t="str">
        <f t="shared" si="271"/>
        <v/>
      </c>
      <c r="FW303" s="104" t="str">
        <f t="shared" si="271"/>
        <v/>
      </c>
      <c r="FX303" s="104" t="str">
        <f t="shared" si="271"/>
        <v/>
      </c>
      <c r="FY303" s="104" t="str">
        <f t="shared" si="271"/>
        <v/>
      </c>
      <c r="FZ303" s="104" t="str">
        <f t="shared" si="271"/>
        <v/>
      </c>
      <c r="GA303" s="104" t="str">
        <f t="shared" si="271"/>
        <v/>
      </c>
      <c r="GB303" s="104" t="str">
        <f t="shared" si="271"/>
        <v/>
      </c>
      <c r="GC303" s="104" t="str">
        <f t="shared" si="271"/>
        <v/>
      </c>
      <c r="GD303" s="104" t="str">
        <f t="shared" ref="GA303:GH335" si="290">IF($C303=$FU$1,IF($E303="","",IF($H303=GD$1,$E303,"")),"")</f>
        <v/>
      </c>
      <c r="GE303" s="104" t="str">
        <f t="shared" si="290"/>
        <v/>
      </c>
      <c r="GF303" s="104" t="str">
        <f t="shared" si="290"/>
        <v/>
      </c>
      <c r="GG303" s="104" t="str">
        <f t="shared" si="290"/>
        <v/>
      </c>
      <c r="GH303" s="104" t="str">
        <f t="shared" si="290"/>
        <v/>
      </c>
      <c r="GI303" s="104"/>
      <c r="GJ303" s="104" t="str">
        <f t="shared" si="272"/>
        <v/>
      </c>
      <c r="GK303" s="104" t="str">
        <f t="shared" si="272"/>
        <v/>
      </c>
      <c r="GL303" s="104" t="str">
        <f t="shared" si="272"/>
        <v/>
      </c>
      <c r="GM303" s="104" t="str">
        <f t="shared" si="272"/>
        <v/>
      </c>
      <c r="GN303" s="104" t="str">
        <f t="shared" si="272"/>
        <v/>
      </c>
      <c r="GO303" s="104" t="str">
        <f t="shared" si="272"/>
        <v/>
      </c>
      <c r="GP303" s="104" t="str">
        <f t="shared" si="272"/>
        <v/>
      </c>
      <c r="GQ303" s="104" t="str">
        <f t="shared" si="272"/>
        <v/>
      </c>
      <c r="GR303" s="104" t="str">
        <f t="shared" ref="GO303:GV335" si="291">IF($C303=$GI$1,IF($E303="","",IF($H303=GR$1,$E303,"")),"")</f>
        <v/>
      </c>
      <c r="GS303" s="104" t="str">
        <f t="shared" si="291"/>
        <v/>
      </c>
      <c r="GT303" s="104" t="str">
        <f t="shared" si="291"/>
        <v/>
      </c>
      <c r="GU303" s="104" t="str">
        <f t="shared" si="291"/>
        <v/>
      </c>
      <c r="GV303" s="104" t="str">
        <f t="shared" si="291"/>
        <v/>
      </c>
      <c r="GW303" s="104"/>
      <c r="GX303" s="104" t="str">
        <f t="shared" si="273"/>
        <v/>
      </c>
      <c r="GY303" s="104" t="str">
        <f t="shared" si="273"/>
        <v/>
      </c>
      <c r="GZ303" s="104" t="str">
        <f t="shared" si="273"/>
        <v/>
      </c>
      <c r="HA303" s="104" t="str">
        <f t="shared" si="273"/>
        <v/>
      </c>
      <c r="HB303" s="104" t="str">
        <f t="shared" si="273"/>
        <v/>
      </c>
      <c r="HC303" s="104" t="str">
        <f t="shared" si="273"/>
        <v/>
      </c>
      <c r="HD303" s="104" t="str">
        <f t="shared" si="273"/>
        <v/>
      </c>
      <c r="HE303" s="104" t="str">
        <f t="shared" si="273"/>
        <v/>
      </c>
      <c r="HF303" s="104" t="str">
        <f t="shared" ref="HC303:HJ335" si="292">IF($C303=$GW$1,IF($E303="","",IF($H303=HF$1,$E303,"")),"")</f>
        <v/>
      </c>
      <c r="HG303" s="104" t="str">
        <f t="shared" si="292"/>
        <v/>
      </c>
      <c r="HH303" s="104" t="str">
        <f t="shared" si="292"/>
        <v/>
      </c>
      <c r="HI303" s="104" t="str">
        <f t="shared" si="292"/>
        <v/>
      </c>
      <c r="HJ303" s="104" t="str">
        <f t="shared" si="292"/>
        <v/>
      </c>
    </row>
    <row r="304" spans="1:218" x14ac:dyDescent="0.25">
      <c r="A304" s="91">
        <v>40669</v>
      </c>
      <c r="B304" s="113">
        <v>0.42222222222222222</v>
      </c>
      <c r="C304" s="114" t="s">
        <v>565</v>
      </c>
      <c r="D304" s="160" t="s">
        <v>689</v>
      </c>
      <c r="E304" s="112">
        <v>8.8000000000000007</v>
      </c>
      <c r="F304" s="134"/>
      <c r="G304" s="161" t="s">
        <v>676</v>
      </c>
      <c r="H304" s="162" t="str">
        <f>INDEX('Daily Activity List'!B:B,MATCH(A304,'Daily Activity List'!$A:$A))</f>
        <v>AB - Clearance Sampling</v>
      </c>
      <c r="I304" s="136"/>
      <c r="J304" s="104" t="str">
        <f t="shared" si="259"/>
        <v/>
      </c>
      <c r="K304" s="104" t="str">
        <f t="shared" si="259"/>
        <v/>
      </c>
      <c r="L304" s="104" t="str">
        <f t="shared" si="274"/>
        <v/>
      </c>
      <c r="M304" s="104" t="str">
        <f t="shared" si="274"/>
        <v/>
      </c>
      <c r="N304" s="104" t="str">
        <f t="shared" si="274"/>
        <v/>
      </c>
      <c r="O304" s="104" t="str">
        <f t="shared" si="274"/>
        <v/>
      </c>
      <c r="P304" s="104" t="str">
        <f t="shared" si="274"/>
        <v/>
      </c>
      <c r="Q304" s="104" t="str">
        <f t="shared" si="274"/>
        <v/>
      </c>
      <c r="R304" s="104" t="str">
        <f t="shared" si="274"/>
        <v/>
      </c>
      <c r="S304" s="104" t="str">
        <f t="shared" si="274"/>
        <v/>
      </c>
      <c r="T304" s="104" t="str">
        <f t="shared" si="274"/>
        <v/>
      </c>
      <c r="U304" s="104" t="str">
        <f t="shared" si="274"/>
        <v/>
      </c>
      <c r="V304" s="104" t="str">
        <f t="shared" si="274"/>
        <v/>
      </c>
      <c r="W304" s="136"/>
      <c r="X304" s="104" t="str">
        <f t="shared" si="279"/>
        <v/>
      </c>
      <c r="Y304" s="104" t="str">
        <f t="shared" si="275"/>
        <v/>
      </c>
      <c r="Z304" s="104" t="str">
        <f t="shared" si="275"/>
        <v/>
      </c>
      <c r="AA304" s="104" t="str">
        <f t="shared" si="275"/>
        <v/>
      </c>
      <c r="AB304" s="104" t="str">
        <f t="shared" si="275"/>
        <v/>
      </c>
      <c r="AC304" s="104" t="str">
        <f t="shared" si="275"/>
        <v/>
      </c>
      <c r="AD304" s="104" t="str">
        <f t="shared" si="275"/>
        <v/>
      </c>
      <c r="AE304" s="104" t="str">
        <f t="shared" si="275"/>
        <v/>
      </c>
      <c r="AF304" s="104" t="str">
        <f t="shared" si="275"/>
        <v/>
      </c>
      <c r="AG304" s="104" t="str">
        <f t="shared" si="275"/>
        <v/>
      </c>
      <c r="AH304" s="104" t="str">
        <f t="shared" si="275"/>
        <v/>
      </c>
      <c r="AI304" s="104" t="str">
        <f t="shared" si="275"/>
        <v/>
      </c>
      <c r="AJ304" s="104" t="str">
        <f t="shared" si="275"/>
        <v/>
      </c>
      <c r="AK304" s="104"/>
      <c r="AL304" s="104" t="str">
        <f t="shared" si="280"/>
        <v/>
      </c>
      <c r="AM304" s="104" t="str">
        <f t="shared" si="276"/>
        <v/>
      </c>
      <c r="AN304" s="104" t="str">
        <f t="shared" si="276"/>
        <v/>
      </c>
      <c r="AO304" s="104" t="str">
        <f t="shared" si="276"/>
        <v/>
      </c>
      <c r="AP304" s="104" t="str">
        <f t="shared" si="276"/>
        <v/>
      </c>
      <c r="AQ304" s="104" t="str">
        <f t="shared" si="276"/>
        <v/>
      </c>
      <c r="AR304" s="104" t="str">
        <f t="shared" si="276"/>
        <v/>
      </c>
      <c r="AS304" s="104" t="str">
        <f t="shared" si="276"/>
        <v/>
      </c>
      <c r="AT304" s="104" t="str">
        <f t="shared" si="276"/>
        <v/>
      </c>
      <c r="AU304" s="104" t="str">
        <f t="shared" si="276"/>
        <v/>
      </c>
      <c r="AV304" s="104" t="str">
        <f t="shared" si="276"/>
        <v/>
      </c>
      <c r="AW304" s="104" t="str">
        <f t="shared" si="276"/>
        <v/>
      </c>
      <c r="AX304" s="104" t="str">
        <f t="shared" si="276"/>
        <v/>
      </c>
      <c r="AY304" s="104"/>
      <c r="AZ304" s="104" t="str">
        <f t="shared" si="281"/>
        <v/>
      </c>
      <c r="BA304" s="104" t="str">
        <f t="shared" si="277"/>
        <v/>
      </c>
      <c r="BB304" s="104" t="str">
        <f t="shared" si="277"/>
        <v/>
      </c>
      <c r="BC304" s="104" t="str">
        <f t="shared" si="277"/>
        <v/>
      </c>
      <c r="BD304" s="104" t="str">
        <f t="shared" si="277"/>
        <v/>
      </c>
      <c r="BE304" s="104" t="str">
        <f t="shared" si="277"/>
        <v/>
      </c>
      <c r="BF304" s="104" t="str">
        <f t="shared" si="277"/>
        <v/>
      </c>
      <c r="BG304" s="104" t="str">
        <f t="shared" si="277"/>
        <v/>
      </c>
      <c r="BH304" s="104">
        <f t="shared" si="277"/>
        <v>8.8000000000000007</v>
      </c>
      <c r="BI304" s="104" t="str">
        <f t="shared" si="277"/>
        <v/>
      </c>
      <c r="BJ304" s="104" t="str">
        <f t="shared" si="277"/>
        <v/>
      </c>
      <c r="BK304" s="104" t="str">
        <f t="shared" si="277"/>
        <v/>
      </c>
      <c r="BL304" s="104" t="str">
        <f t="shared" si="277"/>
        <v/>
      </c>
      <c r="BM304" s="104"/>
      <c r="BN304" s="104" t="str">
        <f t="shared" si="282"/>
        <v/>
      </c>
      <c r="BO304" s="104" t="str">
        <f t="shared" si="278"/>
        <v/>
      </c>
      <c r="BP304" s="104" t="str">
        <f t="shared" si="278"/>
        <v/>
      </c>
      <c r="BQ304" s="104" t="str">
        <f t="shared" si="278"/>
        <v/>
      </c>
      <c r="BR304" s="104" t="str">
        <f t="shared" si="278"/>
        <v/>
      </c>
      <c r="BS304" s="104" t="str">
        <f t="shared" si="278"/>
        <v/>
      </c>
      <c r="BT304" s="104" t="str">
        <f t="shared" si="278"/>
        <v/>
      </c>
      <c r="BU304" s="104" t="str">
        <f t="shared" si="278"/>
        <v/>
      </c>
      <c r="BV304" s="104" t="str">
        <f t="shared" si="278"/>
        <v/>
      </c>
      <c r="BW304" s="104" t="str">
        <f t="shared" si="278"/>
        <v/>
      </c>
      <c r="BX304" s="104" t="str">
        <f t="shared" si="278"/>
        <v/>
      </c>
      <c r="BY304" s="104" t="str">
        <f t="shared" si="278"/>
        <v/>
      </c>
      <c r="BZ304" s="104" t="str">
        <f t="shared" si="278"/>
        <v/>
      </c>
      <c r="CA304" s="104"/>
      <c r="CB304" s="104" t="str">
        <f t="shared" ref="CB304:CF338" si="293">IF($C304=$CA$1,IF($E304="","",IF($H304=CB$1,$E304,"")),"")</f>
        <v/>
      </c>
      <c r="CC304" s="104" t="str">
        <f t="shared" si="293"/>
        <v/>
      </c>
      <c r="CD304" s="104" t="str">
        <f t="shared" si="293"/>
        <v/>
      </c>
      <c r="CE304" s="104" t="str">
        <f t="shared" si="293"/>
        <v/>
      </c>
      <c r="CF304" s="104" t="str">
        <f t="shared" si="293"/>
        <v/>
      </c>
      <c r="CG304" s="104" t="str">
        <f t="shared" si="283"/>
        <v/>
      </c>
      <c r="CH304" s="104" t="str">
        <f t="shared" si="283"/>
        <v/>
      </c>
      <c r="CI304" s="104" t="str">
        <f t="shared" si="283"/>
        <v/>
      </c>
      <c r="CJ304" s="104" t="str">
        <f t="shared" si="283"/>
        <v/>
      </c>
      <c r="CK304" s="104" t="str">
        <f t="shared" si="283"/>
        <v/>
      </c>
      <c r="CL304" s="104" t="str">
        <f t="shared" si="283"/>
        <v/>
      </c>
      <c r="CM304" s="104" t="str">
        <f t="shared" si="283"/>
        <v/>
      </c>
      <c r="CN304" s="104" t="str">
        <f t="shared" si="283"/>
        <v/>
      </c>
      <c r="CO304" s="104"/>
      <c r="CP304" s="104" t="str">
        <f t="shared" ref="CP304:CT338" si="294">IF($C304=$CO$1,IF($E304="","",IF($H304=CP$1,$E304,"")),"")</f>
        <v/>
      </c>
      <c r="CQ304" s="104" t="str">
        <f t="shared" si="294"/>
        <v/>
      </c>
      <c r="CR304" s="104" t="str">
        <f t="shared" si="294"/>
        <v/>
      </c>
      <c r="CS304" s="104" t="str">
        <f t="shared" si="294"/>
        <v/>
      </c>
      <c r="CT304" s="104" t="str">
        <f t="shared" si="294"/>
        <v/>
      </c>
      <c r="CU304" s="104" t="str">
        <f t="shared" si="284"/>
        <v/>
      </c>
      <c r="CV304" s="104" t="str">
        <f t="shared" si="284"/>
        <v/>
      </c>
      <c r="CW304" s="104" t="str">
        <f t="shared" si="284"/>
        <v/>
      </c>
      <c r="CX304" s="104" t="str">
        <f t="shared" si="284"/>
        <v/>
      </c>
      <c r="CY304" s="104" t="str">
        <f t="shared" si="284"/>
        <v/>
      </c>
      <c r="CZ304" s="104" t="str">
        <f t="shared" si="284"/>
        <v/>
      </c>
      <c r="DA304" s="104" t="str">
        <f t="shared" si="284"/>
        <v/>
      </c>
      <c r="DB304" s="104" t="str">
        <f t="shared" si="284"/>
        <v/>
      </c>
      <c r="DC304" s="104"/>
      <c r="DD304" s="104" t="str">
        <f t="shared" ref="DD304:DH338" si="295">IF($C304=$DC$1,IF($E304="","",IF($H304=DD$1,$E304,"")),"")</f>
        <v/>
      </c>
      <c r="DE304" s="104" t="str">
        <f t="shared" si="295"/>
        <v/>
      </c>
      <c r="DF304" s="104" t="str">
        <f t="shared" si="295"/>
        <v/>
      </c>
      <c r="DG304" s="104" t="str">
        <f t="shared" si="295"/>
        <v/>
      </c>
      <c r="DH304" s="104" t="str">
        <f t="shared" si="295"/>
        <v/>
      </c>
      <c r="DI304" s="104" t="str">
        <f t="shared" si="285"/>
        <v/>
      </c>
      <c r="DJ304" s="104" t="str">
        <f t="shared" si="285"/>
        <v/>
      </c>
      <c r="DK304" s="104" t="str">
        <f t="shared" si="285"/>
        <v/>
      </c>
      <c r="DL304" s="104" t="str">
        <f t="shared" si="285"/>
        <v/>
      </c>
      <c r="DM304" s="104" t="str">
        <f t="shared" si="285"/>
        <v/>
      </c>
      <c r="DN304" s="104" t="str">
        <f t="shared" si="285"/>
        <v/>
      </c>
      <c r="DO304" s="104" t="str">
        <f t="shared" si="285"/>
        <v/>
      </c>
      <c r="DP304" s="104" t="str">
        <f t="shared" si="285"/>
        <v/>
      </c>
      <c r="DQ304" s="104"/>
      <c r="DR304" s="104" t="str">
        <f t="shared" ref="DR304:DV338" si="296">IF($C304=$DQ$1,IF($E304="","",IF($H304=DR$1,$E304,"")),"")</f>
        <v/>
      </c>
      <c r="DS304" s="104" t="str">
        <f t="shared" si="296"/>
        <v/>
      </c>
      <c r="DT304" s="104" t="str">
        <f t="shared" si="296"/>
        <v/>
      </c>
      <c r="DU304" s="104" t="str">
        <f t="shared" si="296"/>
        <v/>
      </c>
      <c r="DV304" s="104" t="str">
        <f t="shared" si="296"/>
        <v/>
      </c>
      <c r="DW304" s="104" t="str">
        <f t="shared" si="286"/>
        <v/>
      </c>
      <c r="DX304" s="104" t="str">
        <f t="shared" si="286"/>
        <v/>
      </c>
      <c r="DY304" s="104" t="str">
        <f t="shared" si="286"/>
        <v/>
      </c>
      <c r="DZ304" s="104" t="str">
        <f t="shared" si="286"/>
        <v/>
      </c>
      <c r="EA304" s="104" t="str">
        <f t="shared" si="286"/>
        <v/>
      </c>
      <c r="EB304" s="104" t="str">
        <f t="shared" si="286"/>
        <v/>
      </c>
      <c r="EC304" s="104" t="str">
        <f t="shared" si="286"/>
        <v/>
      </c>
      <c r="ED304" s="104" t="str">
        <f t="shared" si="286"/>
        <v/>
      </c>
      <c r="EE304" s="104"/>
      <c r="EF304" s="104" t="str">
        <f t="shared" ref="EF304:EJ338" si="297">IF($C304=$EE$1,IF($E304="","",IF($H304=EF$1,$E304,"")),"")</f>
        <v/>
      </c>
      <c r="EG304" s="104" t="str">
        <f t="shared" si="297"/>
        <v/>
      </c>
      <c r="EH304" s="104" t="str">
        <f t="shared" si="297"/>
        <v/>
      </c>
      <c r="EI304" s="104" t="str">
        <f t="shared" si="297"/>
        <v/>
      </c>
      <c r="EJ304" s="104" t="str">
        <f t="shared" si="297"/>
        <v/>
      </c>
      <c r="EK304" s="104" t="str">
        <f t="shared" si="287"/>
        <v/>
      </c>
      <c r="EL304" s="104" t="str">
        <f t="shared" si="287"/>
        <v/>
      </c>
      <c r="EM304" s="104" t="str">
        <f t="shared" si="287"/>
        <v/>
      </c>
      <c r="EN304" s="104" t="str">
        <f t="shared" si="287"/>
        <v/>
      </c>
      <c r="EO304" s="104" t="str">
        <f t="shared" si="287"/>
        <v/>
      </c>
      <c r="EP304" s="104" t="str">
        <f t="shared" si="287"/>
        <v/>
      </c>
      <c r="EQ304" s="104" t="str">
        <f t="shared" si="287"/>
        <v/>
      </c>
      <c r="ER304" s="104" t="str">
        <f t="shared" si="287"/>
        <v/>
      </c>
      <c r="ES304" s="104"/>
      <c r="ET304" s="104" t="str">
        <f t="shared" ref="ET304:EX338" si="298">IF($C304=$ES$1,IF($E304="","",IF($H304=ET$1,$E304,"")),"")</f>
        <v/>
      </c>
      <c r="EU304" s="104" t="str">
        <f t="shared" si="298"/>
        <v/>
      </c>
      <c r="EV304" s="104" t="str">
        <f t="shared" si="298"/>
        <v/>
      </c>
      <c r="EW304" s="104" t="str">
        <f t="shared" si="298"/>
        <v/>
      </c>
      <c r="EX304" s="104" t="str">
        <f t="shared" si="298"/>
        <v/>
      </c>
      <c r="EY304" s="104" t="str">
        <f t="shared" si="288"/>
        <v/>
      </c>
      <c r="EZ304" s="104" t="str">
        <f t="shared" si="288"/>
        <v/>
      </c>
      <c r="FA304" s="104" t="str">
        <f t="shared" si="288"/>
        <v/>
      </c>
      <c r="FB304" s="104" t="str">
        <f t="shared" si="288"/>
        <v/>
      </c>
      <c r="FC304" s="104" t="str">
        <f t="shared" si="288"/>
        <v/>
      </c>
      <c r="FD304" s="104" t="str">
        <f t="shared" si="288"/>
        <v/>
      </c>
      <c r="FE304" s="104" t="str">
        <f t="shared" si="288"/>
        <v/>
      </c>
      <c r="FF304" s="104" t="str">
        <f t="shared" si="288"/>
        <v/>
      </c>
      <c r="FG304" s="104"/>
      <c r="FH304" s="104" t="str">
        <f t="shared" ref="FH304:FL338" si="299">IF($C304=$FG$1,IF($E304="","",IF($H304=FH$1,$E304,"")),"")</f>
        <v/>
      </c>
      <c r="FI304" s="104" t="str">
        <f t="shared" si="299"/>
        <v/>
      </c>
      <c r="FJ304" s="104" t="str">
        <f t="shared" si="299"/>
        <v/>
      </c>
      <c r="FK304" s="104" t="str">
        <f t="shared" si="299"/>
        <v/>
      </c>
      <c r="FL304" s="104" t="str">
        <f t="shared" si="299"/>
        <v/>
      </c>
      <c r="FM304" s="104" t="str">
        <f t="shared" si="289"/>
        <v/>
      </c>
      <c r="FN304" s="104" t="str">
        <f t="shared" si="289"/>
        <v/>
      </c>
      <c r="FO304" s="104" t="str">
        <f t="shared" si="289"/>
        <v/>
      </c>
      <c r="FP304" s="104" t="str">
        <f t="shared" si="289"/>
        <v/>
      </c>
      <c r="FQ304" s="104" t="str">
        <f t="shared" si="289"/>
        <v/>
      </c>
      <c r="FR304" s="104" t="str">
        <f t="shared" si="289"/>
        <v/>
      </c>
      <c r="FS304" s="104" t="str">
        <f t="shared" si="289"/>
        <v/>
      </c>
      <c r="FT304" s="104" t="str">
        <f t="shared" si="289"/>
        <v/>
      </c>
      <c r="FU304" s="104"/>
      <c r="FV304" s="104" t="str">
        <f t="shared" ref="FV304:FZ338" si="300">IF($C304=$FU$1,IF($E304="","",IF($H304=FV$1,$E304,"")),"")</f>
        <v/>
      </c>
      <c r="FW304" s="104" t="str">
        <f t="shared" si="300"/>
        <v/>
      </c>
      <c r="FX304" s="104" t="str">
        <f t="shared" si="300"/>
        <v/>
      </c>
      <c r="FY304" s="104" t="str">
        <f t="shared" si="300"/>
        <v/>
      </c>
      <c r="FZ304" s="104" t="str">
        <f t="shared" si="300"/>
        <v/>
      </c>
      <c r="GA304" s="104" t="str">
        <f t="shared" si="290"/>
        <v/>
      </c>
      <c r="GB304" s="104" t="str">
        <f t="shared" si="290"/>
        <v/>
      </c>
      <c r="GC304" s="104" t="str">
        <f t="shared" si="290"/>
        <v/>
      </c>
      <c r="GD304" s="104" t="str">
        <f t="shared" si="290"/>
        <v/>
      </c>
      <c r="GE304" s="104" t="str">
        <f t="shared" si="290"/>
        <v/>
      </c>
      <c r="GF304" s="104" t="str">
        <f t="shared" si="290"/>
        <v/>
      </c>
      <c r="GG304" s="104" t="str">
        <f t="shared" si="290"/>
        <v/>
      </c>
      <c r="GH304" s="104" t="str">
        <f t="shared" si="290"/>
        <v/>
      </c>
      <c r="GI304" s="104"/>
      <c r="GJ304" s="104" t="str">
        <f t="shared" ref="GJ304:GN338" si="301">IF($C304=$GI$1,IF($E304="","",IF($H304=GJ$1,$E304,"")),"")</f>
        <v/>
      </c>
      <c r="GK304" s="104" t="str">
        <f t="shared" si="301"/>
        <v/>
      </c>
      <c r="GL304" s="104" t="str">
        <f t="shared" si="301"/>
        <v/>
      </c>
      <c r="GM304" s="104" t="str">
        <f t="shared" si="301"/>
        <v/>
      </c>
      <c r="GN304" s="104" t="str">
        <f t="shared" si="301"/>
        <v/>
      </c>
      <c r="GO304" s="104" t="str">
        <f t="shared" si="291"/>
        <v/>
      </c>
      <c r="GP304" s="104" t="str">
        <f t="shared" si="291"/>
        <v/>
      </c>
      <c r="GQ304" s="104" t="str">
        <f t="shared" si="291"/>
        <v/>
      </c>
      <c r="GR304" s="104" t="str">
        <f t="shared" si="291"/>
        <v/>
      </c>
      <c r="GS304" s="104" t="str">
        <f t="shared" si="291"/>
        <v/>
      </c>
      <c r="GT304" s="104" t="str">
        <f t="shared" si="291"/>
        <v/>
      </c>
      <c r="GU304" s="104" t="str">
        <f t="shared" si="291"/>
        <v/>
      </c>
      <c r="GV304" s="104" t="str">
        <f t="shared" si="291"/>
        <v/>
      </c>
      <c r="GW304" s="104"/>
      <c r="GX304" s="104" t="str">
        <f t="shared" ref="GX304:HB338" si="302">IF($C304=$GW$1,IF($E304="","",IF($H304=GX$1,$E304,"")),"")</f>
        <v/>
      </c>
      <c r="GY304" s="104" t="str">
        <f t="shared" si="302"/>
        <v/>
      </c>
      <c r="GZ304" s="104" t="str">
        <f t="shared" si="302"/>
        <v/>
      </c>
      <c r="HA304" s="104" t="str">
        <f t="shared" si="302"/>
        <v/>
      </c>
      <c r="HB304" s="104" t="str">
        <f t="shared" si="302"/>
        <v/>
      </c>
      <c r="HC304" s="104" t="str">
        <f t="shared" si="292"/>
        <v/>
      </c>
      <c r="HD304" s="104" t="str">
        <f t="shared" si="292"/>
        <v/>
      </c>
      <c r="HE304" s="104" t="str">
        <f t="shared" si="292"/>
        <v/>
      </c>
      <c r="HF304" s="104" t="str">
        <f t="shared" si="292"/>
        <v/>
      </c>
      <c r="HG304" s="104" t="str">
        <f t="shared" si="292"/>
        <v/>
      </c>
      <c r="HH304" s="104" t="str">
        <f t="shared" si="292"/>
        <v/>
      </c>
      <c r="HI304" s="104" t="str">
        <f t="shared" si="292"/>
        <v/>
      </c>
      <c r="HJ304" s="104" t="str">
        <f t="shared" si="292"/>
        <v/>
      </c>
    </row>
    <row r="305" spans="1:218" x14ac:dyDescent="0.25">
      <c r="A305" s="91">
        <v>40669</v>
      </c>
      <c r="B305" s="113">
        <v>0.42499999999999999</v>
      </c>
      <c r="C305" s="114" t="s">
        <v>565</v>
      </c>
      <c r="D305" s="160" t="s">
        <v>690</v>
      </c>
      <c r="E305" s="112">
        <v>8</v>
      </c>
      <c r="F305" s="134"/>
      <c r="G305" s="161" t="s">
        <v>676</v>
      </c>
      <c r="H305" s="162" t="str">
        <f>INDEX('Daily Activity List'!B:B,MATCH(A305,'Daily Activity List'!$A:$A))</f>
        <v>AB - Clearance Sampling</v>
      </c>
      <c r="I305" s="136"/>
      <c r="J305" s="104" t="str">
        <f t="shared" si="259"/>
        <v/>
      </c>
      <c r="K305" s="104" t="str">
        <f t="shared" si="259"/>
        <v/>
      </c>
      <c r="L305" s="104" t="str">
        <f t="shared" si="274"/>
        <v/>
      </c>
      <c r="M305" s="104" t="str">
        <f t="shared" si="274"/>
        <v/>
      </c>
      <c r="N305" s="104" t="str">
        <f t="shared" si="274"/>
        <v/>
      </c>
      <c r="O305" s="104" t="str">
        <f t="shared" si="274"/>
        <v/>
      </c>
      <c r="P305" s="104" t="str">
        <f t="shared" si="274"/>
        <v/>
      </c>
      <c r="Q305" s="104" t="str">
        <f t="shared" si="274"/>
        <v/>
      </c>
      <c r="R305" s="104" t="str">
        <f t="shared" si="274"/>
        <v/>
      </c>
      <c r="S305" s="104" t="str">
        <f t="shared" si="274"/>
        <v/>
      </c>
      <c r="T305" s="104" t="str">
        <f t="shared" si="274"/>
        <v/>
      </c>
      <c r="U305" s="104" t="str">
        <f t="shared" si="274"/>
        <v/>
      </c>
      <c r="V305" s="104" t="str">
        <f t="shared" si="274"/>
        <v/>
      </c>
      <c r="W305" s="136"/>
      <c r="X305" s="104" t="str">
        <f t="shared" si="279"/>
        <v/>
      </c>
      <c r="Y305" s="104" t="str">
        <f t="shared" si="275"/>
        <v/>
      </c>
      <c r="Z305" s="104" t="str">
        <f t="shared" si="275"/>
        <v/>
      </c>
      <c r="AA305" s="104" t="str">
        <f t="shared" si="275"/>
        <v/>
      </c>
      <c r="AB305" s="104" t="str">
        <f t="shared" si="275"/>
        <v/>
      </c>
      <c r="AC305" s="104" t="str">
        <f t="shared" si="275"/>
        <v/>
      </c>
      <c r="AD305" s="104" t="str">
        <f t="shared" si="275"/>
        <v/>
      </c>
      <c r="AE305" s="104" t="str">
        <f t="shared" si="275"/>
        <v/>
      </c>
      <c r="AF305" s="104" t="str">
        <f t="shared" si="275"/>
        <v/>
      </c>
      <c r="AG305" s="104" t="str">
        <f t="shared" si="275"/>
        <v/>
      </c>
      <c r="AH305" s="104" t="str">
        <f t="shared" si="275"/>
        <v/>
      </c>
      <c r="AI305" s="104" t="str">
        <f t="shared" si="275"/>
        <v/>
      </c>
      <c r="AJ305" s="104" t="str">
        <f t="shared" si="275"/>
        <v/>
      </c>
      <c r="AK305" s="104"/>
      <c r="AL305" s="104" t="str">
        <f t="shared" si="280"/>
        <v/>
      </c>
      <c r="AM305" s="104" t="str">
        <f t="shared" si="276"/>
        <v/>
      </c>
      <c r="AN305" s="104" t="str">
        <f t="shared" si="276"/>
        <v/>
      </c>
      <c r="AO305" s="104" t="str">
        <f t="shared" si="276"/>
        <v/>
      </c>
      <c r="AP305" s="104" t="str">
        <f t="shared" si="276"/>
        <v/>
      </c>
      <c r="AQ305" s="104" t="str">
        <f t="shared" si="276"/>
        <v/>
      </c>
      <c r="AR305" s="104" t="str">
        <f t="shared" si="276"/>
        <v/>
      </c>
      <c r="AS305" s="104" t="str">
        <f t="shared" si="276"/>
        <v/>
      </c>
      <c r="AT305" s="104" t="str">
        <f t="shared" si="276"/>
        <v/>
      </c>
      <c r="AU305" s="104" t="str">
        <f t="shared" si="276"/>
        <v/>
      </c>
      <c r="AV305" s="104" t="str">
        <f t="shared" si="276"/>
        <v/>
      </c>
      <c r="AW305" s="104" t="str">
        <f t="shared" si="276"/>
        <v/>
      </c>
      <c r="AX305" s="104" t="str">
        <f t="shared" si="276"/>
        <v/>
      </c>
      <c r="AY305" s="104"/>
      <c r="AZ305" s="104" t="str">
        <f t="shared" si="281"/>
        <v/>
      </c>
      <c r="BA305" s="104" t="str">
        <f t="shared" si="277"/>
        <v/>
      </c>
      <c r="BB305" s="104" t="str">
        <f t="shared" si="277"/>
        <v/>
      </c>
      <c r="BC305" s="104" t="str">
        <f t="shared" si="277"/>
        <v/>
      </c>
      <c r="BD305" s="104" t="str">
        <f t="shared" si="277"/>
        <v/>
      </c>
      <c r="BE305" s="104" t="str">
        <f t="shared" si="277"/>
        <v/>
      </c>
      <c r="BF305" s="104" t="str">
        <f t="shared" si="277"/>
        <v/>
      </c>
      <c r="BG305" s="104" t="str">
        <f t="shared" si="277"/>
        <v/>
      </c>
      <c r="BH305" s="104">
        <f t="shared" si="277"/>
        <v>8</v>
      </c>
      <c r="BI305" s="104" t="str">
        <f t="shared" si="277"/>
        <v/>
      </c>
      <c r="BJ305" s="104" t="str">
        <f t="shared" si="277"/>
        <v/>
      </c>
      <c r="BK305" s="104" t="str">
        <f t="shared" si="277"/>
        <v/>
      </c>
      <c r="BL305" s="104" t="str">
        <f t="shared" si="277"/>
        <v/>
      </c>
      <c r="BM305" s="104"/>
      <c r="BN305" s="104" t="str">
        <f t="shared" si="282"/>
        <v/>
      </c>
      <c r="BO305" s="104" t="str">
        <f t="shared" si="278"/>
        <v/>
      </c>
      <c r="BP305" s="104" t="str">
        <f t="shared" si="278"/>
        <v/>
      </c>
      <c r="BQ305" s="104" t="str">
        <f t="shared" si="278"/>
        <v/>
      </c>
      <c r="BR305" s="104" t="str">
        <f t="shared" si="278"/>
        <v/>
      </c>
      <c r="BS305" s="104" t="str">
        <f t="shared" si="278"/>
        <v/>
      </c>
      <c r="BT305" s="104" t="str">
        <f t="shared" si="278"/>
        <v/>
      </c>
      <c r="BU305" s="104" t="str">
        <f t="shared" si="278"/>
        <v/>
      </c>
      <c r="BV305" s="104" t="str">
        <f t="shared" si="278"/>
        <v/>
      </c>
      <c r="BW305" s="104" t="str">
        <f t="shared" si="278"/>
        <v/>
      </c>
      <c r="BX305" s="104" t="str">
        <f t="shared" si="278"/>
        <v/>
      </c>
      <c r="BY305" s="104" t="str">
        <f t="shared" si="278"/>
        <v/>
      </c>
      <c r="BZ305" s="104" t="str">
        <f t="shared" si="278"/>
        <v/>
      </c>
      <c r="CA305" s="104"/>
      <c r="CB305" s="104" t="str">
        <f t="shared" si="293"/>
        <v/>
      </c>
      <c r="CC305" s="104" t="str">
        <f t="shared" si="293"/>
        <v/>
      </c>
      <c r="CD305" s="104" t="str">
        <f t="shared" si="293"/>
        <v/>
      </c>
      <c r="CE305" s="104" t="str">
        <f t="shared" si="293"/>
        <v/>
      </c>
      <c r="CF305" s="104" t="str">
        <f t="shared" si="293"/>
        <v/>
      </c>
      <c r="CG305" s="104" t="str">
        <f t="shared" si="283"/>
        <v/>
      </c>
      <c r="CH305" s="104" t="str">
        <f t="shared" si="283"/>
        <v/>
      </c>
      <c r="CI305" s="104" t="str">
        <f t="shared" si="283"/>
        <v/>
      </c>
      <c r="CJ305" s="104" t="str">
        <f t="shared" si="283"/>
        <v/>
      </c>
      <c r="CK305" s="104" t="str">
        <f t="shared" si="283"/>
        <v/>
      </c>
      <c r="CL305" s="104" t="str">
        <f t="shared" si="283"/>
        <v/>
      </c>
      <c r="CM305" s="104" t="str">
        <f t="shared" si="283"/>
        <v/>
      </c>
      <c r="CN305" s="104" t="str">
        <f t="shared" si="283"/>
        <v/>
      </c>
      <c r="CO305" s="104"/>
      <c r="CP305" s="104" t="str">
        <f t="shared" si="294"/>
        <v/>
      </c>
      <c r="CQ305" s="104" t="str">
        <f t="shared" si="294"/>
        <v/>
      </c>
      <c r="CR305" s="104" t="str">
        <f t="shared" si="294"/>
        <v/>
      </c>
      <c r="CS305" s="104" t="str">
        <f t="shared" si="294"/>
        <v/>
      </c>
      <c r="CT305" s="104" t="str">
        <f t="shared" si="294"/>
        <v/>
      </c>
      <c r="CU305" s="104" t="str">
        <f t="shared" si="284"/>
        <v/>
      </c>
      <c r="CV305" s="104" t="str">
        <f t="shared" si="284"/>
        <v/>
      </c>
      <c r="CW305" s="104" t="str">
        <f t="shared" si="284"/>
        <v/>
      </c>
      <c r="CX305" s="104" t="str">
        <f t="shared" si="284"/>
        <v/>
      </c>
      <c r="CY305" s="104" t="str">
        <f t="shared" si="284"/>
        <v/>
      </c>
      <c r="CZ305" s="104" t="str">
        <f t="shared" si="284"/>
        <v/>
      </c>
      <c r="DA305" s="104" t="str">
        <f t="shared" si="284"/>
        <v/>
      </c>
      <c r="DB305" s="104" t="str">
        <f t="shared" si="284"/>
        <v/>
      </c>
      <c r="DC305" s="104"/>
      <c r="DD305" s="104" t="str">
        <f t="shared" si="295"/>
        <v/>
      </c>
      <c r="DE305" s="104" t="str">
        <f t="shared" si="295"/>
        <v/>
      </c>
      <c r="DF305" s="104" t="str">
        <f t="shared" si="295"/>
        <v/>
      </c>
      <c r="DG305" s="104" t="str">
        <f t="shared" si="295"/>
        <v/>
      </c>
      <c r="DH305" s="104" t="str">
        <f t="shared" si="295"/>
        <v/>
      </c>
      <c r="DI305" s="104" t="str">
        <f t="shared" si="285"/>
        <v/>
      </c>
      <c r="DJ305" s="104" t="str">
        <f t="shared" si="285"/>
        <v/>
      </c>
      <c r="DK305" s="104" t="str">
        <f t="shared" si="285"/>
        <v/>
      </c>
      <c r="DL305" s="104" t="str">
        <f t="shared" si="285"/>
        <v/>
      </c>
      <c r="DM305" s="104" t="str">
        <f t="shared" si="285"/>
        <v/>
      </c>
      <c r="DN305" s="104" t="str">
        <f t="shared" si="285"/>
        <v/>
      </c>
      <c r="DO305" s="104" t="str">
        <f t="shared" si="285"/>
        <v/>
      </c>
      <c r="DP305" s="104" t="str">
        <f t="shared" si="285"/>
        <v/>
      </c>
      <c r="DQ305" s="104"/>
      <c r="DR305" s="104" t="str">
        <f t="shared" si="296"/>
        <v/>
      </c>
      <c r="DS305" s="104" t="str">
        <f t="shared" si="296"/>
        <v/>
      </c>
      <c r="DT305" s="104" t="str">
        <f t="shared" si="296"/>
        <v/>
      </c>
      <c r="DU305" s="104" t="str">
        <f t="shared" si="296"/>
        <v/>
      </c>
      <c r="DV305" s="104" t="str">
        <f t="shared" si="296"/>
        <v/>
      </c>
      <c r="DW305" s="104" t="str">
        <f t="shared" si="286"/>
        <v/>
      </c>
      <c r="DX305" s="104" t="str">
        <f t="shared" si="286"/>
        <v/>
      </c>
      <c r="DY305" s="104" t="str">
        <f t="shared" si="286"/>
        <v/>
      </c>
      <c r="DZ305" s="104" t="str">
        <f t="shared" si="286"/>
        <v/>
      </c>
      <c r="EA305" s="104" t="str">
        <f t="shared" si="286"/>
        <v/>
      </c>
      <c r="EB305" s="104" t="str">
        <f t="shared" si="286"/>
        <v/>
      </c>
      <c r="EC305" s="104" t="str">
        <f t="shared" si="286"/>
        <v/>
      </c>
      <c r="ED305" s="104" t="str">
        <f t="shared" si="286"/>
        <v/>
      </c>
      <c r="EE305" s="104"/>
      <c r="EF305" s="104" t="str">
        <f t="shared" si="297"/>
        <v/>
      </c>
      <c r="EG305" s="104" t="str">
        <f t="shared" si="297"/>
        <v/>
      </c>
      <c r="EH305" s="104" t="str">
        <f t="shared" si="297"/>
        <v/>
      </c>
      <c r="EI305" s="104" t="str">
        <f t="shared" si="297"/>
        <v/>
      </c>
      <c r="EJ305" s="104" t="str">
        <f t="shared" si="297"/>
        <v/>
      </c>
      <c r="EK305" s="104" t="str">
        <f t="shared" si="287"/>
        <v/>
      </c>
      <c r="EL305" s="104" t="str">
        <f t="shared" si="287"/>
        <v/>
      </c>
      <c r="EM305" s="104" t="str">
        <f t="shared" si="287"/>
        <v/>
      </c>
      <c r="EN305" s="104" t="str">
        <f t="shared" si="287"/>
        <v/>
      </c>
      <c r="EO305" s="104" t="str">
        <f t="shared" si="287"/>
        <v/>
      </c>
      <c r="EP305" s="104" t="str">
        <f t="shared" si="287"/>
        <v/>
      </c>
      <c r="EQ305" s="104" t="str">
        <f t="shared" si="287"/>
        <v/>
      </c>
      <c r="ER305" s="104" t="str">
        <f t="shared" si="287"/>
        <v/>
      </c>
      <c r="ES305" s="104"/>
      <c r="ET305" s="104" t="str">
        <f t="shared" si="298"/>
        <v/>
      </c>
      <c r="EU305" s="104" t="str">
        <f t="shared" si="298"/>
        <v/>
      </c>
      <c r="EV305" s="104" t="str">
        <f t="shared" si="298"/>
        <v/>
      </c>
      <c r="EW305" s="104" t="str">
        <f t="shared" si="298"/>
        <v/>
      </c>
      <c r="EX305" s="104" t="str">
        <f t="shared" si="298"/>
        <v/>
      </c>
      <c r="EY305" s="104" t="str">
        <f t="shared" si="288"/>
        <v/>
      </c>
      <c r="EZ305" s="104" t="str">
        <f t="shared" si="288"/>
        <v/>
      </c>
      <c r="FA305" s="104" t="str">
        <f t="shared" si="288"/>
        <v/>
      </c>
      <c r="FB305" s="104" t="str">
        <f t="shared" si="288"/>
        <v/>
      </c>
      <c r="FC305" s="104" t="str">
        <f t="shared" si="288"/>
        <v/>
      </c>
      <c r="FD305" s="104" t="str">
        <f t="shared" si="288"/>
        <v/>
      </c>
      <c r="FE305" s="104" t="str">
        <f t="shared" si="288"/>
        <v/>
      </c>
      <c r="FF305" s="104" t="str">
        <f t="shared" si="288"/>
        <v/>
      </c>
      <c r="FG305" s="104"/>
      <c r="FH305" s="104" t="str">
        <f t="shared" si="299"/>
        <v/>
      </c>
      <c r="FI305" s="104" t="str">
        <f t="shared" si="299"/>
        <v/>
      </c>
      <c r="FJ305" s="104" t="str">
        <f t="shared" si="299"/>
        <v/>
      </c>
      <c r="FK305" s="104" t="str">
        <f t="shared" si="299"/>
        <v/>
      </c>
      <c r="FL305" s="104" t="str">
        <f t="shared" si="299"/>
        <v/>
      </c>
      <c r="FM305" s="104" t="str">
        <f t="shared" si="289"/>
        <v/>
      </c>
      <c r="FN305" s="104" t="str">
        <f t="shared" si="289"/>
        <v/>
      </c>
      <c r="FO305" s="104" t="str">
        <f t="shared" si="289"/>
        <v/>
      </c>
      <c r="FP305" s="104" t="str">
        <f t="shared" si="289"/>
        <v/>
      </c>
      <c r="FQ305" s="104" t="str">
        <f t="shared" si="289"/>
        <v/>
      </c>
      <c r="FR305" s="104" t="str">
        <f t="shared" si="289"/>
        <v/>
      </c>
      <c r="FS305" s="104" t="str">
        <f t="shared" si="289"/>
        <v/>
      </c>
      <c r="FT305" s="104" t="str">
        <f t="shared" si="289"/>
        <v/>
      </c>
      <c r="FU305" s="104"/>
      <c r="FV305" s="104" t="str">
        <f t="shared" si="300"/>
        <v/>
      </c>
      <c r="FW305" s="104" t="str">
        <f t="shared" si="300"/>
        <v/>
      </c>
      <c r="FX305" s="104" t="str">
        <f t="shared" si="300"/>
        <v/>
      </c>
      <c r="FY305" s="104" t="str">
        <f t="shared" si="300"/>
        <v/>
      </c>
      <c r="FZ305" s="104" t="str">
        <f t="shared" si="300"/>
        <v/>
      </c>
      <c r="GA305" s="104" t="str">
        <f t="shared" si="290"/>
        <v/>
      </c>
      <c r="GB305" s="104" t="str">
        <f t="shared" si="290"/>
        <v/>
      </c>
      <c r="GC305" s="104" t="str">
        <f t="shared" si="290"/>
        <v/>
      </c>
      <c r="GD305" s="104" t="str">
        <f t="shared" si="290"/>
        <v/>
      </c>
      <c r="GE305" s="104" t="str">
        <f t="shared" si="290"/>
        <v/>
      </c>
      <c r="GF305" s="104" t="str">
        <f t="shared" si="290"/>
        <v/>
      </c>
      <c r="GG305" s="104" t="str">
        <f t="shared" si="290"/>
        <v/>
      </c>
      <c r="GH305" s="104" t="str">
        <f t="shared" si="290"/>
        <v/>
      </c>
      <c r="GI305" s="104"/>
      <c r="GJ305" s="104" t="str">
        <f t="shared" si="301"/>
        <v/>
      </c>
      <c r="GK305" s="104" t="str">
        <f t="shared" si="301"/>
        <v/>
      </c>
      <c r="GL305" s="104" t="str">
        <f t="shared" si="301"/>
        <v/>
      </c>
      <c r="GM305" s="104" t="str">
        <f t="shared" si="301"/>
        <v/>
      </c>
      <c r="GN305" s="104" t="str">
        <f t="shared" si="301"/>
        <v/>
      </c>
      <c r="GO305" s="104" t="str">
        <f t="shared" si="291"/>
        <v/>
      </c>
      <c r="GP305" s="104" t="str">
        <f t="shared" si="291"/>
        <v/>
      </c>
      <c r="GQ305" s="104" t="str">
        <f t="shared" si="291"/>
        <v/>
      </c>
      <c r="GR305" s="104" t="str">
        <f t="shared" si="291"/>
        <v/>
      </c>
      <c r="GS305" s="104" t="str">
        <f t="shared" si="291"/>
        <v/>
      </c>
      <c r="GT305" s="104" t="str">
        <f t="shared" si="291"/>
        <v/>
      </c>
      <c r="GU305" s="104" t="str">
        <f t="shared" si="291"/>
        <v/>
      </c>
      <c r="GV305" s="104" t="str">
        <f t="shared" si="291"/>
        <v/>
      </c>
      <c r="GW305" s="104"/>
      <c r="GX305" s="104" t="str">
        <f t="shared" si="302"/>
        <v/>
      </c>
      <c r="GY305" s="104" t="str">
        <f t="shared" si="302"/>
        <v/>
      </c>
      <c r="GZ305" s="104" t="str">
        <f t="shared" si="302"/>
        <v/>
      </c>
      <c r="HA305" s="104" t="str">
        <f t="shared" si="302"/>
        <v/>
      </c>
      <c r="HB305" s="104" t="str">
        <f t="shared" si="302"/>
        <v/>
      </c>
      <c r="HC305" s="104" t="str">
        <f t="shared" si="292"/>
        <v/>
      </c>
      <c r="HD305" s="104" t="str">
        <f t="shared" si="292"/>
        <v/>
      </c>
      <c r="HE305" s="104" t="str">
        <f t="shared" si="292"/>
        <v/>
      </c>
      <c r="HF305" s="104" t="str">
        <f t="shared" si="292"/>
        <v/>
      </c>
      <c r="HG305" s="104" t="str">
        <f t="shared" si="292"/>
        <v/>
      </c>
      <c r="HH305" s="104" t="str">
        <f t="shared" si="292"/>
        <v/>
      </c>
      <c r="HI305" s="104" t="str">
        <f t="shared" si="292"/>
        <v/>
      </c>
      <c r="HJ305" s="104" t="str">
        <f t="shared" si="292"/>
        <v/>
      </c>
    </row>
    <row r="306" spans="1:218" x14ac:dyDescent="0.25">
      <c r="A306" s="91">
        <v>40669</v>
      </c>
      <c r="B306" s="113">
        <v>0.42708333333333331</v>
      </c>
      <c r="C306" s="114" t="s">
        <v>565</v>
      </c>
      <c r="D306" s="160" t="s">
        <v>690</v>
      </c>
      <c r="E306" s="112">
        <v>16</v>
      </c>
      <c r="F306" s="134"/>
      <c r="G306" s="161" t="s">
        <v>676</v>
      </c>
      <c r="H306" s="162" t="str">
        <f>INDEX('Daily Activity List'!B:B,MATCH(A306,'Daily Activity List'!$A:$A))</f>
        <v>AB - Clearance Sampling</v>
      </c>
      <c r="I306" s="136"/>
      <c r="J306" s="104" t="str">
        <f t="shared" si="259"/>
        <v/>
      </c>
      <c r="K306" s="104" t="str">
        <f t="shared" si="259"/>
        <v/>
      </c>
      <c r="L306" s="104" t="str">
        <f t="shared" si="274"/>
        <v/>
      </c>
      <c r="M306" s="104" t="str">
        <f t="shared" si="274"/>
        <v/>
      </c>
      <c r="N306" s="104" t="str">
        <f t="shared" si="274"/>
        <v/>
      </c>
      <c r="O306" s="104" t="str">
        <f t="shared" si="274"/>
        <v/>
      </c>
      <c r="P306" s="104" t="str">
        <f t="shared" si="274"/>
        <v/>
      </c>
      <c r="Q306" s="104" t="str">
        <f t="shared" si="274"/>
        <v/>
      </c>
      <c r="R306" s="104" t="str">
        <f t="shared" si="274"/>
        <v/>
      </c>
      <c r="S306" s="104" t="str">
        <f t="shared" si="274"/>
        <v/>
      </c>
      <c r="T306" s="104" t="str">
        <f t="shared" si="274"/>
        <v/>
      </c>
      <c r="U306" s="104" t="str">
        <f t="shared" si="274"/>
        <v/>
      </c>
      <c r="V306" s="104" t="str">
        <f t="shared" si="274"/>
        <v/>
      </c>
      <c r="W306" s="136"/>
      <c r="X306" s="104" t="str">
        <f t="shared" si="279"/>
        <v/>
      </c>
      <c r="Y306" s="104" t="str">
        <f t="shared" si="275"/>
        <v/>
      </c>
      <c r="Z306" s="104" t="str">
        <f t="shared" si="275"/>
        <v/>
      </c>
      <c r="AA306" s="104" t="str">
        <f t="shared" si="275"/>
        <v/>
      </c>
      <c r="AB306" s="104" t="str">
        <f t="shared" si="275"/>
        <v/>
      </c>
      <c r="AC306" s="104" t="str">
        <f t="shared" si="275"/>
        <v/>
      </c>
      <c r="AD306" s="104" t="str">
        <f t="shared" si="275"/>
        <v/>
      </c>
      <c r="AE306" s="104" t="str">
        <f t="shared" si="275"/>
        <v/>
      </c>
      <c r="AF306" s="104" t="str">
        <f t="shared" si="275"/>
        <v/>
      </c>
      <c r="AG306" s="104" t="str">
        <f t="shared" si="275"/>
        <v/>
      </c>
      <c r="AH306" s="104" t="str">
        <f t="shared" si="275"/>
        <v/>
      </c>
      <c r="AI306" s="104" t="str">
        <f t="shared" si="275"/>
        <v/>
      </c>
      <c r="AJ306" s="104" t="str">
        <f t="shared" si="275"/>
        <v/>
      </c>
      <c r="AK306" s="104"/>
      <c r="AL306" s="104" t="str">
        <f t="shared" si="280"/>
        <v/>
      </c>
      <c r="AM306" s="104" t="str">
        <f t="shared" si="276"/>
        <v/>
      </c>
      <c r="AN306" s="104" t="str">
        <f t="shared" si="276"/>
        <v/>
      </c>
      <c r="AO306" s="104" t="str">
        <f t="shared" si="276"/>
        <v/>
      </c>
      <c r="AP306" s="104" t="str">
        <f t="shared" si="276"/>
        <v/>
      </c>
      <c r="AQ306" s="104" t="str">
        <f t="shared" si="276"/>
        <v/>
      </c>
      <c r="AR306" s="104" t="str">
        <f t="shared" si="276"/>
        <v/>
      </c>
      <c r="AS306" s="104" t="str">
        <f t="shared" si="276"/>
        <v/>
      </c>
      <c r="AT306" s="104" t="str">
        <f t="shared" si="276"/>
        <v/>
      </c>
      <c r="AU306" s="104" t="str">
        <f t="shared" si="276"/>
        <v/>
      </c>
      <c r="AV306" s="104" t="str">
        <f t="shared" si="276"/>
        <v/>
      </c>
      <c r="AW306" s="104" t="str">
        <f t="shared" si="276"/>
        <v/>
      </c>
      <c r="AX306" s="104" t="str">
        <f t="shared" si="276"/>
        <v/>
      </c>
      <c r="AY306" s="104"/>
      <c r="AZ306" s="104" t="str">
        <f t="shared" si="281"/>
        <v/>
      </c>
      <c r="BA306" s="104" t="str">
        <f t="shared" si="277"/>
        <v/>
      </c>
      <c r="BB306" s="104" t="str">
        <f t="shared" si="277"/>
        <v/>
      </c>
      <c r="BC306" s="104" t="str">
        <f t="shared" si="277"/>
        <v/>
      </c>
      <c r="BD306" s="104" t="str">
        <f t="shared" si="277"/>
        <v/>
      </c>
      <c r="BE306" s="104" t="str">
        <f t="shared" si="277"/>
        <v/>
      </c>
      <c r="BF306" s="104" t="str">
        <f t="shared" si="277"/>
        <v/>
      </c>
      <c r="BG306" s="104" t="str">
        <f t="shared" si="277"/>
        <v/>
      </c>
      <c r="BH306" s="104">
        <f t="shared" si="277"/>
        <v>16</v>
      </c>
      <c r="BI306" s="104" t="str">
        <f t="shared" si="277"/>
        <v/>
      </c>
      <c r="BJ306" s="104" t="str">
        <f t="shared" si="277"/>
        <v/>
      </c>
      <c r="BK306" s="104" t="str">
        <f t="shared" si="277"/>
        <v/>
      </c>
      <c r="BL306" s="104" t="str">
        <f t="shared" si="277"/>
        <v/>
      </c>
      <c r="BM306" s="104"/>
      <c r="BN306" s="104" t="str">
        <f t="shared" si="282"/>
        <v/>
      </c>
      <c r="BO306" s="104" t="str">
        <f t="shared" si="278"/>
        <v/>
      </c>
      <c r="BP306" s="104" t="str">
        <f t="shared" si="278"/>
        <v/>
      </c>
      <c r="BQ306" s="104" t="str">
        <f t="shared" si="278"/>
        <v/>
      </c>
      <c r="BR306" s="104" t="str">
        <f t="shared" si="278"/>
        <v/>
      </c>
      <c r="BS306" s="104" t="str">
        <f t="shared" si="278"/>
        <v/>
      </c>
      <c r="BT306" s="104" t="str">
        <f t="shared" si="278"/>
        <v/>
      </c>
      <c r="BU306" s="104" t="str">
        <f t="shared" si="278"/>
        <v/>
      </c>
      <c r="BV306" s="104" t="str">
        <f t="shared" si="278"/>
        <v/>
      </c>
      <c r="BW306" s="104" t="str">
        <f t="shared" si="278"/>
        <v/>
      </c>
      <c r="BX306" s="104" t="str">
        <f t="shared" si="278"/>
        <v/>
      </c>
      <c r="BY306" s="104" t="str">
        <f t="shared" si="278"/>
        <v/>
      </c>
      <c r="BZ306" s="104" t="str">
        <f t="shared" si="278"/>
        <v/>
      </c>
      <c r="CA306" s="104"/>
      <c r="CB306" s="104" t="str">
        <f t="shared" si="293"/>
        <v/>
      </c>
      <c r="CC306" s="104" t="str">
        <f t="shared" si="293"/>
        <v/>
      </c>
      <c r="CD306" s="104" t="str">
        <f t="shared" si="293"/>
        <v/>
      </c>
      <c r="CE306" s="104" t="str">
        <f t="shared" si="293"/>
        <v/>
      </c>
      <c r="CF306" s="104" t="str">
        <f t="shared" si="293"/>
        <v/>
      </c>
      <c r="CG306" s="104" t="str">
        <f t="shared" si="283"/>
        <v/>
      </c>
      <c r="CH306" s="104" t="str">
        <f t="shared" si="283"/>
        <v/>
      </c>
      <c r="CI306" s="104" t="str">
        <f t="shared" si="283"/>
        <v/>
      </c>
      <c r="CJ306" s="104" t="str">
        <f t="shared" si="283"/>
        <v/>
      </c>
      <c r="CK306" s="104" t="str">
        <f t="shared" si="283"/>
        <v/>
      </c>
      <c r="CL306" s="104" t="str">
        <f t="shared" si="283"/>
        <v/>
      </c>
      <c r="CM306" s="104" t="str">
        <f t="shared" si="283"/>
        <v/>
      </c>
      <c r="CN306" s="104" t="str">
        <f t="shared" si="283"/>
        <v/>
      </c>
      <c r="CO306" s="104"/>
      <c r="CP306" s="104" t="str">
        <f t="shared" si="294"/>
        <v/>
      </c>
      <c r="CQ306" s="104" t="str">
        <f t="shared" si="294"/>
        <v/>
      </c>
      <c r="CR306" s="104" t="str">
        <f t="shared" si="294"/>
        <v/>
      </c>
      <c r="CS306" s="104" t="str">
        <f t="shared" si="294"/>
        <v/>
      </c>
      <c r="CT306" s="104" t="str">
        <f t="shared" si="294"/>
        <v/>
      </c>
      <c r="CU306" s="104" t="str">
        <f t="shared" si="284"/>
        <v/>
      </c>
      <c r="CV306" s="104" t="str">
        <f t="shared" si="284"/>
        <v/>
      </c>
      <c r="CW306" s="104" t="str">
        <f t="shared" si="284"/>
        <v/>
      </c>
      <c r="CX306" s="104" t="str">
        <f t="shared" si="284"/>
        <v/>
      </c>
      <c r="CY306" s="104" t="str">
        <f t="shared" si="284"/>
        <v/>
      </c>
      <c r="CZ306" s="104" t="str">
        <f t="shared" si="284"/>
        <v/>
      </c>
      <c r="DA306" s="104" t="str">
        <f t="shared" si="284"/>
        <v/>
      </c>
      <c r="DB306" s="104" t="str">
        <f t="shared" si="284"/>
        <v/>
      </c>
      <c r="DC306" s="104"/>
      <c r="DD306" s="104" t="str">
        <f t="shared" si="295"/>
        <v/>
      </c>
      <c r="DE306" s="104" t="str">
        <f t="shared" si="295"/>
        <v/>
      </c>
      <c r="DF306" s="104" t="str">
        <f t="shared" si="295"/>
        <v/>
      </c>
      <c r="DG306" s="104" t="str">
        <f t="shared" si="295"/>
        <v/>
      </c>
      <c r="DH306" s="104" t="str">
        <f t="shared" si="295"/>
        <v/>
      </c>
      <c r="DI306" s="104" t="str">
        <f t="shared" si="285"/>
        <v/>
      </c>
      <c r="DJ306" s="104" t="str">
        <f t="shared" si="285"/>
        <v/>
      </c>
      <c r="DK306" s="104" t="str">
        <f t="shared" si="285"/>
        <v/>
      </c>
      <c r="DL306" s="104" t="str">
        <f t="shared" si="285"/>
        <v/>
      </c>
      <c r="DM306" s="104" t="str">
        <f t="shared" si="285"/>
        <v/>
      </c>
      <c r="DN306" s="104" t="str">
        <f t="shared" si="285"/>
        <v/>
      </c>
      <c r="DO306" s="104" t="str">
        <f t="shared" si="285"/>
        <v/>
      </c>
      <c r="DP306" s="104" t="str">
        <f t="shared" si="285"/>
        <v/>
      </c>
      <c r="DQ306" s="104"/>
      <c r="DR306" s="104" t="str">
        <f t="shared" si="296"/>
        <v/>
      </c>
      <c r="DS306" s="104" t="str">
        <f t="shared" si="296"/>
        <v/>
      </c>
      <c r="DT306" s="104" t="str">
        <f t="shared" si="296"/>
        <v/>
      </c>
      <c r="DU306" s="104" t="str">
        <f t="shared" si="296"/>
        <v/>
      </c>
      <c r="DV306" s="104" t="str">
        <f t="shared" si="296"/>
        <v/>
      </c>
      <c r="DW306" s="104" t="str">
        <f t="shared" si="286"/>
        <v/>
      </c>
      <c r="DX306" s="104" t="str">
        <f t="shared" si="286"/>
        <v/>
      </c>
      <c r="DY306" s="104" t="str">
        <f t="shared" si="286"/>
        <v/>
      </c>
      <c r="DZ306" s="104" t="str">
        <f t="shared" si="286"/>
        <v/>
      </c>
      <c r="EA306" s="104" t="str">
        <f t="shared" si="286"/>
        <v/>
      </c>
      <c r="EB306" s="104" t="str">
        <f t="shared" si="286"/>
        <v/>
      </c>
      <c r="EC306" s="104" t="str">
        <f t="shared" si="286"/>
        <v/>
      </c>
      <c r="ED306" s="104" t="str">
        <f t="shared" si="286"/>
        <v/>
      </c>
      <c r="EE306" s="104"/>
      <c r="EF306" s="104" t="str">
        <f t="shared" si="297"/>
        <v/>
      </c>
      <c r="EG306" s="104" t="str">
        <f t="shared" si="297"/>
        <v/>
      </c>
      <c r="EH306" s="104" t="str">
        <f t="shared" si="297"/>
        <v/>
      </c>
      <c r="EI306" s="104" t="str">
        <f t="shared" si="297"/>
        <v/>
      </c>
      <c r="EJ306" s="104" t="str">
        <f t="shared" si="297"/>
        <v/>
      </c>
      <c r="EK306" s="104" t="str">
        <f t="shared" si="287"/>
        <v/>
      </c>
      <c r="EL306" s="104" t="str">
        <f t="shared" si="287"/>
        <v/>
      </c>
      <c r="EM306" s="104" t="str">
        <f t="shared" si="287"/>
        <v/>
      </c>
      <c r="EN306" s="104" t="str">
        <f t="shared" si="287"/>
        <v/>
      </c>
      <c r="EO306" s="104" t="str">
        <f t="shared" si="287"/>
        <v/>
      </c>
      <c r="EP306" s="104" t="str">
        <f t="shared" si="287"/>
        <v/>
      </c>
      <c r="EQ306" s="104" t="str">
        <f t="shared" si="287"/>
        <v/>
      </c>
      <c r="ER306" s="104" t="str">
        <f t="shared" si="287"/>
        <v/>
      </c>
      <c r="ES306" s="104"/>
      <c r="ET306" s="104" t="str">
        <f t="shared" si="298"/>
        <v/>
      </c>
      <c r="EU306" s="104" t="str">
        <f t="shared" si="298"/>
        <v/>
      </c>
      <c r="EV306" s="104" t="str">
        <f t="shared" si="298"/>
        <v/>
      </c>
      <c r="EW306" s="104" t="str">
        <f t="shared" si="298"/>
        <v/>
      </c>
      <c r="EX306" s="104" t="str">
        <f t="shared" si="298"/>
        <v/>
      </c>
      <c r="EY306" s="104" t="str">
        <f t="shared" si="288"/>
        <v/>
      </c>
      <c r="EZ306" s="104" t="str">
        <f t="shared" si="288"/>
        <v/>
      </c>
      <c r="FA306" s="104" t="str">
        <f t="shared" si="288"/>
        <v/>
      </c>
      <c r="FB306" s="104" t="str">
        <f t="shared" si="288"/>
        <v/>
      </c>
      <c r="FC306" s="104" t="str">
        <f t="shared" si="288"/>
        <v/>
      </c>
      <c r="FD306" s="104" t="str">
        <f t="shared" si="288"/>
        <v/>
      </c>
      <c r="FE306" s="104" t="str">
        <f t="shared" si="288"/>
        <v/>
      </c>
      <c r="FF306" s="104" t="str">
        <f t="shared" si="288"/>
        <v/>
      </c>
      <c r="FG306" s="104"/>
      <c r="FH306" s="104" t="str">
        <f t="shared" si="299"/>
        <v/>
      </c>
      <c r="FI306" s="104" t="str">
        <f t="shared" si="299"/>
        <v/>
      </c>
      <c r="FJ306" s="104" t="str">
        <f t="shared" si="299"/>
        <v/>
      </c>
      <c r="FK306" s="104" t="str">
        <f t="shared" si="299"/>
        <v/>
      </c>
      <c r="FL306" s="104" t="str">
        <f t="shared" si="299"/>
        <v/>
      </c>
      <c r="FM306" s="104" t="str">
        <f t="shared" si="289"/>
        <v/>
      </c>
      <c r="FN306" s="104" t="str">
        <f t="shared" si="289"/>
        <v/>
      </c>
      <c r="FO306" s="104" t="str">
        <f t="shared" si="289"/>
        <v/>
      </c>
      <c r="FP306" s="104" t="str">
        <f t="shared" si="289"/>
        <v/>
      </c>
      <c r="FQ306" s="104" t="str">
        <f t="shared" si="289"/>
        <v/>
      </c>
      <c r="FR306" s="104" t="str">
        <f t="shared" si="289"/>
        <v/>
      </c>
      <c r="FS306" s="104" t="str">
        <f t="shared" si="289"/>
        <v/>
      </c>
      <c r="FT306" s="104" t="str">
        <f t="shared" si="289"/>
        <v/>
      </c>
      <c r="FU306" s="104"/>
      <c r="FV306" s="104" t="str">
        <f t="shared" si="300"/>
        <v/>
      </c>
      <c r="FW306" s="104" t="str">
        <f t="shared" si="300"/>
        <v/>
      </c>
      <c r="FX306" s="104" t="str">
        <f t="shared" si="300"/>
        <v/>
      </c>
      <c r="FY306" s="104" t="str">
        <f t="shared" si="300"/>
        <v/>
      </c>
      <c r="FZ306" s="104" t="str">
        <f t="shared" si="300"/>
        <v/>
      </c>
      <c r="GA306" s="104" t="str">
        <f t="shared" si="290"/>
        <v/>
      </c>
      <c r="GB306" s="104" t="str">
        <f t="shared" si="290"/>
        <v/>
      </c>
      <c r="GC306" s="104" t="str">
        <f t="shared" si="290"/>
        <v/>
      </c>
      <c r="GD306" s="104" t="str">
        <f t="shared" si="290"/>
        <v/>
      </c>
      <c r="GE306" s="104" t="str">
        <f t="shared" si="290"/>
        <v/>
      </c>
      <c r="GF306" s="104" t="str">
        <f t="shared" si="290"/>
        <v/>
      </c>
      <c r="GG306" s="104" t="str">
        <f t="shared" si="290"/>
        <v/>
      </c>
      <c r="GH306" s="104" t="str">
        <f t="shared" si="290"/>
        <v/>
      </c>
      <c r="GI306" s="104"/>
      <c r="GJ306" s="104" t="str">
        <f t="shared" si="301"/>
        <v/>
      </c>
      <c r="GK306" s="104" t="str">
        <f t="shared" si="301"/>
        <v/>
      </c>
      <c r="GL306" s="104" t="str">
        <f t="shared" si="301"/>
        <v/>
      </c>
      <c r="GM306" s="104" t="str">
        <f t="shared" si="301"/>
        <v/>
      </c>
      <c r="GN306" s="104" t="str">
        <f t="shared" si="301"/>
        <v/>
      </c>
      <c r="GO306" s="104" t="str">
        <f t="shared" si="291"/>
        <v/>
      </c>
      <c r="GP306" s="104" t="str">
        <f t="shared" si="291"/>
        <v/>
      </c>
      <c r="GQ306" s="104" t="str">
        <f t="shared" si="291"/>
        <v/>
      </c>
      <c r="GR306" s="104" t="str">
        <f t="shared" si="291"/>
        <v/>
      </c>
      <c r="GS306" s="104" t="str">
        <f t="shared" si="291"/>
        <v/>
      </c>
      <c r="GT306" s="104" t="str">
        <f t="shared" si="291"/>
        <v/>
      </c>
      <c r="GU306" s="104" t="str">
        <f t="shared" si="291"/>
        <v/>
      </c>
      <c r="GV306" s="104" t="str">
        <f t="shared" si="291"/>
        <v/>
      </c>
      <c r="GW306" s="104"/>
      <c r="GX306" s="104" t="str">
        <f t="shared" si="302"/>
        <v/>
      </c>
      <c r="GY306" s="104" t="str">
        <f t="shared" si="302"/>
        <v/>
      </c>
      <c r="GZ306" s="104" t="str">
        <f t="shared" si="302"/>
        <v/>
      </c>
      <c r="HA306" s="104" t="str">
        <f t="shared" si="302"/>
        <v/>
      </c>
      <c r="HB306" s="104" t="str">
        <f t="shared" si="302"/>
        <v/>
      </c>
      <c r="HC306" s="104" t="str">
        <f t="shared" si="292"/>
        <v/>
      </c>
      <c r="HD306" s="104" t="str">
        <f t="shared" si="292"/>
        <v/>
      </c>
      <c r="HE306" s="104" t="str">
        <f t="shared" si="292"/>
        <v/>
      </c>
      <c r="HF306" s="104" t="str">
        <f t="shared" si="292"/>
        <v/>
      </c>
      <c r="HG306" s="104" t="str">
        <f t="shared" si="292"/>
        <v/>
      </c>
      <c r="HH306" s="104" t="str">
        <f t="shared" si="292"/>
        <v/>
      </c>
      <c r="HI306" s="104" t="str">
        <f t="shared" si="292"/>
        <v/>
      </c>
      <c r="HJ306" s="104" t="str">
        <f t="shared" si="292"/>
        <v/>
      </c>
    </row>
    <row r="307" spans="1:218" x14ac:dyDescent="0.25">
      <c r="A307" s="91">
        <v>40669</v>
      </c>
      <c r="B307" s="113">
        <v>0.4291666666666667</v>
      </c>
      <c r="C307" s="114" t="s">
        <v>565</v>
      </c>
      <c r="D307" s="160" t="s">
        <v>690</v>
      </c>
      <c r="E307" s="112">
        <v>7</v>
      </c>
      <c r="F307" s="134"/>
      <c r="G307" s="161" t="s">
        <v>676</v>
      </c>
      <c r="H307" s="162" t="str">
        <f>INDEX('Daily Activity List'!B:B,MATCH(A307,'Daily Activity List'!$A:$A))</f>
        <v>AB - Clearance Sampling</v>
      </c>
      <c r="I307" s="136"/>
      <c r="J307" s="104" t="str">
        <f t="shared" si="259"/>
        <v/>
      </c>
      <c r="K307" s="104" t="str">
        <f t="shared" si="259"/>
        <v/>
      </c>
      <c r="L307" s="104" t="str">
        <f t="shared" si="274"/>
        <v/>
      </c>
      <c r="M307" s="104" t="str">
        <f t="shared" si="274"/>
        <v/>
      </c>
      <c r="N307" s="104" t="str">
        <f t="shared" si="274"/>
        <v/>
      </c>
      <c r="O307" s="104" t="str">
        <f t="shared" si="274"/>
        <v/>
      </c>
      <c r="P307" s="104" t="str">
        <f t="shared" si="274"/>
        <v/>
      </c>
      <c r="Q307" s="104" t="str">
        <f t="shared" si="274"/>
        <v/>
      </c>
      <c r="R307" s="104" t="str">
        <f t="shared" si="274"/>
        <v/>
      </c>
      <c r="S307" s="104" t="str">
        <f t="shared" si="274"/>
        <v/>
      </c>
      <c r="T307" s="104" t="str">
        <f t="shared" si="274"/>
        <v/>
      </c>
      <c r="U307" s="104" t="str">
        <f t="shared" si="274"/>
        <v/>
      </c>
      <c r="V307" s="104" t="str">
        <f t="shared" si="274"/>
        <v/>
      </c>
      <c r="W307" s="136"/>
      <c r="X307" s="104" t="str">
        <f t="shared" si="279"/>
        <v/>
      </c>
      <c r="Y307" s="104" t="str">
        <f t="shared" si="275"/>
        <v/>
      </c>
      <c r="Z307" s="104" t="str">
        <f t="shared" si="275"/>
        <v/>
      </c>
      <c r="AA307" s="104" t="str">
        <f t="shared" si="275"/>
        <v/>
      </c>
      <c r="AB307" s="104" t="str">
        <f t="shared" si="275"/>
        <v/>
      </c>
      <c r="AC307" s="104" t="str">
        <f t="shared" si="275"/>
        <v/>
      </c>
      <c r="AD307" s="104" t="str">
        <f t="shared" si="275"/>
        <v/>
      </c>
      <c r="AE307" s="104" t="str">
        <f t="shared" si="275"/>
        <v/>
      </c>
      <c r="AF307" s="104" t="str">
        <f t="shared" si="275"/>
        <v/>
      </c>
      <c r="AG307" s="104" t="str">
        <f t="shared" si="275"/>
        <v/>
      </c>
      <c r="AH307" s="104" t="str">
        <f t="shared" si="275"/>
        <v/>
      </c>
      <c r="AI307" s="104" t="str">
        <f t="shared" si="275"/>
        <v/>
      </c>
      <c r="AJ307" s="104" t="str">
        <f t="shared" si="275"/>
        <v/>
      </c>
      <c r="AK307" s="104"/>
      <c r="AL307" s="104" t="str">
        <f t="shared" si="280"/>
        <v/>
      </c>
      <c r="AM307" s="104" t="str">
        <f t="shared" si="276"/>
        <v/>
      </c>
      <c r="AN307" s="104" t="str">
        <f t="shared" si="276"/>
        <v/>
      </c>
      <c r="AO307" s="104" t="str">
        <f t="shared" si="276"/>
        <v/>
      </c>
      <c r="AP307" s="104" t="str">
        <f t="shared" si="276"/>
        <v/>
      </c>
      <c r="AQ307" s="104" t="str">
        <f t="shared" si="276"/>
        <v/>
      </c>
      <c r="AR307" s="104" t="str">
        <f t="shared" si="276"/>
        <v/>
      </c>
      <c r="AS307" s="104" t="str">
        <f t="shared" si="276"/>
        <v/>
      </c>
      <c r="AT307" s="104" t="str">
        <f t="shared" si="276"/>
        <v/>
      </c>
      <c r="AU307" s="104" t="str">
        <f t="shared" si="276"/>
        <v/>
      </c>
      <c r="AV307" s="104" t="str">
        <f t="shared" si="276"/>
        <v/>
      </c>
      <c r="AW307" s="104" t="str">
        <f t="shared" si="276"/>
        <v/>
      </c>
      <c r="AX307" s="104" t="str">
        <f t="shared" si="276"/>
        <v/>
      </c>
      <c r="AY307" s="104"/>
      <c r="AZ307" s="104" t="str">
        <f t="shared" si="281"/>
        <v/>
      </c>
      <c r="BA307" s="104" t="str">
        <f t="shared" si="277"/>
        <v/>
      </c>
      <c r="BB307" s="104" t="str">
        <f t="shared" si="277"/>
        <v/>
      </c>
      <c r="BC307" s="104" t="str">
        <f t="shared" si="277"/>
        <v/>
      </c>
      <c r="BD307" s="104" t="str">
        <f t="shared" si="277"/>
        <v/>
      </c>
      <c r="BE307" s="104" t="str">
        <f t="shared" si="277"/>
        <v/>
      </c>
      <c r="BF307" s="104" t="str">
        <f t="shared" si="277"/>
        <v/>
      </c>
      <c r="BG307" s="104" t="str">
        <f t="shared" si="277"/>
        <v/>
      </c>
      <c r="BH307" s="104">
        <f t="shared" si="277"/>
        <v>7</v>
      </c>
      <c r="BI307" s="104" t="str">
        <f t="shared" si="277"/>
        <v/>
      </c>
      <c r="BJ307" s="104" t="str">
        <f t="shared" si="277"/>
        <v/>
      </c>
      <c r="BK307" s="104" t="str">
        <f t="shared" si="277"/>
        <v/>
      </c>
      <c r="BL307" s="104" t="str">
        <f t="shared" si="277"/>
        <v/>
      </c>
      <c r="BM307" s="104"/>
      <c r="BN307" s="104" t="str">
        <f t="shared" si="282"/>
        <v/>
      </c>
      <c r="BO307" s="104" t="str">
        <f t="shared" si="278"/>
        <v/>
      </c>
      <c r="BP307" s="104" t="str">
        <f t="shared" si="278"/>
        <v/>
      </c>
      <c r="BQ307" s="104" t="str">
        <f t="shared" si="278"/>
        <v/>
      </c>
      <c r="BR307" s="104" t="str">
        <f t="shared" si="278"/>
        <v/>
      </c>
      <c r="BS307" s="104" t="str">
        <f t="shared" si="278"/>
        <v/>
      </c>
      <c r="BT307" s="104" t="str">
        <f t="shared" si="278"/>
        <v/>
      </c>
      <c r="BU307" s="104" t="str">
        <f t="shared" si="278"/>
        <v/>
      </c>
      <c r="BV307" s="104" t="str">
        <f t="shared" si="278"/>
        <v/>
      </c>
      <c r="BW307" s="104" t="str">
        <f t="shared" si="278"/>
        <v/>
      </c>
      <c r="BX307" s="104" t="str">
        <f t="shared" si="278"/>
        <v/>
      </c>
      <c r="BY307" s="104" t="str">
        <f t="shared" si="278"/>
        <v/>
      </c>
      <c r="BZ307" s="104" t="str">
        <f t="shared" si="278"/>
        <v/>
      </c>
      <c r="CA307" s="104"/>
      <c r="CB307" s="104" t="str">
        <f t="shared" si="293"/>
        <v/>
      </c>
      <c r="CC307" s="104" t="str">
        <f t="shared" si="293"/>
        <v/>
      </c>
      <c r="CD307" s="104" t="str">
        <f t="shared" si="293"/>
        <v/>
      </c>
      <c r="CE307" s="104" t="str">
        <f t="shared" si="293"/>
        <v/>
      </c>
      <c r="CF307" s="104" t="str">
        <f t="shared" si="293"/>
        <v/>
      </c>
      <c r="CG307" s="104" t="str">
        <f t="shared" si="283"/>
        <v/>
      </c>
      <c r="CH307" s="104" t="str">
        <f t="shared" si="283"/>
        <v/>
      </c>
      <c r="CI307" s="104" t="str">
        <f t="shared" si="283"/>
        <v/>
      </c>
      <c r="CJ307" s="104" t="str">
        <f t="shared" si="283"/>
        <v/>
      </c>
      <c r="CK307" s="104" t="str">
        <f t="shared" si="283"/>
        <v/>
      </c>
      <c r="CL307" s="104" t="str">
        <f t="shared" si="283"/>
        <v/>
      </c>
      <c r="CM307" s="104" t="str">
        <f t="shared" si="283"/>
        <v/>
      </c>
      <c r="CN307" s="104" t="str">
        <f t="shared" si="283"/>
        <v/>
      </c>
      <c r="CO307" s="104"/>
      <c r="CP307" s="104" t="str">
        <f t="shared" si="294"/>
        <v/>
      </c>
      <c r="CQ307" s="104" t="str">
        <f t="shared" si="294"/>
        <v/>
      </c>
      <c r="CR307" s="104" t="str">
        <f t="shared" si="294"/>
        <v/>
      </c>
      <c r="CS307" s="104" t="str">
        <f t="shared" si="294"/>
        <v/>
      </c>
      <c r="CT307" s="104" t="str">
        <f t="shared" si="294"/>
        <v/>
      </c>
      <c r="CU307" s="104" t="str">
        <f t="shared" si="284"/>
        <v/>
      </c>
      <c r="CV307" s="104" t="str">
        <f t="shared" si="284"/>
        <v/>
      </c>
      <c r="CW307" s="104" t="str">
        <f t="shared" si="284"/>
        <v/>
      </c>
      <c r="CX307" s="104" t="str">
        <f t="shared" si="284"/>
        <v/>
      </c>
      <c r="CY307" s="104" t="str">
        <f t="shared" si="284"/>
        <v/>
      </c>
      <c r="CZ307" s="104" t="str">
        <f t="shared" si="284"/>
        <v/>
      </c>
      <c r="DA307" s="104" t="str">
        <f t="shared" si="284"/>
        <v/>
      </c>
      <c r="DB307" s="104" t="str">
        <f t="shared" si="284"/>
        <v/>
      </c>
      <c r="DC307" s="104"/>
      <c r="DD307" s="104" t="str">
        <f t="shared" si="295"/>
        <v/>
      </c>
      <c r="DE307" s="104" t="str">
        <f t="shared" si="295"/>
        <v/>
      </c>
      <c r="DF307" s="104" t="str">
        <f t="shared" si="295"/>
        <v/>
      </c>
      <c r="DG307" s="104" t="str">
        <f t="shared" si="295"/>
        <v/>
      </c>
      <c r="DH307" s="104" t="str">
        <f t="shared" si="295"/>
        <v/>
      </c>
      <c r="DI307" s="104" t="str">
        <f t="shared" si="285"/>
        <v/>
      </c>
      <c r="DJ307" s="104" t="str">
        <f t="shared" si="285"/>
        <v/>
      </c>
      <c r="DK307" s="104" t="str">
        <f t="shared" si="285"/>
        <v/>
      </c>
      <c r="DL307" s="104" t="str">
        <f t="shared" si="285"/>
        <v/>
      </c>
      <c r="DM307" s="104" t="str">
        <f t="shared" si="285"/>
        <v/>
      </c>
      <c r="DN307" s="104" t="str">
        <f t="shared" si="285"/>
        <v/>
      </c>
      <c r="DO307" s="104" t="str">
        <f t="shared" si="285"/>
        <v/>
      </c>
      <c r="DP307" s="104" t="str">
        <f t="shared" si="285"/>
        <v/>
      </c>
      <c r="DQ307" s="104"/>
      <c r="DR307" s="104" t="str">
        <f t="shared" si="296"/>
        <v/>
      </c>
      <c r="DS307" s="104" t="str">
        <f t="shared" si="296"/>
        <v/>
      </c>
      <c r="DT307" s="104" t="str">
        <f t="shared" si="296"/>
        <v/>
      </c>
      <c r="DU307" s="104" t="str">
        <f t="shared" si="296"/>
        <v/>
      </c>
      <c r="DV307" s="104" t="str">
        <f t="shared" si="296"/>
        <v/>
      </c>
      <c r="DW307" s="104" t="str">
        <f t="shared" si="286"/>
        <v/>
      </c>
      <c r="DX307" s="104" t="str">
        <f t="shared" si="286"/>
        <v/>
      </c>
      <c r="DY307" s="104" t="str">
        <f t="shared" si="286"/>
        <v/>
      </c>
      <c r="DZ307" s="104" t="str">
        <f t="shared" si="286"/>
        <v/>
      </c>
      <c r="EA307" s="104" t="str">
        <f t="shared" si="286"/>
        <v/>
      </c>
      <c r="EB307" s="104" t="str">
        <f t="shared" si="286"/>
        <v/>
      </c>
      <c r="EC307" s="104" t="str">
        <f t="shared" si="286"/>
        <v/>
      </c>
      <c r="ED307" s="104" t="str">
        <f t="shared" si="286"/>
        <v/>
      </c>
      <c r="EE307" s="104"/>
      <c r="EF307" s="104" t="str">
        <f t="shared" si="297"/>
        <v/>
      </c>
      <c r="EG307" s="104" t="str">
        <f t="shared" si="297"/>
        <v/>
      </c>
      <c r="EH307" s="104" t="str">
        <f t="shared" si="297"/>
        <v/>
      </c>
      <c r="EI307" s="104" t="str">
        <f t="shared" si="297"/>
        <v/>
      </c>
      <c r="EJ307" s="104" t="str">
        <f t="shared" si="297"/>
        <v/>
      </c>
      <c r="EK307" s="104" t="str">
        <f t="shared" si="287"/>
        <v/>
      </c>
      <c r="EL307" s="104" t="str">
        <f t="shared" si="287"/>
        <v/>
      </c>
      <c r="EM307" s="104" t="str">
        <f t="shared" si="287"/>
        <v/>
      </c>
      <c r="EN307" s="104" t="str">
        <f t="shared" si="287"/>
        <v/>
      </c>
      <c r="EO307" s="104" t="str">
        <f t="shared" si="287"/>
        <v/>
      </c>
      <c r="EP307" s="104" t="str">
        <f t="shared" si="287"/>
        <v/>
      </c>
      <c r="EQ307" s="104" t="str">
        <f t="shared" si="287"/>
        <v/>
      </c>
      <c r="ER307" s="104" t="str">
        <f t="shared" si="287"/>
        <v/>
      </c>
      <c r="ES307" s="104"/>
      <c r="ET307" s="104" t="str">
        <f t="shared" si="298"/>
        <v/>
      </c>
      <c r="EU307" s="104" t="str">
        <f t="shared" si="298"/>
        <v/>
      </c>
      <c r="EV307" s="104" t="str">
        <f t="shared" si="298"/>
        <v/>
      </c>
      <c r="EW307" s="104" t="str">
        <f t="shared" si="298"/>
        <v/>
      </c>
      <c r="EX307" s="104" t="str">
        <f t="shared" si="298"/>
        <v/>
      </c>
      <c r="EY307" s="104" t="str">
        <f t="shared" si="288"/>
        <v/>
      </c>
      <c r="EZ307" s="104" t="str">
        <f t="shared" si="288"/>
        <v/>
      </c>
      <c r="FA307" s="104" t="str">
        <f t="shared" si="288"/>
        <v/>
      </c>
      <c r="FB307" s="104" t="str">
        <f t="shared" si="288"/>
        <v/>
      </c>
      <c r="FC307" s="104" t="str">
        <f t="shared" si="288"/>
        <v/>
      </c>
      <c r="FD307" s="104" t="str">
        <f t="shared" si="288"/>
        <v/>
      </c>
      <c r="FE307" s="104" t="str">
        <f t="shared" si="288"/>
        <v/>
      </c>
      <c r="FF307" s="104" t="str">
        <f t="shared" si="288"/>
        <v/>
      </c>
      <c r="FG307" s="104"/>
      <c r="FH307" s="104" t="str">
        <f t="shared" si="299"/>
        <v/>
      </c>
      <c r="FI307" s="104" t="str">
        <f t="shared" si="299"/>
        <v/>
      </c>
      <c r="FJ307" s="104" t="str">
        <f t="shared" si="299"/>
        <v/>
      </c>
      <c r="FK307" s="104" t="str">
        <f t="shared" si="299"/>
        <v/>
      </c>
      <c r="FL307" s="104" t="str">
        <f t="shared" si="299"/>
        <v/>
      </c>
      <c r="FM307" s="104" t="str">
        <f t="shared" si="289"/>
        <v/>
      </c>
      <c r="FN307" s="104" t="str">
        <f t="shared" si="289"/>
        <v/>
      </c>
      <c r="FO307" s="104" t="str">
        <f t="shared" si="289"/>
        <v/>
      </c>
      <c r="FP307" s="104" t="str">
        <f t="shared" si="289"/>
        <v/>
      </c>
      <c r="FQ307" s="104" t="str">
        <f t="shared" si="289"/>
        <v/>
      </c>
      <c r="FR307" s="104" t="str">
        <f t="shared" si="289"/>
        <v/>
      </c>
      <c r="FS307" s="104" t="str">
        <f t="shared" si="289"/>
        <v/>
      </c>
      <c r="FT307" s="104" t="str">
        <f t="shared" si="289"/>
        <v/>
      </c>
      <c r="FU307" s="104"/>
      <c r="FV307" s="104" t="str">
        <f t="shared" si="300"/>
        <v/>
      </c>
      <c r="FW307" s="104" t="str">
        <f t="shared" si="300"/>
        <v/>
      </c>
      <c r="FX307" s="104" t="str">
        <f t="shared" si="300"/>
        <v/>
      </c>
      <c r="FY307" s="104" t="str">
        <f t="shared" si="300"/>
        <v/>
      </c>
      <c r="FZ307" s="104" t="str">
        <f t="shared" si="300"/>
        <v/>
      </c>
      <c r="GA307" s="104" t="str">
        <f t="shared" si="290"/>
        <v/>
      </c>
      <c r="GB307" s="104" t="str">
        <f t="shared" si="290"/>
        <v/>
      </c>
      <c r="GC307" s="104" t="str">
        <f t="shared" si="290"/>
        <v/>
      </c>
      <c r="GD307" s="104" t="str">
        <f t="shared" si="290"/>
        <v/>
      </c>
      <c r="GE307" s="104" t="str">
        <f t="shared" si="290"/>
        <v/>
      </c>
      <c r="GF307" s="104" t="str">
        <f t="shared" si="290"/>
        <v/>
      </c>
      <c r="GG307" s="104" t="str">
        <f t="shared" si="290"/>
        <v/>
      </c>
      <c r="GH307" s="104" t="str">
        <f t="shared" si="290"/>
        <v/>
      </c>
      <c r="GI307" s="104"/>
      <c r="GJ307" s="104" t="str">
        <f t="shared" si="301"/>
        <v/>
      </c>
      <c r="GK307" s="104" t="str">
        <f t="shared" si="301"/>
        <v/>
      </c>
      <c r="GL307" s="104" t="str">
        <f t="shared" si="301"/>
        <v/>
      </c>
      <c r="GM307" s="104" t="str">
        <f t="shared" si="301"/>
        <v/>
      </c>
      <c r="GN307" s="104" t="str">
        <f t="shared" si="301"/>
        <v/>
      </c>
      <c r="GO307" s="104" t="str">
        <f t="shared" si="291"/>
        <v/>
      </c>
      <c r="GP307" s="104" t="str">
        <f t="shared" si="291"/>
        <v/>
      </c>
      <c r="GQ307" s="104" t="str">
        <f t="shared" si="291"/>
        <v/>
      </c>
      <c r="GR307" s="104" t="str">
        <f t="shared" si="291"/>
        <v/>
      </c>
      <c r="GS307" s="104" t="str">
        <f t="shared" si="291"/>
        <v/>
      </c>
      <c r="GT307" s="104" t="str">
        <f t="shared" si="291"/>
        <v/>
      </c>
      <c r="GU307" s="104" t="str">
        <f t="shared" si="291"/>
        <v/>
      </c>
      <c r="GV307" s="104" t="str">
        <f t="shared" si="291"/>
        <v/>
      </c>
      <c r="GW307" s="104"/>
      <c r="GX307" s="104" t="str">
        <f t="shared" si="302"/>
        <v/>
      </c>
      <c r="GY307" s="104" t="str">
        <f t="shared" si="302"/>
        <v/>
      </c>
      <c r="GZ307" s="104" t="str">
        <f t="shared" si="302"/>
        <v/>
      </c>
      <c r="HA307" s="104" t="str">
        <f t="shared" si="302"/>
        <v/>
      </c>
      <c r="HB307" s="104" t="str">
        <f t="shared" si="302"/>
        <v/>
      </c>
      <c r="HC307" s="104" t="str">
        <f t="shared" si="292"/>
        <v/>
      </c>
      <c r="HD307" s="104" t="str">
        <f t="shared" si="292"/>
        <v/>
      </c>
      <c r="HE307" s="104" t="str">
        <f t="shared" si="292"/>
        <v/>
      </c>
      <c r="HF307" s="104" t="str">
        <f t="shared" si="292"/>
        <v/>
      </c>
      <c r="HG307" s="104" t="str">
        <f t="shared" si="292"/>
        <v/>
      </c>
      <c r="HH307" s="104" t="str">
        <f t="shared" si="292"/>
        <v/>
      </c>
      <c r="HI307" s="104" t="str">
        <f t="shared" si="292"/>
        <v/>
      </c>
      <c r="HJ307" s="104" t="str">
        <f t="shared" si="292"/>
        <v/>
      </c>
    </row>
    <row r="308" spans="1:218" x14ac:dyDescent="0.25">
      <c r="A308" s="91">
        <v>40669</v>
      </c>
      <c r="B308" s="113">
        <v>0.43194444444444446</v>
      </c>
      <c r="C308" s="114" t="s">
        <v>565</v>
      </c>
      <c r="D308" s="160" t="s">
        <v>690</v>
      </c>
      <c r="E308" s="112">
        <v>7.6</v>
      </c>
      <c r="F308" s="134"/>
      <c r="G308" s="161" t="s">
        <v>676</v>
      </c>
      <c r="H308" s="162" t="str">
        <f>INDEX('Daily Activity List'!B:B,MATCH(A308,'Daily Activity List'!$A:$A))</f>
        <v>AB - Clearance Sampling</v>
      </c>
      <c r="I308" s="136"/>
      <c r="J308" s="104" t="str">
        <f t="shared" si="259"/>
        <v/>
      </c>
      <c r="K308" s="104" t="str">
        <f t="shared" si="259"/>
        <v/>
      </c>
      <c r="L308" s="104" t="str">
        <f t="shared" si="274"/>
        <v/>
      </c>
      <c r="M308" s="104" t="str">
        <f t="shared" si="274"/>
        <v/>
      </c>
      <c r="N308" s="104" t="str">
        <f t="shared" si="274"/>
        <v/>
      </c>
      <c r="O308" s="104" t="str">
        <f t="shared" si="274"/>
        <v/>
      </c>
      <c r="P308" s="104" t="str">
        <f t="shared" si="274"/>
        <v/>
      </c>
      <c r="Q308" s="104" t="str">
        <f t="shared" si="274"/>
        <v/>
      </c>
      <c r="R308" s="104" t="str">
        <f t="shared" si="274"/>
        <v/>
      </c>
      <c r="S308" s="104" t="str">
        <f t="shared" si="274"/>
        <v/>
      </c>
      <c r="T308" s="104" t="str">
        <f t="shared" si="274"/>
        <v/>
      </c>
      <c r="U308" s="104" t="str">
        <f t="shared" si="274"/>
        <v/>
      </c>
      <c r="V308" s="104" t="str">
        <f t="shared" si="274"/>
        <v/>
      </c>
      <c r="W308" s="136"/>
      <c r="X308" s="104" t="str">
        <f t="shared" si="279"/>
        <v/>
      </c>
      <c r="Y308" s="104" t="str">
        <f t="shared" si="275"/>
        <v/>
      </c>
      <c r="Z308" s="104" t="str">
        <f t="shared" si="275"/>
        <v/>
      </c>
      <c r="AA308" s="104" t="str">
        <f t="shared" si="275"/>
        <v/>
      </c>
      <c r="AB308" s="104" t="str">
        <f t="shared" si="275"/>
        <v/>
      </c>
      <c r="AC308" s="104" t="str">
        <f t="shared" si="275"/>
        <v/>
      </c>
      <c r="AD308" s="104" t="str">
        <f t="shared" si="275"/>
        <v/>
      </c>
      <c r="AE308" s="104" t="str">
        <f t="shared" si="275"/>
        <v/>
      </c>
      <c r="AF308" s="104" t="str">
        <f t="shared" si="275"/>
        <v/>
      </c>
      <c r="AG308" s="104" t="str">
        <f t="shared" si="275"/>
        <v/>
      </c>
      <c r="AH308" s="104" t="str">
        <f t="shared" si="275"/>
        <v/>
      </c>
      <c r="AI308" s="104" t="str">
        <f t="shared" si="275"/>
        <v/>
      </c>
      <c r="AJ308" s="104" t="str">
        <f t="shared" si="275"/>
        <v/>
      </c>
      <c r="AK308" s="104"/>
      <c r="AL308" s="104" t="str">
        <f t="shared" si="280"/>
        <v/>
      </c>
      <c r="AM308" s="104" t="str">
        <f t="shared" si="276"/>
        <v/>
      </c>
      <c r="AN308" s="104" t="str">
        <f t="shared" si="276"/>
        <v/>
      </c>
      <c r="AO308" s="104" t="str">
        <f t="shared" si="276"/>
        <v/>
      </c>
      <c r="AP308" s="104" t="str">
        <f t="shared" si="276"/>
        <v/>
      </c>
      <c r="AQ308" s="104" t="str">
        <f t="shared" si="276"/>
        <v/>
      </c>
      <c r="AR308" s="104" t="str">
        <f t="shared" si="276"/>
        <v/>
      </c>
      <c r="AS308" s="104" t="str">
        <f t="shared" si="276"/>
        <v/>
      </c>
      <c r="AT308" s="104" t="str">
        <f t="shared" si="276"/>
        <v/>
      </c>
      <c r="AU308" s="104" t="str">
        <f t="shared" si="276"/>
        <v/>
      </c>
      <c r="AV308" s="104" t="str">
        <f t="shared" si="276"/>
        <v/>
      </c>
      <c r="AW308" s="104" t="str">
        <f t="shared" si="276"/>
        <v/>
      </c>
      <c r="AX308" s="104" t="str">
        <f t="shared" si="276"/>
        <v/>
      </c>
      <c r="AY308" s="104"/>
      <c r="AZ308" s="104" t="str">
        <f t="shared" si="281"/>
        <v/>
      </c>
      <c r="BA308" s="104" t="str">
        <f t="shared" si="277"/>
        <v/>
      </c>
      <c r="BB308" s="104" t="str">
        <f t="shared" si="277"/>
        <v/>
      </c>
      <c r="BC308" s="104" t="str">
        <f t="shared" si="277"/>
        <v/>
      </c>
      <c r="BD308" s="104" t="str">
        <f t="shared" si="277"/>
        <v/>
      </c>
      <c r="BE308" s="104" t="str">
        <f t="shared" si="277"/>
        <v/>
      </c>
      <c r="BF308" s="104" t="str">
        <f t="shared" si="277"/>
        <v/>
      </c>
      <c r="BG308" s="104" t="str">
        <f t="shared" si="277"/>
        <v/>
      </c>
      <c r="BH308" s="104">
        <f t="shared" si="277"/>
        <v>7.6</v>
      </c>
      <c r="BI308" s="104" t="str">
        <f t="shared" si="277"/>
        <v/>
      </c>
      <c r="BJ308" s="104" t="str">
        <f t="shared" si="277"/>
        <v/>
      </c>
      <c r="BK308" s="104" t="str">
        <f t="shared" si="277"/>
        <v/>
      </c>
      <c r="BL308" s="104" t="str">
        <f t="shared" si="277"/>
        <v/>
      </c>
      <c r="BM308" s="104"/>
      <c r="BN308" s="104" t="str">
        <f t="shared" si="282"/>
        <v/>
      </c>
      <c r="BO308" s="104" t="str">
        <f t="shared" si="278"/>
        <v/>
      </c>
      <c r="BP308" s="104" t="str">
        <f t="shared" si="278"/>
        <v/>
      </c>
      <c r="BQ308" s="104" t="str">
        <f t="shared" si="278"/>
        <v/>
      </c>
      <c r="BR308" s="104" t="str">
        <f t="shared" si="278"/>
        <v/>
      </c>
      <c r="BS308" s="104" t="str">
        <f t="shared" si="278"/>
        <v/>
      </c>
      <c r="BT308" s="104" t="str">
        <f t="shared" si="278"/>
        <v/>
      </c>
      <c r="BU308" s="104" t="str">
        <f t="shared" si="278"/>
        <v/>
      </c>
      <c r="BV308" s="104" t="str">
        <f t="shared" si="278"/>
        <v/>
      </c>
      <c r="BW308" s="104" t="str">
        <f t="shared" si="278"/>
        <v/>
      </c>
      <c r="BX308" s="104" t="str">
        <f t="shared" si="278"/>
        <v/>
      </c>
      <c r="BY308" s="104" t="str">
        <f t="shared" si="278"/>
        <v/>
      </c>
      <c r="BZ308" s="104" t="str">
        <f t="shared" si="278"/>
        <v/>
      </c>
      <c r="CA308" s="104"/>
      <c r="CB308" s="104" t="str">
        <f t="shared" si="293"/>
        <v/>
      </c>
      <c r="CC308" s="104" t="str">
        <f t="shared" si="293"/>
        <v/>
      </c>
      <c r="CD308" s="104" t="str">
        <f t="shared" si="293"/>
        <v/>
      </c>
      <c r="CE308" s="104" t="str">
        <f t="shared" si="293"/>
        <v/>
      </c>
      <c r="CF308" s="104" t="str">
        <f t="shared" si="293"/>
        <v/>
      </c>
      <c r="CG308" s="104" t="str">
        <f t="shared" si="283"/>
        <v/>
      </c>
      <c r="CH308" s="104" t="str">
        <f t="shared" si="283"/>
        <v/>
      </c>
      <c r="CI308" s="104" t="str">
        <f t="shared" si="283"/>
        <v/>
      </c>
      <c r="CJ308" s="104" t="str">
        <f t="shared" si="283"/>
        <v/>
      </c>
      <c r="CK308" s="104" t="str">
        <f t="shared" si="283"/>
        <v/>
      </c>
      <c r="CL308" s="104" t="str">
        <f t="shared" si="283"/>
        <v/>
      </c>
      <c r="CM308" s="104" t="str">
        <f t="shared" si="283"/>
        <v/>
      </c>
      <c r="CN308" s="104" t="str">
        <f t="shared" si="283"/>
        <v/>
      </c>
      <c r="CO308" s="104"/>
      <c r="CP308" s="104" t="str">
        <f t="shared" si="294"/>
        <v/>
      </c>
      <c r="CQ308" s="104" t="str">
        <f t="shared" si="294"/>
        <v/>
      </c>
      <c r="CR308" s="104" t="str">
        <f t="shared" si="294"/>
        <v/>
      </c>
      <c r="CS308" s="104" t="str">
        <f t="shared" si="294"/>
        <v/>
      </c>
      <c r="CT308" s="104" t="str">
        <f t="shared" si="294"/>
        <v/>
      </c>
      <c r="CU308" s="104" t="str">
        <f t="shared" si="284"/>
        <v/>
      </c>
      <c r="CV308" s="104" t="str">
        <f t="shared" si="284"/>
        <v/>
      </c>
      <c r="CW308" s="104" t="str">
        <f t="shared" si="284"/>
        <v/>
      </c>
      <c r="CX308" s="104" t="str">
        <f t="shared" si="284"/>
        <v/>
      </c>
      <c r="CY308" s="104" t="str">
        <f t="shared" si="284"/>
        <v/>
      </c>
      <c r="CZ308" s="104" t="str">
        <f t="shared" si="284"/>
        <v/>
      </c>
      <c r="DA308" s="104" t="str">
        <f t="shared" si="284"/>
        <v/>
      </c>
      <c r="DB308" s="104" t="str">
        <f t="shared" si="284"/>
        <v/>
      </c>
      <c r="DC308" s="104"/>
      <c r="DD308" s="104" t="str">
        <f t="shared" si="295"/>
        <v/>
      </c>
      <c r="DE308" s="104" t="str">
        <f t="shared" si="295"/>
        <v/>
      </c>
      <c r="DF308" s="104" t="str">
        <f t="shared" si="295"/>
        <v/>
      </c>
      <c r="DG308" s="104" t="str">
        <f t="shared" si="295"/>
        <v/>
      </c>
      <c r="DH308" s="104" t="str">
        <f t="shared" si="295"/>
        <v/>
      </c>
      <c r="DI308" s="104" t="str">
        <f t="shared" si="285"/>
        <v/>
      </c>
      <c r="DJ308" s="104" t="str">
        <f t="shared" si="285"/>
        <v/>
      </c>
      <c r="DK308" s="104" t="str">
        <f t="shared" si="285"/>
        <v/>
      </c>
      <c r="DL308" s="104" t="str">
        <f t="shared" si="285"/>
        <v/>
      </c>
      <c r="DM308" s="104" t="str">
        <f t="shared" si="285"/>
        <v/>
      </c>
      <c r="DN308" s="104" t="str">
        <f t="shared" si="285"/>
        <v/>
      </c>
      <c r="DO308" s="104" t="str">
        <f t="shared" si="285"/>
        <v/>
      </c>
      <c r="DP308" s="104" t="str">
        <f t="shared" si="285"/>
        <v/>
      </c>
      <c r="DQ308" s="104"/>
      <c r="DR308" s="104" t="str">
        <f t="shared" si="296"/>
        <v/>
      </c>
      <c r="DS308" s="104" t="str">
        <f t="shared" si="296"/>
        <v/>
      </c>
      <c r="DT308" s="104" t="str">
        <f t="shared" si="296"/>
        <v/>
      </c>
      <c r="DU308" s="104" t="str">
        <f t="shared" si="296"/>
        <v/>
      </c>
      <c r="DV308" s="104" t="str">
        <f t="shared" si="296"/>
        <v/>
      </c>
      <c r="DW308" s="104" t="str">
        <f t="shared" si="286"/>
        <v/>
      </c>
      <c r="DX308" s="104" t="str">
        <f t="shared" si="286"/>
        <v/>
      </c>
      <c r="DY308" s="104" t="str">
        <f t="shared" si="286"/>
        <v/>
      </c>
      <c r="DZ308" s="104" t="str">
        <f t="shared" si="286"/>
        <v/>
      </c>
      <c r="EA308" s="104" t="str">
        <f t="shared" si="286"/>
        <v/>
      </c>
      <c r="EB308" s="104" t="str">
        <f t="shared" si="286"/>
        <v/>
      </c>
      <c r="EC308" s="104" t="str">
        <f t="shared" si="286"/>
        <v/>
      </c>
      <c r="ED308" s="104" t="str">
        <f t="shared" si="286"/>
        <v/>
      </c>
      <c r="EE308" s="104"/>
      <c r="EF308" s="104" t="str">
        <f t="shared" si="297"/>
        <v/>
      </c>
      <c r="EG308" s="104" t="str">
        <f t="shared" si="297"/>
        <v/>
      </c>
      <c r="EH308" s="104" t="str">
        <f t="shared" si="297"/>
        <v/>
      </c>
      <c r="EI308" s="104" t="str">
        <f t="shared" si="297"/>
        <v/>
      </c>
      <c r="EJ308" s="104" t="str">
        <f t="shared" si="297"/>
        <v/>
      </c>
      <c r="EK308" s="104" t="str">
        <f t="shared" si="287"/>
        <v/>
      </c>
      <c r="EL308" s="104" t="str">
        <f t="shared" si="287"/>
        <v/>
      </c>
      <c r="EM308" s="104" t="str">
        <f t="shared" si="287"/>
        <v/>
      </c>
      <c r="EN308" s="104" t="str">
        <f t="shared" si="287"/>
        <v/>
      </c>
      <c r="EO308" s="104" t="str">
        <f t="shared" si="287"/>
        <v/>
      </c>
      <c r="EP308" s="104" t="str">
        <f t="shared" si="287"/>
        <v/>
      </c>
      <c r="EQ308" s="104" t="str">
        <f t="shared" si="287"/>
        <v/>
      </c>
      <c r="ER308" s="104" t="str">
        <f t="shared" si="287"/>
        <v/>
      </c>
      <c r="ES308" s="104"/>
      <c r="ET308" s="104" t="str">
        <f t="shared" si="298"/>
        <v/>
      </c>
      <c r="EU308" s="104" t="str">
        <f t="shared" si="298"/>
        <v/>
      </c>
      <c r="EV308" s="104" t="str">
        <f t="shared" si="298"/>
        <v/>
      </c>
      <c r="EW308" s="104" t="str">
        <f t="shared" si="298"/>
        <v/>
      </c>
      <c r="EX308" s="104" t="str">
        <f t="shared" si="298"/>
        <v/>
      </c>
      <c r="EY308" s="104" t="str">
        <f t="shared" si="288"/>
        <v/>
      </c>
      <c r="EZ308" s="104" t="str">
        <f t="shared" si="288"/>
        <v/>
      </c>
      <c r="FA308" s="104" t="str">
        <f t="shared" si="288"/>
        <v/>
      </c>
      <c r="FB308" s="104" t="str">
        <f t="shared" si="288"/>
        <v/>
      </c>
      <c r="FC308" s="104" t="str">
        <f t="shared" si="288"/>
        <v/>
      </c>
      <c r="FD308" s="104" t="str">
        <f t="shared" si="288"/>
        <v/>
      </c>
      <c r="FE308" s="104" t="str">
        <f t="shared" si="288"/>
        <v/>
      </c>
      <c r="FF308" s="104" t="str">
        <f t="shared" si="288"/>
        <v/>
      </c>
      <c r="FG308" s="104"/>
      <c r="FH308" s="104" t="str">
        <f t="shared" si="299"/>
        <v/>
      </c>
      <c r="FI308" s="104" t="str">
        <f t="shared" si="299"/>
        <v/>
      </c>
      <c r="FJ308" s="104" t="str">
        <f t="shared" si="299"/>
        <v/>
      </c>
      <c r="FK308" s="104" t="str">
        <f t="shared" si="299"/>
        <v/>
      </c>
      <c r="FL308" s="104" t="str">
        <f t="shared" si="299"/>
        <v/>
      </c>
      <c r="FM308" s="104" t="str">
        <f t="shared" si="289"/>
        <v/>
      </c>
      <c r="FN308" s="104" t="str">
        <f t="shared" si="289"/>
        <v/>
      </c>
      <c r="FO308" s="104" t="str">
        <f t="shared" si="289"/>
        <v/>
      </c>
      <c r="FP308" s="104" t="str">
        <f t="shared" si="289"/>
        <v/>
      </c>
      <c r="FQ308" s="104" t="str">
        <f t="shared" si="289"/>
        <v/>
      </c>
      <c r="FR308" s="104" t="str">
        <f t="shared" si="289"/>
        <v/>
      </c>
      <c r="FS308" s="104" t="str">
        <f t="shared" si="289"/>
        <v/>
      </c>
      <c r="FT308" s="104" t="str">
        <f t="shared" si="289"/>
        <v/>
      </c>
      <c r="FU308" s="104"/>
      <c r="FV308" s="104" t="str">
        <f t="shared" si="300"/>
        <v/>
      </c>
      <c r="FW308" s="104" t="str">
        <f t="shared" si="300"/>
        <v/>
      </c>
      <c r="FX308" s="104" t="str">
        <f t="shared" si="300"/>
        <v/>
      </c>
      <c r="FY308" s="104" t="str">
        <f t="shared" si="300"/>
        <v/>
      </c>
      <c r="FZ308" s="104" t="str">
        <f t="shared" si="300"/>
        <v/>
      </c>
      <c r="GA308" s="104" t="str">
        <f t="shared" si="290"/>
        <v/>
      </c>
      <c r="GB308" s="104" t="str">
        <f t="shared" si="290"/>
        <v/>
      </c>
      <c r="GC308" s="104" t="str">
        <f t="shared" si="290"/>
        <v/>
      </c>
      <c r="GD308" s="104" t="str">
        <f t="shared" si="290"/>
        <v/>
      </c>
      <c r="GE308" s="104" t="str">
        <f t="shared" si="290"/>
        <v/>
      </c>
      <c r="GF308" s="104" t="str">
        <f t="shared" si="290"/>
        <v/>
      </c>
      <c r="GG308" s="104" t="str">
        <f t="shared" si="290"/>
        <v/>
      </c>
      <c r="GH308" s="104" t="str">
        <f t="shared" si="290"/>
        <v/>
      </c>
      <c r="GI308" s="104"/>
      <c r="GJ308" s="104" t="str">
        <f t="shared" si="301"/>
        <v/>
      </c>
      <c r="GK308" s="104" t="str">
        <f t="shared" si="301"/>
        <v/>
      </c>
      <c r="GL308" s="104" t="str">
        <f t="shared" si="301"/>
        <v/>
      </c>
      <c r="GM308" s="104" t="str">
        <f t="shared" si="301"/>
        <v/>
      </c>
      <c r="GN308" s="104" t="str">
        <f t="shared" si="301"/>
        <v/>
      </c>
      <c r="GO308" s="104" t="str">
        <f t="shared" si="291"/>
        <v/>
      </c>
      <c r="GP308" s="104" t="str">
        <f t="shared" si="291"/>
        <v/>
      </c>
      <c r="GQ308" s="104" t="str">
        <f t="shared" si="291"/>
        <v/>
      </c>
      <c r="GR308" s="104" t="str">
        <f t="shared" si="291"/>
        <v/>
      </c>
      <c r="GS308" s="104" t="str">
        <f t="shared" si="291"/>
        <v/>
      </c>
      <c r="GT308" s="104" t="str">
        <f t="shared" si="291"/>
        <v/>
      </c>
      <c r="GU308" s="104" t="str">
        <f t="shared" si="291"/>
        <v/>
      </c>
      <c r="GV308" s="104" t="str">
        <f t="shared" si="291"/>
        <v/>
      </c>
      <c r="GW308" s="104"/>
      <c r="GX308" s="104" t="str">
        <f t="shared" si="302"/>
        <v/>
      </c>
      <c r="GY308" s="104" t="str">
        <f t="shared" si="302"/>
        <v/>
      </c>
      <c r="GZ308" s="104" t="str">
        <f t="shared" si="302"/>
        <v/>
      </c>
      <c r="HA308" s="104" t="str">
        <f t="shared" si="302"/>
        <v/>
      </c>
      <c r="HB308" s="104" t="str">
        <f t="shared" si="302"/>
        <v/>
      </c>
      <c r="HC308" s="104" t="str">
        <f t="shared" si="292"/>
        <v/>
      </c>
      <c r="HD308" s="104" t="str">
        <f t="shared" si="292"/>
        <v/>
      </c>
      <c r="HE308" s="104" t="str">
        <f t="shared" si="292"/>
        <v/>
      </c>
      <c r="HF308" s="104" t="str">
        <f t="shared" si="292"/>
        <v/>
      </c>
      <c r="HG308" s="104" t="str">
        <f t="shared" si="292"/>
        <v/>
      </c>
      <c r="HH308" s="104" t="str">
        <f t="shared" si="292"/>
        <v/>
      </c>
      <c r="HI308" s="104" t="str">
        <f t="shared" si="292"/>
        <v/>
      </c>
      <c r="HJ308" s="104" t="str">
        <f t="shared" si="292"/>
        <v/>
      </c>
    </row>
    <row r="309" spans="1:218" x14ac:dyDescent="0.25">
      <c r="A309" s="91">
        <v>40669</v>
      </c>
      <c r="B309" s="113">
        <v>0.43402777777777773</v>
      </c>
      <c r="C309" s="114" t="s">
        <v>565</v>
      </c>
      <c r="D309" s="160" t="s">
        <v>690</v>
      </c>
      <c r="E309" s="112">
        <v>16.8</v>
      </c>
      <c r="F309" s="134"/>
      <c r="G309" s="161" t="s">
        <v>676</v>
      </c>
      <c r="H309" s="162" t="str">
        <f>INDEX('Daily Activity List'!B:B,MATCH(A309,'Daily Activity List'!$A:$A))</f>
        <v>AB - Clearance Sampling</v>
      </c>
      <c r="I309" s="136"/>
      <c r="J309" s="104" t="str">
        <f t="shared" si="259"/>
        <v/>
      </c>
      <c r="K309" s="104" t="str">
        <f t="shared" si="259"/>
        <v/>
      </c>
      <c r="L309" s="104" t="str">
        <f t="shared" si="274"/>
        <v/>
      </c>
      <c r="M309" s="104" t="str">
        <f t="shared" si="274"/>
        <v/>
      </c>
      <c r="N309" s="104" t="str">
        <f t="shared" si="274"/>
        <v/>
      </c>
      <c r="O309" s="104" t="str">
        <f t="shared" si="274"/>
        <v/>
      </c>
      <c r="P309" s="104" t="str">
        <f t="shared" si="274"/>
        <v/>
      </c>
      <c r="Q309" s="104" t="str">
        <f t="shared" si="274"/>
        <v/>
      </c>
      <c r="R309" s="104" t="str">
        <f t="shared" si="274"/>
        <v/>
      </c>
      <c r="S309" s="104" t="str">
        <f t="shared" si="274"/>
        <v/>
      </c>
      <c r="T309" s="104" t="str">
        <f t="shared" si="274"/>
        <v/>
      </c>
      <c r="U309" s="104" t="str">
        <f t="shared" si="274"/>
        <v/>
      </c>
      <c r="V309" s="104" t="str">
        <f t="shared" si="274"/>
        <v/>
      </c>
      <c r="W309" s="136"/>
      <c r="X309" s="104" t="str">
        <f t="shared" si="279"/>
        <v/>
      </c>
      <c r="Y309" s="104" t="str">
        <f t="shared" si="275"/>
        <v/>
      </c>
      <c r="Z309" s="104" t="str">
        <f t="shared" si="275"/>
        <v/>
      </c>
      <c r="AA309" s="104" t="str">
        <f t="shared" si="275"/>
        <v/>
      </c>
      <c r="AB309" s="104" t="str">
        <f t="shared" si="275"/>
        <v/>
      </c>
      <c r="AC309" s="104" t="str">
        <f t="shared" si="275"/>
        <v/>
      </c>
      <c r="AD309" s="104" t="str">
        <f t="shared" si="275"/>
        <v/>
      </c>
      <c r="AE309" s="104" t="str">
        <f t="shared" si="275"/>
        <v/>
      </c>
      <c r="AF309" s="104" t="str">
        <f t="shared" si="275"/>
        <v/>
      </c>
      <c r="AG309" s="104" t="str">
        <f t="shared" si="275"/>
        <v/>
      </c>
      <c r="AH309" s="104" t="str">
        <f t="shared" si="275"/>
        <v/>
      </c>
      <c r="AI309" s="104" t="str">
        <f t="shared" si="275"/>
        <v/>
      </c>
      <c r="AJ309" s="104" t="str">
        <f t="shared" si="275"/>
        <v/>
      </c>
      <c r="AK309" s="104"/>
      <c r="AL309" s="104" t="str">
        <f t="shared" si="280"/>
        <v/>
      </c>
      <c r="AM309" s="104" t="str">
        <f t="shared" si="276"/>
        <v/>
      </c>
      <c r="AN309" s="104" t="str">
        <f t="shared" si="276"/>
        <v/>
      </c>
      <c r="AO309" s="104" t="str">
        <f t="shared" si="276"/>
        <v/>
      </c>
      <c r="AP309" s="104" t="str">
        <f t="shared" si="276"/>
        <v/>
      </c>
      <c r="AQ309" s="104" t="str">
        <f t="shared" si="276"/>
        <v/>
      </c>
      <c r="AR309" s="104" t="str">
        <f t="shared" si="276"/>
        <v/>
      </c>
      <c r="AS309" s="104" t="str">
        <f t="shared" si="276"/>
        <v/>
      </c>
      <c r="AT309" s="104" t="str">
        <f t="shared" si="276"/>
        <v/>
      </c>
      <c r="AU309" s="104" t="str">
        <f t="shared" si="276"/>
        <v/>
      </c>
      <c r="AV309" s="104" t="str">
        <f t="shared" si="276"/>
        <v/>
      </c>
      <c r="AW309" s="104" t="str">
        <f t="shared" si="276"/>
        <v/>
      </c>
      <c r="AX309" s="104" t="str">
        <f t="shared" si="276"/>
        <v/>
      </c>
      <c r="AY309" s="104"/>
      <c r="AZ309" s="104" t="str">
        <f t="shared" si="281"/>
        <v/>
      </c>
      <c r="BA309" s="104" t="str">
        <f t="shared" si="277"/>
        <v/>
      </c>
      <c r="BB309" s="104" t="str">
        <f t="shared" si="277"/>
        <v/>
      </c>
      <c r="BC309" s="104" t="str">
        <f t="shared" si="277"/>
        <v/>
      </c>
      <c r="BD309" s="104" t="str">
        <f t="shared" si="277"/>
        <v/>
      </c>
      <c r="BE309" s="104" t="str">
        <f t="shared" si="277"/>
        <v/>
      </c>
      <c r="BF309" s="104" t="str">
        <f t="shared" si="277"/>
        <v/>
      </c>
      <c r="BG309" s="104" t="str">
        <f t="shared" si="277"/>
        <v/>
      </c>
      <c r="BH309" s="104">
        <f t="shared" si="277"/>
        <v>16.8</v>
      </c>
      <c r="BI309" s="104" t="str">
        <f t="shared" si="277"/>
        <v/>
      </c>
      <c r="BJ309" s="104" t="str">
        <f t="shared" si="277"/>
        <v/>
      </c>
      <c r="BK309" s="104" t="str">
        <f t="shared" si="277"/>
        <v/>
      </c>
      <c r="BL309" s="104" t="str">
        <f t="shared" si="277"/>
        <v/>
      </c>
      <c r="BM309" s="104"/>
      <c r="BN309" s="104" t="str">
        <f t="shared" si="282"/>
        <v/>
      </c>
      <c r="BO309" s="104" t="str">
        <f t="shared" si="278"/>
        <v/>
      </c>
      <c r="BP309" s="104" t="str">
        <f t="shared" si="278"/>
        <v/>
      </c>
      <c r="BQ309" s="104" t="str">
        <f t="shared" si="278"/>
        <v/>
      </c>
      <c r="BR309" s="104" t="str">
        <f t="shared" si="278"/>
        <v/>
      </c>
      <c r="BS309" s="104" t="str">
        <f t="shared" si="278"/>
        <v/>
      </c>
      <c r="BT309" s="104" t="str">
        <f t="shared" si="278"/>
        <v/>
      </c>
      <c r="BU309" s="104" t="str">
        <f t="shared" si="278"/>
        <v/>
      </c>
      <c r="BV309" s="104" t="str">
        <f t="shared" si="278"/>
        <v/>
      </c>
      <c r="BW309" s="104" t="str">
        <f t="shared" si="278"/>
        <v/>
      </c>
      <c r="BX309" s="104" t="str">
        <f t="shared" si="278"/>
        <v/>
      </c>
      <c r="BY309" s="104" t="str">
        <f t="shared" si="278"/>
        <v/>
      </c>
      <c r="BZ309" s="104" t="str">
        <f t="shared" si="278"/>
        <v/>
      </c>
      <c r="CA309" s="104"/>
      <c r="CB309" s="104" t="str">
        <f t="shared" si="293"/>
        <v/>
      </c>
      <c r="CC309" s="104" t="str">
        <f t="shared" si="293"/>
        <v/>
      </c>
      <c r="CD309" s="104" t="str">
        <f t="shared" si="293"/>
        <v/>
      </c>
      <c r="CE309" s="104" t="str">
        <f t="shared" si="293"/>
        <v/>
      </c>
      <c r="CF309" s="104" t="str">
        <f t="shared" si="293"/>
        <v/>
      </c>
      <c r="CG309" s="104" t="str">
        <f t="shared" si="283"/>
        <v/>
      </c>
      <c r="CH309" s="104" t="str">
        <f t="shared" si="283"/>
        <v/>
      </c>
      <c r="CI309" s="104" t="str">
        <f t="shared" si="283"/>
        <v/>
      </c>
      <c r="CJ309" s="104" t="str">
        <f t="shared" si="283"/>
        <v/>
      </c>
      <c r="CK309" s="104" t="str">
        <f t="shared" si="283"/>
        <v/>
      </c>
      <c r="CL309" s="104" t="str">
        <f t="shared" si="283"/>
        <v/>
      </c>
      <c r="CM309" s="104" t="str">
        <f t="shared" si="283"/>
        <v/>
      </c>
      <c r="CN309" s="104" t="str">
        <f t="shared" si="283"/>
        <v/>
      </c>
      <c r="CO309" s="104"/>
      <c r="CP309" s="104" t="str">
        <f t="shared" si="294"/>
        <v/>
      </c>
      <c r="CQ309" s="104" t="str">
        <f t="shared" si="294"/>
        <v/>
      </c>
      <c r="CR309" s="104" t="str">
        <f t="shared" si="294"/>
        <v/>
      </c>
      <c r="CS309" s="104" t="str">
        <f t="shared" si="294"/>
        <v/>
      </c>
      <c r="CT309" s="104" t="str">
        <f t="shared" si="294"/>
        <v/>
      </c>
      <c r="CU309" s="104" t="str">
        <f t="shared" si="284"/>
        <v/>
      </c>
      <c r="CV309" s="104" t="str">
        <f t="shared" si="284"/>
        <v/>
      </c>
      <c r="CW309" s="104" t="str">
        <f t="shared" si="284"/>
        <v/>
      </c>
      <c r="CX309" s="104" t="str">
        <f t="shared" si="284"/>
        <v/>
      </c>
      <c r="CY309" s="104" t="str">
        <f t="shared" si="284"/>
        <v/>
      </c>
      <c r="CZ309" s="104" t="str">
        <f t="shared" si="284"/>
        <v/>
      </c>
      <c r="DA309" s="104" t="str">
        <f t="shared" si="284"/>
        <v/>
      </c>
      <c r="DB309" s="104" t="str">
        <f t="shared" si="284"/>
        <v/>
      </c>
      <c r="DC309" s="104"/>
      <c r="DD309" s="104" t="str">
        <f t="shared" si="295"/>
        <v/>
      </c>
      <c r="DE309" s="104" t="str">
        <f t="shared" si="295"/>
        <v/>
      </c>
      <c r="DF309" s="104" t="str">
        <f t="shared" si="295"/>
        <v/>
      </c>
      <c r="DG309" s="104" t="str">
        <f t="shared" si="295"/>
        <v/>
      </c>
      <c r="DH309" s="104" t="str">
        <f t="shared" si="295"/>
        <v/>
      </c>
      <c r="DI309" s="104" t="str">
        <f t="shared" si="285"/>
        <v/>
      </c>
      <c r="DJ309" s="104" t="str">
        <f t="shared" si="285"/>
        <v/>
      </c>
      <c r="DK309" s="104" t="str">
        <f t="shared" si="285"/>
        <v/>
      </c>
      <c r="DL309" s="104" t="str">
        <f t="shared" si="285"/>
        <v/>
      </c>
      <c r="DM309" s="104" t="str">
        <f t="shared" si="285"/>
        <v/>
      </c>
      <c r="DN309" s="104" t="str">
        <f t="shared" si="285"/>
        <v/>
      </c>
      <c r="DO309" s="104" t="str">
        <f t="shared" si="285"/>
        <v/>
      </c>
      <c r="DP309" s="104" t="str">
        <f t="shared" si="285"/>
        <v/>
      </c>
      <c r="DQ309" s="104"/>
      <c r="DR309" s="104" t="str">
        <f t="shared" si="296"/>
        <v/>
      </c>
      <c r="DS309" s="104" t="str">
        <f t="shared" si="296"/>
        <v/>
      </c>
      <c r="DT309" s="104" t="str">
        <f t="shared" si="296"/>
        <v/>
      </c>
      <c r="DU309" s="104" t="str">
        <f t="shared" si="296"/>
        <v/>
      </c>
      <c r="DV309" s="104" t="str">
        <f t="shared" si="296"/>
        <v/>
      </c>
      <c r="DW309" s="104" t="str">
        <f t="shared" si="286"/>
        <v/>
      </c>
      <c r="DX309" s="104" t="str">
        <f t="shared" si="286"/>
        <v/>
      </c>
      <c r="DY309" s="104" t="str">
        <f t="shared" si="286"/>
        <v/>
      </c>
      <c r="DZ309" s="104" t="str">
        <f t="shared" si="286"/>
        <v/>
      </c>
      <c r="EA309" s="104" t="str">
        <f t="shared" si="286"/>
        <v/>
      </c>
      <c r="EB309" s="104" t="str">
        <f t="shared" si="286"/>
        <v/>
      </c>
      <c r="EC309" s="104" t="str">
        <f t="shared" si="286"/>
        <v/>
      </c>
      <c r="ED309" s="104" t="str">
        <f t="shared" si="286"/>
        <v/>
      </c>
      <c r="EE309" s="104"/>
      <c r="EF309" s="104" t="str">
        <f t="shared" si="297"/>
        <v/>
      </c>
      <c r="EG309" s="104" t="str">
        <f t="shared" si="297"/>
        <v/>
      </c>
      <c r="EH309" s="104" t="str">
        <f t="shared" si="297"/>
        <v/>
      </c>
      <c r="EI309" s="104" t="str">
        <f t="shared" si="297"/>
        <v/>
      </c>
      <c r="EJ309" s="104" t="str">
        <f t="shared" si="297"/>
        <v/>
      </c>
      <c r="EK309" s="104" t="str">
        <f t="shared" si="287"/>
        <v/>
      </c>
      <c r="EL309" s="104" t="str">
        <f t="shared" si="287"/>
        <v/>
      </c>
      <c r="EM309" s="104" t="str">
        <f t="shared" si="287"/>
        <v/>
      </c>
      <c r="EN309" s="104" t="str">
        <f t="shared" si="287"/>
        <v/>
      </c>
      <c r="EO309" s="104" t="str">
        <f t="shared" si="287"/>
        <v/>
      </c>
      <c r="EP309" s="104" t="str">
        <f t="shared" si="287"/>
        <v/>
      </c>
      <c r="EQ309" s="104" t="str">
        <f t="shared" si="287"/>
        <v/>
      </c>
      <c r="ER309" s="104" t="str">
        <f t="shared" si="287"/>
        <v/>
      </c>
      <c r="ES309" s="104"/>
      <c r="ET309" s="104" t="str">
        <f t="shared" si="298"/>
        <v/>
      </c>
      <c r="EU309" s="104" t="str">
        <f t="shared" si="298"/>
        <v/>
      </c>
      <c r="EV309" s="104" t="str">
        <f t="shared" si="298"/>
        <v/>
      </c>
      <c r="EW309" s="104" t="str">
        <f t="shared" si="298"/>
        <v/>
      </c>
      <c r="EX309" s="104" t="str">
        <f t="shared" si="298"/>
        <v/>
      </c>
      <c r="EY309" s="104" t="str">
        <f t="shared" si="288"/>
        <v/>
      </c>
      <c r="EZ309" s="104" t="str">
        <f t="shared" si="288"/>
        <v/>
      </c>
      <c r="FA309" s="104" t="str">
        <f t="shared" si="288"/>
        <v/>
      </c>
      <c r="FB309" s="104" t="str">
        <f t="shared" si="288"/>
        <v/>
      </c>
      <c r="FC309" s="104" t="str">
        <f t="shared" si="288"/>
        <v/>
      </c>
      <c r="FD309" s="104" t="str">
        <f t="shared" si="288"/>
        <v/>
      </c>
      <c r="FE309" s="104" t="str">
        <f t="shared" si="288"/>
        <v/>
      </c>
      <c r="FF309" s="104" t="str">
        <f t="shared" si="288"/>
        <v/>
      </c>
      <c r="FG309" s="104"/>
      <c r="FH309" s="104" t="str">
        <f t="shared" si="299"/>
        <v/>
      </c>
      <c r="FI309" s="104" t="str">
        <f t="shared" si="299"/>
        <v/>
      </c>
      <c r="FJ309" s="104" t="str">
        <f t="shared" si="299"/>
        <v/>
      </c>
      <c r="FK309" s="104" t="str">
        <f t="shared" si="299"/>
        <v/>
      </c>
      <c r="FL309" s="104" t="str">
        <f t="shared" si="299"/>
        <v/>
      </c>
      <c r="FM309" s="104" t="str">
        <f t="shared" si="289"/>
        <v/>
      </c>
      <c r="FN309" s="104" t="str">
        <f t="shared" si="289"/>
        <v/>
      </c>
      <c r="FO309" s="104" t="str">
        <f t="shared" si="289"/>
        <v/>
      </c>
      <c r="FP309" s="104" t="str">
        <f t="shared" si="289"/>
        <v/>
      </c>
      <c r="FQ309" s="104" t="str">
        <f t="shared" si="289"/>
        <v/>
      </c>
      <c r="FR309" s="104" t="str">
        <f t="shared" si="289"/>
        <v/>
      </c>
      <c r="FS309" s="104" t="str">
        <f t="shared" si="289"/>
        <v/>
      </c>
      <c r="FT309" s="104" t="str">
        <f t="shared" si="289"/>
        <v/>
      </c>
      <c r="FU309" s="104"/>
      <c r="FV309" s="104" t="str">
        <f t="shared" si="300"/>
        <v/>
      </c>
      <c r="FW309" s="104" t="str">
        <f t="shared" si="300"/>
        <v/>
      </c>
      <c r="FX309" s="104" t="str">
        <f t="shared" si="300"/>
        <v/>
      </c>
      <c r="FY309" s="104" t="str">
        <f t="shared" si="300"/>
        <v/>
      </c>
      <c r="FZ309" s="104" t="str">
        <f t="shared" si="300"/>
        <v/>
      </c>
      <c r="GA309" s="104" t="str">
        <f t="shared" si="290"/>
        <v/>
      </c>
      <c r="GB309" s="104" t="str">
        <f t="shared" si="290"/>
        <v/>
      </c>
      <c r="GC309" s="104" t="str">
        <f t="shared" si="290"/>
        <v/>
      </c>
      <c r="GD309" s="104" t="str">
        <f t="shared" si="290"/>
        <v/>
      </c>
      <c r="GE309" s="104" t="str">
        <f t="shared" si="290"/>
        <v/>
      </c>
      <c r="GF309" s="104" t="str">
        <f t="shared" si="290"/>
        <v/>
      </c>
      <c r="GG309" s="104" t="str">
        <f t="shared" si="290"/>
        <v/>
      </c>
      <c r="GH309" s="104" t="str">
        <f t="shared" si="290"/>
        <v/>
      </c>
      <c r="GI309" s="104"/>
      <c r="GJ309" s="104" t="str">
        <f t="shared" si="301"/>
        <v/>
      </c>
      <c r="GK309" s="104" t="str">
        <f t="shared" si="301"/>
        <v/>
      </c>
      <c r="GL309" s="104" t="str">
        <f t="shared" si="301"/>
        <v/>
      </c>
      <c r="GM309" s="104" t="str">
        <f t="shared" si="301"/>
        <v/>
      </c>
      <c r="GN309" s="104" t="str">
        <f t="shared" si="301"/>
        <v/>
      </c>
      <c r="GO309" s="104" t="str">
        <f t="shared" si="291"/>
        <v/>
      </c>
      <c r="GP309" s="104" t="str">
        <f t="shared" si="291"/>
        <v/>
      </c>
      <c r="GQ309" s="104" t="str">
        <f t="shared" si="291"/>
        <v/>
      </c>
      <c r="GR309" s="104" t="str">
        <f t="shared" si="291"/>
        <v/>
      </c>
      <c r="GS309" s="104" t="str">
        <f t="shared" si="291"/>
        <v/>
      </c>
      <c r="GT309" s="104" t="str">
        <f t="shared" si="291"/>
        <v/>
      </c>
      <c r="GU309" s="104" t="str">
        <f t="shared" si="291"/>
        <v/>
      </c>
      <c r="GV309" s="104" t="str">
        <f t="shared" si="291"/>
        <v/>
      </c>
      <c r="GW309" s="104"/>
      <c r="GX309" s="104" t="str">
        <f t="shared" si="302"/>
        <v/>
      </c>
      <c r="GY309" s="104" t="str">
        <f t="shared" si="302"/>
        <v/>
      </c>
      <c r="GZ309" s="104" t="str">
        <f t="shared" si="302"/>
        <v/>
      </c>
      <c r="HA309" s="104" t="str">
        <f t="shared" si="302"/>
        <v/>
      </c>
      <c r="HB309" s="104" t="str">
        <f t="shared" si="302"/>
        <v/>
      </c>
      <c r="HC309" s="104" t="str">
        <f t="shared" si="292"/>
        <v/>
      </c>
      <c r="HD309" s="104" t="str">
        <f t="shared" si="292"/>
        <v/>
      </c>
      <c r="HE309" s="104" t="str">
        <f t="shared" si="292"/>
        <v/>
      </c>
      <c r="HF309" s="104" t="str">
        <f t="shared" si="292"/>
        <v/>
      </c>
      <c r="HG309" s="104" t="str">
        <f t="shared" si="292"/>
        <v/>
      </c>
      <c r="HH309" s="104" t="str">
        <f t="shared" si="292"/>
        <v/>
      </c>
      <c r="HI309" s="104" t="str">
        <f t="shared" si="292"/>
        <v/>
      </c>
      <c r="HJ309" s="104" t="str">
        <f t="shared" si="292"/>
        <v/>
      </c>
    </row>
    <row r="310" spans="1:218" x14ac:dyDescent="0.25">
      <c r="A310" s="91">
        <v>40669</v>
      </c>
      <c r="B310" s="113">
        <v>0.4375</v>
      </c>
      <c r="C310" s="114" t="s">
        <v>599</v>
      </c>
      <c r="D310" s="160" t="s">
        <v>655</v>
      </c>
      <c r="E310" s="112">
        <v>10.6</v>
      </c>
      <c r="F310" s="134"/>
      <c r="G310" s="161" t="s">
        <v>676</v>
      </c>
      <c r="H310" s="162" t="str">
        <f>INDEX('Daily Activity List'!B:B,MATCH(A310,'Daily Activity List'!$A:$A))</f>
        <v>AB - Clearance Sampling</v>
      </c>
      <c r="I310" s="136"/>
      <c r="J310" s="104" t="str">
        <f t="shared" si="259"/>
        <v/>
      </c>
      <c r="K310" s="104" t="str">
        <f t="shared" si="259"/>
        <v/>
      </c>
      <c r="L310" s="104" t="str">
        <f t="shared" si="274"/>
        <v/>
      </c>
      <c r="M310" s="104" t="str">
        <f t="shared" si="274"/>
        <v/>
      </c>
      <c r="N310" s="104" t="str">
        <f t="shared" si="274"/>
        <v/>
      </c>
      <c r="O310" s="104" t="str">
        <f t="shared" si="274"/>
        <v/>
      </c>
      <c r="P310" s="104" t="str">
        <f t="shared" si="274"/>
        <v/>
      </c>
      <c r="Q310" s="104" t="str">
        <f t="shared" si="274"/>
        <v/>
      </c>
      <c r="R310" s="104" t="str">
        <f t="shared" si="274"/>
        <v/>
      </c>
      <c r="S310" s="104" t="str">
        <f t="shared" si="274"/>
        <v/>
      </c>
      <c r="T310" s="104" t="str">
        <f t="shared" si="274"/>
        <v/>
      </c>
      <c r="U310" s="104" t="str">
        <f t="shared" si="274"/>
        <v/>
      </c>
      <c r="V310" s="104" t="str">
        <f t="shared" si="274"/>
        <v/>
      </c>
      <c r="W310" s="136"/>
      <c r="X310" s="104" t="str">
        <f t="shared" si="279"/>
        <v/>
      </c>
      <c r="Y310" s="104" t="str">
        <f t="shared" si="275"/>
        <v/>
      </c>
      <c r="Z310" s="104" t="str">
        <f t="shared" si="275"/>
        <v/>
      </c>
      <c r="AA310" s="104" t="str">
        <f t="shared" si="275"/>
        <v/>
      </c>
      <c r="AB310" s="104" t="str">
        <f t="shared" si="275"/>
        <v/>
      </c>
      <c r="AC310" s="104" t="str">
        <f t="shared" si="275"/>
        <v/>
      </c>
      <c r="AD310" s="104" t="str">
        <f t="shared" si="275"/>
        <v/>
      </c>
      <c r="AE310" s="104" t="str">
        <f t="shared" si="275"/>
        <v/>
      </c>
      <c r="AF310" s="104" t="str">
        <f t="shared" si="275"/>
        <v/>
      </c>
      <c r="AG310" s="104" t="str">
        <f t="shared" si="275"/>
        <v/>
      </c>
      <c r="AH310" s="104" t="str">
        <f t="shared" si="275"/>
        <v/>
      </c>
      <c r="AI310" s="104" t="str">
        <f t="shared" si="275"/>
        <v/>
      </c>
      <c r="AJ310" s="104" t="str">
        <f t="shared" si="275"/>
        <v/>
      </c>
      <c r="AK310" s="104"/>
      <c r="AL310" s="104" t="str">
        <f t="shared" si="280"/>
        <v/>
      </c>
      <c r="AM310" s="104" t="str">
        <f t="shared" si="276"/>
        <v/>
      </c>
      <c r="AN310" s="104" t="str">
        <f t="shared" si="276"/>
        <v/>
      </c>
      <c r="AO310" s="104" t="str">
        <f t="shared" si="276"/>
        <v/>
      </c>
      <c r="AP310" s="104" t="str">
        <f t="shared" si="276"/>
        <v/>
      </c>
      <c r="AQ310" s="104" t="str">
        <f t="shared" si="276"/>
        <v/>
      </c>
      <c r="AR310" s="104" t="str">
        <f t="shared" si="276"/>
        <v/>
      </c>
      <c r="AS310" s="104" t="str">
        <f t="shared" si="276"/>
        <v/>
      </c>
      <c r="AT310" s="104">
        <f t="shared" si="276"/>
        <v>10.6</v>
      </c>
      <c r="AU310" s="104" t="str">
        <f t="shared" si="276"/>
        <v/>
      </c>
      <c r="AV310" s="104" t="str">
        <f t="shared" si="276"/>
        <v/>
      </c>
      <c r="AW310" s="104" t="str">
        <f t="shared" si="276"/>
        <v/>
      </c>
      <c r="AX310" s="104" t="str">
        <f t="shared" si="276"/>
        <v/>
      </c>
      <c r="AY310" s="104"/>
      <c r="AZ310" s="104" t="str">
        <f t="shared" si="281"/>
        <v/>
      </c>
      <c r="BA310" s="104" t="str">
        <f t="shared" si="277"/>
        <v/>
      </c>
      <c r="BB310" s="104" t="str">
        <f t="shared" si="277"/>
        <v/>
      </c>
      <c r="BC310" s="104" t="str">
        <f t="shared" si="277"/>
        <v/>
      </c>
      <c r="BD310" s="104" t="str">
        <f t="shared" si="277"/>
        <v/>
      </c>
      <c r="BE310" s="104" t="str">
        <f t="shared" si="277"/>
        <v/>
      </c>
      <c r="BF310" s="104" t="str">
        <f t="shared" si="277"/>
        <v/>
      </c>
      <c r="BG310" s="104" t="str">
        <f t="shared" si="277"/>
        <v/>
      </c>
      <c r="BH310" s="104" t="str">
        <f t="shared" si="277"/>
        <v/>
      </c>
      <c r="BI310" s="104" t="str">
        <f t="shared" si="277"/>
        <v/>
      </c>
      <c r="BJ310" s="104" t="str">
        <f t="shared" si="277"/>
        <v/>
      </c>
      <c r="BK310" s="104" t="str">
        <f t="shared" si="277"/>
        <v/>
      </c>
      <c r="BL310" s="104" t="str">
        <f t="shared" si="277"/>
        <v/>
      </c>
      <c r="BM310" s="104"/>
      <c r="BN310" s="104" t="str">
        <f t="shared" si="282"/>
        <v/>
      </c>
      <c r="BO310" s="104" t="str">
        <f t="shared" si="278"/>
        <v/>
      </c>
      <c r="BP310" s="104" t="str">
        <f t="shared" si="278"/>
        <v/>
      </c>
      <c r="BQ310" s="104" t="str">
        <f t="shared" si="278"/>
        <v/>
      </c>
      <c r="BR310" s="104" t="str">
        <f t="shared" si="278"/>
        <v/>
      </c>
      <c r="BS310" s="104" t="str">
        <f t="shared" si="278"/>
        <v/>
      </c>
      <c r="BT310" s="104" t="str">
        <f t="shared" si="278"/>
        <v/>
      </c>
      <c r="BU310" s="104" t="str">
        <f t="shared" si="278"/>
        <v/>
      </c>
      <c r="BV310" s="104" t="str">
        <f t="shared" si="278"/>
        <v/>
      </c>
      <c r="BW310" s="104" t="str">
        <f t="shared" si="278"/>
        <v/>
      </c>
      <c r="BX310" s="104" t="str">
        <f t="shared" si="278"/>
        <v/>
      </c>
      <c r="BY310" s="104" t="str">
        <f t="shared" si="278"/>
        <v/>
      </c>
      <c r="BZ310" s="104" t="str">
        <f t="shared" si="278"/>
        <v/>
      </c>
      <c r="CA310" s="104"/>
      <c r="CB310" s="104" t="str">
        <f t="shared" si="293"/>
        <v/>
      </c>
      <c r="CC310" s="104" t="str">
        <f t="shared" si="293"/>
        <v/>
      </c>
      <c r="CD310" s="104" t="str">
        <f t="shared" si="293"/>
        <v/>
      </c>
      <c r="CE310" s="104" t="str">
        <f t="shared" si="293"/>
        <v/>
      </c>
      <c r="CF310" s="104" t="str">
        <f t="shared" si="293"/>
        <v/>
      </c>
      <c r="CG310" s="104" t="str">
        <f t="shared" si="283"/>
        <v/>
      </c>
      <c r="CH310" s="104" t="str">
        <f t="shared" si="283"/>
        <v/>
      </c>
      <c r="CI310" s="104" t="str">
        <f t="shared" si="283"/>
        <v/>
      </c>
      <c r="CJ310" s="104" t="str">
        <f t="shared" si="283"/>
        <v/>
      </c>
      <c r="CK310" s="104" t="str">
        <f t="shared" si="283"/>
        <v/>
      </c>
      <c r="CL310" s="104" t="str">
        <f t="shared" si="283"/>
        <v/>
      </c>
      <c r="CM310" s="104" t="str">
        <f t="shared" si="283"/>
        <v/>
      </c>
      <c r="CN310" s="104" t="str">
        <f t="shared" si="283"/>
        <v/>
      </c>
      <c r="CO310" s="104"/>
      <c r="CP310" s="104" t="str">
        <f t="shared" si="294"/>
        <v/>
      </c>
      <c r="CQ310" s="104" t="str">
        <f t="shared" si="294"/>
        <v/>
      </c>
      <c r="CR310" s="104" t="str">
        <f t="shared" si="294"/>
        <v/>
      </c>
      <c r="CS310" s="104" t="str">
        <f t="shared" si="294"/>
        <v/>
      </c>
      <c r="CT310" s="104" t="str">
        <f t="shared" si="294"/>
        <v/>
      </c>
      <c r="CU310" s="104" t="str">
        <f t="shared" si="284"/>
        <v/>
      </c>
      <c r="CV310" s="104" t="str">
        <f t="shared" si="284"/>
        <v/>
      </c>
      <c r="CW310" s="104" t="str">
        <f t="shared" si="284"/>
        <v/>
      </c>
      <c r="CX310" s="104" t="str">
        <f t="shared" si="284"/>
        <v/>
      </c>
      <c r="CY310" s="104" t="str">
        <f t="shared" si="284"/>
        <v/>
      </c>
      <c r="CZ310" s="104" t="str">
        <f t="shared" si="284"/>
        <v/>
      </c>
      <c r="DA310" s="104" t="str">
        <f t="shared" si="284"/>
        <v/>
      </c>
      <c r="DB310" s="104" t="str">
        <f t="shared" si="284"/>
        <v/>
      </c>
      <c r="DC310" s="104"/>
      <c r="DD310" s="104" t="str">
        <f t="shared" si="295"/>
        <v/>
      </c>
      <c r="DE310" s="104" t="str">
        <f t="shared" si="295"/>
        <v/>
      </c>
      <c r="DF310" s="104" t="str">
        <f t="shared" si="295"/>
        <v/>
      </c>
      <c r="DG310" s="104" t="str">
        <f t="shared" si="295"/>
        <v/>
      </c>
      <c r="DH310" s="104" t="str">
        <f t="shared" si="295"/>
        <v/>
      </c>
      <c r="DI310" s="104" t="str">
        <f t="shared" si="285"/>
        <v/>
      </c>
      <c r="DJ310" s="104" t="str">
        <f t="shared" si="285"/>
        <v/>
      </c>
      <c r="DK310" s="104" t="str">
        <f t="shared" si="285"/>
        <v/>
      </c>
      <c r="DL310" s="104" t="str">
        <f t="shared" si="285"/>
        <v/>
      </c>
      <c r="DM310" s="104" t="str">
        <f t="shared" si="285"/>
        <v/>
      </c>
      <c r="DN310" s="104" t="str">
        <f t="shared" si="285"/>
        <v/>
      </c>
      <c r="DO310" s="104" t="str">
        <f t="shared" si="285"/>
        <v/>
      </c>
      <c r="DP310" s="104" t="str">
        <f t="shared" si="285"/>
        <v/>
      </c>
      <c r="DQ310" s="104"/>
      <c r="DR310" s="104" t="str">
        <f t="shared" si="296"/>
        <v/>
      </c>
      <c r="DS310" s="104" t="str">
        <f t="shared" si="296"/>
        <v/>
      </c>
      <c r="DT310" s="104" t="str">
        <f t="shared" si="296"/>
        <v/>
      </c>
      <c r="DU310" s="104" t="str">
        <f t="shared" si="296"/>
        <v/>
      </c>
      <c r="DV310" s="104" t="str">
        <f t="shared" si="296"/>
        <v/>
      </c>
      <c r="DW310" s="104" t="str">
        <f t="shared" si="286"/>
        <v/>
      </c>
      <c r="DX310" s="104" t="str">
        <f t="shared" si="286"/>
        <v/>
      </c>
      <c r="DY310" s="104" t="str">
        <f t="shared" si="286"/>
        <v/>
      </c>
      <c r="DZ310" s="104" t="str">
        <f t="shared" si="286"/>
        <v/>
      </c>
      <c r="EA310" s="104" t="str">
        <f t="shared" si="286"/>
        <v/>
      </c>
      <c r="EB310" s="104" t="str">
        <f t="shared" si="286"/>
        <v/>
      </c>
      <c r="EC310" s="104" t="str">
        <f t="shared" si="286"/>
        <v/>
      </c>
      <c r="ED310" s="104" t="str">
        <f t="shared" si="286"/>
        <v/>
      </c>
      <c r="EE310" s="104"/>
      <c r="EF310" s="104" t="str">
        <f t="shared" si="297"/>
        <v/>
      </c>
      <c r="EG310" s="104" t="str">
        <f t="shared" si="297"/>
        <v/>
      </c>
      <c r="EH310" s="104" t="str">
        <f t="shared" si="297"/>
        <v/>
      </c>
      <c r="EI310" s="104" t="str">
        <f t="shared" si="297"/>
        <v/>
      </c>
      <c r="EJ310" s="104" t="str">
        <f t="shared" si="297"/>
        <v/>
      </c>
      <c r="EK310" s="104" t="str">
        <f t="shared" si="287"/>
        <v/>
      </c>
      <c r="EL310" s="104" t="str">
        <f t="shared" si="287"/>
        <v/>
      </c>
      <c r="EM310" s="104" t="str">
        <f t="shared" si="287"/>
        <v/>
      </c>
      <c r="EN310" s="104" t="str">
        <f t="shared" si="287"/>
        <v/>
      </c>
      <c r="EO310" s="104" t="str">
        <f t="shared" si="287"/>
        <v/>
      </c>
      <c r="EP310" s="104" t="str">
        <f t="shared" si="287"/>
        <v/>
      </c>
      <c r="EQ310" s="104" t="str">
        <f t="shared" si="287"/>
        <v/>
      </c>
      <c r="ER310" s="104" t="str">
        <f t="shared" si="287"/>
        <v/>
      </c>
      <c r="ES310" s="104"/>
      <c r="ET310" s="104" t="str">
        <f t="shared" si="298"/>
        <v/>
      </c>
      <c r="EU310" s="104" t="str">
        <f t="shared" si="298"/>
        <v/>
      </c>
      <c r="EV310" s="104" t="str">
        <f t="shared" si="298"/>
        <v/>
      </c>
      <c r="EW310" s="104" t="str">
        <f t="shared" si="298"/>
        <v/>
      </c>
      <c r="EX310" s="104" t="str">
        <f t="shared" si="298"/>
        <v/>
      </c>
      <c r="EY310" s="104" t="str">
        <f t="shared" si="288"/>
        <v/>
      </c>
      <c r="EZ310" s="104" t="str">
        <f t="shared" si="288"/>
        <v/>
      </c>
      <c r="FA310" s="104" t="str">
        <f t="shared" si="288"/>
        <v/>
      </c>
      <c r="FB310" s="104" t="str">
        <f t="shared" si="288"/>
        <v/>
      </c>
      <c r="FC310" s="104" t="str">
        <f t="shared" si="288"/>
        <v/>
      </c>
      <c r="FD310" s="104" t="str">
        <f t="shared" si="288"/>
        <v/>
      </c>
      <c r="FE310" s="104" t="str">
        <f t="shared" si="288"/>
        <v/>
      </c>
      <c r="FF310" s="104" t="str">
        <f t="shared" si="288"/>
        <v/>
      </c>
      <c r="FG310" s="104"/>
      <c r="FH310" s="104" t="str">
        <f t="shared" si="299"/>
        <v/>
      </c>
      <c r="FI310" s="104" t="str">
        <f t="shared" si="299"/>
        <v/>
      </c>
      <c r="FJ310" s="104" t="str">
        <f t="shared" si="299"/>
        <v/>
      </c>
      <c r="FK310" s="104" t="str">
        <f t="shared" si="299"/>
        <v/>
      </c>
      <c r="FL310" s="104" t="str">
        <f t="shared" si="299"/>
        <v/>
      </c>
      <c r="FM310" s="104" t="str">
        <f t="shared" si="289"/>
        <v/>
      </c>
      <c r="FN310" s="104" t="str">
        <f t="shared" si="289"/>
        <v/>
      </c>
      <c r="FO310" s="104" t="str">
        <f t="shared" si="289"/>
        <v/>
      </c>
      <c r="FP310" s="104" t="str">
        <f t="shared" si="289"/>
        <v/>
      </c>
      <c r="FQ310" s="104" t="str">
        <f t="shared" si="289"/>
        <v/>
      </c>
      <c r="FR310" s="104" t="str">
        <f t="shared" si="289"/>
        <v/>
      </c>
      <c r="FS310" s="104" t="str">
        <f t="shared" si="289"/>
        <v/>
      </c>
      <c r="FT310" s="104" t="str">
        <f t="shared" si="289"/>
        <v/>
      </c>
      <c r="FU310" s="104"/>
      <c r="FV310" s="104" t="str">
        <f t="shared" si="300"/>
        <v/>
      </c>
      <c r="FW310" s="104" t="str">
        <f t="shared" si="300"/>
        <v/>
      </c>
      <c r="FX310" s="104" t="str">
        <f t="shared" si="300"/>
        <v/>
      </c>
      <c r="FY310" s="104" t="str">
        <f t="shared" si="300"/>
        <v/>
      </c>
      <c r="FZ310" s="104" t="str">
        <f t="shared" si="300"/>
        <v/>
      </c>
      <c r="GA310" s="104" t="str">
        <f t="shared" si="290"/>
        <v/>
      </c>
      <c r="GB310" s="104" t="str">
        <f t="shared" si="290"/>
        <v/>
      </c>
      <c r="GC310" s="104" t="str">
        <f t="shared" si="290"/>
        <v/>
      </c>
      <c r="GD310" s="104" t="str">
        <f t="shared" si="290"/>
        <v/>
      </c>
      <c r="GE310" s="104" t="str">
        <f t="shared" si="290"/>
        <v/>
      </c>
      <c r="GF310" s="104" t="str">
        <f t="shared" si="290"/>
        <v/>
      </c>
      <c r="GG310" s="104" t="str">
        <f t="shared" si="290"/>
        <v/>
      </c>
      <c r="GH310" s="104" t="str">
        <f t="shared" si="290"/>
        <v/>
      </c>
      <c r="GI310" s="104"/>
      <c r="GJ310" s="104" t="str">
        <f t="shared" si="301"/>
        <v/>
      </c>
      <c r="GK310" s="104" t="str">
        <f t="shared" si="301"/>
        <v/>
      </c>
      <c r="GL310" s="104" t="str">
        <f t="shared" si="301"/>
        <v/>
      </c>
      <c r="GM310" s="104" t="str">
        <f t="shared" si="301"/>
        <v/>
      </c>
      <c r="GN310" s="104" t="str">
        <f t="shared" si="301"/>
        <v/>
      </c>
      <c r="GO310" s="104" t="str">
        <f t="shared" si="291"/>
        <v/>
      </c>
      <c r="GP310" s="104" t="str">
        <f t="shared" si="291"/>
        <v/>
      </c>
      <c r="GQ310" s="104" t="str">
        <f t="shared" si="291"/>
        <v/>
      </c>
      <c r="GR310" s="104" t="str">
        <f t="shared" si="291"/>
        <v/>
      </c>
      <c r="GS310" s="104" t="str">
        <f t="shared" si="291"/>
        <v/>
      </c>
      <c r="GT310" s="104" t="str">
        <f t="shared" si="291"/>
        <v/>
      </c>
      <c r="GU310" s="104" t="str">
        <f t="shared" si="291"/>
        <v/>
      </c>
      <c r="GV310" s="104" t="str">
        <f t="shared" si="291"/>
        <v/>
      </c>
      <c r="GW310" s="104"/>
      <c r="GX310" s="104" t="str">
        <f t="shared" si="302"/>
        <v/>
      </c>
      <c r="GY310" s="104" t="str">
        <f t="shared" si="302"/>
        <v/>
      </c>
      <c r="GZ310" s="104" t="str">
        <f t="shared" si="302"/>
        <v/>
      </c>
      <c r="HA310" s="104" t="str">
        <f t="shared" si="302"/>
        <v/>
      </c>
      <c r="HB310" s="104" t="str">
        <f t="shared" si="302"/>
        <v/>
      </c>
      <c r="HC310" s="104" t="str">
        <f t="shared" si="292"/>
        <v/>
      </c>
      <c r="HD310" s="104" t="str">
        <f t="shared" si="292"/>
        <v/>
      </c>
      <c r="HE310" s="104" t="str">
        <f t="shared" si="292"/>
        <v/>
      </c>
      <c r="HF310" s="104" t="str">
        <f t="shared" si="292"/>
        <v/>
      </c>
      <c r="HG310" s="104" t="str">
        <f t="shared" si="292"/>
        <v/>
      </c>
      <c r="HH310" s="104" t="str">
        <f t="shared" si="292"/>
        <v/>
      </c>
      <c r="HI310" s="104" t="str">
        <f t="shared" si="292"/>
        <v/>
      </c>
      <c r="HJ310" s="104" t="str">
        <f t="shared" si="292"/>
        <v/>
      </c>
    </row>
    <row r="311" spans="1:218" x14ac:dyDescent="0.25">
      <c r="A311" s="91">
        <v>40673</v>
      </c>
      <c r="B311" s="113">
        <v>0.60416666666666663</v>
      </c>
      <c r="C311" s="114" t="s">
        <v>565</v>
      </c>
      <c r="D311" s="160" t="s">
        <v>694</v>
      </c>
      <c r="E311" s="112">
        <v>9.1999999999999993</v>
      </c>
      <c r="F311" s="134"/>
      <c r="G311" s="161" t="s">
        <v>695</v>
      </c>
      <c r="H311" s="162" t="str">
        <f>INDEX('Daily Activity List'!B:B,MATCH(A311,'Daily Activity List'!$A:$A))</f>
        <v>Dissemination</v>
      </c>
      <c r="I311" s="136"/>
      <c r="J311" s="104" t="str">
        <f t="shared" si="259"/>
        <v/>
      </c>
      <c r="K311" s="104" t="str">
        <f t="shared" si="259"/>
        <v/>
      </c>
      <c r="L311" s="104" t="str">
        <f t="shared" si="274"/>
        <v/>
      </c>
      <c r="M311" s="104" t="str">
        <f t="shared" si="274"/>
        <v/>
      </c>
      <c r="N311" s="104" t="str">
        <f t="shared" si="274"/>
        <v/>
      </c>
      <c r="O311" s="104" t="str">
        <f t="shared" si="274"/>
        <v/>
      </c>
      <c r="P311" s="104" t="str">
        <f t="shared" si="274"/>
        <v/>
      </c>
      <c r="Q311" s="104" t="str">
        <f t="shared" si="274"/>
        <v/>
      </c>
      <c r="R311" s="104" t="str">
        <f t="shared" si="274"/>
        <v/>
      </c>
      <c r="S311" s="104" t="str">
        <f t="shared" si="274"/>
        <v/>
      </c>
      <c r="T311" s="104" t="str">
        <f t="shared" si="274"/>
        <v/>
      </c>
      <c r="U311" s="104" t="str">
        <f t="shared" si="274"/>
        <v/>
      </c>
      <c r="V311" s="104" t="str">
        <f t="shared" si="274"/>
        <v/>
      </c>
      <c r="W311" s="136"/>
      <c r="X311" s="104" t="str">
        <f t="shared" si="279"/>
        <v/>
      </c>
      <c r="Y311" s="104" t="str">
        <f t="shared" si="275"/>
        <v/>
      </c>
      <c r="Z311" s="104" t="str">
        <f t="shared" si="275"/>
        <v/>
      </c>
      <c r="AA311" s="104" t="str">
        <f t="shared" si="275"/>
        <v/>
      </c>
      <c r="AB311" s="104" t="str">
        <f t="shared" si="275"/>
        <v/>
      </c>
      <c r="AC311" s="104" t="str">
        <f t="shared" si="275"/>
        <v/>
      </c>
      <c r="AD311" s="104" t="str">
        <f t="shared" si="275"/>
        <v/>
      </c>
      <c r="AE311" s="104" t="str">
        <f t="shared" si="275"/>
        <v/>
      </c>
      <c r="AF311" s="104" t="str">
        <f t="shared" si="275"/>
        <v/>
      </c>
      <c r="AG311" s="104" t="str">
        <f t="shared" si="275"/>
        <v/>
      </c>
      <c r="AH311" s="104" t="str">
        <f t="shared" si="275"/>
        <v/>
      </c>
      <c r="AI311" s="104" t="str">
        <f t="shared" si="275"/>
        <v/>
      </c>
      <c r="AJ311" s="104" t="str">
        <f t="shared" si="275"/>
        <v/>
      </c>
      <c r="AK311" s="104"/>
      <c r="AL311" s="104" t="str">
        <f t="shared" si="280"/>
        <v/>
      </c>
      <c r="AM311" s="104" t="str">
        <f t="shared" si="276"/>
        <v/>
      </c>
      <c r="AN311" s="104" t="str">
        <f t="shared" si="276"/>
        <v/>
      </c>
      <c r="AO311" s="104" t="str">
        <f t="shared" si="276"/>
        <v/>
      </c>
      <c r="AP311" s="104" t="str">
        <f t="shared" si="276"/>
        <v/>
      </c>
      <c r="AQ311" s="104" t="str">
        <f t="shared" si="276"/>
        <v/>
      </c>
      <c r="AR311" s="104" t="str">
        <f t="shared" si="276"/>
        <v/>
      </c>
      <c r="AS311" s="104" t="str">
        <f t="shared" si="276"/>
        <v/>
      </c>
      <c r="AT311" s="104" t="str">
        <f t="shared" si="276"/>
        <v/>
      </c>
      <c r="AU311" s="104" t="str">
        <f t="shared" si="276"/>
        <v/>
      </c>
      <c r="AV311" s="104" t="str">
        <f t="shared" si="276"/>
        <v/>
      </c>
      <c r="AW311" s="104" t="str">
        <f t="shared" si="276"/>
        <v/>
      </c>
      <c r="AX311" s="104" t="str">
        <f t="shared" si="276"/>
        <v/>
      </c>
      <c r="AY311" s="104"/>
      <c r="AZ311" s="104">
        <f t="shared" si="281"/>
        <v>9.1999999999999993</v>
      </c>
      <c r="BA311" s="104" t="str">
        <f t="shared" si="277"/>
        <v/>
      </c>
      <c r="BB311" s="104" t="str">
        <f t="shared" si="277"/>
        <v/>
      </c>
      <c r="BC311" s="104" t="str">
        <f t="shared" si="277"/>
        <v/>
      </c>
      <c r="BD311" s="104" t="str">
        <f t="shared" si="277"/>
        <v/>
      </c>
      <c r="BE311" s="104" t="str">
        <f t="shared" si="277"/>
        <v/>
      </c>
      <c r="BF311" s="104" t="str">
        <f t="shared" si="277"/>
        <v/>
      </c>
      <c r="BG311" s="104" t="str">
        <f t="shared" si="277"/>
        <v/>
      </c>
      <c r="BH311" s="104" t="str">
        <f t="shared" si="277"/>
        <v/>
      </c>
      <c r="BI311" s="104" t="str">
        <f t="shared" si="277"/>
        <v/>
      </c>
      <c r="BJ311" s="104" t="str">
        <f t="shared" si="277"/>
        <v/>
      </c>
      <c r="BK311" s="104" t="str">
        <f t="shared" si="277"/>
        <v/>
      </c>
      <c r="BL311" s="104" t="str">
        <f t="shared" si="277"/>
        <v/>
      </c>
      <c r="BM311" s="104"/>
      <c r="BN311" s="104" t="str">
        <f t="shared" si="282"/>
        <v/>
      </c>
      <c r="BO311" s="104" t="str">
        <f t="shared" si="278"/>
        <v/>
      </c>
      <c r="BP311" s="104" t="str">
        <f t="shared" si="278"/>
        <v/>
      </c>
      <c r="BQ311" s="104" t="str">
        <f t="shared" si="278"/>
        <v/>
      </c>
      <c r="BR311" s="104" t="str">
        <f t="shared" si="278"/>
        <v/>
      </c>
      <c r="BS311" s="104" t="str">
        <f t="shared" si="278"/>
        <v/>
      </c>
      <c r="BT311" s="104" t="str">
        <f t="shared" si="278"/>
        <v/>
      </c>
      <c r="BU311" s="104" t="str">
        <f t="shared" si="278"/>
        <v/>
      </c>
      <c r="BV311" s="104" t="str">
        <f t="shared" si="278"/>
        <v/>
      </c>
      <c r="BW311" s="104" t="str">
        <f t="shared" si="278"/>
        <v/>
      </c>
      <c r="BX311" s="104" t="str">
        <f t="shared" si="278"/>
        <v/>
      </c>
      <c r="BY311" s="104" t="str">
        <f t="shared" si="278"/>
        <v/>
      </c>
      <c r="BZ311" s="104" t="str">
        <f t="shared" si="278"/>
        <v/>
      </c>
      <c r="CA311" s="104"/>
      <c r="CB311" s="104" t="str">
        <f t="shared" si="293"/>
        <v/>
      </c>
      <c r="CC311" s="104" t="str">
        <f t="shared" si="293"/>
        <v/>
      </c>
      <c r="CD311" s="104" t="str">
        <f t="shared" si="293"/>
        <v/>
      </c>
      <c r="CE311" s="104" t="str">
        <f t="shared" si="293"/>
        <v/>
      </c>
      <c r="CF311" s="104" t="str">
        <f t="shared" si="293"/>
        <v/>
      </c>
      <c r="CG311" s="104" t="str">
        <f t="shared" si="283"/>
        <v/>
      </c>
      <c r="CH311" s="104" t="str">
        <f t="shared" si="283"/>
        <v/>
      </c>
      <c r="CI311" s="104" t="str">
        <f t="shared" si="283"/>
        <v/>
      </c>
      <c r="CJ311" s="104" t="str">
        <f t="shared" si="283"/>
        <v/>
      </c>
      <c r="CK311" s="104" t="str">
        <f t="shared" si="283"/>
        <v/>
      </c>
      <c r="CL311" s="104" t="str">
        <f t="shared" si="283"/>
        <v/>
      </c>
      <c r="CM311" s="104" t="str">
        <f t="shared" si="283"/>
        <v/>
      </c>
      <c r="CN311" s="104" t="str">
        <f t="shared" si="283"/>
        <v/>
      </c>
      <c r="CO311" s="104"/>
      <c r="CP311" s="104" t="str">
        <f t="shared" si="294"/>
        <v/>
      </c>
      <c r="CQ311" s="104" t="str">
        <f t="shared" si="294"/>
        <v/>
      </c>
      <c r="CR311" s="104" t="str">
        <f t="shared" si="294"/>
        <v/>
      </c>
      <c r="CS311" s="104" t="str">
        <f t="shared" si="294"/>
        <v/>
      </c>
      <c r="CT311" s="104" t="str">
        <f t="shared" si="294"/>
        <v/>
      </c>
      <c r="CU311" s="104" t="str">
        <f t="shared" si="284"/>
        <v/>
      </c>
      <c r="CV311" s="104" t="str">
        <f t="shared" si="284"/>
        <v/>
      </c>
      <c r="CW311" s="104" t="str">
        <f t="shared" si="284"/>
        <v/>
      </c>
      <c r="CX311" s="104" t="str">
        <f t="shared" si="284"/>
        <v/>
      </c>
      <c r="CY311" s="104" t="str">
        <f t="shared" si="284"/>
        <v/>
      </c>
      <c r="CZ311" s="104" t="str">
        <f t="shared" si="284"/>
        <v/>
      </c>
      <c r="DA311" s="104" t="str">
        <f t="shared" si="284"/>
        <v/>
      </c>
      <c r="DB311" s="104" t="str">
        <f t="shared" si="284"/>
        <v/>
      </c>
      <c r="DC311" s="104"/>
      <c r="DD311" s="104" t="str">
        <f t="shared" si="295"/>
        <v/>
      </c>
      <c r="DE311" s="104" t="str">
        <f t="shared" si="295"/>
        <v/>
      </c>
      <c r="DF311" s="104" t="str">
        <f t="shared" si="295"/>
        <v/>
      </c>
      <c r="DG311" s="104" t="str">
        <f t="shared" si="295"/>
        <v/>
      </c>
      <c r="DH311" s="104" t="str">
        <f t="shared" si="295"/>
        <v/>
      </c>
      <c r="DI311" s="104" t="str">
        <f t="shared" si="285"/>
        <v/>
      </c>
      <c r="DJ311" s="104" t="str">
        <f t="shared" si="285"/>
        <v/>
      </c>
      <c r="DK311" s="104" t="str">
        <f t="shared" si="285"/>
        <v/>
      </c>
      <c r="DL311" s="104" t="str">
        <f t="shared" si="285"/>
        <v/>
      </c>
      <c r="DM311" s="104" t="str">
        <f t="shared" si="285"/>
        <v/>
      </c>
      <c r="DN311" s="104" t="str">
        <f t="shared" si="285"/>
        <v/>
      </c>
      <c r="DO311" s="104" t="str">
        <f t="shared" si="285"/>
        <v/>
      </c>
      <c r="DP311" s="104" t="str">
        <f t="shared" si="285"/>
        <v/>
      </c>
      <c r="DQ311" s="104"/>
      <c r="DR311" s="104" t="str">
        <f t="shared" si="296"/>
        <v/>
      </c>
      <c r="DS311" s="104" t="str">
        <f t="shared" si="296"/>
        <v/>
      </c>
      <c r="DT311" s="104" t="str">
        <f t="shared" si="296"/>
        <v/>
      </c>
      <c r="DU311" s="104" t="str">
        <f t="shared" si="296"/>
        <v/>
      </c>
      <c r="DV311" s="104" t="str">
        <f t="shared" si="296"/>
        <v/>
      </c>
      <c r="DW311" s="104" t="str">
        <f t="shared" si="286"/>
        <v/>
      </c>
      <c r="DX311" s="104" t="str">
        <f t="shared" si="286"/>
        <v/>
      </c>
      <c r="DY311" s="104" t="str">
        <f t="shared" si="286"/>
        <v/>
      </c>
      <c r="DZ311" s="104" t="str">
        <f t="shared" si="286"/>
        <v/>
      </c>
      <c r="EA311" s="104" t="str">
        <f t="shared" si="286"/>
        <v/>
      </c>
      <c r="EB311" s="104" t="str">
        <f t="shared" si="286"/>
        <v/>
      </c>
      <c r="EC311" s="104" t="str">
        <f t="shared" si="286"/>
        <v/>
      </c>
      <c r="ED311" s="104" t="str">
        <f t="shared" si="286"/>
        <v/>
      </c>
      <c r="EE311" s="104"/>
      <c r="EF311" s="104" t="str">
        <f t="shared" si="297"/>
        <v/>
      </c>
      <c r="EG311" s="104" t="str">
        <f t="shared" si="297"/>
        <v/>
      </c>
      <c r="EH311" s="104" t="str">
        <f t="shared" si="297"/>
        <v/>
      </c>
      <c r="EI311" s="104" t="str">
        <f t="shared" si="297"/>
        <v/>
      </c>
      <c r="EJ311" s="104" t="str">
        <f t="shared" si="297"/>
        <v/>
      </c>
      <c r="EK311" s="104" t="str">
        <f t="shared" si="287"/>
        <v/>
      </c>
      <c r="EL311" s="104" t="str">
        <f t="shared" si="287"/>
        <v/>
      </c>
      <c r="EM311" s="104" t="str">
        <f t="shared" si="287"/>
        <v/>
      </c>
      <c r="EN311" s="104" t="str">
        <f t="shared" si="287"/>
        <v/>
      </c>
      <c r="EO311" s="104" t="str">
        <f t="shared" si="287"/>
        <v/>
      </c>
      <c r="EP311" s="104" t="str">
        <f t="shared" si="287"/>
        <v/>
      </c>
      <c r="EQ311" s="104" t="str">
        <f t="shared" si="287"/>
        <v/>
      </c>
      <c r="ER311" s="104" t="str">
        <f t="shared" si="287"/>
        <v/>
      </c>
      <c r="ES311" s="104"/>
      <c r="ET311" s="104" t="str">
        <f t="shared" si="298"/>
        <v/>
      </c>
      <c r="EU311" s="104" t="str">
        <f t="shared" si="298"/>
        <v/>
      </c>
      <c r="EV311" s="104" t="str">
        <f t="shared" si="298"/>
        <v/>
      </c>
      <c r="EW311" s="104" t="str">
        <f t="shared" si="298"/>
        <v/>
      </c>
      <c r="EX311" s="104" t="str">
        <f t="shared" si="298"/>
        <v/>
      </c>
      <c r="EY311" s="104" t="str">
        <f t="shared" si="288"/>
        <v/>
      </c>
      <c r="EZ311" s="104" t="str">
        <f t="shared" si="288"/>
        <v/>
      </c>
      <c r="FA311" s="104" t="str">
        <f t="shared" si="288"/>
        <v/>
      </c>
      <c r="FB311" s="104" t="str">
        <f t="shared" si="288"/>
        <v/>
      </c>
      <c r="FC311" s="104" t="str">
        <f t="shared" si="288"/>
        <v/>
      </c>
      <c r="FD311" s="104" t="str">
        <f t="shared" si="288"/>
        <v/>
      </c>
      <c r="FE311" s="104" t="str">
        <f t="shared" si="288"/>
        <v/>
      </c>
      <c r="FF311" s="104" t="str">
        <f t="shared" si="288"/>
        <v/>
      </c>
      <c r="FG311" s="104"/>
      <c r="FH311" s="104" t="str">
        <f t="shared" si="299"/>
        <v/>
      </c>
      <c r="FI311" s="104" t="str">
        <f t="shared" si="299"/>
        <v/>
      </c>
      <c r="FJ311" s="104" t="str">
        <f t="shared" si="299"/>
        <v/>
      </c>
      <c r="FK311" s="104" t="str">
        <f t="shared" si="299"/>
        <v/>
      </c>
      <c r="FL311" s="104" t="str">
        <f t="shared" si="299"/>
        <v/>
      </c>
      <c r="FM311" s="104" t="str">
        <f t="shared" si="289"/>
        <v/>
      </c>
      <c r="FN311" s="104" t="str">
        <f t="shared" si="289"/>
        <v/>
      </c>
      <c r="FO311" s="104" t="str">
        <f t="shared" si="289"/>
        <v/>
      </c>
      <c r="FP311" s="104" t="str">
        <f t="shared" si="289"/>
        <v/>
      </c>
      <c r="FQ311" s="104" t="str">
        <f t="shared" si="289"/>
        <v/>
      </c>
      <c r="FR311" s="104" t="str">
        <f t="shared" si="289"/>
        <v/>
      </c>
      <c r="FS311" s="104" t="str">
        <f t="shared" si="289"/>
        <v/>
      </c>
      <c r="FT311" s="104" t="str">
        <f t="shared" si="289"/>
        <v/>
      </c>
      <c r="FU311" s="104"/>
      <c r="FV311" s="104" t="str">
        <f t="shared" si="300"/>
        <v/>
      </c>
      <c r="FW311" s="104" t="str">
        <f t="shared" si="300"/>
        <v/>
      </c>
      <c r="FX311" s="104" t="str">
        <f t="shared" si="300"/>
        <v/>
      </c>
      <c r="FY311" s="104" t="str">
        <f t="shared" si="300"/>
        <v/>
      </c>
      <c r="FZ311" s="104" t="str">
        <f t="shared" si="300"/>
        <v/>
      </c>
      <c r="GA311" s="104" t="str">
        <f t="shared" si="290"/>
        <v/>
      </c>
      <c r="GB311" s="104" t="str">
        <f t="shared" si="290"/>
        <v/>
      </c>
      <c r="GC311" s="104" t="str">
        <f t="shared" si="290"/>
        <v/>
      </c>
      <c r="GD311" s="104" t="str">
        <f t="shared" si="290"/>
        <v/>
      </c>
      <c r="GE311" s="104" t="str">
        <f t="shared" si="290"/>
        <v/>
      </c>
      <c r="GF311" s="104" t="str">
        <f t="shared" si="290"/>
        <v/>
      </c>
      <c r="GG311" s="104" t="str">
        <f t="shared" si="290"/>
        <v/>
      </c>
      <c r="GH311" s="104" t="str">
        <f t="shared" si="290"/>
        <v/>
      </c>
      <c r="GI311" s="104"/>
      <c r="GJ311" s="104" t="str">
        <f t="shared" si="301"/>
        <v/>
      </c>
      <c r="GK311" s="104" t="str">
        <f t="shared" si="301"/>
        <v/>
      </c>
      <c r="GL311" s="104" t="str">
        <f t="shared" si="301"/>
        <v/>
      </c>
      <c r="GM311" s="104" t="str">
        <f t="shared" si="301"/>
        <v/>
      </c>
      <c r="GN311" s="104" t="str">
        <f t="shared" si="301"/>
        <v/>
      </c>
      <c r="GO311" s="104" t="str">
        <f t="shared" si="291"/>
        <v/>
      </c>
      <c r="GP311" s="104" t="str">
        <f t="shared" si="291"/>
        <v/>
      </c>
      <c r="GQ311" s="104" t="str">
        <f t="shared" si="291"/>
        <v/>
      </c>
      <c r="GR311" s="104" t="str">
        <f t="shared" si="291"/>
        <v/>
      </c>
      <c r="GS311" s="104" t="str">
        <f t="shared" si="291"/>
        <v/>
      </c>
      <c r="GT311" s="104" t="str">
        <f t="shared" si="291"/>
        <v/>
      </c>
      <c r="GU311" s="104" t="str">
        <f t="shared" si="291"/>
        <v/>
      </c>
      <c r="GV311" s="104" t="str">
        <f t="shared" si="291"/>
        <v/>
      </c>
      <c r="GW311" s="104"/>
      <c r="GX311" s="104" t="str">
        <f t="shared" si="302"/>
        <v/>
      </c>
      <c r="GY311" s="104" t="str">
        <f t="shared" si="302"/>
        <v/>
      </c>
      <c r="GZ311" s="104" t="str">
        <f t="shared" si="302"/>
        <v/>
      </c>
      <c r="HA311" s="104" t="str">
        <f t="shared" si="302"/>
        <v/>
      </c>
      <c r="HB311" s="104" t="str">
        <f t="shared" si="302"/>
        <v/>
      </c>
      <c r="HC311" s="104" t="str">
        <f t="shared" si="292"/>
        <v/>
      </c>
      <c r="HD311" s="104" t="str">
        <f t="shared" si="292"/>
        <v/>
      </c>
      <c r="HE311" s="104" t="str">
        <f t="shared" si="292"/>
        <v/>
      </c>
      <c r="HF311" s="104" t="str">
        <f t="shared" si="292"/>
        <v/>
      </c>
      <c r="HG311" s="104" t="str">
        <f t="shared" si="292"/>
        <v/>
      </c>
      <c r="HH311" s="104" t="str">
        <f t="shared" si="292"/>
        <v/>
      </c>
      <c r="HI311" s="104" t="str">
        <f t="shared" si="292"/>
        <v/>
      </c>
      <c r="HJ311" s="104" t="str">
        <f t="shared" si="292"/>
        <v/>
      </c>
    </row>
    <row r="312" spans="1:218" x14ac:dyDescent="0.25">
      <c r="A312" s="91">
        <v>40673</v>
      </c>
      <c r="B312" s="113">
        <v>0.44791666666666669</v>
      </c>
      <c r="C312" s="114" t="s">
        <v>571</v>
      </c>
      <c r="D312" s="160" t="s">
        <v>696</v>
      </c>
      <c r="E312" s="112">
        <v>8.1999999999999993</v>
      </c>
      <c r="F312" s="134"/>
      <c r="G312" s="161" t="s">
        <v>697</v>
      </c>
      <c r="H312" s="162" t="str">
        <f>INDEX('Daily Activity List'!B:B,MATCH(A312,'Daily Activity List'!$A:$A))</f>
        <v>Dissemination</v>
      </c>
      <c r="I312" s="136"/>
      <c r="J312" s="104">
        <f t="shared" si="259"/>
        <v>8.1999999999999993</v>
      </c>
      <c r="K312" s="104" t="str">
        <f t="shared" si="259"/>
        <v/>
      </c>
      <c r="L312" s="104" t="str">
        <f t="shared" si="274"/>
        <v/>
      </c>
      <c r="M312" s="104" t="str">
        <f t="shared" si="274"/>
        <v/>
      </c>
      <c r="N312" s="104" t="str">
        <f t="shared" si="274"/>
        <v/>
      </c>
      <c r="O312" s="104" t="str">
        <f t="shared" si="274"/>
        <v/>
      </c>
      <c r="P312" s="104" t="str">
        <f t="shared" si="274"/>
        <v/>
      </c>
      <c r="Q312" s="104" t="str">
        <f t="shared" si="274"/>
        <v/>
      </c>
      <c r="R312" s="104" t="str">
        <f t="shared" si="274"/>
        <v/>
      </c>
      <c r="S312" s="104" t="str">
        <f t="shared" si="274"/>
        <v/>
      </c>
      <c r="T312" s="104" t="str">
        <f t="shared" si="274"/>
        <v/>
      </c>
      <c r="U312" s="104" t="str">
        <f t="shared" si="274"/>
        <v/>
      </c>
      <c r="V312" s="104" t="str">
        <f t="shared" ref="L312:V336" si="303">IF($C312="Decontamination Line",IF($E312="","",IF($H312=V$1,$E312,"")),"")</f>
        <v/>
      </c>
      <c r="W312" s="136"/>
      <c r="X312" s="104" t="str">
        <f t="shared" si="279"/>
        <v/>
      </c>
      <c r="Y312" s="104" t="str">
        <f t="shared" si="275"/>
        <v/>
      </c>
      <c r="Z312" s="104" t="str">
        <f t="shared" si="275"/>
        <v/>
      </c>
      <c r="AA312" s="104" t="str">
        <f t="shared" si="275"/>
        <v/>
      </c>
      <c r="AB312" s="104" t="str">
        <f t="shared" si="275"/>
        <v/>
      </c>
      <c r="AC312" s="104" t="str">
        <f t="shared" si="275"/>
        <v/>
      </c>
      <c r="AD312" s="104" t="str">
        <f t="shared" si="275"/>
        <v/>
      </c>
      <c r="AE312" s="104" t="str">
        <f t="shared" si="275"/>
        <v/>
      </c>
      <c r="AF312" s="104" t="str">
        <f t="shared" si="275"/>
        <v/>
      </c>
      <c r="AG312" s="104" t="str">
        <f t="shared" si="275"/>
        <v/>
      </c>
      <c r="AH312" s="104" t="str">
        <f t="shared" si="275"/>
        <v/>
      </c>
      <c r="AI312" s="104" t="str">
        <f t="shared" si="275"/>
        <v/>
      </c>
      <c r="AJ312" s="104" t="str">
        <f t="shared" si="275"/>
        <v/>
      </c>
      <c r="AK312" s="104"/>
      <c r="AL312" s="104" t="str">
        <f t="shared" si="280"/>
        <v/>
      </c>
      <c r="AM312" s="104" t="str">
        <f t="shared" si="276"/>
        <v/>
      </c>
      <c r="AN312" s="104" t="str">
        <f t="shared" si="276"/>
        <v/>
      </c>
      <c r="AO312" s="104" t="str">
        <f t="shared" si="276"/>
        <v/>
      </c>
      <c r="AP312" s="104" t="str">
        <f t="shared" si="276"/>
        <v/>
      </c>
      <c r="AQ312" s="104" t="str">
        <f t="shared" si="276"/>
        <v/>
      </c>
      <c r="AR312" s="104" t="str">
        <f t="shared" si="276"/>
        <v/>
      </c>
      <c r="AS312" s="104" t="str">
        <f t="shared" si="276"/>
        <v/>
      </c>
      <c r="AT312" s="104" t="str">
        <f t="shared" si="276"/>
        <v/>
      </c>
      <c r="AU312" s="104" t="str">
        <f t="shared" si="276"/>
        <v/>
      </c>
      <c r="AV312" s="104" t="str">
        <f t="shared" si="276"/>
        <v/>
      </c>
      <c r="AW312" s="104" t="str">
        <f t="shared" si="276"/>
        <v/>
      </c>
      <c r="AX312" s="104" t="str">
        <f t="shared" si="276"/>
        <v/>
      </c>
      <c r="AY312" s="104"/>
      <c r="AZ312" s="104" t="str">
        <f t="shared" si="281"/>
        <v/>
      </c>
      <c r="BA312" s="104" t="str">
        <f t="shared" si="277"/>
        <v/>
      </c>
      <c r="BB312" s="104" t="str">
        <f t="shared" si="277"/>
        <v/>
      </c>
      <c r="BC312" s="104" t="str">
        <f t="shared" si="277"/>
        <v/>
      </c>
      <c r="BD312" s="104" t="str">
        <f t="shared" si="277"/>
        <v/>
      </c>
      <c r="BE312" s="104" t="str">
        <f t="shared" si="277"/>
        <v/>
      </c>
      <c r="BF312" s="104" t="str">
        <f t="shared" si="277"/>
        <v/>
      </c>
      <c r="BG312" s="104" t="str">
        <f t="shared" si="277"/>
        <v/>
      </c>
      <c r="BH312" s="104" t="str">
        <f t="shared" si="277"/>
        <v/>
      </c>
      <c r="BI312" s="104" t="str">
        <f t="shared" si="277"/>
        <v/>
      </c>
      <c r="BJ312" s="104" t="str">
        <f t="shared" si="277"/>
        <v/>
      </c>
      <c r="BK312" s="104" t="str">
        <f t="shared" si="277"/>
        <v/>
      </c>
      <c r="BL312" s="104" t="str">
        <f t="shared" si="277"/>
        <v/>
      </c>
      <c r="BM312" s="104"/>
      <c r="BN312" s="104" t="str">
        <f t="shared" si="282"/>
        <v/>
      </c>
      <c r="BO312" s="104" t="str">
        <f t="shared" si="278"/>
        <v/>
      </c>
      <c r="BP312" s="104" t="str">
        <f t="shared" si="278"/>
        <v/>
      </c>
      <c r="BQ312" s="104" t="str">
        <f t="shared" si="278"/>
        <v/>
      </c>
      <c r="BR312" s="104" t="str">
        <f t="shared" si="278"/>
        <v/>
      </c>
      <c r="BS312" s="104" t="str">
        <f t="shared" si="278"/>
        <v/>
      </c>
      <c r="BT312" s="104" t="str">
        <f t="shared" si="278"/>
        <v/>
      </c>
      <c r="BU312" s="104" t="str">
        <f t="shared" si="278"/>
        <v/>
      </c>
      <c r="BV312" s="104" t="str">
        <f t="shared" si="278"/>
        <v/>
      </c>
      <c r="BW312" s="104" t="str">
        <f t="shared" si="278"/>
        <v/>
      </c>
      <c r="BX312" s="104" t="str">
        <f t="shared" si="278"/>
        <v/>
      </c>
      <c r="BY312" s="104" t="str">
        <f t="shared" si="278"/>
        <v/>
      </c>
      <c r="BZ312" s="104" t="str">
        <f t="shared" si="278"/>
        <v/>
      </c>
      <c r="CA312" s="104"/>
      <c r="CB312" s="104" t="str">
        <f t="shared" si="293"/>
        <v/>
      </c>
      <c r="CC312" s="104" t="str">
        <f t="shared" si="293"/>
        <v/>
      </c>
      <c r="CD312" s="104" t="str">
        <f t="shared" si="293"/>
        <v/>
      </c>
      <c r="CE312" s="104" t="str">
        <f t="shared" si="293"/>
        <v/>
      </c>
      <c r="CF312" s="104" t="str">
        <f t="shared" si="293"/>
        <v/>
      </c>
      <c r="CG312" s="104" t="str">
        <f t="shared" si="283"/>
        <v/>
      </c>
      <c r="CH312" s="104" t="str">
        <f t="shared" si="283"/>
        <v/>
      </c>
      <c r="CI312" s="104" t="str">
        <f t="shared" si="283"/>
        <v/>
      </c>
      <c r="CJ312" s="104" t="str">
        <f t="shared" si="283"/>
        <v/>
      </c>
      <c r="CK312" s="104" t="str">
        <f t="shared" si="283"/>
        <v/>
      </c>
      <c r="CL312" s="104" t="str">
        <f t="shared" si="283"/>
        <v/>
      </c>
      <c r="CM312" s="104" t="str">
        <f t="shared" si="283"/>
        <v/>
      </c>
      <c r="CN312" s="104" t="str">
        <f t="shared" si="283"/>
        <v/>
      </c>
      <c r="CO312" s="104"/>
      <c r="CP312" s="104" t="str">
        <f t="shared" si="294"/>
        <v/>
      </c>
      <c r="CQ312" s="104" t="str">
        <f t="shared" si="294"/>
        <v/>
      </c>
      <c r="CR312" s="104" t="str">
        <f t="shared" si="294"/>
        <v/>
      </c>
      <c r="CS312" s="104" t="str">
        <f t="shared" si="294"/>
        <v/>
      </c>
      <c r="CT312" s="104" t="str">
        <f t="shared" si="294"/>
        <v/>
      </c>
      <c r="CU312" s="104" t="str">
        <f t="shared" si="284"/>
        <v/>
      </c>
      <c r="CV312" s="104" t="str">
        <f t="shared" si="284"/>
        <v/>
      </c>
      <c r="CW312" s="104" t="str">
        <f t="shared" si="284"/>
        <v/>
      </c>
      <c r="CX312" s="104" t="str">
        <f t="shared" si="284"/>
        <v/>
      </c>
      <c r="CY312" s="104" t="str">
        <f t="shared" si="284"/>
        <v/>
      </c>
      <c r="CZ312" s="104" t="str">
        <f t="shared" si="284"/>
        <v/>
      </c>
      <c r="DA312" s="104" t="str">
        <f t="shared" si="284"/>
        <v/>
      </c>
      <c r="DB312" s="104" t="str">
        <f t="shared" si="284"/>
        <v/>
      </c>
      <c r="DC312" s="104"/>
      <c r="DD312" s="104" t="str">
        <f t="shared" si="295"/>
        <v/>
      </c>
      <c r="DE312" s="104" t="str">
        <f t="shared" si="295"/>
        <v/>
      </c>
      <c r="DF312" s="104" t="str">
        <f t="shared" si="295"/>
        <v/>
      </c>
      <c r="DG312" s="104" t="str">
        <f t="shared" si="295"/>
        <v/>
      </c>
      <c r="DH312" s="104" t="str">
        <f t="shared" si="295"/>
        <v/>
      </c>
      <c r="DI312" s="104" t="str">
        <f t="shared" si="285"/>
        <v/>
      </c>
      <c r="DJ312" s="104" t="str">
        <f t="shared" si="285"/>
        <v/>
      </c>
      <c r="DK312" s="104" t="str">
        <f t="shared" si="285"/>
        <v/>
      </c>
      <c r="DL312" s="104" t="str">
        <f t="shared" si="285"/>
        <v/>
      </c>
      <c r="DM312" s="104" t="str">
        <f t="shared" si="285"/>
        <v/>
      </c>
      <c r="DN312" s="104" t="str">
        <f t="shared" si="285"/>
        <v/>
      </c>
      <c r="DO312" s="104" t="str">
        <f t="shared" si="285"/>
        <v/>
      </c>
      <c r="DP312" s="104" t="str">
        <f t="shared" si="285"/>
        <v/>
      </c>
      <c r="DQ312" s="104"/>
      <c r="DR312" s="104" t="str">
        <f t="shared" si="296"/>
        <v/>
      </c>
      <c r="DS312" s="104" t="str">
        <f t="shared" si="296"/>
        <v/>
      </c>
      <c r="DT312" s="104" t="str">
        <f t="shared" si="296"/>
        <v/>
      </c>
      <c r="DU312" s="104" t="str">
        <f t="shared" si="296"/>
        <v/>
      </c>
      <c r="DV312" s="104" t="str">
        <f t="shared" si="296"/>
        <v/>
      </c>
      <c r="DW312" s="104" t="str">
        <f t="shared" si="286"/>
        <v/>
      </c>
      <c r="DX312" s="104" t="str">
        <f t="shared" si="286"/>
        <v/>
      </c>
      <c r="DY312" s="104" t="str">
        <f t="shared" si="286"/>
        <v/>
      </c>
      <c r="DZ312" s="104" t="str">
        <f t="shared" si="286"/>
        <v/>
      </c>
      <c r="EA312" s="104" t="str">
        <f t="shared" si="286"/>
        <v/>
      </c>
      <c r="EB312" s="104" t="str">
        <f t="shared" si="286"/>
        <v/>
      </c>
      <c r="EC312" s="104" t="str">
        <f t="shared" si="286"/>
        <v/>
      </c>
      <c r="ED312" s="104" t="str">
        <f t="shared" si="286"/>
        <v/>
      </c>
      <c r="EE312" s="104"/>
      <c r="EF312" s="104" t="str">
        <f t="shared" si="297"/>
        <v/>
      </c>
      <c r="EG312" s="104" t="str">
        <f t="shared" si="297"/>
        <v/>
      </c>
      <c r="EH312" s="104" t="str">
        <f t="shared" si="297"/>
        <v/>
      </c>
      <c r="EI312" s="104" t="str">
        <f t="shared" si="297"/>
        <v/>
      </c>
      <c r="EJ312" s="104" t="str">
        <f t="shared" si="297"/>
        <v/>
      </c>
      <c r="EK312" s="104" t="str">
        <f t="shared" si="287"/>
        <v/>
      </c>
      <c r="EL312" s="104" t="str">
        <f t="shared" si="287"/>
        <v/>
      </c>
      <c r="EM312" s="104" t="str">
        <f t="shared" si="287"/>
        <v/>
      </c>
      <c r="EN312" s="104" t="str">
        <f t="shared" si="287"/>
        <v/>
      </c>
      <c r="EO312" s="104" t="str">
        <f t="shared" si="287"/>
        <v/>
      </c>
      <c r="EP312" s="104" t="str">
        <f t="shared" si="287"/>
        <v/>
      </c>
      <c r="EQ312" s="104" t="str">
        <f t="shared" si="287"/>
        <v/>
      </c>
      <c r="ER312" s="104" t="str">
        <f t="shared" si="287"/>
        <v/>
      </c>
      <c r="ES312" s="104"/>
      <c r="ET312" s="104" t="str">
        <f t="shared" si="298"/>
        <v/>
      </c>
      <c r="EU312" s="104" t="str">
        <f t="shared" si="298"/>
        <v/>
      </c>
      <c r="EV312" s="104" t="str">
        <f t="shared" si="298"/>
        <v/>
      </c>
      <c r="EW312" s="104" t="str">
        <f t="shared" si="298"/>
        <v/>
      </c>
      <c r="EX312" s="104" t="str">
        <f t="shared" si="298"/>
        <v/>
      </c>
      <c r="EY312" s="104" t="str">
        <f t="shared" si="288"/>
        <v/>
      </c>
      <c r="EZ312" s="104" t="str">
        <f t="shared" si="288"/>
        <v/>
      </c>
      <c r="FA312" s="104" t="str">
        <f t="shared" si="288"/>
        <v/>
      </c>
      <c r="FB312" s="104" t="str">
        <f t="shared" si="288"/>
        <v/>
      </c>
      <c r="FC312" s="104" t="str">
        <f t="shared" si="288"/>
        <v/>
      </c>
      <c r="FD312" s="104" t="str">
        <f t="shared" si="288"/>
        <v/>
      </c>
      <c r="FE312" s="104" t="str">
        <f t="shared" si="288"/>
        <v/>
      </c>
      <c r="FF312" s="104" t="str">
        <f t="shared" si="288"/>
        <v/>
      </c>
      <c r="FG312" s="104"/>
      <c r="FH312" s="104" t="str">
        <f t="shared" si="299"/>
        <v/>
      </c>
      <c r="FI312" s="104" t="str">
        <f t="shared" si="299"/>
        <v/>
      </c>
      <c r="FJ312" s="104" t="str">
        <f t="shared" si="299"/>
        <v/>
      </c>
      <c r="FK312" s="104" t="str">
        <f t="shared" si="299"/>
        <v/>
      </c>
      <c r="FL312" s="104" t="str">
        <f t="shared" si="299"/>
        <v/>
      </c>
      <c r="FM312" s="104" t="str">
        <f t="shared" si="289"/>
        <v/>
      </c>
      <c r="FN312" s="104" t="str">
        <f t="shared" si="289"/>
        <v/>
      </c>
      <c r="FO312" s="104" t="str">
        <f t="shared" si="289"/>
        <v/>
      </c>
      <c r="FP312" s="104" t="str">
        <f t="shared" si="289"/>
        <v/>
      </c>
      <c r="FQ312" s="104" t="str">
        <f t="shared" si="289"/>
        <v/>
      </c>
      <c r="FR312" s="104" t="str">
        <f t="shared" si="289"/>
        <v/>
      </c>
      <c r="FS312" s="104" t="str">
        <f t="shared" si="289"/>
        <v/>
      </c>
      <c r="FT312" s="104" t="str">
        <f t="shared" si="289"/>
        <v/>
      </c>
      <c r="FU312" s="104"/>
      <c r="FV312" s="104" t="str">
        <f t="shared" si="300"/>
        <v/>
      </c>
      <c r="FW312" s="104" t="str">
        <f t="shared" si="300"/>
        <v/>
      </c>
      <c r="FX312" s="104" t="str">
        <f t="shared" si="300"/>
        <v/>
      </c>
      <c r="FY312" s="104" t="str">
        <f t="shared" si="300"/>
        <v/>
      </c>
      <c r="FZ312" s="104" t="str">
        <f t="shared" si="300"/>
        <v/>
      </c>
      <c r="GA312" s="104" t="str">
        <f t="shared" si="290"/>
        <v/>
      </c>
      <c r="GB312" s="104" t="str">
        <f t="shared" si="290"/>
        <v/>
      </c>
      <c r="GC312" s="104" t="str">
        <f t="shared" si="290"/>
        <v/>
      </c>
      <c r="GD312" s="104" t="str">
        <f t="shared" si="290"/>
        <v/>
      </c>
      <c r="GE312" s="104" t="str">
        <f t="shared" si="290"/>
        <v/>
      </c>
      <c r="GF312" s="104" t="str">
        <f t="shared" si="290"/>
        <v/>
      </c>
      <c r="GG312" s="104" t="str">
        <f t="shared" si="290"/>
        <v/>
      </c>
      <c r="GH312" s="104" t="str">
        <f t="shared" si="290"/>
        <v/>
      </c>
      <c r="GI312" s="104"/>
      <c r="GJ312" s="104" t="str">
        <f t="shared" si="301"/>
        <v/>
      </c>
      <c r="GK312" s="104" t="str">
        <f t="shared" si="301"/>
        <v/>
      </c>
      <c r="GL312" s="104" t="str">
        <f t="shared" si="301"/>
        <v/>
      </c>
      <c r="GM312" s="104" t="str">
        <f t="shared" si="301"/>
        <v/>
      </c>
      <c r="GN312" s="104" t="str">
        <f t="shared" si="301"/>
        <v/>
      </c>
      <c r="GO312" s="104" t="str">
        <f t="shared" si="291"/>
        <v/>
      </c>
      <c r="GP312" s="104" t="str">
        <f t="shared" si="291"/>
        <v/>
      </c>
      <c r="GQ312" s="104" t="str">
        <f t="shared" si="291"/>
        <v/>
      </c>
      <c r="GR312" s="104" t="str">
        <f t="shared" si="291"/>
        <v/>
      </c>
      <c r="GS312" s="104" t="str">
        <f t="shared" si="291"/>
        <v/>
      </c>
      <c r="GT312" s="104" t="str">
        <f t="shared" si="291"/>
        <v/>
      </c>
      <c r="GU312" s="104" t="str">
        <f t="shared" si="291"/>
        <v/>
      </c>
      <c r="GV312" s="104" t="str">
        <f t="shared" si="291"/>
        <v/>
      </c>
      <c r="GW312" s="104"/>
      <c r="GX312" s="104" t="str">
        <f t="shared" si="302"/>
        <v/>
      </c>
      <c r="GY312" s="104" t="str">
        <f t="shared" si="302"/>
        <v/>
      </c>
      <c r="GZ312" s="104" t="str">
        <f t="shared" si="302"/>
        <v/>
      </c>
      <c r="HA312" s="104" t="str">
        <f t="shared" si="302"/>
        <v/>
      </c>
      <c r="HB312" s="104" t="str">
        <f t="shared" si="302"/>
        <v/>
      </c>
      <c r="HC312" s="104" t="str">
        <f t="shared" si="292"/>
        <v/>
      </c>
      <c r="HD312" s="104" t="str">
        <f t="shared" si="292"/>
        <v/>
      </c>
      <c r="HE312" s="104" t="str">
        <f t="shared" si="292"/>
        <v/>
      </c>
      <c r="HF312" s="104" t="str">
        <f t="shared" si="292"/>
        <v/>
      </c>
      <c r="HG312" s="104" t="str">
        <f t="shared" si="292"/>
        <v/>
      </c>
      <c r="HH312" s="104" t="str">
        <f t="shared" si="292"/>
        <v/>
      </c>
      <c r="HI312" s="104" t="str">
        <f t="shared" si="292"/>
        <v/>
      </c>
      <c r="HJ312" s="104" t="str">
        <f t="shared" si="292"/>
        <v/>
      </c>
    </row>
    <row r="313" spans="1:218" x14ac:dyDescent="0.25">
      <c r="A313" s="91">
        <v>40673</v>
      </c>
      <c r="B313" s="113">
        <v>0.44791666666666669</v>
      </c>
      <c r="C313" s="114" t="s">
        <v>571</v>
      </c>
      <c r="D313" s="160" t="s">
        <v>696</v>
      </c>
      <c r="E313" s="112">
        <v>5.8</v>
      </c>
      <c r="F313" s="134"/>
      <c r="G313" s="161" t="s">
        <v>697</v>
      </c>
      <c r="H313" s="162" t="str">
        <f>INDEX('Daily Activity List'!B:B,MATCH(A313,'Daily Activity List'!$A:$A))</f>
        <v>Dissemination</v>
      </c>
      <c r="I313" s="136"/>
      <c r="J313" s="104">
        <f t="shared" si="259"/>
        <v>5.8</v>
      </c>
      <c r="K313" s="104" t="str">
        <f t="shared" si="259"/>
        <v/>
      </c>
      <c r="L313" s="104" t="str">
        <f t="shared" si="303"/>
        <v/>
      </c>
      <c r="M313" s="104" t="str">
        <f t="shared" si="303"/>
        <v/>
      </c>
      <c r="N313" s="104" t="str">
        <f t="shared" si="303"/>
        <v/>
      </c>
      <c r="O313" s="104" t="str">
        <f t="shared" si="303"/>
        <v/>
      </c>
      <c r="P313" s="104" t="str">
        <f t="shared" si="303"/>
        <v/>
      </c>
      <c r="Q313" s="104" t="str">
        <f t="shared" si="303"/>
        <v/>
      </c>
      <c r="R313" s="104" t="str">
        <f t="shared" si="303"/>
        <v/>
      </c>
      <c r="S313" s="104" t="str">
        <f t="shared" si="303"/>
        <v/>
      </c>
      <c r="T313" s="104" t="str">
        <f t="shared" si="303"/>
        <v/>
      </c>
      <c r="U313" s="104" t="str">
        <f t="shared" si="303"/>
        <v/>
      </c>
      <c r="V313" s="104" t="str">
        <f t="shared" si="303"/>
        <v/>
      </c>
      <c r="W313" s="136"/>
      <c r="X313" s="104" t="str">
        <f t="shared" si="279"/>
        <v/>
      </c>
      <c r="Y313" s="104" t="str">
        <f t="shared" si="275"/>
        <v/>
      </c>
      <c r="Z313" s="104" t="str">
        <f t="shared" si="275"/>
        <v/>
      </c>
      <c r="AA313" s="104" t="str">
        <f t="shared" si="275"/>
        <v/>
      </c>
      <c r="AB313" s="104" t="str">
        <f t="shared" si="275"/>
        <v/>
      </c>
      <c r="AC313" s="104" t="str">
        <f t="shared" si="275"/>
        <v/>
      </c>
      <c r="AD313" s="104" t="str">
        <f t="shared" si="275"/>
        <v/>
      </c>
      <c r="AE313" s="104" t="str">
        <f t="shared" si="275"/>
        <v/>
      </c>
      <c r="AF313" s="104" t="str">
        <f t="shared" si="275"/>
        <v/>
      </c>
      <c r="AG313" s="104" t="str">
        <f t="shared" si="275"/>
        <v/>
      </c>
      <c r="AH313" s="104" t="str">
        <f t="shared" si="275"/>
        <v/>
      </c>
      <c r="AI313" s="104" t="str">
        <f t="shared" si="275"/>
        <v/>
      </c>
      <c r="AJ313" s="104" t="str">
        <f t="shared" si="275"/>
        <v/>
      </c>
      <c r="AK313" s="104"/>
      <c r="AL313" s="104" t="str">
        <f t="shared" si="280"/>
        <v/>
      </c>
      <c r="AM313" s="104" t="str">
        <f t="shared" si="276"/>
        <v/>
      </c>
      <c r="AN313" s="104" t="str">
        <f t="shared" si="276"/>
        <v/>
      </c>
      <c r="AO313" s="104" t="str">
        <f t="shared" si="276"/>
        <v/>
      </c>
      <c r="AP313" s="104" t="str">
        <f t="shared" si="276"/>
        <v/>
      </c>
      <c r="AQ313" s="104" t="str">
        <f t="shared" si="276"/>
        <v/>
      </c>
      <c r="AR313" s="104" t="str">
        <f t="shared" si="276"/>
        <v/>
      </c>
      <c r="AS313" s="104" t="str">
        <f t="shared" si="276"/>
        <v/>
      </c>
      <c r="AT313" s="104" t="str">
        <f t="shared" si="276"/>
        <v/>
      </c>
      <c r="AU313" s="104" t="str">
        <f t="shared" si="276"/>
        <v/>
      </c>
      <c r="AV313" s="104" t="str">
        <f t="shared" si="276"/>
        <v/>
      </c>
      <c r="AW313" s="104" t="str">
        <f t="shared" si="276"/>
        <v/>
      </c>
      <c r="AX313" s="104" t="str">
        <f t="shared" si="276"/>
        <v/>
      </c>
      <c r="AY313" s="104"/>
      <c r="AZ313" s="104" t="str">
        <f t="shared" si="281"/>
        <v/>
      </c>
      <c r="BA313" s="104" t="str">
        <f t="shared" si="277"/>
        <v/>
      </c>
      <c r="BB313" s="104" t="str">
        <f t="shared" si="277"/>
        <v/>
      </c>
      <c r="BC313" s="104" t="str">
        <f t="shared" si="277"/>
        <v/>
      </c>
      <c r="BD313" s="104" t="str">
        <f t="shared" si="277"/>
        <v/>
      </c>
      <c r="BE313" s="104" t="str">
        <f t="shared" si="277"/>
        <v/>
      </c>
      <c r="BF313" s="104" t="str">
        <f t="shared" si="277"/>
        <v/>
      </c>
      <c r="BG313" s="104" t="str">
        <f t="shared" si="277"/>
        <v/>
      </c>
      <c r="BH313" s="104" t="str">
        <f t="shared" si="277"/>
        <v/>
      </c>
      <c r="BI313" s="104" t="str">
        <f t="shared" si="277"/>
        <v/>
      </c>
      <c r="BJ313" s="104" t="str">
        <f t="shared" si="277"/>
        <v/>
      </c>
      <c r="BK313" s="104" t="str">
        <f t="shared" si="277"/>
        <v/>
      </c>
      <c r="BL313" s="104" t="str">
        <f t="shared" si="277"/>
        <v/>
      </c>
      <c r="BM313" s="104"/>
      <c r="BN313" s="104" t="str">
        <f t="shared" si="282"/>
        <v/>
      </c>
      <c r="BO313" s="104" t="str">
        <f t="shared" si="278"/>
        <v/>
      </c>
      <c r="BP313" s="104" t="str">
        <f t="shared" si="278"/>
        <v/>
      </c>
      <c r="BQ313" s="104" t="str">
        <f t="shared" si="278"/>
        <v/>
      </c>
      <c r="BR313" s="104" t="str">
        <f t="shared" si="278"/>
        <v/>
      </c>
      <c r="BS313" s="104" t="str">
        <f t="shared" si="278"/>
        <v/>
      </c>
      <c r="BT313" s="104" t="str">
        <f t="shared" si="278"/>
        <v/>
      </c>
      <c r="BU313" s="104" t="str">
        <f t="shared" si="278"/>
        <v/>
      </c>
      <c r="BV313" s="104" t="str">
        <f t="shared" si="278"/>
        <v/>
      </c>
      <c r="BW313" s="104" t="str">
        <f t="shared" si="278"/>
        <v/>
      </c>
      <c r="BX313" s="104" t="str">
        <f t="shared" si="278"/>
        <v/>
      </c>
      <c r="BY313" s="104" t="str">
        <f t="shared" si="278"/>
        <v/>
      </c>
      <c r="BZ313" s="104" t="str">
        <f t="shared" si="278"/>
        <v/>
      </c>
      <c r="CA313" s="104"/>
      <c r="CB313" s="104" t="str">
        <f t="shared" si="293"/>
        <v/>
      </c>
      <c r="CC313" s="104" t="str">
        <f t="shared" si="293"/>
        <v/>
      </c>
      <c r="CD313" s="104" t="str">
        <f t="shared" si="293"/>
        <v/>
      </c>
      <c r="CE313" s="104" t="str">
        <f t="shared" si="293"/>
        <v/>
      </c>
      <c r="CF313" s="104" t="str">
        <f t="shared" si="293"/>
        <v/>
      </c>
      <c r="CG313" s="104" t="str">
        <f t="shared" si="283"/>
        <v/>
      </c>
      <c r="CH313" s="104" t="str">
        <f t="shared" si="283"/>
        <v/>
      </c>
      <c r="CI313" s="104" t="str">
        <f t="shared" si="283"/>
        <v/>
      </c>
      <c r="CJ313" s="104" t="str">
        <f t="shared" si="283"/>
        <v/>
      </c>
      <c r="CK313" s="104" t="str">
        <f t="shared" si="283"/>
        <v/>
      </c>
      <c r="CL313" s="104" t="str">
        <f t="shared" si="283"/>
        <v/>
      </c>
      <c r="CM313" s="104" t="str">
        <f t="shared" si="283"/>
        <v/>
      </c>
      <c r="CN313" s="104" t="str">
        <f t="shared" si="283"/>
        <v/>
      </c>
      <c r="CO313" s="104"/>
      <c r="CP313" s="104" t="str">
        <f t="shared" si="294"/>
        <v/>
      </c>
      <c r="CQ313" s="104" t="str">
        <f t="shared" si="294"/>
        <v/>
      </c>
      <c r="CR313" s="104" t="str">
        <f t="shared" si="294"/>
        <v/>
      </c>
      <c r="CS313" s="104" t="str">
        <f t="shared" si="294"/>
        <v/>
      </c>
      <c r="CT313" s="104" t="str">
        <f t="shared" si="294"/>
        <v/>
      </c>
      <c r="CU313" s="104" t="str">
        <f t="shared" si="284"/>
        <v/>
      </c>
      <c r="CV313" s="104" t="str">
        <f t="shared" si="284"/>
        <v/>
      </c>
      <c r="CW313" s="104" t="str">
        <f t="shared" si="284"/>
        <v/>
      </c>
      <c r="CX313" s="104" t="str">
        <f t="shared" si="284"/>
        <v/>
      </c>
      <c r="CY313" s="104" t="str">
        <f t="shared" si="284"/>
        <v/>
      </c>
      <c r="CZ313" s="104" t="str">
        <f t="shared" si="284"/>
        <v/>
      </c>
      <c r="DA313" s="104" t="str">
        <f t="shared" si="284"/>
        <v/>
      </c>
      <c r="DB313" s="104" t="str">
        <f t="shared" si="284"/>
        <v/>
      </c>
      <c r="DC313" s="104"/>
      <c r="DD313" s="104" t="str">
        <f t="shared" si="295"/>
        <v/>
      </c>
      <c r="DE313" s="104" t="str">
        <f t="shared" si="295"/>
        <v/>
      </c>
      <c r="DF313" s="104" t="str">
        <f t="shared" si="295"/>
        <v/>
      </c>
      <c r="DG313" s="104" t="str">
        <f t="shared" si="295"/>
        <v/>
      </c>
      <c r="DH313" s="104" t="str">
        <f t="shared" si="295"/>
        <v/>
      </c>
      <c r="DI313" s="104" t="str">
        <f t="shared" si="285"/>
        <v/>
      </c>
      <c r="DJ313" s="104" t="str">
        <f t="shared" si="285"/>
        <v/>
      </c>
      <c r="DK313" s="104" t="str">
        <f t="shared" si="285"/>
        <v/>
      </c>
      <c r="DL313" s="104" t="str">
        <f t="shared" si="285"/>
        <v/>
      </c>
      <c r="DM313" s="104" t="str">
        <f t="shared" si="285"/>
        <v/>
      </c>
      <c r="DN313" s="104" t="str">
        <f t="shared" si="285"/>
        <v/>
      </c>
      <c r="DO313" s="104" t="str">
        <f t="shared" si="285"/>
        <v/>
      </c>
      <c r="DP313" s="104" t="str">
        <f t="shared" si="285"/>
        <v/>
      </c>
      <c r="DQ313" s="104"/>
      <c r="DR313" s="104" t="str">
        <f t="shared" si="296"/>
        <v/>
      </c>
      <c r="DS313" s="104" t="str">
        <f t="shared" si="296"/>
        <v/>
      </c>
      <c r="DT313" s="104" t="str">
        <f t="shared" si="296"/>
        <v/>
      </c>
      <c r="DU313" s="104" t="str">
        <f t="shared" si="296"/>
        <v/>
      </c>
      <c r="DV313" s="104" t="str">
        <f t="shared" si="296"/>
        <v/>
      </c>
      <c r="DW313" s="104" t="str">
        <f t="shared" si="286"/>
        <v/>
      </c>
      <c r="DX313" s="104" t="str">
        <f t="shared" si="286"/>
        <v/>
      </c>
      <c r="DY313" s="104" t="str">
        <f t="shared" si="286"/>
        <v/>
      </c>
      <c r="DZ313" s="104" t="str">
        <f t="shared" si="286"/>
        <v/>
      </c>
      <c r="EA313" s="104" t="str">
        <f t="shared" si="286"/>
        <v/>
      </c>
      <c r="EB313" s="104" t="str">
        <f t="shared" si="286"/>
        <v/>
      </c>
      <c r="EC313" s="104" t="str">
        <f t="shared" si="286"/>
        <v/>
      </c>
      <c r="ED313" s="104" t="str">
        <f t="shared" si="286"/>
        <v/>
      </c>
      <c r="EE313" s="104"/>
      <c r="EF313" s="104" t="str">
        <f t="shared" si="297"/>
        <v/>
      </c>
      <c r="EG313" s="104" t="str">
        <f t="shared" si="297"/>
        <v/>
      </c>
      <c r="EH313" s="104" t="str">
        <f t="shared" si="297"/>
        <v/>
      </c>
      <c r="EI313" s="104" t="str">
        <f t="shared" si="297"/>
        <v/>
      </c>
      <c r="EJ313" s="104" t="str">
        <f t="shared" si="297"/>
        <v/>
      </c>
      <c r="EK313" s="104" t="str">
        <f t="shared" si="287"/>
        <v/>
      </c>
      <c r="EL313" s="104" t="str">
        <f t="shared" si="287"/>
        <v/>
      </c>
      <c r="EM313" s="104" t="str">
        <f t="shared" si="287"/>
        <v/>
      </c>
      <c r="EN313" s="104" t="str">
        <f t="shared" si="287"/>
        <v/>
      </c>
      <c r="EO313" s="104" t="str">
        <f t="shared" si="287"/>
        <v/>
      </c>
      <c r="EP313" s="104" t="str">
        <f t="shared" si="287"/>
        <v/>
      </c>
      <c r="EQ313" s="104" t="str">
        <f t="shared" si="287"/>
        <v/>
      </c>
      <c r="ER313" s="104" t="str">
        <f t="shared" si="287"/>
        <v/>
      </c>
      <c r="ES313" s="104"/>
      <c r="ET313" s="104" t="str">
        <f t="shared" si="298"/>
        <v/>
      </c>
      <c r="EU313" s="104" t="str">
        <f t="shared" si="298"/>
        <v/>
      </c>
      <c r="EV313" s="104" t="str">
        <f t="shared" si="298"/>
        <v/>
      </c>
      <c r="EW313" s="104" t="str">
        <f t="shared" si="298"/>
        <v/>
      </c>
      <c r="EX313" s="104" t="str">
        <f t="shared" si="298"/>
        <v/>
      </c>
      <c r="EY313" s="104" t="str">
        <f t="shared" si="288"/>
        <v/>
      </c>
      <c r="EZ313" s="104" t="str">
        <f t="shared" si="288"/>
        <v/>
      </c>
      <c r="FA313" s="104" t="str">
        <f t="shared" si="288"/>
        <v/>
      </c>
      <c r="FB313" s="104" t="str">
        <f t="shared" si="288"/>
        <v/>
      </c>
      <c r="FC313" s="104" t="str">
        <f t="shared" si="288"/>
        <v/>
      </c>
      <c r="FD313" s="104" t="str">
        <f t="shared" si="288"/>
        <v/>
      </c>
      <c r="FE313" s="104" t="str">
        <f t="shared" si="288"/>
        <v/>
      </c>
      <c r="FF313" s="104" t="str">
        <f t="shared" si="288"/>
        <v/>
      </c>
      <c r="FG313" s="104"/>
      <c r="FH313" s="104" t="str">
        <f t="shared" si="299"/>
        <v/>
      </c>
      <c r="FI313" s="104" t="str">
        <f t="shared" si="299"/>
        <v/>
      </c>
      <c r="FJ313" s="104" t="str">
        <f t="shared" si="299"/>
        <v/>
      </c>
      <c r="FK313" s="104" t="str">
        <f t="shared" si="299"/>
        <v/>
      </c>
      <c r="FL313" s="104" t="str">
        <f t="shared" si="299"/>
        <v/>
      </c>
      <c r="FM313" s="104" t="str">
        <f t="shared" si="289"/>
        <v/>
      </c>
      <c r="FN313" s="104" t="str">
        <f t="shared" si="289"/>
        <v/>
      </c>
      <c r="FO313" s="104" t="str">
        <f t="shared" si="289"/>
        <v/>
      </c>
      <c r="FP313" s="104" t="str">
        <f t="shared" si="289"/>
        <v/>
      </c>
      <c r="FQ313" s="104" t="str">
        <f t="shared" si="289"/>
        <v/>
      </c>
      <c r="FR313" s="104" t="str">
        <f t="shared" si="289"/>
        <v/>
      </c>
      <c r="FS313" s="104" t="str">
        <f t="shared" si="289"/>
        <v/>
      </c>
      <c r="FT313" s="104" t="str">
        <f t="shared" si="289"/>
        <v/>
      </c>
      <c r="FU313" s="104"/>
      <c r="FV313" s="104" t="str">
        <f t="shared" si="300"/>
        <v/>
      </c>
      <c r="FW313" s="104" t="str">
        <f t="shared" si="300"/>
        <v/>
      </c>
      <c r="FX313" s="104" t="str">
        <f t="shared" si="300"/>
        <v/>
      </c>
      <c r="FY313" s="104" t="str">
        <f t="shared" si="300"/>
        <v/>
      </c>
      <c r="FZ313" s="104" t="str">
        <f t="shared" si="300"/>
        <v/>
      </c>
      <c r="GA313" s="104" t="str">
        <f t="shared" si="290"/>
        <v/>
      </c>
      <c r="GB313" s="104" t="str">
        <f t="shared" si="290"/>
        <v/>
      </c>
      <c r="GC313" s="104" t="str">
        <f t="shared" si="290"/>
        <v/>
      </c>
      <c r="GD313" s="104" t="str">
        <f t="shared" si="290"/>
        <v/>
      </c>
      <c r="GE313" s="104" t="str">
        <f t="shared" si="290"/>
        <v/>
      </c>
      <c r="GF313" s="104" t="str">
        <f t="shared" si="290"/>
        <v/>
      </c>
      <c r="GG313" s="104" t="str">
        <f t="shared" si="290"/>
        <v/>
      </c>
      <c r="GH313" s="104" t="str">
        <f t="shared" si="290"/>
        <v/>
      </c>
      <c r="GI313" s="104"/>
      <c r="GJ313" s="104" t="str">
        <f t="shared" si="301"/>
        <v/>
      </c>
      <c r="GK313" s="104" t="str">
        <f t="shared" si="301"/>
        <v/>
      </c>
      <c r="GL313" s="104" t="str">
        <f t="shared" si="301"/>
        <v/>
      </c>
      <c r="GM313" s="104" t="str">
        <f t="shared" si="301"/>
        <v/>
      </c>
      <c r="GN313" s="104" t="str">
        <f t="shared" si="301"/>
        <v/>
      </c>
      <c r="GO313" s="104" t="str">
        <f t="shared" si="291"/>
        <v/>
      </c>
      <c r="GP313" s="104" t="str">
        <f t="shared" si="291"/>
        <v/>
      </c>
      <c r="GQ313" s="104" t="str">
        <f t="shared" si="291"/>
        <v/>
      </c>
      <c r="GR313" s="104" t="str">
        <f t="shared" si="291"/>
        <v/>
      </c>
      <c r="GS313" s="104" t="str">
        <f t="shared" si="291"/>
        <v/>
      </c>
      <c r="GT313" s="104" t="str">
        <f t="shared" si="291"/>
        <v/>
      </c>
      <c r="GU313" s="104" t="str">
        <f t="shared" si="291"/>
        <v/>
      </c>
      <c r="GV313" s="104" t="str">
        <f t="shared" si="291"/>
        <v/>
      </c>
      <c r="GW313" s="104"/>
      <c r="GX313" s="104" t="str">
        <f t="shared" si="302"/>
        <v/>
      </c>
      <c r="GY313" s="104" t="str">
        <f t="shared" si="302"/>
        <v/>
      </c>
      <c r="GZ313" s="104" t="str">
        <f t="shared" si="302"/>
        <v/>
      </c>
      <c r="HA313" s="104" t="str">
        <f t="shared" si="302"/>
        <v/>
      </c>
      <c r="HB313" s="104" t="str">
        <f t="shared" si="302"/>
        <v/>
      </c>
      <c r="HC313" s="104" t="str">
        <f t="shared" si="292"/>
        <v/>
      </c>
      <c r="HD313" s="104" t="str">
        <f t="shared" si="292"/>
        <v/>
      </c>
      <c r="HE313" s="104" t="str">
        <f t="shared" si="292"/>
        <v/>
      </c>
      <c r="HF313" s="104" t="str">
        <f t="shared" si="292"/>
        <v/>
      </c>
      <c r="HG313" s="104" t="str">
        <f t="shared" si="292"/>
        <v/>
      </c>
      <c r="HH313" s="104" t="str">
        <f t="shared" si="292"/>
        <v/>
      </c>
      <c r="HI313" s="104" t="str">
        <f t="shared" si="292"/>
        <v/>
      </c>
      <c r="HJ313" s="104" t="str">
        <f t="shared" si="292"/>
        <v/>
      </c>
    </row>
    <row r="314" spans="1:218" x14ac:dyDescent="0.25">
      <c r="A314" s="91">
        <v>40673</v>
      </c>
      <c r="B314" s="113">
        <v>0.44791666666666669</v>
      </c>
      <c r="C314" s="114" t="s">
        <v>565</v>
      </c>
      <c r="D314" s="160" t="s">
        <v>584</v>
      </c>
      <c r="E314" s="112">
        <v>8.1999999999999993</v>
      </c>
      <c r="F314" s="134"/>
      <c r="G314" s="161" t="s">
        <v>697</v>
      </c>
      <c r="H314" s="162" t="str">
        <f>INDEX('Daily Activity List'!B:B,MATCH(A314,'Daily Activity List'!$A:$A))</f>
        <v>Dissemination</v>
      </c>
      <c r="I314" s="136"/>
      <c r="J314" s="104" t="str">
        <f t="shared" si="259"/>
        <v/>
      </c>
      <c r="K314" s="104" t="str">
        <f t="shared" si="259"/>
        <v/>
      </c>
      <c r="L314" s="104" t="str">
        <f t="shared" si="303"/>
        <v/>
      </c>
      <c r="M314" s="104" t="str">
        <f t="shared" si="303"/>
        <v/>
      </c>
      <c r="N314" s="104" t="str">
        <f t="shared" si="303"/>
        <v/>
      </c>
      <c r="O314" s="104" t="str">
        <f t="shared" si="303"/>
        <v/>
      </c>
      <c r="P314" s="104" t="str">
        <f t="shared" si="303"/>
        <v/>
      </c>
      <c r="Q314" s="104" t="str">
        <f t="shared" si="303"/>
        <v/>
      </c>
      <c r="R314" s="104" t="str">
        <f t="shared" si="303"/>
        <v/>
      </c>
      <c r="S314" s="104" t="str">
        <f t="shared" si="303"/>
        <v/>
      </c>
      <c r="T314" s="104" t="str">
        <f t="shared" si="303"/>
        <v/>
      </c>
      <c r="U314" s="104" t="str">
        <f t="shared" si="303"/>
        <v/>
      </c>
      <c r="V314" s="104" t="str">
        <f t="shared" si="303"/>
        <v/>
      </c>
      <c r="W314" s="136"/>
      <c r="X314" s="104" t="str">
        <f t="shared" si="279"/>
        <v/>
      </c>
      <c r="Y314" s="104" t="str">
        <f t="shared" si="275"/>
        <v/>
      </c>
      <c r="Z314" s="104" t="str">
        <f t="shared" si="275"/>
        <v/>
      </c>
      <c r="AA314" s="104" t="str">
        <f t="shared" si="275"/>
        <v/>
      </c>
      <c r="AB314" s="104" t="str">
        <f t="shared" si="275"/>
        <v/>
      </c>
      <c r="AC314" s="104" t="str">
        <f t="shared" si="275"/>
        <v/>
      </c>
      <c r="AD314" s="104" t="str">
        <f t="shared" si="275"/>
        <v/>
      </c>
      <c r="AE314" s="104" t="str">
        <f t="shared" si="275"/>
        <v/>
      </c>
      <c r="AF314" s="104" t="str">
        <f t="shared" si="275"/>
        <v/>
      </c>
      <c r="AG314" s="104" t="str">
        <f t="shared" si="275"/>
        <v/>
      </c>
      <c r="AH314" s="104" t="str">
        <f t="shared" si="275"/>
        <v/>
      </c>
      <c r="AI314" s="104" t="str">
        <f t="shared" si="275"/>
        <v/>
      </c>
      <c r="AJ314" s="104" t="str">
        <f t="shared" si="275"/>
        <v/>
      </c>
      <c r="AK314" s="104"/>
      <c r="AL314" s="104" t="str">
        <f t="shared" si="280"/>
        <v/>
      </c>
      <c r="AM314" s="104" t="str">
        <f t="shared" si="276"/>
        <v/>
      </c>
      <c r="AN314" s="104" t="str">
        <f t="shared" si="276"/>
        <v/>
      </c>
      <c r="AO314" s="104" t="str">
        <f t="shared" si="276"/>
        <v/>
      </c>
      <c r="AP314" s="104" t="str">
        <f t="shared" si="276"/>
        <v/>
      </c>
      <c r="AQ314" s="104" t="str">
        <f t="shared" si="276"/>
        <v/>
      </c>
      <c r="AR314" s="104" t="str">
        <f t="shared" si="276"/>
        <v/>
      </c>
      <c r="AS314" s="104" t="str">
        <f t="shared" si="276"/>
        <v/>
      </c>
      <c r="AT314" s="104" t="str">
        <f t="shared" si="276"/>
        <v/>
      </c>
      <c r="AU314" s="104" t="str">
        <f t="shared" si="276"/>
        <v/>
      </c>
      <c r="AV314" s="104" t="str">
        <f t="shared" si="276"/>
        <v/>
      </c>
      <c r="AW314" s="104" t="str">
        <f t="shared" si="276"/>
        <v/>
      </c>
      <c r="AX314" s="104" t="str">
        <f t="shared" si="276"/>
        <v/>
      </c>
      <c r="AY314" s="104"/>
      <c r="AZ314" s="104">
        <f t="shared" si="281"/>
        <v>8.1999999999999993</v>
      </c>
      <c r="BA314" s="104" t="str">
        <f t="shared" si="277"/>
        <v/>
      </c>
      <c r="BB314" s="104" t="str">
        <f t="shared" si="277"/>
        <v/>
      </c>
      <c r="BC314" s="104" t="str">
        <f t="shared" si="277"/>
        <v/>
      </c>
      <c r="BD314" s="104" t="str">
        <f t="shared" si="277"/>
        <v/>
      </c>
      <c r="BE314" s="104" t="str">
        <f t="shared" si="277"/>
        <v/>
      </c>
      <c r="BF314" s="104" t="str">
        <f t="shared" si="277"/>
        <v/>
      </c>
      <c r="BG314" s="104" t="str">
        <f t="shared" si="277"/>
        <v/>
      </c>
      <c r="BH314" s="104" t="str">
        <f t="shared" si="277"/>
        <v/>
      </c>
      <c r="BI314" s="104" t="str">
        <f t="shared" si="277"/>
        <v/>
      </c>
      <c r="BJ314" s="104" t="str">
        <f t="shared" si="277"/>
        <v/>
      </c>
      <c r="BK314" s="104" t="str">
        <f t="shared" si="277"/>
        <v/>
      </c>
      <c r="BL314" s="104" t="str">
        <f t="shared" si="277"/>
        <v/>
      </c>
      <c r="BM314" s="104"/>
      <c r="BN314" s="104" t="str">
        <f t="shared" si="282"/>
        <v/>
      </c>
      <c r="BO314" s="104" t="str">
        <f t="shared" si="278"/>
        <v/>
      </c>
      <c r="BP314" s="104" t="str">
        <f t="shared" si="278"/>
        <v/>
      </c>
      <c r="BQ314" s="104" t="str">
        <f t="shared" si="278"/>
        <v/>
      </c>
      <c r="BR314" s="104" t="str">
        <f t="shared" si="278"/>
        <v/>
      </c>
      <c r="BS314" s="104" t="str">
        <f t="shared" si="278"/>
        <v/>
      </c>
      <c r="BT314" s="104" t="str">
        <f t="shared" si="278"/>
        <v/>
      </c>
      <c r="BU314" s="104" t="str">
        <f t="shared" si="278"/>
        <v/>
      </c>
      <c r="BV314" s="104" t="str">
        <f t="shared" si="278"/>
        <v/>
      </c>
      <c r="BW314" s="104" t="str">
        <f t="shared" si="278"/>
        <v/>
      </c>
      <c r="BX314" s="104" t="str">
        <f t="shared" si="278"/>
        <v/>
      </c>
      <c r="BY314" s="104" t="str">
        <f t="shared" si="278"/>
        <v/>
      </c>
      <c r="BZ314" s="104" t="str">
        <f t="shared" si="278"/>
        <v/>
      </c>
      <c r="CA314" s="104"/>
      <c r="CB314" s="104" t="str">
        <f t="shared" si="293"/>
        <v/>
      </c>
      <c r="CC314" s="104" t="str">
        <f t="shared" si="293"/>
        <v/>
      </c>
      <c r="CD314" s="104" t="str">
        <f t="shared" si="293"/>
        <v/>
      </c>
      <c r="CE314" s="104" t="str">
        <f t="shared" si="293"/>
        <v/>
      </c>
      <c r="CF314" s="104" t="str">
        <f t="shared" si="293"/>
        <v/>
      </c>
      <c r="CG314" s="104" t="str">
        <f t="shared" si="283"/>
        <v/>
      </c>
      <c r="CH314" s="104" t="str">
        <f t="shared" si="283"/>
        <v/>
      </c>
      <c r="CI314" s="104" t="str">
        <f t="shared" si="283"/>
        <v/>
      </c>
      <c r="CJ314" s="104" t="str">
        <f t="shared" si="283"/>
        <v/>
      </c>
      <c r="CK314" s="104" t="str">
        <f t="shared" si="283"/>
        <v/>
      </c>
      <c r="CL314" s="104" t="str">
        <f t="shared" si="283"/>
        <v/>
      </c>
      <c r="CM314" s="104" t="str">
        <f t="shared" si="283"/>
        <v/>
      </c>
      <c r="CN314" s="104" t="str">
        <f t="shared" si="283"/>
        <v/>
      </c>
      <c r="CO314" s="104"/>
      <c r="CP314" s="104" t="str">
        <f t="shared" si="294"/>
        <v/>
      </c>
      <c r="CQ314" s="104" t="str">
        <f t="shared" si="294"/>
        <v/>
      </c>
      <c r="CR314" s="104" t="str">
        <f t="shared" si="294"/>
        <v/>
      </c>
      <c r="CS314" s="104" t="str">
        <f t="shared" si="294"/>
        <v/>
      </c>
      <c r="CT314" s="104" t="str">
        <f t="shared" si="294"/>
        <v/>
      </c>
      <c r="CU314" s="104" t="str">
        <f t="shared" si="284"/>
        <v/>
      </c>
      <c r="CV314" s="104" t="str">
        <f t="shared" si="284"/>
        <v/>
      </c>
      <c r="CW314" s="104" t="str">
        <f t="shared" si="284"/>
        <v/>
      </c>
      <c r="CX314" s="104" t="str">
        <f t="shared" si="284"/>
        <v/>
      </c>
      <c r="CY314" s="104" t="str">
        <f t="shared" si="284"/>
        <v/>
      </c>
      <c r="CZ314" s="104" t="str">
        <f t="shared" si="284"/>
        <v/>
      </c>
      <c r="DA314" s="104" t="str">
        <f t="shared" si="284"/>
        <v/>
      </c>
      <c r="DB314" s="104" t="str">
        <f t="shared" si="284"/>
        <v/>
      </c>
      <c r="DC314" s="104"/>
      <c r="DD314" s="104" t="str">
        <f t="shared" si="295"/>
        <v/>
      </c>
      <c r="DE314" s="104" t="str">
        <f t="shared" si="295"/>
        <v/>
      </c>
      <c r="DF314" s="104" t="str">
        <f t="shared" si="295"/>
        <v/>
      </c>
      <c r="DG314" s="104" t="str">
        <f t="shared" si="295"/>
        <v/>
      </c>
      <c r="DH314" s="104" t="str">
        <f t="shared" si="295"/>
        <v/>
      </c>
      <c r="DI314" s="104" t="str">
        <f t="shared" si="285"/>
        <v/>
      </c>
      <c r="DJ314" s="104" t="str">
        <f t="shared" si="285"/>
        <v/>
      </c>
      <c r="DK314" s="104" t="str">
        <f t="shared" si="285"/>
        <v/>
      </c>
      <c r="DL314" s="104" t="str">
        <f t="shared" si="285"/>
        <v/>
      </c>
      <c r="DM314" s="104" t="str">
        <f t="shared" si="285"/>
        <v/>
      </c>
      <c r="DN314" s="104" t="str">
        <f t="shared" si="285"/>
        <v/>
      </c>
      <c r="DO314" s="104" t="str">
        <f t="shared" si="285"/>
        <v/>
      </c>
      <c r="DP314" s="104" t="str">
        <f t="shared" si="285"/>
        <v/>
      </c>
      <c r="DQ314" s="104"/>
      <c r="DR314" s="104" t="str">
        <f t="shared" si="296"/>
        <v/>
      </c>
      <c r="DS314" s="104" t="str">
        <f t="shared" si="296"/>
        <v/>
      </c>
      <c r="DT314" s="104" t="str">
        <f t="shared" si="296"/>
        <v/>
      </c>
      <c r="DU314" s="104" t="str">
        <f t="shared" si="296"/>
        <v/>
      </c>
      <c r="DV314" s="104" t="str">
        <f t="shared" si="296"/>
        <v/>
      </c>
      <c r="DW314" s="104" t="str">
        <f t="shared" si="286"/>
        <v/>
      </c>
      <c r="DX314" s="104" t="str">
        <f t="shared" si="286"/>
        <v/>
      </c>
      <c r="DY314" s="104" t="str">
        <f t="shared" si="286"/>
        <v/>
      </c>
      <c r="DZ314" s="104" t="str">
        <f t="shared" si="286"/>
        <v/>
      </c>
      <c r="EA314" s="104" t="str">
        <f t="shared" si="286"/>
        <v/>
      </c>
      <c r="EB314" s="104" t="str">
        <f t="shared" si="286"/>
        <v/>
      </c>
      <c r="EC314" s="104" t="str">
        <f t="shared" si="286"/>
        <v/>
      </c>
      <c r="ED314" s="104" t="str">
        <f t="shared" si="286"/>
        <v/>
      </c>
      <c r="EE314" s="104"/>
      <c r="EF314" s="104" t="str">
        <f t="shared" si="297"/>
        <v/>
      </c>
      <c r="EG314" s="104" t="str">
        <f t="shared" si="297"/>
        <v/>
      </c>
      <c r="EH314" s="104" t="str">
        <f t="shared" si="297"/>
        <v/>
      </c>
      <c r="EI314" s="104" t="str">
        <f t="shared" si="297"/>
        <v/>
      </c>
      <c r="EJ314" s="104" t="str">
        <f t="shared" si="297"/>
        <v/>
      </c>
      <c r="EK314" s="104" t="str">
        <f t="shared" si="287"/>
        <v/>
      </c>
      <c r="EL314" s="104" t="str">
        <f t="shared" si="287"/>
        <v/>
      </c>
      <c r="EM314" s="104" t="str">
        <f t="shared" si="287"/>
        <v/>
      </c>
      <c r="EN314" s="104" t="str">
        <f t="shared" si="287"/>
        <v/>
      </c>
      <c r="EO314" s="104" t="str">
        <f t="shared" si="287"/>
        <v/>
      </c>
      <c r="EP314" s="104" t="str">
        <f t="shared" si="287"/>
        <v/>
      </c>
      <c r="EQ314" s="104" t="str">
        <f t="shared" si="287"/>
        <v/>
      </c>
      <c r="ER314" s="104" t="str">
        <f t="shared" si="287"/>
        <v/>
      </c>
      <c r="ES314" s="104"/>
      <c r="ET314" s="104" t="str">
        <f t="shared" si="298"/>
        <v/>
      </c>
      <c r="EU314" s="104" t="str">
        <f t="shared" si="298"/>
        <v/>
      </c>
      <c r="EV314" s="104" t="str">
        <f t="shared" si="298"/>
        <v/>
      </c>
      <c r="EW314" s="104" t="str">
        <f t="shared" si="298"/>
        <v/>
      </c>
      <c r="EX314" s="104" t="str">
        <f t="shared" si="298"/>
        <v/>
      </c>
      <c r="EY314" s="104" t="str">
        <f t="shared" si="288"/>
        <v/>
      </c>
      <c r="EZ314" s="104" t="str">
        <f t="shared" si="288"/>
        <v/>
      </c>
      <c r="FA314" s="104" t="str">
        <f t="shared" si="288"/>
        <v/>
      </c>
      <c r="FB314" s="104" t="str">
        <f t="shared" si="288"/>
        <v/>
      </c>
      <c r="FC314" s="104" t="str">
        <f t="shared" si="288"/>
        <v/>
      </c>
      <c r="FD314" s="104" t="str">
        <f t="shared" si="288"/>
        <v/>
      </c>
      <c r="FE314" s="104" t="str">
        <f t="shared" si="288"/>
        <v/>
      </c>
      <c r="FF314" s="104" t="str">
        <f t="shared" si="288"/>
        <v/>
      </c>
      <c r="FG314" s="104"/>
      <c r="FH314" s="104" t="str">
        <f t="shared" si="299"/>
        <v/>
      </c>
      <c r="FI314" s="104" t="str">
        <f t="shared" si="299"/>
        <v/>
      </c>
      <c r="FJ314" s="104" t="str">
        <f t="shared" si="299"/>
        <v/>
      </c>
      <c r="FK314" s="104" t="str">
        <f t="shared" si="299"/>
        <v/>
      </c>
      <c r="FL314" s="104" t="str">
        <f t="shared" si="299"/>
        <v/>
      </c>
      <c r="FM314" s="104" t="str">
        <f t="shared" si="289"/>
        <v/>
      </c>
      <c r="FN314" s="104" t="str">
        <f t="shared" si="289"/>
        <v/>
      </c>
      <c r="FO314" s="104" t="str">
        <f t="shared" si="289"/>
        <v/>
      </c>
      <c r="FP314" s="104" t="str">
        <f t="shared" si="289"/>
        <v/>
      </c>
      <c r="FQ314" s="104" t="str">
        <f t="shared" si="289"/>
        <v/>
      </c>
      <c r="FR314" s="104" t="str">
        <f t="shared" si="289"/>
        <v/>
      </c>
      <c r="FS314" s="104" t="str">
        <f t="shared" si="289"/>
        <v/>
      </c>
      <c r="FT314" s="104" t="str">
        <f t="shared" si="289"/>
        <v/>
      </c>
      <c r="FU314" s="104"/>
      <c r="FV314" s="104" t="str">
        <f t="shared" si="300"/>
        <v/>
      </c>
      <c r="FW314" s="104" t="str">
        <f t="shared" si="300"/>
        <v/>
      </c>
      <c r="FX314" s="104" t="str">
        <f t="shared" si="300"/>
        <v/>
      </c>
      <c r="FY314" s="104" t="str">
        <f t="shared" si="300"/>
        <v/>
      </c>
      <c r="FZ314" s="104" t="str">
        <f t="shared" si="300"/>
        <v/>
      </c>
      <c r="GA314" s="104" t="str">
        <f t="shared" si="290"/>
        <v/>
      </c>
      <c r="GB314" s="104" t="str">
        <f t="shared" si="290"/>
        <v/>
      </c>
      <c r="GC314" s="104" t="str">
        <f t="shared" si="290"/>
        <v/>
      </c>
      <c r="GD314" s="104" t="str">
        <f t="shared" si="290"/>
        <v/>
      </c>
      <c r="GE314" s="104" t="str">
        <f t="shared" si="290"/>
        <v/>
      </c>
      <c r="GF314" s="104" t="str">
        <f t="shared" si="290"/>
        <v/>
      </c>
      <c r="GG314" s="104" t="str">
        <f t="shared" si="290"/>
        <v/>
      </c>
      <c r="GH314" s="104" t="str">
        <f t="shared" si="290"/>
        <v/>
      </c>
      <c r="GI314" s="104"/>
      <c r="GJ314" s="104" t="str">
        <f t="shared" si="301"/>
        <v/>
      </c>
      <c r="GK314" s="104" t="str">
        <f t="shared" si="301"/>
        <v/>
      </c>
      <c r="GL314" s="104" t="str">
        <f t="shared" si="301"/>
        <v/>
      </c>
      <c r="GM314" s="104" t="str">
        <f t="shared" si="301"/>
        <v/>
      </c>
      <c r="GN314" s="104" t="str">
        <f t="shared" si="301"/>
        <v/>
      </c>
      <c r="GO314" s="104" t="str">
        <f t="shared" si="291"/>
        <v/>
      </c>
      <c r="GP314" s="104" t="str">
        <f t="shared" si="291"/>
        <v/>
      </c>
      <c r="GQ314" s="104" t="str">
        <f t="shared" si="291"/>
        <v/>
      </c>
      <c r="GR314" s="104" t="str">
        <f t="shared" si="291"/>
        <v/>
      </c>
      <c r="GS314" s="104" t="str">
        <f t="shared" si="291"/>
        <v/>
      </c>
      <c r="GT314" s="104" t="str">
        <f t="shared" si="291"/>
        <v/>
      </c>
      <c r="GU314" s="104" t="str">
        <f t="shared" si="291"/>
        <v/>
      </c>
      <c r="GV314" s="104" t="str">
        <f t="shared" si="291"/>
        <v/>
      </c>
      <c r="GW314" s="104"/>
      <c r="GX314" s="104" t="str">
        <f t="shared" si="302"/>
        <v/>
      </c>
      <c r="GY314" s="104" t="str">
        <f t="shared" si="302"/>
        <v/>
      </c>
      <c r="GZ314" s="104" t="str">
        <f t="shared" si="302"/>
        <v/>
      </c>
      <c r="HA314" s="104" t="str">
        <f t="shared" si="302"/>
        <v/>
      </c>
      <c r="HB314" s="104" t="str">
        <f t="shared" si="302"/>
        <v/>
      </c>
      <c r="HC314" s="104" t="str">
        <f t="shared" si="292"/>
        <v/>
      </c>
      <c r="HD314" s="104" t="str">
        <f t="shared" si="292"/>
        <v/>
      </c>
      <c r="HE314" s="104" t="str">
        <f t="shared" si="292"/>
        <v/>
      </c>
      <c r="HF314" s="104" t="str">
        <f t="shared" si="292"/>
        <v/>
      </c>
      <c r="HG314" s="104" t="str">
        <f t="shared" si="292"/>
        <v/>
      </c>
      <c r="HH314" s="104" t="str">
        <f t="shared" si="292"/>
        <v/>
      </c>
      <c r="HI314" s="104" t="str">
        <f t="shared" si="292"/>
        <v/>
      </c>
      <c r="HJ314" s="104" t="str">
        <f t="shared" si="292"/>
        <v/>
      </c>
    </row>
    <row r="315" spans="1:218" x14ac:dyDescent="0.25">
      <c r="A315" s="91">
        <v>40673</v>
      </c>
      <c r="B315" s="113">
        <v>0.44791666666666669</v>
      </c>
      <c r="C315" s="114" t="s">
        <v>565</v>
      </c>
      <c r="D315" s="160" t="s">
        <v>584</v>
      </c>
      <c r="E315" s="112">
        <v>2.8</v>
      </c>
      <c r="F315" s="134"/>
      <c r="G315" s="161" t="s">
        <v>697</v>
      </c>
      <c r="H315" s="162" t="str">
        <f>INDEX('Daily Activity List'!B:B,MATCH(A315,'Daily Activity List'!$A:$A))</f>
        <v>Dissemination</v>
      </c>
      <c r="I315" s="136"/>
      <c r="J315" s="104" t="str">
        <f t="shared" si="259"/>
        <v/>
      </c>
      <c r="K315" s="104" t="str">
        <f t="shared" si="259"/>
        <v/>
      </c>
      <c r="L315" s="104" t="str">
        <f t="shared" si="303"/>
        <v/>
      </c>
      <c r="M315" s="104" t="str">
        <f t="shared" si="303"/>
        <v/>
      </c>
      <c r="N315" s="104" t="str">
        <f t="shared" si="303"/>
        <v/>
      </c>
      <c r="O315" s="104" t="str">
        <f t="shared" si="303"/>
        <v/>
      </c>
      <c r="P315" s="104" t="str">
        <f t="shared" si="303"/>
        <v/>
      </c>
      <c r="Q315" s="104" t="str">
        <f t="shared" si="303"/>
        <v/>
      </c>
      <c r="R315" s="104" t="str">
        <f t="shared" si="303"/>
        <v/>
      </c>
      <c r="S315" s="104" t="str">
        <f t="shared" si="303"/>
        <v/>
      </c>
      <c r="T315" s="104" t="str">
        <f t="shared" si="303"/>
        <v/>
      </c>
      <c r="U315" s="104" t="str">
        <f t="shared" si="303"/>
        <v/>
      </c>
      <c r="V315" s="104" t="str">
        <f t="shared" si="303"/>
        <v/>
      </c>
      <c r="W315" s="136"/>
      <c r="X315" s="104" t="str">
        <f t="shared" si="279"/>
        <v/>
      </c>
      <c r="Y315" s="104" t="str">
        <f t="shared" si="275"/>
        <v/>
      </c>
      <c r="Z315" s="104" t="str">
        <f t="shared" si="275"/>
        <v/>
      </c>
      <c r="AA315" s="104" t="str">
        <f t="shared" si="275"/>
        <v/>
      </c>
      <c r="AB315" s="104" t="str">
        <f t="shared" si="275"/>
        <v/>
      </c>
      <c r="AC315" s="104" t="str">
        <f t="shared" si="275"/>
        <v/>
      </c>
      <c r="AD315" s="104" t="str">
        <f t="shared" si="275"/>
        <v/>
      </c>
      <c r="AE315" s="104" t="str">
        <f t="shared" si="275"/>
        <v/>
      </c>
      <c r="AF315" s="104" t="str">
        <f t="shared" si="275"/>
        <v/>
      </c>
      <c r="AG315" s="104" t="str">
        <f t="shared" si="275"/>
        <v/>
      </c>
      <c r="AH315" s="104" t="str">
        <f t="shared" si="275"/>
        <v/>
      </c>
      <c r="AI315" s="104" t="str">
        <f t="shared" si="275"/>
        <v/>
      </c>
      <c r="AJ315" s="104" t="str">
        <f t="shared" si="275"/>
        <v/>
      </c>
      <c r="AK315" s="104"/>
      <c r="AL315" s="104" t="str">
        <f t="shared" si="280"/>
        <v/>
      </c>
      <c r="AM315" s="104" t="str">
        <f t="shared" si="276"/>
        <v/>
      </c>
      <c r="AN315" s="104" t="str">
        <f t="shared" si="276"/>
        <v/>
      </c>
      <c r="AO315" s="104" t="str">
        <f t="shared" si="276"/>
        <v/>
      </c>
      <c r="AP315" s="104" t="str">
        <f t="shared" si="276"/>
        <v/>
      </c>
      <c r="AQ315" s="104" t="str">
        <f t="shared" si="276"/>
        <v/>
      </c>
      <c r="AR315" s="104" t="str">
        <f t="shared" si="276"/>
        <v/>
      </c>
      <c r="AS315" s="104" t="str">
        <f t="shared" si="276"/>
        <v/>
      </c>
      <c r="AT315" s="104" t="str">
        <f t="shared" si="276"/>
        <v/>
      </c>
      <c r="AU315" s="104" t="str">
        <f t="shared" si="276"/>
        <v/>
      </c>
      <c r="AV315" s="104" t="str">
        <f t="shared" si="276"/>
        <v/>
      </c>
      <c r="AW315" s="104" t="str">
        <f t="shared" si="276"/>
        <v/>
      </c>
      <c r="AX315" s="104" t="str">
        <f t="shared" si="276"/>
        <v/>
      </c>
      <c r="AY315" s="104"/>
      <c r="AZ315" s="104">
        <f t="shared" si="281"/>
        <v>2.8</v>
      </c>
      <c r="BA315" s="104" t="str">
        <f t="shared" si="277"/>
        <v/>
      </c>
      <c r="BB315" s="104" t="str">
        <f t="shared" si="277"/>
        <v/>
      </c>
      <c r="BC315" s="104" t="str">
        <f t="shared" si="277"/>
        <v/>
      </c>
      <c r="BD315" s="104" t="str">
        <f t="shared" si="277"/>
        <v/>
      </c>
      <c r="BE315" s="104" t="str">
        <f t="shared" si="277"/>
        <v/>
      </c>
      <c r="BF315" s="104" t="str">
        <f t="shared" si="277"/>
        <v/>
      </c>
      <c r="BG315" s="104" t="str">
        <f t="shared" si="277"/>
        <v/>
      </c>
      <c r="BH315" s="104" t="str">
        <f t="shared" si="277"/>
        <v/>
      </c>
      <c r="BI315" s="104" t="str">
        <f t="shared" si="277"/>
        <v/>
      </c>
      <c r="BJ315" s="104" t="str">
        <f t="shared" si="277"/>
        <v/>
      </c>
      <c r="BK315" s="104" t="str">
        <f t="shared" si="277"/>
        <v/>
      </c>
      <c r="BL315" s="104" t="str">
        <f t="shared" si="277"/>
        <v/>
      </c>
      <c r="BM315" s="104"/>
      <c r="BN315" s="104" t="str">
        <f t="shared" si="282"/>
        <v/>
      </c>
      <c r="BO315" s="104" t="str">
        <f t="shared" si="278"/>
        <v/>
      </c>
      <c r="BP315" s="104" t="str">
        <f t="shared" si="278"/>
        <v/>
      </c>
      <c r="BQ315" s="104" t="str">
        <f t="shared" si="278"/>
        <v/>
      </c>
      <c r="BR315" s="104" t="str">
        <f t="shared" si="278"/>
        <v/>
      </c>
      <c r="BS315" s="104" t="str">
        <f t="shared" si="278"/>
        <v/>
      </c>
      <c r="BT315" s="104" t="str">
        <f t="shared" si="278"/>
        <v/>
      </c>
      <c r="BU315" s="104" t="str">
        <f t="shared" si="278"/>
        <v/>
      </c>
      <c r="BV315" s="104" t="str">
        <f t="shared" si="278"/>
        <v/>
      </c>
      <c r="BW315" s="104" t="str">
        <f t="shared" si="278"/>
        <v/>
      </c>
      <c r="BX315" s="104" t="str">
        <f t="shared" si="278"/>
        <v/>
      </c>
      <c r="BY315" s="104" t="str">
        <f t="shared" si="278"/>
        <v/>
      </c>
      <c r="BZ315" s="104" t="str">
        <f t="shared" si="278"/>
        <v/>
      </c>
      <c r="CA315" s="104"/>
      <c r="CB315" s="104" t="str">
        <f t="shared" si="293"/>
        <v/>
      </c>
      <c r="CC315" s="104" t="str">
        <f t="shared" si="293"/>
        <v/>
      </c>
      <c r="CD315" s="104" t="str">
        <f t="shared" si="293"/>
        <v/>
      </c>
      <c r="CE315" s="104" t="str">
        <f t="shared" si="293"/>
        <v/>
      </c>
      <c r="CF315" s="104" t="str">
        <f t="shared" si="293"/>
        <v/>
      </c>
      <c r="CG315" s="104" t="str">
        <f t="shared" si="283"/>
        <v/>
      </c>
      <c r="CH315" s="104" t="str">
        <f t="shared" si="283"/>
        <v/>
      </c>
      <c r="CI315" s="104" t="str">
        <f t="shared" si="283"/>
        <v/>
      </c>
      <c r="CJ315" s="104" t="str">
        <f t="shared" si="283"/>
        <v/>
      </c>
      <c r="CK315" s="104" t="str">
        <f t="shared" si="283"/>
        <v/>
      </c>
      <c r="CL315" s="104" t="str">
        <f t="shared" si="283"/>
        <v/>
      </c>
      <c r="CM315" s="104" t="str">
        <f t="shared" si="283"/>
        <v/>
      </c>
      <c r="CN315" s="104" t="str">
        <f t="shared" si="283"/>
        <v/>
      </c>
      <c r="CO315" s="104"/>
      <c r="CP315" s="104" t="str">
        <f t="shared" si="294"/>
        <v/>
      </c>
      <c r="CQ315" s="104" t="str">
        <f t="shared" si="294"/>
        <v/>
      </c>
      <c r="CR315" s="104" t="str">
        <f t="shared" si="294"/>
        <v/>
      </c>
      <c r="CS315" s="104" t="str">
        <f t="shared" si="294"/>
        <v/>
      </c>
      <c r="CT315" s="104" t="str">
        <f t="shared" si="294"/>
        <v/>
      </c>
      <c r="CU315" s="104" t="str">
        <f t="shared" si="284"/>
        <v/>
      </c>
      <c r="CV315" s="104" t="str">
        <f t="shared" si="284"/>
        <v/>
      </c>
      <c r="CW315" s="104" t="str">
        <f t="shared" si="284"/>
        <v/>
      </c>
      <c r="CX315" s="104" t="str">
        <f t="shared" si="284"/>
        <v/>
      </c>
      <c r="CY315" s="104" t="str">
        <f t="shared" si="284"/>
        <v/>
      </c>
      <c r="CZ315" s="104" t="str">
        <f t="shared" si="284"/>
        <v/>
      </c>
      <c r="DA315" s="104" t="str">
        <f t="shared" si="284"/>
        <v/>
      </c>
      <c r="DB315" s="104" t="str">
        <f t="shared" si="284"/>
        <v/>
      </c>
      <c r="DC315" s="104"/>
      <c r="DD315" s="104" t="str">
        <f t="shared" si="295"/>
        <v/>
      </c>
      <c r="DE315" s="104" t="str">
        <f t="shared" si="295"/>
        <v/>
      </c>
      <c r="DF315" s="104" t="str">
        <f t="shared" si="295"/>
        <v/>
      </c>
      <c r="DG315" s="104" t="str">
        <f t="shared" si="295"/>
        <v/>
      </c>
      <c r="DH315" s="104" t="str">
        <f t="shared" si="295"/>
        <v/>
      </c>
      <c r="DI315" s="104" t="str">
        <f t="shared" si="285"/>
        <v/>
      </c>
      <c r="DJ315" s="104" t="str">
        <f t="shared" si="285"/>
        <v/>
      </c>
      <c r="DK315" s="104" t="str">
        <f t="shared" si="285"/>
        <v/>
      </c>
      <c r="DL315" s="104" t="str">
        <f t="shared" si="285"/>
        <v/>
      </c>
      <c r="DM315" s="104" t="str">
        <f t="shared" si="285"/>
        <v/>
      </c>
      <c r="DN315" s="104" t="str">
        <f t="shared" si="285"/>
        <v/>
      </c>
      <c r="DO315" s="104" t="str">
        <f t="shared" si="285"/>
        <v/>
      </c>
      <c r="DP315" s="104" t="str">
        <f t="shared" si="285"/>
        <v/>
      </c>
      <c r="DQ315" s="104"/>
      <c r="DR315" s="104" t="str">
        <f t="shared" si="296"/>
        <v/>
      </c>
      <c r="DS315" s="104" t="str">
        <f t="shared" si="296"/>
        <v/>
      </c>
      <c r="DT315" s="104" t="str">
        <f t="shared" si="296"/>
        <v/>
      </c>
      <c r="DU315" s="104" t="str">
        <f t="shared" si="296"/>
        <v/>
      </c>
      <c r="DV315" s="104" t="str">
        <f t="shared" si="296"/>
        <v/>
      </c>
      <c r="DW315" s="104" t="str">
        <f t="shared" si="286"/>
        <v/>
      </c>
      <c r="DX315" s="104" t="str">
        <f t="shared" si="286"/>
        <v/>
      </c>
      <c r="DY315" s="104" t="str">
        <f t="shared" si="286"/>
        <v/>
      </c>
      <c r="DZ315" s="104" t="str">
        <f t="shared" si="286"/>
        <v/>
      </c>
      <c r="EA315" s="104" t="str">
        <f t="shared" si="286"/>
        <v/>
      </c>
      <c r="EB315" s="104" t="str">
        <f t="shared" si="286"/>
        <v/>
      </c>
      <c r="EC315" s="104" t="str">
        <f t="shared" si="286"/>
        <v/>
      </c>
      <c r="ED315" s="104" t="str">
        <f t="shared" si="286"/>
        <v/>
      </c>
      <c r="EE315" s="104"/>
      <c r="EF315" s="104" t="str">
        <f t="shared" si="297"/>
        <v/>
      </c>
      <c r="EG315" s="104" t="str">
        <f t="shared" si="297"/>
        <v/>
      </c>
      <c r="EH315" s="104" t="str">
        <f t="shared" si="297"/>
        <v/>
      </c>
      <c r="EI315" s="104" t="str">
        <f t="shared" si="297"/>
        <v/>
      </c>
      <c r="EJ315" s="104" t="str">
        <f t="shared" si="297"/>
        <v/>
      </c>
      <c r="EK315" s="104" t="str">
        <f t="shared" si="287"/>
        <v/>
      </c>
      <c r="EL315" s="104" t="str">
        <f t="shared" si="287"/>
        <v/>
      </c>
      <c r="EM315" s="104" t="str">
        <f t="shared" si="287"/>
        <v/>
      </c>
      <c r="EN315" s="104" t="str">
        <f t="shared" si="287"/>
        <v/>
      </c>
      <c r="EO315" s="104" t="str">
        <f t="shared" si="287"/>
        <v/>
      </c>
      <c r="EP315" s="104" t="str">
        <f t="shared" si="287"/>
        <v/>
      </c>
      <c r="EQ315" s="104" t="str">
        <f t="shared" si="287"/>
        <v/>
      </c>
      <c r="ER315" s="104" t="str">
        <f t="shared" si="287"/>
        <v/>
      </c>
      <c r="ES315" s="104"/>
      <c r="ET315" s="104" t="str">
        <f t="shared" si="298"/>
        <v/>
      </c>
      <c r="EU315" s="104" t="str">
        <f t="shared" si="298"/>
        <v/>
      </c>
      <c r="EV315" s="104" t="str">
        <f t="shared" si="298"/>
        <v/>
      </c>
      <c r="EW315" s="104" t="str">
        <f t="shared" si="298"/>
        <v/>
      </c>
      <c r="EX315" s="104" t="str">
        <f t="shared" si="298"/>
        <v/>
      </c>
      <c r="EY315" s="104" t="str">
        <f t="shared" si="288"/>
        <v/>
      </c>
      <c r="EZ315" s="104" t="str">
        <f t="shared" si="288"/>
        <v/>
      </c>
      <c r="FA315" s="104" t="str">
        <f t="shared" si="288"/>
        <v/>
      </c>
      <c r="FB315" s="104" t="str">
        <f t="shared" si="288"/>
        <v/>
      </c>
      <c r="FC315" s="104" t="str">
        <f t="shared" si="288"/>
        <v/>
      </c>
      <c r="FD315" s="104" t="str">
        <f t="shared" si="288"/>
        <v/>
      </c>
      <c r="FE315" s="104" t="str">
        <f t="shared" si="288"/>
        <v/>
      </c>
      <c r="FF315" s="104" t="str">
        <f t="shared" si="288"/>
        <v/>
      </c>
      <c r="FG315" s="104"/>
      <c r="FH315" s="104" t="str">
        <f t="shared" si="299"/>
        <v/>
      </c>
      <c r="FI315" s="104" t="str">
        <f t="shared" si="299"/>
        <v/>
      </c>
      <c r="FJ315" s="104" t="str">
        <f t="shared" si="299"/>
        <v/>
      </c>
      <c r="FK315" s="104" t="str">
        <f t="shared" si="299"/>
        <v/>
      </c>
      <c r="FL315" s="104" t="str">
        <f t="shared" si="299"/>
        <v/>
      </c>
      <c r="FM315" s="104" t="str">
        <f t="shared" si="289"/>
        <v/>
      </c>
      <c r="FN315" s="104" t="str">
        <f t="shared" si="289"/>
        <v/>
      </c>
      <c r="FO315" s="104" t="str">
        <f t="shared" si="289"/>
        <v/>
      </c>
      <c r="FP315" s="104" t="str">
        <f t="shared" si="289"/>
        <v/>
      </c>
      <c r="FQ315" s="104" t="str">
        <f t="shared" si="289"/>
        <v/>
      </c>
      <c r="FR315" s="104" t="str">
        <f t="shared" si="289"/>
        <v/>
      </c>
      <c r="FS315" s="104" t="str">
        <f t="shared" si="289"/>
        <v/>
      </c>
      <c r="FT315" s="104" t="str">
        <f t="shared" si="289"/>
        <v/>
      </c>
      <c r="FU315" s="104"/>
      <c r="FV315" s="104" t="str">
        <f t="shared" si="300"/>
        <v/>
      </c>
      <c r="FW315" s="104" t="str">
        <f t="shared" si="300"/>
        <v/>
      </c>
      <c r="FX315" s="104" t="str">
        <f t="shared" si="300"/>
        <v/>
      </c>
      <c r="FY315" s="104" t="str">
        <f t="shared" si="300"/>
        <v/>
      </c>
      <c r="FZ315" s="104" t="str">
        <f t="shared" si="300"/>
        <v/>
      </c>
      <c r="GA315" s="104" t="str">
        <f t="shared" si="290"/>
        <v/>
      </c>
      <c r="GB315" s="104" t="str">
        <f t="shared" si="290"/>
        <v/>
      </c>
      <c r="GC315" s="104" t="str">
        <f t="shared" si="290"/>
        <v/>
      </c>
      <c r="GD315" s="104" t="str">
        <f t="shared" si="290"/>
        <v/>
      </c>
      <c r="GE315" s="104" t="str">
        <f t="shared" si="290"/>
        <v/>
      </c>
      <c r="GF315" s="104" t="str">
        <f t="shared" si="290"/>
        <v/>
      </c>
      <c r="GG315" s="104" t="str">
        <f t="shared" si="290"/>
        <v/>
      </c>
      <c r="GH315" s="104" t="str">
        <f t="shared" si="290"/>
        <v/>
      </c>
      <c r="GI315" s="104"/>
      <c r="GJ315" s="104" t="str">
        <f t="shared" si="301"/>
        <v/>
      </c>
      <c r="GK315" s="104" t="str">
        <f t="shared" si="301"/>
        <v/>
      </c>
      <c r="GL315" s="104" t="str">
        <f t="shared" si="301"/>
        <v/>
      </c>
      <c r="GM315" s="104" t="str">
        <f t="shared" si="301"/>
        <v/>
      </c>
      <c r="GN315" s="104" t="str">
        <f t="shared" si="301"/>
        <v/>
      </c>
      <c r="GO315" s="104" t="str">
        <f t="shared" si="291"/>
        <v/>
      </c>
      <c r="GP315" s="104" t="str">
        <f t="shared" si="291"/>
        <v/>
      </c>
      <c r="GQ315" s="104" t="str">
        <f t="shared" si="291"/>
        <v/>
      </c>
      <c r="GR315" s="104" t="str">
        <f t="shared" si="291"/>
        <v/>
      </c>
      <c r="GS315" s="104" t="str">
        <f t="shared" si="291"/>
        <v/>
      </c>
      <c r="GT315" s="104" t="str">
        <f t="shared" si="291"/>
        <v/>
      </c>
      <c r="GU315" s="104" t="str">
        <f t="shared" si="291"/>
        <v/>
      </c>
      <c r="GV315" s="104" t="str">
        <f t="shared" si="291"/>
        <v/>
      </c>
      <c r="GW315" s="104"/>
      <c r="GX315" s="104" t="str">
        <f t="shared" si="302"/>
        <v/>
      </c>
      <c r="GY315" s="104" t="str">
        <f t="shared" si="302"/>
        <v/>
      </c>
      <c r="GZ315" s="104" t="str">
        <f t="shared" si="302"/>
        <v/>
      </c>
      <c r="HA315" s="104" t="str">
        <f t="shared" si="302"/>
        <v/>
      </c>
      <c r="HB315" s="104" t="str">
        <f t="shared" si="302"/>
        <v/>
      </c>
      <c r="HC315" s="104" t="str">
        <f t="shared" si="292"/>
        <v/>
      </c>
      <c r="HD315" s="104" t="str">
        <f t="shared" si="292"/>
        <v/>
      </c>
      <c r="HE315" s="104" t="str">
        <f t="shared" si="292"/>
        <v/>
      </c>
      <c r="HF315" s="104" t="str">
        <f t="shared" si="292"/>
        <v/>
      </c>
      <c r="HG315" s="104" t="str">
        <f t="shared" si="292"/>
        <v/>
      </c>
      <c r="HH315" s="104" t="str">
        <f t="shared" si="292"/>
        <v/>
      </c>
      <c r="HI315" s="104" t="str">
        <f t="shared" si="292"/>
        <v/>
      </c>
      <c r="HJ315" s="104" t="str">
        <f t="shared" si="292"/>
        <v/>
      </c>
    </row>
    <row r="316" spans="1:218" x14ac:dyDescent="0.25">
      <c r="A316" s="91">
        <v>40673</v>
      </c>
      <c r="B316" s="113">
        <v>0.44791666666666669</v>
      </c>
      <c r="C316" s="114" t="s">
        <v>565</v>
      </c>
      <c r="D316" s="160" t="s">
        <v>698</v>
      </c>
      <c r="E316" s="112">
        <v>17.8</v>
      </c>
      <c r="F316" s="134"/>
      <c r="G316" s="161" t="s">
        <v>697</v>
      </c>
      <c r="H316" s="162" t="str">
        <f>INDEX('Daily Activity List'!B:B,MATCH(A316,'Daily Activity List'!$A:$A))</f>
        <v>Dissemination</v>
      </c>
      <c r="I316" s="136"/>
      <c r="J316" s="104" t="str">
        <f t="shared" si="259"/>
        <v/>
      </c>
      <c r="K316" s="104" t="str">
        <f t="shared" si="259"/>
        <v/>
      </c>
      <c r="L316" s="104" t="str">
        <f t="shared" si="303"/>
        <v/>
      </c>
      <c r="M316" s="104" t="str">
        <f t="shared" si="303"/>
        <v/>
      </c>
      <c r="N316" s="104" t="str">
        <f t="shared" si="303"/>
        <v/>
      </c>
      <c r="O316" s="104" t="str">
        <f t="shared" si="303"/>
        <v/>
      </c>
      <c r="P316" s="104" t="str">
        <f t="shared" si="303"/>
        <v/>
      </c>
      <c r="Q316" s="104" t="str">
        <f t="shared" si="303"/>
        <v/>
      </c>
      <c r="R316" s="104" t="str">
        <f t="shared" si="303"/>
        <v/>
      </c>
      <c r="S316" s="104" t="str">
        <f t="shared" si="303"/>
        <v/>
      </c>
      <c r="T316" s="104" t="str">
        <f t="shared" si="303"/>
        <v/>
      </c>
      <c r="U316" s="104" t="str">
        <f t="shared" si="303"/>
        <v/>
      </c>
      <c r="V316" s="104" t="str">
        <f t="shared" si="303"/>
        <v/>
      </c>
      <c r="W316" s="136"/>
      <c r="X316" s="104" t="str">
        <f t="shared" si="279"/>
        <v/>
      </c>
      <c r="Y316" s="104" t="str">
        <f t="shared" si="275"/>
        <v/>
      </c>
      <c r="Z316" s="104" t="str">
        <f t="shared" si="275"/>
        <v/>
      </c>
      <c r="AA316" s="104" t="str">
        <f t="shared" si="275"/>
        <v/>
      </c>
      <c r="AB316" s="104" t="str">
        <f t="shared" si="275"/>
        <v/>
      </c>
      <c r="AC316" s="104" t="str">
        <f t="shared" si="275"/>
        <v/>
      </c>
      <c r="AD316" s="104" t="str">
        <f t="shared" si="275"/>
        <v/>
      </c>
      <c r="AE316" s="104" t="str">
        <f t="shared" si="275"/>
        <v/>
      </c>
      <c r="AF316" s="104" t="str">
        <f t="shared" si="275"/>
        <v/>
      </c>
      <c r="AG316" s="104" t="str">
        <f t="shared" si="275"/>
        <v/>
      </c>
      <c r="AH316" s="104" t="str">
        <f t="shared" si="275"/>
        <v/>
      </c>
      <c r="AI316" s="104" t="str">
        <f t="shared" si="275"/>
        <v/>
      </c>
      <c r="AJ316" s="104" t="str">
        <f t="shared" si="275"/>
        <v/>
      </c>
      <c r="AK316" s="104"/>
      <c r="AL316" s="104" t="str">
        <f t="shared" si="280"/>
        <v/>
      </c>
      <c r="AM316" s="104" t="str">
        <f t="shared" si="276"/>
        <v/>
      </c>
      <c r="AN316" s="104" t="str">
        <f t="shared" si="276"/>
        <v/>
      </c>
      <c r="AO316" s="104" t="str">
        <f t="shared" si="276"/>
        <v/>
      </c>
      <c r="AP316" s="104" t="str">
        <f t="shared" si="276"/>
        <v/>
      </c>
      <c r="AQ316" s="104" t="str">
        <f t="shared" si="276"/>
        <v/>
      </c>
      <c r="AR316" s="104" t="str">
        <f t="shared" si="276"/>
        <v/>
      </c>
      <c r="AS316" s="104" t="str">
        <f t="shared" si="276"/>
        <v/>
      </c>
      <c r="AT316" s="104" t="str">
        <f t="shared" si="276"/>
        <v/>
      </c>
      <c r="AU316" s="104" t="str">
        <f t="shared" si="276"/>
        <v/>
      </c>
      <c r="AV316" s="104" t="str">
        <f t="shared" si="276"/>
        <v/>
      </c>
      <c r="AW316" s="104" t="str">
        <f t="shared" si="276"/>
        <v/>
      </c>
      <c r="AX316" s="104" t="str">
        <f t="shared" si="276"/>
        <v/>
      </c>
      <c r="AY316" s="104"/>
      <c r="AZ316" s="104">
        <f t="shared" si="281"/>
        <v>17.8</v>
      </c>
      <c r="BA316" s="104" t="str">
        <f t="shared" si="277"/>
        <v/>
      </c>
      <c r="BB316" s="104" t="str">
        <f t="shared" si="277"/>
        <v/>
      </c>
      <c r="BC316" s="104" t="str">
        <f t="shared" si="277"/>
        <v/>
      </c>
      <c r="BD316" s="104" t="str">
        <f t="shared" si="277"/>
        <v/>
      </c>
      <c r="BE316" s="104" t="str">
        <f t="shared" si="277"/>
        <v/>
      </c>
      <c r="BF316" s="104" t="str">
        <f t="shared" si="277"/>
        <v/>
      </c>
      <c r="BG316" s="104" t="str">
        <f t="shared" si="277"/>
        <v/>
      </c>
      <c r="BH316" s="104" t="str">
        <f t="shared" si="277"/>
        <v/>
      </c>
      <c r="BI316" s="104" t="str">
        <f t="shared" si="277"/>
        <v/>
      </c>
      <c r="BJ316" s="104" t="str">
        <f t="shared" si="277"/>
        <v/>
      </c>
      <c r="BK316" s="104" t="str">
        <f t="shared" si="277"/>
        <v/>
      </c>
      <c r="BL316" s="104" t="str">
        <f t="shared" si="277"/>
        <v/>
      </c>
      <c r="BM316" s="104"/>
      <c r="BN316" s="104" t="str">
        <f t="shared" si="282"/>
        <v/>
      </c>
      <c r="BO316" s="104" t="str">
        <f t="shared" si="278"/>
        <v/>
      </c>
      <c r="BP316" s="104" t="str">
        <f t="shared" si="278"/>
        <v/>
      </c>
      <c r="BQ316" s="104" t="str">
        <f t="shared" si="278"/>
        <v/>
      </c>
      <c r="BR316" s="104" t="str">
        <f t="shared" si="278"/>
        <v/>
      </c>
      <c r="BS316" s="104" t="str">
        <f t="shared" si="278"/>
        <v/>
      </c>
      <c r="BT316" s="104" t="str">
        <f t="shared" si="278"/>
        <v/>
      </c>
      <c r="BU316" s="104" t="str">
        <f t="shared" si="278"/>
        <v/>
      </c>
      <c r="BV316" s="104" t="str">
        <f t="shared" si="278"/>
        <v/>
      </c>
      <c r="BW316" s="104" t="str">
        <f t="shared" si="278"/>
        <v/>
      </c>
      <c r="BX316" s="104" t="str">
        <f t="shared" si="278"/>
        <v/>
      </c>
      <c r="BY316" s="104" t="str">
        <f t="shared" si="278"/>
        <v/>
      </c>
      <c r="BZ316" s="104" t="str">
        <f t="shared" si="278"/>
        <v/>
      </c>
      <c r="CA316" s="104"/>
      <c r="CB316" s="104" t="str">
        <f t="shared" si="293"/>
        <v/>
      </c>
      <c r="CC316" s="104" t="str">
        <f t="shared" si="293"/>
        <v/>
      </c>
      <c r="CD316" s="104" t="str">
        <f t="shared" si="293"/>
        <v/>
      </c>
      <c r="CE316" s="104" t="str">
        <f t="shared" si="293"/>
        <v/>
      </c>
      <c r="CF316" s="104" t="str">
        <f t="shared" si="293"/>
        <v/>
      </c>
      <c r="CG316" s="104" t="str">
        <f t="shared" si="283"/>
        <v/>
      </c>
      <c r="CH316" s="104" t="str">
        <f t="shared" si="283"/>
        <v/>
      </c>
      <c r="CI316" s="104" t="str">
        <f t="shared" si="283"/>
        <v/>
      </c>
      <c r="CJ316" s="104" t="str">
        <f t="shared" si="283"/>
        <v/>
      </c>
      <c r="CK316" s="104" t="str">
        <f t="shared" si="283"/>
        <v/>
      </c>
      <c r="CL316" s="104" t="str">
        <f t="shared" si="283"/>
        <v/>
      </c>
      <c r="CM316" s="104" t="str">
        <f t="shared" si="283"/>
        <v/>
      </c>
      <c r="CN316" s="104" t="str">
        <f t="shared" si="283"/>
        <v/>
      </c>
      <c r="CO316" s="104"/>
      <c r="CP316" s="104" t="str">
        <f t="shared" si="294"/>
        <v/>
      </c>
      <c r="CQ316" s="104" t="str">
        <f t="shared" si="294"/>
        <v/>
      </c>
      <c r="CR316" s="104" t="str">
        <f t="shared" si="294"/>
        <v/>
      </c>
      <c r="CS316" s="104" t="str">
        <f t="shared" si="294"/>
        <v/>
      </c>
      <c r="CT316" s="104" t="str">
        <f t="shared" si="294"/>
        <v/>
      </c>
      <c r="CU316" s="104" t="str">
        <f t="shared" si="284"/>
        <v/>
      </c>
      <c r="CV316" s="104" t="str">
        <f t="shared" si="284"/>
        <v/>
      </c>
      <c r="CW316" s="104" t="str">
        <f t="shared" si="284"/>
        <v/>
      </c>
      <c r="CX316" s="104" t="str">
        <f t="shared" si="284"/>
        <v/>
      </c>
      <c r="CY316" s="104" t="str">
        <f t="shared" si="284"/>
        <v/>
      </c>
      <c r="CZ316" s="104" t="str">
        <f t="shared" si="284"/>
        <v/>
      </c>
      <c r="DA316" s="104" t="str">
        <f t="shared" si="284"/>
        <v/>
      </c>
      <c r="DB316" s="104" t="str">
        <f t="shared" si="284"/>
        <v/>
      </c>
      <c r="DC316" s="104"/>
      <c r="DD316" s="104" t="str">
        <f t="shared" si="295"/>
        <v/>
      </c>
      <c r="DE316" s="104" t="str">
        <f t="shared" si="295"/>
        <v/>
      </c>
      <c r="DF316" s="104" t="str">
        <f t="shared" si="295"/>
        <v/>
      </c>
      <c r="DG316" s="104" t="str">
        <f t="shared" si="295"/>
        <v/>
      </c>
      <c r="DH316" s="104" t="str">
        <f t="shared" si="295"/>
        <v/>
      </c>
      <c r="DI316" s="104" t="str">
        <f t="shared" si="285"/>
        <v/>
      </c>
      <c r="DJ316" s="104" t="str">
        <f t="shared" si="285"/>
        <v/>
      </c>
      <c r="DK316" s="104" t="str">
        <f t="shared" si="285"/>
        <v/>
      </c>
      <c r="DL316" s="104" t="str">
        <f t="shared" si="285"/>
        <v/>
      </c>
      <c r="DM316" s="104" t="str">
        <f t="shared" si="285"/>
        <v/>
      </c>
      <c r="DN316" s="104" t="str">
        <f t="shared" si="285"/>
        <v/>
      </c>
      <c r="DO316" s="104" t="str">
        <f t="shared" si="285"/>
        <v/>
      </c>
      <c r="DP316" s="104" t="str">
        <f t="shared" si="285"/>
        <v/>
      </c>
      <c r="DQ316" s="104"/>
      <c r="DR316" s="104" t="str">
        <f t="shared" si="296"/>
        <v/>
      </c>
      <c r="DS316" s="104" t="str">
        <f t="shared" si="296"/>
        <v/>
      </c>
      <c r="DT316" s="104" t="str">
        <f t="shared" si="296"/>
        <v/>
      </c>
      <c r="DU316" s="104" t="str">
        <f t="shared" si="296"/>
        <v/>
      </c>
      <c r="DV316" s="104" t="str">
        <f t="shared" si="296"/>
        <v/>
      </c>
      <c r="DW316" s="104" t="str">
        <f t="shared" si="286"/>
        <v/>
      </c>
      <c r="DX316" s="104" t="str">
        <f t="shared" si="286"/>
        <v/>
      </c>
      <c r="DY316" s="104" t="str">
        <f t="shared" si="286"/>
        <v/>
      </c>
      <c r="DZ316" s="104" t="str">
        <f t="shared" si="286"/>
        <v/>
      </c>
      <c r="EA316" s="104" t="str">
        <f t="shared" si="286"/>
        <v/>
      </c>
      <c r="EB316" s="104" t="str">
        <f t="shared" si="286"/>
        <v/>
      </c>
      <c r="EC316" s="104" t="str">
        <f t="shared" si="286"/>
        <v/>
      </c>
      <c r="ED316" s="104" t="str">
        <f t="shared" si="286"/>
        <v/>
      </c>
      <c r="EE316" s="104"/>
      <c r="EF316" s="104" t="str">
        <f t="shared" si="297"/>
        <v/>
      </c>
      <c r="EG316" s="104" t="str">
        <f t="shared" si="297"/>
        <v/>
      </c>
      <c r="EH316" s="104" t="str">
        <f t="shared" si="297"/>
        <v/>
      </c>
      <c r="EI316" s="104" t="str">
        <f t="shared" si="297"/>
        <v/>
      </c>
      <c r="EJ316" s="104" t="str">
        <f t="shared" si="297"/>
        <v/>
      </c>
      <c r="EK316" s="104" t="str">
        <f t="shared" si="287"/>
        <v/>
      </c>
      <c r="EL316" s="104" t="str">
        <f t="shared" si="287"/>
        <v/>
      </c>
      <c r="EM316" s="104" t="str">
        <f t="shared" si="287"/>
        <v/>
      </c>
      <c r="EN316" s="104" t="str">
        <f t="shared" si="287"/>
        <v/>
      </c>
      <c r="EO316" s="104" t="str">
        <f t="shared" si="287"/>
        <v/>
      </c>
      <c r="EP316" s="104" t="str">
        <f t="shared" si="287"/>
        <v/>
      </c>
      <c r="EQ316" s="104" t="str">
        <f t="shared" si="287"/>
        <v/>
      </c>
      <c r="ER316" s="104" t="str">
        <f t="shared" si="287"/>
        <v/>
      </c>
      <c r="ES316" s="104"/>
      <c r="ET316" s="104" t="str">
        <f t="shared" si="298"/>
        <v/>
      </c>
      <c r="EU316" s="104" t="str">
        <f t="shared" si="298"/>
        <v/>
      </c>
      <c r="EV316" s="104" t="str">
        <f t="shared" si="298"/>
        <v/>
      </c>
      <c r="EW316" s="104" t="str">
        <f t="shared" si="298"/>
        <v/>
      </c>
      <c r="EX316" s="104" t="str">
        <f t="shared" si="298"/>
        <v/>
      </c>
      <c r="EY316" s="104" t="str">
        <f t="shared" si="288"/>
        <v/>
      </c>
      <c r="EZ316" s="104" t="str">
        <f t="shared" si="288"/>
        <v/>
      </c>
      <c r="FA316" s="104" t="str">
        <f t="shared" si="288"/>
        <v/>
      </c>
      <c r="FB316" s="104" t="str">
        <f t="shared" si="288"/>
        <v/>
      </c>
      <c r="FC316" s="104" t="str">
        <f t="shared" si="288"/>
        <v/>
      </c>
      <c r="FD316" s="104" t="str">
        <f t="shared" si="288"/>
        <v/>
      </c>
      <c r="FE316" s="104" t="str">
        <f t="shared" si="288"/>
        <v/>
      </c>
      <c r="FF316" s="104" t="str">
        <f t="shared" si="288"/>
        <v/>
      </c>
      <c r="FG316" s="104"/>
      <c r="FH316" s="104" t="str">
        <f t="shared" si="299"/>
        <v/>
      </c>
      <c r="FI316" s="104" t="str">
        <f t="shared" si="299"/>
        <v/>
      </c>
      <c r="FJ316" s="104" t="str">
        <f t="shared" si="299"/>
        <v/>
      </c>
      <c r="FK316" s="104" t="str">
        <f t="shared" si="299"/>
        <v/>
      </c>
      <c r="FL316" s="104" t="str">
        <f t="shared" si="299"/>
        <v/>
      </c>
      <c r="FM316" s="104" t="str">
        <f t="shared" si="289"/>
        <v/>
      </c>
      <c r="FN316" s="104" t="str">
        <f t="shared" si="289"/>
        <v/>
      </c>
      <c r="FO316" s="104" t="str">
        <f t="shared" si="289"/>
        <v/>
      </c>
      <c r="FP316" s="104" t="str">
        <f t="shared" si="289"/>
        <v/>
      </c>
      <c r="FQ316" s="104" t="str">
        <f t="shared" si="289"/>
        <v/>
      </c>
      <c r="FR316" s="104" t="str">
        <f t="shared" si="289"/>
        <v/>
      </c>
      <c r="FS316" s="104" t="str">
        <f t="shared" si="289"/>
        <v/>
      </c>
      <c r="FT316" s="104" t="str">
        <f t="shared" si="289"/>
        <v/>
      </c>
      <c r="FU316" s="104"/>
      <c r="FV316" s="104" t="str">
        <f t="shared" si="300"/>
        <v/>
      </c>
      <c r="FW316" s="104" t="str">
        <f t="shared" si="300"/>
        <v/>
      </c>
      <c r="FX316" s="104" t="str">
        <f t="shared" si="300"/>
        <v/>
      </c>
      <c r="FY316" s="104" t="str">
        <f t="shared" si="300"/>
        <v/>
      </c>
      <c r="FZ316" s="104" t="str">
        <f t="shared" si="300"/>
        <v/>
      </c>
      <c r="GA316" s="104" t="str">
        <f t="shared" si="290"/>
        <v/>
      </c>
      <c r="GB316" s="104" t="str">
        <f t="shared" si="290"/>
        <v/>
      </c>
      <c r="GC316" s="104" t="str">
        <f t="shared" si="290"/>
        <v/>
      </c>
      <c r="GD316" s="104" t="str">
        <f t="shared" si="290"/>
        <v/>
      </c>
      <c r="GE316" s="104" t="str">
        <f t="shared" si="290"/>
        <v/>
      </c>
      <c r="GF316" s="104" t="str">
        <f t="shared" si="290"/>
        <v/>
      </c>
      <c r="GG316" s="104" t="str">
        <f t="shared" si="290"/>
        <v/>
      </c>
      <c r="GH316" s="104" t="str">
        <f t="shared" si="290"/>
        <v/>
      </c>
      <c r="GI316" s="104"/>
      <c r="GJ316" s="104" t="str">
        <f t="shared" si="301"/>
        <v/>
      </c>
      <c r="GK316" s="104" t="str">
        <f t="shared" si="301"/>
        <v/>
      </c>
      <c r="GL316" s="104" t="str">
        <f t="shared" si="301"/>
        <v/>
      </c>
      <c r="GM316" s="104" t="str">
        <f t="shared" si="301"/>
        <v/>
      </c>
      <c r="GN316" s="104" t="str">
        <f t="shared" si="301"/>
        <v/>
      </c>
      <c r="GO316" s="104" t="str">
        <f t="shared" si="291"/>
        <v/>
      </c>
      <c r="GP316" s="104" t="str">
        <f t="shared" si="291"/>
        <v/>
      </c>
      <c r="GQ316" s="104" t="str">
        <f t="shared" si="291"/>
        <v/>
      </c>
      <c r="GR316" s="104" t="str">
        <f t="shared" si="291"/>
        <v/>
      </c>
      <c r="GS316" s="104" t="str">
        <f t="shared" si="291"/>
        <v/>
      </c>
      <c r="GT316" s="104" t="str">
        <f t="shared" si="291"/>
        <v/>
      </c>
      <c r="GU316" s="104" t="str">
        <f t="shared" si="291"/>
        <v/>
      </c>
      <c r="GV316" s="104" t="str">
        <f t="shared" si="291"/>
        <v/>
      </c>
      <c r="GW316" s="104"/>
      <c r="GX316" s="104" t="str">
        <f t="shared" si="302"/>
        <v/>
      </c>
      <c r="GY316" s="104" t="str">
        <f t="shared" si="302"/>
        <v/>
      </c>
      <c r="GZ316" s="104" t="str">
        <f t="shared" si="302"/>
        <v/>
      </c>
      <c r="HA316" s="104" t="str">
        <f t="shared" si="302"/>
        <v/>
      </c>
      <c r="HB316" s="104" t="str">
        <f t="shared" si="302"/>
        <v/>
      </c>
      <c r="HC316" s="104" t="str">
        <f t="shared" si="292"/>
        <v/>
      </c>
      <c r="HD316" s="104" t="str">
        <f t="shared" si="292"/>
        <v/>
      </c>
      <c r="HE316" s="104" t="str">
        <f t="shared" si="292"/>
        <v/>
      </c>
      <c r="HF316" s="104" t="str">
        <f t="shared" si="292"/>
        <v/>
      </c>
      <c r="HG316" s="104" t="str">
        <f t="shared" si="292"/>
        <v/>
      </c>
      <c r="HH316" s="104" t="str">
        <f t="shared" si="292"/>
        <v/>
      </c>
      <c r="HI316" s="104" t="str">
        <f t="shared" si="292"/>
        <v/>
      </c>
      <c r="HJ316" s="104" t="str">
        <f t="shared" si="292"/>
        <v/>
      </c>
    </row>
    <row r="317" spans="1:218" x14ac:dyDescent="0.25">
      <c r="A317" s="91">
        <v>40674</v>
      </c>
      <c r="B317" s="113">
        <v>0.45763888888888887</v>
      </c>
      <c r="C317" s="114" t="s">
        <v>571</v>
      </c>
      <c r="D317" s="160" t="s">
        <v>699</v>
      </c>
      <c r="E317" s="112"/>
      <c r="F317" s="134">
        <v>40</v>
      </c>
      <c r="G317" s="161" t="s">
        <v>700</v>
      </c>
      <c r="H317" s="162" t="str">
        <f>INDEX('Daily Activity List'!B:B,MATCH(A317,'Daily Activity List'!$A:$A))</f>
        <v>ClO2 - Characterization Sampling3</v>
      </c>
      <c r="I317" s="136"/>
      <c r="J317" s="104" t="str">
        <f t="shared" si="259"/>
        <v/>
      </c>
      <c r="K317" s="104" t="str">
        <f t="shared" si="259"/>
        <v/>
      </c>
      <c r="L317" s="104" t="str">
        <f t="shared" si="303"/>
        <v/>
      </c>
      <c r="M317" s="104" t="str">
        <f t="shared" si="303"/>
        <v/>
      </c>
      <c r="N317" s="104" t="str">
        <f t="shared" si="303"/>
        <v/>
      </c>
      <c r="O317" s="104" t="str">
        <f t="shared" si="303"/>
        <v/>
      </c>
      <c r="P317" s="104" t="str">
        <f t="shared" si="303"/>
        <v/>
      </c>
      <c r="Q317" s="104" t="str">
        <f t="shared" si="303"/>
        <v/>
      </c>
      <c r="R317" s="104" t="str">
        <f t="shared" si="303"/>
        <v/>
      </c>
      <c r="S317" s="104" t="str">
        <f t="shared" si="303"/>
        <v/>
      </c>
      <c r="T317" s="104" t="str">
        <f t="shared" si="303"/>
        <v/>
      </c>
      <c r="U317" s="104" t="str">
        <f t="shared" si="303"/>
        <v/>
      </c>
      <c r="V317" s="104" t="str">
        <f t="shared" si="303"/>
        <v/>
      </c>
      <c r="W317" s="136"/>
      <c r="X317" s="104" t="str">
        <f t="shared" si="279"/>
        <v/>
      </c>
      <c r="Y317" s="104" t="str">
        <f t="shared" si="275"/>
        <v/>
      </c>
      <c r="Z317" s="104" t="str">
        <f t="shared" si="275"/>
        <v/>
      </c>
      <c r="AA317" s="104" t="str">
        <f t="shared" si="275"/>
        <v/>
      </c>
      <c r="AB317" s="104" t="str">
        <f t="shared" si="275"/>
        <v/>
      </c>
      <c r="AC317" s="104" t="str">
        <f t="shared" si="275"/>
        <v/>
      </c>
      <c r="AD317" s="104" t="str">
        <f t="shared" si="275"/>
        <v/>
      </c>
      <c r="AE317" s="104" t="str">
        <f t="shared" si="275"/>
        <v/>
      </c>
      <c r="AF317" s="104" t="str">
        <f t="shared" si="275"/>
        <v/>
      </c>
      <c r="AG317" s="104">
        <f t="shared" si="275"/>
        <v>40</v>
      </c>
      <c r="AH317" s="104" t="str">
        <f t="shared" si="275"/>
        <v/>
      </c>
      <c r="AI317" s="104" t="str">
        <f t="shared" si="275"/>
        <v/>
      </c>
      <c r="AJ317" s="104" t="str">
        <f t="shared" si="275"/>
        <v/>
      </c>
      <c r="AK317" s="104"/>
      <c r="AL317" s="104" t="str">
        <f t="shared" si="280"/>
        <v/>
      </c>
      <c r="AM317" s="104" t="str">
        <f t="shared" si="276"/>
        <v/>
      </c>
      <c r="AN317" s="104" t="str">
        <f t="shared" si="276"/>
        <v/>
      </c>
      <c r="AO317" s="104" t="str">
        <f t="shared" si="276"/>
        <v/>
      </c>
      <c r="AP317" s="104" t="str">
        <f t="shared" si="276"/>
        <v/>
      </c>
      <c r="AQ317" s="104" t="str">
        <f t="shared" si="276"/>
        <v/>
      </c>
      <c r="AR317" s="104" t="str">
        <f t="shared" si="276"/>
        <v/>
      </c>
      <c r="AS317" s="104" t="str">
        <f t="shared" si="276"/>
        <v/>
      </c>
      <c r="AT317" s="104" t="str">
        <f t="shared" si="276"/>
        <v/>
      </c>
      <c r="AU317" s="104" t="str">
        <f t="shared" si="276"/>
        <v/>
      </c>
      <c r="AV317" s="104" t="str">
        <f t="shared" si="276"/>
        <v/>
      </c>
      <c r="AW317" s="104" t="str">
        <f t="shared" si="276"/>
        <v/>
      </c>
      <c r="AX317" s="104" t="str">
        <f t="shared" si="276"/>
        <v/>
      </c>
      <c r="AY317" s="104"/>
      <c r="AZ317" s="104" t="str">
        <f t="shared" si="281"/>
        <v/>
      </c>
      <c r="BA317" s="104" t="str">
        <f t="shared" si="277"/>
        <v/>
      </c>
      <c r="BB317" s="104" t="str">
        <f t="shared" si="277"/>
        <v/>
      </c>
      <c r="BC317" s="104" t="str">
        <f t="shared" si="277"/>
        <v/>
      </c>
      <c r="BD317" s="104" t="str">
        <f t="shared" si="277"/>
        <v/>
      </c>
      <c r="BE317" s="104" t="str">
        <f t="shared" si="277"/>
        <v/>
      </c>
      <c r="BF317" s="104" t="str">
        <f t="shared" si="277"/>
        <v/>
      </c>
      <c r="BG317" s="104" t="str">
        <f t="shared" si="277"/>
        <v/>
      </c>
      <c r="BH317" s="104" t="str">
        <f t="shared" si="277"/>
        <v/>
      </c>
      <c r="BI317" s="104" t="str">
        <f t="shared" si="277"/>
        <v/>
      </c>
      <c r="BJ317" s="104" t="str">
        <f t="shared" si="277"/>
        <v/>
      </c>
      <c r="BK317" s="104" t="str">
        <f t="shared" si="277"/>
        <v/>
      </c>
      <c r="BL317" s="104" t="str">
        <f t="shared" si="277"/>
        <v/>
      </c>
      <c r="BM317" s="104"/>
      <c r="BN317" s="104" t="str">
        <f t="shared" si="282"/>
        <v/>
      </c>
      <c r="BO317" s="104" t="str">
        <f t="shared" si="278"/>
        <v/>
      </c>
      <c r="BP317" s="104" t="str">
        <f t="shared" si="278"/>
        <v/>
      </c>
      <c r="BQ317" s="104" t="str">
        <f t="shared" si="278"/>
        <v/>
      </c>
      <c r="BR317" s="104" t="str">
        <f t="shared" si="278"/>
        <v/>
      </c>
      <c r="BS317" s="104" t="str">
        <f t="shared" si="278"/>
        <v/>
      </c>
      <c r="BT317" s="104" t="str">
        <f t="shared" si="278"/>
        <v/>
      </c>
      <c r="BU317" s="104" t="str">
        <f t="shared" si="278"/>
        <v/>
      </c>
      <c r="BV317" s="104" t="str">
        <f t="shared" si="278"/>
        <v/>
      </c>
      <c r="BW317" s="104" t="str">
        <f t="shared" si="278"/>
        <v/>
      </c>
      <c r="BX317" s="104" t="str">
        <f t="shared" si="278"/>
        <v/>
      </c>
      <c r="BY317" s="104" t="str">
        <f t="shared" si="278"/>
        <v/>
      </c>
      <c r="BZ317" s="104" t="str">
        <f t="shared" si="278"/>
        <v/>
      </c>
      <c r="CA317" s="104"/>
      <c r="CB317" s="104" t="str">
        <f t="shared" si="293"/>
        <v/>
      </c>
      <c r="CC317" s="104" t="str">
        <f t="shared" si="293"/>
        <v/>
      </c>
      <c r="CD317" s="104" t="str">
        <f t="shared" si="293"/>
        <v/>
      </c>
      <c r="CE317" s="104" t="str">
        <f t="shared" si="293"/>
        <v/>
      </c>
      <c r="CF317" s="104" t="str">
        <f t="shared" si="293"/>
        <v/>
      </c>
      <c r="CG317" s="104" t="str">
        <f t="shared" si="283"/>
        <v/>
      </c>
      <c r="CH317" s="104" t="str">
        <f t="shared" si="283"/>
        <v/>
      </c>
      <c r="CI317" s="104" t="str">
        <f t="shared" si="283"/>
        <v/>
      </c>
      <c r="CJ317" s="104" t="str">
        <f t="shared" si="283"/>
        <v/>
      </c>
      <c r="CK317" s="104" t="str">
        <f t="shared" si="283"/>
        <v/>
      </c>
      <c r="CL317" s="104" t="str">
        <f t="shared" si="283"/>
        <v/>
      </c>
      <c r="CM317" s="104" t="str">
        <f t="shared" si="283"/>
        <v/>
      </c>
      <c r="CN317" s="104" t="str">
        <f t="shared" si="283"/>
        <v/>
      </c>
      <c r="CO317" s="104"/>
      <c r="CP317" s="104" t="str">
        <f t="shared" si="294"/>
        <v/>
      </c>
      <c r="CQ317" s="104" t="str">
        <f t="shared" si="294"/>
        <v/>
      </c>
      <c r="CR317" s="104" t="str">
        <f t="shared" si="294"/>
        <v/>
      </c>
      <c r="CS317" s="104" t="str">
        <f t="shared" si="294"/>
        <v/>
      </c>
      <c r="CT317" s="104" t="str">
        <f t="shared" si="294"/>
        <v/>
      </c>
      <c r="CU317" s="104" t="str">
        <f t="shared" si="284"/>
        <v/>
      </c>
      <c r="CV317" s="104" t="str">
        <f t="shared" si="284"/>
        <v/>
      </c>
      <c r="CW317" s="104" t="str">
        <f t="shared" si="284"/>
        <v/>
      </c>
      <c r="CX317" s="104" t="str">
        <f t="shared" si="284"/>
        <v/>
      </c>
      <c r="CY317" s="104" t="str">
        <f t="shared" si="284"/>
        <v/>
      </c>
      <c r="CZ317" s="104" t="str">
        <f t="shared" si="284"/>
        <v/>
      </c>
      <c r="DA317" s="104" t="str">
        <f t="shared" si="284"/>
        <v/>
      </c>
      <c r="DB317" s="104" t="str">
        <f t="shared" si="284"/>
        <v/>
      </c>
      <c r="DC317" s="104"/>
      <c r="DD317" s="104" t="str">
        <f t="shared" si="295"/>
        <v/>
      </c>
      <c r="DE317" s="104" t="str">
        <f t="shared" si="295"/>
        <v/>
      </c>
      <c r="DF317" s="104" t="str">
        <f t="shared" si="295"/>
        <v/>
      </c>
      <c r="DG317" s="104" t="str">
        <f t="shared" si="295"/>
        <v/>
      </c>
      <c r="DH317" s="104" t="str">
        <f t="shared" si="295"/>
        <v/>
      </c>
      <c r="DI317" s="104" t="str">
        <f t="shared" si="285"/>
        <v/>
      </c>
      <c r="DJ317" s="104" t="str">
        <f t="shared" si="285"/>
        <v/>
      </c>
      <c r="DK317" s="104" t="str">
        <f t="shared" si="285"/>
        <v/>
      </c>
      <c r="DL317" s="104" t="str">
        <f t="shared" si="285"/>
        <v/>
      </c>
      <c r="DM317" s="104" t="str">
        <f t="shared" si="285"/>
        <v/>
      </c>
      <c r="DN317" s="104" t="str">
        <f t="shared" si="285"/>
        <v/>
      </c>
      <c r="DO317" s="104" t="str">
        <f t="shared" si="285"/>
        <v/>
      </c>
      <c r="DP317" s="104" t="str">
        <f t="shared" si="285"/>
        <v/>
      </c>
      <c r="DQ317" s="104"/>
      <c r="DR317" s="104" t="str">
        <f t="shared" si="296"/>
        <v/>
      </c>
      <c r="DS317" s="104" t="str">
        <f t="shared" si="296"/>
        <v/>
      </c>
      <c r="DT317" s="104" t="str">
        <f t="shared" si="296"/>
        <v/>
      </c>
      <c r="DU317" s="104" t="str">
        <f t="shared" si="296"/>
        <v/>
      </c>
      <c r="DV317" s="104" t="str">
        <f t="shared" si="296"/>
        <v/>
      </c>
      <c r="DW317" s="104" t="str">
        <f t="shared" si="286"/>
        <v/>
      </c>
      <c r="DX317" s="104" t="str">
        <f t="shared" si="286"/>
        <v/>
      </c>
      <c r="DY317" s="104" t="str">
        <f t="shared" si="286"/>
        <v/>
      </c>
      <c r="DZ317" s="104" t="str">
        <f t="shared" si="286"/>
        <v/>
      </c>
      <c r="EA317" s="104" t="str">
        <f t="shared" si="286"/>
        <v/>
      </c>
      <c r="EB317" s="104" t="str">
        <f t="shared" si="286"/>
        <v/>
      </c>
      <c r="EC317" s="104" t="str">
        <f t="shared" si="286"/>
        <v/>
      </c>
      <c r="ED317" s="104" t="str">
        <f t="shared" si="286"/>
        <v/>
      </c>
      <c r="EE317" s="104"/>
      <c r="EF317" s="104" t="str">
        <f t="shared" si="297"/>
        <v/>
      </c>
      <c r="EG317" s="104" t="str">
        <f t="shared" si="297"/>
        <v/>
      </c>
      <c r="EH317" s="104" t="str">
        <f t="shared" si="297"/>
        <v/>
      </c>
      <c r="EI317" s="104" t="str">
        <f t="shared" si="297"/>
        <v/>
      </c>
      <c r="EJ317" s="104" t="str">
        <f t="shared" si="297"/>
        <v/>
      </c>
      <c r="EK317" s="104" t="str">
        <f t="shared" si="287"/>
        <v/>
      </c>
      <c r="EL317" s="104" t="str">
        <f t="shared" si="287"/>
        <v/>
      </c>
      <c r="EM317" s="104" t="str">
        <f t="shared" si="287"/>
        <v/>
      </c>
      <c r="EN317" s="104" t="str">
        <f t="shared" si="287"/>
        <v/>
      </c>
      <c r="EO317" s="104" t="str">
        <f t="shared" si="287"/>
        <v/>
      </c>
      <c r="EP317" s="104" t="str">
        <f t="shared" si="287"/>
        <v/>
      </c>
      <c r="EQ317" s="104" t="str">
        <f t="shared" si="287"/>
        <v/>
      </c>
      <c r="ER317" s="104" t="str">
        <f t="shared" si="287"/>
        <v/>
      </c>
      <c r="ES317" s="104"/>
      <c r="ET317" s="104" t="str">
        <f t="shared" si="298"/>
        <v/>
      </c>
      <c r="EU317" s="104" t="str">
        <f t="shared" si="298"/>
        <v/>
      </c>
      <c r="EV317" s="104" t="str">
        <f t="shared" si="298"/>
        <v/>
      </c>
      <c r="EW317" s="104" t="str">
        <f t="shared" si="298"/>
        <v/>
      </c>
      <c r="EX317" s="104" t="str">
        <f t="shared" si="298"/>
        <v/>
      </c>
      <c r="EY317" s="104" t="str">
        <f t="shared" si="288"/>
        <v/>
      </c>
      <c r="EZ317" s="104" t="str">
        <f t="shared" si="288"/>
        <v/>
      </c>
      <c r="FA317" s="104" t="str">
        <f t="shared" si="288"/>
        <v/>
      </c>
      <c r="FB317" s="104" t="str">
        <f t="shared" si="288"/>
        <v/>
      </c>
      <c r="FC317" s="104" t="str">
        <f t="shared" si="288"/>
        <v/>
      </c>
      <c r="FD317" s="104" t="str">
        <f t="shared" si="288"/>
        <v/>
      </c>
      <c r="FE317" s="104" t="str">
        <f t="shared" si="288"/>
        <v/>
      </c>
      <c r="FF317" s="104" t="str">
        <f t="shared" si="288"/>
        <v/>
      </c>
      <c r="FG317" s="104"/>
      <c r="FH317" s="104" t="str">
        <f t="shared" si="299"/>
        <v/>
      </c>
      <c r="FI317" s="104" t="str">
        <f t="shared" si="299"/>
        <v/>
      </c>
      <c r="FJ317" s="104" t="str">
        <f t="shared" si="299"/>
        <v/>
      </c>
      <c r="FK317" s="104" t="str">
        <f t="shared" si="299"/>
        <v/>
      </c>
      <c r="FL317" s="104" t="str">
        <f t="shared" si="299"/>
        <v/>
      </c>
      <c r="FM317" s="104" t="str">
        <f t="shared" si="289"/>
        <v/>
      </c>
      <c r="FN317" s="104" t="str">
        <f t="shared" si="289"/>
        <v/>
      </c>
      <c r="FO317" s="104" t="str">
        <f t="shared" si="289"/>
        <v/>
      </c>
      <c r="FP317" s="104" t="str">
        <f t="shared" si="289"/>
        <v/>
      </c>
      <c r="FQ317" s="104" t="str">
        <f t="shared" si="289"/>
        <v/>
      </c>
      <c r="FR317" s="104" t="str">
        <f t="shared" si="289"/>
        <v/>
      </c>
      <c r="FS317" s="104" t="str">
        <f t="shared" si="289"/>
        <v/>
      </c>
      <c r="FT317" s="104" t="str">
        <f t="shared" si="289"/>
        <v/>
      </c>
      <c r="FU317" s="104"/>
      <c r="FV317" s="104" t="str">
        <f t="shared" si="300"/>
        <v/>
      </c>
      <c r="FW317" s="104" t="str">
        <f t="shared" si="300"/>
        <v/>
      </c>
      <c r="FX317" s="104" t="str">
        <f t="shared" si="300"/>
        <v/>
      </c>
      <c r="FY317" s="104" t="str">
        <f t="shared" si="300"/>
        <v/>
      </c>
      <c r="FZ317" s="104" t="str">
        <f t="shared" si="300"/>
        <v/>
      </c>
      <c r="GA317" s="104" t="str">
        <f t="shared" si="290"/>
        <v/>
      </c>
      <c r="GB317" s="104" t="str">
        <f t="shared" si="290"/>
        <v/>
      </c>
      <c r="GC317" s="104" t="str">
        <f t="shared" si="290"/>
        <v/>
      </c>
      <c r="GD317" s="104" t="str">
        <f t="shared" si="290"/>
        <v/>
      </c>
      <c r="GE317" s="104" t="str">
        <f t="shared" si="290"/>
        <v/>
      </c>
      <c r="GF317" s="104" t="str">
        <f t="shared" si="290"/>
        <v/>
      </c>
      <c r="GG317" s="104" t="str">
        <f t="shared" si="290"/>
        <v/>
      </c>
      <c r="GH317" s="104" t="str">
        <f t="shared" si="290"/>
        <v/>
      </c>
      <c r="GI317" s="104"/>
      <c r="GJ317" s="104" t="str">
        <f t="shared" si="301"/>
        <v/>
      </c>
      <c r="GK317" s="104" t="str">
        <f t="shared" si="301"/>
        <v/>
      </c>
      <c r="GL317" s="104" t="str">
        <f t="shared" si="301"/>
        <v/>
      </c>
      <c r="GM317" s="104" t="str">
        <f t="shared" si="301"/>
        <v/>
      </c>
      <c r="GN317" s="104" t="str">
        <f t="shared" si="301"/>
        <v/>
      </c>
      <c r="GO317" s="104" t="str">
        <f t="shared" si="291"/>
        <v/>
      </c>
      <c r="GP317" s="104" t="str">
        <f t="shared" si="291"/>
        <v/>
      </c>
      <c r="GQ317" s="104" t="str">
        <f t="shared" si="291"/>
        <v/>
      </c>
      <c r="GR317" s="104" t="str">
        <f t="shared" si="291"/>
        <v/>
      </c>
      <c r="GS317" s="104" t="str">
        <f t="shared" si="291"/>
        <v/>
      </c>
      <c r="GT317" s="104" t="str">
        <f t="shared" si="291"/>
        <v/>
      </c>
      <c r="GU317" s="104" t="str">
        <f t="shared" si="291"/>
        <v/>
      </c>
      <c r="GV317" s="104" t="str">
        <f t="shared" si="291"/>
        <v/>
      </c>
      <c r="GW317" s="104"/>
      <c r="GX317" s="104" t="str">
        <f t="shared" si="302"/>
        <v/>
      </c>
      <c r="GY317" s="104" t="str">
        <f t="shared" si="302"/>
        <v/>
      </c>
      <c r="GZ317" s="104" t="str">
        <f t="shared" si="302"/>
        <v/>
      </c>
      <c r="HA317" s="104" t="str">
        <f t="shared" si="302"/>
        <v/>
      </c>
      <c r="HB317" s="104" t="str">
        <f t="shared" si="302"/>
        <v/>
      </c>
      <c r="HC317" s="104" t="str">
        <f t="shared" si="292"/>
        <v/>
      </c>
      <c r="HD317" s="104" t="str">
        <f t="shared" si="292"/>
        <v/>
      </c>
      <c r="HE317" s="104" t="str">
        <f t="shared" si="292"/>
        <v/>
      </c>
      <c r="HF317" s="104" t="str">
        <f t="shared" si="292"/>
        <v/>
      </c>
      <c r="HG317" s="104" t="str">
        <f t="shared" si="292"/>
        <v/>
      </c>
      <c r="HH317" s="104" t="str">
        <f t="shared" si="292"/>
        <v/>
      </c>
      <c r="HI317" s="104" t="str">
        <f t="shared" si="292"/>
        <v/>
      </c>
      <c r="HJ317" s="104" t="str">
        <f t="shared" si="292"/>
        <v/>
      </c>
    </row>
    <row r="318" spans="1:218" x14ac:dyDescent="0.25">
      <c r="A318" s="91">
        <v>40674</v>
      </c>
      <c r="B318" s="113">
        <v>0.46527777777777773</v>
      </c>
      <c r="C318" s="114" t="s">
        <v>599</v>
      </c>
      <c r="D318" s="160" t="s">
        <v>586</v>
      </c>
      <c r="E318" s="112">
        <v>4</v>
      </c>
      <c r="F318" s="134"/>
      <c r="G318" s="161"/>
      <c r="H318" s="162" t="str">
        <f>INDEX('Daily Activity List'!B:B,MATCH(A318,'Daily Activity List'!$A:$A))</f>
        <v>ClO2 - Characterization Sampling3</v>
      </c>
      <c r="I318" s="136"/>
      <c r="J318" s="104" t="str">
        <f t="shared" si="259"/>
        <v/>
      </c>
      <c r="K318" s="104" t="str">
        <f t="shared" si="259"/>
        <v/>
      </c>
      <c r="L318" s="104" t="str">
        <f t="shared" si="303"/>
        <v/>
      </c>
      <c r="M318" s="104" t="str">
        <f t="shared" si="303"/>
        <v/>
      </c>
      <c r="N318" s="104" t="str">
        <f t="shared" si="303"/>
        <v/>
      </c>
      <c r="O318" s="104" t="str">
        <f t="shared" si="303"/>
        <v/>
      </c>
      <c r="P318" s="104" t="str">
        <f t="shared" si="303"/>
        <v/>
      </c>
      <c r="Q318" s="104" t="str">
        <f t="shared" si="303"/>
        <v/>
      </c>
      <c r="R318" s="104" t="str">
        <f t="shared" si="303"/>
        <v/>
      </c>
      <c r="S318" s="104" t="str">
        <f t="shared" si="303"/>
        <v/>
      </c>
      <c r="T318" s="104" t="str">
        <f t="shared" si="303"/>
        <v/>
      </c>
      <c r="U318" s="104" t="str">
        <f t="shared" si="303"/>
        <v/>
      </c>
      <c r="V318" s="104" t="str">
        <f t="shared" si="303"/>
        <v/>
      </c>
      <c r="W318" s="136"/>
      <c r="X318" s="104" t="str">
        <f t="shared" si="279"/>
        <v/>
      </c>
      <c r="Y318" s="104" t="str">
        <f t="shared" si="275"/>
        <v/>
      </c>
      <c r="Z318" s="104" t="str">
        <f t="shared" si="275"/>
        <v/>
      </c>
      <c r="AA318" s="104" t="str">
        <f t="shared" si="275"/>
        <v/>
      </c>
      <c r="AB318" s="104" t="str">
        <f t="shared" si="275"/>
        <v/>
      </c>
      <c r="AC318" s="104" t="str">
        <f t="shared" si="275"/>
        <v/>
      </c>
      <c r="AD318" s="104" t="str">
        <f t="shared" si="275"/>
        <v/>
      </c>
      <c r="AE318" s="104" t="str">
        <f t="shared" si="275"/>
        <v/>
      </c>
      <c r="AF318" s="104" t="str">
        <f t="shared" si="275"/>
        <v/>
      </c>
      <c r="AG318" s="104" t="str">
        <f t="shared" si="275"/>
        <v/>
      </c>
      <c r="AH318" s="104" t="str">
        <f t="shared" si="275"/>
        <v/>
      </c>
      <c r="AI318" s="104" t="str">
        <f t="shared" si="275"/>
        <v/>
      </c>
      <c r="AJ318" s="104" t="str">
        <f t="shared" si="275"/>
        <v/>
      </c>
      <c r="AK318" s="104"/>
      <c r="AL318" s="104" t="str">
        <f t="shared" si="280"/>
        <v/>
      </c>
      <c r="AM318" s="104" t="str">
        <f t="shared" si="276"/>
        <v/>
      </c>
      <c r="AN318" s="104" t="str">
        <f t="shared" si="276"/>
        <v/>
      </c>
      <c r="AO318" s="104" t="str">
        <f t="shared" si="276"/>
        <v/>
      </c>
      <c r="AP318" s="104" t="str">
        <f t="shared" si="276"/>
        <v/>
      </c>
      <c r="AQ318" s="104" t="str">
        <f t="shared" si="276"/>
        <v/>
      </c>
      <c r="AR318" s="104" t="str">
        <f t="shared" si="276"/>
        <v/>
      </c>
      <c r="AS318" s="104" t="str">
        <f t="shared" si="276"/>
        <v/>
      </c>
      <c r="AT318" s="104" t="str">
        <f t="shared" si="276"/>
        <v/>
      </c>
      <c r="AU318" s="104">
        <f t="shared" si="276"/>
        <v>4</v>
      </c>
      <c r="AV318" s="104" t="str">
        <f t="shared" si="276"/>
        <v/>
      </c>
      <c r="AW318" s="104" t="str">
        <f t="shared" si="276"/>
        <v/>
      </c>
      <c r="AX318" s="104" t="str">
        <f t="shared" si="276"/>
        <v/>
      </c>
      <c r="AY318" s="104"/>
      <c r="AZ318" s="104" t="str">
        <f t="shared" si="281"/>
        <v/>
      </c>
      <c r="BA318" s="104" t="str">
        <f t="shared" si="277"/>
        <v/>
      </c>
      <c r="BB318" s="104" t="str">
        <f t="shared" si="277"/>
        <v/>
      </c>
      <c r="BC318" s="104" t="str">
        <f t="shared" si="277"/>
        <v/>
      </c>
      <c r="BD318" s="104" t="str">
        <f t="shared" si="277"/>
        <v/>
      </c>
      <c r="BE318" s="104" t="str">
        <f t="shared" si="277"/>
        <v/>
      </c>
      <c r="BF318" s="104" t="str">
        <f t="shared" si="277"/>
        <v/>
      </c>
      <c r="BG318" s="104" t="str">
        <f t="shared" si="277"/>
        <v/>
      </c>
      <c r="BH318" s="104" t="str">
        <f t="shared" si="277"/>
        <v/>
      </c>
      <c r="BI318" s="104" t="str">
        <f t="shared" si="277"/>
        <v/>
      </c>
      <c r="BJ318" s="104" t="str">
        <f t="shared" si="277"/>
        <v/>
      </c>
      <c r="BK318" s="104" t="str">
        <f t="shared" si="277"/>
        <v/>
      </c>
      <c r="BL318" s="104" t="str">
        <f t="shared" si="277"/>
        <v/>
      </c>
      <c r="BM318" s="104"/>
      <c r="BN318" s="104" t="str">
        <f t="shared" si="282"/>
        <v/>
      </c>
      <c r="BO318" s="104" t="str">
        <f t="shared" si="278"/>
        <v/>
      </c>
      <c r="BP318" s="104" t="str">
        <f t="shared" si="278"/>
        <v/>
      </c>
      <c r="BQ318" s="104" t="str">
        <f t="shared" si="278"/>
        <v/>
      </c>
      <c r="BR318" s="104" t="str">
        <f t="shared" si="278"/>
        <v/>
      </c>
      <c r="BS318" s="104" t="str">
        <f t="shared" si="278"/>
        <v/>
      </c>
      <c r="BT318" s="104" t="str">
        <f t="shared" si="278"/>
        <v/>
      </c>
      <c r="BU318" s="104" t="str">
        <f t="shared" si="278"/>
        <v/>
      </c>
      <c r="BV318" s="104" t="str">
        <f t="shared" si="278"/>
        <v/>
      </c>
      <c r="BW318" s="104" t="str">
        <f t="shared" si="278"/>
        <v/>
      </c>
      <c r="BX318" s="104" t="str">
        <f t="shared" si="278"/>
        <v/>
      </c>
      <c r="BY318" s="104" t="str">
        <f t="shared" si="278"/>
        <v/>
      </c>
      <c r="BZ318" s="104" t="str">
        <f t="shared" si="278"/>
        <v/>
      </c>
      <c r="CA318" s="104"/>
      <c r="CB318" s="104" t="str">
        <f t="shared" si="293"/>
        <v/>
      </c>
      <c r="CC318" s="104" t="str">
        <f t="shared" si="293"/>
        <v/>
      </c>
      <c r="CD318" s="104" t="str">
        <f t="shared" si="293"/>
        <v/>
      </c>
      <c r="CE318" s="104" t="str">
        <f t="shared" si="293"/>
        <v/>
      </c>
      <c r="CF318" s="104" t="str">
        <f t="shared" si="293"/>
        <v/>
      </c>
      <c r="CG318" s="104" t="str">
        <f t="shared" si="283"/>
        <v/>
      </c>
      <c r="CH318" s="104" t="str">
        <f t="shared" si="283"/>
        <v/>
      </c>
      <c r="CI318" s="104" t="str">
        <f t="shared" si="283"/>
        <v/>
      </c>
      <c r="CJ318" s="104" t="str">
        <f t="shared" si="283"/>
        <v/>
      </c>
      <c r="CK318" s="104" t="str">
        <f t="shared" si="283"/>
        <v/>
      </c>
      <c r="CL318" s="104" t="str">
        <f t="shared" si="283"/>
        <v/>
      </c>
      <c r="CM318" s="104" t="str">
        <f t="shared" si="283"/>
        <v/>
      </c>
      <c r="CN318" s="104" t="str">
        <f t="shared" si="283"/>
        <v/>
      </c>
      <c r="CO318" s="104"/>
      <c r="CP318" s="104" t="str">
        <f t="shared" si="294"/>
        <v/>
      </c>
      <c r="CQ318" s="104" t="str">
        <f t="shared" si="294"/>
        <v/>
      </c>
      <c r="CR318" s="104" t="str">
        <f t="shared" si="294"/>
        <v/>
      </c>
      <c r="CS318" s="104" t="str">
        <f t="shared" si="294"/>
        <v/>
      </c>
      <c r="CT318" s="104" t="str">
        <f t="shared" si="294"/>
        <v/>
      </c>
      <c r="CU318" s="104" t="str">
        <f t="shared" si="284"/>
        <v/>
      </c>
      <c r="CV318" s="104" t="str">
        <f t="shared" si="284"/>
        <v/>
      </c>
      <c r="CW318" s="104" t="str">
        <f t="shared" si="284"/>
        <v/>
      </c>
      <c r="CX318" s="104" t="str">
        <f t="shared" si="284"/>
        <v/>
      </c>
      <c r="CY318" s="104" t="str">
        <f t="shared" si="284"/>
        <v/>
      </c>
      <c r="CZ318" s="104" t="str">
        <f t="shared" si="284"/>
        <v/>
      </c>
      <c r="DA318" s="104" t="str">
        <f t="shared" si="284"/>
        <v/>
      </c>
      <c r="DB318" s="104" t="str">
        <f t="shared" si="284"/>
        <v/>
      </c>
      <c r="DC318" s="104"/>
      <c r="DD318" s="104" t="str">
        <f t="shared" si="295"/>
        <v/>
      </c>
      <c r="DE318" s="104" t="str">
        <f t="shared" si="295"/>
        <v/>
      </c>
      <c r="DF318" s="104" t="str">
        <f t="shared" si="295"/>
        <v/>
      </c>
      <c r="DG318" s="104" t="str">
        <f t="shared" si="295"/>
        <v/>
      </c>
      <c r="DH318" s="104" t="str">
        <f t="shared" si="295"/>
        <v/>
      </c>
      <c r="DI318" s="104" t="str">
        <f t="shared" si="285"/>
        <v/>
      </c>
      <c r="DJ318" s="104" t="str">
        <f t="shared" si="285"/>
        <v/>
      </c>
      <c r="DK318" s="104" t="str">
        <f t="shared" si="285"/>
        <v/>
      </c>
      <c r="DL318" s="104" t="str">
        <f t="shared" si="285"/>
        <v/>
      </c>
      <c r="DM318" s="104" t="str">
        <f t="shared" si="285"/>
        <v/>
      </c>
      <c r="DN318" s="104" t="str">
        <f t="shared" si="285"/>
        <v/>
      </c>
      <c r="DO318" s="104" t="str">
        <f t="shared" si="285"/>
        <v/>
      </c>
      <c r="DP318" s="104" t="str">
        <f t="shared" si="285"/>
        <v/>
      </c>
      <c r="DQ318" s="104"/>
      <c r="DR318" s="104" t="str">
        <f t="shared" si="296"/>
        <v/>
      </c>
      <c r="DS318" s="104" t="str">
        <f t="shared" si="296"/>
        <v/>
      </c>
      <c r="DT318" s="104" t="str">
        <f t="shared" si="296"/>
        <v/>
      </c>
      <c r="DU318" s="104" t="str">
        <f t="shared" si="296"/>
        <v/>
      </c>
      <c r="DV318" s="104" t="str">
        <f t="shared" si="296"/>
        <v/>
      </c>
      <c r="DW318" s="104" t="str">
        <f t="shared" si="286"/>
        <v/>
      </c>
      <c r="DX318" s="104" t="str">
        <f t="shared" si="286"/>
        <v/>
      </c>
      <c r="DY318" s="104" t="str">
        <f t="shared" si="286"/>
        <v/>
      </c>
      <c r="DZ318" s="104" t="str">
        <f t="shared" si="286"/>
        <v/>
      </c>
      <c r="EA318" s="104" t="str">
        <f t="shared" si="286"/>
        <v/>
      </c>
      <c r="EB318" s="104" t="str">
        <f t="shared" si="286"/>
        <v/>
      </c>
      <c r="EC318" s="104" t="str">
        <f t="shared" si="286"/>
        <v/>
      </c>
      <c r="ED318" s="104" t="str">
        <f t="shared" si="286"/>
        <v/>
      </c>
      <c r="EE318" s="104"/>
      <c r="EF318" s="104" t="str">
        <f t="shared" si="297"/>
        <v/>
      </c>
      <c r="EG318" s="104" t="str">
        <f t="shared" si="297"/>
        <v/>
      </c>
      <c r="EH318" s="104" t="str">
        <f t="shared" si="297"/>
        <v/>
      </c>
      <c r="EI318" s="104" t="str">
        <f t="shared" si="297"/>
        <v/>
      </c>
      <c r="EJ318" s="104" t="str">
        <f t="shared" si="297"/>
        <v/>
      </c>
      <c r="EK318" s="104" t="str">
        <f t="shared" si="287"/>
        <v/>
      </c>
      <c r="EL318" s="104" t="str">
        <f t="shared" si="287"/>
        <v/>
      </c>
      <c r="EM318" s="104" t="str">
        <f t="shared" si="287"/>
        <v/>
      </c>
      <c r="EN318" s="104" t="str">
        <f t="shared" si="287"/>
        <v/>
      </c>
      <c r="EO318" s="104" t="str">
        <f t="shared" si="287"/>
        <v/>
      </c>
      <c r="EP318" s="104" t="str">
        <f t="shared" si="287"/>
        <v/>
      </c>
      <c r="EQ318" s="104" t="str">
        <f t="shared" si="287"/>
        <v/>
      </c>
      <c r="ER318" s="104" t="str">
        <f t="shared" si="287"/>
        <v/>
      </c>
      <c r="ES318" s="104"/>
      <c r="ET318" s="104" t="str">
        <f t="shared" si="298"/>
        <v/>
      </c>
      <c r="EU318" s="104" t="str">
        <f t="shared" si="298"/>
        <v/>
      </c>
      <c r="EV318" s="104" t="str">
        <f t="shared" si="298"/>
        <v/>
      </c>
      <c r="EW318" s="104" t="str">
        <f t="shared" si="298"/>
        <v/>
      </c>
      <c r="EX318" s="104" t="str">
        <f t="shared" si="298"/>
        <v/>
      </c>
      <c r="EY318" s="104" t="str">
        <f t="shared" si="288"/>
        <v/>
      </c>
      <c r="EZ318" s="104" t="str">
        <f t="shared" si="288"/>
        <v/>
      </c>
      <c r="FA318" s="104" t="str">
        <f t="shared" si="288"/>
        <v/>
      </c>
      <c r="FB318" s="104" t="str">
        <f t="shared" si="288"/>
        <v/>
      </c>
      <c r="FC318" s="104" t="str">
        <f t="shared" si="288"/>
        <v/>
      </c>
      <c r="FD318" s="104" t="str">
        <f t="shared" si="288"/>
        <v/>
      </c>
      <c r="FE318" s="104" t="str">
        <f t="shared" si="288"/>
        <v/>
      </c>
      <c r="FF318" s="104" t="str">
        <f t="shared" si="288"/>
        <v/>
      </c>
      <c r="FG318" s="104"/>
      <c r="FH318" s="104" t="str">
        <f t="shared" si="299"/>
        <v/>
      </c>
      <c r="FI318" s="104" t="str">
        <f t="shared" si="299"/>
        <v/>
      </c>
      <c r="FJ318" s="104" t="str">
        <f t="shared" si="299"/>
        <v/>
      </c>
      <c r="FK318" s="104" t="str">
        <f t="shared" si="299"/>
        <v/>
      </c>
      <c r="FL318" s="104" t="str">
        <f t="shared" si="299"/>
        <v/>
      </c>
      <c r="FM318" s="104" t="str">
        <f t="shared" si="289"/>
        <v/>
      </c>
      <c r="FN318" s="104" t="str">
        <f t="shared" si="289"/>
        <v/>
      </c>
      <c r="FO318" s="104" t="str">
        <f t="shared" si="289"/>
        <v/>
      </c>
      <c r="FP318" s="104" t="str">
        <f t="shared" si="289"/>
        <v/>
      </c>
      <c r="FQ318" s="104" t="str">
        <f t="shared" si="289"/>
        <v/>
      </c>
      <c r="FR318" s="104" t="str">
        <f t="shared" si="289"/>
        <v/>
      </c>
      <c r="FS318" s="104" t="str">
        <f t="shared" si="289"/>
        <v/>
      </c>
      <c r="FT318" s="104" t="str">
        <f t="shared" si="289"/>
        <v/>
      </c>
      <c r="FU318" s="104"/>
      <c r="FV318" s="104" t="str">
        <f t="shared" si="300"/>
        <v/>
      </c>
      <c r="FW318" s="104" t="str">
        <f t="shared" si="300"/>
        <v/>
      </c>
      <c r="FX318" s="104" t="str">
        <f t="shared" si="300"/>
        <v/>
      </c>
      <c r="FY318" s="104" t="str">
        <f t="shared" si="300"/>
        <v/>
      </c>
      <c r="FZ318" s="104" t="str">
        <f t="shared" si="300"/>
        <v/>
      </c>
      <c r="GA318" s="104" t="str">
        <f t="shared" si="290"/>
        <v/>
      </c>
      <c r="GB318" s="104" t="str">
        <f t="shared" si="290"/>
        <v/>
      </c>
      <c r="GC318" s="104" t="str">
        <f t="shared" si="290"/>
        <v/>
      </c>
      <c r="GD318" s="104" t="str">
        <f t="shared" si="290"/>
        <v/>
      </c>
      <c r="GE318" s="104" t="str">
        <f t="shared" si="290"/>
        <v/>
      </c>
      <c r="GF318" s="104" t="str">
        <f t="shared" si="290"/>
        <v/>
      </c>
      <c r="GG318" s="104" t="str">
        <f t="shared" si="290"/>
        <v/>
      </c>
      <c r="GH318" s="104" t="str">
        <f t="shared" si="290"/>
        <v/>
      </c>
      <c r="GI318" s="104"/>
      <c r="GJ318" s="104" t="str">
        <f t="shared" si="301"/>
        <v/>
      </c>
      <c r="GK318" s="104" t="str">
        <f t="shared" si="301"/>
        <v/>
      </c>
      <c r="GL318" s="104" t="str">
        <f t="shared" si="301"/>
        <v/>
      </c>
      <c r="GM318" s="104" t="str">
        <f t="shared" si="301"/>
        <v/>
      </c>
      <c r="GN318" s="104" t="str">
        <f t="shared" si="301"/>
        <v/>
      </c>
      <c r="GO318" s="104" t="str">
        <f t="shared" si="291"/>
        <v/>
      </c>
      <c r="GP318" s="104" t="str">
        <f t="shared" si="291"/>
        <v/>
      </c>
      <c r="GQ318" s="104" t="str">
        <f t="shared" si="291"/>
        <v/>
      </c>
      <c r="GR318" s="104" t="str">
        <f t="shared" si="291"/>
        <v/>
      </c>
      <c r="GS318" s="104" t="str">
        <f t="shared" si="291"/>
        <v/>
      </c>
      <c r="GT318" s="104" t="str">
        <f t="shared" si="291"/>
        <v/>
      </c>
      <c r="GU318" s="104" t="str">
        <f t="shared" si="291"/>
        <v/>
      </c>
      <c r="GV318" s="104" t="str">
        <f t="shared" si="291"/>
        <v/>
      </c>
      <c r="GW318" s="104"/>
      <c r="GX318" s="104" t="str">
        <f t="shared" si="302"/>
        <v/>
      </c>
      <c r="GY318" s="104" t="str">
        <f t="shared" si="302"/>
        <v/>
      </c>
      <c r="GZ318" s="104" t="str">
        <f t="shared" si="302"/>
        <v/>
      </c>
      <c r="HA318" s="104" t="str">
        <f t="shared" si="302"/>
        <v/>
      </c>
      <c r="HB318" s="104" t="str">
        <f t="shared" si="302"/>
        <v/>
      </c>
      <c r="HC318" s="104" t="str">
        <f t="shared" si="292"/>
        <v/>
      </c>
      <c r="HD318" s="104" t="str">
        <f t="shared" si="292"/>
        <v/>
      </c>
      <c r="HE318" s="104" t="str">
        <f t="shared" si="292"/>
        <v/>
      </c>
      <c r="HF318" s="104" t="str">
        <f t="shared" si="292"/>
        <v/>
      </c>
      <c r="HG318" s="104" t="str">
        <f t="shared" si="292"/>
        <v/>
      </c>
      <c r="HH318" s="104" t="str">
        <f t="shared" si="292"/>
        <v/>
      </c>
      <c r="HI318" s="104" t="str">
        <f t="shared" si="292"/>
        <v/>
      </c>
      <c r="HJ318" s="104" t="str">
        <f t="shared" si="292"/>
        <v/>
      </c>
    </row>
    <row r="319" spans="1:218" x14ac:dyDescent="0.25">
      <c r="A319" s="91">
        <v>40674</v>
      </c>
      <c r="B319" s="113">
        <v>0.46597222222222223</v>
      </c>
      <c r="C319" s="114" t="s">
        <v>599</v>
      </c>
      <c r="D319" s="160" t="s">
        <v>586</v>
      </c>
      <c r="E319" s="112">
        <v>1.6</v>
      </c>
      <c r="F319" s="134"/>
      <c r="G319" s="161"/>
      <c r="H319" s="162" t="str">
        <f>INDEX('Daily Activity List'!B:B,MATCH(A319,'Daily Activity List'!$A:$A))</f>
        <v>ClO2 - Characterization Sampling3</v>
      </c>
      <c r="I319" s="136"/>
      <c r="J319" s="104" t="str">
        <f t="shared" si="259"/>
        <v/>
      </c>
      <c r="K319" s="104" t="str">
        <f t="shared" si="259"/>
        <v/>
      </c>
      <c r="L319" s="104" t="str">
        <f t="shared" si="303"/>
        <v/>
      </c>
      <c r="M319" s="104" t="str">
        <f t="shared" si="303"/>
        <v/>
      </c>
      <c r="N319" s="104" t="str">
        <f t="shared" si="303"/>
        <v/>
      </c>
      <c r="O319" s="104" t="str">
        <f t="shared" si="303"/>
        <v/>
      </c>
      <c r="P319" s="104" t="str">
        <f t="shared" si="303"/>
        <v/>
      </c>
      <c r="Q319" s="104" t="str">
        <f t="shared" si="303"/>
        <v/>
      </c>
      <c r="R319" s="104" t="str">
        <f t="shared" si="303"/>
        <v/>
      </c>
      <c r="S319" s="104" t="str">
        <f t="shared" si="303"/>
        <v/>
      </c>
      <c r="T319" s="104" t="str">
        <f t="shared" si="303"/>
        <v/>
      </c>
      <c r="U319" s="104" t="str">
        <f t="shared" si="303"/>
        <v/>
      </c>
      <c r="V319" s="104" t="str">
        <f t="shared" si="303"/>
        <v/>
      </c>
      <c r="W319" s="136"/>
      <c r="X319" s="104" t="str">
        <f t="shared" si="279"/>
        <v/>
      </c>
      <c r="Y319" s="104" t="str">
        <f t="shared" si="275"/>
        <v/>
      </c>
      <c r="Z319" s="104" t="str">
        <f t="shared" si="275"/>
        <v/>
      </c>
      <c r="AA319" s="104" t="str">
        <f t="shared" si="275"/>
        <v/>
      </c>
      <c r="AB319" s="104" t="str">
        <f t="shared" si="275"/>
        <v/>
      </c>
      <c r="AC319" s="104" t="str">
        <f t="shared" si="275"/>
        <v/>
      </c>
      <c r="AD319" s="104" t="str">
        <f t="shared" si="275"/>
        <v/>
      </c>
      <c r="AE319" s="104" t="str">
        <f t="shared" si="275"/>
        <v/>
      </c>
      <c r="AF319" s="104" t="str">
        <f t="shared" si="275"/>
        <v/>
      </c>
      <c r="AG319" s="104" t="str">
        <f t="shared" ref="Y319:AJ338" si="304">IF($C319="Decontamination Line",IF($F319="","",IF($H319=AG$1,$F319,"")),"")</f>
        <v/>
      </c>
      <c r="AH319" s="104" t="str">
        <f t="shared" si="304"/>
        <v/>
      </c>
      <c r="AI319" s="104" t="str">
        <f t="shared" si="304"/>
        <v/>
      </c>
      <c r="AJ319" s="104" t="str">
        <f t="shared" si="304"/>
        <v/>
      </c>
      <c r="AK319" s="104"/>
      <c r="AL319" s="104" t="str">
        <f t="shared" si="280"/>
        <v/>
      </c>
      <c r="AM319" s="104" t="str">
        <f t="shared" si="276"/>
        <v/>
      </c>
      <c r="AN319" s="104" t="str">
        <f t="shared" si="276"/>
        <v/>
      </c>
      <c r="AO319" s="104" t="str">
        <f t="shared" si="276"/>
        <v/>
      </c>
      <c r="AP319" s="104" t="str">
        <f t="shared" si="276"/>
        <v/>
      </c>
      <c r="AQ319" s="104" t="str">
        <f t="shared" si="276"/>
        <v/>
      </c>
      <c r="AR319" s="104" t="str">
        <f t="shared" si="276"/>
        <v/>
      </c>
      <c r="AS319" s="104" t="str">
        <f t="shared" si="276"/>
        <v/>
      </c>
      <c r="AT319" s="104" t="str">
        <f t="shared" si="276"/>
        <v/>
      </c>
      <c r="AU319" s="104">
        <f t="shared" ref="AM319:AX338" si="305">IF($C319="Donning Trailer",IF($E319="","",IF($H319=AU$1,$E319,"")),"")</f>
        <v>1.6</v>
      </c>
      <c r="AV319" s="104" t="str">
        <f t="shared" si="305"/>
        <v/>
      </c>
      <c r="AW319" s="104" t="str">
        <f t="shared" si="305"/>
        <v/>
      </c>
      <c r="AX319" s="104" t="str">
        <f t="shared" si="305"/>
        <v/>
      </c>
      <c r="AY319" s="104"/>
      <c r="AZ319" s="104" t="str">
        <f t="shared" si="281"/>
        <v/>
      </c>
      <c r="BA319" s="104" t="str">
        <f t="shared" si="277"/>
        <v/>
      </c>
      <c r="BB319" s="104" t="str">
        <f t="shared" si="277"/>
        <v/>
      </c>
      <c r="BC319" s="104" t="str">
        <f t="shared" si="277"/>
        <v/>
      </c>
      <c r="BD319" s="104" t="str">
        <f t="shared" si="277"/>
        <v/>
      </c>
      <c r="BE319" s="104" t="str">
        <f t="shared" si="277"/>
        <v/>
      </c>
      <c r="BF319" s="104" t="str">
        <f t="shared" si="277"/>
        <v/>
      </c>
      <c r="BG319" s="104" t="str">
        <f t="shared" si="277"/>
        <v/>
      </c>
      <c r="BH319" s="104" t="str">
        <f t="shared" si="277"/>
        <v/>
      </c>
      <c r="BI319" s="104" t="str">
        <f t="shared" ref="BA319:BL338" si="306">IF($C319="Building",IF($E319="","",IF($H319=BI$1,$E319,"")),"")</f>
        <v/>
      </c>
      <c r="BJ319" s="104" t="str">
        <f t="shared" si="306"/>
        <v/>
      </c>
      <c r="BK319" s="104" t="str">
        <f t="shared" si="306"/>
        <v/>
      </c>
      <c r="BL319" s="104" t="str">
        <f t="shared" si="306"/>
        <v/>
      </c>
      <c r="BM319" s="104"/>
      <c r="BN319" s="104" t="str">
        <f t="shared" si="282"/>
        <v/>
      </c>
      <c r="BO319" s="104" t="str">
        <f t="shared" si="278"/>
        <v/>
      </c>
      <c r="BP319" s="104" t="str">
        <f t="shared" si="278"/>
        <v/>
      </c>
      <c r="BQ319" s="104" t="str">
        <f t="shared" si="278"/>
        <v/>
      </c>
      <c r="BR319" s="104" t="str">
        <f t="shared" si="278"/>
        <v/>
      </c>
      <c r="BS319" s="104" t="str">
        <f t="shared" si="278"/>
        <v/>
      </c>
      <c r="BT319" s="104" t="str">
        <f t="shared" si="278"/>
        <v/>
      </c>
      <c r="BU319" s="104" t="str">
        <f t="shared" si="278"/>
        <v/>
      </c>
      <c r="BV319" s="104" t="str">
        <f t="shared" si="278"/>
        <v/>
      </c>
      <c r="BW319" s="104" t="str">
        <f t="shared" ref="BO319:BZ338" si="307">IF($C319="Building",IF($F319="","",IF($H319=BW$1,$F319,"")),"")</f>
        <v/>
      </c>
      <c r="BX319" s="104" t="str">
        <f t="shared" si="307"/>
        <v/>
      </c>
      <c r="BY319" s="104" t="str">
        <f t="shared" si="307"/>
        <v/>
      </c>
      <c r="BZ319" s="104" t="str">
        <f t="shared" si="307"/>
        <v/>
      </c>
      <c r="CA319" s="104"/>
      <c r="CB319" s="104" t="str">
        <f t="shared" si="293"/>
        <v/>
      </c>
      <c r="CC319" s="104" t="str">
        <f t="shared" si="293"/>
        <v/>
      </c>
      <c r="CD319" s="104" t="str">
        <f t="shared" si="293"/>
        <v/>
      </c>
      <c r="CE319" s="104" t="str">
        <f t="shared" si="293"/>
        <v/>
      </c>
      <c r="CF319" s="104" t="str">
        <f t="shared" si="293"/>
        <v/>
      </c>
      <c r="CG319" s="104" t="str">
        <f t="shared" si="283"/>
        <v/>
      </c>
      <c r="CH319" s="104" t="str">
        <f t="shared" si="283"/>
        <v/>
      </c>
      <c r="CI319" s="104" t="str">
        <f t="shared" si="283"/>
        <v/>
      </c>
      <c r="CJ319" s="104" t="str">
        <f t="shared" si="283"/>
        <v/>
      </c>
      <c r="CK319" s="104" t="str">
        <f t="shared" si="283"/>
        <v/>
      </c>
      <c r="CL319" s="104" t="str">
        <f t="shared" si="283"/>
        <v/>
      </c>
      <c r="CM319" s="104" t="str">
        <f t="shared" si="283"/>
        <v/>
      </c>
      <c r="CN319" s="104" t="str">
        <f t="shared" si="283"/>
        <v/>
      </c>
      <c r="CO319" s="104"/>
      <c r="CP319" s="104" t="str">
        <f t="shared" si="294"/>
        <v/>
      </c>
      <c r="CQ319" s="104" t="str">
        <f t="shared" si="294"/>
        <v/>
      </c>
      <c r="CR319" s="104" t="str">
        <f t="shared" si="294"/>
        <v/>
      </c>
      <c r="CS319" s="104" t="str">
        <f t="shared" si="294"/>
        <v/>
      </c>
      <c r="CT319" s="104" t="str">
        <f t="shared" si="294"/>
        <v/>
      </c>
      <c r="CU319" s="104" t="str">
        <f t="shared" si="284"/>
        <v/>
      </c>
      <c r="CV319" s="104" t="str">
        <f t="shared" si="284"/>
        <v/>
      </c>
      <c r="CW319" s="104" t="str">
        <f t="shared" si="284"/>
        <v/>
      </c>
      <c r="CX319" s="104" t="str">
        <f t="shared" si="284"/>
        <v/>
      </c>
      <c r="CY319" s="104" t="str">
        <f t="shared" si="284"/>
        <v/>
      </c>
      <c r="CZ319" s="104" t="str">
        <f t="shared" si="284"/>
        <v/>
      </c>
      <c r="DA319" s="104" t="str">
        <f t="shared" si="284"/>
        <v/>
      </c>
      <c r="DB319" s="104" t="str">
        <f t="shared" si="284"/>
        <v/>
      </c>
      <c r="DC319" s="104"/>
      <c r="DD319" s="104" t="str">
        <f t="shared" si="295"/>
        <v/>
      </c>
      <c r="DE319" s="104" t="str">
        <f t="shared" si="295"/>
        <v/>
      </c>
      <c r="DF319" s="104" t="str">
        <f t="shared" si="295"/>
        <v/>
      </c>
      <c r="DG319" s="104" t="str">
        <f t="shared" si="295"/>
        <v/>
      </c>
      <c r="DH319" s="104" t="str">
        <f t="shared" si="295"/>
        <v/>
      </c>
      <c r="DI319" s="104" t="str">
        <f t="shared" si="285"/>
        <v/>
      </c>
      <c r="DJ319" s="104" t="str">
        <f t="shared" si="285"/>
        <v/>
      </c>
      <c r="DK319" s="104" t="str">
        <f t="shared" si="285"/>
        <v/>
      </c>
      <c r="DL319" s="104" t="str">
        <f t="shared" si="285"/>
        <v/>
      </c>
      <c r="DM319" s="104" t="str">
        <f t="shared" si="285"/>
        <v/>
      </c>
      <c r="DN319" s="104" t="str">
        <f t="shared" si="285"/>
        <v/>
      </c>
      <c r="DO319" s="104" t="str">
        <f t="shared" si="285"/>
        <v/>
      </c>
      <c r="DP319" s="104" t="str">
        <f t="shared" si="285"/>
        <v/>
      </c>
      <c r="DQ319" s="104"/>
      <c r="DR319" s="104" t="str">
        <f t="shared" si="296"/>
        <v/>
      </c>
      <c r="DS319" s="104" t="str">
        <f t="shared" si="296"/>
        <v/>
      </c>
      <c r="DT319" s="104" t="str">
        <f t="shared" si="296"/>
        <v/>
      </c>
      <c r="DU319" s="104" t="str">
        <f t="shared" si="296"/>
        <v/>
      </c>
      <c r="DV319" s="104" t="str">
        <f t="shared" si="296"/>
        <v/>
      </c>
      <c r="DW319" s="104" t="str">
        <f t="shared" si="286"/>
        <v/>
      </c>
      <c r="DX319" s="104" t="str">
        <f t="shared" si="286"/>
        <v/>
      </c>
      <c r="DY319" s="104" t="str">
        <f t="shared" si="286"/>
        <v/>
      </c>
      <c r="DZ319" s="104" t="str">
        <f t="shared" si="286"/>
        <v/>
      </c>
      <c r="EA319" s="104" t="str">
        <f t="shared" si="286"/>
        <v/>
      </c>
      <c r="EB319" s="104" t="str">
        <f t="shared" si="286"/>
        <v/>
      </c>
      <c r="EC319" s="104" t="str">
        <f t="shared" si="286"/>
        <v/>
      </c>
      <c r="ED319" s="104" t="str">
        <f t="shared" si="286"/>
        <v/>
      </c>
      <c r="EE319" s="104"/>
      <c r="EF319" s="104" t="str">
        <f t="shared" si="297"/>
        <v/>
      </c>
      <c r="EG319" s="104" t="str">
        <f t="shared" si="297"/>
        <v/>
      </c>
      <c r="EH319" s="104" t="str">
        <f t="shared" si="297"/>
        <v/>
      </c>
      <c r="EI319" s="104" t="str">
        <f t="shared" si="297"/>
        <v/>
      </c>
      <c r="EJ319" s="104" t="str">
        <f t="shared" si="297"/>
        <v/>
      </c>
      <c r="EK319" s="104" t="str">
        <f t="shared" si="287"/>
        <v/>
      </c>
      <c r="EL319" s="104" t="str">
        <f t="shared" si="287"/>
        <v/>
      </c>
      <c r="EM319" s="104" t="str">
        <f t="shared" si="287"/>
        <v/>
      </c>
      <c r="EN319" s="104" t="str">
        <f t="shared" si="287"/>
        <v/>
      </c>
      <c r="EO319" s="104" t="str">
        <f t="shared" si="287"/>
        <v/>
      </c>
      <c r="EP319" s="104" t="str">
        <f t="shared" si="287"/>
        <v/>
      </c>
      <c r="EQ319" s="104" t="str">
        <f t="shared" si="287"/>
        <v/>
      </c>
      <c r="ER319" s="104" t="str">
        <f t="shared" si="287"/>
        <v/>
      </c>
      <c r="ES319" s="104"/>
      <c r="ET319" s="104" t="str">
        <f t="shared" si="298"/>
        <v/>
      </c>
      <c r="EU319" s="104" t="str">
        <f t="shared" si="298"/>
        <v/>
      </c>
      <c r="EV319" s="104" t="str">
        <f t="shared" si="298"/>
        <v/>
      </c>
      <c r="EW319" s="104" t="str">
        <f t="shared" si="298"/>
        <v/>
      </c>
      <c r="EX319" s="104" t="str">
        <f t="shared" si="298"/>
        <v/>
      </c>
      <c r="EY319" s="104" t="str">
        <f t="shared" si="288"/>
        <v/>
      </c>
      <c r="EZ319" s="104" t="str">
        <f t="shared" si="288"/>
        <v/>
      </c>
      <c r="FA319" s="104" t="str">
        <f t="shared" si="288"/>
        <v/>
      </c>
      <c r="FB319" s="104" t="str">
        <f t="shared" si="288"/>
        <v/>
      </c>
      <c r="FC319" s="104" t="str">
        <f t="shared" si="288"/>
        <v/>
      </c>
      <c r="FD319" s="104" t="str">
        <f t="shared" si="288"/>
        <v/>
      </c>
      <c r="FE319" s="104" t="str">
        <f t="shared" si="288"/>
        <v/>
      </c>
      <c r="FF319" s="104" t="str">
        <f t="shared" si="288"/>
        <v/>
      </c>
      <c r="FG319" s="104"/>
      <c r="FH319" s="104" t="str">
        <f t="shared" si="299"/>
        <v/>
      </c>
      <c r="FI319" s="104" t="str">
        <f t="shared" si="299"/>
        <v/>
      </c>
      <c r="FJ319" s="104" t="str">
        <f t="shared" si="299"/>
        <v/>
      </c>
      <c r="FK319" s="104" t="str">
        <f t="shared" si="299"/>
        <v/>
      </c>
      <c r="FL319" s="104" t="str">
        <f t="shared" si="299"/>
        <v/>
      </c>
      <c r="FM319" s="104" t="str">
        <f t="shared" si="289"/>
        <v/>
      </c>
      <c r="FN319" s="104" t="str">
        <f t="shared" si="289"/>
        <v/>
      </c>
      <c r="FO319" s="104" t="str">
        <f t="shared" si="289"/>
        <v/>
      </c>
      <c r="FP319" s="104" t="str">
        <f t="shared" si="289"/>
        <v/>
      </c>
      <c r="FQ319" s="104" t="str">
        <f t="shared" si="289"/>
        <v/>
      </c>
      <c r="FR319" s="104" t="str">
        <f t="shared" si="289"/>
        <v/>
      </c>
      <c r="FS319" s="104" t="str">
        <f t="shared" si="289"/>
        <v/>
      </c>
      <c r="FT319" s="104" t="str">
        <f t="shared" si="289"/>
        <v/>
      </c>
      <c r="FU319" s="104"/>
      <c r="FV319" s="104" t="str">
        <f t="shared" si="300"/>
        <v/>
      </c>
      <c r="FW319" s="104" t="str">
        <f t="shared" si="300"/>
        <v/>
      </c>
      <c r="FX319" s="104" t="str">
        <f t="shared" si="300"/>
        <v/>
      </c>
      <c r="FY319" s="104" t="str">
        <f t="shared" si="300"/>
        <v/>
      </c>
      <c r="FZ319" s="104" t="str">
        <f t="shared" si="300"/>
        <v/>
      </c>
      <c r="GA319" s="104" t="str">
        <f t="shared" si="290"/>
        <v/>
      </c>
      <c r="GB319" s="104" t="str">
        <f t="shared" si="290"/>
        <v/>
      </c>
      <c r="GC319" s="104" t="str">
        <f t="shared" si="290"/>
        <v/>
      </c>
      <c r="GD319" s="104" t="str">
        <f t="shared" si="290"/>
        <v/>
      </c>
      <c r="GE319" s="104" t="str">
        <f t="shared" si="290"/>
        <v/>
      </c>
      <c r="GF319" s="104" t="str">
        <f t="shared" si="290"/>
        <v/>
      </c>
      <c r="GG319" s="104" t="str">
        <f t="shared" si="290"/>
        <v/>
      </c>
      <c r="GH319" s="104" t="str">
        <f t="shared" si="290"/>
        <v/>
      </c>
      <c r="GI319" s="104"/>
      <c r="GJ319" s="104" t="str">
        <f t="shared" si="301"/>
        <v/>
      </c>
      <c r="GK319" s="104" t="str">
        <f t="shared" si="301"/>
        <v/>
      </c>
      <c r="GL319" s="104" t="str">
        <f t="shared" si="301"/>
        <v/>
      </c>
      <c r="GM319" s="104" t="str">
        <f t="shared" si="301"/>
        <v/>
      </c>
      <c r="GN319" s="104" t="str">
        <f t="shared" si="301"/>
        <v/>
      </c>
      <c r="GO319" s="104" t="str">
        <f t="shared" si="291"/>
        <v/>
      </c>
      <c r="GP319" s="104" t="str">
        <f t="shared" si="291"/>
        <v/>
      </c>
      <c r="GQ319" s="104" t="str">
        <f t="shared" si="291"/>
        <v/>
      </c>
      <c r="GR319" s="104" t="str">
        <f t="shared" si="291"/>
        <v/>
      </c>
      <c r="GS319" s="104" t="str">
        <f t="shared" si="291"/>
        <v/>
      </c>
      <c r="GT319" s="104" t="str">
        <f t="shared" si="291"/>
        <v/>
      </c>
      <c r="GU319" s="104" t="str">
        <f t="shared" si="291"/>
        <v/>
      </c>
      <c r="GV319" s="104" t="str">
        <f t="shared" si="291"/>
        <v/>
      </c>
      <c r="GW319" s="104"/>
      <c r="GX319" s="104" t="str">
        <f t="shared" si="302"/>
        <v/>
      </c>
      <c r="GY319" s="104" t="str">
        <f t="shared" si="302"/>
        <v/>
      </c>
      <c r="GZ319" s="104" t="str">
        <f t="shared" si="302"/>
        <v/>
      </c>
      <c r="HA319" s="104" t="str">
        <f t="shared" si="302"/>
        <v/>
      </c>
      <c r="HB319" s="104" t="str">
        <f t="shared" si="302"/>
        <v/>
      </c>
      <c r="HC319" s="104" t="str">
        <f t="shared" si="292"/>
        <v/>
      </c>
      <c r="HD319" s="104" t="str">
        <f t="shared" si="292"/>
        <v/>
      </c>
      <c r="HE319" s="104" t="str">
        <f t="shared" si="292"/>
        <v/>
      </c>
      <c r="HF319" s="104" t="str">
        <f t="shared" si="292"/>
        <v/>
      </c>
      <c r="HG319" s="104" t="str">
        <f t="shared" si="292"/>
        <v/>
      </c>
      <c r="HH319" s="104" t="str">
        <f t="shared" si="292"/>
        <v/>
      </c>
      <c r="HI319" s="104" t="str">
        <f t="shared" si="292"/>
        <v/>
      </c>
      <c r="HJ319" s="104" t="str">
        <f t="shared" si="292"/>
        <v/>
      </c>
    </row>
    <row r="320" spans="1:218" x14ac:dyDescent="0.25">
      <c r="A320" s="91">
        <v>40674</v>
      </c>
      <c r="B320" s="113">
        <v>0.46666666666666662</v>
      </c>
      <c r="C320" s="114" t="s">
        <v>571</v>
      </c>
      <c r="D320" s="160" t="s">
        <v>586</v>
      </c>
      <c r="E320" s="112">
        <v>12</v>
      </c>
      <c r="F320" s="134"/>
      <c r="G320" s="161"/>
      <c r="H320" s="162" t="str">
        <f>INDEX('Daily Activity List'!B:B,MATCH(A320,'Daily Activity List'!$A:$A))</f>
        <v>ClO2 - Characterization Sampling3</v>
      </c>
      <c r="I320" s="136"/>
      <c r="J320" s="104" t="str">
        <f t="shared" si="259"/>
        <v/>
      </c>
      <c r="K320" s="104" t="str">
        <f t="shared" si="259"/>
        <v/>
      </c>
      <c r="L320" s="104" t="str">
        <f t="shared" si="303"/>
        <v/>
      </c>
      <c r="M320" s="104" t="str">
        <f t="shared" si="303"/>
        <v/>
      </c>
      <c r="N320" s="104" t="str">
        <f t="shared" si="303"/>
        <v/>
      </c>
      <c r="O320" s="104" t="str">
        <f t="shared" si="303"/>
        <v/>
      </c>
      <c r="P320" s="104" t="str">
        <f t="shared" si="303"/>
        <v/>
      </c>
      <c r="Q320" s="104" t="str">
        <f t="shared" si="303"/>
        <v/>
      </c>
      <c r="R320" s="104" t="str">
        <f t="shared" si="303"/>
        <v/>
      </c>
      <c r="S320" s="104">
        <f t="shared" si="303"/>
        <v>12</v>
      </c>
      <c r="T320" s="104" t="str">
        <f t="shared" si="303"/>
        <v/>
      </c>
      <c r="U320" s="104" t="str">
        <f t="shared" si="303"/>
        <v/>
      </c>
      <c r="V320" s="104" t="str">
        <f t="shared" si="303"/>
        <v/>
      </c>
      <c r="W320" s="136"/>
      <c r="X320" s="104" t="str">
        <f t="shared" si="279"/>
        <v/>
      </c>
      <c r="Y320" s="104" t="str">
        <f t="shared" si="304"/>
        <v/>
      </c>
      <c r="Z320" s="104" t="str">
        <f t="shared" si="304"/>
        <v/>
      </c>
      <c r="AA320" s="104" t="str">
        <f t="shared" si="304"/>
        <v/>
      </c>
      <c r="AB320" s="104" t="str">
        <f t="shared" si="304"/>
        <v/>
      </c>
      <c r="AC320" s="104" t="str">
        <f t="shared" si="304"/>
        <v/>
      </c>
      <c r="AD320" s="104" t="str">
        <f t="shared" si="304"/>
        <v/>
      </c>
      <c r="AE320" s="104" t="str">
        <f t="shared" si="304"/>
        <v/>
      </c>
      <c r="AF320" s="104" t="str">
        <f t="shared" si="304"/>
        <v/>
      </c>
      <c r="AG320" s="104" t="str">
        <f t="shared" si="304"/>
        <v/>
      </c>
      <c r="AH320" s="104" t="str">
        <f t="shared" si="304"/>
        <v/>
      </c>
      <c r="AI320" s="104" t="str">
        <f t="shared" si="304"/>
        <v/>
      </c>
      <c r="AJ320" s="104" t="str">
        <f t="shared" si="304"/>
        <v/>
      </c>
      <c r="AK320" s="104"/>
      <c r="AL320" s="104" t="str">
        <f t="shared" si="280"/>
        <v/>
      </c>
      <c r="AM320" s="104" t="str">
        <f t="shared" si="305"/>
        <v/>
      </c>
      <c r="AN320" s="104" t="str">
        <f t="shared" si="305"/>
        <v/>
      </c>
      <c r="AO320" s="104" t="str">
        <f t="shared" si="305"/>
        <v/>
      </c>
      <c r="AP320" s="104" t="str">
        <f t="shared" si="305"/>
        <v/>
      </c>
      <c r="AQ320" s="104" t="str">
        <f t="shared" si="305"/>
        <v/>
      </c>
      <c r="AR320" s="104" t="str">
        <f t="shared" si="305"/>
        <v/>
      </c>
      <c r="AS320" s="104" t="str">
        <f t="shared" si="305"/>
        <v/>
      </c>
      <c r="AT320" s="104" t="str">
        <f t="shared" si="305"/>
        <v/>
      </c>
      <c r="AU320" s="104" t="str">
        <f t="shared" si="305"/>
        <v/>
      </c>
      <c r="AV320" s="104" t="str">
        <f t="shared" si="305"/>
        <v/>
      </c>
      <c r="AW320" s="104" t="str">
        <f t="shared" si="305"/>
        <v/>
      </c>
      <c r="AX320" s="104" t="str">
        <f t="shared" si="305"/>
        <v/>
      </c>
      <c r="AY320" s="104"/>
      <c r="AZ320" s="104" t="str">
        <f t="shared" si="281"/>
        <v/>
      </c>
      <c r="BA320" s="104" t="str">
        <f t="shared" si="306"/>
        <v/>
      </c>
      <c r="BB320" s="104" t="str">
        <f t="shared" si="306"/>
        <v/>
      </c>
      <c r="BC320" s="104" t="str">
        <f t="shared" si="306"/>
        <v/>
      </c>
      <c r="BD320" s="104" t="str">
        <f t="shared" si="306"/>
        <v/>
      </c>
      <c r="BE320" s="104" t="str">
        <f t="shared" si="306"/>
        <v/>
      </c>
      <c r="BF320" s="104" t="str">
        <f t="shared" si="306"/>
        <v/>
      </c>
      <c r="BG320" s="104" t="str">
        <f t="shared" si="306"/>
        <v/>
      </c>
      <c r="BH320" s="104" t="str">
        <f t="shared" si="306"/>
        <v/>
      </c>
      <c r="BI320" s="104" t="str">
        <f t="shared" si="306"/>
        <v/>
      </c>
      <c r="BJ320" s="104" t="str">
        <f t="shared" si="306"/>
        <v/>
      </c>
      <c r="BK320" s="104" t="str">
        <f t="shared" si="306"/>
        <v/>
      </c>
      <c r="BL320" s="104" t="str">
        <f t="shared" si="306"/>
        <v/>
      </c>
      <c r="BM320" s="104"/>
      <c r="BN320" s="104" t="str">
        <f t="shared" si="282"/>
        <v/>
      </c>
      <c r="BO320" s="104" t="str">
        <f t="shared" si="307"/>
        <v/>
      </c>
      <c r="BP320" s="104" t="str">
        <f t="shared" si="307"/>
        <v/>
      </c>
      <c r="BQ320" s="104" t="str">
        <f t="shared" si="307"/>
        <v/>
      </c>
      <c r="BR320" s="104" t="str">
        <f t="shared" si="307"/>
        <v/>
      </c>
      <c r="BS320" s="104" t="str">
        <f t="shared" si="307"/>
        <v/>
      </c>
      <c r="BT320" s="104" t="str">
        <f t="shared" si="307"/>
        <v/>
      </c>
      <c r="BU320" s="104" t="str">
        <f t="shared" si="307"/>
        <v/>
      </c>
      <c r="BV320" s="104" t="str">
        <f t="shared" si="307"/>
        <v/>
      </c>
      <c r="BW320" s="104" t="str">
        <f t="shared" si="307"/>
        <v/>
      </c>
      <c r="BX320" s="104" t="str">
        <f t="shared" si="307"/>
        <v/>
      </c>
      <c r="BY320" s="104" t="str">
        <f t="shared" si="307"/>
        <v/>
      </c>
      <c r="BZ320" s="104" t="str">
        <f t="shared" si="307"/>
        <v/>
      </c>
      <c r="CA320" s="104"/>
      <c r="CB320" s="104" t="str">
        <f t="shared" si="293"/>
        <v/>
      </c>
      <c r="CC320" s="104" t="str">
        <f t="shared" si="293"/>
        <v/>
      </c>
      <c r="CD320" s="104" t="str">
        <f t="shared" si="293"/>
        <v/>
      </c>
      <c r="CE320" s="104" t="str">
        <f t="shared" si="293"/>
        <v/>
      </c>
      <c r="CF320" s="104" t="str">
        <f t="shared" si="293"/>
        <v/>
      </c>
      <c r="CG320" s="104" t="str">
        <f t="shared" si="283"/>
        <v/>
      </c>
      <c r="CH320" s="104" t="str">
        <f t="shared" si="283"/>
        <v/>
      </c>
      <c r="CI320" s="104" t="str">
        <f t="shared" si="283"/>
        <v/>
      </c>
      <c r="CJ320" s="104" t="str">
        <f t="shared" si="283"/>
        <v/>
      </c>
      <c r="CK320" s="104" t="str">
        <f t="shared" si="283"/>
        <v/>
      </c>
      <c r="CL320" s="104" t="str">
        <f t="shared" si="283"/>
        <v/>
      </c>
      <c r="CM320" s="104" t="str">
        <f t="shared" si="283"/>
        <v/>
      </c>
      <c r="CN320" s="104" t="str">
        <f t="shared" si="283"/>
        <v/>
      </c>
      <c r="CO320" s="104"/>
      <c r="CP320" s="104" t="str">
        <f t="shared" si="294"/>
        <v/>
      </c>
      <c r="CQ320" s="104" t="str">
        <f t="shared" si="294"/>
        <v/>
      </c>
      <c r="CR320" s="104" t="str">
        <f t="shared" si="294"/>
        <v/>
      </c>
      <c r="CS320" s="104" t="str">
        <f t="shared" si="294"/>
        <v/>
      </c>
      <c r="CT320" s="104" t="str">
        <f t="shared" si="294"/>
        <v/>
      </c>
      <c r="CU320" s="104" t="str">
        <f t="shared" si="284"/>
        <v/>
      </c>
      <c r="CV320" s="104" t="str">
        <f t="shared" si="284"/>
        <v/>
      </c>
      <c r="CW320" s="104" t="str">
        <f t="shared" si="284"/>
        <v/>
      </c>
      <c r="CX320" s="104" t="str">
        <f t="shared" si="284"/>
        <v/>
      </c>
      <c r="CY320" s="104" t="str">
        <f t="shared" si="284"/>
        <v/>
      </c>
      <c r="CZ320" s="104" t="str">
        <f t="shared" si="284"/>
        <v/>
      </c>
      <c r="DA320" s="104" t="str">
        <f t="shared" si="284"/>
        <v/>
      </c>
      <c r="DB320" s="104" t="str">
        <f t="shared" si="284"/>
        <v/>
      </c>
      <c r="DC320" s="104"/>
      <c r="DD320" s="104" t="str">
        <f t="shared" si="295"/>
        <v/>
      </c>
      <c r="DE320" s="104" t="str">
        <f t="shared" si="295"/>
        <v/>
      </c>
      <c r="DF320" s="104" t="str">
        <f t="shared" si="295"/>
        <v/>
      </c>
      <c r="DG320" s="104" t="str">
        <f t="shared" si="295"/>
        <v/>
      </c>
      <c r="DH320" s="104" t="str">
        <f t="shared" si="295"/>
        <v/>
      </c>
      <c r="DI320" s="104" t="str">
        <f t="shared" si="285"/>
        <v/>
      </c>
      <c r="DJ320" s="104" t="str">
        <f t="shared" si="285"/>
        <v/>
      </c>
      <c r="DK320" s="104" t="str">
        <f t="shared" si="285"/>
        <v/>
      </c>
      <c r="DL320" s="104" t="str">
        <f t="shared" si="285"/>
        <v/>
      </c>
      <c r="DM320" s="104" t="str">
        <f t="shared" si="285"/>
        <v/>
      </c>
      <c r="DN320" s="104" t="str">
        <f t="shared" si="285"/>
        <v/>
      </c>
      <c r="DO320" s="104" t="str">
        <f t="shared" si="285"/>
        <v/>
      </c>
      <c r="DP320" s="104" t="str">
        <f t="shared" si="285"/>
        <v/>
      </c>
      <c r="DQ320" s="104"/>
      <c r="DR320" s="104" t="str">
        <f t="shared" si="296"/>
        <v/>
      </c>
      <c r="DS320" s="104" t="str">
        <f t="shared" si="296"/>
        <v/>
      </c>
      <c r="DT320" s="104" t="str">
        <f t="shared" si="296"/>
        <v/>
      </c>
      <c r="DU320" s="104" t="str">
        <f t="shared" si="296"/>
        <v/>
      </c>
      <c r="DV320" s="104" t="str">
        <f t="shared" si="296"/>
        <v/>
      </c>
      <c r="DW320" s="104" t="str">
        <f t="shared" si="286"/>
        <v/>
      </c>
      <c r="DX320" s="104" t="str">
        <f t="shared" si="286"/>
        <v/>
      </c>
      <c r="DY320" s="104" t="str">
        <f t="shared" si="286"/>
        <v/>
      </c>
      <c r="DZ320" s="104" t="str">
        <f t="shared" si="286"/>
        <v/>
      </c>
      <c r="EA320" s="104" t="str">
        <f t="shared" si="286"/>
        <v/>
      </c>
      <c r="EB320" s="104" t="str">
        <f t="shared" si="286"/>
        <v/>
      </c>
      <c r="EC320" s="104" t="str">
        <f t="shared" si="286"/>
        <v/>
      </c>
      <c r="ED320" s="104" t="str">
        <f t="shared" si="286"/>
        <v/>
      </c>
      <c r="EE320" s="104"/>
      <c r="EF320" s="104" t="str">
        <f t="shared" si="297"/>
        <v/>
      </c>
      <c r="EG320" s="104" t="str">
        <f t="shared" si="297"/>
        <v/>
      </c>
      <c r="EH320" s="104" t="str">
        <f t="shared" si="297"/>
        <v/>
      </c>
      <c r="EI320" s="104" t="str">
        <f t="shared" si="297"/>
        <v/>
      </c>
      <c r="EJ320" s="104" t="str">
        <f t="shared" si="297"/>
        <v/>
      </c>
      <c r="EK320" s="104" t="str">
        <f t="shared" si="287"/>
        <v/>
      </c>
      <c r="EL320" s="104" t="str">
        <f t="shared" si="287"/>
        <v/>
      </c>
      <c r="EM320" s="104" t="str">
        <f t="shared" si="287"/>
        <v/>
      </c>
      <c r="EN320" s="104" t="str">
        <f t="shared" si="287"/>
        <v/>
      </c>
      <c r="EO320" s="104" t="str">
        <f t="shared" si="287"/>
        <v/>
      </c>
      <c r="EP320" s="104" t="str">
        <f t="shared" si="287"/>
        <v/>
      </c>
      <c r="EQ320" s="104" t="str">
        <f t="shared" si="287"/>
        <v/>
      </c>
      <c r="ER320" s="104" t="str">
        <f t="shared" si="287"/>
        <v/>
      </c>
      <c r="ES320" s="104"/>
      <c r="ET320" s="104" t="str">
        <f t="shared" si="298"/>
        <v/>
      </c>
      <c r="EU320" s="104" t="str">
        <f t="shared" si="298"/>
        <v/>
      </c>
      <c r="EV320" s="104" t="str">
        <f t="shared" si="298"/>
        <v/>
      </c>
      <c r="EW320" s="104" t="str">
        <f t="shared" si="298"/>
        <v/>
      </c>
      <c r="EX320" s="104" t="str">
        <f t="shared" si="298"/>
        <v/>
      </c>
      <c r="EY320" s="104" t="str">
        <f t="shared" si="288"/>
        <v/>
      </c>
      <c r="EZ320" s="104" t="str">
        <f t="shared" si="288"/>
        <v/>
      </c>
      <c r="FA320" s="104" t="str">
        <f t="shared" si="288"/>
        <v/>
      </c>
      <c r="FB320" s="104" t="str">
        <f t="shared" si="288"/>
        <v/>
      </c>
      <c r="FC320" s="104" t="str">
        <f t="shared" si="288"/>
        <v/>
      </c>
      <c r="FD320" s="104" t="str">
        <f t="shared" si="288"/>
        <v/>
      </c>
      <c r="FE320" s="104" t="str">
        <f t="shared" si="288"/>
        <v/>
      </c>
      <c r="FF320" s="104" t="str">
        <f t="shared" si="288"/>
        <v/>
      </c>
      <c r="FG320" s="104"/>
      <c r="FH320" s="104" t="str">
        <f t="shared" si="299"/>
        <v/>
      </c>
      <c r="FI320" s="104" t="str">
        <f t="shared" si="299"/>
        <v/>
      </c>
      <c r="FJ320" s="104" t="str">
        <f t="shared" si="299"/>
        <v/>
      </c>
      <c r="FK320" s="104" t="str">
        <f t="shared" si="299"/>
        <v/>
      </c>
      <c r="FL320" s="104" t="str">
        <f t="shared" si="299"/>
        <v/>
      </c>
      <c r="FM320" s="104" t="str">
        <f t="shared" si="289"/>
        <v/>
      </c>
      <c r="FN320" s="104" t="str">
        <f t="shared" si="289"/>
        <v/>
      </c>
      <c r="FO320" s="104" t="str">
        <f t="shared" si="289"/>
        <v/>
      </c>
      <c r="FP320" s="104" t="str">
        <f t="shared" si="289"/>
        <v/>
      </c>
      <c r="FQ320" s="104" t="str">
        <f t="shared" si="289"/>
        <v/>
      </c>
      <c r="FR320" s="104" t="str">
        <f t="shared" si="289"/>
        <v/>
      </c>
      <c r="FS320" s="104" t="str">
        <f t="shared" si="289"/>
        <v/>
      </c>
      <c r="FT320" s="104" t="str">
        <f t="shared" si="289"/>
        <v/>
      </c>
      <c r="FU320" s="104"/>
      <c r="FV320" s="104" t="str">
        <f t="shared" si="300"/>
        <v/>
      </c>
      <c r="FW320" s="104" t="str">
        <f t="shared" si="300"/>
        <v/>
      </c>
      <c r="FX320" s="104" t="str">
        <f t="shared" si="300"/>
        <v/>
      </c>
      <c r="FY320" s="104" t="str">
        <f t="shared" si="300"/>
        <v/>
      </c>
      <c r="FZ320" s="104" t="str">
        <f t="shared" si="300"/>
        <v/>
      </c>
      <c r="GA320" s="104" t="str">
        <f t="shared" si="290"/>
        <v/>
      </c>
      <c r="GB320" s="104" t="str">
        <f t="shared" si="290"/>
        <v/>
      </c>
      <c r="GC320" s="104" t="str">
        <f t="shared" si="290"/>
        <v/>
      </c>
      <c r="GD320" s="104" t="str">
        <f t="shared" si="290"/>
        <v/>
      </c>
      <c r="GE320" s="104" t="str">
        <f t="shared" si="290"/>
        <v/>
      </c>
      <c r="GF320" s="104" t="str">
        <f t="shared" si="290"/>
        <v/>
      </c>
      <c r="GG320" s="104" t="str">
        <f t="shared" si="290"/>
        <v/>
      </c>
      <c r="GH320" s="104" t="str">
        <f t="shared" si="290"/>
        <v/>
      </c>
      <c r="GI320" s="104"/>
      <c r="GJ320" s="104" t="str">
        <f t="shared" si="301"/>
        <v/>
      </c>
      <c r="GK320" s="104" t="str">
        <f t="shared" si="301"/>
        <v/>
      </c>
      <c r="GL320" s="104" t="str">
        <f t="shared" si="301"/>
        <v/>
      </c>
      <c r="GM320" s="104" t="str">
        <f t="shared" si="301"/>
        <v/>
      </c>
      <c r="GN320" s="104" t="str">
        <f t="shared" si="301"/>
        <v/>
      </c>
      <c r="GO320" s="104" t="str">
        <f t="shared" si="291"/>
        <v/>
      </c>
      <c r="GP320" s="104" t="str">
        <f t="shared" si="291"/>
        <v/>
      </c>
      <c r="GQ320" s="104" t="str">
        <f t="shared" si="291"/>
        <v/>
      </c>
      <c r="GR320" s="104" t="str">
        <f t="shared" si="291"/>
        <v/>
      </c>
      <c r="GS320" s="104" t="str">
        <f t="shared" si="291"/>
        <v/>
      </c>
      <c r="GT320" s="104" t="str">
        <f t="shared" si="291"/>
        <v/>
      </c>
      <c r="GU320" s="104" t="str">
        <f t="shared" si="291"/>
        <v/>
      </c>
      <c r="GV320" s="104" t="str">
        <f t="shared" si="291"/>
        <v/>
      </c>
      <c r="GW320" s="104"/>
      <c r="GX320" s="104" t="str">
        <f t="shared" si="302"/>
        <v/>
      </c>
      <c r="GY320" s="104" t="str">
        <f t="shared" si="302"/>
        <v/>
      </c>
      <c r="GZ320" s="104" t="str">
        <f t="shared" si="302"/>
        <v/>
      </c>
      <c r="HA320" s="104" t="str">
        <f t="shared" si="302"/>
        <v/>
      </c>
      <c r="HB320" s="104" t="str">
        <f t="shared" si="302"/>
        <v/>
      </c>
      <c r="HC320" s="104" t="str">
        <f t="shared" si="292"/>
        <v/>
      </c>
      <c r="HD320" s="104" t="str">
        <f t="shared" si="292"/>
        <v/>
      </c>
      <c r="HE320" s="104" t="str">
        <f t="shared" si="292"/>
        <v/>
      </c>
      <c r="HF320" s="104" t="str">
        <f t="shared" si="292"/>
        <v/>
      </c>
      <c r="HG320" s="104" t="str">
        <f t="shared" si="292"/>
        <v/>
      </c>
      <c r="HH320" s="104" t="str">
        <f t="shared" si="292"/>
        <v/>
      </c>
      <c r="HI320" s="104" t="str">
        <f t="shared" si="292"/>
        <v/>
      </c>
      <c r="HJ320" s="104" t="str">
        <f t="shared" si="292"/>
        <v/>
      </c>
    </row>
    <row r="321" spans="1:218" x14ac:dyDescent="0.25">
      <c r="A321" s="91">
        <v>40674</v>
      </c>
      <c r="B321" s="113">
        <v>0.47430555555555554</v>
      </c>
      <c r="C321" s="114" t="s">
        <v>571</v>
      </c>
      <c r="D321" s="160" t="s">
        <v>699</v>
      </c>
      <c r="E321" s="112"/>
      <c r="F321" s="134">
        <v>55</v>
      </c>
      <c r="G321" s="161" t="s">
        <v>701</v>
      </c>
      <c r="H321" s="162" t="str">
        <f>INDEX('Daily Activity List'!B:B,MATCH(A321,'Daily Activity List'!$A:$A))</f>
        <v>ClO2 - Characterization Sampling3</v>
      </c>
      <c r="I321" s="136"/>
      <c r="J321" s="104" t="str">
        <f t="shared" si="259"/>
        <v/>
      </c>
      <c r="K321" s="104" t="str">
        <f t="shared" si="259"/>
        <v/>
      </c>
      <c r="L321" s="104" t="str">
        <f t="shared" si="303"/>
        <v/>
      </c>
      <c r="M321" s="104" t="str">
        <f t="shared" si="303"/>
        <v/>
      </c>
      <c r="N321" s="104" t="str">
        <f t="shared" si="303"/>
        <v/>
      </c>
      <c r="O321" s="104" t="str">
        <f t="shared" si="303"/>
        <v/>
      </c>
      <c r="P321" s="104" t="str">
        <f t="shared" si="303"/>
        <v/>
      </c>
      <c r="Q321" s="104" t="str">
        <f t="shared" si="303"/>
        <v/>
      </c>
      <c r="R321" s="104" t="str">
        <f t="shared" si="303"/>
        <v/>
      </c>
      <c r="S321" s="104" t="str">
        <f t="shared" si="303"/>
        <v/>
      </c>
      <c r="T321" s="104" t="str">
        <f t="shared" si="303"/>
        <v/>
      </c>
      <c r="U321" s="104" t="str">
        <f t="shared" si="303"/>
        <v/>
      </c>
      <c r="V321" s="104" t="str">
        <f t="shared" si="303"/>
        <v/>
      </c>
      <c r="W321" s="136"/>
      <c r="X321" s="104" t="str">
        <f t="shared" si="279"/>
        <v/>
      </c>
      <c r="Y321" s="104" t="str">
        <f t="shared" si="304"/>
        <v/>
      </c>
      <c r="Z321" s="104" t="str">
        <f t="shared" si="304"/>
        <v/>
      </c>
      <c r="AA321" s="104" t="str">
        <f t="shared" si="304"/>
        <v/>
      </c>
      <c r="AB321" s="104" t="str">
        <f t="shared" si="304"/>
        <v/>
      </c>
      <c r="AC321" s="104" t="str">
        <f t="shared" si="304"/>
        <v/>
      </c>
      <c r="AD321" s="104" t="str">
        <f t="shared" si="304"/>
        <v/>
      </c>
      <c r="AE321" s="104" t="str">
        <f t="shared" si="304"/>
        <v/>
      </c>
      <c r="AF321" s="104" t="str">
        <f t="shared" si="304"/>
        <v/>
      </c>
      <c r="AG321" s="104">
        <f t="shared" si="304"/>
        <v>55</v>
      </c>
      <c r="AH321" s="104" t="str">
        <f t="shared" si="304"/>
        <v/>
      </c>
      <c r="AI321" s="104" t="str">
        <f t="shared" si="304"/>
        <v/>
      </c>
      <c r="AJ321" s="104" t="str">
        <f t="shared" si="304"/>
        <v/>
      </c>
      <c r="AK321" s="104"/>
      <c r="AL321" s="104" t="str">
        <f t="shared" si="280"/>
        <v/>
      </c>
      <c r="AM321" s="104" t="str">
        <f t="shared" si="305"/>
        <v/>
      </c>
      <c r="AN321" s="104" t="str">
        <f t="shared" si="305"/>
        <v/>
      </c>
      <c r="AO321" s="104" t="str">
        <f t="shared" si="305"/>
        <v/>
      </c>
      <c r="AP321" s="104" t="str">
        <f t="shared" si="305"/>
        <v/>
      </c>
      <c r="AQ321" s="104" t="str">
        <f t="shared" si="305"/>
        <v/>
      </c>
      <c r="AR321" s="104" t="str">
        <f t="shared" si="305"/>
        <v/>
      </c>
      <c r="AS321" s="104" t="str">
        <f t="shared" si="305"/>
        <v/>
      </c>
      <c r="AT321" s="104" t="str">
        <f t="shared" si="305"/>
        <v/>
      </c>
      <c r="AU321" s="104" t="str">
        <f t="shared" si="305"/>
        <v/>
      </c>
      <c r="AV321" s="104" t="str">
        <f t="shared" si="305"/>
        <v/>
      </c>
      <c r="AW321" s="104" t="str">
        <f t="shared" si="305"/>
        <v/>
      </c>
      <c r="AX321" s="104" t="str">
        <f t="shared" si="305"/>
        <v/>
      </c>
      <c r="AY321" s="104"/>
      <c r="AZ321" s="104" t="str">
        <f t="shared" si="281"/>
        <v/>
      </c>
      <c r="BA321" s="104" t="str">
        <f t="shared" si="306"/>
        <v/>
      </c>
      <c r="BB321" s="104" t="str">
        <f t="shared" si="306"/>
        <v/>
      </c>
      <c r="BC321" s="104" t="str">
        <f t="shared" si="306"/>
        <v/>
      </c>
      <c r="BD321" s="104" t="str">
        <f t="shared" si="306"/>
        <v/>
      </c>
      <c r="BE321" s="104" t="str">
        <f t="shared" si="306"/>
        <v/>
      </c>
      <c r="BF321" s="104" t="str">
        <f t="shared" si="306"/>
        <v/>
      </c>
      <c r="BG321" s="104" t="str">
        <f t="shared" si="306"/>
        <v/>
      </c>
      <c r="BH321" s="104" t="str">
        <f t="shared" si="306"/>
        <v/>
      </c>
      <c r="BI321" s="104" t="str">
        <f t="shared" si="306"/>
        <v/>
      </c>
      <c r="BJ321" s="104" t="str">
        <f t="shared" si="306"/>
        <v/>
      </c>
      <c r="BK321" s="104" t="str">
        <f t="shared" si="306"/>
        <v/>
      </c>
      <c r="BL321" s="104" t="str">
        <f t="shared" si="306"/>
        <v/>
      </c>
      <c r="BM321" s="104"/>
      <c r="BN321" s="104" t="str">
        <f t="shared" si="282"/>
        <v/>
      </c>
      <c r="BO321" s="104" t="str">
        <f t="shared" si="307"/>
        <v/>
      </c>
      <c r="BP321" s="104" t="str">
        <f t="shared" si="307"/>
        <v/>
      </c>
      <c r="BQ321" s="104" t="str">
        <f t="shared" si="307"/>
        <v/>
      </c>
      <c r="BR321" s="104" t="str">
        <f t="shared" si="307"/>
        <v/>
      </c>
      <c r="BS321" s="104" t="str">
        <f t="shared" si="307"/>
        <v/>
      </c>
      <c r="BT321" s="104" t="str">
        <f t="shared" si="307"/>
        <v/>
      </c>
      <c r="BU321" s="104" t="str">
        <f t="shared" si="307"/>
        <v/>
      </c>
      <c r="BV321" s="104" t="str">
        <f t="shared" si="307"/>
        <v/>
      </c>
      <c r="BW321" s="104" t="str">
        <f t="shared" si="307"/>
        <v/>
      </c>
      <c r="BX321" s="104" t="str">
        <f t="shared" si="307"/>
        <v/>
      </c>
      <c r="BY321" s="104" t="str">
        <f t="shared" si="307"/>
        <v/>
      </c>
      <c r="BZ321" s="104" t="str">
        <f t="shared" si="307"/>
        <v/>
      </c>
      <c r="CA321" s="104"/>
      <c r="CB321" s="104" t="str">
        <f t="shared" si="293"/>
        <v/>
      </c>
      <c r="CC321" s="104" t="str">
        <f t="shared" si="293"/>
        <v/>
      </c>
      <c r="CD321" s="104" t="str">
        <f t="shared" si="293"/>
        <v/>
      </c>
      <c r="CE321" s="104" t="str">
        <f t="shared" si="293"/>
        <v/>
      </c>
      <c r="CF321" s="104" t="str">
        <f t="shared" si="293"/>
        <v/>
      </c>
      <c r="CG321" s="104" t="str">
        <f t="shared" si="283"/>
        <v/>
      </c>
      <c r="CH321" s="104" t="str">
        <f t="shared" si="283"/>
        <v/>
      </c>
      <c r="CI321" s="104" t="str">
        <f t="shared" si="283"/>
        <v/>
      </c>
      <c r="CJ321" s="104" t="str">
        <f t="shared" si="283"/>
        <v/>
      </c>
      <c r="CK321" s="104" t="str">
        <f t="shared" si="283"/>
        <v/>
      </c>
      <c r="CL321" s="104" t="str">
        <f t="shared" si="283"/>
        <v/>
      </c>
      <c r="CM321" s="104" t="str">
        <f t="shared" si="283"/>
        <v/>
      </c>
      <c r="CN321" s="104" t="str">
        <f t="shared" si="283"/>
        <v/>
      </c>
      <c r="CO321" s="104"/>
      <c r="CP321" s="104" t="str">
        <f t="shared" si="294"/>
        <v/>
      </c>
      <c r="CQ321" s="104" t="str">
        <f t="shared" si="294"/>
        <v/>
      </c>
      <c r="CR321" s="104" t="str">
        <f t="shared" si="294"/>
        <v/>
      </c>
      <c r="CS321" s="104" t="str">
        <f t="shared" si="294"/>
        <v/>
      </c>
      <c r="CT321" s="104" t="str">
        <f t="shared" si="294"/>
        <v/>
      </c>
      <c r="CU321" s="104" t="str">
        <f t="shared" si="284"/>
        <v/>
      </c>
      <c r="CV321" s="104" t="str">
        <f t="shared" si="284"/>
        <v/>
      </c>
      <c r="CW321" s="104" t="str">
        <f t="shared" si="284"/>
        <v/>
      </c>
      <c r="CX321" s="104" t="str">
        <f t="shared" si="284"/>
        <v/>
      </c>
      <c r="CY321" s="104" t="str">
        <f t="shared" si="284"/>
        <v/>
      </c>
      <c r="CZ321" s="104" t="str">
        <f t="shared" si="284"/>
        <v/>
      </c>
      <c r="DA321" s="104" t="str">
        <f t="shared" si="284"/>
        <v/>
      </c>
      <c r="DB321" s="104" t="str">
        <f t="shared" si="284"/>
        <v/>
      </c>
      <c r="DC321" s="104"/>
      <c r="DD321" s="104" t="str">
        <f t="shared" si="295"/>
        <v/>
      </c>
      <c r="DE321" s="104" t="str">
        <f t="shared" si="295"/>
        <v/>
      </c>
      <c r="DF321" s="104" t="str">
        <f t="shared" si="295"/>
        <v/>
      </c>
      <c r="DG321" s="104" t="str">
        <f t="shared" si="295"/>
        <v/>
      </c>
      <c r="DH321" s="104" t="str">
        <f t="shared" si="295"/>
        <v/>
      </c>
      <c r="DI321" s="104" t="str">
        <f t="shared" si="285"/>
        <v/>
      </c>
      <c r="DJ321" s="104" t="str">
        <f t="shared" si="285"/>
        <v/>
      </c>
      <c r="DK321" s="104" t="str">
        <f t="shared" si="285"/>
        <v/>
      </c>
      <c r="DL321" s="104" t="str">
        <f t="shared" si="285"/>
        <v/>
      </c>
      <c r="DM321" s="104" t="str">
        <f t="shared" si="285"/>
        <v/>
      </c>
      <c r="DN321" s="104" t="str">
        <f t="shared" si="285"/>
        <v/>
      </c>
      <c r="DO321" s="104" t="str">
        <f t="shared" si="285"/>
        <v/>
      </c>
      <c r="DP321" s="104" t="str">
        <f t="shared" si="285"/>
        <v/>
      </c>
      <c r="DQ321" s="104"/>
      <c r="DR321" s="104" t="str">
        <f t="shared" si="296"/>
        <v/>
      </c>
      <c r="DS321" s="104" t="str">
        <f t="shared" si="296"/>
        <v/>
      </c>
      <c r="DT321" s="104" t="str">
        <f t="shared" si="296"/>
        <v/>
      </c>
      <c r="DU321" s="104" t="str">
        <f t="shared" si="296"/>
        <v/>
      </c>
      <c r="DV321" s="104" t="str">
        <f t="shared" si="296"/>
        <v/>
      </c>
      <c r="DW321" s="104" t="str">
        <f t="shared" si="286"/>
        <v/>
      </c>
      <c r="DX321" s="104" t="str">
        <f t="shared" si="286"/>
        <v/>
      </c>
      <c r="DY321" s="104" t="str">
        <f t="shared" si="286"/>
        <v/>
      </c>
      <c r="DZ321" s="104" t="str">
        <f t="shared" si="286"/>
        <v/>
      </c>
      <c r="EA321" s="104" t="str">
        <f t="shared" si="286"/>
        <v/>
      </c>
      <c r="EB321" s="104" t="str">
        <f t="shared" si="286"/>
        <v/>
      </c>
      <c r="EC321" s="104" t="str">
        <f t="shared" si="286"/>
        <v/>
      </c>
      <c r="ED321" s="104" t="str">
        <f t="shared" si="286"/>
        <v/>
      </c>
      <c r="EE321" s="104"/>
      <c r="EF321" s="104" t="str">
        <f t="shared" si="297"/>
        <v/>
      </c>
      <c r="EG321" s="104" t="str">
        <f t="shared" si="297"/>
        <v/>
      </c>
      <c r="EH321" s="104" t="str">
        <f t="shared" si="297"/>
        <v/>
      </c>
      <c r="EI321" s="104" t="str">
        <f t="shared" si="297"/>
        <v/>
      </c>
      <c r="EJ321" s="104" t="str">
        <f t="shared" si="297"/>
        <v/>
      </c>
      <c r="EK321" s="104" t="str">
        <f t="shared" si="287"/>
        <v/>
      </c>
      <c r="EL321" s="104" t="str">
        <f t="shared" si="287"/>
        <v/>
      </c>
      <c r="EM321" s="104" t="str">
        <f t="shared" si="287"/>
        <v/>
      </c>
      <c r="EN321" s="104" t="str">
        <f t="shared" si="287"/>
        <v/>
      </c>
      <c r="EO321" s="104" t="str">
        <f t="shared" si="287"/>
        <v/>
      </c>
      <c r="EP321" s="104" t="str">
        <f t="shared" si="287"/>
        <v/>
      </c>
      <c r="EQ321" s="104" t="str">
        <f t="shared" si="287"/>
        <v/>
      </c>
      <c r="ER321" s="104" t="str">
        <f t="shared" si="287"/>
        <v/>
      </c>
      <c r="ES321" s="104"/>
      <c r="ET321" s="104" t="str">
        <f t="shared" si="298"/>
        <v/>
      </c>
      <c r="EU321" s="104" t="str">
        <f t="shared" si="298"/>
        <v/>
      </c>
      <c r="EV321" s="104" t="str">
        <f t="shared" si="298"/>
        <v/>
      </c>
      <c r="EW321" s="104" t="str">
        <f t="shared" si="298"/>
        <v/>
      </c>
      <c r="EX321" s="104" t="str">
        <f t="shared" si="298"/>
        <v/>
      </c>
      <c r="EY321" s="104" t="str">
        <f t="shared" si="288"/>
        <v/>
      </c>
      <c r="EZ321" s="104" t="str">
        <f t="shared" si="288"/>
        <v/>
      </c>
      <c r="FA321" s="104" t="str">
        <f t="shared" si="288"/>
        <v/>
      </c>
      <c r="FB321" s="104" t="str">
        <f t="shared" si="288"/>
        <v/>
      </c>
      <c r="FC321" s="104" t="str">
        <f t="shared" si="288"/>
        <v/>
      </c>
      <c r="FD321" s="104" t="str">
        <f t="shared" si="288"/>
        <v/>
      </c>
      <c r="FE321" s="104" t="str">
        <f t="shared" si="288"/>
        <v/>
      </c>
      <c r="FF321" s="104" t="str">
        <f t="shared" si="288"/>
        <v/>
      </c>
      <c r="FG321" s="104"/>
      <c r="FH321" s="104" t="str">
        <f t="shared" si="299"/>
        <v/>
      </c>
      <c r="FI321" s="104" t="str">
        <f t="shared" si="299"/>
        <v/>
      </c>
      <c r="FJ321" s="104" t="str">
        <f t="shared" si="299"/>
        <v/>
      </c>
      <c r="FK321" s="104" t="str">
        <f t="shared" si="299"/>
        <v/>
      </c>
      <c r="FL321" s="104" t="str">
        <f t="shared" si="299"/>
        <v/>
      </c>
      <c r="FM321" s="104" t="str">
        <f t="shared" si="289"/>
        <v/>
      </c>
      <c r="FN321" s="104" t="str">
        <f t="shared" si="289"/>
        <v/>
      </c>
      <c r="FO321" s="104" t="str">
        <f t="shared" si="289"/>
        <v/>
      </c>
      <c r="FP321" s="104" t="str">
        <f t="shared" si="289"/>
        <v/>
      </c>
      <c r="FQ321" s="104" t="str">
        <f t="shared" si="289"/>
        <v/>
      </c>
      <c r="FR321" s="104" t="str">
        <f t="shared" si="289"/>
        <v/>
      </c>
      <c r="FS321" s="104" t="str">
        <f t="shared" si="289"/>
        <v/>
      </c>
      <c r="FT321" s="104" t="str">
        <f t="shared" si="289"/>
        <v/>
      </c>
      <c r="FU321" s="104"/>
      <c r="FV321" s="104" t="str">
        <f t="shared" si="300"/>
        <v/>
      </c>
      <c r="FW321" s="104" t="str">
        <f t="shared" si="300"/>
        <v/>
      </c>
      <c r="FX321" s="104" t="str">
        <f t="shared" si="300"/>
        <v/>
      </c>
      <c r="FY321" s="104" t="str">
        <f t="shared" si="300"/>
        <v/>
      </c>
      <c r="FZ321" s="104" t="str">
        <f t="shared" si="300"/>
        <v/>
      </c>
      <c r="GA321" s="104" t="str">
        <f t="shared" si="290"/>
        <v/>
      </c>
      <c r="GB321" s="104" t="str">
        <f t="shared" si="290"/>
        <v/>
      </c>
      <c r="GC321" s="104" t="str">
        <f t="shared" si="290"/>
        <v/>
      </c>
      <c r="GD321" s="104" t="str">
        <f t="shared" si="290"/>
        <v/>
      </c>
      <c r="GE321" s="104" t="str">
        <f t="shared" si="290"/>
        <v/>
      </c>
      <c r="GF321" s="104" t="str">
        <f t="shared" si="290"/>
        <v/>
      </c>
      <c r="GG321" s="104" t="str">
        <f t="shared" si="290"/>
        <v/>
      </c>
      <c r="GH321" s="104" t="str">
        <f t="shared" si="290"/>
        <v/>
      </c>
      <c r="GI321" s="104"/>
      <c r="GJ321" s="104" t="str">
        <f t="shared" si="301"/>
        <v/>
      </c>
      <c r="GK321" s="104" t="str">
        <f t="shared" si="301"/>
        <v/>
      </c>
      <c r="GL321" s="104" t="str">
        <f t="shared" si="301"/>
        <v/>
      </c>
      <c r="GM321" s="104" t="str">
        <f t="shared" si="301"/>
        <v/>
      </c>
      <c r="GN321" s="104" t="str">
        <f t="shared" si="301"/>
        <v/>
      </c>
      <c r="GO321" s="104" t="str">
        <f t="shared" si="291"/>
        <v/>
      </c>
      <c r="GP321" s="104" t="str">
        <f t="shared" si="291"/>
        <v/>
      </c>
      <c r="GQ321" s="104" t="str">
        <f t="shared" si="291"/>
        <v/>
      </c>
      <c r="GR321" s="104" t="str">
        <f t="shared" si="291"/>
        <v/>
      </c>
      <c r="GS321" s="104" t="str">
        <f t="shared" si="291"/>
        <v/>
      </c>
      <c r="GT321" s="104" t="str">
        <f t="shared" si="291"/>
        <v/>
      </c>
      <c r="GU321" s="104" t="str">
        <f t="shared" si="291"/>
        <v/>
      </c>
      <c r="GV321" s="104" t="str">
        <f t="shared" si="291"/>
        <v/>
      </c>
      <c r="GW321" s="104"/>
      <c r="GX321" s="104" t="str">
        <f t="shared" si="302"/>
        <v/>
      </c>
      <c r="GY321" s="104" t="str">
        <f t="shared" si="302"/>
        <v/>
      </c>
      <c r="GZ321" s="104" t="str">
        <f t="shared" si="302"/>
        <v/>
      </c>
      <c r="HA321" s="104" t="str">
        <f t="shared" si="302"/>
        <v/>
      </c>
      <c r="HB321" s="104" t="str">
        <f t="shared" si="302"/>
        <v/>
      </c>
      <c r="HC321" s="104" t="str">
        <f t="shared" si="292"/>
        <v/>
      </c>
      <c r="HD321" s="104" t="str">
        <f t="shared" si="292"/>
        <v/>
      </c>
      <c r="HE321" s="104" t="str">
        <f t="shared" si="292"/>
        <v/>
      </c>
      <c r="HF321" s="104" t="str">
        <f t="shared" si="292"/>
        <v/>
      </c>
      <c r="HG321" s="104" t="str">
        <f t="shared" si="292"/>
        <v/>
      </c>
      <c r="HH321" s="104" t="str">
        <f t="shared" si="292"/>
        <v/>
      </c>
      <c r="HI321" s="104" t="str">
        <f t="shared" si="292"/>
        <v/>
      </c>
      <c r="HJ321" s="104" t="str">
        <f t="shared" si="292"/>
        <v/>
      </c>
    </row>
    <row r="322" spans="1:218" x14ac:dyDescent="0.25">
      <c r="A322" s="91">
        <v>40674</v>
      </c>
      <c r="B322" s="113">
        <v>0.5444444444444444</v>
      </c>
      <c r="C322" s="114" t="s">
        <v>571</v>
      </c>
      <c r="D322" s="160" t="s">
        <v>586</v>
      </c>
      <c r="E322" s="112">
        <v>14</v>
      </c>
      <c r="F322" s="134"/>
      <c r="G322" s="161"/>
      <c r="H322" s="162" t="str">
        <f>INDEX('Daily Activity List'!B:B,MATCH(A322,'Daily Activity List'!$A:$A))</f>
        <v>ClO2 - Characterization Sampling3</v>
      </c>
      <c r="I322" s="136"/>
      <c r="J322" s="104" t="str">
        <f t="shared" si="259"/>
        <v/>
      </c>
      <c r="K322" s="104" t="str">
        <f t="shared" si="259"/>
        <v/>
      </c>
      <c r="L322" s="104" t="str">
        <f t="shared" si="303"/>
        <v/>
      </c>
      <c r="M322" s="104" t="str">
        <f t="shared" si="303"/>
        <v/>
      </c>
      <c r="N322" s="104" t="str">
        <f t="shared" si="303"/>
        <v/>
      </c>
      <c r="O322" s="104" t="str">
        <f t="shared" si="303"/>
        <v/>
      </c>
      <c r="P322" s="104" t="str">
        <f t="shared" si="303"/>
        <v/>
      </c>
      <c r="Q322" s="104" t="str">
        <f t="shared" si="303"/>
        <v/>
      </c>
      <c r="R322" s="104" t="str">
        <f t="shared" si="303"/>
        <v/>
      </c>
      <c r="S322" s="104">
        <f t="shared" si="303"/>
        <v>14</v>
      </c>
      <c r="T322" s="104" t="str">
        <f t="shared" si="303"/>
        <v/>
      </c>
      <c r="U322" s="104" t="str">
        <f t="shared" si="303"/>
        <v/>
      </c>
      <c r="V322" s="104" t="str">
        <f t="shared" si="303"/>
        <v/>
      </c>
      <c r="W322" s="136"/>
      <c r="X322" s="104" t="str">
        <f t="shared" si="279"/>
        <v/>
      </c>
      <c r="Y322" s="104" t="str">
        <f t="shared" si="304"/>
        <v/>
      </c>
      <c r="Z322" s="104" t="str">
        <f t="shared" si="304"/>
        <v/>
      </c>
      <c r="AA322" s="104" t="str">
        <f t="shared" si="304"/>
        <v/>
      </c>
      <c r="AB322" s="104" t="str">
        <f t="shared" si="304"/>
        <v/>
      </c>
      <c r="AC322" s="104" t="str">
        <f t="shared" si="304"/>
        <v/>
      </c>
      <c r="AD322" s="104" t="str">
        <f t="shared" si="304"/>
        <v/>
      </c>
      <c r="AE322" s="104" t="str">
        <f t="shared" si="304"/>
        <v/>
      </c>
      <c r="AF322" s="104" t="str">
        <f t="shared" si="304"/>
        <v/>
      </c>
      <c r="AG322" s="104" t="str">
        <f t="shared" si="304"/>
        <v/>
      </c>
      <c r="AH322" s="104" t="str">
        <f t="shared" si="304"/>
        <v/>
      </c>
      <c r="AI322" s="104" t="str">
        <f t="shared" si="304"/>
        <v/>
      </c>
      <c r="AJ322" s="104" t="str">
        <f t="shared" si="304"/>
        <v/>
      </c>
      <c r="AK322" s="104"/>
      <c r="AL322" s="104" t="str">
        <f t="shared" si="280"/>
        <v/>
      </c>
      <c r="AM322" s="104" t="str">
        <f t="shared" si="305"/>
        <v/>
      </c>
      <c r="AN322" s="104" t="str">
        <f t="shared" si="305"/>
        <v/>
      </c>
      <c r="AO322" s="104" t="str">
        <f t="shared" si="305"/>
        <v/>
      </c>
      <c r="AP322" s="104" t="str">
        <f t="shared" si="305"/>
        <v/>
      </c>
      <c r="AQ322" s="104" t="str">
        <f t="shared" si="305"/>
        <v/>
      </c>
      <c r="AR322" s="104" t="str">
        <f t="shared" si="305"/>
        <v/>
      </c>
      <c r="AS322" s="104" t="str">
        <f t="shared" si="305"/>
        <v/>
      </c>
      <c r="AT322" s="104" t="str">
        <f t="shared" si="305"/>
        <v/>
      </c>
      <c r="AU322" s="104" t="str">
        <f t="shared" si="305"/>
        <v/>
      </c>
      <c r="AV322" s="104" t="str">
        <f t="shared" si="305"/>
        <v/>
      </c>
      <c r="AW322" s="104" t="str">
        <f t="shared" si="305"/>
        <v/>
      </c>
      <c r="AX322" s="104" t="str">
        <f t="shared" si="305"/>
        <v/>
      </c>
      <c r="AY322" s="104"/>
      <c r="AZ322" s="104" t="str">
        <f t="shared" si="281"/>
        <v/>
      </c>
      <c r="BA322" s="104" t="str">
        <f t="shared" si="306"/>
        <v/>
      </c>
      <c r="BB322" s="104" t="str">
        <f t="shared" si="306"/>
        <v/>
      </c>
      <c r="BC322" s="104" t="str">
        <f t="shared" si="306"/>
        <v/>
      </c>
      <c r="BD322" s="104" t="str">
        <f t="shared" si="306"/>
        <v/>
      </c>
      <c r="BE322" s="104" t="str">
        <f t="shared" si="306"/>
        <v/>
      </c>
      <c r="BF322" s="104" t="str">
        <f t="shared" si="306"/>
        <v/>
      </c>
      <c r="BG322" s="104" t="str">
        <f t="shared" si="306"/>
        <v/>
      </c>
      <c r="BH322" s="104" t="str">
        <f t="shared" si="306"/>
        <v/>
      </c>
      <c r="BI322" s="104" t="str">
        <f t="shared" si="306"/>
        <v/>
      </c>
      <c r="BJ322" s="104" t="str">
        <f t="shared" si="306"/>
        <v/>
      </c>
      <c r="BK322" s="104" t="str">
        <f t="shared" si="306"/>
        <v/>
      </c>
      <c r="BL322" s="104" t="str">
        <f t="shared" si="306"/>
        <v/>
      </c>
      <c r="BM322" s="104"/>
      <c r="BN322" s="104" t="str">
        <f t="shared" si="282"/>
        <v/>
      </c>
      <c r="BO322" s="104" t="str">
        <f t="shared" si="307"/>
        <v/>
      </c>
      <c r="BP322" s="104" t="str">
        <f t="shared" si="307"/>
        <v/>
      </c>
      <c r="BQ322" s="104" t="str">
        <f t="shared" si="307"/>
        <v/>
      </c>
      <c r="BR322" s="104" t="str">
        <f t="shared" si="307"/>
        <v/>
      </c>
      <c r="BS322" s="104" t="str">
        <f t="shared" si="307"/>
        <v/>
      </c>
      <c r="BT322" s="104" t="str">
        <f t="shared" si="307"/>
        <v/>
      </c>
      <c r="BU322" s="104" t="str">
        <f t="shared" si="307"/>
        <v/>
      </c>
      <c r="BV322" s="104" t="str">
        <f t="shared" si="307"/>
        <v/>
      </c>
      <c r="BW322" s="104" t="str">
        <f t="shared" si="307"/>
        <v/>
      </c>
      <c r="BX322" s="104" t="str">
        <f t="shared" si="307"/>
        <v/>
      </c>
      <c r="BY322" s="104" t="str">
        <f t="shared" si="307"/>
        <v/>
      </c>
      <c r="BZ322" s="104" t="str">
        <f t="shared" si="307"/>
        <v/>
      </c>
      <c r="CA322" s="104"/>
      <c r="CB322" s="104" t="str">
        <f t="shared" si="293"/>
        <v/>
      </c>
      <c r="CC322" s="104" t="str">
        <f t="shared" si="293"/>
        <v/>
      </c>
      <c r="CD322" s="104" t="str">
        <f t="shared" si="293"/>
        <v/>
      </c>
      <c r="CE322" s="104" t="str">
        <f t="shared" si="293"/>
        <v/>
      </c>
      <c r="CF322" s="104" t="str">
        <f t="shared" si="293"/>
        <v/>
      </c>
      <c r="CG322" s="104" t="str">
        <f t="shared" si="283"/>
        <v/>
      </c>
      <c r="CH322" s="104" t="str">
        <f t="shared" si="283"/>
        <v/>
      </c>
      <c r="CI322" s="104" t="str">
        <f t="shared" si="283"/>
        <v/>
      </c>
      <c r="CJ322" s="104" t="str">
        <f t="shared" si="283"/>
        <v/>
      </c>
      <c r="CK322" s="104" t="str">
        <f t="shared" si="283"/>
        <v/>
      </c>
      <c r="CL322" s="104" t="str">
        <f t="shared" si="283"/>
        <v/>
      </c>
      <c r="CM322" s="104" t="str">
        <f t="shared" si="283"/>
        <v/>
      </c>
      <c r="CN322" s="104" t="str">
        <f t="shared" si="283"/>
        <v/>
      </c>
      <c r="CO322" s="104"/>
      <c r="CP322" s="104" t="str">
        <f t="shared" si="294"/>
        <v/>
      </c>
      <c r="CQ322" s="104" t="str">
        <f t="shared" si="294"/>
        <v/>
      </c>
      <c r="CR322" s="104" t="str">
        <f t="shared" si="294"/>
        <v/>
      </c>
      <c r="CS322" s="104" t="str">
        <f t="shared" si="294"/>
        <v/>
      </c>
      <c r="CT322" s="104" t="str">
        <f t="shared" si="294"/>
        <v/>
      </c>
      <c r="CU322" s="104" t="str">
        <f t="shared" si="284"/>
        <v/>
      </c>
      <c r="CV322" s="104" t="str">
        <f t="shared" si="284"/>
        <v/>
      </c>
      <c r="CW322" s="104" t="str">
        <f t="shared" si="284"/>
        <v/>
      </c>
      <c r="CX322" s="104" t="str">
        <f t="shared" si="284"/>
        <v/>
      </c>
      <c r="CY322" s="104" t="str">
        <f t="shared" si="284"/>
        <v/>
      </c>
      <c r="CZ322" s="104" t="str">
        <f t="shared" si="284"/>
        <v/>
      </c>
      <c r="DA322" s="104" t="str">
        <f t="shared" si="284"/>
        <v/>
      </c>
      <c r="DB322" s="104" t="str">
        <f t="shared" si="284"/>
        <v/>
      </c>
      <c r="DC322" s="104"/>
      <c r="DD322" s="104" t="str">
        <f t="shared" si="295"/>
        <v/>
      </c>
      <c r="DE322" s="104" t="str">
        <f t="shared" si="295"/>
        <v/>
      </c>
      <c r="DF322" s="104" t="str">
        <f t="shared" si="295"/>
        <v/>
      </c>
      <c r="DG322" s="104" t="str">
        <f t="shared" si="295"/>
        <v/>
      </c>
      <c r="DH322" s="104" t="str">
        <f t="shared" si="295"/>
        <v/>
      </c>
      <c r="DI322" s="104" t="str">
        <f t="shared" si="285"/>
        <v/>
      </c>
      <c r="DJ322" s="104" t="str">
        <f t="shared" si="285"/>
        <v/>
      </c>
      <c r="DK322" s="104" t="str">
        <f t="shared" si="285"/>
        <v/>
      </c>
      <c r="DL322" s="104" t="str">
        <f t="shared" si="285"/>
        <v/>
      </c>
      <c r="DM322" s="104" t="str">
        <f t="shared" si="285"/>
        <v/>
      </c>
      <c r="DN322" s="104" t="str">
        <f t="shared" si="285"/>
        <v/>
      </c>
      <c r="DO322" s="104" t="str">
        <f t="shared" si="285"/>
        <v/>
      </c>
      <c r="DP322" s="104" t="str">
        <f t="shared" si="285"/>
        <v/>
      </c>
      <c r="DQ322" s="104"/>
      <c r="DR322" s="104" t="str">
        <f t="shared" si="296"/>
        <v/>
      </c>
      <c r="DS322" s="104" t="str">
        <f t="shared" si="296"/>
        <v/>
      </c>
      <c r="DT322" s="104" t="str">
        <f t="shared" si="296"/>
        <v/>
      </c>
      <c r="DU322" s="104" t="str">
        <f t="shared" si="296"/>
        <v/>
      </c>
      <c r="DV322" s="104" t="str">
        <f t="shared" si="296"/>
        <v/>
      </c>
      <c r="DW322" s="104" t="str">
        <f t="shared" si="286"/>
        <v/>
      </c>
      <c r="DX322" s="104" t="str">
        <f t="shared" si="286"/>
        <v/>
      </c>
      <c r="DY322" s="104" t="str">
        <f t="shared" si="286"/>
        <v/>
      </c>
      <c r="DZ322" s="104" t="str">
        <f t="shared" si="286"/>
        <v/>
      </c>
      <c r="EA322" s="104" t="str">
        <f t="shared" si="286"/>
        <v/>
      </c>
      <c r="EB322" s="104" t="str">
        <f t="shared" si="286"/>
        <v/>
      </c>
      <c r="EC322" s="104" t="str">
        <f t="shared" si="286"/>
        <v/>
      </c>
      <c r="ED322" s="104" t="str">
        <f t="shared" si="286"/>
        <v/>
      </c>
      <c r="EE322" s="104"/>
      <c r="EF322" s="104" t="str">
        <f t="shared" si="297"/>
        <v/>
      </c>
      <c r="EG322" s="104" t="str">
        <f t="shared" si="297"/>
        <v/>
      </c>
      <c r="EH322" s="104" t="str">
        <f t="shared" si="297"/>
        <v/>
      </c>
      <c r="EI322" s="104" t="str">
        <f t="shared" si="297"/>
        <v/>
      </c>
      <c r="EJ322" s="104" t="str">
        <f t="shared" si="297"/>
        <v/>
      </c>
      <c r="EK322" s="104" t="str">
        <f t="shared" si="287"/>
        <v/>
      </c>
      <c r="EL322" s="104" t="str">
        <f t="shared" si="287"/>
        <v/>
      </c>
      <c r="EM322" s="104" t="str">
        <f t="shared" si="287"/>
        <v/>
      </c>
      <c r="EN322" s="104" t="str">
        <f t="shared" si="287"/>
        <v/>
      </c>
      <c r="EO322" s="104" t="str">
        <f t="shared" si="287"/>
        <v/>
      </c>
      <c r="EP322" s="104" t="str">
        <f t="shared" si="287"/>
        <v/>
      </c>
      <c r="EQ322" s="104" t="str">
        <f t="shared" si="287"/>
        <v/>
      </c>
      <c r="ER322" s="104" t="str">
        <f t="shared" si="287"/>
        <v/>
      </c>
      <c r="ES322" s="104"/>
      <c r="ET322" s="104" t="str">
        <f t="shared" si="298"/>
        <v/>
      </c>
      <c r="EU322" s="104" t="str">
        <f t="shared" si="298"/>
        <v/>
      </c>
      <c r="EV322" s="104" t="str">
        <f t="shared" si="298"/>
        <v/>
      </c>
      <c r="EW322" s="104" t="str">
        <f t="shared" si="298"/>
        <v/>
      </c>
      <c r="EX322" s="104" t="str">
        <f t="shared" si="298"/>
        <v/>
      </c>
      <c r="EY322" s="104" t="str">
        <f t="shared" si="288"/>
        <v/>
      </c>
      <c r="EZ322" s="104" t="str">
        <f t="shared" si="288"/>
        <v/>
      </c>
      <c r="FA322" s="104" t="str">
        <f t="shared" si="288"/>
        <v/>
      </c>
      <c r="FB322" s="104" t="str">
        <f t="shared" si="288"/>
        <v/>
      </c>
      <c r="FC322" s="104" t="str">
        <f t="shared" si="288"/>
        <v/>
      </c>
      <c r="FD322" s="104" t="str">
        <f t="shared" si="288"/>
        <v/>
      </c>
      <c r="FE322" s="104" t="str">
        <f t="shared" si="288"/>
        <v/>
      </c>
      <c r="FF322" s="104" t="str">
        <f t="shared" si="288"/>
        <v/>
      </c>
      <c r="FG322" s="104"/>
      <c r="FH322" s="104" t="str">
        <f t="shared" si="299"/>
        <v/>
      </c>
      <c r="FI322" s="104" t="str">
        <f t="shared" si="299"/>
        <v/>
      </c>
      <c r="FJ322" s="104" t="str">
        <f t="shared" si="299"/>
        <v/>
      </c>
      <c r="FK322" s="104" t="str">
        <f t="shared" si="299"/>
        <v/>
      </c>
      <c r="FL322" s="104" t="str">
        <f t="shared" si="299"/>
        <v/>
      </c>
      <c r="FM322" s="104" t="str">
        <f t="shared" si="289"/>
        <v/>
      </c>
      <c r="FN322" s="104" t="str">
        <f t="shared" si="289"/>
        <v/>
      </c>
      <c r="FO322" s="104" t="str">
        <f t="shared" si="289"/>
        <v/>
      </c>
      <c r="FP322" s="104" t="str">
        <f t="shared" si="289"/>
        <v/>
      </c>
      <c r="FQ322" s="104" t="str">
        <f t="shared" si="289"/>
        <v/>
      </c>
      <c r="FR322" s="104" t="str">
        <f t="shared" si="289"/>
        <v/>
      </c>
      <c r="FS322" s="104" t="str">
        <f t="shared" si="289"/>
        <v/>
      </c>
      <c r="FT322" s="104" t="str">
        <f t="shared" si="289"/>
        <v/>
      </c>
      <c r="FU322" s="104"/>
      <c r="FV322" s="104" t="str">
        <f t="shared" si="300"/>
        <v/>
      </c>
      <c r="FW322" s="104" t="str">
        <f t="shared" si="300"/>
        <v/>
      </c>
      <c r="FX322" s="104" t="str">
        <f t="shared" si="300"/>
        <v/>
      </c>
      <c r="FY322" s="104" t="str">
        <f t="shared" si="300"/>
        <v/>
      </c>
      <c r="FZ322" s="104" t="str">
        <f t="shared" si="300"/>
        <v/>
      </c>
      <c r="GA322" s="104" t="str">
        <f t="shared" si="290"/>
        <v/>
      </c>
      <c r="GB322" s="104" t="str">
        <f t="shared" si="290"/>
        <v/>
      </c>
      <c r="GC322" s="104" t="str">
        <f t="shared" si="290"/>
        <v/>
      </c>
      <c r="GD322" s="104" t="str">
        <f t="shared" si="290"/>
        <v/>
      </c>
      <c r="GE322" s="104" t="str">
        <f t="shared" si="290"/>
        <v/>
      </c>
      <c r="GF322" s="104" t="str">
        <f t="shared" si="290"/>
        <v/>
      </c>
      <c r="GG322" s="104" t="str">
        <f t="shared" si="290"/>
        <v/>
      </c>
      <c r="GH322" s="104" t="str">
        <f t="shared" si="290"/>
        <v/>
      </c>
      <c r="GI322" s="104"/>
      <c r="GJ322" s="104" t="str">
        <f t="shared" si="301"/>
        <v/>
      </c>
      <c r="GK322" s="104" t="str">
        <f t="shared" si="301"/>
        <v/>
      </c>
      <c r="GL322" s="104" t="str">
        <f t="shared" si="301"/>
        <v/>
      </c>
      <c r="GM322" s="104" t="str">
        <f t="shared" si="301"/>
        <v/>
      </c>
      <c r="GN322" s="104" t="str">
        <f t="shared" si="301"/>
        <v/>
      </c>
      <c r="GO322" s="104" t="str">
        <f t="shared" si="291"/>
        <v/>
      </c>
      <c r="GP322" s="104" t="str">
        <f t="shared" si="291"/>
        <v/>
      </c>
      <c r="GQ322" s="104" t="str">
        <f t="shared" si="291"/>
        <v/>
      </c>
      <c r="GR322" s="104" t="str">
        <f t="shared" si="291"/>
        <v/>
      </c>
      <c r="GS322" s="104" t="str">
        <f t="shared" si="291"/>
        <v/>
      </c>
      <c r="GT322" s="104" t="str">
        <f t="shared" si="291"/>
        <v/>
      </c>
      <c r="GU322" s="104" t="str">
        <f t="shared" si="291"/>
        <v/>
      </c>
      <c r="GV322" s="104" t="str">
        <f t="shared" si="291"/>
        <v/>
      </c>
      <c r="GW322" s="104"/>
      <c r="GX322" s="104" t="str">
        <f t="shared" si="302"/>
        <v/>
      </c>
      <c r="GY322" s="104" t="str">
        <f t="shared" si="302"/>
        <v/>
      </c>
      <c r="GZ322" s="104" t="str">
        <f t="shared" si="302"/>
        <v/>
      </c>
      <c r="HA322" s="104" t="str">
        <f t="shared" si="302"/>
        <v/>
      </c>
      <c r="HB322" s="104" t="str">
        <f t="shared" si="302"/>
        <v/>
      </c>
      <c r="HC322" s="104" t="str">
        <f t="shared" si="292"/>
        <v/>
      </c>
      <c r="HD322" s="104" t="str">
        <f t="shared" si="292"/>
        <v/>
      </c>
      <c r="HE322" s="104" t="str">
        <f t="shared" si="292"/>
        <v/>
      </c>
      <c r="HF322" s="104" t="str">
        <f t="shared" si="292"/>
        <v/>
      </c>
      <c r="HG322" s="104" t="str">
        <f t="shared" si="292"/>
        <v/>
      </c>
      <c r="HH322" s="104" t="str">
        <f t="shared" si="292"/>
        <v/>
      </c>
      <c r="HI322" s="104" t="str">
        <f t="shared" si="292"/>
        <v/>
      </c>
      <c r="HJ322" s="104" t="str">
        <f t="shared" si="292"/>
        <v/>
      </c>
    </row>
    <row r="323" spans="1:218" x14ac:dyDescent="0.25">
      <c r="A323" s="91">
        <v>40674</v>
      </c>
      <c r="B323" s="113">
        <v>0.58611111111111114</v>
      </c>
      <c r="C323" s="114" t="s">
        <v>599</v>
      </c>
      <c r="D323" s="160" t="s">
        <v>586</v>
      </c>
      <c r="E323" s="112">
        <v>1.6</v>
      </c>
      <c r="F323" s="134"/>
      <c r="G323" s="161"/>
      <c r="H323" s="162" t="str">
        <f>INDEX('Daily Activity List'!B:B,MATCH(A323,'Daily Activity List'!$A:$A))</f>
        <v>ClO2 - Characterization Sampling3</v>
      </c>
      <c r="I323" s="136"/>
      <c r="J323" s="104" t="str">
        <f t="shared" si="259"/>
        <v/>
      </c>
      <c r="K323" s="104" t="str">
        <f t="shared" si="259"/>
        <v/>
      </c>
      <c r="L323" s="104" t="str">
        <f t="shared" si="303"/>
        <v/>
      </c>
      <c r="M323" s="104" t="str">
        <f t="shared" si="303"/>
        <v/>
      </c>
      <c r="N323" s="104" t="str">
        <f t="shared" si="303"/>
        <v/>
      </c>
      <c r="O323" s="104" t="str">
        <f t="shared" si="303"/>
        <v/>
      </c>
      <c r="P323" s="104" t="str">
        <f t="shared" si="303"/>
        <v/>
      </c>
      <c r="Q323" s="104" t="str">
        <f t="shared" si="303"/>
        <v/>
      </c>
      <c r="R323" s="104" t="str">
        <f t="shared" si="303"/>
        <v/>
      </c>
      <c r="S323" s="104" t="str">
        <f t="shared" si="303"/>
        <v/>
      </c>
      <c r="T323" s="104" t="str">
        <f t="shared" si="303"/>
        <v/>
      </c>
      <c r="U323" s="104" t="str">
        <f t="shared" si="303"/>
        <v/>
      </c>
      <c r="V323" s="104" t="str">
        <f t="shared" si="303"/>
        <v/>
      </c>
      <c r="W323" s="136"/>
      <c r="X323" s="104" t="str">
        <f t="shared" si="279"/>
        <v/>
      </c>
      <c r="Y323" s="104" t="str">
        <f t="shared" si="304"/>
        <v/>
      </c>
      <c r="Z323" s="104" t="str">
        <f t="shared" si="304"/>
        <v/>
      </c>
      <c r="AA323" s="104" t="str">
        <f t="shared" si="304"/>
        <v/>
      </c>
      <c r="AB323" s="104" t="str">
        <f t="shared" si="304"/>
        <v/>
      </c>
      <c r="AC323" s="104" t="str">
        <f t="shared" si="304"/>
        <v/>
      </c>
      <c r="AD323" s="104" t="str">
        <f t="shared" si="304"/>
        <v/>
      </c>
      <c r="AE323" s="104" t="str">
        <f t="shared" si="304"/>
        <v/>
      </c>
      <c r="AF323" s="104" t="str">
        <f t="shared" si="304"/>
        <v/>
      </c>
      <c r="AG323" s="104" t="str">
        <f t="shared" si="304"/>
        <v/>
      </c>
      <c r="AH323" s="104" t="str">
        <f t="shared" si="304"/>
        <v/>
      </c>
      <c r="AI323" s="104" t="str">
        <f t="shared" si="304"/>
        <v/>
      </c>
      <c r="AJ323" s="104" t="str">
        <f t="shared" si="304"/>
        <v/>
      </c>
      <c r="AK323" s="104"/>
      <c r="AL323" s="104" t="str">
        <f t="shared" si="280"/>
        <v/>
      </c>
      <c r="AM323" s="104" t="str">
        <f t="shared" si="305"/>
        <v/>
      </c>
      <c r="AN323" s="104" t="str">
        <f t="shared" si="305"/>
        <v/>
      </c>
      <c r="AO323" s="104" t="str">
        <f t="shared" si="305"/>
        <v/>
      </c>
      <c r="AP323" s="104" t="str">
        <f t="shared" si="305"/>
        <v/>
      </c>
      <c r="AQ323" s="104" t="str">
        <f t="shared" si="305"/>
        <v/>
      </c>
      <c r="AR323" s="104" t="str">
        <f t="shared" si="305"/>
        <v/>
      </c>
      <c r="AS323" s="104" t="str">
        <f t="shared" si="305"/>
        <v/>
      </c>
      <c r="AT323" s="104" t="str">
        <f t="shared" si="305"/>
        <v/>
      </c>
      <c r="AU323" s="104">
        <f t="shared" si="305"/>
        <v>1.6</v>
      </c>
      <c r="AV323" s="104" t="str">
        <f t="shared" si="305"/>
        <v/>
      </c>
      <c r="AW323" s="104" t="str">
        <f t="shared" si="305"/>
        <v/>
      </c>
      <c r="AX323" s="104" t="str">
        <f t="shared" si="305"/>
        <v/>
      </c>
      <c r="AY323" s="104"/>
      <c r="AZ323" s="104" t="str">
        <f t="shared" si="281"/>
        <v/>
      </c>
      <c r="BA323" s="104" t="str">
        <f t="shared" si="306"/>
        <v/>
      </c>
      <c r="BB323" s="104" t="str">
        <f t="shared" si="306"/>
        <v/>
      </c>
      <c r="BC323" s="104" t="str">
        <f t="shared" si="306"/>
        <v/>
      </c>
      <c r="BD323" s="104" t="str">
        <f t="shared" si="306"/>
        <v/>
      </c>
      <c r="BE323" s="104" t="str">
        <f t="shared" si="306"/>
        <v/>
      </c>
      <c r="BF323" s="104" t="str">
        <f t="shared" si="306"/>
        <v/>
      </c>
      <c r="BG323" s="104" t="str">
        <f t="shared" si="306"/>
        <v/>
      </c>
      <c r="BH323" s="104" t="str">
        <f t="shared" si="306"/>
        <v/>
      </c>
      <c r="BI323" s="104" t="str">
        <f t="shared" si="306"/>
        <v/>
      </c>
      <c r="BJ323" s="104" t="str">
        <f t="shared" si="306"/>
        <v/>
      </c>
      <c r="BK323" s="104" t="str">
        <f t="shared" si="306"/>
        <v/>
      </c>
      <c r="BL323" s="104" t="str">
        <f t="shared" si="306"/>
        <v/>
      </c>
      <c r="BM323" s="104"/>
      <c r="BN323" s="104" t="str">
        <f t="shared" si="282"/>
        <v/>
      </c>
      <c r="BO323" s="104" t="str">
        <f t="shared" si="307"/>
        <v/>
      </c>
      <c r="BP323" s="104" t="str">
        <f t="shared" si="307"/>
        <v/>
      </c>
      <c r="BQ323" s="104" t="str">
        <f t="shared" si="307"/>
        <v/>
      </c>
      <c r="BR323" s="104" t="str">
        <f t="shared" si="307"/>
        <v/>
      </c>
      <c r="BS323" s="104" t="str">
        <f t="shared" si="307"/>
        <v/>
      </c>
      <c r="BT323" s="104" t="str">
        <f t="shared" si="307"/>
        <v/>
      </c>
      <c r="BU323" s="104" t="str">
        <f t="shared" si="307"/>
        <v/>
      </c>
      <c r="BV323" s="104" t="str">
        <f t="shared" si="307"/>
        <v/>
      </c>
      <c r="BW323" s="104" t="str">
        <f t="shared" si="307"/>
        <v/>
      </c>
      <c r="BX323" s="104" t="str">
        <f t="shared" si="307"/>
        <v/>
      </c>
      <c r="BY323" s="104" t="str">
        <f t="shared" si="307"/>
        <v/>
      </c>
      <c r="BZ323" s="104" t="str">
        <f t="shared" si="307"/>
        <v/>
      </c>
      <c r="CA323" s="104"/>
      <c r="CB323" s="104" t="str">
        <f t="shared" si="293"/>
        <v/>
      </c>
      <c r="CC323" s="104" t="str">
        <f t="shared" si="293"/>
        <v/>
      </c>
      <c r="CD323" s="104" t="str">
        <f t="shared" si="293"/>
        <v/>
      </c>
      <c r="CE323" s="104" t="str">
        <f t="shared" si="293"/>
        <v/>
      </c>
      <c r="CF323" s="104" t="str">
        <f t="shared" si="293"/>
        <v/>
      </c>
      <c r="CG323" s="104" t="str">
        <f t="shared" si="283"/>
        <v/>
      </c>
      <c r="CH323" s="104" t="str">
        <f t="shared" si="283"/>
        <v/>
      </c>
      <c r="CI323" s="104" t="str">
        <f t="shared" si="283"/>
        <v/>
      </c>
      <c r="CJ323" s="104" t="str">
        <f t="shared" si="283"/>
        <v/>
      </c>
      <c r="CK323" s="104" t="str">
        <f t="shared" si="283"/>
        <v/>
      </c>
      <c r="CL323" s="104" t="str">
        <f t="shared" si="283"/>
        <v/>
      </c>
      <c r="CM323" s="104" t="str">
        <f t="shared" si="283"/>
        <v/>
      </c>
      <c r="CN323" s="104" t="str">
        <f t="shared" si="283"/>
        <v/>
      </c>
      <c r="CO323" s="104"/>
      <c r="CP323" s="104" t="str">
        <f t="shared" si="294"/>
        <v/>
      </c>
      <c r="CQ323" s="104" t="str">
        <f t="shared" si="294"/>
        <v/>
      </c>
      <c r="CR323" s="104" t="str">
        <f t="shared" si="294"/>
        <v/>
      </c>
      <c r="CS323" s="104" t="str">
        <f t="shared" si="294"/>
        <v/>
      </c>
      <c r="CT323" s="104" t="str">
        <f t="shared" si="294"/>
        <v/>
      </c>
      <c r="CU323" s="104" t="str">
        <f t="shared" si="284"/>
        <v/>
      </c>
      <c r="CV323" s="104" t="str">
        <f t="shared" si="284"/>
        <v/>
      </c>
      <c r="CW323" s="104" t="str">
        <f t="shared" si="284"/>
        <v/>
      </c>
      <c r="CX323" s="104" t="str">
        <f t="shared" si="284"/>
        <v/>
      </c>
      <c r="CY323" s="104" t="str">
        <f t="shared" si="284"/>
        <v/>
      </c>
      <c r="CZ323" s="104" t="str">
        <f t="shared" si="284"/>
        <v/>
      </c>
      <c r="DA323" s="104" t="str">
        <f t="shared" si="284"/>
        <v/>
      </c>
      <c r="DB323" s="104" t="str">
        <f t="shared" si="284"/>
        <v/>
      </c>
      <c r="DC323" s="104"/>
      <c r="DD323" s="104" t="str">
        <f t="shared" si="295"/>
        <v/>
      </c>
      <c r="DE323" s="104" t="str">
        <f t="shared" si="295"/>
        <v/>
      </c>
      <c r="DF323" s="104" t="str">
        <f t="shared" si="295"/>
        <v/>
      </c>
      <c r="DG323" s="104" t="str">
        <f t="shared" si="295"/>
        <v/>
      </c>
      <c r="DH323" s="104" t="str">
        <f t="shared" si="295"/>
        <v/>
      </c>
      <c r="DI323" s="104" t="str">
        <f t="shared" si="285"/>
        <v/>
      </c>
      <c r="DJ323" s="104" t="str">
        <f t="shared" si="285"/>
        <v/>
      </c>
      <c r="DK323" s="104" t="str">
        <f t="shared" si="285"/>
        <v/>
      </c>
      <c r="DL323" s="104" t="str">
        <f t="shared" si="285"/>
        <v/>
      </c>
      <c r="DM323" s="104" t="str">
        <f t="shared" si="285"/>
        <v/>
      </c>
      <c r="DN323" s="104" t="str">
        <f t="shared" si="285"/>
        <v/>
      </c>
      <c r="DO323" s="104" t="str">
        <f t="shared" si="285"/>
        <v/>
      </c>
      <c r="DP323" s="104" t="str">
        <f t="shared" si="285"/>
        <v/>
      </c>
      <c r="DQ323" s="104"/>
      <c r="DR323" s="104" t="str">
        <f t="shared" si="296"/>
        <v/>
      </c>
      <c r="DS323" s="104" t="str">
        <f t="shared" si="296"/>
        <v/>
      </c>
      <c r="DT323" s="104" t="str">
        <f t="shared" si="296"/>
        <v/>
      </c>
      <c r="DU323" s="104" t="str">
        <f t="shared" si="296"/>
        <v/>
      </c>
      <c r="DV323" s="104" t="str">
        <f t="shared" si="296"/>
        <v/>
      </c>
      <c r="DW323" s="104" t="str">
        <f t="shared" si="286"/>
        <v/>
      </c>
      <c r="DX323" s="104" t="str">
        <f t="shared" si="286"/>
        <v/>
      </c>
      <c r="DY323" s="104" t="str">
        <f t="shared" si="286"/>
        <v/>
      </c>
      <c r="DZ323" s="104" t="str">
        <f t="shared" si="286"/>
        <v/>
      </c>
      <c r="EA323" s="104" t="str">
        <f t="shared" si="286"/>
        <v/>
      </c>
      <c r="EB323" s="104" t="str">
        <f t="shared" si="286"/>
        <v/>
      </c>
      <c r="EC323" s="104" t="str">
        <f t="shared" si="286"/>
        <v/>
      </c>
      <c r="ED323" s="104" t="str">
        <f t="shared" si="286"/>
        <v/>
      </c>
      <c r="EE323" s="104"/>
      <c r="EF323" s="104" t="str">
        <f t="shared" si="297"/>
        <v/>
      </c>
      <c r="EG323" s="104" t="str">
        <f t="shared" si="297"/>
        <v/>
      </c>
      <c r="EH323" s="104" t="str">
        <f t="shared" si="297"/>
        <v/>
      </c>
      <c r="EI323" s="104" t="str">
        <f t="shared" si="297"/>
        <v/>
      </c>
      <c r="EJ323" s="104" t="str">
        <f t="shared" si="297"/>
        <v/>
      </c>
      <c r="EK323" s="104" t="str">
        <f t="shared" si="287"/>
        <v/>
      </c>
      <c r="EL323" s="104" t="str">
        <f t="shared" si="287"/>
        <v/>
      </c>
      <c r="EM323" s="104" t="str">
        <f t="shared" si="287"/>
        <v/>
      </c>
      <c r="EN323" s="104" t="str">
        <f t="shared" si="287"/>
        <v/>
      </c>
      <c r="EO323" s="104" t="str">
        <f t="shared" si="287"/>
        <v/>
      </c>
      <c r="EP323" s="104" t="str">
        <f t="shared" si="287"/>
        <v/>
      </c>
      <c r="EQ323" s="104" t="str">
        <f t="shared" si="287"/>
        <v/>
      </c>
      <c r="ER323" s="104" t="str">
        <f t="shared" si="287"/>
        <v/>
      </c>
      <c r="ES323" s="104"/>
      <c r="ET323" s="104" t="str">
        <f t="shared" si="298"/>
        <v/>
      </c>
      <c r="EU323" s="104" t="str">
        <f t="shared" si="298"/>
        <v/>
      </c>
      <c r="EV323" s="104" t="str">
        <f t="shared" si="298"/>
        <v/>
      </c>
      <c r="EW323" s="104" t="str">
        <f t="shared" si="298"/>
        <v/>
      </c>
      <c r="EX323" s="104" t="str">
        <f t="shared" si="298"/>
        <v/>
      </c>
      <c r="EY323" s="104" t="str">
        <f t="shared" si="288"/>
        <v/>
      </c>
      <c r="EZ323" s="104" t="str">
        <f t="shared" si="288"/>
        <v/>
      </c>
      <c r="FA323" s="104" t="str">
        <f t="shared" si="288"/>
        <v/>
      </c>
      <c r="FB323" s="104" t="str">
        <f t="shared" si="288"/>
        <v/>
      </c>
      <c r="FC323" s="104" t="str">
        <f t="shared" si="288"/>
        <v/>
      </c>
      <c r="FD323" s="104" t="str">
        <f t="shared" si="288"/>
        <v/>
      </c>
      <c r="FE323" s="104" t="str">
        <f t="shared" si="288"/>
        <v/>
      </c>
      <c r="FF323" s="104" t="str">
        <f t="shared" si="288"/>
        <v/>
      </c>
      <c r="FG323" s="104"/>
      <c r="FH323" s="104" t="str">
        <f t="shared" si="299"/>
        <v/>
      </c>
      <c r="FI323" s="104" t="str">
        <f t="shared" si="299"/>
        <v/>
      </c>
      <c r="FJ323" s="104" t="str">
        <f t="shared" si="299"/>
        <v/>
      </c>
      <c r="FK323" s="104" t="str">
        <f t="shared" si="299"/>
        <v/>
      </c>
      <c r="FL323" s="104" t="str">
        <f t="shared" si="299"/>
        <v/>
      </c>
      <c r="FM323" s="104" t="str">
        <f t="shared" si="289"/>
        <v/>
      </c>
      <c r="FN323" s="104" t="str">
        <f t="shared" si="289"/>
        <v/>
      </c>
      <c r="FO323" s="104" t="str">
        <f t="shared" si="289"/>
        <v/>
      </c>
      <c r="FP323" s="104" t="str">
        <f t="shared" si="289"/>
        <v/>
      </c>
      <c r="FQ323" s="104" t="str">
        <f t="shared" si="289"/>
        <v/>
      </c>
      <c r="FR323" s="104" t="str">
        <f t="shared" si="289"/>
        <v/>
      </c>
      <c r="FS323" s="104" t="str">
        <f t="shared" si="289"/>
        <v/>
      </c>
      <c r="FT323" s="104" t="str">
        <f t="shared" si="289"/>
        <v/>
      </c>
      <c r="FU323" s="104"/>
      <c r="FV323" s="104" t="str">
        <f t="shared" si="300"/>
        <v/>
      </c>
      <c r="FW323" s="104" t="str">
        <f t="shared" si="300"/>
        <v/>
      </c>
      <c r="FX323" s="104" t="str">
        <f t="shared" si="300"/>
        <v/>
      </c>
      <c r="FY323" s="104" t="str">
        <f t="shared" si="300"/>
        <v/>
      </c>
      <c r="FZ323" s="104" t="str">
        <f t="shared" si="300"/>
        <v/>
      </c>
      <c r="GA323" s="104" t="str">
        <f t="shared" si="290"/>
        <v/>
      </c>
      <c r="GB323" s="104" t="str">
        <f t="shared" si="290"/>
        <v/>
      </c>
      <c r="GC323" s="104" t="str">
        <f t="shared" si="290"/>
        <v/>
      </c>
      <c r="GD323" s="104" t="str">
        <f t="shared" si="290"/>
        <v/>
      </c>
      <c r="GE323" s="104" t="str">
        <f t="shared" si="290"/>
        <v/>
      </c>
      <c r="GF323" s="104" t="str">
        <f t="shared" si="290"/>
        <v/>
      </c>
      <c r="GG323" s="104" t="str">
        <f t="shared" si="290"/>
        <v/>
      </c>
      <c r="GH323" s="104" t="str">
        <f t="shared" si="290"/>
        <v/>
      </c>
      <c r="GI323" s="104"/>
      <c r="GJ323" s="104" t="str">
        <f t="shared" si="301"/>
        <v/>
      </c>
      <c r="GK323" s="104" t="str">
        <f t="shared" si="301"/>
        <v/>
      </c>
      <c r="GL323" s="104" t="str">
        <f t="shared" si="301"/>
        <v/>
      </c>
      <c r="GM323" s="104" t="str">
        <f t="shared" si="301"/>
        <v/>
      </c>
      <c r="GN323" s="104" t="str">
        <f t="shared" si="301"/>
        <v/>
      </c>
      <c r="GO323" s="104" t="str">
        <f t="shared" si="291"/>
        <v/>
      </c>
      <c r="GP323" s="104" t="str">
        <f t="shared" si="291"/>
        <v/>
      </c>
      <c r="GQ323" s="104" t="str">
        <f t="shared" si="291"/>
        <v/>
      </c>
      <c r="GR323" s="104" t="str">
        <f t="shared" si="291"/>
        <v/>
      </c>
      <c r="GS323" s="104" t="str">
        <f t="shared" si="291"/>
        <v/>
      </c>
      <c r="GT323" s="104" t="str">
        <f t="shared" si="291"/>
        <v/>
      </c>
      <c r="GU323" s="104" t="str">
        <f t="shared" si="291"/>
        <v/>
      </c>
      <c r="GV323" s="104" t="str">
        <f t="shared" si="291"/>
        <v/>
      </c>
      <c r="GW323" s="104"/>
      <c r="GX323" s="104" t="str">
        <f t="shared" si="302"/>
        <v/>
      </c>
      <c r="GY323" s="104" t="str">
        <f t="shared" si="302"/>
        <v/>
      </c>
      <c r="GZ323" s="104" t="str">
        <f t="shared" si="302"/>
        <v/>
      </c>
      <c r="HA323" s="104" t="str">
        <f t="shared" si="302"/>
        <v/>
      </c>
      <c r="HB323" s="104" t="str">
        <f t="shared" si="302"/>
        <v/>
      </c>
      <c r="HC323" s="104" t="str">
        <f t="shared" si="292"/>
        <v/>
      </c>
      <c r="HD323" s="104" t="str">
        <f t="shared" si="292"/>
        <v/>
      </c>
      <c r="HE323" s="104" t="str">
        <f t="shared" si="292"/>
        <v/>
      </c>
      <c r="HF323" s="104" t="str">
        <f t="shared" si="292"/>
        <v/>
      </c>
      <c r="HG323" s="104" t="str">
        <f t="shared" si="292"/>
        <v/>
      </c>
      <c r="HH323" s="104" t="str">
        <f t="shared" si="292"/>
        <v/>
      </c>
      <c r="HI323" s="104" t="str">
        <f t="shared" si="292"/>
        <v/>
      </c>
      <c r="HJ323" s="104" t="str">
        <f t="shared" si="292"/>
        <v/>
      </c>
    </row>
    <row r="324" spans="1:218" x14ac:dyDescent="0.25">
      <c r="A324" s="91">
        <v>40674</v>
      </c>
      <c r="B324" s="113">
        <v>0.58680555555555558</v>
      </c>
      <c r="C324" s="114" t="s">
        <v>599</v>
      </c>
      <c r="D324" s="160" t="s">
        <v>694</v>
      </c>
      <c r="E324" s="112">
        <v>3.4</v>
      </c>
      <c r="F324" s="134"/>
      <c r="G324" s="161"/>
      <c r="H324" s="162" t="str">
        <f>INDEX('Daily Activity List'!B:B,MATCH(A324,'Daily Activity List'!$A:$A))</f>
        <v>ClO2 - Characterization Sampling3</v>
      </c>
      <c r="I324" s="136"/>
      <c r="J324" s="104" t="str">
        <f t="shared" si="259"/>
        <v/>
      </c>
      <c r="K324" s="104" t="str">
        <f t="shared" si="259"/>
        <v/>
      </c>
      <c r="L324" s="104" t="str">
        <f t="shared" si="303"/>
        <v/>
      </c>
      <c r="M324" s="104" t="str">
        <f t="shared" si="303"/>
        <v/>
      </c>
      <c r="N324" s="104" t="str">
        <f t="shared" si="303"/>
        <v/>
      </c>
      <c r="O324" s="104" t="str">
        <f t="shared" si="303"/>
        <v/>
      </c>
      <c r="P324" s="104" t="str">
        <f t="shared" si="303"/>
        <v/>
      </c>
      <c r="Q324" s="104" t="str">
        <f t="shared" si="303"/>
        <v/>
      </c>
      <c r="R324" s="104" t="str">
        <f t="shared" si="303"/>
        <v/>
      </c>
      <c r="S324" s="104" t="str">
        <f t="shared" si="303"/>
        <v/>
      </c>
      <c r="T324" s="104" t="str">
        <f t="shared" si="303"/>
        <v/>
      </c>
      <c r="U324" s="104" t="str">
        <f t="shared" si="303"/>
        <v/>
      </c>
      <c r="V324" s="104" t="str">
        <f t="shared" si="303"/>
        <v/>
      </c>
      <c r="W324" s="136"/>
      <c r="X324" s="104" t="str">
        <f t="shared" si="279"/>
        <v/>
      </c>
      <c r="Y324" s="104" t="str">
        <f t="shared" si="304"/>
        <v/>
      </c>
      <c r="Z324" s="104" t="str">
        <f t="shared" si="304"/>
        <v/>
      </c>
      <c r="AA324" s="104" t="str">
        <f t="shared" si="304"/>
        <v/>
      </c>
      <c r="AB324" s="104" t="str">
        <f t="shared" si="304"/>
        <v/>
      </c>
      <c r="AC324" s="104" t="str">
        <f t="shared" si="304"/>
        <v/>
      </c>
      <c r="AD324" s="104" t="str">
        <f t="shared" si="304"/>
        <v/>
      </c>
      <c r="AE324" s="104" t="str">
        <f t="shared" si="304"/>
        <v/>
      </c>
      <c r="AF324" s="104" t="str">
        <f t="shared" si="304"/>
        <v/>
      </c>
      <c r="AG324" s="104" t="str">
        <f t="shared" si="304"/>
        <v/>
      </c>
      <c r="AH324" s="104" t="str">
        <f t="shared" si="304"/>
        <v/>
      </c>
      <c r="AI324" s="104" t="str">
        <f t="shared" si="304"/>
        <v/>
      </c>
      <c r="AJ324" s="104" t="str">
        <f t="shared" si="304"/>
        <v/>
      </c>
      <c r="AK324" s="104"/>
      <c r="AL324" s="104" t="str">
        <f t="shared" si="280"/>
        <v/>
      </c>
      <c r="AM324" s="104" t="str">
        <f t="shared" si="305"/>
        <v/>
      </c>
      <c r="AN324" s="104" t="str">
        <f t="shared" si="305"/>
        <v/>
      </c>
      <c r="AO324" s="104" t="str">
        <f t="shared" si="305"/>
        <v/>
      </c>
      <c r="AP324" s="104" t="str">
        <f t="shared" si="305"/>
        <v/>
      </c>
      <c r="AQ324" s="104" t="str">
        <f t="shared" si="305"/>
        <v/>
      </c>
      <c r="AR324" s="104" t="str">
        <f t="shared" si="305"/>
        <v/>
      </c>
      <c r="AS324" s="104" t="str">
        <f t="shared" si="305"/>
        <v/>
      </c>
      <c r="AT324" s="104" t="str">
        <f t="shared" si="305"/>
        <v/>
      </c>
      <c r="AU324" s="104">
        <f t="shared" si="305"/>
        <v>3.4</v>
      </c>
      <c r="AV324" s="104" t="str">
        <f t="shared" si="305"/>
        <v/>
      </c>
      <c r="AW324" s="104" t="str">
        <f t="shared" si="305"/>
        <v/>
      </c>
      <c r="AX324" s="104" t="str">
        <f t="shared" si="305"/>
        <v/>
      </c>
      <c r="AY324" s="104"/>
      <c r="AZ324" s="104" t="str">
        <f t="shared" si="281"/>
        <v/>
      </c>
      <c r="BA324" s="104" t="str">
        <f t="shared" si="306"/>
        <v/>
      </c>
      <c r="BB324" s="104" t="str">
        <f t="shared" si="306"/>
        <v/>
      </c>
      <c r="BC324" s="104" t="str">
        <f t="shared" si="306"/>
        <v/>
      </c>
      <c r="BD324" s="104" t="str">
        <f t="shared" si="306"/>
        <v/>
      </c>
      <c r="BE324" s="104" t="str">
        <f t="shared" si="306"/>
        <v/>
      </c>
      <c r="BF324" s="104" t="str">
        <f t="shared" si="306"/>
        <v/>
      </c>
      <c r="BG324" s="104" t="str">
        <f t="shared" si="306"/>
        <v/>
      </c>
      <c r="BH324" s="104" t="str">
        <f t="shared" si="306"/>
        <v/>
      </c>
      <c r="BI324" s="104" t="str">
        <f t="shared" si="306"/>
        <v/>
      </c>
      <c r="BJ324" s="104" t="str">
        <f t="shared" si="306"/>
        <v/>
      </c>
      <c r="BK324" s="104" t="str">
        <f t="shared" si="306"/>
        <v/>
      </c>
      <c r="BL324" s="104" t="str">
        <f t="shared" si="306"/>
        <v/>
      </c>
      <c r="BM324" s="104"/>
      <c r="BN324" s="104" t="str">
        <f t="shared" si="282"/>
        <v/>
      </c>
      <c r="BO324" s="104" t="str">
        <f t="shared" si="307"/>
        <v/>
      </c>
      <c r="BP324" s="104" t="str">
        <f t="shared" si="307"/>
        <v/>
      </c>
      <c r="BQ324" s="104" t="str">
        <f t="shared" si="307"/>
        <v/>
      </c>
      <c r="BR324" s="104" t="str">
        <f t="shared" si="307"/>
        <v/>
      </c>
      <c r="BS324" s="104" t="str">
        <f t="shared" si="307"/>
        <v/>
      </c>
      <c r="BT324" s="104" t="str">
        <f t="shared" si="307"/>
        <v/>
      </c>
      <c r="BU324" s="104" t="str">
        <f t="shared" si="307"/>
        <v/>
      </c>
      <c r="BV324" s="104" t="str">
        <f t="shared" si="307"/>
        <v/>
      </c>
      <c r="BW324" s="104" t="str">
        <f t="shared" si="307"/>
        <v/>
      </c>
      <c r="BX324" s="104" t="str">
        <f t="shared" si="307"/>
        <v/>
      </c>
      <c r="BY324" s="104" t="str">
        <f t="shared" si="307"/>
        <v/>
      </c>
      <c r="BZ324" s="104" t="str">
        <f t="shared" si="307"/>
        <v/>
      </c>
      <c r="CA324" s="104"/>
      <c r="CB324" s="104" t="str">
        <f t="shared" si="293"/>
        <v/>
      </c>
      <c r="CC324" s="104" t="str">
        <f t="shared" si="293"/>
        <v/>
      </c>
      <c r="CD324" s="104" t="str">
        <f t="shared" si="293"/>
        <v/>
      </c>
      <c r="CE324" s="104" t="str">
        <f t="shared" si="293"/>
        <v/>
      </c>
      <c r="CF324" s="104" t="str">
        <f t="shared" si="293"/>
        <v/>
      </c>
      <c r="CG324" s="104" t="str">
        <f t="shared" si="283"/>
        <v/>
      </c>
      <c r="CH324" s="104" t="str">
        <f t="shared" si="283"/>
        <v/>
      </c>
      <c r="CI324" s="104" t="str">
        <f t="shared" si="283"/>
        <v/>
      </c>
      <c r="CJ324" s="104" t="str">
        <f t="shared" si="283"/>
        <v/>
      </c>
      <c r="CK324" s="104" t="str">
        <f t="shared" si="283"/>
        <v/>
      </c>
      <c r="CL324" s="104" t="str">
        <f t="shared" si="283"/>
        <v/>
      </c>
      <c r="CM324" s="104" t="str">
        <f t="shared" si="283"/>
        <v/>
      </c>
      <c r="CN324" s="104" t="str">
        <f t="shared" si="283"/>
        <v/>
      </c>
      <c r="CO324" s="104"/>
      <c r="CP324" s="104" t="str">
        <f t="shared" si="294"/>
        <v/>
      </c>
      <c r="CQ324" s="104" t="str">
        <f t="shared" si="294"/>
        <v/>
      </c>
      <c r="CR324" s="104" t="str">
        <f t="shared" si="294"/>
        <v/>
      </c>
      <c r="CS324" s="104" t="str">
        <f t="shared" si="294"/>
        <v/>
      </c>
      <c r="CT324" s="104" t="str">
        <f t="shared" si="294"/>
        <v/>
      </c>
      <c r="CU324" s="104" t="str">
        <f t="shared" si="284"/>
        <v/>
      </c>
      <c r="CV324" s="104" t="str">
        <f t="shared" si="284"/>
        <v/>
      </c>
      <c r="CW324" s="104" t="str">
        <f t="shared" si="284"/>
        <v/>
      </c>
      <c r="CX324" s="104" t="str">
        <f t="shared" si="284"/>
        <v/>
      </c>
      <c r="CY324" s="104" t="str">
        <f t="shared" si="284"/>
        <v/>
      </c>
      <c r="CZ324" s="104" t="str">
        <f t="shared" si="284"/>
        <v/>
      </c>
      <c r="DA324" s="104" t="str">
        <f t="shared" si="284"/>
        <v/>
      </c>
      <c r="DB324" s="104" t="str">
        <f t="shared" si="284"/>
        <v/>
      </c>
      <c r="DC324" s="104"/>
      <c r="DD324" s="104" t="str">
        <f t="shared" si="295"/>
        <v/>
      </c>
      <c r="DE324" s="104" t="str">
        <f t="shared" si="295"/>
        <v/>
      </c>
      <c r="DF324" s="104" t="str">
        <f t="shared" si="295"/>
        <v/>
      </c>
      <c r="DG324" s="104" t="str">
        <f t="shared" si="295"/>
        <v/>
      </c>
      <c r="DH324" s="104" t="str">
        <f t="shared" si="295"/>
        <v/>
      </c>
      <c r="DI324" s="104" t="str">
        <f t="shared" si="285"/>
        <v/>
      </c>
      <c r="DJ324" s="104" t="str">
        <f t="shared" si="285"/>
        <v/>
      </c>
      <c r="DK324" s="104" t="str">
        <f t="shared" si="285"/>
        <v/>
      </c>
      <c r="DL324" s="104" t="str">
        <f t="shared" si="285"/>
        <v/>
      </c>
      <c r="DM324" s="104" t="str">
        <f t="shared" si="285"/>
        <v/>
      </c>
      <c r="DN324" s="104" t="str">
        <f t="shared" si="285"/>
        <v/>
      </c>
      <c r="DO324" s="104" t="str">
        <f t="shared" si="285"/>
        <v/>
      </c>
      <c r="DP324" s="104" t="str">
        <f t="shared" si="285"/>
        <v/>
      </c>
      <c r="DQ324" s="104"/>
      <c r="DR324" s="104" t="str">
        <f t="shared" si="296"/>
        <v/>
      </c>
      <c r="DS324" s="104" t="str">
        <f t="shared" si="296"/>
        <v/>
      </c>
      <c r="DT324" s="104" t="str">
        <f t="shared" si="296"/>
        <v/>
      </c>
      <c r="DU324" s="104" t="str">
        <f t="shared" si="296"/>
        <v/>
      </c>
      <c r="DV324" s="104" t="str">
        <f t="shared" si="296"/>
        <v/>
      </c>
      <c r="DW324" s="104" t="str">
        <f t="shared" si="286"/>
        <v/>
      </c>
      <c r="DX324" s="104" t="str">
        <f t="shared" si="286"/>
        <v/>
      </c>
      <c r="DY324" s="104" t="str">
        <f t="shared" si="286"/>
        <v/>
      </c>
      <c r="DZ324" s="104" t="str">
        <f t="shared" si="286"/>
        <v/>
      </c>
      <c r="EA324" s="104" t="str">
        <f t="shared" si="286"/>
        <v/>
      </c>
      <c r="EB324" s="104" t="str">
        <f t="shared" si="286"/>
        <v/>
      </c>
      <c r="EC324" s="104" t="str">
        <f t="shared" si="286"/>
        <v/>
      </c>
      <c r="ED324" s="104" t="str">
        <f t="shared" si="286"/>
        <v/>
      </c>
      <c r="EE324" s="104"/>
      <c r="EF324" s="104" t="str">
        <f t="shared" si="297"/>
        <v/>
      </c>
      <c r="EG324" s="104" t="str">
        <f t="shared" si="297"/>
        <v/>
      </c>
      <c r="EH324" s="104" t="str">
        <f t="shared" si="297"/>
        <v/>
      </c>
      <c r="EI324" s="104" t="str">
        <f t="shared" si="297"/>
        <v/>
      </c>
      <c r="EJ324" s="104" t="str">
        <f t="shared" si="297"/>
        <v/>
      </c>
      <c r="EK324" s="104" t="str">
        <f t="shared" si="287"/>
        <v/>
      </c>
      <c r="EL324" s="104" t="str">
        <f t="shared" si="287"/>
        <v/>
      </c>
      <c r="EM324" s="104" t="str">
        <f t="shared" si="287"/>
        <v/>
      </c>
      <c r="EN324" s="104" t="str">
        <f t="shared" si="287"/>
        <v/>
      </c>
      <c r="EO324" s="104" t="str">
        <f t="shared" si="287"/>
        <v/>
      </c>
      <c r="EP324" s="104" t="str">
        <f t="shared" si="287"/>
        <v/>
      </c>
      <c r="EQ324" s="104" t="str">
        <f t="shared" si="287"/>
        <v/>
      </c>
      <c r="ER324" s="104" t="str">
        <f t="shared" si="287"/>
        <v/>
      </c>
      <c r="ES324" s="104"/>
      <c r="ET324" s="104" t="str">
        <f t="shared" si="298"/>
        <v/>
      </c>
      <c r="EU324" s="104" t="str">
        <f t="shared" si="298"/>
        <v/>
      </c>
      <c r="EV324" s="104" t="str">
        <f t="shared" si="298"/>
        <v/>
      </c>
      <c r="EW324" s="104" t="str">
        <f t="shared" si="298"/>
        <v/>
      </c>
      <c r="EX324" s="104" t="str">
        <f t="shared" si="298"/>
        <v/>
      </c>
      <c r="EY324" s="104" t="str">
        <f t="shared" si="288"/>
        <v/>
      </c>
      <c r="EZ324" s="104" t="str">
        <f t="shared" si="288"/>
        <v/>
      </c>
      <c r="FA324" s="104" t="str">
        <f t="shared" si="288"/>
        <v/>
      </c>
      <c r="FB324" s="104" t="str">
        <f t="shared" si="288"/>
        <v/>
      </c>
      <c r="FC324" s="104" t="str">
        <f t="shared" si="288"/>
        <v/>
      </c>
      <c r="FD324" s="104" t="str">
        <f t="shared" si="288"/>
        <v/>
      </c>
      <c r="FE324" s="104" t="str">
        <f t="shared" si="288"/>
        <v/>
      </c>
      <c r="FF324" s="104" t="str">
        <f t="shared" si="288"/>
        <v/>
      </c>
      <c r="FG324" s="104"/>
      <c r="FH324" s="104" t="str">
        <f t="shared" si="299"/>
        <v/>
      </c>
      <c r="FI324" s="104" t="str">
        <f t="shared" si="299"/>
        <v/>
      </c>
      <c r="FJ324" s="104" t="str">
        <f t="shared" si="299"/>
        <v/>
      </c>
      <c r="FK324" s="104" t="str">
        <f t="shared" si="299"/>
        <v/>
      </c>
      <c r="FL324" s="104" t="str">
        <f t="shared" si="299"/>
        <v/>
      </c>
      <c r="FM324" s="104" t="str">
        <f t="shared" si="289"/>
        <v/>
      </c>
      <c r="FN324" s="104" t="str">
        <f t="shared" si="289"/>
        <v/>
      </c>
      <c r="FO324" s="104" t="str">
        <f t="shared" si="289"/>
        <v/>
      </c>
      <c r="FP324" s="104" t="str">
        <f t="shared" si="289"/>
        <v/>
      </c>
      <c r="FQ324" s="104" t="str">
        <f t="shared" si="289"/>
        <v/>
      </c>
      <c r="FR324" s="104" t="str">
        <f t="shared" si="289"/>
        <v/>
      </c>
      <c r="FS324" s="104" t="str">
        <f t="shared" si="289"/>
        <v/>
      </c>
      <c r="FT324" s="104" t="str">
        <f t="shared" si="289"/>
        <v/>
      </c>
      <c r="FU324" s="104"/>
      <c r="FV324" s="104" t="str">
        <f t="shared" si="300"/>
        <v/>
      </c>
      <c r="FW324" s="104" t="str">
        <f t="shared" si="300"/>
        <v/>
      </c>
      <c r="FX324" s="104" t="str">
        <f t="shared" si="300"/>
        <v/>
      </c>
      <c r="FY324" s="104" t="str">
        <f t="shared" si="300"/>
        <v/>
      </c>
      <c r="FZ324" s="104" t="str">
        <f t="shared" si="300"/>
        <v/>
      </c>
      <c r="GA324" s="104" t="str">
        <f t="shared" si="290"/>
        <v/>
      </c>
      <c r="GB324" s="104" t="str">
        <f t="shared" si="290"/>
        <v/>
      </c>
      <c r="GC324" s="104" t="str">
        <f t="shared" si="290"/>
        <v/>
      </c>
      <c r="GD324" s="104" t="str">
        <f t="shared" si="290"/>
        <v/>
      </c>
      <c r="GE324" s="104" t="str">
        <f t="shared" si="290"/>
        <v/>
      </c>
      <c r="GF324" s="104" t="str">
        <f t="shared" si="290"/>
        <v/>
      </c>
      <c r="GG324" s="104" t="str">
        <f t="shared" si="290"/>
        <v/>
      </c>
      <c r="GH324" s="104" t="str">
        <f t="shared" si="290"/>
        <v/>
      </c>
      <c r="GI324" s="104"/>
      <c r="GJ324" s="104" t="str">
        <f t="shared" si="301"/>
        <v/>
      </c>
      <c r="GK324" s="104" t="str">
        <f t="shared" si="301"/>
        <v/>
      </c>
      <c r="GL324" s="104" t="str">
        <f t="shared" si="301"/>
        <v/>
      </c>
      <c r="GM324" s="104" t="str">
        <f t="shared" si="301"/>
        <v/>
      </c>
      <c r="GN324" s="104" t="str">
        <f t="shared" si="301"/>
        <v/>
      </c>
      <c r="GO324" s="104" t="str">
        <f t="shared" si="291"/>
        <v/>
      </c>
      <c r="GP324" s="104" t="str">
        <f t="shared" si="291"/>
        <v/>
      </c>
      <c r="GQ324" s="104" t="str">
        <f t="shared" si="291"/>
        <v/>
      </c>
      <c r="GR324" s="104" t="str">
        <f t="shared" si="291"/>
        <v/>
      </c>
      <c r="GS324" s="104" t="str">
        <f t="shared" si="291"/>
        <v/>
      </c>
      <c r="GT324" s="104" t="str">
        <f t="shared" si="291"/>
        <v/>
      </c>
      <c r="GU324" s="104" t="str">
        <f t="shared" si="291"/>
        <v/>
      </c>
      <c r="GV324" s="104" t="str">
        <f t="shared" si="291"/>
        <v/>
      </c>
      <c r="GW324" s="104"/>
      <c r="GX324" s="104" t="str">
        <f t="shared" si="302"/>
        <v/>
      </c>
      <c r="GY324" s="104" t="str">
        <f t="shared" si="302"/>
        <v/>
      </c>
      <c r="GZ324" s="104" t="str">
        <f t="shared" si="302"/>
        <v/>
      </c>
      <c r="HA324" s="104" t="str">
        <f t="shared" si="302"/>
        <v/>
      </c>
      <c r="HB324" s="104" t="str">
        <f t="shared" si="302"/>
        <v/>
      </c>
      <c r="HC324" s="104" t="str">
        <f t="shared" si="292"/>
        <v/>
      </c>
      <c r="HD324" s="104" t="str">
        <f t="shared" si="292"/>
        <v/>
      </c>
      <c r="HE324" s="104" t="str">
        <f t="shared" si="292"/>
        <v/>
      </c>
      <c r="HF324" s="104" t="str">
        <f t="shared" si="292"/>
        <v/>
      </c>
      <c r="HG324" s="104" t="str">
        <f t="shared" si="292"/>
        <v/>
      </c>
      <c r="HH324" s="104" t="str">
        <f t="shared" si="292"/>
        <v/>
      </c>
      <c r="HI324" s="104" t="str">
        <f t="shared" si="292"/>
        <v/>
      </c>
      <c r="HJ324" s="104" t="str">
        <f t="shared" si="292"/>
        <v/>
      </c>
    </row>
    <row r="325" spans="1:218" x14ac:dyDescent="0.25">
      <c r="A325" s="91">
        <v>40674</v>
      </c>
      <c r="B325" s="113">
        <v>0.6</v>
      </c>
      <c r="C325" s="114" t="s">
        <v>571</v>
      </c>
      <c r="D325" s="160" t="s">
        <v>699</v>
      </c>
      <c r="E325" s="112"/>
      <c r="F325" s="134">
        <v>28</v>
      </c>
      <c r="G325" s="161" t="s">
        <v>702</v>
      </c>
      <c r="H325" s="162" t="str">
        <f>INDEX('Daily Activity List'!B:B,MATCH(A325,'Daily Activity List'!$A:$A))</f>
        <v>ClO2 - Characterization Sampling3</v>
      </c>
      <c r="I325" s="136"/>
      <c r="J325" s="104" t="str">
        <f t="shared" si="259"/>
        <v/>
      </c>
      <c r="K325" s="104" t="str">
        <f t="shared" si="259"/>
        <v/>
      </c>
      <c r="L325" s="104" t="str">
        <f t="shared" si="303"/>
        <v/>
      </c>
      <c r="M325" s="104" t="str">
        <f t="shared" si="303"/>
        <v/>
      </c>
      <c r="N325" s="104" t="str">
        <f t="shared" si="303"/>
        <v/>
      </c>
      <c r="O325" s="104" t="str">
        <f t="shared" si="303"/>
        <v/>
      </c>
      <c r="P325" s="104" t="str">
        <f t="shared" si="303"/>
        <v/>
      </c>
      <c r="Q325" s="104" t="str">
        <f t="shared" si="303"/>
        <v/>
      </c>
      <c r="R325" s="104" t="str">
        <f t="shared" si="303"/>
        <v/>
      </c>
      <c r="S325" s="104" t="str">
        <f t="shared" si="303"/>
        <v/>
      </c>
      <c r="T325" s="104" t="str">
        <f t="shared" si="303"/>
        <v/>
      </c>
      <c r="U325" s="104" t="str">
        <f t="shared" si="303"/>
        <v/>
      </c>
      <c r="V325" s="104" t="str">
        <f t="shared" si="303"/>
        <v/>
      </c>
      <c r="W325" s="136"/>
      <c r="X325" s="104" t="str">
        <f t="shared" si="279"/>
        <v/>
      </c>
      <c r="Y325" s="104" t="str">
        <f t="shared" si="304"/>
        <v/>
      </c>
      <c r="Z325" s="104" t="str">
        <f t="shared" si="304"/>
        <v/>
      </c>
      <c r="AA325" s="104" t="str">
        <f t="shared" si="304"/>
        <v/>
      </c>
      <c r="AB325" s="104" t="str">
        <f t="shared" si="304"/>
        <v/>
      </c>
      <c r="AC325" s="104" t="str">
        <f t="shared" si="304"/>
        <v/>
      </c>
      <c r="AD325" s="104" t="str">
        <f t="shared" si="304"/>
        <v/>
      </c>
      <c r="AE325" s="104" t="str">
        <f t="shared" si="304"/>
        <v/>
      </c>
      <c r="AF325" s="104" t="str">
        <f t="shared" si="304"/>
        <v/>
      </c>
      <c r="AG325" s="104">
        <f t="shared" si="304"/>
        <v>28</v>
      </c>
      <c r="AH325" s="104" t="str">
        <f t="shared" si="304"/>
        <v/>
      </c>
      <c r="AI325" s="104" t="str">
        <f t="shared" si="304"/>
        <v/>
      </c>
      <c r="AJ325" s="104" t="str">
        <f t="shared" si="304"/>
        <v/>
      </c>
      <c r="AK325" s="104"/>
      <c r="AL325" s="104" t="str">
        <f t="shared" si="280"/>
        <v/>
      </c>
      <c r="AM325" s="104" t="str">
        <f t="shared" si="305"/>
        <v/>
      </c>
      <c r="AN325" s="104" t="str">
        <f t="shared" si="305"/>
        <v/>
      </c>
      <c r="AO325" s="104" t="str">
        <f t="shared" si="305"/>
        <v/>
      </c>
      <c r="AP325" s="104" t="str">
        <f t="shared" si="305"/>
        <v/>
      </c>
      <c r="AQ325" s="104" t="str">
        <f t="shared" si="305"/>
        <v/>
      </c>
      <c r="AR325" s="104" t="str">
        <f t="shared" si="305"/>
        <v/>
      </c>
      <c r="AS325" s="104" t="str">
        <f t="shared" si="305"/>
        <v/>
      </c>
      <c r="AT325" s="104" t="str">
        <f t="shared" si="305"/>
        <v/>
      </c>
      <c r="AU325" s="104" t="str">
        <f t="shared" si="305"/>
        <v/>
      </c>
      <c r="AV325" s="104" t="str">
        <f t="shared" si="305"/>
        <v/>
      </c>
      <c r="AW325" s="104" t="str">
        <f t="shared" si="305"/>
        <v/>
      </c>
      <c r="AX325" s="104" t="str">
        <f t="shared" si="305"/>
        <v/>
      </c>
      <c r="AY325" s="104"/>
      <c r="AZ325" s="104" t="str">
        <f t="shared" si="281"/>
        <v/>
      </c>
      <c r="BA325" s="104" t="str">
        <f t="shared" si="306"/>
        <v/>
      </c>
      <c r="BB325" s="104" t="str">
        <f t="shared" si="306"/>
        <v/>
      </c>
      <c r="BC325" s="104" t="str">
        <f t="shared" si="306"/>
        <v/>
      </c>
      <c r="BD325" s="104" t="str">
        <f t="shared" si="306"/>
        <v/>
      </c>
      <c r="BE325" s="104" t="str">
        <f t="shared" si="306"/>
        <v/>
      </c>
      <c r="BF325" s="104" t="str">
        <f t="shared" si="306"/>
        <v/>
      </c>
      <c r="BG325" s="104" t="str">
        <f t="shared" si="306"/>
        <v/>
      </c>
      <c r="BH325" s="104" t="str">
        <f t="shared" si="306"/>
        <v/>
      </c>
      <c r="BI325" s="104" t="str">
        <f t="shared" si="306"/>
        <v/>
      </c>
      <c r="BJ325" s="104" t="str">
        <f t="shared" si="306"/>
        <v/>
      </c>
      <c r="BK325" s="104" t="str">
        <f t="shared" si="306"/>
        <v/>
      </c>
      <c r="BL325" s="104" t="str">
        <f t="shared" si="306"/>
        <v/>
      </c>
      <c r="BM325" s="104"/>
      <c r="BN325" s="104" t="str">
        <f t="shared" si="282"/>
        <v/>
      </c>
      <c r="BO325" s="104" t="str">
        <f t="shared" si="307"/>
        <v/>
      </c>
      <c r="BP325" s="104" t="str">
        <f t="shared" si="307"/>
        <v/>
      </c>
      <c r="BQ325" s="104" t="str">
        <f t="shared" si="307"/>
        <v/>
      </c>
      <c r="BR325" s="104" t="str">
        <f t="shared" si="307"/>
        <v/>
      </c>
      <c r="BS325" s="104" t="str">
        <f t="shared" si="307"/>
        <v/>
      </c>
      <c r="BT325" s="104" t="str">
        <f t="shared" si="307"/>
        <v/>
      </c>
      <c r="BU325" s="104" t="str">
        <f t="shared" si="307"/>
        <v/>
      </c>
      <c r="BV325" s="104" t="str">
        <f t="shared" si="307"/>
        <v/>
      </c>
      <c r="BW325" s="104" t="str">
        <f t="shared" si="307"/>
        <v/>
      </c>
      <c r="BX325" s="104" t="str">
        <f t="shared" si="307"/>
        <v/>
      </c>
      <c r="BY325" s="104" t="str">
        <f t="shared" si="307"/>
        <v/>
      </c>
      <c r="BZ325" s="104" t="str">
        <f t="shared" si="307"/>
        <v/>
      </c>
      <c r="CA325" s="104"/>
      <c r="CB325" s="104" t="str">
        <f t="shared" si="293"/>
        <v/>
      </c>
      <c r="CC325" s="104" t="str">
        <f t="shared" si="293"/>
        <v/>
      </c>
      <c r="CD325" s="104" t="str">
        <f t="shared" si="293"/>
        <v/>
      </c>
      <c r="CE325" s="104" t="str">
        <f t="shared" si="293"/>
        <v/>
      </c>
      <c r="CF325" s="104" t="str">
        <f t="shared" si="293"/>
        <v/>
      </c>
      <c r="CG325" s="104" t="str">
        <f t="shared" si="283"/>
        <v/>
      </c>
      <c r="CH325" s="104" t="str">
        <f t="shared" si="283"/>
        <v/>
      </c>
      <c r="CI325" s="104" t="str">
        <f t="shared" si="283"/>
        <v/>
      </c>
      <c r="CJ325" s="104" t="str">
        <f t="shared" si="283"/>
        <v/>
      </c>
      <c r="CK325" s="104" t="str">
        <f t="shared" si="283"/>
        <v/>
      </c>
      <c r="CL325" s="104" t="str">
        <f t="shared" si="283"/>
        <v/>
      </c>
      <c r="CM325" s="104" t="str">
        <f t="shared" si="283"/>
        <v/>
      </c>
      <c r="CN325" s="104" t="str">
        <f t="shared" si="283"/>
        <v/>
      </c>
      <c r="CO325" s="104"/>
      <c r="CP325" s="104" t="str">
        <f t="shared" si="294"/>
        <v/>
      </c>
      <c r="CQ325" s="104" t="str">
        <f t="shared" si="294"/>
        <v/>
      </c>
      <c r="CR325" s="104" t="str">
        <f t="shared" si="294"/>
        <v/>
      </c>
      <c r="CS325" s="104" t="str">
        <f t="shared" si="294"/>
        <v/>
      </c>
      <c r="CT325" s="104" t="str">
        <f t="shared" si="294"/>
        <v/>
      </c>
      <c r="CU325" s="104" t="str">
        <f t="shared" si="284"/>
        <v/>
      </c>
      <c r="CV325" s="104" t="str">
        <f t="shared" si="284"/>
        <v/>
      </c>
      <c r="CW325" s="104" t="str">
        <f t="shared" si="284"/>
        <v/>
      </c>
      <c r="CX325" s="104" t="str">
        <f t="shared" si="284"/>
        <v/>
      </c>
      <c r="CY325" s="104" t="str">
        <f t="shared" si="284"/>
        <v/>
      </c>
      <c r="CZ325" s="104" t="str">
        <f t="shared" si="284"/>
        <v/>
      </c>
      <c r="DA325" s="104" t="str">
        <f t="shared" si="284"/>
        <v/>
      </c>
      <c r="DB325" s="104" t="str">
        <f t="shared" si="284"/>
        <v/>
      </c>
      <c r="DC325" s="104"/>
      <c r="DD325" s="104" t="str">
        <f t="shared" si="295"/>
        <v/>
      </c>
      <c r="DE325" s="104" t="str">
        <f t="shared" si="295"/>
        <v/>
      </c>
      <c r="DF325" s="104" t="str">
        <f t="shared" si="295"/>
        <v/>
      </c>
      <c r="DG325" s="104" t="str">
        <f t="shared" si="295"/>
        <v/>
      </c>
      <c r="DH325" s="104" t="str">
        <f t="shared" si="295"/>
        <v/>
      </c>
      <c r="DI325" s="104" t="str">
        <f t="shared" si="285"/>
        <v/>
      </c>
      <c r="DJ325" s="104" t="str">
        <f t="shared" si="285"/>
        <v/>
      </c>
      <c r="DK325" s="104" t="str">
        <f t="shared" si="285"/>
        <v/>
      </c>
      <c r="DL325" s="104" t="str">
        <f t="shared" si="285"/>
        <v/>
      </c>
      <c r="DM325" s="104" t="str">
        <f t="shared" si="285"/>
        <v/>
      </c>
      <c r="DN325" s="104" t="str">
        <f t="shared" si="285"/>
        <v/>
      </c>
      <c r="DO325" s="104" t="str">
        <f t="shared" si="285"/>
        <v/>
      </c>
      <c r="DP325" s="104" t="str">
        <f t="shared" si="285"/>
        <v/>
      </c>
      <c r="DQ325" s="104"/>
      <c r="DR325" s="104" t="str">
        <f t="shared" si="296"/>
        <v/>
      </c>
      <c r="DS325" s="104" t="str">
        <f t="shared" si="296"/>
        <v/>
      </c>
      <c r="DT325" s="104" t="str">
        <f t="shared" si="296"/>
        <v/>
      </c>
      <c r="DU325" s="104" t="str">
        <f t="shared" si="296"/>
        <v/>
      </c>
      <c r="DV325" s="104" t="str">
        <f t="shared" si="296"/>
        <v/>
      </c>
      <c r="DW325" s="104" t="str">
        <f t="shared" si="286"/>
        <v/>
      </c>
      <c r="DX325" s="104" t="str">
        <f t="shared" si="286"/>
        <v/>
      </c>
      <c r="DY325" s="104" t="str">
        <f t="shared" si="286"/>
        <v/>
      </c>
      <c r="DZ325" s="104" t="str">
        <f t="shared" si="286"/>
        <v/>
      </c>
      <c r="EA325" s="104" t="str">
        <f t="shared" si="286"/>
        <v/>
      </c>
      <c r="EB325" s="104" t="str">
        <f t="shared" si="286"/>
        <v/>
      </c>
      <c r="EC325" s="104" t="str">
        <f t="shared" si="286"/>
        <v/>
      </c>
      <c r="ED325" s="104" t="str">
        <f t="shared" si="286"/>
        <v/>
      </c>
      <c r="EE325" s="104"/>
      <c r="EF325" s="104" t="str">
        <f t="shared" si="297"/>
        <v/>
      </c>
      <c r="EG325" s="104" t="str">
        <f t="shared" si="297"/>
        <v/>
      </c>
      <c r="EH325" s="104" t="str">
        <f t="shared" si="297"/>
        <v/>
      </c>
      <c r="EI325" s="104" t="str">
        <f t="shared" si="297"/>
        <v/>
      </c>
      <c r="EJ325" s="104" t="str">
        <f t="shared" si="297"/>
        <v/>
      </c>
      <c r="EK325" s="104" t="str">
        <f t="shared" si="287"/>
        <v/>
      </c>
      <c r="EL325" s="104" t="str">
        <f t="shared" si="287"/>
        <v/>
      </c>
      <c r="EM325" s="104" t="str">
        <f t="shared" si="287"/>
        <v/>
      </c>
      <c r="EN325" s="104" t="str">
        <f t="shared" si="287"/>
        <v/>
      </c>
      <c r="EO325" s="104" t="str">
        <f t="shared" si="287"/>
        <v/>
      </c>
      <c r="EP325" s="104" t="str">
        <f t="shared" si="287"/>
        <v/>
      </c>
      <c r="EQ325" s="104" t="str">
        <f t="shared" si="287"/>
        <v/>
      </c>
      <c r="ER325" s="104" t="str">
        <f t="shared" si="287"/>
        <v/>
      </c>
      <c r="ES325" s="104"/>
      <c r="ET325" s="104" t="str">
        <f t="shared" si="298"/>
        <v/>
      </c>
      <c r="EU325" s="104" t="str">
        <f t="shared" si="298"/>
        <v/>
      </c>
      <c r="EV325" s="104" t="str">
        <f t="shared" si="298"/>
        <v/>
      </c>
      <c r="EW325" s="104" t="str">
        <f t="shared" si="298"/>
        <v/>
      </c>
      <c r="EX325" s="104" t="str">
        <f t="shared" si="298"/>
        <v/>
      </c>
      <c r="EY325" s="104" t="str">
        <f t="shared" si="288"/>
        <v/>
      </c>
      <c r="EZ325" s="104" t="str">
        <f t="shared" si="288"/>
        <v/>
      </c>
      <c r="FA325" s="104" t="str">
        <f t="shared" si="288"/>
        <v/>
      </c>
      <c r="FB325" s="104" t="str">
        <f t="shared" si="288"/>
        <v/>
      </c>
      <c r="FC325" s="104" t="str">
        <f t="shared" si="288"/>
        <v/>
      </c>
      <c r="FD325" s="104" t="str">
        <f t="shared" si="288"/>
        <v/>
      </c>
      <c r="FE325" s="104" t="str">
        <f t="shared" si="288"/>
        <v/>
      </c>
      <c r="FF325" s="104" t="str">
        <f t="shared" si="288"/>
        <v/>
      </c>
      <c r="FG325" s="104"/>
      <c r="FH325" s="104" t="str">
        <f t="shared" si="299"/>
        <v/>
      </c>
      <c r="FI325" s="104" t="str">
        <f t="shared" si="299"/>
        <v/>
      </c>
      <c r="FJ325" s="104" t="str">
        <f t="shared" si="299"/>
        <v/>
      </c>
      <c r="FK325" s="104" t="str">
        <f t="shared" si="299"/>
        <v/>
      </c>
      <c r="FL325" s="104" t="str">
        <f t="shared" si="299"/>
        <v/>
      </c>
      <c r="FM325" s="104" t="str">
        <f t="shared" si="289"/>
        <v/>
      </c>
      <c r="FN325" s="104" t="str">
        <f t="shared" si="289"/>
        <v/>
      </c>
      <c r="FO325" s="104" t="str">
        <f t="shared" si="289"/>
        <v/>
      </c>
      <c r="FP325" s="104" t="str">
        <f t="shared" si="289"/>
        <v/>
      </c>
      <c r="FQ325" s="104" t="str">
        <f t="shared" si="289"/>
        <v/>
      </c>
      <c r="FR325" s="104" t="str">
        <f t="shared" si="289"/>
        <v/>
      </c>
      <c r="FS325" s="104" t="str">
        <f t="shared" si="289"/>
        <v/>
      </c>
      <c r="FT325" s="104" t="str">
        <f t="shared" si="289"/>
        <v/>
      </c>
      <c r="FU325" s="104"/>
      <c r="FV325" s="104" t="str">
        <f t="shared" si="300"/>
        <v/>
      </c>
      <c r="FW325" s="104" t="str">
        <f t="shared" si="300"/>
        <v/>
      </c>
      <c r="FX325" s="104" t="str">
        <f t="shared" si="300"/>
        <v/>
      </c>
      <c r="FY325" s="104" t="str">
        <f t="shared" si="300"/>
        <v/>
      </c>
      <c r="FZ325" s="104" t="str">
        <f t="shared" si="300"/>
        <v/>
      </c>
      <c r="GA325" s="104" t="str">
        <f t="shared" si="290"/>
        <v/>
      </c>
      <c r="GB325" s="104" t="str">
        <f t="shared" si="290"/>
        <v/>
      </c>
      <c r="GC325" s="104" t="str">
        <f t="shared" si="290"/>
        <v/>
      </c>
      <c r="GD325" s="104" t="str">
        <f t="shared" si="290"/>
        <v/>
      </c>
      <c r="GE325" s="104" t="str">
        <f t="shared" si="290"/>
        <v/>
      </c>
      <c r="GF325" s="104" t="str">
        <f t="shared" si="290"/>
        <v/>
      </c>
      <c r="GG325" s="104" t="str">
        <f t="shared" si="290"/>
        <v/>
      </c>
      <c r="GH325" s="104" t="str">
        <f t="shared" si="290"/>
        <v/>
      </c>
      <c r="GI325" s="104"/>
      <c r="GJ325" s="104" t="str">
        <f t="shared" si="301"/>
        <v/>
      </c>
      <c r="GK325" s="104" t="str">
        <f t="shared" si="301"/>
        <v/>
      </c>
      <c r="GL325" s="104" t="str">
        <f t="shared" si="301"/>
        <v/>
      </c>
      <c r="GM325" s="104" t="str">
        <f t="shared" si="301"/>
        <v/>
      </c>
      <c r="GN325" s="104" t="str">
        <f t="shared" si="301"/>
        <v/>
      </c>
      <c r="GO325" s="104" t="str">
        <f t="shared" si="291"/>
        <v/>
      </c>
      <c r="GP325" s="104" t="str">
        <f t="shared" si="291"/>
        <v/>
      </c>
      <c r="GQ325" s="104" t="str">
        <f t="shared" si="291"/>
        <v/>
      </c>
      <c r="GR325" s="104" t="str">
        <f t="shared" si="291"/>
        <v/>
      </c>
      <c r="GS325" s="104" t="str">
        <f t="shared" si="291"/>
        <v/>
      </c>
      <c r="GT325" s="104" t="str">
        <f t="shared" si="291"/>
        <v/>
      </c>
      <c r="GU325" s="104" t="str">
        <f t="shared" si="291"/>
        <v/>
      </c>
      <c r="GV325" s="104" t="str">
        <f t="shared" si="291"/>
        <v/>
      </c>
      <c r="GW325" s="104"/>
      <c r="GX325" s="104" t="str">
        <f t="shared" si="302"/>
        <v/>
      </c>
      <c r="GY325" s="104" t="str">
        <f t="shared" si="302"/>
        <v/>
      </c>
      <c r="GZ325" s="104" t="str">
        <f t="shared" si="302"/>
        <v/>
      </c>
      <c r="HA325" s="104" t="str">
        <f t="shared" si="302"/>
        <v/>
      </c>
      <c r="HB325" s="104" t="str">
        <f t="shared" si="302"/>
        <v/>
      </c>
      <c r="HC325" s="104" t="str">
        <f t="shared" si="292"/>
        <v/>
      </c>
      <c r="HD325" s="104" t="str">
        <f t="shared" si="292"/>
        <v/>
      </c>
      <c r="HE325" s="104" t="str">
        <f t="shared" si="292"/>
        <v/>
      </c>
      <c r="HF325" s="104" t="str">
        <f t="shared" si="292"/>
        <v/>
      </c>
      <c r="HG325" s="104" t="str">
        <f t="shared" si="292"/>
        <v/>
      </c>
      <c r="HH325" s="104" t="str">
        <f t="shared" si="292"/>
        <v/>
      </c>
      <c r="HI325" s="104" t="str">
        <f t="shared" si="292"/>
        <v/>
      </c>
      <c r="HJ325" s="104" t="str">
        <f t="shared" si="292"/>
        <v/>
      </c>
    </row>
    <row r="326" spans="1:218" x14ac:dyDescent="0.25">
      <c r="A326" s="91">
        <v>40674</v>
      </c>
      <c r="B326" s="113">
        <v>0.60069444444444442</v>
      </c>
      <c r="C326" s="114" t="s">
        <v>571</v>
      </c>
      <c r="D326" s="160" t="s">
        <v>699</v>
      </c>
      <c r="E326" s="112"/>
      <c r="F326" s="134">
        <v>14</v>
      </c>
      <c r="G326" s="161"/>
      <c r="H326" s="162" t="str">
        <f>INDEX('Daily Activity List'!B:B,MATCH(A326,'Daily Activity List'!$A:$A))</f>
        <v>ClO2 - Characterization Sampling3</v>
      </c>
      <c r="I326" s="136"/>
      <c r="J326" s="104" t="str">
        <f t="shared" si="259"/>
        <v/>
      </c>
      <c r="K326" s="104" t="str">
        <f t="shared" si="259"/>
        <v/>
      </c>
      <c r="L326" s="104" t="str">
        <f t="shared" si="303"/>
        <v/>
      </c>
      <c r="M326" s="104" t="str">
        <f t="shared" si="303"/>
        <v/>
      </c>
      <c r="N326" s="104" t="str">
        <f t="shared" si="303"/>
        <v/>
      </c>
      <c r="O326" s="104" t="str">
        <f t="shared" si="303"/>
        <v/>
      </c>
      <c r="P326" s="104" t="str">
        <f t="shared" si="303"/>
        <v/>
      </c>
      <c r="Q326" s="104" t="str">
        <f t="shared" si="303"/>
        <v/>
      </c>
      <c r="R326" s="104" t="str">
        <f t="shared" si="303"/>
        <v/>
      </c>
      <c r="S326" s="104" t="str">
        <f t="shared" si="303"/>
        <v/>
      </c>
      <c r="T326" s="104" t="str">
        <f t="shared" si="303"/>
        <v/>
      </c>
      <c r="U326" s="104" t="str">
        <f t="shared" si="303"/>
        <v/>
      </c>
      <c r="V326" s="104" t="str">
        <f t="shared" si="303"/>
        <v/>
      </c>
      <c r="W326" s="136"/>
      <c r="X326" s="104" t="str">
        <f t="shared" si="279"/>
        <v/>
      </c>
      <c r="Y326" s="104" t="str">
        <f t="shared" si="304"/>
        <v/>
      </c>
      <c r="Z326" s="104" t="str">
        <f t="shared" si="304"/>
        <v/>
      </c>
      <c r="AA326" s="104" t="str">
        <f t="shared" si="304"/>
        <v/>
      </c>
      <c r="AB326" s="104" t="str">
        <f t="shared" si="304"/>
        <v/>
      </c>
      <c r="AC326" s="104" t="str">
        <f t="shared" si="304"/>
        <v/>
      </c>
      <c r="AD326" s="104" t="str">
        <f t="shared" si="304"/>
        <v/>
      </c>
      <c r="AE326" s="104" t="str">
        <f t="shared" si="304"/>
        <v/>
      </c>
      <c r="AF326" s="104" t="str">
        <f t="shared" si="304"/>
        <v/>
      </c>
      <c r="AG326" s="104">
        <f t="shared" si="304"/>
        <v>14</v>
      </c>
      <c r="AH326" s="104" t="str">
        <f t="shared" si="304"/>
        <v/>
      </c>
      <c r="AI326" s="104" t="str">
        <f t="shared" si="304"/>
        <v/>
      </c>
      <c r="AJ326" s="104" t="str">
        <f t="shared" si="304"/>
        <v/>
      </c>
      <c r="AK326" s="104"/>
      <c r="AL326" s="104" t="str">
        <f t="shared" si="280"/>
        <v/>
      </c>
      <c r="AM326" s="104" t="str">
        <f t="shared" si="305"/>
        <v/>
      </c>
      <c r="AN326" s="104" t="str">
        <f t="shared" si="305"/>
        <v/>
      </c>
      <c r="AO326" s="104" t="str">
        <f t="shared" si="305"/>
        <v/>
      </c>
      <c r="AP326" s="104" t="str">
        <f t="shared" si="305"/>
        <v/>
      </c>
      <c r="AQ326" s="104" t="str">
        <f t="shared" si="305"/>
        <v/>
      </c>
      <c r="AR326" s="104" t="str">
        <f t="shared" si="305"/>
        <v/>
      </c>
      <c r="AS326" s="104" t="str">
        <f t="shared" si="305"/>
        <v/>
      </c>
      <c r="AT326" s="104" t="str">
        <f t="shared" si="305"/>
        <v/>
      </c>
      <c r="AU326" s="104" t="str">
        <f t="shared" si="305"/>
        <v/>
      </c>
      <c r="AV326" s="104" t="str">
        <f t="shared" si="305"/>
        <v/>
      </c>
      <c r="AW326" s="104" t="str">
        <f t="shared" si="305"/>
        <v/>
      </c>
      <c r="AX326" s="104" t="str">
        <f t="shared" si="305"/>
        <v/>
      </c>
      <c r="AY326" s="104"/>
      <c r="AZ326" s="104" t="str">
        <f t="shared" si="281"/>
        <v/>
      </c>
      <c r="BA326" s="104" t="str">
        <f t="shared" si="306"/>
        <v/>
      </c>
      <c r="BB326" s="104" t="str">
        <f t="shared" si="306"/>
        <v/>
      </c>
      <c r="BC326" s="104" t="str">
        <f t="shared" si="306"/>
        <v/>
      </c>
      <c r="BD326" s="104" t="str">
        <f t="shared" si="306"/>
        <v/>
      </c>
      <c r="BE326" s="104" t="str">
        <f t="shared" si="306"/>
        <v/>
      </c>
      <c r="BF326" s="104" t="str">
        <f t="shared" si="306"/>
        <v/>
      </c>
      <c r="BG326" s="104" t="str">
        <f t="shared" si="306"/>
        <v/>
      </c>
      <c r="BH326" s="104" t="str">
        <f t="shared" si="306"/>
        <v/>
      </c>
      <c r="BI326" s="104" t="str">
        <f t="shared" si="306"/>
        <v/>
      </c>
      <c r="BJ326" s="104" t="str">
        <f t="shared" si="306"/>
        <v/>
      </c>
      <c r="BK326" s="104" t="str">
        <f t="shared" si="306"/>
        <v/>
      </c>
      <c r="BL326" s="104" t="str">
        <f t="shared" si="306"/>
        <v/>
      </c>
      <c r="BM326" s="104"/>
      <c r="BN326" s="104" t="str">
        <f t="shared" si="282"/>
        <v/>
      </c>
      <c r="BO326" s="104" t="str">
        <f t="shared" si="307"/>
        <v/>
      </c>
      <c r="BP326" s="104" t="str">
        <f t="shared" si="307"/>
        <v/>
      </c>
      <c r="BQ326" s="104" t="str">
        <f t="shared" si="307"/>
        <v/>
      </c>
      <c r="BR326" s="104" t="str">
        <f t="shared" si="307"/>
        <v/>
      </c>
      <c r="BS326" s="104" t="str">
        <f t="shared" si="307"/>
        <v/>
      </c>
      <c r="BT326" s="104" t="str">
        <f t="shared" si="307"/>
        <v/>
      </c>
      <c r="BU326" s="104" t="str">
        <f t="shared" si="307"/>
        <v/>
      </c>
      <c r="BV326" s="104" t="str">
        <f t="shared" si="307"/>
        <v/>
      </c>
      <c r="BW326" s="104" t="str">
        <f t="shared" si="307"/>
        <v/>
      </c>
      <c r="BX326" s="104" t="str">
        <f t="shared" si="307"/>
        <v/>
      </c>
      <c r="BY326" s="104" t="str">
        <f t="shared" si="307"/>
        <v/>
      </c>
      <c r="BZ326" s="104" t="str">
        <f t="shared" si="307"/>
        <v/>
      </c>
      <c r="CA326" s="104"/>
      <c r="CB326" s="104" t="str">
        <f t="shared" si="293"/>
        <v/>
      </c>
      <c r="CC326" s="104" t="str">
        <f t="shared" si="293"/>
        <v/>
      </c>
      <c r="CD326" s="104" t="str">
        <f t="shared" si="293"/>
        <v/>
      </c>
      <c r="CE326" s="104" t="str">
        <f t="shared" si="293"/>
        <v/>
      </c>
      <c r="CF326" s="104" t="str">
        <f t="shared" si="293"/>
        <v/>
      </c>
      <c r="CG326" s="104" t="str">
        <f t="shared" si="283"/>
        <v/>
      </c>
      <c r="CH326" s="104" t="str">
        <f t="shared" si="283"/>
        <v/>
      </c>
      <c r="CI326" s="104" t="str">
        <f t="shared" si="283"/>
        <v/>
      </c>
      <c r="CJ326" s="104" t="str">
        <f t="shared" si="283"/>
        <v/>
      </c>
      <c r="CK326" s="104" t="str">
        <f t="shared" si="283"/>
        <v/>
      </c>
      <c r="CL326" s="104" t="str">
        <f t="shared" si="283"/>
        <v/>
      </c>
      <c r="CM326" s="104" t="str">
        <f t="shared" si="283"/>
        <v/>
      </c>
      <c r="CN326" s="104" t="str">
        <f t="shared" si="283"/>
        <v/>
      </c>
      <c r="CO326" s="104"/>
      <c r="CP326" s="104" t="str">
        <f t="shared" si="294"/>
        <v/>
      </c>
      <c r="CQ326" s="104" t="str">
        <f t="shared" si="294"/>
        <v/>
      </c>
      <c r="CR326" s="104" t="str">
        <f t="shared" si="294"/>
        <v/>
      </c>
      <c r="CS326" s="104" t="str">
        <f t="shared" si="294"/>
        <v/>
      </c>
      <c r="CT326" s="104" t="str">
        <f t="shared" si="294"/>
        <v/>
      </c>
      <c r="CU326" s="104" t="str">
        <f t="shared" si="284"/>
        <v/>
      </c>
      <c r="CV326" s="104" t="str">
        <f t="shared" si="284"/>
        <v/>
      </c>
      <c r="CW326" s="104" t="str">
        <f t="shared" si="284"/>
        <v/>
      </c>
      <c r="CX326" s="104" t="str">
        <f t="shared" si="284"/>
        <v/>
      </c>
      <c r="CY326" s="104" t="str">
        <f t="shared" si="284"/>
        <v/>
      </c>
      <c r="CZ326" s="104" t="str">
        <f t="shared" si="284"/>
        <v/>
      </c>
      <c r="DA326" s="104" t="str">
        <f t="shared" si="284"/>
        <v/>
      </c>
      <c r="DB326" s="104" t="str">
        <f t="shared" si="284"/>
        <v/>
      </c>
      <c r="DC326" s="104"/>
      <c r="DD326" s="104" t="str">
        <f t="shared" si="295"/>
        <v/>
      </c>
      <c r="DE326" s="104" t="str">
        <f t="shared" si="295"/>
        <v/>
      </c>
      <c r="DF326" s="104" t="str">
        <f t="shared" si="295"/>
        <v/>
      </c>
      <c r="DG326" s="104" t="str">
        <f t="shared" si="295"/>
        <v/>
      </c>
      <c r="DH326" s="104" t="str">
        <f t="shared" si="295"/>
        <v/>
      </c>
      <c r="DI326" s="104" t="str">
        <f t="shared" si="285"/>
        <v/>
      </c>
      <c r="DJ326" s="104" t="str">
        <f t="shared" si="285"/>
        <v/>
      </c>
      <c r="DK326" s="104" t="str">
        <f t="shared" si="285"/>
        <v/>
      </c>
      <c r="DL326" s="104" t="str">
        <f t="shared" si="285"/>
        <v/>
      </c>
      <c r="DM326" s="104" t="str">
        <f t="shared" si="285"/>
        <v/>
      </c>
      <c r="DN326" s="104" t="str">
        <f t="shared" si="285"/>
        <v/>
      </c>
      <c r="DO326" s="104" t="str">
        <f t="shared" si="285"/>
        <v/>
      </c>
      <c r="DP326" s="104" t="str">
        <f t="shared" si="285"/>
        <v/>
      </c>
      <c r="DQ326" s="104"/>
      <c r="DR326" s="104" t="str">
        <f t="shared" si="296"/>
        <v/>
      </c>
      <c r="DS326" s="104" t="str">
        <f t="shared" si="296"/>
        <v/>
      </c>
      <c r="DT326" s="104" t="str">
        <f t="shared" si="296"/>
        <v/>
      </c>
      <c r="DU326" s="104" t="str">
        <f t="shared" si="296"/>
        <v/>
      </c>
      <c r="DV326" s="104" t="str">
        <f t="shared" si="296"/>
        <v/>
      </c>
      <c r="DW326" s="104" t="str">
        <f t="shared" si="286"/>
        <v/>
      </c>
      <c r="DX326" s="104" t="str">
        <f t="shared" si="286"/>
        <v/>
      </c>
      <c r="DY326" s="104" t="str">
        <f t="shared" si="286"/>
        <v/>
      </c>
      <c r="DZ326" s="104" t="str">
        <f t="shared" si="286"/>
        <v/>
      </c>
      <c r="EA326" s="104" t="str">
        <f t="shared" si="286"/>
        <v/>
      </c>
      <c r="EB326" s="104" t="str">
        <f t="shared" si="286"/>
        <v/>
      </c>
      <c r="EC326" s="104" t="str">
        <f t="shared" si="286"/>
        <v/>
      </c>
      <c r="ED326" s="104" t="str">
        <f t="shared" si="286"/>
        <v/>
      </c>
      <c r="EE326" s="104"/>
      <c r="EF326" s="104" t="str">
        <f t="shared" si="297"/>
        <v/>
      </c>
      <c r="EG326" s="104" t="str">
        <f t="shared" si="297"/>
        <v/>
      </c>
      <c r="EH326" s="104" t="str">
        <f t="shared" si="297"/>
        <v/>
      </c>
      <c r="EI326" s="104" t="str">
        <f t="shared" si="297"/>
        <v/>
      </c>
      <c r="EJ326" s="104" t="str">
        <f t="shared" si="297"/>
        <v/>
      </c>
      <c r="EK326" s="104" t="str">
        <f t="shared" si="287"/>
        <v/>
      </c>
      <c r="EL326" s="104" t="str">
        <f t="shared" si="287"/>
        <v/>
      </c>
      <c r="EM326" s="104" t="str">
        <f t="shared" si="287"/>
        <v/>
      </c>
      <c r="EN326" s="104" t="str">
        <f t="shared" si="287"/>
        <v/>
      </c>
      <c r="EO326" s="104" t="str">
        <f t="shared" si="287"/>
        <v/>
      </c>
      <c r="EP326" s="104" t="str">
        <f t="shared" si="287"/>
        <v/>
      </c>
      <c r="EQ326" s="104" t="str">
        <f t="shared" si="287"/>
        <v/>
      </c>
      <c r="ER326" s="104" t="str">
        <f t="shared" si="287"/>
        <v/>
      </c>
      <c r="ES326" s="104"/>
      <c r="ET326" s="104" t="str">
        <f t="shared" si="298"/>
        <v/>
      </c>
      <c r="EU326" s="104" t="str">
        <f t="shared" si="298"/>
        <v/>
      </c>
      <c r="EV326" s="104" t="str">
        <f t="shared" si="298"/>
        <v/>
      </c>
      <c r="EW326" s="104" t="str">
        <f t="shared" si="298"/>
        <v/>
      </c>
      <c r="EX326" s="104" t="str">
        <f t="shared" si="298"/>
        <v/>
      </c>
      <c r="EY326" s="104" t="str">
        <f t="shared" si="288"/>
        <v/>
      </c>
      <c r="EZ326" s="104" t="str">
        <f t="shared" si="288"/>
        <v/>
      </c>
      <c r="FA326" s="104" t="str">
        <f t="shared" si="288"/>
        <v/>
      </c>
      <c r="FB326" s="104" t="str">
        <f t="shared" si="288"/>
        <v/>
      </c>
      <c r="FC326" s="104" t="str">
        <f t="shared" si="288"/>
        <v/>
      </c>
      <c r="FD326" s="104" t="str">
        <f t="shared" si="288"/>
        <v/>
      </c>
      <c r="FE326" s="104" t="str">
        <f t="shared" si="288"/>
        <v/>
      </c>
      <c r="FF326" s="104" t="str">
        <f t="shared" si="288"/>
        <v/>
      </c>
      <c r="FG326" s="104"/>
      <c r="FH326" s="104" t="str">
        <f t="shared" si="299"/>
        <v/>
      </c>
      <c r="FI326" s="104" t="str">
        <f t="shared" si="299"/>
        <v/>
      </c>
      <c r="FJ326" s="104" t="str">
        <f t="shared" si="299"/>
        <v/>
      </c>
      <c r="FK326" s="104" t="str">
        <f t="shared" si="299"/>
        <v/>
      </c>
      <c r="FL326" s="104" t="str">
        <f t="shared" si="299"/>
        <v/>
      </c>
      <c r="FM326" s="104" t="str">
        <f t="shared" si="289"/>
        <v/>
      </c>
      <c r="FN326" s="104" t="str">
        <f t="shared" si="289"/>
        <v/>
      </c>
      <c r="FO326" s="104" t="str">
        <f t="shared" si="289"/>
        <v/>
      </c>
      <c r="FP326" s="104" t="str">
        <f t="shared" si="289"/>
        <v/>
      </c>
      <c r="FQ326" s="104" t="str">
        <f t="shared" si="289"/>
        <v/>
      </c>
      <c r="FR326" s="104" t="str">
        <f t="shared" si="289"/>
        <v/>
      </c>
      <c r="FS326" s="104" t="str">
        <f t="shared" si="289"/>
        <v/>
      </c>
      <c r="FT326" s="104" t="str">
        <f t="shared" si="289"/>
        <v/>
      </c>
      <c r="FU326" s="104"/>
      <c r="FV326" s="104" t="str">
        <f t="shared" si="300"/>
        <v/>
      </c>
      <c r="FW326" s="104" t="str">
        <f t="shared" si="300"/>
        <v/>
      </c>
      <c r="FX326" s="104" t="str">
        <f t="shared" si="300"/>
        <v/>
      </c>
      <c r="FY326" s="104" t="str">
        <f t="shared" si="300"/>
        <v/>
      </c>
      <c r="FZ326" s="104" t="str">
        <f t="shared" si="300"/>
        <v/>
      </c>
      <c r="GA326" s="104" t="str">
        <f t="shared" si="290"/>
        <v/>
      </c>
      <c r="GB326" s="104" t="str">
        <f t="shared" si="290"/>
        <v/>
      </c>
      <c r="GC326" s="104" t="str">
        <f t="shared" si="290"/>
        <v/>
      </c>
      <c r="GD326" s="104" t="str">
        <f t="shared" si="290"/>
        <v/>
      </c>
      <c r="GE326" s="104" t="str">
        <f t="shared" si="290"/>
        <v/>
      </c>
      <c r="GF326" s="104" t="str">
        <f t="shared" si="290"/>
        <v/>
      </c>
      <c r="GG326" s="104" t="str">
        <f t="shared" si="290"/>
        <v/>
      </c>
      <c r="GH326" s="104" t="str">
        <f t="shared" si="290"/>
        <v/>
      </c>
      <c r="GI326" s="104"/>
      <c r="GJ326" s="104" t="str">
        <f t="shared" si="301"/>
        <v/>
      </c>
      <c r="GK326" s="104" t="str">
        <f t="shared" si="301"/>
        <v/>
      </c>
      <c r="GL326" s="104" t="str">
        <f t="shared" si="301"/>
        <v/>
      </c>
      <c r="GM326" s="104" t="str">
        <f t="shared" si="301"/>
        <v/>
      </c>
      <c r="GN326" s="104" t="str">
        <f t="shared" si="301"/>
        <v/>
      </c>
      <c r="GO326" s="104" t="str">
        <f t="shared" si="291"/>
        <v/>
      </c>
      <c r="GP326" s="104" t="str">
        <f t="shared" si="291"/>
        <v/>
      </c>
      <c r="GQ326" s="104" t="str">
        <f t="shared" si="291"/>
        <v/>
      </c>
      <c r="GR326" s="104" t="str">
        <f t="shared" si="291"/>
        <v/>
      </c>
      <c r="GS326" s="104" t="str">
        <f t="shared" si="291"/>
        <v/>
      </c>
      <c r="GT326" s="104" t="str">
        <f t="shared" si="291"/>
        <v/>
      </c>
      <c r="GU326" s="104" t="str">
        <f t="shared" si="291"/>
        <v/>
      </c>
      <c r="GV326" s="104" t="str">
        <f t="shared" si="291"/>
        <v/>
      </c>
      <c r="GW326" s="104"/>
      <c r="GX326" s="104" t="str">
        <f t="shared" si="302"/>
        <v/>
      </c>
      <c r="GY326" s="104" t="str">
        <f t="shared" si="302"/>
        <v/>
      </c>
      <c r="GZ326" s="104" t="str">
        <f t="shared" si="302"/>
        <v/>
      </c>
      <c r="HA326" s="104" t="str">
        <f t="shared" si="302"/>
        <v/>
      </c>
      <c r="HB326" s="104" t="str">
        <f t="shared" si="302"/>
        <v/>
      </c>
      <c r="HC326" s="104" t="str">
        <f t="shared" si="292"/>
        <v/>
      </c>
      <c r="HD326" s="104" t="str">
        <f t="shared" si="292"/>
        <v/>
      </c>
      <c r="HE326" s="104" t="str">
        <f t="shared" si="292"/>
        <v/>
      </c>
      <c r="HF326" s="104" t="str">
        <f t="shared" si="292"/>
        <v/>
      </c>
      <c r="HG326" s="104" t="str">
        <f t="shared" si="292"/>
        <v/>
      </c>
      <c r="HH326" s="104" t="str">
        <f t="shared" si="292"/>
        <v/>
      </c>
      <c r="HI326" s="104" t="str">
        <f t="shared" si="292"/>
        <v/>
      </c>
      <c r="HJ326" s="104" t="str">
        <f t="shared" si="292"/>
        <v/>
      </c>
    </row>
    <row r="327" spans="1:218" x14ac:dyDescent="0.25">
      <c r="A327" s="91">
        <v>40674</v>
      </c>
      <c r="B327" s="113">
        <v>0.62777777777777777</v>
      </c>
      <c r="C327" s="114" t="s">
        <v>571</v>
      </c>
      <c r="D327" s="160" t="s">
        <v>586</v>
      </c>
      <c r="E327" s="112">
        <v>15.6</v>
      </c>
      <c r="F327" s="134"/>
      <c r="G327" s="161"/>
      <c r="H327" s="162" t="str">
        <f>INDEX('Daily Activity List'!B:B,MATCH(A327,'Daily Activity List'!$A:$A))</f>
        <v>ClO2 - Characterization Sampling3</v>
      </c>
      <c r="I327" s="136"/>
      <c r="J327" s="104" t="str">
        <f t="shared" si="259"/>
        <v/>
      </c>
      <c r="K327" s="104" t="str">
        <f t="shared" si="259"/>
        <v/>
      </c>
      <c r="L327" s="104" t="str">
        <f t="shared" si="303"/>
        <v/>
      </c>
      <c r="M327" s="104" t="str">
        <f t="shared" si="303"/>
        <v/>
      </c>
      <c r="N327" s="104" t="str">
        <f t="shared" si="303"/>
        <v/>
      </c>
      <c r="O327" s="104" t="str">
        <f t="shared" si="303"/>
        <v/>
      </c>
      <c r="P327" s="104" t="str">
        <f t="shared" si="303"/>
        <v/>
      </c>
      <c r="Q327" s="104" t="str">
        <f t="shared" si="303"/>
        <v/>
      </c>
      <c r="R327" s="104" t="str">
        <f t="shared" si="303"/>
        <v/>
      </c>
      <c r="S327" s="104">
        <f t="shared" si="303"/>
        <v>15.6</v>
      </c>
      <c r="T327" s="104" t="str">
        <f t="shared" si="303"/>
        <v/>
      </c>
      <c r="U327" s="104" t="str">
        <f t="shared" si="303"/>
        <v/>
      </c>
      <c r="V327" s="104" t="str">
        <f t="shared" si="303"/>
        <v/>
      </c>
      <c r="W327" s="136"/>
      <c r="X327" s="104" t="str">
        <f t="shared" si="279"/>
        <v/>
      </c>
      <c r="Y327" s="104" t="str">
        <f t="shared" si="304"/>
        <v/>
      </c>
      <c r="Z327" s="104" t="str">
        <f t="shared" si="304"/>
        <v/>
      </c>
      <c r="AA327" s="104" t="str">
        <f t="shared" si="304"/>
        <v/>
      </c>
      <c r="AB327" s="104" t="str">
        <f t="shared" si="304"/>
        <v/>
      </c>
      <c r="AC327" s="104" t="str">
        <f t="shared" si="304"/>
        <v/>
      </c>
      <c r="AD327" s="104" t="str">
        <f t="shared" si="304"/>
        <v/>
      </c>
      <c r="AE327" s="104" t="str">
        <f t="shared" si="304"/>
        <v/>
      </c>
      <c r="AF327" s="104" t="str">
        <f t="shared" si="304"/>
        <v/>
      </c>
      <c r="AG327" s="104" t="str">
        <f t="shared" si="304"/>
        <v/>
      </c>
      <c r="AH327" s="104" t="str">
        <f t="shared" si="304"/>
        <v/>
      </c>
      <c r="AI327" s="104" t="str">
        <f t="shared" si="304"/>
        <v/>
      </c>
      <c r="AJ327" s="104" t="str">
        <f t="shared" si="304"/>
        <v/>
      </c>
      <c r="AK327" s="104"/>
      <c r="AL327" s="104" t="str">
        <f t="shared" si="280"/>
        <v/>
      </c>
      <c r="AM327" s="104" t="str">
        <f t="shared" si="305"/>
        <v/>
      </c>
      <c r="AN327" s="104" t="str">
        <f t="shared" si="305"/>
        <v/>
      </c>
      <c r="AO327" s="104" t="str">
        <f t="shared" si="305"/>
        <v/>
      </c>
      <c r="AP327" s="104" t="str">
        <f t="shared" si="305"/>
        <v/>
      </c>
      <c r="AQ327" s="104" t="str">
        <f t="shared" si="305"/>
        <v/>
      </c>
      <c r="AR327" s="104" t="str">
        <f t="shared" si="305"/>
        <v/>
      </c>
      <c r="AS327" s="104" t="str">
        <f t="shared" si="305"/>
        <v/>
      </c>
      <c r="AT327" s="104" t="str">
        <f t="shared" si="305"/>
        <v/>
      </c>
      <c r="AU327" s="104" t="str">
        <f t="shared" si="305"/>
        <v/>
      </c>
      <c r="AV327" s="104" t="str">
        <f t="shared" si="305"/>
        <v/>
      </c>
      <c r="AW327" s="104" t="str">
        <f t="shared" si="305"/>
        <v/>
      </c>
      <c r="AX327" s="104" t="str">
        <f t="shared" si="305"/>
        <v/>
      </c>
      <c r="AY327" s="104"/>
      <c r="AZ327" s="104" t="str">
        <f t="shared" si="281"/>
        <v/>
      </c>
      <c r="BA327" s="104" t="str">
        <f t="shared" si="306"/>
        <v/>
      </c>
      <c r="BB327" s="104" t="str">
        <f t="shared" si="306"/>
        <v/>
      </c>
      <c r="BC327" s="104" t="str">
        <f t="shared" si="306"/>
        <v/>
      </c>
      <c r="BD327" s="104" t="str">
        <f t="shared" si="306"/>
        <v/>
      </c>
      <c r="BE327" s="104" t="str">
        <f t="shared" si="306"/>
        <v/>
      </c>
      <c r="BF327" s="104" t="str">
        <f t="shared" si="306"/>
        <v/>
      </c>
      <c r="BG327" s="104" t="str">
        <f t="shared" si="306"/>
        <v/>
      </c>
      <c r="BH327" s="104" t="str">
        <f t="shared" si="306"/>
        <v/>
      </c>
      <c r="BI327" s="104" t="str">
        <f t="shared" si="306"/>
        <v/>
      </c>
      <c r="BJ327" s="104" t="str">
        <f t="shared" si="306"/>
        <v/>
      </c>
      <c r="BK327" s="104" t="str">
        <f t="shared" si="306"/>
        <v/>
      </c>
      <c r="BL327" s="104" t="str">
        <f t="shared" si="306"/>
        <v/>
      </c>
      <c r="BM327" s="104"/>
      <c r="BN327" s="104" t="str">
        <f t="shared" si="282"/>
        <v/>
      </c>
      <c r="BO327" s="104" t="str">
        <f t="shared" si="307"/>
        <v/>
      </c>
      <c r="BP327" s="104" t="str">
        <f t="shared" si="307"/>
        <v/>
      </c>
      <c r="BQ327" s="104" t="str">
        <f t="shared" si="307"/>
        <v/>
      </c>
      <c r="BR327" s="104" t="str">
        <f t="shared" si="307"/>
        <v/>
      </c>
      <c r="BS327" s="104" t="str">
        <f t="shared" si="307"/>
        <v/>
      </c>
      <c r="BT327" s="104" t="str">
        <f t="shared" si="307"/>
        <v/>
      </c>
      <c r="BU327" s="104" t="str">
        <f t="shared" si="307"/>
        <v/>
      </c>
      <c r="BV327" s="104" t="str">
        <f t="shared" si="307"/>
        <v/>
      </c>
      <c r="BW327" s="104" t="str">
        <f t="shared" si="307"/>
        <v/>
      </c>
      <c r="BX327" s="104" t="str">
        <f t="shared" si="307"/>
        <v/>
      </c>
      <c r="BY327" s="104" t="str">
        <f t="shared" si="307"/>
        <v/>
      </c>
      <c r="BZ327" s="104" t="str">
        <f t="shared" si="307"/>
        <v/>
      </c>
      <c r="CA327" s="104"/>
      <c r="CB327" s="104" t="str">
        <f t="shared" si="293"/>
        <v/>
      </c>
      <c r="CC327" s="104" t="str">
        <f t="shared" si="293"/>
        <v/>
      </c>
      <c r="CD327" s="104" t="str">
        <f t="shared" si="293"/>
        <v/>
      </c>
      <c r="CE327" s="104" t="str">
        <f t="shared" si="293"/>
        <v/>
      </c>
      <c r="CF327" s="104" t="str">
        <f t="shared" si="293"/>
        <v/>
      </c>
      <c r="CG327" s="104" t="str">
        <f t="shared" si="283"/>
        <v/>
      </c>
      <c r="CH327" s="104" t="str">
        <f t="shared" si="283"/>
        <v/>
      </c>
      <c r="CI327" s="104" t="str">
        <f t="shared" si="283"/>
        <v/>
      </c>
      <c r="CJ327" s="104" t="str">
        <f t="shared" si="283"/>
        <v/>
      </c>
      <c r="CK327" s="104" t="str">
        <f t="shared" si="283"/>
        <v/>
      </c>
      <c r="CL327" s="104" t="str">
        <f t="shared" si="283"/>
        <v/>
      </c>
      <c r="CM327" s="104" t="str">
        <f t="shared" si="283"/>
        <v/>
      </c>
      <c r="CN327" s="104" t="str">
        <f t="shared" si="283"/>
        <v/>
      </c>
      <c r="CO327" s="104"/>
      <c r="CP327" s="104" t="str">
        <f t="shared" si="294"/>
        <v/>
      </c>
      <c r="CQ327" s="104" t="str">
        <f t="shared" si="294"/>
        <v/>
      </c>
      <c r="CR327" s="104" t="str">
        <f t="shared" si="294"/>
        <v/>
      </c>
      <c r="CS327" s="104" t="str">
        <f t="shared" si="294"/>
        <v/>
      </c>
      <c r="CT327" s="104" t="str">
        <f t="shared" si="294"/>
        <v/>
      </c>
      <c r="CU327" s="104" t="str">
        <f t="shared" si="284"/>
        <v/>
      </c>
      <c r="CV327" s="104" t="str">
        <f t="shared" si="284"/>
        <v/>
      </c>
      <c r="CW327" s="104" t="str">
        <f t="shared" si="284"/>
        <v/>
      </c>
      <c r="CX327" s="104" t="str">
        <f t="shared" si="284"/>
        <v/>
      </c>
      <c r="CY327" s="104" t="str">
        <f t="shared" si="284"/>
        <v/>
      </c>
      <c r="CZ327" s="104" t="str">
        <f t="shared" si="284"/>
        <v/>
      </c>
      <c r="DA327" s="104" t="str">
        <f t="shared" si="284"/>
        <v/>
      </c>
      <c r="DB327" s="104" t="str">
        <f t="shared" si="284"/>
        <v/>
      </c>
      <c r="DC327" s="104"/>
      <c r="DD327" s="104" t="str">
        <f t="shared" si="295"/>
        <v/>
      </c>
      <c r="DE327" s="104" t="str">
        <f t="shared" si="295"/>
        <v/>
      </c>
      <c r="DF327" s="104" t="str">
        <f t="shared" si="295"/>
        <v/>
      </c>
      <c r="DG327" s="104" t="str">
        <f t="shared" si="295"/>
        <v/>
      </c>
      <c r="DH327" s="104" t="str">
        <f t="shared" si="295"/>
        <v/>
      </c>
      <c r="DI327" s="104" t="str">
        <f t="shared" si="285"/>
        <v/>
      </c>
      <c r="DJ327" s="104" t="str">
        <f t="shared" si="285"/>
        <v/>
      </c>
      <c r="DK327" s="104" t="str">
        <f t="shared" si="285"/>
        <v/>
      </c>
      <c r="DL327" s="104" t="str">
        <f t="shared" si="285"/>
        <v/>
      </c>
      <c r="DM327" s="104" t="str">
        <f t="shared" si="285"/>
        <v/>
      </c>
      <c r="DN327" s="104" t="str">
        <f t="shared" si="285"/>
        <v/>
      </c>
      <c r="DO327" s="104" t="str">
        <f t="shared" si="285"/>
        <v/>
      </c>
      <c r="DP327" s="104" t="str">
        <f t="shared" si="285"/>
        <v/>
      </c>
      <c r="DQ327" s="104"/>
      <c r="DR327" s="104" t="str">
        <f t="shared" si="296"/>
        <v/>
      </c>
      <c r="DS327" s="104" t="str">
        <f t="shared" si="296"/>
        <v/>
      </c>
      <c r="DT327" s="104" t="str">
        <f t="shared" si="296"/>
        <v/>
      </c>
      <c r="DU327" s="104" t="str">
        <f t="shared" si="296"/>
        <v/>
      </c>
      <c r="DV327" s="104" t="str">
        <f t="shared" si="296"/>
        <v/>
      </c>
      <c r="DW327" s="104" t="str">
        <f t="shared" si="286"/>
        <v/>
      </c>
      <c r="DX327" s="104" t="str">
        <f t="shared" si="286"/>
        <v/>
      </c>
      <c r="DY327" s="104" t="str">
        <f t="shared" si="286"/>
        <v/>
      </c>
      <c r="DZ327" s="104" t="str">
        <f t="shared" si="286"/>
        <v/>
      </c>
      <c r="EA327" s="104" t="str">
        <f t="shared" si="286"/>
        <v/>
      </c>
      <c r="EB327" s="104" t="str">
        <f t="shared" si="286"/>
        <v/>
      </c>
      <c r="EC327" s="104" t="str">
        <f t="shared" si="286"/>
        <v/>
      </c>
      <c r="ED327" s="104" t="str">
        <f t="shared" si="286"/>
        <v/>
      </c>
      <c r="EE327" s="104"/>
      <c r="EF327" s="104" t="str">
        <f t="shared" si="297"/>
        <v/>
      </c>
      <c r="EG327" s="104" t="str">
        <f t="shared" si="297"/>
        <v/>
      </c>
      <c r="EH327" s="104" t="str">
        <f t="shared" si="297"/>
        <v/>
      </c>
      <c r="EI327" s="104" t="str">
        <f t="shared" si="297"/>
        <v/>
      </c>
      <c r="EJ327" s="104" t="str">
        <f t="shared" si="297"/>
        <v/>
      </c>
      <c r="EK327" s="104" t="str">
        <f t="shared" si="287"/>
        <v/>
      </c>
      <c r="EL327" s="104" t="str">
        <f t="shared" si="287"/>
        <v/>
      </c>
      <c r="EM327" s="104" t="str">
        <f t="shared" si="287"/>
        <v/>
      </c>
      <c r="EN327" s="104" t="str">
        <f t="shared" si="287"/>
        <v/>
      </c>
      <c r="EO327" s="104" t="str">
        <f t="shared" si="287"/>
        <v/>
      </c>
      <c r="EP327" s="104" t="str">
        <f t="shared" si="287"/>
        <v/>
      </c>
      <c r="EQ327" s="104" t="str">
        <f t="shared" si="287"/>
        <v/>
      </c>
      <c r="ER327" s="104" t="str">
        <f t="shared" si="287"/>
        <v/>
      </c>
      <c r="ES327" s="104"/>
      <c r="ET327" s="104" t="str">
        <f t="shared" si="298"/>
        <v/>
      </c>
      <c r="EU327" s="104" t="str">
        <f t="shared" si="298"/>
        <v/>
      </c>
      <c r="EV327" s="104" t="str">
        <f t="shared" si="298"/>
        <v/>
      </c>
      <c r="EW327" s="104" t="str">
        <f t="shared" si="298"/>
        <v/>
      </c>
      <c r="EX327" s="104" t="str">
        <f t="shared" si="298"/>
        <v/>
      </c>
      <c r="EY327" s="104" t="str">
        <f t="shared" si="288"/>
        <v/>
      </c>
      <c r="EZ327" s="104" t="str">
        <f t="shared" si="288"/>
        <v/>
      </c>
      <c r="FA327" s="104" t="str">
        <f t="shared" si="288"/>
        <v/>
      </c>
      <c r="FB327" s="104" t="str">
        <f t="shared" si="288"/>
        <v/>
      </c>
      <c r="FC327" s="104" t="str">
        <f t="shared" si="288"/>
        <v/>
      </c>
      <c r="FD327" s="104" t="str">
        <f t="shared" si="288"/>
        <v/>
      </c>
      <c r="FE327" s="104" t="str">
        <f t="shared" si="288"/>
        <v/>
      </c>
      <c r="FF327" s="104" t="str">
        <f t="shared" si="288"/>
        <v/>
      </c>
      <c r="FG327" s="104"/>
      <c r="FH327" s="104" t="str">
        <f t="shared" si="299"/>
        <v/>
      </c>
      <c r="FI327" s="104" t="str">
        <f t="shared" si="299"/>
        <v/>
      </c>
      <c r="FJ327" s="104" t="str">
        <f t="shared" si="299"/>
        <v/>
      </c>
      <c r="FK327" s="104" t="str">
        <f t="shared" si="299"/>
        <v/>
      </c>
      <c r="FL327" s="104" t="str">
        <f t="shared" si="299"/>
        <v/>
      </c>
      <c r="FM327" s="104" t="str">
        <f t="shared" si="289"/>
        <v/>
      </c>
      <c r="FN327" s="104" t="str">
        <f t="shared" si="289"/>
        <v/>
      </c>
      <c r="FO327" s="104" t="str">
        <f t="shared" si="289"/>
        <v/>
      </c>
      <c r="FP327" s="104" t="str">
        <f t="shared" si="289"/>
        <v/>
      </c>
      <c r="FQ327" s="104" t="str">
        <f t="shared" si="289"/>
        <v/>
      </c>
      <c r="FR327" s="104" t="str">
        <f t="shared" si="289"/>
        <v/>
      </c>
      <c r="FS327" s="104" t="str">
        <f t="shared" si="289"/>
        <v/>
      </c>
      <c r="FT327" s="104" t="str">
        <f t="shared" si="289"/>
        <v/>
      </c>
      <c r="FU327" s="104"/>
      <c r="FV327" s="104" t="str">
        <f t="shared" si="300"/>
        <v/>
      </c>
      <c r="FW327" s="104" t="str">
        <f t="shared" si="300"/>
        <v/>
      </c>
      <c r="FX327" s="104" t="str">
        <f t="shared" si="300"/>
        <v/>
      </c>
      <c r="FY327" s="104" t="str">
        <f t="shared" si="300"/>
        <v/>
      </c>
      <c r="FZ327" s="104" t="str">
        <f t="shared" si="300"/>
        <v/>
      </c>
      <c r="GA327" s="104" t="str">
        <f t="shared" si="290"/>
        <v/>
      </c>
      <c r="GB327" s="104" t="str">
        <f t="shared" si="290"/>
        <v/>
      </c>
      <c r="GC327" s="104" t="str">
        <f t="shared" si="290"/>
        <v/>
      </c>
      <c r="GD327" s="104" t="str">
        <f t="shared" si="290"/>
        <v/>
      </c>
      <c r="GE327" s="104" t="str">
        <f t="shared" si="290"/>
        <v/>
      </c>
      <c r="GF327" s="104" t="str">
        <f t="shared" si="290"/>
        <v/>
      </c>
      <c r="GG327" s="104" t="str">
        <f t="shared" si="290"/>
        <v/>
      </c>
      <c r="GH327" s="104" t="str">
        <f t="shared" si="290"/>
        <v/>
      </c>
      <c r="GI327" s="104"/>
      <c r="GJ327" s="104" t="str">
        <f t="shared" si="301"/>
        <v/>
      </c>
      <c r="GK327" s="104" t="str">
        <f t="shared" si="301"/>
        <v/>
      </c>
      <c r="GL327" s="104" t="str">
        <f t="shared" si="301"/>
        <v/>
      </c>
      <c r="GM327" s="104" t="str">
        <f t="shared" si="301"/>
        <v/>
      </c>
      <c r="GN327" s="104" t="str">
        <f t="shared" si="301"/>
        <v/>
      </c>
      <c r="GO327" s="104" t="str">
        <f t="shared" si="291"/>
        <v/>
      </c>
      <c r="GP327" s="104" t="str">
        <f t="shared" si="291"/>
        <v/>
      </c>
      <c r="GQ327" s="104" t="str">
        <f t="shared" si="291"/>
        <v/>
      </c>
      <c r="GR327" s="104" t="str">
        <f t="shared" si="291"/>
        <v/>
      </c>
      <c r="GS327" s="104" t="str">
        <f t="shared" si="291"/>
        <v/>
      </c>
      <c r="GT327" s="104" t="str">
        <f t="shared" si="291"/>
        <v/>
      </c>
      <c r="GU327" s="104" t="str">
        <f t="shared" si="291"/>
        <v/>
      </c>
      <c r="GV327" s="104" t="str">
        <f t="shared" si="291"/>
        <v/>
      </c>
      <c r="GW327" s="104"/>
      <c r="GX327" s="104" t="str">
        <f t="shared" si="302"/>
        <v/>
      </c>
      <c r="GY327" s="104" t="str">
        <f t="shared" si="302"/>
        <v/>
      </c>
      <c r="GZ327" s="104" t="str">
        <f t="shared" si="302"/>
        <v/>
      </c>
      <c r="HA327" s="104" t="str">
        <f t="shared" si="302"/>
        <v/>
      </c>
      <c r="HB327" s="104" t="str">
        <f t="shared" si="302"/>
        <v/>
      </c>
      <c r="HC327" s="104" t="str">
        <f t="shared" si="292"/>
        <v/>
      </c>
      <c r="HD327" s="104" t="str">
        <f t="shared" si="292"/>
        <v/>
      </c>
      <c r="HE327" s="104" t="str">
        <f t="shared" si="292"/>
        <v/>
      </c>
      <c r="HF327" s="104" t="str">
        <f t="shared" si="292"/>
        <v/>
      </c>
      <c r="HG327" s="104" t="str">
        <f t="shared" si="292"/>
        <v/>
      </c>
      <c r="HH327" s="104" t="str">
        <f t="shared" si="292"/>
        <v/>
      </c>
      <c r="HI327" s="104" t="str">
        <f t="shared" si="292"/>
        <v/>
      </c>
      <c r="HJ327" s="104" t="str">
        <f t="shared" si="292"/>
        <v/>
      </c>
    </row>
    <row r="328" spans="1:218" x14ac:dyDescent="0.25">
      <c r="A328" s="91">
        <v>40674</v>
      </c>
      <c r="B328" s="113">
        <v>0.62916666666666665</v>
      </c>
      <c r="C328" s="114" t="s">
        <v>571</v>
      </c>
      <c r="D328" s="160" t="s">
        <v>586</v>
      </c>
      <c r="E328" s="112">
        <v>12.6</v>
      </c>
      <c r="F328" s="134"/>
      <c r="G328" s="161"/>
      <c r="H328" s="162" t="str">
        <f>INDEX('Daily Activity List'!B:B,MATCH(A328,'Daily Activity List'!$A:$A))</f>
        <v>ClO2 - Characterization Sampling3</v>
      </c>
      <c r="I328" s="136"/>
      <c r="J328" s="104" t="str">
        <f t="shared" si="259"/>
        <v/>
      </c>
      <c r="K328" s="104" t="str">
        <f t="shared" si="259"/>
        <v/>
      </c>
      <c r="L328" s="104" t="str">
        <f t="shared" si="303"/>
        <v/>
      </c>
      <c r="M328" s="104" t="str">
        <f t="shared" si="303"/>
        <v/>
      </c>
      <c r="N328" s="104" t="str">
        <f t="shared" si="303"/>
        <v/>
      </c>
      <c r="O328" s="104" t="str">
        <f t="shared" si="303"/>
        <v/>
      </c>
      <c r="P328" s="104" t="str">
        <f t="shared" si="303"/>
        <v/>
      </c>
      <c r="Q328" s="104" t="str">
        <f t="shared" si="303"/>
        <v/>
      </c>
      <c r="R328" s="104" t="str">
        <f t="shared" si="303"/>
        <v/>
      </c>
      <c r="S328" s="104">
        <f t="shared" si="303"/>
        <v>12.6</v>
      </c>
      <c r="T328" s="104" t="str">
        <f t="shared" si="303"/>
        <v/>
      </c>
      <c r="U328" s="104" t="str">
        <f t="shared" si="303"/>
        <v/>
      </c>
      <c r="V328" s="104" t="str">
        <f t="shared" si="303"/>
        <v/>
      </c>
      <c r="W328" s="136"/>
      <c r="X328" s="104" t="str">
        <f t="shared" si="279"/>
        <v/>
      </c>
      <c r="Y328" s="104" t="str">
        <f t="shared" si="304"/>
        <v/>
      </c>
      <c r="Z328" s="104" t="str">
        <f t="shared" si="304"/>
        <v/>
      </c>
      <c r="AA328" s="104" t="str">
        <f t="shared" si="304"/>
        <v/>
      </c>
      <c r="AB328" s="104" t="str">
        <f t="shared" si="304"/>
        <v/>
      </c>
      <c r="AC328" s="104" t="str">
        <f t="shared" si="304"/>
        <v/>
      </c>
      <c r="AD328" s="104" t="str">
        <f t="shared" si="304"/>
        <v/>
      </c>
      <c r="AE328" s="104" t="str">
        <f t="shared" si="304"/>
        <v/>
      </c>
      <c r="AF328" s="104" t="str">
        <f t="shared" si="304"/>
        <v/>
      </c>
      <c r="AG328" s="104" t="str">
        <f t="shared" si="304"/>
        <v/>
      </c>
      <c r="AH328" s="104" t="str">
        <f t="shared" si="304"/>
        <v/>
      </c>
      <c r="AI328" s="104" t="str">
        <f t="shared" si="304"/>
        <v/>
      </c>
      <c r="AJ328" s="104" t="str">
        <f t="shared" si="304"/>
        <v/>
      </c>
      <c r="AK328" s="104"/>
      <c r="AL328" s="104" t="str">
        <f t="shared" si="280"/>
        <v/>
      </c>
      <c r="AM328" s="104" t="str">
        <f t="shared" si="305"/>
        <v/>
      </c>
      <c r="AN328" s="104" t="str">
        <f t="shared" si="305"/>
        <v/>
      </c>
      <c r="AO328" s="104" t="str">
        <f t="shared" si="305"/>
        <v/>
      </c>
      <c r="AP328" s="104" t="str">
        <f t="shared" si="305"/>
        <v/>
      </c>
      <c r="AQ328" s="104" t="str">
        <f t="shared" si="305"/>
        <v/>
      </c>
      <c r="AR328" s="104" t="str">
        <f t="shared" si="305"/>
        <v/>
      </c>
      <c r="AS328" s="104" t="str">
        <f t="shared" si="305"/>
        <v/>
      </c>
      <c r="AT328" s="104" t="str">
        <f t="shared" si="305"/>
        <v/>
      </c>
      <c r="AU328" s="104" t="str">
        <f t="shared" si="305"/>
        <v/>
      </c>
      <c r="AV328" s="104" t="str">
        <f t="shared" si="305"/>
        <v/>
      </c>
      <c r="AW328" s="104" t="str">
        <f t="shared" si="305"/>
        <v/>
      </c>
      <c r="AX328" s="104" t="str">
        <f t="shared" si="305"/>
        <v/>
      </c>
      <c r="AY328" s="104"/>
      <c r="AZ328" s="104" t="str">
        <f t="shared" si="281"/>
        <v/>
      </c>
      <c r="BA328" s="104" t="str">
        <f t="shared" si="306"/>
        <v/>
      </c>
      <c r="BB328" s="104" t="str">
        <f t="shared" si="306"/>
        <v/>
      </c>
      <c r="BC328" s="104" t="str">
        <f t="shared" si="306"/>
        <v/>
      </c>
      <c r="BD328" s="104" t="str">
        <f t="shared" si="306"/>
        <v/>
      </c>
      <c r="BE328" s="104" t="str">
        <f t="shared" si="306"/>
        <v/>
      </c>
      <c r="BF328" s="104" t="str">
        <f t="shared" si="306"/>
        <v/>
      </c>
      <c r="BG328" s="104" t="str">
        <f t="shared" si="306"/>
        <v/>
      </c>
      <c r="BH328" s="104" t="str">
        <f t="shared" si="306"/>
        <v/>
      </c>
      <c r="BI328" s="104" t="str">
        <f t="shared" si="306"/>
        <v/>
      </c>
      <c r="BJ328" s="104" t="str">
        <f t="shared" si="306"/>
        <v/>
      </c>
      <c r="BK328" s="104" t="str">
        <f t="shared" si="306"/>
        <v/>
      </c>
      <c r="BL328" s="104" t="str">
        <f t="shared" si="306"/>
        <v/>
      </c>
      <c r="BM328" s="104"/>
      <c r="BN328" s="104" t="str">
        <f t="shared" si="282"/>
        <v/>
      </c>
      <c r="BO328" s="104" t="str">
        <f t="shared" si="307"/>
        <v/>
      </c>
      <c r="BP328" s="104" t="str">
        <f t="shared" si="307"/>
        <v/>
      </c>
      <c r="BQ328" s="104" t="str">
        <f t="shared" si="307"/>
        <v/>
      </c>
      <c r="BR328" s="104" t="str">
        <f t="shared" si="307"/>
        <v/>
      </c>
      <c r="BS328" s="104" t="str">
        <f t="shared" si="307"/>
        <v/>
      </c>
      <c r="BT328" s="104" t="str">
        <f t="shared" si="307"/>
        <v/>
      </c>
      <c r="BU328" s="104" t="str">
        <f t="shared" si="307"/>
        <v/>
      </c>
      <c r="BV328" s="104" t="str">
        <f t="shared" si="307"/>
        <v/>
      </c>
      <c r="BW328" s="104" t="str">
        <f t="shared" si="307"/>
        <v/>
      </c>
      <c r="BX328" s="104" t="str">
        <f t="shared" si="307"/>
        <v/>
      </c>
      <c r="BY328" s="104" t="str">
        <f t="shared" si="307"/>
        <v/>
      </c>
      <c r="BZ328" s="104" t="str">
        <f t="shared" si="307"/>
        <v/>
      </c>
      <c r="CA328" s="104"/>
      <c r="CB328" s="104" t="str">
        <f t="shared" si="293"/>
        <v/>
      </c>
      <c r="CC328" s="104" t="str">
        <f t="shared" si="293"/>
        <v/>
      </c>
      <c r="CD328" s="104" t="str">
        <f t="shared" si="293"/>
        <v/>
      </c>
      <c r="CE328" s="104" t="str">
        <f t="shared" si="293"/>
        <v/>
      </c>
      <c r="CF328" s="104" t="str">
        <f t="shared" si="293"/>
        <v/>
      </c>
      <c r="CG328" s="104" t="str">
        <f t="shared" si="283"/>
        <v/>
      </c>
      <c r="CH328" s="104" t="str">
        <f t="shared" si="283"/>
        <v/>
      </c>
      <c r="CI328" s="104" t="str">
        <f t="shared" si="283"/>
        <v/>
      </c>
      <c r="CJ328" s="104" t="str">
        <f t="shared" si="283"/>
        <v/>
      </c>
      <c r="CK328" s="104" t="str">
        <f t="shared" si="283"/>
        <v/>
      </c>
      <c r="CL328" s="104" t="str">
        <f t="shared" si="283"/>
        <v/>
      </c>
      <c r="CM328" s="104" t="str">
        <f t="shared" si="283"/>
        <v/>
      </c>
      <c r="CN328" s="104" t="str">
        <f t="shared" si="283"/>
        <v/>
      </c>
      <c r="CO328" s="104"/>
      <c r="CP328" s="104" t="str">
        <f t="shared" si="294"/>
        <v/>
      </c>
      <c r="CQ328" s="104" t="str">
        <f t="shared" si="294"/>
        <v/>
      </c>
      <c r="CR328" s="104" t="str">
        <f t="shared" si="294"/>
        <v/>
      </c>
      <c r="CS328" s="104" t="str">
        <f t="shared" si="294"/>
        <v/>
      </c>
      <c r="CT328" s="104" t="str">
        <f t="shared" si="294"/>
        <v/>
      </c>
      <c r="CU328" s="104" t="str">
        <f t="shared" si="284"/>
        <v/>
      </c>
      <c r="CV328" s="104" t="str">
        <f t="shared" si="284"/>
        <v/>
      </c>
      <c r="CW328" s="104" t="str">
        <f t="shared" si="284"/>
        <v/>
      </c>
      <c r="CX328" s="104" t="str">
        <f t="shared" si="284"/>
        <v/>
      </c>
      <c r="CY328" s="104" t="str">
        <f t="shared" si="284"/>
        <v/>
      </c>
      <c r="CZ328" s="104" t="str">
        <f t="shared" si="284"/>
        <v/>
      </c>
      <c r="DA328" s="104" t="str">
        <f t="shared" si="284"/>
        <v/>
      </c>
      <c r="DB328" s="104" t="str">
        <f t="shared" si="284"/>
        <v/>
      </c>
      <c r="DC328" s="104"/>
      <c r="DD328" s="104" t="str">
        <f t="shared" si="295"/>
        <v/>
      </c>
      <c r="DE328" s="104" t="str">
        <f t="shared" si="295"/>
        <v/>
      </c>
      <c r="DF328" s="104" t="str">
        <f t="shared" si="295"/>
        <v/>
      </c>
      <c r="DG328" s="104" t="str">
        <f t="shared" si="295"/>
        <v/>
      </c>
      <c r="DH328" s="104" t="str">
        <f t="shared" si="295"/>
        <v/>
      </c>
      <c r="DI328" s="104" t="str">
        <f t="shared" si="285"/>
        <v/>
      </c>
      <c r="DJ328" s="104" t="str">
        <f t="shared" si="285"/>
        <v/>
      </c>
      <c r="DK328" s="104" t="str">
        <f t="shared" si="285"/>
        <v/>
      </c>
      <c r="DL328" s="104" t="str">
        <f t="shared" si="285"/>
        <v/>
      </c>
      <c r="DM328" s="104" t="str">
        <f t="shared" si="285"/>
        <v/>
      </c>
      <c r="DN328" s="104" t="str">
        <f t="shared" si="285"/>
        <v/>
      </c>
      <c r="DO328" s="104" t="str">
        <f t="shared" si="285"/>
        <v/>
      </c>
      <c r="DP328" s="104" t="str">
        <f t="shared" si="285"/>
        <v/>
      </c>
      <c r="DQ328" s="104"/>
      <c r="DR328" s="104" t="str">
        <f t="shared" si="296"/>
        <v/>
      </c>
      <c r="DS328" s="104" t="str">
        <f t="shared" si="296"/>
        <v/>
      </c>
      <c r="DT328" s="104" t="str">
        <f t="shared" si="296"/>
        <v/>
      </c>
      <c r="DU328" s="104" t="str">
        <f t="shared" si="296"/>
        <v/>
      </c>
      <c r="DV328" s="104" t="str">
        <f t="shared" si="296"/>
        <v/>
      </c>
      <c r="DW328" s="104" t="str">
        <f t="shared" si="286"/>
        <v/>
      </c>
      <c r="DX328" s="104" t="str">
        <f t="shared" si="286"/>
        <v/>
      </c>
      <c r="DY328" s="104" t="str">
        <f t="shared" si="286"/>
        <v/>
      </c>
      <c r="DZ328" s="104" t="str">
        <f t="shared" si="286"/>
        <v/>
      </c>
      <c r="EA328" s="104" t="str">
        <f t="shared" si="286"/>
        <v/>
      </c>
      <c r="EB328" s="104" t="str">
        <f t="shared" si="286"/>
        <v/>
      </c>
      <c r="EC328" s="104" t="str">
        <f t="shared" si="286"/>
        <v/>
      </c>
      <c r="ED328" s="104" t="str">
        <f t="shared" si="286"/>
        <v/>
      </c>
      <c r="EE328" s="104"/>
      <c r="EF328" s="104" t="str">
        <f t="shared" si="297"/>
        <v/>
      </c>
      <c r="EG328" s="104" t="str">
        <f t="shared" si="297"/>
        <v/>
      </c>
      <c r="EH328" s="104" t="str">
        <f t="shared" si="297"/>
        <v/>
      </c>
      <c r="EI328" s="104" t="str">
        <f t="shared" si="297"/>
        <v/>
      </c>
      <c r="EJ328" s="104" t="str">
        <f t="shared" si="297"/>
        <v/>
      </c>
      <c r="EK328" s="104" t="str">
        <f t="shared" si="287"/>
        <v/>
      </c>
      <c r="EL328" s="104" t="str">
        <f t="shared" si="287"/>
        <v/>
      </c>
      <c r="EM328" s="104" t="str">
        <f t="shared" si="287"/>
        <v/>
      </c>
      <c r="EN328" s="104" t="str">
        <f t="shared" si="287"/>
        <v/>
      </c>
      <c r="EO328" s="104" t="str">
        <f t="shared" si="287"/>
        <v/>
      </c>
      <c r="EP328" s="104" t="str">
        <f t="shared" si="287"/>
        <v/>
      </c>
      <c r="EQ328" s="104" t="str">
        <f t="shared" si="287"/>
        <v/>
      </c>
      <c r="ER328" s="104" t="str">
        <f t="shared" si="287"/>
        <v/>
      </c>
      <c r="ES328" s="104"/>
      <c r="ET328" s="104" t="str">
        <f t="shared" si="298"/>
        <v/>
      </c>
      <c r="EU328" s="104" t="str">
        <f t="shared" si="298"/>
        <v/>
      </c>
      <c r="EV328" s="104" t="str">
        <f t="shared" si="298"/>
        <v/>
      </c>
      <c r="EW328" s="104" t="str">
        <f t="shared" si="298"/>
        <v/>
      </c>
      <c r="EX328" s="104" t="str">
        <f t="shared" si="298"/>
        <v/>
      </c>
      <c r="EY328" s="104" t="str">
        <f t="shared" si="288"/>
        <v/>
      </c>
      <c r="EZ328" s="104" t="str">
        <f t="shared" si="288"/>
        <v/>
      </c>
      <c r="FA328" s="104" t="str">
        <f t="shared" si="288"/>
        <v/>
      </c>
      <c r="FB328" s="104" t="str">
        <f t="shared" si="288"/>
        <v/>
      </c>
      <c r="FC328" s="104" t="str">
        <f t="shared" si="288"/>
        <v/>
      </c>
      <c r="FD328" s="104" t="str">
        <f t="shared" si="288"/>
        <v/>
      </c>
      <c r="FE328" s="104" t="str">
        <f t="shared" si="288"/>
        <v/>
      </c>
      <c r="FF328" s="104" t="str">
        <f t="shared" si="288"/>
        <v/>
      </c>
      <c r="FG328" s="104"/>
      <c r="FH328" s="104" t="str">
        <f t="shared" si="299"/>
        <v/>
      </c>
      <c r="FI328" s="104" t="str">
        <f t="shared" si="299"/>
        <v/>
      </c>
      <c r="FJ328" s="104" t="str">
        <f t="shared" si="299"/>
        <v/>
      </c>
      <c r="FK328" s="104" t="str">
        <f t="shared" si="299"/>
        <v/>
      </c>
      <c r="FL328" s="104" t="str">
        <f t="shared" si="299"/>
        <v/>
      </c>
      <c r="FM328" s="104" t="str">
        <f t="shared" si="289"/>
        <v/>
      </c>
      <c r="FN328" s="104" t="str">
        <f t="shared" si="289"/>
        <v/>
      </c>
      <c r="FO328" s="104" t="str">
        <f t="shared" si="289"/>
        <v/>
      </c>
      <c r="FP328" s="104" t="str">
        <f t="shared" si="289"/>
        <v/>
      </c>
      <c r="FQ328" s="104" t="str">
        <f t="shared" si="289"/>
        <v/>
      </c>
      <c r="FR328" s="104" t="str">
        <f t="shared" si="289"/>
        <v/>
      </c>
      <c r="FS328" s="104" t="str">
        <f t="shared" si="289"/>
        <v/>
      </c>
      <c r="FT328" s="104" t="str">
        <f t="shared" si="289"/>
        <v/>
      </c>
      <c r="FU328" s="104"/>
      <c r="FV328" s="104" t="str">
        <f t="shared" si="300"/>
        <v/>
      </c>
      <c r="FW328" s="104" t="str">
        <f t="shared" si="300"/>
        <v/>
      </c>
      <c r="FX328" s="104" t="str">
        <f t="shared" si="300"/>
        <v/>
      </c>
      <c r="FY328" s="104" t="str">
        <f t="shared" si="300"/>
        <v/>
      </c>
      <c r="FZ328" s="104" t="str">
        <f t="shared" si="300"/>
        <v/>
      </c>
      <c r="GA328" s="104" t="str">
        <f t="shared" si="290"/>
        <v/>
      </c>
      <c r="GB328" s="104" t="str">
        <f t="shared" si="290"/>
        <v/>
      </c>
      <c r="GC328" s="104" t="str">
        <f t="shared" si="290"/>
        <v/>
      </c>
      <c r="GD328" s="104" t="str">
        <f t="shared" si="290"/>
        <v/>
      </c>
      <c r="GE328" s="104" t="str">
        <f t="shared" si="290"/>
        <v/>
      </c>
      <c r="GF328" s="104" t="str">
        <f t="shared" si="290"/>
        <v/>
      </c>
      <c r="GG328" s="104" t="str">
        <f t="shared" si="290"/>
        <v/>
      </c>
      <c r="GH328" s="104" t="str">
        <f t="shared" si="290"/>
        <v/>
      </c>
      <c r="GI328" s="104"/>
      <c r="GJ328" s="104" t="str">
        <f t="shared" si="301"/>
        <v/>
      </c>
      <c r="GK328" s="104" t="str">
        <f t="shared" si="301"/>
        <v/>
      </c>
      <c r="GL328" s="104" t="str">
        <f t="shared" si="301"/>
        <v/>
      </c>
      <c r="GM328" s="104" t="str">
        <f t="shared" si="301"/>
        <v/>
      </c>
      <c r="GN328" s="104" t="str">
        <f t="shared" si="301"/>
        <v/>
      </c>
      <c r="GO328" s="104" t="str">
        <f t="shared" si="291"/>
        <v/>
      </c>
      <c r="GP328" s="104" t="str">
        <f t="shared" si="291"/>
        <v/>
      </c>
      <c r="GQ328" s="104" t="str">
        <f t="shared" si="291"/>
        <v/>
      </c>
      <c r="GR328" s="104" t="str">
        <f t="shared" si="291"/>
        <v/>
      </c>
      <c r="GS328" s="104" t="str">
        <f t="shared" si="291"/>
        <v/>
      </c>
      <c r="GT328" s="104" t="str">
        <f t="shared" si="291"/>
        <v/>
      </c>
      <c r="GU328" s="104" t="str">
        <f t="shared" si="291"/>
        <v/>
      </c>
      <c r="GV328" s="104" t="str">
        <f t="shared" si="291"/>
        <v/>
      </c>
      <c r="GW328" s="104"/>
      <c r="GX328" s="104" t="str">
        <f t="shared" si="302"/>
        <v/>
      </c>
      <c r="GY328" s="104" t="str">
        <f t="shared" si="302"/>
        <v/>
      </c>
      <c r="GZ328" s="104" t="str">
        <f t="shared" si="302"/>
        <v/>
      </c>
      <c r="HA328" s="104" t="str">
        <f t="shared" si="302"/>
        <v/>
      </c>
      <c r="HB328" s="104" t="str">
        <f t="shared" si="302"/>
        <v/>
      </c>
      <c r="HC328" s="104" t="str">
        <f t="shared" si="292"/>
        <v/>
      </c>
      <c r="HD328" s="104" t="str">
        <f t="shared" si="292"/>
        <v/>
      </c>
      <c r="HE328" s="104" t="str">
        <f t="shared" si="292"/>
        <v/>
      </c>
      <c r="HF328" s="104" t="str">
        <f t="shared" si="292"/>
        <v/>
      </c>
      <c r="HG328" s="104" t="str">
        <f t="shared" si="292"/>
        <v/>
      </c>
      <c r="HH328" s="104" t="str">
        <f t="shared" si="292"/>
        <v/>
      </c>
      <c r="HI328" s="104" t="str">
        <f t="shared" si="292"/>
        <v/>
      </c>
      <c r="HJ328" s="104" t="str">
        <f t="shared" si="292"/>
        <v/>
      </c>
    </row>
    <row r="329" spans="1:218" x14ac:dyDescent="0.25">
      <c r="A329" s="91">
        <v>40674</v>
      </c>
      <c r="B329" s="113">
        <v>0.63888888888888895</v>
      </c>
      <c r="C329" s="114" t="s">
        <v>571</v>
      </c>
      <c r="D329" s="160" t="s">
        <v>703</v>
      </c>
      <c r="E329" s="112">
        <v>15</v>
      </c>
      <c r="F329" s="134"/>
      <c r="G329" s="161"/>
      <c r="H329" s="162" t="str">
        <f>INDEX('Daily Activity List'!B:B,MATCH(A329,'Daily Activity List'!$A:$A))</f>
        <v>ClO2 - Characterization Sampling3</v>
      </c>
      <c r="I329" s="136"/>
      <c r="J329" s="104" t="str">
        <f t="shared" si="259"/>
        <v/>
      </c>
      <c r="K329" s="104" t="str">
        <f t="shared" si="259"/>
        <v/>
      </c>
      <c r="L329" s="104" t="str">
        <f t="shared" si="303"/>
        <v/>
      </c>
      <c r="M329" s="104" t="str">
        <f t="shared" si="303"/>
        <v/>
      </c>
      <c r="N329" s="104" t="str">
        <f t="shared" si="303"/>
        <v/>
      </c>
      <c r="O329" s="104" t="str">
        <f t="shared" si="303"/>
        <v/>
      </c>
      <c r="P329" s="104" t="str">
        <f t="shared" si="303"/>
        <v/>
      </c>
      <c r="Q329" s="104" t="str">
        <f t="shared" si="303"/>
        <v/>
      </c>
      <c r="R329" s="104" t="str">
        <f t="shared" si="303"/>
        <v/>
      </c>
      <c r="S329" s="104">
        <f t="shared" si="303"/>
        <v>15</v>
      </c>
      <c r="T329" s="104" t="str">
        <f t="shared" si="303"/>
        <v/>
      </c>
      <c r="U329" s="104" t="str">
        <f t="shared" si="303"/>
        <v/>
      </c>
      <c r="V329" s="104" t="str">
        <f t="shared" si="303"/>
        <v/>
      </c>
      <c r="W329" s="136"/>
      <c r="X329" s="104" t="str">
        <f t="shared" si="279"/>
        <v/>
      </c>
      <c r="Y329" s="104" t="str">
        <f t="shared" si="304"/>
        <v/>
      </c>
      <c r="Z329" s="104" t="str">
        <f t="shared" si="304"/>
        <v/>
      </c>
      <c r="AA329" s="104" t="str">
        <f t="shared" si="304"/>
        <v/>
      </c>
      <c r="AB329" s="104" t="str">
        <f t="shared" si="304"/>
        <v/>
      </c>
      <c r="AC329" s="104" t="str">
        <f t="shared" si="304"/>
        <v/>
      </c>
      <c r="AD329" s="104" t="str">
        <f t="shared" si="304"/>
        <v/>
      </c>
      <c r="AE329" s="104" t="str">
        <f t="shared" si="304"/>
        <v/>
      </c>
      <c r="AF329" s="104" t="str">
        <f t="shared" si="304"/>
        <v/>
      </c>
      <c r="AG329" s="104" t="str">
        <f t="shared" si="304"/>
        <v/>
      </c>
      <c r="AH329" s="104" t="str">
        <f t="shared" si="304"/>
        <v/>
      </c>
      <c r="AI329" s="104" t="str">
        <f t="shared" si="304"/>
        <v/>
      </c>
      <c r="AJ329" s="104" t="str">
        <f t="shared" si="304"/>
        <v/>
      </c>
      <c r="AK329" s="104"/>
      <c r="AL329" s="104" t="str">
        <f t="shared" si="280"/>
        <v/>
      </c>
      <c r="AM329" s="104" t="str">
        <f t="shared" si="305"/>
        <v/>
      </c>
      <c r="AN329" s="104" t="str">
        <f t="shared" si="305"/>
        <v/>
      </c>
      <c r="AO329" s="104" t="str">
        <f t="shared" si="305"/>
        <v/>
      </c>
      <c r="AP329" s="104" t="str">
        <f t="shared" si="305"/>
        <v/>
      </c>
      <c r="AQ329" s="104" t="str">
        <f t="shared" si="305"/>
        <v/>
      </c>
      <c r="AR329" s="104" t="str">
        <f t="shared" si="305"/>
        <v/>
      </c>
      <c r="AS329" s="104" t="str">
        <f t="shared" si="305"/>
        <v/>
      </c>
      <c r="AT329" s="104" t="str">
        <f t="shared" si="305"/>
        <v/>
      </c>
      <c r="AU329" s="104" t="str">
        <f t="shared" si="305"/>
        <v/>
      </c>
      <c r="AV329" s="104" t="str">
        <f t="shared" si="305"/>
        <v/>
      </c>
      <c r="AW329" s="104" t="str">
        <f t="shared" si="305"/>
        <v/>
      </c>
      <c r="AX329" s="104" t="str">
        <f t="shared" si="305"/>
        <v/>
      </c>
      <c r="AY329" s="104"/>
      <c r="AZ329" s="104" t="str">
        <f t="shared" si="281"/>
        <v/>
      </c>
      <c r="BA329" s="104" t="str">
        <f t="shared" si="306"/>
        <v/>
      </c>
      <c r="BB329" s="104" t="str">
        <f t="shared" si="306"/>
        <v/>
      </c>
      <c r="BC329" s="104" t="str">
        <f t="shared" si="306"/>
        <v/>
      </c>
      <c r="BD329" s="104" t="str">
        <f t="shared" si="306"/>
        <v/>
      </c>
      <c r="BE329" s="104" t="str">
        <f t="shared" si="306"/>
        <v/>
      </c>
      <c r="BF329" s="104" t="str">
        <f t="shared" si="306"/>
        <v/>
      </c>
      <c r="BG329" s="104" t="str">
        <f t="shared" si="306"/>
        <v/>
      </c>
      <c r="BH329" s="104" t="str">
        <f t="shared" si="306"/>
        <v/>
      </c>
      <c r="BI329" s="104" t="str">
        <f t="shared" si="306"/>
        <v/>
      </c>
      <c r="BJ329" s="104" t="str">
        <f t="shared" si="306"/>
        <v/>
      </c>
      <c r="BK329" s="104" t="str">
        <f t="shared" si="306"/>
        <v/>
      </c>
      <c r="BL329" s="104" t="str">
        <f t="shared" si="306"/>
        <v/>
      </c>
      <c r="BM329" s="104"/>
      <c r="BN329" s="104" t="str">
        <f t="shared" si="282"/>
        <v/>
      </c>
      <c r="BO329" s="104" t="str">
        <f t="shared" si="307"/>
        <v/>
      </c>
      <c r="BP329" s="104" t="str">
        <f t="shared" si="307"/>
        <v/>
      </c>
      <c r="BQ329" s="104" t="str">
        <f t="shared" si="307"/>
        <v/>
      </c>
      <c r="BR329" s="104" t="str">
        <f t="shared" si="307"/>
        <v/>
      </c>
      <c r="BS329" s="104" t="str">
        <f t="shared" si="307"/>
        <v/>
      </c>
      <c r="BT329" s="104" t="str">
        <f t="shared" si="307"/>
        <v/>
      </c>
      <c r="BU329" s="104" t="str">
        <f t="shared" si="307"/>
        <v/>
      </c>
      <c r="BV329" s="104" t="str">
        <f t="shared" si="307"/>
        <v/>
      </c>
      <c r="BW329" s="104" t="str">
        <f t="shared" si="307"/>
        <v/>
      </c>
      <c r="BX329" s="104" t="str">
        <f t="shared" si="307"/>
        <v/>
      </c>
      <c r="BY329" s="104" t="str">
        <f t="shared" si="307"/>
        <v/>
      </c>
      <c r="BZ329" s="104" t="str">
        <f t="shared" si="307"/>
        <v/>
      </c>
      <c r="CA329" s="104"/>
      <c r="CB329" s="104" t="str">
        <f t="shared" si="293"/>
        <v/>
      </c>
      <c r="CC329" s="104" t="str">
        <f t="shared" si="293"/>
        <v/>
      </c>
      <c r="CD329" s="104" t="str">
        <f t="shared" si="293"/>
        <v/>
      </c>
      <c r="CE329" s="104" t="str">
        <f t="shared" si="293"/>
        <v/>
      </c>
      <c r="CF329" s="104" t="str">
        <f t="shared" si="293"/>
        <v/>
      </c>
      <c r="CG329" s="104" t="str">
        <f t="shared" si="283"/>
        <v/>
      </c>
      <c r="CH329" s="104" t="str">
        <f t="shared" si="283"/>
        <v/>
      </c>
      <c r="CI329" s="104" t="str">
        <f t="shared" si="283"/>
        <v/>
      </c>
      <c r="CJ329" s="104" t="str">
        <f t="shared" si="283"/>
        <v/>
      </c>
      <c r="CK329" s="104" t="str">
        <f t="shared" si="283"/>
        <v/>
      </c>
      <c r="CL329" s="104" t="str">
        <f t="shared" si="283"/>
        <v/>
      </c>
      <c r="CM329" s="104" t="str">
        <f t="shared" si="283"/>
        <v/>
      </c>
      <c r="CN329" s="104" t="str">
        <f t="shared" si="283"/>
        <v/>
      </c>
      <c r="CO329" s="104"/>
      <c r="CP329" s="104" t="str">
        <f t="shared" si="294"/>
        <v/>
      </c>
      <c r="CQ329" s="104" t="str">
        <f t="shared" si="294"/>
        <v/>
      </c>
      <c r="CR329" s="104" t="str">
        <f t="shared" si="294"/>
        <v/>
      </c>
      <c r="CS329" s="104" t="str">
        <f t="shared" si="294"/>
        <v/>
      </c>
      <c r="CT329" s="104" t="str">
        <f t="shared" si="294"/>
        <v/>
      </c>
      <c r="CU329" s="104" t="str">
        <f t="shared" si="284"/>
        <v/>
      </c>
      <c r="CV329" s="104" t="str">
        <f t="shared" si="284"/>
        <v/>
      </c>
      <c r="CW329" s="104" t="str">
        <f t="shared" si="284"/>
        <v/>
      </c>
      <c r="CX329" s="104" t="str">
        <f t="shared" si="284"/>
        <v/>
      </c>
      <c r="CY329" s="104" t="str">
        <f t="shared" si="284"/>
        <v/>
      </c>
      <c r="CZ329" s="104" t="str">
        <f t="shared" si="284"/>
        <v/>
      </c>
      <c r="DA329" s="104" t="str">
        <f t="shared" si="284"/>
        <v/>
      </c>
      <c r="DB329" s="104" t="str">
        <f t="shared" si="284"/>
        <v/>
      </c>
      <c r="DC329" s="104"/>
      <c r="DD329" s="104" t="str">
        <f t="shared" si="295"/>
        <v/>
      </c>
      <c r="DE329" s="104" t="str">
        <f t="shared" si="295"/>
        <v/>
      </c>
      <c r="DF329" s="104" t="str">
        <f t="shared" si="295"/>
        <v/>
      </c>
      <c r="DG329" s="104" t="str">
        <f t="shared" si="295"/>
        <v/>
      </c>
      <c r="DH329" s="104" t="str">
        <f t="shared" si="295"/>
        <v/>
      </c>
      <c r="DI329" s="104" t="str">
        <f t="shared" si="285"/>
        <v/>
      </c>
      <c r="DJ329" s="104" t="str">
        <f t="shared" si="285"/>
        <v/>
      </c>
      <c r="DK329" s="104" t="str">
        <f t="shared" si="285"/>
        <v/>
      </c>
      <c r="DL329" s="104" t="str">
        <f t="shared" si="285"/>
        <v/>
      </c>
      <c r="DM329" s="104" t="str">
        <f t="shared" si="285"/>
        <v/>
      </c>
      <c r="DN329" s="104" t="str">
        <f t="shared" si="285"/>
        <v/>
      </c>
      <c r="DO329" s="104" t="str">
        <f t="shared" si="285"/>
        <v/>
      </c>
      <c r="DP329" s="104" t="str">
        <f t="shared" si="285"/>
        <v/>
      </c>
      <c r="DQ329" s="104"/>
      <c r="DR329" s="104" t="str">
        <f t="shared" si="296"/>
        <v/>
      </c>
      <c r="DS329" s="104" t="str">
        <f t="shared" si="296"/>
        <v/>
      </c>
      <c r="DT329" s="104" t="str">
        <f t="shared" si="296"/>
        <v/>
      </c>
      <c r="DU329" s="104" t="str">
        <f t="shared" si="296"/>
        <v/>
      </c>
      <c r="DV329" s="104" t="str">
        <f t="shared" si="296"/>
        <v/>
      </c>
      <c r="DW329" s="104" t="str">
        <f t="shared" si="286"/>
        <v/>
      </c>
      <c r="DX329" s="104" t="str">
        <f t="shared" si="286"/>
        <v/>
      </c>
      <c r="DY329" s="104" t="str">
        <f t="shared" si="286"/>
        <v/>
      </c>
      <c r="DZ329" s="104" t="str">
        <f t="shared" si="286"/>
        <v/>
      </c>
      <c r="EA329" s="104" t="str">
        <f t="shared" si="286"/>
        <v/>
      </c>
      <c r="EB329" s="104" t="str">
        <f t="shared" si="286"/>
        <v/>
      </c>
      <c r="EC329" s="104" t="str">
        <f t="shared" si="286"/>
        <v/>
      </c>
      <c r="ED329" s="104" t="str">
        <f t="shared" si="286"/>
        <v/>
      </c>
      <c r="EE329" s="104"/>
      <c r="EF329" s="104" t="str">
        <f t="shared" si="297"/>
        <v/>
      </c>
      <c r="EG329" s="104" t="str">
        <f t="shared" si="297"/>
        <v/>
      </c>
      <c r="EH329" s="104" t="str">
        <f t="shared" si="297"/>
        <v/>
      </c>
      <c r="EI329" s="104" t="str">
        <f t="shared" si="297"/>
        <v/>
      </c>
      <c r="EJ329" s="104" t="str">
        <f t="shared" si="297"/>
        <v/>
      </c>
      <c r="EK329" s="104" t="str">
        <f t="shared" si="287"/>
        <v/>
      </c>
      <c r="EL329" s="104" t="str">
        <f t="shared" si="287"/>
        <v/>
      </c>
      <c r="EM329" s="104" t="str">
        <f t="shared" si="287"/>
        <v/>
      </c>
      <c r="EN329" s="104" t="str">
        <f t="shared" si="287"/>
        <v/>
      </c>
      <c r="EO329" s="104" t="str">
        <f t="shared" si="287"/>
        <v/>
      </c>
      <c r="EP329" s="104" t="str">
        <f t="shared" si="287"/>
        <v/>
      </c>
      <c r="EQ329" s="104" t="str">
        <f t="shared" si="287"/>
        <v/>
      </c>
      <c r="ER329" s="104" t="str">
        <f t="shared" si="287"/>
        <v/>
      </c>
      <c r="ES329" s="104"/>
      <c r="ET329" s="104" t="str">
        <f t="shared" si="298"/>
        <v/>
      </c>
      <c r="EU329" s="104" t="str">
        <f t="shared" si="298"/>
        <v/>
      </c>
      <c r="EV329" s="104" t="str">
        <f t="shared" si="298"/>
        <v/>
      </c>
      <c r="EW329" s="104" t="str">
        <f t="shared" si="298"/>
        <v/>
      </c>
      <c r="EX329" s="104" t="str">
        <f t="shared" si="298"/>
        <v/>
      </c>
      <c r="EY329" s="104" t="str">
        <f t="shared" si="288"/>
        <v/>
      </c>
      <c r="EZ329" s="104" t="str">
        <f t="shared" si="288"/>
        <v/>
      </c>
      <c r="FA329" s="104" t="str">
        <f t="shared" si="288"/>
        <v/>
      </c>
      <c r="FB329" s="104" t="str">
        <f t="shared" si="288"/>
        <v/>
      </c>
      <c r="FC329" s="104" t="str">
        <f t="shared" si="288"/>
        <v/>
      </c>
      <c r="FD329" s="104" t="str">
        <f t="shared" si="288"/>
        <v/>
      </c>
      <c r="FE329" s="104" t="str">
        <f t="shared" si="288"/>
        <v/>
      </c>
      <c r="FF329" s="104" t="str">
        <f t="shared" si="288"/>
        <v/>
      </c>
      <c r="FG329" s="104"/>
      <c r="FH329" s="104" t="str">
        <f t="shared" si="299"/>
        <v/>
      </c>
      <c r="FI329" s="104" t="str">
        <f t="shared" si="299"/>
        <v/>
      </c>
      <c r="FJ329" s="104" t="str">
        <f t="shared" si="299"/>
        <v/>
      </c>
      <c r="FK329" s="104" t="str">
        <f t="shared" si="299"/>
        <v/>
      </c>
      <c r="FL329" s="104" t="str">
        <f t="shared" si="299"/>
        <v/>
      </c>
      <c r="FM329" s="104" t="str">
        <f t="shared" si="289"/>
        <v/>
      </c>
      <c r="FN329" s="104" t="str">
        <f t="shared" si="289"/>
        <v/>
      </c>
      <c r="FO329" s="104" t="str">
        <f t="shared" si="289"/>
        <v/>
      </c>
      <c r="FP329" s="104" t="str">
        <f t="shared" si="289"/>
        <v/>
      </c>
      <c r="FQ329" s="104" t="str">
        <f t="shared" si="289"/>
        <v/>
      </c>
      <c r="FR329" s="104" t="str">
        <f t="shared" si="289"/>
        <v/>
      </c>
      <c r="FS329" s="104" t="str">
        <f t="shared" si="289"/>
        <v/>
      </c>
      <c r="FT329" s="104" t="str">
        <f t="shared" si="289"/>
        <v/>
      </c>
      <c r="FU329" s="104"/>
      <c r="FV329" s="104" t="str">
        <f t="shared" si="300"/>
        <v/>
      </c>
      <c r="FW329" s="104" t="str">
        <f t="shared" si="300"/>
        <v/>
      </c>
      <c r="FX329" s="104" t="str">
        <f t="shared" si="300"/>
        <v/>
      </c>
      <c r="FY329" s="104" t="str">
        <f t="shared" si="300"/>
        <v/>
      </c>
      <c r="FZ329" s="104" t="str">
        <f t="shared" si="300"/>
        <v/>
      </c>
      <c r="GA329" s="104" t="str">
        <f t="shared" si="290"/>
        <v/>
      </c>
      <c r="GB329" s="104" t="str">
        <f t="shared" si="290"/>
        <v/>
      </c>
      <c r="GC329" s="104" t="str">
        <f t="shared" si="290"/>
        <v/>
      </c>
      <c r="GD329" s="104" t="str">
        <f t="shared" si="290"/>
        <v/>
      </c>
      <c r="GE329" s="104" t="str">
        <f t="shared" si="290"/>
        <v/>
      </c>
      <c r="GF329" s="104" t="str">
        <f t="shared" si="290"/>
        <v/>
      </c>
      <c r="GG329" s="104" t="str">
        <f t="shared" si="290"/>
        <v/>
      </c>
      <c r="GH329" s="104" t="str">
        <f t="shared" si="290"/>
        <v/>
      </c>
      <c r="GI329" s="104"/>
      <c r="GJ329" s="104" t="str">
        <f t="shared" si="301"/>
        <v/>
      </c>
      <c r="GK329" s="104" t="str">
        <f t="shared" si="301"/>
        <v/>
      </c>
      <c r="GL329" s="104" t="str">
        <f t="shared" si="301"/>
        <v/>
      </c>
      <c r="GM329" s="104" t="str">
        <f t="shared" si="301"/>
        <v/>
      </c>
      <c r="GN329" s="104" t="str">
        <f t="shared" si="301"/>
        <v/>
      </c>
      <c r="GO329" s="104" t="str">
        <f t="shared" si="291"/>
        <v/>
      </c>
      <c r="GP329" s="104" t="str">
        <f t="shared" si="291"/>
        <v/>
      </c>
      <c r="GQ329" s="104" t="str">
        <f t="shared" si="291"/>
        <v/>
      </c>
      <c r="GR329" s="104" t="str">
        <f t="shared" si="291"/>
        <v/>
      </c>
      <c r="GS329" s="104" t="str">
        <f t="shared" si="291"/>
        <v/>
      </c>
      <c r="GT329" s="104" t="str">
        <f t="shared" si="291"/>
        <v/>
      </c>
      <c r="GU329" s="104" t="str">
        <f t="shared" si="291"/>
        <v/>
      </c>
      <c r="GV329" s="104" t="str">
        <f t="shared" si="291"/>
        <v/>
      </c>
      <c r="GW329" s="104"/>
      <c r="GX329" s="104" t="str">
        <f t="shared" si="302"/>
        <v/>
      </c>
      <c r="GY329" s="104" t="str">
        <f t="shared" si="302"/>
        <v/>
      </c>
      <c r="GZ329" s="104" t="str">
        <f t="shared" si="302"/>
        <v/>
      </c>
      <c r="HA329" s="104" t="str">
        <f t="shared" si="302"/>
        <v/>
      </c>
      <c r="HB329" s="104" t="str">
        <f t="shared" si="302"/>
        <v/>
      </c>
      <c r="HC329" s="104" t="str">
        <f t="shared" si="292"/>
        <v/>
      </c>
      <c r="HD329" s="104" t="str">
        <f t="shared" si="292"/>
        <v/>
      </c>
      <c r="HE329" s="104" t="str">
        <f t="shared" si="292"/>
        <v/>
      </c>
      <c r="HF329" s="104" t="str">
        <f t="shared" si="292"/>
        <v/>
      </c>
      <c r="HG329" s="104" t="str">
        <f t="shared" si="292"/>
        <v/>
      </c>
      <c r="HH329" s="104" t="str">
        <f t="shared" si="292"/>
        <v/>
      </c>
      <c r="HI329" s="104" t="str">
        <f t="shared" si="292"/>
        <v/>
      </c>
      <c r="HJ329" s="104" t="str">
        <f t="shared" si="292"/>
        <v/>
      </c>
    </row>
    <row r="330" spans="1:218" x14ac:dyDescent="0.25">
      <c r="A330" s="91">
        <v>40674</v>
      </c>
      <c r="B330" s="113">
        <v>0.70138888888888884</v>
      </c>
      <c r="C330" s="114" t="s">
        <v>571</v>
      </c>
      <c r="D330" s="160" t="s">
        <v>703</v>
      </c>
      <c r="E330" s="112">
        <v>13.6</v>
      </c>
      <c r="F330" s="134"/>
      <c r="G330" s="161"/>
      <c r="H330" s="162" t="str">
        <f>INDEX('Daily Activity List'!B:B,MATCH(A330,'Daily Activity List'!$A:$A))</f>
        <v>ClO2 - Characterization Sampling3</v>
      </c>
      <c r="I330" s="136"/>
      <c r="J330" s="104" t="str">
        <f t="shared" si="259"/>
        <v/>
      </c>
      <c r="K330" s="104" t="str">
        <f t="shared" si="259"/>
        <v/>
      </c>
      <c r="L330" s="104" t="str">
        <f t="shared" si="303"/>
        <v/>
      </c>
      <c r="M330" s="104" t="str">
        <f t="shared" si="303"/>
        <v/>
      </c>
      <c r="N330" s="104" t="str">
        <f t="shared" si="303"/>
        <v/>
      </c>
      <c r="O330" s="104" t="str">
        <f t="shared" si="303"/>
        <v/>
      </c>
      <c r="P330" s="104" t="str">
        <f t="shared" si="303"/>
        <v/>
      </c>
      <c r="Q330" s="104" t="str">
        <f t="shared" si="303"/>
        <v/>
      </c>
      <c r="R330" s="104" t="str">
        <f t="shared" si="303"/>
        <v/>
      </c>
      <c r="S330" s="104">
        <f t="shared" si="303"/>
        <v>13.6</v>
      </c>
      <c r="T330" s="104" t="str">
        <f t="shared" si="303"/>
        <v/>
      </c>
      <c r="U330" s="104" t="str">
        <f t="shared" si="303"/>
        <v/>
      </c>
      <c r="V330" s="104" t="str">
        <f t="shared" si="303"/>
        <v/>
      </c>
      <c r="W330" s="136"/>
      <c r="X330" s="104" t="str">
        <f t="shared" si="279"/>
        <v/>
      </c>
      <c r="Y330" s="104" t="str">
        <f t="shared" si="304"/>
        <v/>
      </c>
      <c r="Z330" s="104" t="str">
        <f t="shared" si="304"/>
        <v/>
      </c>
      <c r="AA330" s="104" t="str">
        <f t="shared" si="304"/>
        <v/>
      </c>
      <c r="AB330" s="104" t="str">
        <f t="shared" si="304"/>
        <v/>
      </c>
      <c r="AC330" s="104" t="str">
        <f t="shared" si="304"/>
        <v/>
      </c>
      <c r="AD330" s="104" t="str">
        <f t="shared" si="304"/>
        <v/>
      </c>
      <c r="AE330" s="104" t="str">
        <f t="shared" si="304"/>
        <v/>
      </c>
      <c r="AF330" s="104" t="str">
        <f t="shared" si="304"/>
        <v/>
      </c>
      <c r="AG330" s="104" t="str">
        <f t="shared" si="304"/>
        <v/>
      </c>
      <c r="AH330" s="104" t="str">
        <f t="shared" si="304"/>
        <v/>
      </c>
      <c r="AI330" s="104" t="str">
        <f t="shared" si="304"/>
        <v/>
      </c>
      <c r="AJ330" s="104" t="str">
        <f t="shared" si="304"/>
        <v/>
      </c>
      <c r="AK330" s="104"/>
      <c r="AL330" s="104" t="str">
        <f t="shared" si="280"/>
        <v/>
      </c>
      <c r="AM330" s="104" t="str">
        <f t="shared" si="305"/>
        <v/>
      </c>
      <c r="AN330" s="104" t="str">
        <f t="shared" si="305"/>
        <v/>
      </c>
      <c r="AO330" s="104" t="str">
        <f t="shared" si="305"/>
        <v/>
      </c>
      <c r="AP330" s="104" t="str">
        <f t="shared" si="305"/>
        <v/>
      </c>
      <c r="AQ330" s="104" t="str">
        <f t="shared" si="305"/>
        <v/>
      </c>
      <c r="AR330" s="104" t="str">
        <f t="shared" si="305"/>
        <v/>
      </c>
      <c r="AS330" s="104" t="str">
        <f t="shared" si="305"/>
        <v/>
      </c>
      <c r="AT330" s="104" t="str">
        <f t="shared" si="305"/>
        <v/>
      </c>
      <c r="AU330" s="104" t="str">
        <f t="shared" si="305"/>
        <v/>
      </c>
      <c r="AV330" s="104" t="str">
        <f t="shared" si="305"/>
        <v/>
      </c>
      <c r="AW330" s="104" t="str">
        <f t="shared" si="305"/>
        <v/>
      </c>
      <c r="AX330" s="104" t="str">
        <f t="shared" si="305"/>
        <v/>
      </c>
      <c r="AY330" s="104"/>
      <c r="AZ330" s="104" t="str">
        <f t="shared" si="281"/>
        <v/>
      </c>
      <c r="BA330" s="104" t="str">
        <f t="shared" si="306"/>
        <v/>
      </c>
      <c r="BB330" s="104" t="str">
        <f t="shared" si="306"/>
        <v/>
      </c>
      <c r="BC330" s="104" t="str">
        <f t="shared" si="306"/>
        <v/>
      </c>
      <c r="BD330" s="104" t="str">
        <f t="shared" si="306"/>
        <v/>
      </c>
      <c r="BE330" s="104" t="str">
        <f t="shared" si="306"/>
        <v/>
      </c>
      <c r="BF330" s="104" t="str">
        <f t="shared" si="306"/>
        <v/>
      </c>
      <c r="BG330" s="104" t="str">
        <f t="shared" si="306"/>
        <v/>
      </c>
      <c r="BH330" s="104" t="str">
        <f t="shared" si="306"/>
        <v/>
      </c>
      <c r="BI330" s="104" t="str">
        <f t="shared" si="306"/>
        <v/>
      </c>
      <c r="BJ330" s="104" t="str">
        <f t="shared" si="306"/>
        <v/>
      </c>
      <c r="BK330" s="104" t="str">
        <f t="shared" si="306"/>
        <v/>
      </c>
      <c r="BL330" s="104" t="str">
        <f t="shared" si="306"/>
        <v/>
      </c>
      <c r="BM330" s="104"/>
      <c r="BN330" s="104" t="str">
        <f t="shared" si="282"/>
        <v/>
      </c>
      <c r="BO330" s="104" t="str">
        <f t="shared" si="307"/>
        <v/>
      </c>
      <c r="BP330" s="104" t="str">
        <f t="shared" si="307"/>
        <v/>
      </c>
      <c r="BQ330" s="104" t="str">
        <f t="shared" si="307"/>
        <v/>
      </c>
      <c r="BR330" s="104" t="str">
        <f t="shared" si="307"/>
        <v/>
      </c>
      <c r="BS330" s="104" t="str">
        <f t="shared" si="307"/>
        <v/>
      </c>
      <c r="BT330" s="104" t="str">
        <f t="shared" si="307"/>
        <v/>
      </c>
      <c r="BU330" s="104" t="str">
        <f t="shared" si="307"/>
        <v/>
      </c>
      <c r="BV330" s="104" t="str">
        <f t="shared" si="307"/>
        <v/>
      </c>
      <c r="BW330" s="104" t="str">
        <f t="shared" si="307"/>
        <v/>
      </c>
      <c r="BX330" s="104" t="str">
        <f t="shared" si="307"/>
        <v/>
      </c>
      <c r="BY330" s="104" t="str">
        <f t="shared" si="307"/>
        <v/>
      </c>
      <c r="BZ330" s="104" t="str">
        <f t="shared" si="307"/>
        <v/>
      </c>
      <c r="CA330" s="104"/>
      <c r="CB330" s="104" t="str">
        <f t="shared" si="293"/>
        <v/>
      </c>
      <c r="CC330" s="104" t="str">
        <f t="shared" si="293"/>
        <v/>
      </c>
      <c r="CD330" s="104" t="str">
        <f t="shared" si="293"/>
        <v/>
      </c>
      <c r="CE330" s="104" t="str">
        <f t="shared" si="293"/>
        <v/>
      </c>
      <c r="CF330" s="104" t="str">
        <f t="shared" si="293"/>
        <v/>
      </c>
      <c r="CG330" s="104" t="str">
        <f t="shared" si="283"/>
        <v/>
      </c>
      <c r="CH330" s="104" t="str">
        <f t="shared" si="283"/>
        <v/>
      </c>
      <c r="CI330" s="104" t="str">
        <f t="shared" si="283"/>
        <v/>
      </c>
      <c r="CJ330" s="104" t="str">
        <f t="shared" si="283"/>
        <v/>
      </c>
      <c r="CK330" s="104" t="str">
        <f t="shared" si="283"/>
        <v/>
      </c>
      <c r="CL330" s="104" t="str">
        <f t="shared" si="283"/>
        <v/>
      </c>
      <c r="CM330" s="104" t="str">
        <f t="shared" si="283"/>
        <v/>
      </c>
      <c r="CN330" s="104" t="str">
        <f t="shared" si="283"/>
        <v/>
      </c>
      <c r="CO330" s="104"/>
      <c r="CP330" s="104" t="str">
        <f t="shared" si="294"/>
        <v/>
      </c>
      <c r="CQ330" s="104" t="str">
        <f t="shared" si="294"/>
        <v/>
      </c>
      <c r="CR330" s="104" t="str">
        <f t="shared" si="294"/>
        <v/>
      </c>
      <c r="CS330" s="104" t="str">
        <f t="shared" si="294"/>
        <v/>
      </c>
      <c r="CT330" s="104" t="str">
        <f t="shared" si="294"/>
        <v/>
      </c>
      <c r="CU330" s="104" t="str">
        <f t="shared" si="284"/>
        <v/>
      </c>
      <c r="CV330" s="104" t="str">
        <f t="shared" si="284"/>
        <v/>
      </c>
      <c r="CW330" s="104" t="str">
        <f t="shared" si="284"/>
        <v/>
      </c>
      <c r="CX330" s="104" t="str">
        <f t="shared" si="284"/>
        <v/>
      </c>
      <c r="CY330" s="104" t="str">
        <f t="shared" si="284"/>
        <v/>
      </c>
      <c r="CZ330" s="104" t="str">
        <f t="shared" si="284"/>
        <v/>
      </c>
      <c r="DA330" s="104" t="str">
        <f t="shared" si="284"/>
        <v/>
      </c>
      <c r="DB330" s="104" t="str">
        <f t="shared" si="284"/>
        <v/>
      </c>
      <c r="DC330" s="104"/>
      <c r="DD330" s="104" t="str">
        <f t="shared" si="295"/>
        <v/>
      </c>
      <c r="DE330" s="104" t="str">
        <f t="shared" si="295"/>
        <v/>
      </c>
      <c r="DF330" s="104" t="str">
        <f t="shared" si="295"/>
        <v/>
      </c>
      <c r="DG330" s="104" t="str">
        <f t="shared" si="295"/>
        <v/>
      </c>
      <c r="DH330" s="104" t="str">
        <f t="shared" si="295"/>
        <v/>
      </c>
      <c r="DI330" s="104" t="str">
        <f t="shared" si="285"/>
        <v/>
      </c>
      <c r="DJ330" s="104" t="str">
        <f t="shared" si="285"/>
        <v/>
      </c>
      <c r="DK330" s="104" t="str">
        <f t="shared" si="285"/>
        <v/>
      </c>
      <c r="DL330" s="104" t="str">
        <f t="shared" si="285"/>
        <v/>
      </c>
      <c r="DM330" s="104" t="str">
        <f t="shared" si="285"/>
        <v/>
      </c>
      <c r="DN330" s="104" t="str">
        <f t="shared" si="285"/>
        <v/>
      </c>
      <c r="DO330" s="104" t="str">
        <f t="shared" si="285"/>
        <v/>
      </c>
      <c r="DP330" s="104" t="str">
        <f t="shared" si="285"/>
        <v/>
      </c>
      <c r="DQ330" s="104"/>
      <c r="DR330" s="104" t="str">
        <f t="shared" si="296"/>
        <v/>
      </c>
      <c r="DS330" s="104" t="str">
        <f t="shared" si="296"/>
        <v/>
      </c>
      <c r="DT330" s="104" t="str">
        <f t="shared" si="296"/>
        <v/>
      </c>
      <c r="DU330" s="104" t="str">
        <f t="shared" si="296"/>
        <v/>
      </c>
      <c r="DV330" s="104" t="str">
        <f t="shared" si="296"/>
        <v/>
      </c>
      <c r="DW330" s="104" t="str">
        <f t="shared" si="286"/>
        <v/>
      </c>
      <c r="DX330" s="104" t="str">
        <f t="shared" si="286"/>
        <v/>
      </c>
      <c r="DY330" s="104" t="str">
        <f t="shared" si="286"/>
        <v/>
      </c>
      <c r="DZ330" s="104" t="str">
        <f t="shared" si="286"/>
        <v/>
      </c>
      <c r="EA330" s="104" t="str">
        <f t="shared" si="286"/>
        <v/>
      </c>
      <c r="EB330" s="104" t="str">
        <f t="shared" si="286"/>
        <v/>
      </c>
      <c r="EC330" s="104" t="str">
        <f t="shared" si="286"/>
        <v/>
      </c>
      <c r="ED330" s="104" t="str">
        <f t="shared" si="286"/>
        <v/>
      </c>
      <c r="EE330" s="104"/>
      <c r="EF330" s="104" t="str">
        <f t="shared" si="297"/>
        <v/>
      </c>
      <c r="EG330" s="104" t="str">
        <f t="shared" si="297"/>
        <v/>
      </c>
      <c r="EH330" s="104" t="str">
        <f t="shared" si="297"/>
        <v/>
      </c>
      <c r="EI330" s="104" t="str">
        <f t="shared" si="297"/>
        <v/>
      </c>
      <c r="EJ330" s="104" t="str">
        <f t="shared" si="297"/>
        <v/>
      </c>
      <c r="EK330" s="104" t="str">
        <f t="shared" si="287"/>
        <v/>
      </c>
      <c r="EL330" s="104" t="str">
        <f t="shared" si="287"/>
        <v/>
      </c>
      <c r="EM330" s="104" t="str">
        <f t="shared" si="287"/>
        <v/>
      </c>
      <c r="EN330" s="104" t="str">
        <f t="shared" si="287"/>
        <v/>
      </c>
      <c r="EO330" s="104" t="str">
        <f t="shared" si="287"/>
        <v/>
      </c>
      <c r="EP330" s="104" t="str">
        <f t="shared" si="287"/>
        <v/>
      </c>
      <c r="EQ330" s="104" t="str">
        <f t="shared" si="287"/>
        <v/>
      </c>
      <c r="ER330" s="104" t="str">
        <f t="shared" si="287"/>
        <v/>
      </c>
      <c r="ES330" s="104"/>
      <c r="ET330" s="104" t="str">
        <f t="shared" si="298"/>
        <v/>
      </c>
      <c r="EU330" s="104" t="str">
        <f t="shared" si="298"/>
        <v/>
      </c>
      <c r="EV330" s="104" t="str">
        <f t="shared" si="298"/>
        <v/>
      </c>
      <c r="EW330" s="104" t="str">
        <f t="shared" si="298"/>
        <v/>
      </c>
      <c r="EX330" s="104" t="str">
        <f t="shared" si="298"/>
        <v/>
      </c>
      <c r="EY330" s="104" t="str">
        <f t="shared" si="288"/>
        <v/>
      </c>
      <c r="EZ330" s="104" t="str">
        <f t="shared" si="288"/>
        <v/>
      </c>
      <c r="FA330" s="104" t="str">
        <f t="shared" si="288"/>
        <v/>
      </c>
      <c r="FB330" s="104" t="str">
        <f t="shared" si="288"/>
        <v/>
      </c>
      <c r="FC330" s="104" t="str">
        <f t="shared" si="288"/>
        <v/>
      </c>
      <c r="FD330" s="104" t="str">
        <f t="shared" si="288"/>
        <v/>
      </c>
      <c r="FE330" s="104" t="str">
        <f t="shared" si="288"/>
        <v/>
      </c>
      <c r="FF330" s="104" t="str">
        <f t="shared" si="288"/>
        <v/>
      </c>
      <c r="FG330" s="104"/>
      <c r="FH330" s="104" t="str">
        <f t="shared" si="299"/>
        <v/>
      </c>
      <c r="FI330" s="104" t="str">
        <f t="shared" si="299"/>
        <v/>
      </c>
      <c r="FJ330" s="104" t="str">
        <f t="shared" si="299"/>
        <v/>
      </c>
      <c r="FK330" s="104" t="str">
        <f t="shared" si="299"/>
        <v/>
      </c>
      <c r="FL330" s="104" t="str">
        <f t="shared" si="299"/>
        <v/>
      </c>
      <c r="FM330" s="104" t="str">
        <f t="shared" si="289"/>
        <v/>
      </c>
      <c r="FN330" s="104" t="str">
        <f t="shared" si="289"/>
        <v/>
      </c>
      <c r="FO330" s="104" t="str">
        <f t="shared" si="289"/>
        <v/>
      </c>
      <c r="FP330" s="104" t="str">
        <f t="shared" si="289"/>
        <v/>
      </c>
      <c r="FQ330" s="104" t="str">
        <f t="shared" si="289"/>
        <v/>
      </c>
      <c r="FR330" s="104" t="str">
        <f t="shared" si="289"/>
        <v/>
      </c>
      <c r="FS330" s="104" t="str">
        <f t="shared" si="289"/>
        <v/>
      </c>
      <c r="FT330" s="104" t="str">
        <f t="shared" si="289"/>
        <v/>
      </c>
      <c r="FU330" s="104"/>
      <c r="FV330" s="104" t="str">
        <f t="shared" si="300"/>
        <v/>
      </c>
      <c r="FW330" s="104" t="str">
        <f t="shared" si="300"/>
        <v/>
      </c>
      <c r="FX330" s="104" t="str">
        <f t="shared" si="300"/>
        <v/>
      </c>
      <c r="FY330" s="104" t="str">
        <f t="shared" si="300"/>
        <v/>
      </c>
      <c r="FZ330" s="104" t="str">
        <f t="shared" si="300"/>
        <v/>
      </c>
      <c r="GA330" s="104" t="str">
        <f t="shared" si="290"/>
        <v/>
      </c>
      <c r="GB330" s="104" t="str">
        <f t="shared" si="290"/>
        <v/>
      </c>
      <c r="GC330" s="104" t="str">
        <f t="shared" si="290"/>
        <v/>
      </c>
      <c r="GD330" s="104" t="str">
        <f t="shared" si="290"/>
        <v/>
      </c>
      <c r="GE330" s="104" t="str">
        <f t="shared" si="290"/>
        <v/>
      </c>
      <c r="GF330" s="104" t="str">
        <f t="shared" si="290"/>
        <v/>
      </c>
      <c r="GG330" s="104" t="str">
        <f t="shared" si="290"/>
        <v/>
      </c>
      <c r="GH330" s="104" t="str">
        <f t="shared" si="290"/>
        <v/>
      </c>
      <c r="GI330" s="104"/>
      <c r="GJ330" s="104" t="str">
        <f t="shared" si="301"/>
        <v/>
      </c>
      <c r="GK330" s="104" t="str">
        <f t="shared" si="301"/>
        <v/>
      </c>
      <c r="GL330" s="104" t="str">
        <f t="shared" si="301"/>
        <v/>
      </c>
      <c r="GM330" s="104" t="str">
        <f t="shared" si="301"/>
        <v/>
      </c>
      <c r="GN330" s="104" t="str">
        <f t="shared" si="301"/>
        <v/>
      </c>
      <c r="GO330" s="104" t="str">
        <f t="shared" si="291"/>
        <v/>
      </c>
      <c r="GP330" s="104" t="str">
        <f t="shared" si="291"/>
        <v/>
      </c>
      <c r="GQ330" s="104" t="str">
        <f t="shared" si="291"/>
        <v/>
      </c>
      <c r="GR330" s="104" t="str">
        <f t="shared" si="291"/>
        <v/>
      </c>
      <c r="GS330" s="104" t="str">
        <f t="shared" si="291"/>
        <v/>
      </c>
      <c r="GT330" s="104" t="str">
        <f t="shared" si="291"/>
        <v/>
      </c>
      <c r="GU330" s="104" t="str">
        <f t="shared" si="291"/>
        <v/>
      </c>
      <c r="GV330" s="104" t="str">
        <f t="shared" si="291"/>
        <v/>
      </c>
      <c r="GW330" s="104"/>
      <c r="GX330" s="104" t="str">
        <f t="shared" si="302"/>
        <v/>
      </c>
      <c r="GY330" s="104" t="str">
        <f t="shared" si="302"/>
        <v/>
      </c>
      <c r="GZ330" s="104" t="str">
        <f t="shared" si="302"/>
        <v/>
      </c>
      <c r="HA330" s="104" t="str">
        <f t="shared" si="302"/>
        <v/>
      </c>
      <c r="HB330" s="104" t="str">
        <f t="shared" si="302"/>
        <v/>
      </c>
      <c r="HC330" s="104" t="str">
        <f t="shared" si="292"/>
        <v/>
      </c>
      <c r="HD330" s="104" t="str">
        <f t="shared" si="292"/>
        <v/>
      </c>
      <c r="HE330" s="104" t="str">
        <f t="shared" si="292"/>
        <v/>
      </c>
      <c r="HF330" s="104" t="str">
        <f t="shared" si="292"/>
        <v/>
      </c>
      <c r="HG330" s="104" t="str">
        <f t="shared" si="292"/>
        <v/>
      </c>
      <c r="HH330" s="104" t="str">
        <f t="shared" si="292"/>
        <v/>
      </c>
      <c r="HI330" s="104" t="str">
        <f t="shared" si="292"/>
        <v/>
      </c>
      <c r="HJ330" s="104" t="str">
        <f t="shared" si="292"/>
        <v/>
      </c>
    </row>
    <row r="331" spans="1:218" x14ac:dyDescent="0.25">
      <c r="A331" s="91">
        <v>40674</v>
      </c>
      <c r="B331" s="113">
        <v>0.70208333333333339</v>
      </c>
      <c r="C331" s="114" t="s">
        <v>571</v>
      </c>
      <c r="D331" s="160" t="s">
        <v>703</v>
      </c>
      <c r="E331" s="112">
        <v>9.8000000000000007</v>
      </c>
      <c r="F331" s="134"/>
      <c r="G331" s="161"/>
      <c r="H331" s="162" t="str">
        <f>INDEX('Daily Activity List'!B:B,MATCH(A331,'Daily Activity List'!$A:$A))</f>
        <v>ClO2 - Characterization Sampling3</v>
      </c>
      <c r="I331" s="136"/>
      <c r="J331" s="104" t="str">
        <f t="shared" ref="J331:K346" si="308">IF($C331="Decontamination Line",IF($E331="","",IF($H331=J$1,$E331,"")),"")</f>
        <v/>
      </c>
      <c r="K331" s="104" t="str">
        <f t="shared" si="308"/>
        <v/>
      </c>
      <c r="L331" s="104" t="str">
        <f t="shared" si="303"/>
        <v/>
      </c>
      <c r="M331" s="104" t="str">
        <f t="shared" si="303"/>
        <v/>
      </c>
      <c r="N331" s="104" t="str">
        <f t="shared" si="303"/>
        <v/>
      </c>
      <c r="O331" s="104" t="str">
        <f t="shared" si="303"/>
        <v/>
      </c>
      <c r="P331" s="104" t="str">
        <f t="shared" si="303"/>
        <v/>
      </c>
      <c r="Q331" s="104" t="str">
        <f t="shared" si="303"/>
        <v/>
      </c>
      <c r="R331" s="104" t="str">
        <f t="shared" si="303"/>
        <v/>
      </c>
      <c r="S331" s="104">
        <f t="shared" si="303"/>
        <v>9.8000000000000007</v>
      </c>
      <c r="T331" s="104" t="str">
        <f t="shared" si="303"/>
        <v/>
      </c>
      <c r="U331" s="104" t="str">
        <f t="shared" si="303"/>
        <v/>
      </c>
      <c r="V331" s="104" t="str">
        <f t="shared" si="303"/>
        <v/>
      </c>
      <c r="W331" s="136"/>
      <c r="X331" s="104" t="str">
        <f t="shared" si="279"/>
        <v/>
      </c>
      <c r="Y331" s="104" t="str">
        <f t="shared" si="304"/>
        <v/>
      </c>
      <c r="Z331" s="104" t="str">
        <f t="shared" si="304"/>
        <v/>
      </c>
      <c r="AA331" s="104" t="str">
        <f t="shared" si="304"/>
        <v/>
      </c>
      <c r="AB331" s="104" t="str">
        <f t="shared" si="304"/>
        <v/>
      </c>
      <c r="AC331" s="104" t="str">
        <f t="shared" si="304"/>
        <v/>
      </c>
      <c r="AD331" s="104" t="str">
        <f t="shared" si="304"/>
        <v/>
      </c>
      <c r="AE331" s="104" t="str">
        <f t="shared" si="304"/>
        <v/>
      </c>
      <c r="AF331" s="104" t="str">
        <f t="shared" si="304"/>
        <v/>
      </c>
      <c r="AG331" s="104" t="str">
        <f t="shared" si="304"/>
        <v/>
      </c>
      <c r="AH331" s="104" t="str">
        <f t="shared" si="304"/>
        <v/>
      </c>
      <c r="AI331" s="104" t="str">
        <f t="shared" si="304"/>
        <v/>
      </c>
      <c r="AJ331" s="104" t="str">
        <f t="shared" si="304"/>
        <v/>
      </c>
      <c r="AK331" s="104"/>
      <c r="AL331" s="104" t="str">
        <f t="shared" si="280"/>
        <v/>
      </c>
      <c r="AM331" s="104" t="str">
        <f t="shared" si="305"/>
        <v/>
      </c>
      <c r="AN331" s="104" t="str">
        <f t="shared" si="305"/>
        <v/>
      </c>
      <c r="AO331" s="104" t="str">
        <f t="shared" si="305"/>
        <v/>
      </c>
      <c r="AP331" s="104" t="str">
        <f t="shared" si="305"/>
        <v/>
      </c>
      <c r="AQ331" s="104" t="str">
        <f t="shared" si="305"/>
        <v/>
      </c>
      <c r="AR331" s="104" t="str">
        <f t="shared" si="305"/>
        <v/>
      </c>
      <c r="AS331" s="104" t="str">
        <f t="shared" si="305"/>
        <v/>
      </c>
      <c r="AT331" s="104" t="str">
        <f t="shared" si="305"/>
        <v/>
      </c>
      <c r="AU331" s="104" t="str">
        <f t="shared" si="305"/>
        <v/>
      </c>
      <c r="AV331" s="104" t="str">
        <f t="shared" si="305"/>
        <v/>
      </c>
      <c r="AW331" s="104" t="str">
        <f t="shared" si="305"/>
        <v/>
      </c>
      <c r="AX331" s="104" t="str">
        <f t="shared" si="305"/>
        <v/>
      </c>
      <c r="AY331" s="104"/>
      <c r="AZ331" s="104" t="str">
        <f t="shared" si="281"/>
        <v/>
      </c>
      <c r="BA331" s="104" t="str">
        <f t="shared" si="306"/>
        <v/>
      </c>
      <c r="BB331" s="104" t="str">
        <f t="shared" si="306"/>
        <v/>
      </c>
      <c r="BC331" s="104" t="str">
        <f t="shared" si="306"/>
        <v/>
      </c>
      <c r="BD331" s="104" t="str">
        <f t="shared" si="306"/>
        <v/>
      </c>
      <c r="BE331" s="104" t="str">
        <f t="shared" si="306"/>
        <v/>
      </c>
      <c r="BF331" s="104" t="str">
        <f t="shared" si="306"/>
        <v/>
      </c>
      <c r="BG331" s="104" t="str">
        <f t="shared" si="306"/>
        <v/>
      </c>
      <c r="BH331" s="104" t="str">
        <f t="shared" si="306"/>
        <v/>
      </c>
      <c r="BI331" s="104" t="str">
        <f t="shared" si="306"/>
        <v/>
      </c>
      <c r="BJ331" s="104" t="str">
        <f t="shared" si="306"/>
        <v/>
      </c>
      <c r="BK331" s="104" t="str">
        <f t="shared" si="306"/>
        <v/>
      </c>
      <c r="BL331" s="104" t="str">
        <f t="shared" si="306"/>
        <v/>
      </c>
      <c r="BM331" s="104"/>
      <c r="BN331" s="104" t="str">
        <f t="shared" si="282"/>
        <v/>
      </c>
      <c r="BO331" s="104" t="str">
        <f t="shared" si="307"/>
        <v/>
      </c>
      <c r="BP331" s="104" t="str">
        <f t="shared" si="307"/>
        <v/>
      </c>
      <c r="BQ331" s="104" t="str">
        <f t="shared" si="307"/>
        <v/>
      </c>
      <c r="BR331" s="104" t="str">
        <f t="shared" si="307"/>
        <v/>
      </c>
      <c r="BS331" s="104" t="str">
        <f t="shared" si="307"/>
        <v/>
      </c>
      <c r="BT331" s="104" t="str">
        <f t="shared" si="307"/>
        <v/>
      </c>
      <c r="BU331" s="104" t="str">
        <f t="shared" si="307"/>
        <v/>
      </c>
      <c r="BV331" s="104" t="str">
        <f t="shared" si="307"/>
        <v/>
      </c>
      <c r="BW331" s="104" t="str">
        <f t="shared" si="307"/>
        <v/>
      </c>
      <c r="BX331" s="104" t="str">
        <f t="shared" si="307"/>
        <v/>
      </c>
      <c r="BY331" s="104" t="str">
        <f t="shared" si="307"/>
        <v/>
      </c>
      <c r="BZ331" s="104" t="str">
        <f t="shared" si="307"/>
        <v/>
      </c>
      <c r="CA331" s="104"/>
      <c r="CB331" s="104" t="str">
        <f t="shared" si="293"/>
        <v/>
      </c>
      <c r="CC331" s="104" t="str">
        <f t="shared" si="293"/>
        <v/>
      </c>
      <c r="CD331" s="104" t="str">
        <f t="shared" si="293"/>
        <v/>
      </c>
      <c r="CE331" s="104" t="str">
        <f t="shared" si="293"/>
        <v/>
      </c>
      <c r="CF331" s="104" t="str">
        <f t="shared" si="293"/>
        <v/>
      </c>
      <c r="CG331" s="104" t="str">
        <f t="shared" si="283"/>
        <v/>
      </c>
      <c r="CH331" s="104" t="str">
        <f t="shared" si="283"/>
        <v/>
      </c>
      <c r="CI331" s="104" t="str">
        <f t="shared" si="283"/>
        <v/>
      </c>
      <c r="CJ331" s="104" t="str">
        <f t="shared" si="283"/>
        <v/>
      </c>
      <c r="CK331" s="104" t="str">
        <f t="shared" si="283"/>
        <v/>
      </c>
      <c r="CL331" s="104" t="str">
        <f t="shared" si="283"/>
        <v/>
      </c>
      <c r="CM331" s="104" t="str">
        <f t="shared" si="283"/>
        <v/>
      </c>
      <c r="CN331" s="104" t="str">
        <f t="shared" si="283"/>
        <v/>
      </c>
      <c r="CO331" s="104"/>
      <c r="CP331" s="104" t="str">
        <f t="shared" si="294"/>
        <v/>
      </c>
      <c r="CQ331" s="104" t="str">
        <f t="shared" si="294"/>
        <v/>
      </c>
      <c r="CR331" s="104" t="str">
        <f t="shared" si="294"/>
        <v/>
      </c>
      <c r="CS331" s="104" t="str">
        <f t="shared" si="294"/>
        <v/>
      </c>
      <c r="CT331" s="104" t="str">
        <f t="shared" si="294"/>
        <v/>
      </c>
      <c r="CU331" s="104" t="str">
        <f t="shared" si="284"/>
        <v/>
      </c>
      <c r="CV331" s="104" t="str">
        <f t="shared" si="284"/>
        <v/>
      </c>
      <c r="CW331" s="104" t="str">
        <f t="shared" si="284"/>
        <v/>
      </c>
      <c r="CX331" s="104" t="str">
        <f t="shared" si="284"/>
        <v/>
      </c>
      <c r="CY331" s="104" t="str">
        <f t="shared" si="284"/>
        <v/>
      </c>
      <c r="CZ331" s="104" t="str">
        <f t="shared" si="284"/>
        <v/>
      </c>
      <c r="DA331" s="104" t="str">
        <f t="shared" si="284"/>
        <v/>
      </c>
      <c r="DB331" s="104" t="str">
        <f t="shared" si="284"/>
        <v/>
      </c>
      <c r="DC331" s="104"/>
      <c r="DD331" s="104" t="str">
        <f t="shared" si="295"/>
        <v/>
      </c>
      <c r="DE331" s="104" t="str">
        <f t="shared" si="295"/>
        <v/>
      </c>
      <c r="DF331" s="104" t="str">
        <f t="shared" si="295"/>
        <v/>
      </c>
      <c r="DG331" s="104" t="str">
        <f t="shared" si="295"/>
        <v/>
      </c>
      <c r="DH331" s="104" t="str">
        <f t="shared" si="295"/>
        <v/>
      </c>
      <c r="DI331" s="104" t="str">
        <f t="shared" si="285"/>
        <v/>
      </c>
      <c r="DJ331" s="104" t="str">
        <f t="shared" si="285"/>
        <v/>
      </c>
      <c r="DK331" s="104" t="str">
        <f t="shared" si="285"/>
        <v/>
      </c>
      <c r="DL331" s="104" t="str">
        <f t="shared" si="285"/>
        <v/>
      </c>
      <c r="DM331" s="104" t="str">
        <f t="shared" si="285"/>
        <v/>
      </c>
      <c r="DN331" s="104" t="str">
        <f t="shared" si="285"/>
        <v/>
      </c>
      <c r="DO331" s="104" t="str">
        <f t="shared" si="285"/>
        <v/>
      </c>
      <c r="DP331" s="104" t="str">
        <f t="shared" si="285"/>
        <v/>
      </c>
      <c r="DQ331" s="104"/>
      <c r="DR331" s="104" t="str">
        <f t="shared" si="296"/>
        <v/>
      </c>
      <c r="DS331" s="104" t="str">
        <f t="shared" si="296"/>
        <v/>
      </c>
      <c r="DT331" s="104" t="str">
        <f t="shared" si="296"/>
        <v/>
      </c>
      <c r="DU331" s="104" t="str">
        <f t="shared" si="296"/>
        <v/>
      </c>
      <c r="DV331" s="104" t="str">
        <f t="shared" si="296"/>
        <v/>
      </c>
      <c r="DW331" s="104" t="str">
        <f t="shared" si="286"/>
        <v/>
      </c>
      <c r="DX331" s="104" t="str">
        <f t="shared" si="286"/>
        <v/>
      </c>
      <c r="DY331" s="104" t="str">
        <f t="shared" si="286"/>
        <v/>
      </c>
      <c r="DZ331" s="104" t="str">
        <f t="shared" si="286"/>
        <v/>
      </c>
      <c r="EA331" s="104" t="str">
        <f t="shared" si="286"/>
        <v/>
      </c>
      <c r="EB331" s="104" t="str">
        <f t="shared" si="286"/>
        <v/>
      </c>
      <c r="EC331" s="104" t="str">
        <f t="shared" si="286"/>
        <v/>
      </c>
      <c r="ED331" s="104" t="str">
        <f t="shared" si="286"/>
        <v/>
      </c>
      <c r="EE331" s="104"/>
      <c r="EF331" s="104" t="str">
        <f t="shared" si="297"/>
        <v/>
      </c>
      <c r="EG331" s="104" t="str">
        <f t="shared" si="297"/>
        <v/>
      </c>
      <c r="EH331" s="104" t="str">
        <f t="shared" si="297"/>
        <v/>
      </c>
      <c r="EI331" s="104" t="str">
        <f t="shared" si="297"/>
        <v/>
      </c>
      <c r="EJ331" s="104" t="str">
        <f t="shared" si="297"/>
        <v/>
      </c>
      <c r="EK331" s="104" t="str">
        <f t="shared" si="287"/>
        <v/>
      </c>
      <c r="EL331" s="104" t="str">
        <f t="shared" si="287"/>
        <v/>
      </c>
      <c r="EM331" s="104" t="str">
        <f t="shared" si="287"/>
        <v/>
      </c>
      <c r="EN331" s="104" t="str">
        <f t="shared" si="287"/>
        <v/>
      </c>
      <c r="EO331" s="104" t="str">
        <f t="shared" si="287"/>
        <v/>
      </c>
      <c r="EP331" s="104" t="str">
        <f t="shared" si="287"/>
        <v/>
      </c>
      <c r="EQ331" s="104" t="str">
        <f t="shared" si="287"/>
        <v/>
      </c>
      <c r="ER331" s="104" t="str">
        <f t="shared" si="287"/>
        <v/>
      </c>
      <c r="ES331" s="104"/>
      <c r="ET331" s="104" t="str">
        <f t="shared" si="298"/>
        <v/>
      </c>
      <c r="EU331" s="104" t="str">
        <f t="shared" si="298"/>
        <v/>
      </c>
      <c r="EV331" s="104" t="str">
        <f t="shared" si="298"/>
        <v/>
      </c>
      <c r="EW331" s="104" t="str">
        <f t="shared" si="298"/>
        <v/>
      </c>
      <c r="EX331" s="104" t="str">
        <f t="shared" si="298"/>
        <v/>
      </c>
      <c r="EY331" s="104" t="str">
        <f t="shared" si="288"/>
        <v/>
      </c>
      <c r="EZ331" s="104" t="str">
        <f t="shared" si="288"/>
        <v/>
      </c>
      <c r="FA331" s="104" t="str">
        <f t="shared" si="288"/>
        <v/>
      </c>
      <c r="FB331" s="104" t="str">
        <f t="shared" si="288"/>
        <v/>
      </c>
      <c r="FC331" s="104" t="str">
        <f t="shared" si="288"/>
        <v/>
      </c>
      <c r="FD331" s="104" t="str">
        <f t="shared" si="288"/>
        <v/>
      </c>
      <c r="FE331" s="104" t="str">
        <f t="shared" si="288"/>
        <v/>
      </c>
      <c r="FF331" s="104" t="str">
        <f t="shared" si="288"/>
        <v/>
      </c>
      <c r="FG331" s="104"/>
      <c r="FH331" s="104" t="str">
        <f t="shared" si="299"/>
        <v/>
      </c>
      <c r="FI331" s="104" t="str">
        <f t="shared" si="299"/>
        <v/>
      </c>
      <c r="FJ331" s="104" t="str">
        <f t="shared" si="299"/>
        <v/>
      </c>
      <c r="FK331" s="104" t="str">
        <f t="shared" si="299"/>
        <v/>
      </c>
      <c r="FL331" s="104" t="str">
        <f t="shared" si="299"/>
        <v/>
      </c>
      <c r="FM331" s="104" t="str">
        <f t="shared" si="289"/>
        <v/>
      </c>
      <c r="FN331" s="104" t="str">
        <f t="shared" si="289"/>
        <v/>
      </c>
      <c r="FO331" s="104" t="str">
        <f t="shared" si="289"/>
        <v/>
      </c>
      <c r="FP331" s="104" t="str">
        <f t="shared" si="289"/>
        <v/>
      </c>
      <c r="FQ331" s="104" t="str">
        <f t="shared" si="289"/>
        <v/>
      </c>
      <c r="FR331" s="104" t="str">
        <f t="shared" si="289"/>
        <v/>
      </c>
      <c r="FS331" s="104" t="str">
        <f t="shared" si="289"/>
        <v/>
      </c>
      <c r="FT331" s="104" t="str">
        <f t="shared" si="289"/>
        <v/>
      </c>
      <c r="FU331" s="104"/>
      <c r="FV331" s="104" t="str">
        <f t="shared" si="300"/>
        <v/>
      </c>
      <c r="FW331" s="104" t="str">
        <f t="shared" si="300"/>
        <v/>
      </c>
      <c r="FX331" s="104" t="str">
        <f t="shared" si="300"/>
        <v/>
      </c>
      <c r="FY331" s="104" t="str">
        <f t="shared" si="300"/>
        <v/>
      </c>
      <c r="FZ331" s="104" t="str">
        <f t="shared" si="300"/>
        <v/>
      </c>
      <c r="GA331" s="104" t="str">
        <f t="shared" si="290"/>
        <v/>
      </c>
      <c r="GB331" s="104" t="str">
        <f t="shared" si="290"/>
        <v/>
      </c>
      <c r="GC331" s="104" t="str">
        <f t="shared" si="290"/>
        <v/>
      </c>
      <c r="GD331" s="104" t="str">
        <f t="shared" si="290"/>
        <v/>
      </c>
      <c r="GE331" s="104" t="str">
        <f t="shared" si="290"/>
        <v/>
      </c>
      <c r="GF331" s="104" t="str">
        <f t="shared" si="290"/>
        <v/>
      </c>
      <c r="GG331" s="104" t="str">
        <f t="shared" si="290"/>
        <v/>
      </c>
      <c r="GH331" s="104" t="str">
        <f t="shared" si="290"/>
        <v/>
      </c>
      <c r="GI331" s="104"/>
      <c r="GJ331" s="104" t="str">
        <f t="shared" si="301"/>
        <v/>
      </c>
      <c r="GK331" s="104" t="str">
        <f t="shared" si="301"/>
        <v/>
      </c>
      <c r="GL331" s="104" t="str">
        <f t="shared" si="301"/>
        <v/>
      </c>
      <c r="GM331" s="104" t="str">
        <f t="shared" si="301"/>
        <v/>
      </c>
      <c r="GN331" s="104" t="str">
        <f t="shared" si="301"/>
        <v/>
      </c>
      <c r="GO331" s="104" t="str">
        <f t="shared" si="291"/>
        <v/>
      </c>
      <c r="GP331" s="104" t="str">
        <f t="shared" si="291"/>
        <v/>
      </c>
      <c r="GQ331" s="104" t="str">
        <f t="shared" si="291"/>
        <v/>
      </c>
      <c r="GR331" s="104" t="str">
        <f t="shared" si="291"/>
        <v/>
      </c>
      <c r="GS331" s="104" t="str">
        <f t="shared" si="291"/>
        <v/>
      </c>
      <c r="GT331" s="104" t="str">
        <f t="shared" si="291"/>
        <v/>
      </c>
      <c r="GU331" s="104" t="str">
        <f t="shared" si="291"/>
        <v/>
      </c>
      <c r="GV331" s="104" t="str">
        <f t="shared" si="291"/>
        <v/>
      </c>
      <c r="GW331" s="104"/>
      <c r="GX331" s="104" t="str">
        <f t="shared" si="302"/>
        <v/>
      </c>
      <c r="GY331" s="104" t="str">
        <f t="shared" si="302"/>
        <v/>
      </c>
      <c r="GZ331" s="104" t="str">
        <f t="shared" si="302"/>
        <v/>
      </c>
      <c r="HA331" s="104" t="str">
        <f t="shared" si="302"/>
        <v/>
      </c>
      <c r="HB331" s="104" t="str">
        <f t="shared" si="302"/>
        <v/>
      </c>
      <c r="HC331" s="104" t="str">
        <f t="shared" si="292"/>
        <v/>
      </c>
      <c r="HD331" s="104" t="str">
        <f t="shared" si="292"/>
        <v/>
      </c>
      <c r="HE331" s="104" t="str">
        <f t="shared" si="292"/>
        <v/>
      </c>
      <c r="HF331" s="104" t="str">
        <f t="shared" si="292"/>
        <v/>
      </c>
      <c r="HG331" s="104" t="str">
        <f t="shared" si="292"/>
        <v/>
      </c>
      <c r="HH331" s="104" t="str">
        <f t="shared" si="292"/>
        <v/>
      </c>
      <c r="HI331" s="104" t="str">
        <f t="shared" si="292"/>
        <v/>
      </c>
      <c r="HJ331" s="104" t="str">
        <f t="shared" si="292"/>
        <v/>
      </c>
    </row>
    <row r="332" spans="1:218" x14ac:dyDescent="0.25">
      <c r="A332" s="91">
        <v>40674</v>
      </c>
      <c r="B332" s="113">
        <v>0.71527777777777779</v>
      </c>
      <c r="C332" s="114" t="s">
        <v>571</v>
      </c>
      <c r="D332" s="160" t="s">
        <v>703</v>
      </c>
      <c r="E332" s="112">
        <v>8.6</v>
      </c>
      <c r="F332" s="134"/>
      <c r="G332" s="161"/>
      <c r="H332" s="162" t="str">
        <f>INDEX('Daily Activity List'!B:B,MATCH(A332,'Daily Activity List'!$A:$A))</f>
        <v>ClO2 - Characterization Sampling3</v>
      </c>
      <c r="I332" s="136"/>
      <c r="J332" s="104" t="str">
        <f t="shared" si="308"/>
        <v/>
      </c>
      <c r="K332" s="104" t="str">
        <f t="shared" si="308"/>
        <v/>
      </c>
      <c r="L332" s="104" t="str">
        <f t="shared" si="303"/>
        <v/>
      </c>
      <c r="M332" s="104" t="str">
        <f t="shared" si="303"/>
        <v/>
      </c>
      <c r="N332" s="104" t="str">
        <f t="shared" si="303"/>
        <v/>
      </c>
      <c r="O332" s="104" t="str">
        <f t="shared" si="303"/>
        <v/>
      </c>
      <c r="P332" s="104" t="str">
        <f t="shared" si="303"/>
        <v/>
      </c>
      <c r="Q332" s="104" t="str">
        <f t="shared" si="303"/>
        <v/>
      </c>
      <c r="R332" s="104" t="str">
        <f t="shared" si="303"/>
        <v/>
      </c>
      <c r="S332" s="104">
        <f t="shared" si="303"/>
        <v>8.6</v>
      </c>
      <c r="T332" s="104" t="str">
        <f t="shared" si="303"/>
        <v/>
      </c>
      <c r="U332" s="104" t="str">
        <f t="shared" si="303"/>
        <v/>
      </c>
      <c r="V332" s="104" t="str">
        <f t="shared" si="303"/>
        <v/>
      </c>
      <c r="W332" s="136"/>
      <c r="X332" s="104" t="str">
        <f t="shared" si="279"/>
        <v/>
      </c>
      <c r="Y332" s="104" t="str">
        <f t="shared" si="304"/>
        <v/>
      </c>
      <c r="Z332" s="104" t="str">
        <f t="shared" si="304"/>
        <v/>
      </c>
      <c r="AA332" s="104" t="str">
        <f t="shared" si="304"/>
        <v/>
      </c>
      <c r="AB332" s="104" t="str">
        <f t="shared" si="304"/>
        <v/>
      </c>
      <c r="AC332" s="104" t="str">
        <f t="shared" si="304"/>
        <v/>
      </c>
      <c r="AD332" s="104" t="str">
        <f t="shared" si="304"/>
        <v/>
      </c>
      <c r="AE332" s="104" t="str">
        <f t="shared" si="304"/>
        <v/>
      </c>
      <c r="AF332" s="104" t="str">
        <f t="shared" si="304"/>
        <v/>
      </c>
      <c r="AG332" s="104" t="str">
        <f t="shared" si="304"/>
        <v/>
      </c>
      <c r="AH332" s="104" t="str">
        <f t="shared" si="304"/>
        <v/>
      </c>
      <c r="AI332" s="104" t="str">
        <f t="shared" si="304"/>
        <v/>
      </c>
      <c r="AJ332" s="104" t="str">
        <f t="shared" si="304"/>
        <v/>
      </c>
      <c r="AK332" s="104"/>
      <c r="AL332" s="104" t="str">
        <f t="shared" si="280"/>
        <v/>
      </c>
      <c r="AM332" s="104" t="str">
        <f t="shared" si="305"/>
        <v/>
      </c>
      <c r="AN332" s="104" t="str">
        <f t="shared" si="305"/>
        <v/>
      </c>
      <c r="AO332" s="104" t="str">
        <f t="shared" si="305"/>
        <v/>
      </c>
      <c r="AP332" s="104" t="str">
        <f t="shared" si="305"/>
        <v/>
      </c>
      <c r="AQ332" s="104" t="str">
        <f t="shared" si="305"/>
        <v/>
      </c>
      <c r="AR332" s="104" t="str">
        <f t="shared" si="305"/>
        <v/>
      </c>
      <c r="AS332" s="104" t="str">
        <f t="shared" si="305"/>
        <v/>
      </c>
      <c r="AT332" s="104" t="str">
        <f t="shared" si="305"/>
        <v/>
      </c>
      <c r="AU332" s="104" t="str">
        <f t="shared" si="305"/>
        <v/>
      </c>
      <c r="AV332" s="104" t="str">
        <f t="shared" si="305"/>
        <v/>
      </c>
      <c r="AW332" s="104" t="str">
        <f t="shared" si="305"/>
        <v/>
      </c>
      <c r="AX332" s="104" t="str">
        <f t="shared" si="305"/>
        <v/>
      </c>
      <c r="AY332" s="104"/>
      <c r="AZ332" s="104" t="str">
        <f t="shared" si="281"/>
        <v/>
      </c>
      <c r="BA332" s="104" t="str">
        <f t="shared" si="306"/>
        <v/>
      </c>
      <c r="BB332" s="104" t="str">
        <f t="shared" si="306"/>
        <v/>
      </c>
      <c r="BC332" s="104" t="str">
        <f t="shared" si="306"/>
        <v/>
      </c>
      <c r="BD332" s="104" t="str">
        <f t="shared" si="306"/>
        <v/>
      </c>
      <c r="BE332" s="104" t="str">
        <f t="shared" si="306"/>
        <v/>
      </c>
      <c r="BF332" s="104" t="str">
        <f t="shared" si="306"/>
        <v/>
      </c>
      <c r="BG332" s="104" t="str">
        <f t="shared" si="306"/>
        <v/>
      </c>
      <c r="BH332" s="104" t="str">
        <f t="shared" si="306"/>
        <v/>
      </c>
      <c r="BI332" s="104" t="str">
        <f t="shared" si="306"/>
        <v/>
      </c>
      <c r="BJ332" s="104" t="str">
        <f t="shared" si="306"/>
        <v/>
      </c>
      <c r="BK332" s="104" t="str">
        <f t="shared" si="306"/>
        <v/>
      </c>
      <c r="BL332" s="104" t="str">
        <f t="shared" si="306"/>
        <v/>
      </c>
      <c r="BM332" s="104"/>
      <c r="BN332" s="104" t="str">
        <f t="shared" si="282"/>
        <v/>
      </c>
      <c r="BO332" s="104" t="str">
        <f t="shared" si="307"/>
        <v/>
      </c>
      <c r="BP332" s="104" t="str">
        <f t="shared" si="307"/>
        <v/>
      </c>
      <c r="BQ332" s="104" t="str">
        <f t="shared" si="307"/>
        <v/>
      </c>
      <c r="BR332" s="104" t="str">
        <f t="shared" si="307"/>
        <v/>
      </c>
      <c r="BS332" s="104" t="str">
        <f t="shared" si="307"/>
        <v/>
      </c>
      <c r="BT332" s="104" t="str">
        <f t="shared" si="307"/>
        <v/>
      </c>
      <c r="BU332" s="104" t="str">
        <f t="shared" si="307"/>
        <v/>
      </c>
      <c r="BV332" s="104" t="str">
        <f t="shared" si="307"/>
        <v/>
      </c>
      <c r="BW332" s="104" t="str">
        <f t="shared" si="307"/>
        <v/>
      </c>
      <c r="BX332" s="104" t="str">
        <f t="shared" si="307"/>
        <v/>
      </c>
      <c r="BY332" s="104" t="str">
        <f t="shared" si="307"/>
        <v/>
      </c>
      <c r="BZ332" s="104" t="str">
        <f t="shared" si="307"/>
        <v/>
      </c>
      <c r="CA332" s="104"/>
      <c r="CB332" s="104" t="str">
        <f t="shared" si="293"/>
        <v/>
      </c>
      <c r="CC332" s="104" t="str">
        <f t="shared" si="293"/>
        <v/>
      </c>
      <c r="CD332" s="104" t="str">
        <f t="shared" si="293"/>
        <v/>
      </c>
      <c r="CE332" s="104" t="str">
        <f t="shared" si="293"/>
        <v/>
      </c>
      <c r="CF332" s="104" t="str">
        <f t="shared" si="293"/>
        <v/>
      </c>
      <c r="CG332" s="104" t="str">
        <f t="shared" si="283"/>
        <v/>
      </c>
      <c r="CH332" s="104" t="str">
        <f t="shared" si="283"/>
        <v/>
      </c>
      <c r="CI332" s="104" t="str">
        <f t="shared" si="283"/>
        <v/>
      </c>
      <c r="CJ332" s="104" t="str">
        <f t="shared" si="283"/>
        <v/>
      </c>
      <c r="CK332" s="104" t="str">
        <f t="shared" si="283"/>
        <v/>
      </c>
      <c r="CL332" s="104" t="str">
        <f t="shared" si="283"/>
        <v/>
      </c>
      <c r="CM332" s="104" t="str">
        <f t="shared" si="283"/>
        <v/>
      </c>
      <c r="CN332" s="104" t="str">
        <f t="shared" si="283"/>
        <v/>
      </c>
      <c r="CO332" s="104"/>
      <c r="CP332" s="104" t="str">
        <f t="shared" si="294"/>
        <v/>
      </c>
      <c r="CQ332" s="104" t="str">
        <f t="shared" si="294"/>
        <v/>
      </c>
      <c r="CR332" s="104" t="str">
        <f t="shared" si="294"/>
        <v/>
      </c>
      <c r="CS332" s="104" t="str">
        <f t="shared" si="294"/>
        <v/>
      </c>
      <c r="CT332" s="104" t="str">
        <f t="shared" si="294"/>
        <v/>
      </c>
      <c r="CU332" s="104" t="str">
        <f t="shared" si="284"/>
        <v/>
      </c>
      <c r="CV332" s="104" t="str">
        <f t="shared" si="284"/>
        <v/>
      </c>
      <c r="CW332" s="104" t="str">
        <f t="shared" si="284"/>
        <v/>
      </c>
      <c r="CX332" s="104" t="str">
        <f t="shared" si="284"/>
        <v/>
      </c>
      <c r="CY332" s="104" t="str">
        <f t="shared" si="284"/>
        <v/>
      </c>
      <c r="CZ332" s="104" t="str">
        <f t="shared" si="284"/>
        <v/>
      </c>
      <c r="DA332" s="104" t="str">
        <f t="shared" si="284"/>
        <v/>
      </c>
      <c r="DB332" s="104" t="str">
        <f t="shared" si="284"/>
        <v/>
      </c>
      <c r="DC332" s="104"/>
      <c r="DD332" s="104" t="str">
        <f t="shared" si="295"/>
        <v/>
      </c>
      <c r="DE332" s="104" t="str">
        <f t="shared" si="295"/>
        <v/>
      </c>
      <c r="DF332" s="104" t="str">
        <f t="shared" si="295"/>
        <v/>
      </c>
      <c r="DG332" s="104" t="str">
        <f t="shared" si="295"/>
        <v/>
      </c>
      <c r="DH332" s="104" t="str">
        <f t="shared" si="295"/>
        <v/>
      </c>
      <c r="DI332" s="104" t="str">
        <f t="shared" si="285"/>
        <v/>
      </c>
      <c r="DJ332" s="104" t="str">
        <f t="shared" si="285"/>
        <v/>
      </c>
      <c r="DK332" s="104" t="str">
        <f t="shared" si="285"/>
        <v/>
      </c>
      <c r="DL332" s="104" t="str">
        <f t="shared" si="285"/>
        <v/>
      </c>
      <c r="DM332" s="104" t="str">
        <f t="shared" si="285"/>
        <v/>
      </c>
      <c r="DN332" s="104" t="str">
        <f t="shared" si="285"/>
        <v/>
      </c>
      <c r="DO332" s="104" t="str">
        <f t="shared" si="285"/>
        <v/>
      </c>
      <c r="DP332" s="104" t="str">
        <f t="shared" si="285"/>
        <v/>
      </c>
      <c r="DQ332" s="104"/>
      <c r="DR332" s="104" t="str">
        <f t="shared" si="296"/>
        <v/>
      </c>
      <c r="DS332" s="104" t="str">
        <f t="shared" si="296"/>
        <v/>
      </c>
      <c r="DT332" s="104" t="str">
        <f t="shared" si="296"/>
        <v/>
      </c>
      <c r="DU332" s="104" t="str">
        <f t="shared" si="296"/>
        <v/>
      </c>
      <c r="DV332" s="104" t="str">
        <f t="shared" si="296"/>
        <v/>
      </c>
      <c r="DW332" s="104" t="str">
        <f t="shared" si="286"/>
        <v/>
      </c>
      <c r="DX332" s="104" t="str">
        <f t="shared" si="286"/>
        <v/>
      </c>
      <c r="DY332" s="104" t="str">
        <f t="shared" si="286"/>
        <v/>
      </c>
      <c r="DZ332" s="104" t="str">
        <f t="shared" si="286"/>
        <v/>
      </c>
      <c r="EA332" s="104" t="str">
        <f t="shared" si="286"/>
        <v/>
      </c>
      <c r="EB332" s="104" t="str">
        <f t="shared" si="286"/>
        <v/>
      </c>
      <c r="EC332" s="104" t="str">
        <f t="shared" si="286"/>
        <v/>
      </c>
      <c r="ED332" s="104" t="str">
        <f t="shared" si="286"/>
        <v/>
      </c>
      <c r="EE332" s="104"/>
      <c r="EF332" s="104" t="str">
        <f t="shared" si="297"/>
        <v/>
      </c>
      <c r="EG332" s="104" t="str">
        <f t="shared" si="297"/>
        <v/>
      </c>
      <c r="EH332" s="104" t="str">
        <f t="shared" si="297"/>
        <v/>
      </c>
      <c r="EI332" s="104" t="str">
        <f t="shared" si="297"/>
        <v/>
      </c>
      <c r="EJ332" s="104" t="str">
        <f t="shared" si="297"/>
        <v/>
      </c>
      <c r="EK332" s="104" t="str">
        <f t="shared" si="287"/>
        <v/>
      </c>
      <c r="EL332" s="104" t="str">
        <f t="shared" si="287"/>
        <v/>
      </c>
      <c r="EM332" s="104" t="str">
        <f t="shared" si="287"/>
        <v/>
      </c>
      <c r="EN332" s="104" t="str">
        <f t="shared" si="287"/>
        <v/>
      </c>
      <c r="EO332" s="104" t="str">
        <f t="shared" si="287"/>
        <v/>
      </c>
      <c r="EP332" s="104" t="str">
        <f t="shared" si="287"/>
        <v/>
      </c>
      <c r="EQ332" s="104" t="str">
        <f t="shared" si="287"/>
        <v/>
      </c>
      <c r="ER332" s="104" t="str">
        <f t="shared" si="287"/>
        <v/>
      </c>
      <c r="ES332" s="104"/>
      <c r="ET332" s="104" t="str">
        <f t="shared" si="298"/>
        <v/>
      </c>
      <c r="EU332" s="104" t="str">
        <f t="shared" si="298"/>
        <v/>
      </c>
      <c r="EV332" s="104" t="str">
        <f t="shared" si="298"/>
        <v/>
      </c>
      <c r="EW332" s="104" t="str">
        <f t="shared" si="298"/>
        <v/>
      </c>
      <c r="EX332" s="104" t="str">
        <f t="shared" si="298"/>
        <v/>
      </c>
      <c r="EY332" s="104" t="str">
        <f t="shared" si="288"/>
        <v/>
      </c>
      <c r="EZ332" s="104" t="str">
        <f t="shared" si="288"/>
        <v/>
      </c>
      <c r="FA332" s="104" t="str">
        <f t="shared" si="288"/>
        <v/>
      </c>
      <c r="FB332" s="104" t="str">
        <f t="shared" si="288"/>
        <v/>
      </c>
      <c r="FC332" s="104" t="str">
        <f t="shared" si="288"/>
        <v/>
      </c>
      <c r="FD332" s="104" t="str">
        <f t="shared" si="288"/>
        <v/>
      </c>
      <c r="FE332" s="104" t="str">
        <f t="shared" si="288"/>
        <v/>
      </c>
      <c r="FF332" s="104" t="str">
        <f t="shared" si="288"/>
        <v/>
      </c>
      <c r="FG332" s="104"/>
      <c r="FH332" s="104" t="str">
        <f t="shared" si="299"/>
        <v/>
      </c>
      <c r="FI332" s="104" t="str">
        <f t="shared" si="299"/>
        <v/>
      </c>
      <c r="FJ332" s="104" t="str">
        <f t="shared" si="299"/>
        <v/>
      </c>
      <c r="FK332" s="104" t="str">
        <f t="shared" si="299"/>
        <v/>
      </c>
      <c r="FL332" s="104" t="str">
        <f t="shared" si="299"/>
        <v/>
      </c>
      <c r="FM332" s="104" t="str">
        <f t="shared" si="289"/>
        <v/>
      </c>
      <c r="FN332" s="104" t="str">
        <f t="shared" si="289"/>
        <v/>
      </c>
      <c r="FO332" s="104" t="str">
        <f t="shared" si="289"/>
        <v/>
      </c>
      <c r="FP332" s="104" t="str">
        <f t="shared" si="289"/>
        <v/>
      </c>
      <c r="FQ332" s="104" t="str">
        <f t="shared" si="289"/>
        <v/>
      </c>
      <c r="FR332" s="104" t="str">
        <f t="shared" si="289"/>
        <v/>
      </c>
      <c r="FS332" s="104" t="str">
        <f t="shared" si="289"/>
        <v/>
      </c>
      <c r="FT332" s="104" t="str">
        <f t="shared" si="289"/>
        <v/>
      </c>
      <c r="FU332" s="104"/>
      <c r="FV332" s="104" t="str">
        <f t="shared" si="300"/>
        <v/>
      </c>
      <c r="FW332" s="104" t="str">
        <f t="shared" si="300"/>
        <v/>
      </c>
      <c r="FX332" s="104" t="str">
        <f t="shared" si="300"/>
        <v/>
      </c>
      <c r="FY332" s="104" t="str">
        <f t="shared" si="300"/>
        <v/>
      </c>
      <c r="FZ332" s="104" t="str">
        <f t="shared" si="300"/>
        <v/>
      </c>
      <c r="GA332" s="104" t="str">
        <f t="shared" si="290"/>
        <v/>
      </c>
      <c r="GB332" s="104" t="str">
        <f t="shared" si="290"/>
        <v/>
      </c>
      <c r="GC332" s="104" t="str">
        <f t="shared" si="290"/>
        <v/>
      </c>
      <c r="GD332" s="104" t="str">
        <f t="shared" si="290"/>
        <v/>
      </c>
      <c r="GE332" s="104" t="str">
        <f t="shared" si="290"/>
        <v/>
      </c>
      <c r="GF332" s="104" t="str">
        <f t="shared" si="290"/>
        <v/>
      </c>
      <c r="GG332" s="104" t="str">
        <f t="shared" si="290"/>
        <v/>
      </c>
      <c r="GH332" s="104" t="str">
        <f t="shared" si="290"/>
        <v/>
      </c>
      <c r="GI332" s="104"/>
      <c r="GJ332" s="104" t="str">
        <f t="shared" si="301"/>
        <v/>
      </c>
      <c r="GK332" s="104" t="str">
        <f t="shared" si="301"/>
        <v/>
      </c>
      <c r="GL332" s="104" t="str">
        <f t="shared" si="301"/>
        <v/>
      </c>
      <c r="GM332" s="104" t="str">
        <f t="shared" si="301"/>
        <v/>
      </c>
      <c r="GN332" s="104" t="str">
        <f t="shared" si="301"/>
        <v/>
      </c>
      <c r="GO332" s="104" t="str">
        <f t="shared" si="291"/>
        <v/>
      </c>
      <c r="GP332" s="104" t="str">
        <f t="shared" si="291"/>
        <v/>
      </c>
      <c r="GQ332" s="104" t="str">
        <f t="shared" si="291"/>
        <v/>
      </c>
      <c r="GR332" s="104" t="str">
        <f t="shared" si="291"/>
        <v/>
      </c>
      <c r="GS332" s="104" t="str">
        <f t="shared" si="291"/>
        <v/>
      </c>
      <c r="GT332" s="104" t="str">
        <f t="shared" si="291"/>
        <v/>
      </c>
      <c r="GU332" s="104" t="str">
        <f t="shared" si="291"/>
        <v/>
      </c>
      <c r="GV332" s="104" t="str">
        <f t="shared" si="291"/>
        <v/>
      </c>
      <c r="GW332" s="104"/>
      <c r="GX332" s="104" t="str">
        <f t="shared" si="302"/>
        <v/>
      </c>
      <c r="GY332" s="104" t="str">
        <f t="shared" si="302"/>
        <v/>
      </c>
      <c r="GZ332" s="104" t="str">
        <f t="shared" si="302"/>
        <v/>
      </c>
      <c r="HA332" s="104" t="str">
        <f t="shared" si="302"/>
        <v/>
      </c>
      <c r="HB332" s="104" t="str">
        <f t="shared" si="302"/>
        <v/>
      </c>
      <c r="HC332" s="104" t="str">
        <f t="shared" si="292"/>
        <v/>
      </c>
      <c r="HD332" s="104" t="str">
        <f t="shared" si="292"/>
        <v/>
      </c>
      <c r="HE332" s="104" t="str">
        <f t="shared" si="292"/>
        <v/>
      </c>
      <c r="HF332" s="104" t="str">
        <f t="shared" si="292"/>
        <v/>
      </c>
      <c r="HG332" s="104" t="str">
        <f t="shared" si="292"/>
        <v/>
      </c>
      <c r="HH332" s="104" t="str">
        <f t="shared" si="292"/>
        <v/>
      </c>
      <c r="HI332" s="104" t="str">
        <f t="shared" si="292"/>
        <v/>
      </c>
      <c r="HJ332" s="104" t="str">
        <f t="shared" si="292"/>
        <v/>
      </c>
    </row>
    <row r="333" spans="1:218" x14ac:dyDescent="0.25">
      <c r="A333" s="91">
        <v>40674</v>
      </c>
      <c r="B333" s="113">
        <v>0.71736111111111101</v>
      </c>
      <c r="C333" s="114" t="s">
        <v>571</v>
      </c>
      <c r="D333" s="160" t="s">
        <v>703</v>
      </c>
      <c r="E333" s="112">
        <v>13.4</v>
      </c>
      <c r="F333" s="134"/>
      <c r="G333" s="161"/>
      <c r="H333" s="162" t="str">
        <f>INDEX('Daily Activity List'!B:B,MATCH(A333,'Daily Activity List'!$A:$A))</f>
        <v>ClO2 - Characterization Sampling3</v>
      </c>
      <c r="I333" s="136"/>
      <c r="J333" s="104" t="str">
        <f t="shared" si="308"/>
        <v/>
      </c>
      <c r="K333" s="104" t="str">
        <f t="shared" si="308"/>
        <v/>
      </c>
      <c r="L333" s="104" t="str">
        <f t="shared" si="303"/>
        <v/>
      </c>
      <c r="M333" s="104" t="str">
        <f t="shared" si="303"/>
        <v/>
      </c>
      <c r="N333" s="104" t="str">
        <f t="shared" si="303"/>
        <v/>
      </c>
      <c r="O333" s="104" t="str">
        <f t="shared" si="303"/>
        <v/>
      </c>
      <c r="P333" s="104" t="str">
        <f t="shared" si="303"/>
        <v/>
      </c>
      <c r="Q333" s="104" t="str">
        <f t="shared" si="303"/>
        <v/>
      </c>
      <c r="R333" s="104" t="str">
        <f t="shared" si="303"/>
        <v/>
      </c>
      <c r="S333" s="104">
        <f t="shared" si="303"/>
        <v>13.4</v>
      </c>
      <c r="T333" s="104" t="str">
        <f t="shared" si="303"/>
        <v/>
      </c>
      <c r="U333" s="104" t="str">
        <f t="shared" si="303"/>
        <v/>
      </c>
      <c r="V333" s="104" t="str">
        <f t="shared" si="303"/>
        <v/>
      </c>
      <c r="W333" s="136"/>
      <c r="X333" s="104" t="str">
        <f t="shared" si="279"/>
        <v/>
      </c>
      <c r="Y333" s="104" t="str">
        <f t="shared" si="304"/>
        <v/>
      </c>
      <c r="Z333" s="104" t="str">
        <f t="shared" si="304"/>
        <v/>
      </c>
      <c r="AA333" s="104" t="str">
        <f t="shared" si="304"/>
        <v/>
      </c>
      <c r="AB333" s="104" t="str">
        <f t="shared" si="304"/>
        <v/>
      </c>
      <c r="AC333" s="104" t="str">
        <f t="shared" si="304"/>
        <v/>
      </c>
      <c r="AD333" s="104" t="str">
        <f t="shared" si="304"/>
        <v/>
      </c>
      <c r="AE333" s="104" t="str">
        <f t="shared" si="304"/>
        <v/>
      </c>
      <c r="AF333" s="104" t="str">
        <f t="shared" si="304"/>
        <v/>
      </c>
      <c r="AG333" s="104" t="str">
        <f t="shared" si="304"/>
        <v/>
      </c>
      <c r="AH333" s="104" t="str">
        <f t="shared" si="304"/>
        <v/>
      </c>
      <c r="AI333" s="104" t="str">
        <f t="shared" si="304"/>
        <v/>
      </c>
      <c r="AJ333" s="104" t="str">
        <f t="shared" si="304"/>
        <v/>
      </c>
      <c r="AK333" s="104"/>
      <c r="AL333" s="104" t="str">
        <f t="shared" si="280"/>
        <v/>
      </c>
      <c r="AM333" s="104" t="str">
        <f t="shared" si="305"/>
        <v/>
      </c>
      <c r="AN333" s="104" t="str">
        <f t="shared" si="305"/>
        <v/>
      </c>
      <c r="AO333" s="104" t="str">
        <f t="shared" si="305"/>
        <v/>
      </c>
      <c r="AP333" s="104" t="str">
        <f t="shared" si="305"/>
        <v/>
      </c>
      <c r="AQ333" s="104" t="str">
        <f t="shared" si="305"/>
        <v/>
      </c>
      <c r="AR333" s="104" t="str">
        <f t="shared" si="305"/>
        <v/>
      </c>
      <c r="AS333" s="104" t="str">
        <f t="shared" si="305"/>
        <v/>
      </c>
      <c r="AT333" s="104" t="str">
        <f t="shared" si="305"/>
        <v/>
      </c>
      <c r="AU333" s="104" t="str">
        <f t="shared" si="305"/>
        <v/>
      </c>
      <c r="AV333" s="104" t="str">
        <f t="shared" si="305"/>
        <v/>
      </c>
      <c r="AW333" s="104" t="str">
        <f t="shared" si="305"/>
        <v/>
      </c>
      <c r="AX333" s="104" t="str">
        <f t="shared" si="305"/>
        <v/>
      </c>
      <c r="AY333" s="104"/>
      <c r="AZ333" s="104" t="str">
        <f t="shared" si="281"/>
        <v/>
      </c>
      <c r="BA333" s="104" t="str">
        <f t="shared" si="306"/>
        <v/>
      </c>
      <c r="BB333" s="104" t="str">
        <f t="shared" si="306"/>
        <v/>
      </c>
      <c r="BC333" s="104" t="str">
        <f t="shared" si="306"/>
        <v/>
      </c>
      <c r="BD333" s="104" t="str">
        <f t="shared" si="306"/>
        <v/>
      </c>
      <c r="BE333" s="104" t="str">
        <f t="shared" si="306"/>
        <v/>
      </c>
      <c r="BF333" s="104" t="str">
        <f t="shared" si="306"/>
        <v/>
      </c>
      <c r="BG333" s="104" t="str">
        <f t="shared" si="306"/>
        <v/>
      </c>
      <c r="BH333" s="104" t="str">
        <f t="shared" si="306"/>
        <v/>
      </c>
      <c r="BI333" s="104" t="str">
        <f t="shared" si="306"/>
        <v/>
      </c>
      <c r="BJ333" s="104" t="str">
        <f t="shared" si="306"/>
        <v/>
      </c>
      <c r="BK333" s="104" t="str">
        <f t="shared" si="306"/>
        <v/>
      </c>
      <c r="BL333" s="104" t="str">
        <f t="shared" si="306"/>
        <v/>
      </c>
      <c r="BM333" s="104"/>
      <c r="BN333" s="104" t="str">
        <f t="shared" si="282"/>
        <v/>
      </c>
      <c r="BO333" s="104" t="str">
        <f t="shared" si="307"/>
        <v/>
      </c>
      <c r="BP333" s="104" t="str">
        <f t="shared" si="307"/>
        <v/>
      </c>
      <c r="BQ333" s="104" t="str">
        <f t="shared" si="307"/>
        <v/>
      </c>
      <c r="BR333" s="104" t="str">
        <f t="shared" si="307"/>
        <v/>
      </c>
      <c r="BS333" s="104" t="str">
        <f t="shared" si="307"/>
        <v/>
      </c>
      <c r="BT333" s="104" t="str">
        <f t="shared" si="307"/>
        <v/>
      </c>
      <c r="BU333" s="104" t="str">
        <f t="shared" si="307"/>
        <v/>
      </c>
      <c r="BV333" s="104" t="str">
        <f t="shared" si="307"/>
        <v/>
      </c>
      <c r="BW333" s="104" t="str">
        <f t="shared" si="307"/>
        <v/>
      </c>
      <c r="BX333" s="104" t="str">
        <f t="shared" si="307"/>
        <v/>
      </c>
      <c r="BY333" s="104" t="str">
        <f t="shared" si="307"/>
        <v/>
      </c>
      <c r="BZ333" s="104" t="str">
        <f t="shared" si="307"/>
        <v/>
      </c>
      <c r="CA333" s="104"/>
      <c r="CB333" s="104" t="str">
        <f t="shared" si="293"/>
        <v/>
      </c>
      <c r="CC333" s="104" t="str">
        <f t="shared" si="293"/>
        <v/>
      </c>
      <c r="CD333" s="104" t="str">
        <f t="shared" si="293"/>
        <v/>
      </c>
      <c r="CE333" s="104" t="str">
        <f t="shared" si="293"/>
        <v/>
      </c>
      <c r="CF333" s="104" t="str">
        <f t="shared" si="293"/>
        <v/>
      </c>
      <c r="CG333" s="104" t="str">
        <f t="shared" si="283"/>
        <v/>
      </c>
      <c r="CH333" s="104" t="str">
        <f t="shared" si="283"/>
        <v/>
      </c>
      <c r="CI333" s="104" t="str">
        <f t="shared" si="283"/>
        <v/>
      </c>
      <c r="CJ333" s="104" t="str">
        <f t="shared" si="283"/>
        <v/>
      </c>
      <c r="CK333" s="104" t="str">
        <f t="shared" si="283"/>
        <v/>
      </c>
      <c r="CL333" s="104" t="str">
        <f t="shared" si="283"/>
        <v/>
      </c>
      <c r="CM333" s="104" t="str">
        <f t="shared" si="283"/>
        <v/>
      </c>
      <c r="CN333" s="104" t="str">
        <f t="shared" si="283"/>
        <v/>
      </c>
      <c r="CO333" s="104"/>
      <c r="CP333" s="104" t="str">
        <f t="shared" si="294"/>
        <v/>
      </c>
      <c r="CQ333" s="104" t="str">
        <f t="shared" si="294"/>
        <v/>
      </c>
      <c r="CR333" s="104" t="str">
        <f t="shared" si="294"/>
        <v/>
      </c>
      <c r="CS333" s="104" t="str">
        <f t="shared" si="294"/>
        <v/>
      </c>
      <c r="CT333" s="104" t="str">
        <f t="shared" si="294"/>
        <v/>
      </c>
      <c r="CU333" s="104" t="str">
        <f t="shared" si="284"/>
        <v/>
      </c>
      <c r="CV333" s="104" t="str">
        <f t="shared" si="284"/>
        <v/>
      </c>
      <c r="CW333" s="104" t="str">
        <f t="shared" si="284"/>
        <v/>
      </c>
      <c r="CX333" s="104" t="str">
        <f t="shared" si="284"/>
        <v/>
      </c>
      <c r="CY333" s="104" t="str">
        <f t="shared" si="284"/>
        <v/>
      </c>
      <c r="CZ333" s="104" t="str">
        <f t="shared" si="284"/>
        <v/>
      </c>
      <c r="DA333" s="104" t="str">
        <f t="shared" si="284"/>
        <v/>
      </c>
      <c r="DB333" s="104" t="str">
        <f t="shared" si="284"/>
        <v/>
      </c>
      <c r="DC333" s="104"/>
      <c r="DD333" s="104" t="str">
        <f t="shared" si="295"/>
        <v/>
      </c>
      <c r="DE333" s="104" t="str">
        <f t="shared" si="295"/>
        <v/>
      </c>
      <c r="DF333" s="104" t="str">
        <f t="shared" si="295"/>
        <v/>
      </c>
      <c r="DG333" s="104" t="str">
        <f t="shared" si="295"/>
        <v/>
      </c>
      <c r="DH333" s="104" t="str">
        <f t="shared" si="295"/>
        <v/>
      </c>
      <c r="DI333" s="104" t="str">
        <f t="shared" si="285"/>
        <v/>
      </c>
      <c r="DJ333" s="104" t="str">
        <f t="shared" si="285"/>
        <v/>
      </c>
      <c r="DK333" s="104" t="str">
        <f t="shared" si="285"/>
        <v/>
      </c>
      <c r="DL333" s="104" t="str">
        <f t="shared" si="285"/>
        <v/>
      </c>
      <c r="DM333" s="104" t="str">
        <f t="shared" si="285"/>
        <v/>
      </c>
      <c r="DN333" s="104" t="str">
        <f t="shared" si="285"/>
        <v/>
      </c>
      <c r="DO333" s="104" t="str">
        <f t="shared" si="285"/>
        <v/>
      </c>
      <c r="DP333" s="104" t="str">
        <f t="shared" si="285"/>
        <v/>
      </c>
      <c r="DQ333" s="104"/>
      <c r="DR333" s="104" t="str">
        <f t="shared" si="296"/>
        <v/>
      </c>
      <c r="DS333" s="104" t="str">
        <f t="shared" si="296"/>
        <v/>
      </c>
      <c r="DT333" s="104" t="str">
        <f t="shared" si="296"/>
        <v/>
      </c>
      <c r="DU333" s="104" t="str">
        <f t="shared" si="296"/>
        <v/>
      </c>
      <c r="DV333" s="104" t="str">
        <f t="shared" si="296"/>
        <v/>
      </c>
      <c r="DW333" s="104" t="str">
        <f t="shared" si="286"/>
        <v/>
      </c>
      <c r="DX333" s="104" t="str">
        <f t="shared" si="286"/>
        <v/>
      </c>
      <c r="DY333" s="104" t="str">
        <f t="shared" si="286"/>
        <v/>
      </c>
      <c r="DZ333" s="104" t="str">
        <f t="shared" si="286"/>
        <v/>
      </c>
      <c r="EA333" s="104" t="str">
        <f t="shared" si="286"/>
        <v/>
      </c>
      <c r="EB333" s="104" t="str">
        <f t="shared" si="286"/>
        <v/>
      </c>
      <c r="EC333" s="104" t="str">
        <f t="shared" si="286"/>
        <v/>
      </c>
      <c r="ED333" s="104" t="str">
        <f t="shared" si="286"/>
        <v/>
      </c>
      <c r="EE333" s="104"/>
      <c r="EF333" s="104" t="str">
        <f t="shared" si="297"/>
        <v/>
      </c>
      <c r="EG333" s="104" t="str">
        <f t="shared" si="297"/>
        <v/>
      </c>
      <c r="EH333" s="104" t="str">
        <f t="shared" si="297"/>
        <v/>
      </c>
      <c r="EI333" s="104" t="str">
        <f t="shared" si="297"/>
        <v/>
      </c>
      <c r="EJ333" s="104" t="str">
        <f t="shared" si="297"/>
        <v/>
      </c>
      <c r="EK333" s="104" t="str">
        <f t="shared" si="287"/>
        <v/>
      </c>
      <c r="EL333" s="104" t="str">
        <f t="shared" si="287"/>
        <v/>
      </c>
      <c r="EM333" s="104" t="str">
        <f t="shared" si="287"/>
        <v/>
      </c>
      <c r="EN333" s="104" t="str">
        <f t="shared" si="287"/>
        <v/>
      </c>
      <c r="EO333" s="104" t="str">
        <f t="shared" si="287"/>
        <v/>
      </c>
      <c r="EP333" s="104" t="str">
        <f t="shared" si="287"/>
        <v/>
      </c>
      <c r="EQ333" s="104" t="str">
        <f t="shared" si="287"/>
        <v/>
      </c>
      <c r="ER333" s="104" t="str">
        <f t="shared" si="287"/>
        <v/>
      </c>
      <c r="ES333" s="104"/>
      <c r="ET333" s="104" t="str">
        <f t="shared" si="298"/>
        <v/>
      </c>
      <c r="EU333" s="104" t="str">
        <f t="shared" si="298"/>
        <v/>
      </c>
      <c r="EV333" s="104" t="str">
        <f t="shared" si="298"/>
        <v/>
      </c>
      <c r="EW333" s="104" t="str">
        <f t="shared" si="298"/>
        <v/>
      </c>
      <c r="EX333" s="104" t="str">
        <f t="shared" si="298"/>
        <v/>
      </c>
      <c r="EY333" s="104" t="str">
        <f t="shared" si="288"/>
        <v/>
      </c>
      <c r="EZ333" s="104" t="str">
        <f t="shared" si="288"/>
        <v/>
      </c>
      <c r="FA333" s="104" t="str">
        <f t="shared" si="288"/>
        <v/>
      </c>
      <c r="FB333" s="104" t="str">
        <f t="shared" si="288"/>
        <v/>
      </c>
      <c r="FC333" s="104" t="str">
        <f t="shared" si="288"/>
        <v/>
      </c>
      <c r="FD333" s="104" t="str">
        <f t="shared" si="288"/>
        <v/>
      </c>
      <c r="FE333" s="104" t="str">
        <f t="shared" si="288"/>
        <v/>
      </c>
      <c r="FF333" s="104" t="str">
        <f t="shared" si="288"/>
        <v/>
      </c>
      <c r="FG333" s="104"/>
      <c r="FH333" s="104" t="str">
        <f t="shared" si="299"/>
        <v/>
      </c>
      <c r="FI333" s="104" t="str">
        <f t="shared" si="299"/>
        <v/>
      </c>
      <c r="FJ333" s="104" t="str">
        <f t="shared" si="299"/>
        <v/>
      </c>
      <c r="FK333" s="104" t="str">
        <f t="shared" si="299"/>
        <v/>
      </c>
      <c r="FL333" s="104" t="str">
        <f t="shared" si="299"/>
        <v/>
      </c>
      <c r="FM333" s="104" t="str">
        <f t="shared" si="289"/>
        <v/>
      </c>
      <c r="FN333" s="104" t="str">
        <f t="shared" si="289"/>
        <v/>
      </c>
      <c r="FO333" s="104" t="str">
        <f t="shared" si="289"/>
        <v/>
      </c>
      <c r="FP333" s="104" t="str">
        <f t="shared" si="289"/>
        <v/>
      </c>
      <c r="FQ333" s="104" t="str">
        <f t="shared" si="289"/>
        <v/>
      </c>
      <c r="FR333" s="104" t="str">
        <f t="shared" si="289"/>
        <v/>
      </c>
      <c r="FS333" s="104" t="str">
        <f t="shared" si="289"/>
        <v/>
      </c>
      <c r="FT333" s="104" t="str">
        <f t="shared" si="289"/>
        <v/>
      </c>
      <c r="FU333" s="104"/>
      <c r="FV333" s="104" t="str">
        <f t="shared" si="300"/>
        <v/>
      </c>
      <c r="FW333" s="104" t="str">
        <f t="shared" si="300"/>
        <v/>
      </c>
      <c r="FX333" s="104" t="str">
        <f t="shared" si="300"/>
        <v/>
      </c>
      <c r="FY333" s="104" t="str">
        <f t="shared" si="300"/>
        <v/>
      </c>
      <c r="FZ333" s="104" t="str">
        <f t="shared" si="300"/>
        <v/>
      </c>
      <c r="GA333" s="104" t="str">
        <f t="shared" si="290"/>
        <v/>
      </c>
      <c r="GB333" s="104" t="str">
        <f t="shared" si="290"/>
        <v/>
      </c>
      <c r="GC333" s="104" t="str">
        <f t="shared" si="290"/>
        <v/>
      </c>
      <c r="GD333" s="104" t="str">
        <f t="shared" si="290"/>
        <v/>
      </c>
      <c r="GE333" s="104" t="str">
        <f t="shared" si="290"/>
        <v/>
      </c>
      <c r="GF333" s="104" t="str">
        <f t="shared" si="290"/>
        <v/>
      </c>
      <c r="GG333" s="104" t="str">
        <f t="shared" si="290"/>
        <v/>
      </c>
      <c r="GH333" s="104" t="str">
        <f t="shared" si="290"/>
        <v/>
      </c>
      <c r="GI333" s="104"/>
      <c r="GJ333" s="104" t="str">
        <f t="shared" si="301"/>
        <v/>
      </c>
      <c r="GK333" s="104" t="str">
        <f t="shared" si="301"/>
        <v/>
      </c>
      <c r="GL333" s="104" t="str">
        <f t="shared" si="301"/>
        <v/>
      </c>
      <c r="GM333" s="104" t="str">
        <f t="shared" si="301"/>
        <v/>
      </c>
      <c r="GN333" s="104" t="str">
        <f t="shared" si="301"/>
        <v/>
      </c>
      <c r="GO333" s="104" t="str">
        <f t="shared" si="291"/>
        <v/>
      </c>
      <c r="GP333" s="104" t="str">
        <f t="shared" si="291"/>
        <v/>
      </c>
      <c r="GQ333" s="104" t="str">
        <f t="shared" si="291"/>
        <v/>
      </c>
      <c r="GR333" s="104" t="str">
        <f t="shared" si="291"/>
        <v/>
      </c>
      <c r="GS333" s="104" t="str">
        <f t="shared" si="291"/>
        <v/>
      </c>
      <c r="GT333" s="104" t="str">
        <f t="shared" si="291"/>
        <v/>
      </c>
      <c r="GU333" s="104" t="str">
        <f t="shared" si="291"/>
        <v/>
      </c>
      <c r="GV333" s="104" t="str">
        <f t="shared" si="291"/>
        <v/>
      </c>
      <c r="GW333" s="104"/>
      <c r="GX333" s="104" t="str">
        <f t="shared" si="302"/>
        <v/>
      </c>
      <c r="GY333" s="104" t="str">
        <f t="shared" si="302"/>
        <v/>
      </c>
      <c r="GZ333" s="104" t="str">
        <f t="shared" si="302"/>
        <v/>
      </c>
      <c r="HA333" s="104" t="str">
        <f t="shared" si="302"/>
        <v/>
      </c>
      <c r="HB333" s="104" t="str">
        <f t="shared" si="302"/>
        <v/>
      </c>
      <c r="HC333" s="104" t="str">
        <f t="shared" si="292"/>
        <v/>
      </c>
      <c r="HD333" s="104" t="str">
        <f t="shared" si="292"/>
        <v/>
      </c>
      <c r="HE333" s="104" t="str">
        <f t="shared" si="292"/>
        <v/>
      </c>
      <c r="HF333" s="104" t="str">
        <f t="shared" si="292"/>
        <v/>
      </c>
      <c r="HG333" s="104" t="str">
        <f t="shared" si="292"/>
        <v/>
      </c>
      <c r="HH333" s="104" t="str">
        <f t="shared" si="292"/>
        <v/>
      </c>
      <c r="HI333" s="104" t="str">
        <f t="shared" si="292"/>
        <v/>
      </c>
      <c r="HJ333" s="104" t="str">
        <f t="shared" si="292"/>
        <v/>
      </c>
    </row>
    <row r="334" spans="1:218" x14ac:dyDescent="0.25">
      <c r="A334" s="91">
        <v>40674</v>
      </c>
      <c r="B334" s="113">
        <v>0.71805555555555556</v>
      </c>
      <c r="C334" s="114" t="s">
        <v>571</v>
      </c>
      <c r="D334" s="160" t="s">
        <v>703</v>
      </c>
      <c r="E334" s="112">
        <v>18.399999999999999</v>
      </c>
      <c r="F334" s="134"/>
      <c r="G334" s="161"/>
      <c r="H334" s="162" t="str">
        <f>INDEX('Daily Activity List'!B:B,MATCH(A334,'Daily Activity List'!$A:$A))</f>
        <v>ClO2 - Characterization Sampling3</v>
      </c>
      <c r="I334" s="136"/>
      <c r="J334" s="104" t="str">
        <f t="shared" si="308"/>
        <v/>
      </c>
      <c r="K334" s="104" t="str">
        <f t="shared" si="308"/>
        <v/>
      </c>
      <c r="L334" s="104" t="str">
        <f t="shared" si="303"/>
        <v/>
      </c>
      <c r="M334" s="104" t="str">
        <f t="shared" si="303"/>
        <v/>
      </c>
      <c r="N334" s="104" t="str">
        <f t="shared" si="303"/>
        <v/>
      </c>
      <c r="O334" s="104" t="str">
        <f t="shared" si="303"/>
        <v/>
      </c>
      <c r="P334" s="104" t="str">
        <f t="shared" si="303"/>
        <v/>
      </c>
      <c r="Q334" s="104" t="str">
        <f t="shared" si="303"/>
        <v/>
      </c>
      <c r="R334" s="104" t="str">
        <f t="shared" si="303"/>
        <v/>
      </c>
      <c r="S334" s="104">
        <f t="shared" si="303"/>
        <v>18.399999999999999</v>
      </c>
      <c r="T334" s="104" t="str">
        <f t="shared" si="303"/>
        <v/>
      </c>
      <c r="U334" s="104" t="str">
        <f t="shared" si="303"/>
        <v/>
      </c>
      <c r="V334" s="104" t="str">
        <f t="shared" si="303"/>
        <v/>
      </c>
      <c r="W334" s="136"/>
      <c r="X334" s="104" t="str">
        <f t="shared" si="279"/>
        <v/>
      </c>
      <c r="Y334" s="104" t="str">
        <f t="shared" si="304"/>
        <v/>
      </c>
      <c r="Z334" s="104" t="str">
        <f t="shared" si="304"/>
        <v/>
      </c>
      <c r="AA334" s="104" t="str">
        <f t="shared" si="304"/>
        <v/>
      </c>
      <c r="AB334" s="104" t="str">
        <f t="shared" si="304"/>
        <v/>
      </c>
      <c r="AC334" s="104" t="str">
        <f t="shared" si="304"/>
        <v/>
      </c>
      <c r="AD334" s="104" t="str">
        <f t="shared" si="304"/>
        <v/>
      </c>
      <c r="AE334" s="104" t="str">
        <f t="shared" si="304"/>
        <v/>
      </c>
      <c r="AF334" s="104" t="str">
        <f t="shared" si="304"/>
        <v/>
      </c>
      <c r="AG334" s="104" t="str">
        <f t="shared" si="304"/>
        <v/>
      </c>
      <c r="AH334" s="104" t="str">
        <f t="shared" si="304"/>
        <v/>
      </c>
      <c r="AI334" s="104" t="str">
        <f t="shared" si="304"/>
        <v/>
      </c>
      <c r="AJ334" s="104" t="str">
        <f t="shared" si="304"/>
        <v/>
      </c>
      <c r="AK334" s="104"/>
      <c r="AL334" s="104" t="str">
        <f t="shared" si="280"/>
        <v/>
      </c>
      <c r="AM334" s="104" t="str">
        <f t="shared" si="305"/>
        <v/>
      </c>
      <c r="AN334" s="104" t="str">
        <f t="shared" si="305"/>
        <v/>
      </c>
      <c r="AO334" s="104" t="str">
        <f t="shared" si="305"/>
        <v/>
      </c>
      <c r="AP334" s="104" t="str">
        <f t="shared" si="305"/>
        <v/>
      </c>
      <c r="AQ334" s="104" t="str">
        <f t="shared" si="305"/>
        <v/>
      </c>
      <c r="AR334" s="104" t="str">
        <f t="shared" si="305"/>
        <v/>
      </c>
      <c r="AS334" s="104" t="str">
        <f t="shared" si="305"/>
        <v/>
      </c>
      <c r="AT334" s="104" t="str">
        <f t="shared" si="305"/>
        <v/>
      </c>
      <c r="AU334" s="104" t="str">
        <f t="shared" si="305"/>
        <v/>
      </c>
      <c r="AV334" s="104" t="str">
        <f t="shared" si="305"/>
        <v/>
      </c>
      <c r="AW334" s="104" t="str">
        <f t="shared" si="305"/>
        <v/>
      </c>
      <c r="AX334" s="104" t="str">
        <f t="shared" si="305"/>
        <v/>
      </c>
      <c r="AY334" s="104"/>
      <c r="AZ334" s="104" t="str">
        <f t="shared" si="281"/>
        <v/>
      </c>
      <c r="BA334" s="104" t="str">
        <f t="shared" si="306"/>
        <v/>
      </c>
      <c r="BB334" s="104" t="str">
        <f t="shared" si="306"/>
        <v/>
      </c>
      <c r="BC334" s="104" t="str">
        <f t="shared" si="306"/>
        <v/>
      </c>
      <c r="BD334" s="104" t="str">
        <f t="shared" si="306"/>
        <v/>
      </c>
      <c r="BE334" s="104" t="str">
        <f t="shared" si="306"/>
        <v/>
      </c>
      <c r="BF334" s="104" t="str">
        <f t="shared" si="306"/>
        <v/>
      </c>
      <c r="BG334" s="104" t="str">
        <f t="shared" si="306"/>
        <v/>
      </c>
      <c r="BH334" s="104" t="str">
        <f t="shared" si="306"/>
        <v/>
      </c>
      <c r="BI334" s="104" t="str">
        <f t="shared" si="306"/>
        <v/>
      </c>
      <c r="BJ334" s="104" t="str">
        <f t="shared" si="306"/>
        <v/>
      </c>
      <c r="BK334" s="104" t="str">
        <f t="shared" si="306"/>
        <v/>
      </c>
      <c r="BL334" s="104" t="str">
        <f t="shared" si="306"/>
        <v/>
      </c>
      <c r="BM334" s="104"/>
      <c r="BN334" s="104" t="str">
        <f t="shared" si="282"/>
        <v/>
      </c>
      <c r="BO334" s="104" t="str">
        <f t="shared" si="307"/>
        <v/>
      </c>
      <c r="BP334" s="104" t="str">
        <f t="shared" si="307"/>
        <v/>
      </c>
      <c r="BQ334" s="104" t="str">
        <f t="shared" si="307"/>
        <v/>
      </c>
      <c r="BR334" s="104" t="str">
        <f t="shared" si="307"/>
        <v/>
      </c>
      <c r="BS334" s="104" t="str">
        <f t="shared" si="307"/>
        <v/>
      </c>
      <c r="BT334" s="104" t="str">
        <f t="shared" si="307"/>
        <v/>
      </c>
      <c r="BU334" s="104" t="str">
        <f t="shared" si="307"/>
        <v/>
      </c>
      <c r="BV334" s="104" t="str">
        <f t="shared" si="307"/>
        <v/>
      </c>
      <c r="BW334" s="104" t="str">
        <f t="shared" si="307"/>
        <v/>
      </c>
      <c r="BX334" s="104" t="str">
        <f t="shared" si="307"/>
        <v/>
      </c>
      <c r="BY334" s="104" t="str">
        <f t="shared" si="307"/>
        <v/>
      </c>
      <c r="BZ334" s="104" t="str">
        <f t="shared" si="307"/>
        <v/>
      </c>
      <c r="CA334" s="104"/>
      <c r="CB334" s="104" t="str">
        <f t="shared" si="293"/>
        <v/>
      </c>
      <c r="CC334" s="104" t="str">
        <f t="shared" si="293"/>
        <v/>
      </c>
      <c r="CD334" s="104" t="str">
        <f t="shared" si="293"/>
        <v/>
      </c>
      <c r="CE334" s="104" t="str">
        <f t="shared" si="293"/>
        <v/>
      </c>
      <c r="CF334" s="104" t="str">
        <f t="shared" si="293"/>
        <v/>
      </c>
      <c r="CG334" s="104" t="str">
        <f t="shared" si="283"/>
        <v/>
      </c>
      <c r="CH334" s="104" t="str">
        <f t="shared" si="283"/>
        <v/>
      </c>
      <c r="CI334" s="104" t="str">
        <f t="shared" si="283"/>
        <v/>
      </c>
      <c r="CJ334" s="104" t="str">
        <f t="shared" si="283"/>
        <v/>
      </c>
      <c r="CK334" s="104" t="str">
        <f t="shared" si="283"/>
        <v/>
      </c>
      <c r="CL334" s="104" t="str">
        <f t="shared" si="283"/>
        <v/>
      </c>
      <c r="CM334" s="104" t="str">
        <f t="shared" si="283"/>
        <v/>
      </c>
      <c r="CN334" s="104" t="str">
        <f t="shared" si="283"/>
        <v/>
      </c>
      <c r="CO334" s="104"/>
      <c r="CP334" s="104" t="str">
        <f t="shared" si="294"/>
        <v/>
      </c>
      <c r="CQ334" s="104" t="str">
        <f t="shared" si="294"/>
        <v/>
      </c>
      <c r="CR334" s="104" t="str">
        <f t="shared" si="294"/>
        <v/>
      </c>
      <c r="CS334" s="104" t="str">
        <f t="shared" si="294"/>
        <v/>
      </c>
      <c r="CT334" s="104" t="str">
        <f t="shared" si="294"/>
        <v/>
      </c>
      <c r="CU334" s="104" t="str">
        <f t="shared" si="284"/>
        <v/>
      </c>
      <c r="CV334" s="104" t="str">
        <f t="shared" si="284"/>
        <v/>
      </c>
      <c r="CW334" s="104" t="str">
        <f t="shared" si="284"/>
        <v/>
      </c>
      <c r="CX334" s="104" t="str">
        <f t="shared" si="284"/>
        <v/>
      </c>
      <c r="CY334" s="104" t="str">
        <f t="shared" si="284"/>
        <v/>
      </c>
      <c r="CZ334" s="104" t="str">
        <f t="shared" si="284"/>
        <v/>
      </c>
      <c r="DA334" s="104" t="str">
        <f t="shared" si="284"/>
        <v/>
      </c>
      <c r="DB334" s="104" t="str">
        <f t="shared" si="284"/>
        <v/>
      </c>
      <c r="DC334" s="104"/>
      <c r="DD334" s="104" t="str">
        <f t="shared" si="295"/>
        <v/>
      </c>
      <c r="DE334" s="104" t="str">
        <f t="shared" si="295"/>
        <v/>
      </c>
      <c r="DF334" s="104" t="str">
        <f t="shared" si="295"/>
        <v/>
      </c>
      <c r="DG334" s="104" t="str">
        <f t="shared" si="295"/>
        <v/>
      </c>
      <c r="DH334" s="104" t="str">
        <f t="shared" si="295"/>
        <v/>
      </c>
      <c r="DI334" s="104" t="str">
        <f t="shared" si="285"/>
        <v/>
      </c>
      <c r="DJ334" s="104" t="str">
        <f t="shared" si="285"/>
        <v/>
      </c>
      <c r="DK334" s="104" t="str">
        <f t="shared" si="285"/>
        <v/>
      </c>
      <c r="DL334" s="104" t="str">
        <f t="shared" si="285"/>
        <v/>
      </c>
      <c r="DM334" s="104" t="str">
        <f t="shared" si="285"/>
        <v/>
      </c>
      <c r="DN334" s="104" t="str">
        <f t="shared" si="285"/>
        <v/>
      </c>
      <c r="DO334" s="104" t="str">
        <f t="shared" si="285"/>
        <v/>
      </c>
      <c r="DP334" s="104" t="str">
        <f t="shared" si="285"/>
        <v/>
      </c>
      <c r="DQ334" s="104"/>
      <c r="DR334" s="104" t="str">
        <f t="shared" si="296"/>
        <v/>
      </c>
      <c r="DS334" s="104" t="str">
        <f t="shared" si="296"/>
        <v/>
      </c>
      <c r="DT334" s="104" t="str">
        <f t="shared" si="296"/>
        <v/>
      </c>
      <c r="DU334" s="104" t="str">
        <f t="shared" si="296"/>
        <v/>
      </c>
      <c r="DV334" s="104" t="str">
        <f t="shared" si="296"/>
        <v/>
      </c>
      <c r="DW334" s="104" t="str">
        <f t="shared" si="286"/>
        <v/>
      </c>
      <c r="DX334" s="104" t="str">
        <f t="shared" si="286"/>
        <v/>
      </c>
      <c r="DY334" s="104" t="str">
        <f t="shared" si="286"/>
        <v/>
      </c>
      <c r="DZ334" s="104" t="str">
        <f t="shared" si="286"/>
        <v/>
      </c>
      <c r="EA334" s="104" t="str">
        <f t="shared" si="286"/>
        <v/>
      </c>
      <c r="EB334" s="104" t="str">
        <f t="shared" si="286"/>
        <v/>
      </c>
      <c r="EC334" s="104" t="str">
        <f t="shared" si="286"/>
        <v/>
      </c>
      <c r="ED334" s="104" t="str">
        <f t="shared" si="286"/>
        <v/>
      </c>
      <c r="EE334" s="104"/>
      <c r="EF334" s="104" t="str">
        <f t="shared" si="297"/>
        <v/>
      </c>
      <c r="EG334" s="104" t="str">
        <f t="shared" si="297"/>
        <v/>
      </c>
      <c r="EH334" s="104" t="str">
        <f t="shared" si="297"/>
        <v/>
      </c>
      <c r="EI334" s="104" t="str">
        <f t="shared" si="297"/>
        <v/>
      </c>
      <c r="EJ334" s="104" t="str">
        <f t="shared" si="297"/>
        <v/>
      </c>
      <c r="EK334" s="104" t="str">
        <f t="shared" si="287"/>
        <v/>
      </c>
      <c r="EL334" s="104" t="str">
        <f t="shared" si="287"/>
        <v/>
      </c>
      <c r="EM334" s="104" t="str">
        <f t="shared" si="287"/>
        <v/>
      </c>
      <c r="EN334" s="104" t="str">
        <f t="shared" si="287"/>
        <v/>
      </c>
      <c r="EO334" s="104" t="str">
        <f t="shared" si="287"/>
        <v/>
      </c>
      <c r="EP334" s="104" t="str">
        <f t="shared" si="287"/>
        <v/>
      </c>
      <c r="EQ334" s="104" t="str">
        <f t="shared" si="287"/>
        <v/>
      </c>
      <c r="ER334" s="104" t="str">
        <f t="shared" si="287"/>
        <v/>
      </c>
      <c r="ES334" s="104"/>
      <c r="ET334" s="104" t="str">
        <f t="shared" si="298"/>
        <v/>
      </c>
      <c r="EU334" s="104" t="str">
        <f t="shared" si="298"/>
        <v/>
      </c>
      <c r="EV334" s="104" t="str">
        <f t="shared" si="298"/>
        <v/>
      </c>
      <c r="EW334" s="104" t="str">
        <f t="shared" si="298"/>
        <v/>
      </c>
      <c r="EX334" s="104" t="str">
        <f t="shared" si="298"/>
        <v/>
      </c>
      <c r="EY334" s="104" t="str">
        <f t="shared" si="288"/>
        <v/>
      </c>
      <c r="EZ334" s="104" t="str">
        <f t="shared" si="288"/>
        <v/>
      </c>
      <c r="FA334" s="104" t="str">
        <f t="shared" si="288"/>
        <v/>
      </c>
      <c r="FB334" s="104" t="str">
        <f t="shared" si="288"/>
        <v/>
      </c>
      <c r="FC334" s="104" t="str">
        <f t="shared" si="288"/>
        <v/>
      </c>
      <c r="FD334" s="104" t="str">
        <f t="shared" si="288"/>
        <v/>
      </c>
      <c r="FE334" s="104" t="str">
        <f t="shared" si="288"/>
        <v/>
      </c>
      <c r="FF334" s="104" t="str">
        <f t="shared" si="288"/>
        <v/>
      </c>
      <c r="FG334" s="104"/>
      <c r="FH334" s="104" t="str">
        <f t="shared" si="299"/>
        <v/>
      </c>
      <c r="FI334" s="104" t="str">
        <f t="shared" si="299"/>
        <v/>
      </c>
      <c r="FJ334" s="104" t="str">
        <f t="shared" si="299"/>
        <v/>
      </c>
      <c r="FK334" s="104" t="str">
        <f t="shared" si="299"/>
        <v/>
      </c>
      <c r="FL334" s="104" t="str">
        <f t="shared" si="299"/>
        <v/>
      </c>
      <c r="FM334" s="104" t="str">
        <f t="shared" si="289"/>
        <v/>
      </c>
      <c r="FN334" s="104" t="str">
        <f t="shared" si="289"/>
        <v/>
      </c>
      <c r="FO334" s="104" t="str">
        <f t="shared" si="289"/>
        <v/>
      </c>
      <c r="FP334" s="104" t="str">
        <f t="shared" si="289"/>
        <v/>
      </c>
      <c r="FQ334" s="104" t="str">
        <f t="shared" si="289"/>
        <v/>
      </c>
      <c r="FR334" s="104" t="str">
        <f t="shared" si="289"/>
        <v/>
      </c>
      <c r="FS334" s="104" t="str">
        <f t="shared" si="289"/>
        <v/>
      </c>
      <c r="FT334" s="104" t="str">
        <f t="shared" si="289"/>
        <v/>
      </c>
      <c r="FU334" s="104"/>
      <c r="FV334" s="104" t="str">
        <f t="shared" si="300"/>
        <v/>
      </c>
      <c r="FW334" s="104" t="str">
        <f t="shared" si="300"/>
        <v/>
      </c>
      <c r="FX334" s="104" t="str">
        <f t="shared" si="300"/>
        <v/>
      </c>
      <c r="FY334" s="104" t="str">
        <f t="shared" si="300"/>
        <v/>
      </c>
      <c r="FZ334" s="104" t="str">
        <f t="shared" si="300"/>
        <v/>
      </c>
      <c r="GA334" s="104" t="str">
        <f t="shared" si="290"/>
        <v/>
      </c>
      <c r="GB334" s="104" t="str">
        <f t="shared" si="290"/>
        <v/>
      </c>
      <c r="GC334" s="104" t="str">
        <f t="shared" si="290"/>
        <v/>
      </c>
      <c r="GD334" s="104" t="str">
        <f t="shared" si="290"/>
        <v/>
      </c>
      <c r="GE334" s="104" t="str">
        <f t="shared" si="290"/>
        <v/>
      </c>
      <c r="GF334" s="104" t="str">
        <f t="shared" si="290"/>
        <v/>
      </c>
      <c r="GG334" s="104" t="str">
        <f t="shared" si="290"/>
        <v/>
      </c>
      <c r="GH334" s="104" t="str">
        <f t="shared" si="290"/>
        <v/>
      </c>
      <c r="GI334" s="104"/>
      <c r="GJ334" s="104" t="str">
        <f t="shared" si="301"/>
        <v/>
      </c>
      <c r="GK334" s="104" t="str">
        <f t="shared" si="301"/>
        <v/>
      </c>
      <c r="GL334" s="104" t="str">
        <f t="shared" si="301"/>
        <v/>
      </c>
      <c r="GM334" s="104" t="str">
        <f t="shared" si="301"/>
        <v/>
      </c>
      <c r="GN334" s="104" t="str">
        <f t="shared" si="301"/>
        <v/>
      </c>
      <c r="GO334" s="104" t="str">
        <f t="shared" si="291"/>
        <v/>
      </c>
      <c r="GP334" s="104" t="str">
        <f t="shared" si="291"/>
        <v/>
      </c>
      <c r="GQ334" s="104" t="str">
        <f t="shared" si="291"/>
        <v/>
      </c>
      <c r="GR334" s="104" t="str">
        <f t="shared" si="291"/>
        <v/>
      </c>
      <c r="GS334" s="104" t="str">
        <f t="shared" si="291"/>
        <v/>
      </c>
      <c r="GT334" s="104" t="str">
        <f t="shared" si="291"/>
        <v/>
      </c>
      <c r="GU334" s="104" t="str">
        <f t="shared" si="291"/>
        <v/>
      </c>
      <c r="GV334" s="104" t="str">
        <f t="shared" si="291"/>
        <v/>
      </c>
      <c r="GW334" s="104"/>
      <c r="GX334" s="104" t="str">
        <f t="shared" si="302"/>
        <v/>
      </c>
      <c r="GY334" s="104" t="str">
        <f t="shared" si="302"/>
        <v/>
      </c>
      <c r="GZ334" s="104" t="str">
        <f t="shared" si="302"/>
        <v/>
      </c>
      <c r="HA334" s="104" t="str">
        <f t="shared" si="302"/>
        <v/>
      </c>
      <c r="HB334" s="104" t="str">
        <f t="shared" si="302"/>
        <v/>
      </c>
      <c r="HC334" s="104" t="str">
        <f t="shared" si="292"/>
        <v/>
      </c>
      <c r="HD334" s="104" t="str">
        <f t="shared" si="292"/>
        <v/>
      </c>
      <c r="HE334" s="104" t="str">
        <f t="shared" si="292"/>
        <v/>
      </c>
      <c r="HF334" s="104" t="str">
        <f t="shared" si="292"/>
        <v/>
      </c>
      <c r="HG334" s="104" t="str">
        <f t="shared" si="292"/>
        <v/>
      </c>
      <c r="HH334" s="104" t="str">
        <f t="shared" si="292"/>
        <v/>
      </c>
      <c r="HI334" s="104" t="str">
        <f t="shared" si="292"/>
        <v/>
      </c>
      <c r="HJ334" s="104" t="str">
        <f t="shared" si="292"/>
        <v/>
      </c>
    </row>
    <row r="335" spans="1:218" x14ac:dyDescent="0.25">
      <c r="A335" s="91">
        <v>40674</v>
      </c>
      <c r="B335" s="113">
        <v>0.71875</v>
      </c>
      <c r="C335" s="114" t="s">
        <v>571</v>
      </c>
      <c r="D335" s="160" t="s">
        <v>703</v>
      </c>
      <c r="E335" s="112">
        <v>10.6</v>
      </c>
      <c r="F335" s="134"/>
      <c r="G335" s="161"/>
      <c r="H335" s="162" t="str">
        <f>INDEX('Daily Activity List'!B:B,MATCH(A335,'Daily Activity List'!$A:$A))</f>
        <v>ClO2 - Characterization Sampling3</v>
      </c>
      <c r="I335" s="136"/>
      <c r="J335" s="104" t="str">
        <f t="shared" si="308"/>
        <v/>
      </c>
      <c r="K335" s="104" t="str">
        <f t="shared" si="308"/>
        <v/>
      </c>
      <c r="L335" s="104" t="str">
        <f t="shared" si="303"/>
        <v/>
      </c>
      <c r="M335" s="104" t="str">
        <f t="shared" si="303"/>
        <v/>
      </c>
      <c r="N335" s="104" t="str">
        <f t="shared" si="303"/>
        <v/>
      </c>
      <c r="O335" s="104" t="str">
        <f t="shared" si="303"/>
        <v/>
      </c>
      <c r="P335" s="104" t="str">
        <f t="shared" si="303"/>
        <v/>
      </c>
      <c r="Q335" s="104" t="str">
        <f t="shared" si="303"/>
        <v/>
      </c>
      <c r="R335" s="104" t="str">
        <f t="shared" si="303"/>
        <v/>
      </c>
      <c r="S335" s="104">
        <f t="shared" si="303"/>
        <v>10.6</v>
      </c>
      <c r="T335" s="104" t="str">
        <f t="shared" si="303"/>
        <v/>
      </c>
      <c r="U335" s="104" t="str">
        <f t="shared" si="303"/>
        <v/>
      </c>
      <c r="V335" s="104" t="str">
        <f t="shared" si="303"/>
        <v/>
      </c>
      <c r="W335" s="136"/>
      <c r="X335" s="104" t="str">
        <f t="shared" si="279"/>
        <v/>
      </c>
      <c r="Y335" s="104" t="str">
        <f t="shared" si="304"/>
        <v/>
      </c>
      <c r="Z335" s="104" t="str">
        <f t="shared" si="304"/>
        <v/>
      </c>
      <c r="AA335" s="104" t="str">
        <f t="shared" si="304"/>
        <v/>
      </c>
      <c r="AB335" s="104" t="str">
        <f t="shared" si="304"/>
        <v/>
      </c>
      <c r="AC335" s="104" t="str">
        <f t="shared" si="304"/>
        <v/>
      </c>
      <c r="AD335" s="104" t="str">
        <f t="shared" si="304"/>
        <v/>
      </c>
      <c r="AE335" s="104" t="str">
        <f t="shared" si="304"/>
        <v/>
      </c>
      <c r="AF335" s="104" t="str">
        <f t="shared" si="304"/>
        <v/>
      </c>
      <c r="AG335" s="104" t="str">
        <f t="shared" si="304"/>
        <v/>
      </c>
      <c r="AH335" s="104" t="str">
        <f t="shared" si="304"/>
        <v/>
      </c>
      <c r="AI335" s="104" t="str">
        <f t="shared" si="304"/>
        <v/>
      </c>
      <c r="AJ335" s="104" t="str">
        <f t="shared" si="304"/>
        <v/>
      </c>
      <c r="AK335" s="104"/>
      <c r="AL335" s="104" t="str">
        <f t="shared" si="280"/>
        <v/>
      </c>
      <c r="AM335" s="104" t="str">
        <f t="shared" si="305"/>
        <v/>
      </c>
      <c r="AN335" s="104" t="str">
        <f t="shared" si="305"/>
        <v/>
      </c>
      <c r="AO335" s="104" t="str">
        <f t="shared" si="305"/>
        <v/>
      </c>
      <c r="AP335" s="104" t="str">
        <f t="shared" si="305"/>
        <v/>
      </c>
      <c r="AQ335" s="104" t="str">
        <f t="shared" si="305"/>
        <v/>
      </c>
      <c r="AR335" s="104" t="str">
        <f t="shared" si="305"/>
        <v/>
      </c>
      <c r="AS335" s="104" t="str">
        <f t="shared" si="305"/>
        <v/>
      </c>
      <c r="AT335" s="104" t="str">
        <f t="shared" si="305"/>
        <v/>
      </c>
      <c r="AU335" s="104" t="str">
        <f t="shared" si="305"/>
        <v/>
      </c>
      <c r="AV335" s="104" t="str">
        <f t="shared" si="305"/>
        <v/>
      </c>
      <c r="AW335" s="104" t="str">
        <f t="shared" si="305"/>
        <v/>
      </c>
      <c r="AX335" s="104" t="str">
        <f t="shared" si="305"/>
        <v/>
      </c>
      <c r="AY335" s="104"/>
      <c r="AZ335" s="104" t="str">
        <f t="shared" si="281"/>
        <v/>
      </c>
      <c r="BA335" s="104" t="str">
        <f t="shared" si="306"/>
        <v/>
      </c>
      <c r="BB335" s="104" t="str">
        <f t="shared" si="306"/>
        <v/>
      </c>
      <c r="BC335" s="104" t="str">
        <f t="shared" si="306"/>
        <v/>
      </c>
      <c r="BD335" s="104" t="str">
        <f t="shared" si="306"/>
        <v/>
      </c>
      <c r="BE335" s="104" t="str">
        <f t="shared" si="306"/>
        <v/>
      </c>
      <c r="BF335" s="104" t="str">
        <f t="shared" si="306"/>
        <v/>
      </c>
      <c r="BG335" s="104" t="str">
        <f t="shared" si="306"/>
        <v/>
      </c>
      <c r="BH335" s="104" t="str">
        <f t="shared" si="306"/>
        <v/>
      </c>
      <c r="BI335" s="104" t="str">
        <f t="shared" si="306"/>
        <v/>
      </c>
      <c r="BJ335" s="104" t="str">
        <f t="shared" si="306"/>
        <v/>
      </c>
      <c r="BK335" s="104" t="str">
        <f t="shared" si="306"/>
        <v/>
      </c>
      <c r="BL335" s="104" t="str">
        <f t="shared" si="306"/>
        <v/>
      </c>
      <c r="BM335" s="104"/>
      <c r="BN335" s="104" t="str">
        <f t="shared" si="282"/>
        <v/>
      </c>
      <c r="BO335" s="104" t="str">
        <f t="shared" si="307"/>
        <v/>
      </c>
      <c r="BP335" s="104" t="str">
        <f t="shared" si="307"/>
        <v/>
      </c>
      <c r="BQ335" s="104" t="str">
        <f t="shared" si="307"/>
        <v/>
      </c>
      <c r="BR335" s="104" t="str">
        <f t="shared" si="307"/>
        <v/>
      </c>
      <c r="BS335" s="104" t="str">
        <f t="shared" si="307"/>
        <v/>
      </c>
      <c r="BT335" s="104" t="str">
        <f t="shared" si="307"/>
        <v/>
      </c>
      <c r="BU335" s="104" t="str">
        <f t="shared" si="307"/>
        <v/>
      </c>
      <c r="BV335" s="104" t="str">
        <f t="shared" si="307"/>
        <v/>
      </c>
      <c r="BW335" s="104" t="str">
        <f t="shared" si="307"/>
        <v/>
      </c>
      <c r="BX335" s="104" t="str">
        <f t="shared" si="307"/>
        <v/>
      </c>
      <c r="BY335" s="104" t="str">
        <f t="shared" si="307"/>
        <v/>
      </c>
      <c r="BZ335" s="104" t="str">
        <f t="shared" si="307"/>
        <v/>
      </c>
      <c r="CA335" s="104"/>
      <c r="CB335" s="104" t="str">
        <f t="shared" si="293"/>
        <v/>
      </c>
      <c r="CC335" s="104" t="str">
        <f t="shared" si="293"/>
        <v/>
      </c>
      <c r="CD335" s="104" t="str">
        <f t="shared" si="293"/>
        <v/>
      </c>
      <c r="CE335" s="104" t="str">
        <f t="shared" si="293"/>
        <v/>
      </c>
      <c r="CF335" s="104" t="str">
        <f t="shared" si="293"/>
        <v/>
      </c>
      <c r="CG335" s="104" t="str">
        <f t="shared" si="283"/>
        <v/>
      </c>
      <c r="CH335" s="104" t="str">
        <f t="shared" si="283"/>
        <v/>
      </c>
      <c r="CI335" s="104" t="str">
        <f t="shared" ref="CG335:CN350" si="309">IF($C335=$CA$1,IF($E335="","",IF($H335=CI$1,$E335,"")),"")</f>
        <v/>
      </c>
      <c r="CJ335" s="104" t="str">
        <f t="shared" si="309"/>
        <v/>
      </c>
      <c r="CK335" s="104" t="str">
        <f t="shared" si="309"/>
        <v/>
      </c>
      <c r="CL335" s="104" t="str">
        <f t="shared" si="309"/>
        <v/>
      </c>
      <c r="CM335" s="104" t="str">
        <f t="shared" si="309"/>
        <v/>
      </c>
      <c r="CN335" s="104" t="str">
        <f t="shared" si="309"/>
        <v/>
      </c>
      <c r="CO335" s="104"/>
      <c r="CP335" s="104" t="str">
        <f t="shared" si="294"/>
        <v/>
      </c>
      <c r="CQ335" s="104" t="str">
        <f t="shared" si="294"/>
        <v/>
      </c>
      <c r="CR335" s="104" t="str">
        <f t="shared" si="294"/>
        <v/>
      </c>
      <c r="CS335" s="104" t="str">
        <f t="shared" si="294"/>
        <v/>
      </c>
      <c r="CT335" s="104" t="str">
        <f t="shared" si="294"/>
        <v/>
      </c>
      <c r="CU335" s="104" t="str">
        <f t="shared" si="284"/>
        <v/>
      </c>
      <c r="CV335" s="104" t="str">
        <f t="shared" si="284"/>
        <v/>
      </c>
      <c r="CW335" s="104" t="str">
        <f t="shared" ref="CU335:DB350" si="310">IF($C335=$CO$1,IF($E335="","",IF($H335=CW$1,$E335,"")),"")</f>
        <v/>
      </c>
      <c r="CX335" s="104" t="str">
        <f t="shared" si="310"/>
        <v/>
      </c>
      <c r="CY335" s="104" t="str">
        <f t="shared" si="310"/>
        <v/>
      </c>
      <c r="CZ335" s="104" t="str">
        <f t="shared" si="310"/>
        <v/>
      </c>
      <c r="DA335" s="104" t="str">
        <f t="shared" si="310"/>
        <v/>
      </c>
      <c r="DB335" s="104" t="str">
        <f t="shared" si="310"/>
        <v/>
      </c>
      <c r="DC335" s="104"/>
      <c r="DD335" s="104" t="str">
        <f t="shared" si="295"/>
        <v/>
      </c>
      <c r="DE335" s="104" t="str">
        <f t="shared" si="295"/>
        <v/>
      </c>
      <c r="DF335" s="104" t="str">
        <f t="shared" si="295"/>
        <v/>
      </c>
      <c r="DG335" s="104" t="str">
        <f t="shared" si="295"/>
        <v/>
      </c>
      <c r="DH335" s="104" t="str">
        <f t="shared" si="295"/>
        <v/>
      </c>
      <c r="DI335" s="104" t="str">
        <f t="shared" si="285"/>
        <v/>
      </c>
      <c r="DJ335" s="104" t="str">
        <f t="shared" si="285"/>
        <v/>
      </c>
      <c r="DK335" s="104" t="str">
        <f t="shared" ref="DI335:DP350" si="311">IF($C335=$DC$1,IF($E335="","",IF($H335=DK$1,$E335,"")),"")</f>
        <v/>
      </c>
      <c r="DL335" s="104" t="str">
        <f t="shared" si="311"/>
        <v/>
      </c>
      <c r="DM335" s="104" t="str">
        <f t="shared" si="311"/>
        <v/>
      </c>
      <c r="DN335" s="104" t="str">
        <f t="shared" si="311"/>
        <v/>
      </c>
      <c r="DO335" s="104" t="str">
        <f t="shared" si="311"/>
        <v/>
      </c>
      <c r="DP335" s="104" t="str">
        <f t="shared" si="311"/>
        <v/>
      </c>
      <c r="DQ335" s="104"/>
      <c r="DR335" s="104" t="str">
        <f t="shared" si="296"/>
        <v/>
      </c>
      <c r="DS335" s="104" t="str">
        <f t="shared" si="296"/>
        <v/>
      </c>
      <c r="DT335" s="104" t="str">
        <f t="shared" si="296"/>
        <v/>
      </c>
      <c r="DU335" s="104" t="str">
        <f t="shared" si="296"/>
        <v/>
      </c>
      <c r="DV335" s="104" t="str">
        <f t="shared" si="296"/>
        <v/>
      </c>
      <c r="DW335" s="104" t="str">
        <f t="shared" si="286"/>
        <v/>
      </c>
      <c r="DX335" s="104" t="str">
        <f t="shared" si="286"/>
        <v/>
      </c>
      <c r="DY335" s="104" t="str">
        <f t="shared" ref="DW335:ED350" si="312">IF($C335=$DQ$1,IF($E335="","",IF($H335=DY$1,$E335,"")),"")</f>
        <v/>
      </c>
      <c r="DZ335" s="104" t="str">
        <f t="shared" si="312"/>
        <v/>
      </c>
      <c r="EA335" s="104" t="str">
        <f t="shared" si="312"/>
        <v/>
      </c>
      <c r="EB335" s="104" t="str">
        <f t="shared" si="312"/>
        <v/>
      </c>
      <c r="EC335" s="104" t="str">
        <f t="shared" si="312"/>
        <v/>
      </c>
      <c r="ED335" s="104" t="str">
        <f t="shared" si="312"/>
        <v/>
      </c>
      <c r="EE335" s="104"/>
      <c r="EF335" s="104" t="str">
        <f t="shared" si="297"/>
        <v/>
      </c>
      <c r="EG335" s="104" t="str">
        <f t="shared" si="297"/>
        <v/>
      </c>
      <c r="EH335" s="104" t="str">
        <f t="shared" si="297"/>
        <v/>
      </c>
      <c r="EI335" s="104" t="str">
        <f t="shared" si="297"/>
        <v/>
      </c>
      <c r="EJ335" s="104" t="str">
        <f t="shared" si="297"/>
        <v/>
      </c>
      <c r="EK335" s="104" t="str">
        <f t="shared" si="287"/>
        <v/>
      </c>
      <c r="EL335" s="104" t="str">
        <f t="shared" si="287"/>
        <v/>
      </c>
      <c r="EM335" s="104" t="str">
        <f t="shared" ref="EK335:ER350" si="313">IF($C335=$EE$1,IF($E335="","",IF($H335=EM$1,$E335,"")),"")</f>
        <v/>
      </c>
      <c r="EN335" s="104" t="str">
        <f t="shared" si="313"/>
        <v/>
      </c>
      <c r="EO335" s="104" t="str">
        <f t="shared" si="313"/>
        <v/>
      </c>
      <c r="EP335" s="104" t="str">
        <f t="shared" si="313"/>
        <v/>
      </c>
      <c r="EQ335" s="104" t="str">
        <f t="shared" si="313"/>
        <v/>
      </c>
      <c r="ER335" s="104" t="str">
        <f t="shared" si="313"/>
        <v/>
      </c>
      <c r="ES335" s="104"/>
      <c r="ET335" s="104" t="str">
        <f t="shared" si="298"/>
        <v/>
      </c>
      <c r="EU335" s="104" t="str">
        <f t="shared" si="298"/>
        <v/>
      </c>
      <c r="EV335" s="104" t="str">
        <f t="shared" si="298"/>
        <v/>
      </c>
      <c r="EW335" s="104" t="str">
        <f t="shared" si="298"/>
        <v/>
      </c>
      <c r="EX335" s="104" t="str">
        <f t="shared" si="298"/>
        <v/>
      </c>
      <c r="EY335" s="104" t="str">
        <f t="shared" si="288"/>
        <v/>
      </c>
      <c r="EZ335" s="104" t="str">
        <f t="shared" si="288"/>
        <v/>
      </c>
      <c r="FA335" s="104" t="str">
        <f t="shared" ref="EY335:FF350" si="314">IF($C335=$ES$1,IF($E335="","",IF($H335=FA$1,$E335,"")),"")</f>
        <v/>
      </c>
      <c r="FB335" s="104" t="str">
        <f t="shared" si="314"/>
        <v/>
      </c>
      <c r="FC335" s="104" t="str">
        <f t="shared" si="314"/>
        <v/>
      </c>
      <c r="FD335" s="104" t="str">
        <f t="shared" si="314"/>
        <v/>
      </c>
      <c r="FE335" s="104" t="str">
        <f t="shared" si="314"/>
        <v/>
      </c>
      <c r="FF335" s="104" t="str">
        <f t="shared" si="314"/>
        <v/>
      </c>
      <c r="FG335" s="104"/>
      <c r="FH335" s="104" t="str">
        <f t="shared" si="299"/>
        <v/>
      </c>
      <c r="FI335" s="104" t="str">
        <f t="shared" si="299"/>
        <v/>
      </c>
      <c r="FJ335" s="104" t="str">
        <f t="shared" si="299"/>
        <v/>
      </c>
      <c r="FK335" s="104" t="str">
        <f t="shared" si="299"/>
        <v/>
      </c>
      <c r="FL335" s="104" t="str">
        <f t="shared" si="299"/>
        <v/>
      </c>
      <c r="FM335" s="104" t="str">
        <f t="shared" si="289"/>
        <v/>
      </c>
      <c r="FN335" s="104" t="str">
        <f t="shared" si="289"/>
        <v/>
      </c>
      <c r="FO335" s="104" t="str">
        <f t="shared" ref="FM335:FT350" si="315">IF($C335=$FG$1,IF($E335="","",IF($H335=FO$1,$E335,"")),"")</f>
        <v/>
      </c>
      <c r="FP335" s="104" t="str">
        <f t="shared" si="315"/>
        <v/>
      </c>
      <c r="FQ335" s="104" t="str">
        <f t="shared" si="315"/>
        <v/>
      </c>
      <c r="FR335" s="104" t="str">
        <f t="shared" si="315"/>
        <v/>
      </c>
      <c r="FS335" s="104" t="str">
        <f t="shared" si="315"/>
        <v/>
      </c>
      <c r="FT335" s="104" t="str">
        <f t="shared" si="315"/>
        <v/>
      </c>
      <c r="FU335" s="104"/>
      <c r="FV335" s="104" t="str">
        <f t="shared" si="300"/>
        <v/>
      </c>
      <c r="FW335" s="104" t="str">
        <f t="shared" si="300"/>
        <v/>
      </c>
      <c r="FX335" s="104" t="str">
        <f t="shared" si="300"/>
        <v/>
      </c>
      <c r="FY335" s="104" t="str">
        <f t="shared" si="300"/>
        <v/>
      </c>
      <c r="FZ335" s="104" t="str">
        <f t="shared" si="300"/>
        <v/>
      </c>
      <c r="GA335" s="104" t="str">
        <f t="shared" si="290"/>
        <v/>
      </c>
      <c r="GB335" s="104" t="str">
        <f t="shared" si="290"/>
        <v/>
      </c>
      <c r="GC335" s="104" t="str">
        <f t="shared" ref="GA335:GH350" si="316">IF($C335=$FU$1,IF($E335="","",IF($H335=GC$1,$E335,"")),"")</f>
        <v/>
      </c>
      <c r="GD335" s="104" t="str">
        <f t="shared" si="316"/>
        <v/>
      </c>
      <c r="GE335" s="104" t="str">
        <f t="shared" si="316"/>
        <v/>
      </c>
      <c r="GF335" s="104" t="str">
        <f t="shared" si="316"/>
        <v/>
      </c>
      <c r="GG335" s="104" t="str">
        <f t="shared" si="316"/>
        <v/>
      </c>
      <c r="GH335" s="104" t="str">
        <f t="shared" si="316"/>
        <v/>
      </c>
      <c r="GI335" s="104"/>
      <c r="GJ335" s="104" t="str">
        <f t="shared" si="301"/>
        <v/>
      </c>
      <c r="GK335" s="104" t="str">
        <f t="shared" si="301"/>
        <v/>
      </c>
      <c r="GL335" s="104" t="str">
        <f t="shared" si="301"/>
        <v/>
      </c>
      <c r="GM335" s="104" t="str">
        <f t="shared" si="301"/>
        <v/>
      </c>
      <c r="GN335" s="104" t="str">
        <f t="shared" si="301"/>
        <v/>
      </c>
      <c r="GO335" s="104" t="str">
        <f t="shared" si="291"/>
        <v/>
      </c>
      <c r="GP335" s="104" t="str">
        <f t="shared" si="291"/>
        <v/>
      </c>
      <c r="GQ335" s="104" t="str">
        <f t="shared" ref="GO335:GV350" si="317">IF($C335=$GI$1,IF($E335="","",IF($H335=GQ$1,$E335,"")),"")</f>
        <v/>
      </c>
      <c r="GR335" s="104" t="str">
        <f t="shared" si="317"/>
        <v/>
      </c>
      <c r="GS335" s="104" t="str">
        <f t="shared" si="317"/>
        <v/>
      </c>
      <c r="GT335" s="104" t="str">
        <f t="shared" si="317"/>
        <v/>
      </c>
      <c r="GU335" s="104" t="str">
        <f t="shared" si="317"/>
        <v/>
      </c>
      <c r="GV335" s="104" t="str">
        <f t="shared" si="317"/>
        <v/>
      </c>
      <c r="GW335" s="104"/>
      <c r="GX335" s="104" t="str">
        <f t="shared" si="302"/>
        <v/>
      </c>
      <c r="GY335" s="104" t="str">
        <f t="shared" si="302"/>
        <v/>
      </c>
      <c r="GZ335" s="104" t="str">
        <f t="shared" si="302"/>
        <v/>
      </c>
      <c r="HA335" s="104" t="str">
        <f t="shared" si="302"/>
        <v/>
      </c>
      <c r="HB335" s="104" t="str">
        <f t="shared" si="302"/>
        <v/>
      </c>
      <c r="HC335" s="104" t="str">
        <f t="shared" si="292"/>
        <v/>
      </c>
      <c r="HD335" s="104" t="str">
        <f t="shared" si="292"/>
        <v/>
      </c>
      <c r="HE335" s="104" t="str">
        <f t="shared" ref="HC335:HJ350" si="318">IF($C335=$GW$1,IF($E335="","",IF($H335=HE$1,$E335,"")),"")</f>
        <v/>
      </c>
      <c r="HF335" s="104" t="str">
        <f t="shared" si="318"/>
        <v/>
      </c>
      <c r="HG335" s="104" t="str">
        <f t="shared" si="318"/>
        <v/>
      </c>
      <c r="HH335" s="104" t="str">
        <f t="shared" si="318"/>
        <v/>
      </c>
      <c r="HI335" s="104" t="str">
        <f t="shared" si="318"/>
        <v/>
      </c>
      <c r="HJ335" s="104" t="str">
        <f t="shared" si="318"/>
        <v/>
      </c>
    </row>
    <row r="336" spans="1:218" x14ac:dyDescent="0.25">
      <c r="A336" s="91">
        <v>40674</v>
      </c>
      <c r="B336" s="113">
        <v>0.76527777777777783</v>
      </c>
      <c r="C336" s="114" t="s">
        <v>571</v>
      </c>
      <c r="D336" s="160" t="s">
        <v>703</v>
      </c>
      <c r="E336" s="112">
        <v>6.6</v>
      </c>
      <c r="F336" s="134"/>
      <c r="G336" s="161"/>
      <c r="H336" s="162" t="str">
        <f>INDEX('Daily Activity List'!B:B,MATCH(A336,'Daily Activity List'!$A:$A))</f>
        <v>ClO2 - Characterization Sampling3</v>
      </c>
      <c r="I336" s="136"/>
      <c r="J336" s="104" t="str">
        <f t="shared" si="308"/>
        <v/>
      </c>
      <c r="K336" s="104" t="str">
        <f t="shared" si="308"/>
        <v/>
      </c>
      <c r="L336" s="104" t="str">
        <f t="shared" si="303"/>
        <v/>
      </c>
      <c r="M336" s="104" t="str">
        <f t="shared" ref="L336:V352" si="319">IF($C336="Decontamination Line",IF($E336="","",IF($H336=M$1,$E336,"")),"")</f>
        <v/>
      </c>
      <c r="N336" s="104" t="str">
        <f t="shared" si="319"/>
        <v/>
      </c>
      <c r="O336" s="104" t="str">
        <f t="shared" si="319"/>
        <v/>
      </c>
      <c r="P336" s="104" t="str">
        <f t="shared" si="319"/>
        <v/>
      </c>
      <c r="Q336" s="104" t="str">
        <f t="shared" si="319"/>
        <v/>
      </c>
      <c r="R336" s="104" t="str">
        <f t="shared" si="319"/>
        <v/>
      </c>
      <c r="S336" s="104">
        <f t="shared" si="319"/>
        <v>6.6</v>
      </c>
      <c r="T336" s="104" t="str">
        <f t="shared" si="319"/>
        <v/>
      </c>
      <c r="U336" s="104" t="str">
        <f t="shared" si="319"/>
        <v/>
      </c>
      <c r="V336" s="104" t="str">
        <f t="shared" si="319"/>
        <v/>
      </c>
      <c r="W336" s="136"/>
      <c r="X336" s="104" t="str">
        <f t="shared" si="279"/>
        <v/>
      </c>
      <c r="Y336" s="104" t="str">
        <f t="shared" si="304"/>
        <v/>
      </c>
      <c r="Z336" s="104" t="str">
        <f t="shared" si="304"/>
        <v/>
      </c>
      <c r="AA336" s="104" t="str">
        <f t="shared" si="304"/>
        <v/>
      </c>
      <c r="AB336" s="104" t="str">
        <f t="shared" si="304"/>
        <v/>
      </c>
      <c r="AC336" s="104" t="str">
        <f t="shared" si="304"/>
        <v/>
      </c>
      <c r="AD336" s="104" t="str">
        <f t="shared" si="304"/>
        <v/>
      </c>
      <c r="AE336" s="104" t="str">
        <f t="shared" si="304"/>
        <v/>
      </c>
      <c r="AF336" s="104" t="str">
        <f t="shared" si="304"/>
        <v/>
      </c>
      <c r="AG336" s="104" t="str">
        <f t="shared" si="304"/>
        <v/>
      </c>
      <c r="AH336" s="104" t="str">
        <f t="shared" si="304"/>
        <v/>
      </c>
      <c r="AI336" s="104" t="str">
        <f t="shared" si="304"/>
        <v/>
      </c>
      <c r="AJ336" s="104" t="str">
        <f t="shared" si="304"/>
        <v/>
      </c>
      <c r="AK336" s="104"/>
      <c r="AL336" s="104" t="str">
        <f t="shared" si="280"/>
        <v/>
      </c>
      <c r="AM336" s="104" t="str">
        <f t="shared" si="305"/>
        <v/>
      </c>
      <c r="AN336" s="104" t="str">
        <f t="shared" si="305"/>
        <v/>
      </c>
      <c r="AO336" s="104" t="str">
        <f t="shared" si="305"/>
        <v/>
      </c>
      <c r="AP336" s="104" t="str">
        <f t="shared" si="305"/>
        <v/>
      </c>
      <c r="AQ336" s="104" t="str">
        <f t="shared" si="305"/>
        <v/>
      </c>
      <c r="AR336" s="104" t="str">
        <f t="shared" si="305"/>
        <v/>
      </c>
      <c r="AS336" s="104" t="str">
        <f t="shared" si="305"/>
        <v/>
      </c>
      <c r="AT336" s="104" t="str">
        <f t="shared" si="305"/>
        <v/>
      </c>
      <c r="AU336" s="104" t="str">
        <f t="shared" si="305"/>
        <v/>
      </c>
      <c r="AV336" s="104" t="str">
        <f t="shared" si="305"/>
        <v/>
      </c>
      <c r="AW336" s="104" t="str">
        <f t="shared" si="305"/>
        <v/>
      </c>
      <c r="AX336" s="104" t="str">
        <f t="shared" si="305"/>
        <v/>
      </c>
      <c r="AY336" s="104"/>
      <c r="AZ336" s="104" t="str">
        <f t="shared" si="281"/>
        <v/>
      </c>
      <c r="BA336" s="104" t="str">
        <f t="shared" si="306"/>
        <v/>
      </c>
      <c r="BB336" s="104" t="str">
        <f t="shared" si="306"/>
        <v/>
      </c>
      <c r="BC336" s="104" t="str">
        <f t="shared" si="306"/>
        <v/>
      </c>
      <c r="BD336" s="104" t="str">
        <f t="shared" si="306"/>
        <v/>
      </c>
      <c r="BE336" s="104" t="str">
        <f t="shared" si="306"/>
        <v/>
      </c>
      <c r="BF336" s="104" t="str">
        <f t="shared" si="306"/>
        <v/>
      </c>
      <c r="BG336" s="104" t="str">
        <f t="shared" si="306"/>
        <v/>
      </c>
      <c r="BH336" s="104" t="str">
        <f t="shared" si="306"/>
        <v/>
      </c>
      <c r="BI336" s="104" t="str">
        <f t="shared" si="306"/>
        <v/>
      </c>
      <c r="BJ336" s="104" t="str">
        <f t="shared" si="306"/>
        <v/>
      </c>
      <c r="BK336" s="104" t="str">
        <f t="shared" si="306"/>
        <v/>
      </c>
      <c r="BL336" s="104" t="str">
        <f t="shared" si="306"/>
        <v/>
      </c>
      <c r="BM336" s="104"/>
      <c r="BN336" s="104" t="str">
        <f t="shared" si="282"/>
        <v/>
      </c>
      <c r="BO336" s="104" t="str">
        <f t="shared" si="307"/>
        <v/>
      </c>
      <c r="BP336" s="104" t="str">
        <f t="shared" si="307"/>
        <v/>
      </c>
      <c r="BQ336" s="104" t="str">
        <f t="shared" si="307"/>
        <v/>
      </c>
      <c r="BR336" s="104" t="str">
        <f t="shared" si="307"/>
        <v/>
      </c>
      <c r="BS336" s="104" t="str">
        <f t="shared" si="307"/>
        <v/>
      </c>
      <c r="BT336" s="104" t="str">
        <f t="shared" si="307"/>
        <v/>
      </c>
      <c r="BU336" s="104" t="str">
        <f t="shared" si="307"/>
        <v/>
      </c>
      <c r="BV336" s="104" t="str">
        <f t="shared" si="307"/>
        <v/>
      </c>
      <c r="BW336" s="104" t="str">
        <f t="shared" si="307"/>
        <v/>
      </c>
      <c r="BX336" s="104" t="str">
        <f t="shared" si="307"/>
        <v/>
      </c>
      <c r="BY336" s="104" t="str">
        <f t="shared" si="307"/>
        <v/>
      </c>
      <c r="BZ336" s="104" t="str">
        <f t="shared" si="307"/>
        <v/>
      </c>
      <c r="CA336" s="104"/>
      <c r="CB336" s="104" t="str">
        <f t="shared" si="293"/>
        <v/>
      </c>
      <c r="CC336" s="104" t="str">
        <f t="shared" si="293"/>
        <v/>
      </c>
      <c r="CD336" s="104" t="str">
        <f t="shared" si="293"/>
        <v/>
      </c>
      <c r="CE336" s="104" t="str">
        <f t="shared" si="293"/>
        <v/>
      </c>
      <c r="CF336" s="104" t="str">
        <f t="shared" si="293"/>
        <v/>
      </c>
      <c r="CG336" s="104" t="str">
        <f t="shared" si="309"/>
        <v/>
      </c>
      <c r="CH336" s="104" t="str">
        <f t="shared" si="309"/>
        <v/>
      </c>
      <c r="CI336" s="104" t="str">
        <f t="shared" si="309"/>
        <v/>
      </c>
      <c r="CJ336" s="104" t="str">
        <f t="shared" si="309"/>
        <v/>
      </c>
      <c r="CK336" s="104" t="str">
        <f t="shared" si="309"/>
        <v/>
      </c>
      <c r="CL336" s="104" t="str">
        <f t="shared" si="309"/>
        <v/>
      </c>
      <c r="CM336" s="104" t="str">
        <f t="shared" si="309"/>
        <v/>
      </c>
      <c r="CN336" s="104" t="str">
        <f t="shared" si="309"/>
        <v/>
      </c>
      <c r="CO336" s="104"/>
      <c r="CP336" s="104" t="str">
        <f t="shared" si="294"/>
        <v/>
      </c>
      <c r="CQ336" s="104" t="str">
        <f t="shared" si="294"/>
        <v/>
      </c>
      <c r="CR336" s="104" t="str">
        <f t="shared" si="294"/>
        <v/>
      </c>
      <c r="CS336" s="104" t="str">
        <f t="shared" si="294"/>
        <v/>
      </c>
      <c r="CT336" s="104" t="str">
        <f t="shared" si="294"/>
        <v/>
      </c>
      <c r="CU336" s="104" t="str">
        <f t="shared" si="310"/>
        <v/>
      </c>
      <c r="CV336" s="104" t="str">
        <f t="shared" si="310"/>
        <v/>
      </c>
      <c r="CW336" s="104" t="str">
        <f t="shared" si="310"/>
        <v/>
      </c>
      <c r="CX336" s="104" t="str">
        <f t="shared" si="310"/>
        <v/>
      </c>
      <c r="CY336" s="104" t="str">
        <f t="shared" si="310"/>
        <v/>
      </c>
      <c r="CZ336" s="104" t="str">
        <f t="shared" si="310"/>
        <v/>
      </c>
      <c r="DA336" s="104" t="str">
        <f t="shared" si="310"/>
        <v/>
      </c>
      <c r="DB336" s="104" t="str">
        <f t="shared" si="310"/>
        <v/>
      </c>
      <c r="DC336" s="104"/>
      <c r="DD336" s="104" t="str">
        <f t="shared" si="295"/>
        <v/>
      </c>
      <c r="DE336" s="104" t="str">
        <f t="shared" si="295"/>
        <v/>
      </c>
      <c r="DF336" s="104" t="str">
        <f t="shared" si="295"/>
        <v/>
      </c>
      <c r="DG336" s="104" t="str">
        <f t="shared" si="295"/>
        <v/>
      </c>
      <c r="DH336" s="104" t="str">
        <f t="shared" si="295"/>
        <v/>
      </c>
      <c r="DI336" s="104" t="str">
        <f t="shared" si="311"/>
        <v/>
      </c>
      <c r="DJ336" s="104" t="str">
        <f t="shared" si="311"/>
        <v/>
      </c>
      <c r="DK336" s="104" t="str">
        <f t="shared" si="311"/>
        <v/>
      </c>
      <c r="DL336" s="104" t="str">
        <f t="shared" si="311"/>
        <v/>
      </c>
      <c r="DM336" s="104" t="str">
        <f t="shared" si="311"/>
        <v/>
      </c>
      <c r="DN336" s="104" t="str">
        <f t="shared" si="311"/>
        <v/>
      </c>
      <c r="DO336" s="104" t="str">
        <f t="shared" si="311"/>
        <v/>
      </c>
      <c r="DP336" s="104" t="str">
        <f t="shared" si="311"/>
        <v/>
      </c>
      <c r="DQ336" s="104"/>
      <c r="DR336" s="104" t="str">
        <f t="shared" si="296"/>
        <v/>
      </c>
      <c r="DS336" s="104" t="str">
        <f t="shared" si="296"/>
        <v/>
      </c>
      <c r="DT336" s="104" t="str">
        <f t="shared" si="296"/>
        <v/>
      </c>
      <c r="DU336" s="104" t="str">
        <f t="shared" si="296"/>
        <v/>
      </c>
      <c r="DV336" s="104" t="str">
        <f t="shared" si="296"/>
        <v/>
      </c>
      <c r="DW336" s="104" t="str">
        <f t="shared" si="312"/>
        <v/>
      </c>
      <c r="DX336" s="104" t="str">
        <f t="shared" si="312"/>
        <v/>
      </c>
      <c r="DY336" s="104" t="str">
        <f t="shared" si="312"/>
        <v/>
      </c>
      <c r="DZ336" s="104" t="str">
        <f t="shared" si="312"/>
        <v/>
      </c>
      <c r="EA336" s="104" t="str">
        <f t="shared" si="312"/>
        <v/>
      </c>
      <c r="EB336" s="104" t="str">
        <f t="shared" si="312"/>
        <v/>
      </c>
      <c r="EC336" s="104" t="str">
        <f t="shared" si="312"/>
        <v/>
      </c>
      <c r="ED336" s="104" t="str">
        <f t="shared" si="312"/>
        <v/>
      </c>
      <c r="EE336" s="104"/>
      <c r="EF336" s="104" t="str">
        <f t="shared" si="297"/>
        <v/>
      </c>
      <c r="EG336" s="104" t="str">
        <f t="shared" si="297"/>
        <v/>
      </c>
      <c r="EH336" s="104" t="str">
        <f t="shared" si="297"/>
        <v/>
      </c>
      <c r="EI336" s="104" t="str">
        <f t="shared" si="297"/>
        <v/>
      </c>
      <c r="EJ336" s="104" t="str">
        <f t="shared" si="297"/>
        <v/>
      </c>
      <c r="EK336" s="104" t="str">
        <f t="shared" si="313"/>
        <v/>
      </c>
      <c r="EL336" s="104" t="str">
        <f t="shared" si="313"/>
        <v/>
      </c>
      <c r="EM336" s="104" t="str">
        <f t="shared" si="313"/>
        <v/>
      </c>
      <c r="EN336" s="104" t="str">
        <f t="shared" si="313"/>
        <v/>
      </c>
      <c r="EO336" s="104" t="str">
        <f t="shared" si="313"/>
        <v/>
      </c>
      <c r="EP336" s="104" t="str">
        <f t="shared" si="313"/>
        <v/>
      </c>
      <c r="EQ336" s="104" t="str">
        <f t="shared" si="313"/>
        <v/>
      </c>
      <c r="ER336" s="104" t="str">
        <f t="shared" si="313"/>
        <v/>
      </c>
      <c r="ES336" s="104"/>
      <c r="ET336" s="104" t="str">
        <f t="shared" si="298"/>
        <v/>
      </c>
      <c r="EU336" s="104" t="str">
        <f t="shared" si="298"/>
        <v/>
      </c>
      <c r="EV336" s="104" t="str">
        <f t="shared" si="298"/>
        <v/>
      </c>
      <c r="EW336" s="104" t="str">
        <f t="shared" si="298"/>
        <v/>
      </c>
      <c r="EX336" s="104" t="str">
        <f t="shared" si="298"/>
        <v/>
      </c>
      <c r="EY336" s="104" t="str">
        <f t="shared" si="314"/>
        <v/>
      </c>
      <c r="EZ336" s="104" t="str">
        <f t="shared" si="314"/>
        <v/>
      </c>
      <c r="FA336" s="104" t="str">
        <f t="shared" si="314"/>
        <v/>
      </c>
      <c r="FB336" s="104" t="str">
        <f t="shared" si="314"/>
        <v/>
      </c>
      <c r="FC336" s="104" t="str">
        <f t="shared" si="314"/>
        <v/>
      </c>
      <c r="FD336" s="104" t="str">
        <f t="shared" si="314"/>
        <v/>
      </c>
      <c r="FE336" s="104" t="str">
        <f t="shared" si="314"/>
        <v/>
      </c>
      <c r="FF336" s="104" t="str">
        <f t="shared" si="314"/>
        <v/>
      </c>
      <c r="FG336" s="104"/>
      <c r="FH336" s="104" t="str">
        <f t="shared" si="299"/>
        <v/>
      </c>
      <c r="FI336" s="104" t="str">
        <f t="shared" si="299"/>
        <v/>
      </c>
      <c r="FJ336" s="104" t="str">
        <f t="shared" si="299"/>
        <v/>
      </c>
      <c r="FK336" s="104" t="str">
        <f t="shared" si="299"/>
        <v/>
      </c>
      <c r="FL336" s="104" t="str">
        <f t="shared" si="299"/>
        <v/>
      </c>
      <c r="FM336" s="104" t="str">
        <f t="shared" si="315"/>
        <v/>
      </c>
      <c r="FN336" s="104" t="str">
        <f t="shared" si="315"/>
        <v/>
      </c>
      <c r="FO336" s="104" t="str">
        <f t="shared" si="315"/>
        <v/>
      </c>
      <c r="FP336" s="104" t="str">
        <f t="shared" si="315"/>
        <v/>
      </c>
      <c r="FQ336" s="104" t="str">
        <f t="shared" si="315"/>
        <v/>
      </c>
      <c r="FR336" s="104" t="str">
        <f t="shared" si="315"/>
        <v/>
      </c>
      <c r="FS336" s="104" t="str">
        <f t="shared" si="315"/>
        <v/>
      </c>
      <c r="FT336" s="104" t="str">
        <f t="shared" si="315"/>
        <v/>
      </c>
      <c r="FU336" s="104"/>
      <c r="FV336" s="104" t="str">
        <f t="shared" si="300"/>
        <v/>
      </c>
      <c r="FW336" s="104" t="str">
        <f t="shared" si="300"/>
        <v/>
      </c>
      <c r="FX336" s="104" t="str">
        <f t="shared" si="300"/>
        <v/>
      </c>
      <c r="FY336" s="104" t="str">
        <f t="shared" si="300"/>
        <v/>
      </c>
      <c r="FZ336" s="104" t="str">
        <f t="shared" si="300"/>
        <v/>
      </c>
      <c r="GA336" s="104" t="str">
        <f t="shared" si="316"/>
        <v/>
      </c>
      <c r="GB336" s="104" t="str">
        <f t="shared" si="316"/>
        <v/>
      </c>
      <c r="GC336" s="104" t="str">
        <f t="shared" si="316"/>
        <v/>
      </c>
      <c r="GD336" s="104" t="str">
        <f t="shared" si="316"/>
        <v/>
      </c>
      <c r="GE336" s="104" t="str">
        <f t="shared" si="316"/>
        <v/>
      </c>
      <c r="GF336" s="104" t="str">
        <f t="shared" si="316"/>
        <v/>
      </c>
      <c r="GG336" s="104" t="str">
        <f t="shared" si="316"/>
        <v/>
      </c>
      <c r="GH336" s="104" t="str">
        <f t="shared" si="316"/>
        <v/>
      </c>
      <c r="GI336" s="104"/>
      <c r="GJ336" s="104" t="str">
        <f t="shared" si="301"/>
        <v/>
      </c>
      <c r="GK336" s="104" t="str">
        <f t="shared" si="301"/>
        <v/>
      </c>
      <c r="GL336" s="104" t="str">
        <f t="shared" si="301"/>
        <v/>
      </c>
      <c r="GM336" s="104" t="str">
        <f t="shared" si="301"/>
        <v/>
      </c>
      <c r="GN336" s="104" t="str">
        <f t="shared" si="301"/>
        <v/>
      </c>
      <c r="GO336" s="104" t="str">
        <f t="shared" si="317"/>
        <v/>
      </c>
      <c r="GP336" s="104" t="str">
        <f t="shared" si="317"/>
        <v/>
      </c>
      <c r="GQ336" s="104" t="str">
        <f t="shared" si="317"/>
        <v/>
      </c>
      <c r="GR336" s="104" t="str">
        <f t="shared" si="317"/>
        <v/>
      </c>
      <c r="GS336" s="104" t="str">
        <f t="shared" si="317"/>
        <v/>
      </c>
      <c r="GT336" s="104" t="str">
        <f t="shared" si="317"/>
        <v/>
      </c>
      <c r="GU336" s="104" t="str">
        <f t="shared" si="317"/>
        <v/>
      </c>
      <c r="GV336" s="104" t="str">
        <f t="shared" si="317"/>
        <v/>
      </c>
      <c r="GW336" s="104"/>
      <c r="GX336" s="104" t="str">
        <f t="shared" si="302"/>
        <v/>
      </c>
      <c r="GY336" s="104" t="str">
        <f t="shared" si="302"/>
        <v/>
      </c>
      <c r="GZ336" s="104" t="str">
        <f t="shared" si="302"/>
        <v/>
      </c>
      <c r="HA336" s="104" t="str">
        <f t="shared" si="302"/>
        <v/>
      </c>
      <c r="HB336" s="104" t="str">
        <f t="shared" si="302"/>
        <v/>
      </c>
      <c r="HC336" s="104" t="str">
        <f t="shared" si="318"/>
        <v/>
      </c>
      <c r="HD336" s="104" t="str">
        <f t="shared" si="318"/>
        <v/>
      </c>
      <c r="HE336" s="104" t="str">
        <f t="shared" si="318"/>
        <v/>
      </c>
      <c r="HF336" s="104" t="str">
        <f t="shared" si="318"/>
        <v/>
      </c>
      <c r="HG336" s="104" t="str">
        <f t="shared" si="318"/>
        <v/>
      </c>
      <c r="HH336" s="104" t="str">
        <f t="shared" si="318"/>
        <v/>
      </c>
      <c r="HI336" s="104" t="str">
        <f t="shared" si="318"/>
        <v/>
      </c>
      <c r="HJ336" s="104" t="str">
        <f t="shared" si="318"/>
        <v/>
      </c>
    </row>
    <row r="337" spans="1:218" x14ac:dyDescent="0.25">
      <c r="A337" s="91">
        <v>40674</v>
      </c>
      <c r="B337" s="113">
        <v>0.76597222222222217</v>
      </c>
      <c r="C337" s="114" t="s">
        <v>571</v>
      </c>
      <c r="D337" s="160" t="s">
        <v>703</v>
      </c>
      <c r="E337" s="112">
        <v>10.6</v>
      </c>
      <c r="F337" s="134"/>
      <c r="G337" s="161"/>
      <c r="H337" s="162" t="str">
        <f>INDEX('Daily Activity List'!B:B,MATCH(A337,'Daily Activity List'!$A:$A))</f>
        <v>ClO2 - Characterization Sampling3</v>
      </c>
      <c r="I337" s="136"/>
      <c r="J337" s="104" t="str">
        <f t="shared" si="308"/>
        <v/>
      </c>
      <c r="K337" s="104" t="str">
        <f t="shared" si="308"/>
        <v/>
      </c>
      <c r="L337" s="104" t="str">
        <f t="shared" si="319"/>
        <v/>
      </c>
      <c r="M337" s="104" t="str">
        <f t="shared" si="319"/>
        <v/>
      </c>
      <c r="N337" s="104" t="str">
        <f t="shared" si="319"/>
        <v/>
      </c>
      <c r="O337" s="104" t="str">
        <f t="shared" si="319"/>
        <v/>
      </c>
      <c r="P337" s="104" t="str">
        <f t="shared" si="319"/>
        <v/>
      </c>
      <c r="Q337" s="104" t="str">
        <f t="shared" si="319"/>
        <v/>
      </c>
      <c r="R337" s="104" t="str">
        <f t="shared" si="319"/>
        <v/>
      </c>
      <c r="S337" s="104">
        <f t="shared" si="319"/>
        <v>10.6</v>
      </c>
      <c r="T337" s="104" t="str">
        <f t="shared" si="319"/>
        <v/>
      </c>
      <c r="U337" s="104" t="str">
        <f t="shared" si="319"/>
        <v/>
      </c>
      <c r="V337" s="104" t="str">
        <f t="shared" si="319"/>
        <v/>
      </c>
      <c r="W337" s="136"/>
      <c r="X337" s="104" t="str">
        <f t="shared" si="279"/>
        <v/>
      </c>
      <c r="Y337" s="104" t="str">
        <f t="shared" si="304"/>
        <v/>
      </c>
      <c r="Z337" s="104" t="str">
        <f t="shared" si="304"/>
        <v/>
      </c>
      <c r="AA337" s="104" t="str">
        <f t="shared" si="304"/>
        <v/>
      </c>
      <c r="AB337" s="104" t="str">
        <f t="shared" si="304"/>
        <v/>
      </c>
      <c r="AC337" s="104" t="str">
        <f t="shared" si="304"/>
        <v/>
      </c>
      <c r="AD337" s="104" t="str">
        <f t="shared" si="304"/>
        <v/>
      </c>
      <c r="AE337" s="104" t="str">
        <f t="shared" si="304"/>
        <v/>
      </c>
      <c r="AF337" s="104" t="str">
        <f t="shared" si="304"/>
        <v/>
      </c>
      <c r="AG337" s="104" t="str">
        <f t="shared" si="304"/>
        <v/>
      </c>
      <c r="AH337" s="104" t="str">
        <f t="shared" si="304"/>
        <v/>
      </c>
      <c r="AI337" s="104" t="str">
        <f t="shared" si="304"/>
        <v/>
      </c>
      <c r="AJ337" s="104" t="str">
        <f t="shared" si="304"/>
        <v/>
      </c>
      <c r="AK337" s="104"/>
      <c r="AL337" s="104" t="str">
        <f t="shared" si="280"/>
        <v/>
      </c>
      <c r="AM337" s="104" t="str">
        <f t="shared" si="305"/>
        <v/>
      </c>
      <c r="AN337" s="104" t="str">
        <f t="shared" si="305"/>
        <v/>
      </c>
      <c r="AO337" s="104" t="str">
        <f t="shared" si="305"/>
        <v/>
      </c>
      <c r="AP337" s="104" t="str">
        <f t="shared" si="305"/>
        <v/>
      </c>
      <c r="AQ337" s="104" t="str">
        <f t="shared" si="305"/>
        <v/>
      </c>
      <c r="AR337" s="104" t="str">
        <f t="shared" si="305"/>
        <v/>
      </c>
      <c r="AS337" s="104" t="str">
        <f t="shared" si="305"/>
        <v/>
      </c>
      <c r="AT337" s="104" t="str">
        <f t="shared" si="305"/>
        <v/>
      </c>
      <c r="AU337" s="104" t="str">
        <f t="shared" si="305"/>
        <v/>
      </c>
      <c r="AV337" s="104" t="str">
        <f t="shared" si="305"/>
        <v/>
      </c>
      <c r="AW337" s="104" t="str">
        <f t="shared" si="305"/>
        <v/>
      </c>
      <c r="AX337" s="104" t="str">
        <f t="shared" si="305"/>
        <v/>
      </c>
      <c r="AY337" s="104"/>
      <c r="AZ337" s="104" t="str">
        <f t="shared" si="281"/>
        <v/>
      </c>
      <c r="BA337" s="104" t="str">
        <f t="shared" si="306"/>
        <v/>
      </c>
      <c r="BB337" s="104" t="str">
        <f t="shared" si="306"/>
        <v/>
      </c>
      <c r="BC337" s="104" t="str">
        <f t="shared" si="306"/>
        <v/>
      </c>
      <c r="BD337" s="104" t="str">
        <f t="shared" si="306"/>
        <v/>
      </c>
      <c r="BE337" s="104" t="str">
        <f t="shared" si="306"/>
        <v/>
      </c>
      <c r="BF337" s="104" t="str">
        <f t="shared" si="306"/>
        <v/>
      </c>
      <c r="BG337" s="104" t="str">
        <f t="shared" si="306"/>
        <v/>
      </c>
      <c r="BH337" s="104" t="str">
        <f t="shared" si="306"/>
        <v/>
      </c>
      <c r="BI337" s="104" t="str">
        <f t="shared" si="306"/>
        <v/>
      </c>
      <c r="BJ337" s="104" t="str">
        <f t="shared" si="306"/>
        <v/>
      </c>
      <c r="BK337" s="104" t="str">
        <f t="shared" si="306"/>
        <v/>
      </c>
      <c r="BL337" s="104" t="str">
        <f t="shared" si="306"/>
        <v/>
      </c>
      <c r="BM337" s="104"/>
      <c r="BN337" s="104" t="str">
        <f t="shared" si="282"/>
        <v/>
      </c>
      <c r="BO337" s="104" t="str">
        <f t="shared" si="307"/>
        <v/>
      </c>
      <c r="BP337" s="104" t="str">
        <f t="shared" si="307"/>
        <v/>
      </c>
      <c r="BQ337" s="104" t="str">
        <f t="shared" si="307"/>
        <v/>
      </c>
      <c r="BR337" s="104" t="str">
        <f t="shared" si="307"/>
        <v/>
      </c>
      <c r="BS337" s="104" t="str">
        <f t="shared" si="307"/>
        <v/>
      </c>
      <c r="BT337" s="104" t="str">
        <f t="shared" si="307"/>
        <v/>
      </c>
      <c r="BU337" s="104" t="str">
        <f t="shared" si="307"/>
        <v/>
      </c>
      <c r="BV337" s="104" t="str">
        <f t="shared" si="307"/>
        <v/>
      </c>
      <c r="BW337" s="104" t="str">
        <f t="shared" si="307"/>
        <v/>
      </c>
      <c r="BX337" s="104" t="str">
        <f t="shared" si="307"/>
        <v/>
      </c>
      <c r="BY337" s="104" t="str">
        <f t="shared" si="307"/>
        <v/>
      </c>
      <c r="BZ337" s="104" t="str">
        <f t="shared" si="307"/>
        <v/>
      </c>
      <c r="CA337" s="104"/>
      <c r="CB337" s="104" t="str">
        <f t="shared" si="293"/>
        <v/>
      </c>
      <c r="CC337" s="104" t="str">
        <f t="shared" si="293"/>
        <v/>
      </c>
      <c r="CD337" s="104" t="str">
        <f t="shared" si="293"/>
        <v/>
      </c>
      <c r="CE337" s="104" t="str">
        <f t="shared" si="293"/>
        <v/>
      </c>
      <c r="CF337" s="104" t="str">
        <f t="shared" si="293"/>
        <v/>
      </c>
      <c r="CG337" s="104" t="str">
        <f t="shared" si="309"/>
        <v/>
      </c>
      <c r="CH337" s="104" t="str">
        <f t="shared" si="309"/>
        <v/>
      </c>
      <c r="CI337" s="104" t="str">
        <f t="shared" si="309"/>
        <v/>
      </c>
      <c r="CJ337" s="104" t="str">
        <f t="shared" si="309"/>
        <v/>
      </c>
      <c r="CK337" s="104" t="str">
        <f t="shared" si="309"/>
        <v/>
      </c>
      <c r="CL337" s="104" t="str">
        <f t="shared" si="309"/>
        <v/>
      </c>
      <c r="CM337" s="104" t="str">
        <f t="shared" si="309"/>
        <v/>
      </c>
      <c r="CN337" s="104" t="str">
        <f t="shared" si="309"/>
        <v/>
      </c>
      <c r="CO337" s="104"/>
      <c r="CP337" s="104" t="str">
        <f t="shared" si="294"/>
        <v/>
      </c>
      <c r="CQ337" s="104" t="str">
        <f t="shared" si="294"/>
        <v/>
      </c>
      <c r="CR337" s="104" t="str">
        <f t="shared" si="294"/>
        <v/>
      </c>
      <c r="CS337" s="104" t="str">
        <f t="shared" si="294"/>
        <v/>
      </c>
      <c r="CT337" s="104" t="str">
        <f t="shared" si="294"/>
        <v/>
      </c>
      <c r="CU337" s="104" t="str">
        <f t="shared" si="310"/>
        <v/>
      </c>
      <c r="CV337" s="104" t="str">
        <f t="shared" si="310"/>
        <v/>
      </c>
      <c r="CW337" s="104" t="str">
        <f t="shared" si="310"/>
        <v/>
      </c>
      <c r="CX337" s="104" t="str">
        <f t="shared" si="310"/>
        <v/>
      </c>
      <c r="CY337" s="104" t="str">
        <f t="shared" si="310"/>
        <v/>
      </c>
      <c r="CZ337" s="104" t="str">
        <f t="shared" si="310"/>
        <v/>
      </c>
      <c r="DA337" s="104" t="str">
        <f t="shared" si="310"/>
        <v/>
      </c>
      <c r="DB337" s="104" t="str">
        <f t="shared" si="310"/>
        <v/>
      </c>
      <c r="DC337" s="104"/>
      <c r="DD337" s="104" t="str">
        <f t="shared" si="295"/>
        <v/>
      </c>
      <c r="DE337" s="104" t="str">
        <f t="shared" si="295"/>
        <v/>
      </c>
      <c r="DF337" s="104" t="str">
        <f t="shared" si="295"/>
        <v/>
      </c>
      <c r="DG337" s="104" t="str">
        <f t="shared" si="295"/>
        <v/>
      </c>
      <c r="DH337" s="104" t="str">
        <f t="shared" si="295"/>
        <v/>
      </c>
      <c r="DI337" s="104" t="str">
        <f t="shared" si="311"/>
        <v/>
      </c>
      <c r="DJ337" s="104" t="str">
        <f t="shared" si="311"/>
        <v/>
      </c>
      <c r="DK337" s="104" t="str">
        <f t="shared" si="311"/>
        <v/>
      </c>
      <c r="DL337" s="104" t="str">
        <f t="shared" si="311"/>
        <v/>
      </c>
      <c r="DM337" s="104" t="str">
        <f t="shared" si="311"/>
        <v/>
      </c>
      <c r="DN337" s="104" t="str">
        <f t="shared" si="311"/>
        <v/>
      </c>
      <c r="DO337" s="104" t="str">
        <f t="shared" si="311"/>
        <v/>
      </c>
      <c r="DP337" s="104" t="str">
        <f t="shared" si="311"/>
        <v/>
      </c>
      <c r="DQ337" s="104"/>
      <c r="DR337" s="104" t="str">
        <f t="shared" si="296"/>
        <v/>
      </c>
      <c r="DS337" s="104" t="str">
        <f t="shared" si="296"/>
        <v/>
      </c>
      <c r="DT337" s="104" t="str">
        <f t="shared" si="296"/>
        <v/>
      </c>
      <c r="DU337" s="104" t="str">
        <f t="shared" si="296"/>
        <v/>
      </c>
      <c r="DV337" s="104" t="str">
        <f t="shared" si="296"/>
        <v/>
      </c>
      <c r="DW337" s="104" t="str">
        <f t="shared" si="312"/>
        <v/>
      </c>
      <c r="DX337" s="104" t="str">
        <f t="shared" si="312"/>
        <v/>
      </c>
      <c r="DY337" s="104" t="str">
        <f t="shared" si="312"/>
        <v/>
      </c>
      <c r="DZ337" s="104" t="str">
        <f t="shared" si="312"/>
        <v/>
      </c>
      <c r="EA337" s="104" t="str">
        <f t="shared" si="312"/>
        <v/>
      </c>
      <c r="EB337" s="104" t="str">
        <f t="shared" si="312"/>
        <v/>
      </c>
      <c r="EC337" s="104" t="str">
        <f t="shared" si="312"/>
        <v/>
      </c>
      <c r="ED337" s="104" t="str">
        <f t="shared" si="312"/>
        <v/>
      </c>
      <c r="EE337" s="104"/>
      <c r="EF337" s="104" t="str">
        <f t="shared" si="297"/>
        <v/>
      </c>
      <c r="EG337" s="104" t="str">
        <f t="shared" si="297"/>
        <v/>
      </c>
      <c r="EH337" s="104" t="str">
        <f t="shared" si="297"/>
        <v/>
      </c>
      <c r="EI337" s="104" t="str">
        <f t="shared" si="297"/>
        <v/>
      </c>
      <c r="EJ337" s="104" t="str">
        <f t="shared" si="297"/>
        <v/>
      </c>
      <c r="EK337" s="104" t="str">
        <f t="shared" si="313"/>
        <v/>
      </c>
      <c r="EL337" s="104" t="str">
        <f t="shared" si="313"/>
        <v/>
      </c>
      <c r="EM337" s="104" t="str">
        <f t="shared" si="313"/>
        <v/>
      </c>
      <c r="EN337" s="104" t="str">
        <f t="shared" si="313"/>
        <v/>
      </c>
      <c r="EO337" s="104" t="str">
        <f t="shared" si="313"/>
        <v/>
      </c>
      <c r="EP337" s="104" t="str">
        <f t="shared" si="313"/>
        <v/>
      </c>
      <c r="EQ337" s="104" t="str">
        <f t="shared" si="313"/>
        <v/>
      </c>
      <c r="ER337" s="104" t="str">
        <f t="shared" si="313"/>
        <v/>
      </c>
      <c r="ES337" s="104"/>
      <c r="ET337" s="104" t="str">
        <f t="shared" si="298"/>
        <v/>
      </c>
      <c r="EU337" s="104" t="str">
        <f t="shared" si="298"/>
        <v/>
      </c>
      <c r="EV337" s="104" t="str">
        <f t="shared" si="298"/>
        <v/>
      </c>
      <c r="EW337" s="104" t="str">
        <f t="shared" si="298"/>
        <v/>
      </c>
      <c r="EX337" s="104" t="str">
        <f t="shared" si="298"/>
        <v/>
      </c>
      <c r="EY337" s="104" t="str">
        <f t="shared" si="314"/>
        <v/>
      </c>
      <c r="EZ337" s="104" t="str">
        <f t="shared" si="314"/>
        <v/>
      </c>
      <c r="FA337" s="104" t="str">
        <f t="shared" si="314"/>
        <v/>
      </c>
      <c r="FB337" s="104" t="str">
        <f t="shared" si="314"/>
        <v/>
      </c>
      <c r="FC337" s="104" t="str">
        <f t="shared" si="314"/>
        <v/>
      </c>
      <c r="FD337" s="104" t="str">
        <f t="shared" si="314"/>
        <v/>
      </c>
      <c r="FE337" s="104" t="str">
        <f t="shared" si="314"/>
        <v/>
      </c>
      <c r="FF337" s="104" t="str">
        <f t="shared" si="314"/>
        <v/>
      </c>
      <c r="FG337" s="104"/>
      <c r="FH337" s="104" t="str">
        <f t="shared" si="299"/>
        <v/>
      </c>
      <c r="FI337" s="104" t="str">
        <f t="shared" si="299"/>
        <v/>
      </c>
      <c r="FJ337" s="104" t="str">
        <f t="shared" si="299"/>
        <v/>
      </c>
      <c r="FK337" s="104" t="str">
        <f t="shared" si="299"/>
        <v/>
      </c>
      <c r="FL337" s="104" t="str">
        <f t="shared" si="299"/>
        <v/>
      </c>
      <c r="FM337" s="104" t="str">
        <f t="shared" si="315"/>
        <v/>
      </c>
      <c r="FN337" s="104" t="str">
        <f t="shared" si="315"/>
        <v/>
      </c>
      <c r="FO337" s="104" t="str">
        <f t="shared" si="315"/>
        <v/>
      </c>
      <c r="FP337" s="104" t="str">
        <f t="shared" si="315"/>
        <v/>
      </c>
      <c r="FQ337" s="104" t="str">
        <f t="shared" si="315"/>
        <v/>
      </c>
      <c r="FR337" s="104" t="str">
        <f t="shared" si="315"/>
        <v/>
      </c>
      <c r="FS337" s="104" t="str">
        <f t="shared" si="315"/>
        <v/>
      </c>
      <c r="FT337" s="104" t="str">
        <f t="shared" si="315"/>
        <v/>
      </c>
      <c r="FU337" s="104"/>
      <c r="FV337" s="104" t="str">
        <f t="shared" si="300"/>
        <v/>
      </c>
      <c r="FW337" s="104" t="str">
        <f t="shared" si="300"/>
        <v/>
      </c>
      <c r="FX337" s="104" t="str">
        <f t="shared" si="300"/>
        <v/>
      </c>
      <c r="FY337" s="104" t="str">
        <f t="shared" si="300"/>
        <v/>
      </c>
      <c r="FZ337" s="104" t="str">
        <f t="shared" si="300"/>
        <v/>
      </c>
      <c r="GA337" s="104" t="str">
        <f t="shared" si="316"/>
        <v/>
      </c>
      <c r="GB337" s="104" t="str">
        <f t="shared" si="316"/>
        <v/>
      </c>
      <c r="GC337" s="104" t="str">
        <f t="shared" si="316"/>
        <v/>
      </c>
      <c r="GD337" s="104" t="str">
        <f t="shared" si="316"/>
        <v/>
      </c>
      <c r="GE337" s="104" t="str">
        <f t="shared" si="316"/>
        <v/>
      </c>
      <c r="GF337" s="104" t="str">
        <f t="shared" si="316"/>
        <v/>
      </c>
      <c r="GG337" s="104" t="str">
        <f t="shared" si="316"/>
        <v/>
      </c>
      <c r="GH337" s="104" t="str">
        <f t="shared" si="316"/>
        <v/>
      </c>
      <c r="GI337" s="104"/>
      <c r="GJ337" s="104" t="str">
        <f t="shared" si="301"/>
        <v/>
      </c>
      <c r="GK337" s="104" t="str">
        <f t="shared" si="301"/>
        <v/>
      </c>
      <c r="GL337" s="104" t="str">
        <f t="shared" si="301"/>
        <v/>
      </c>
      <c r="GM337" s="104" t="str">
        <f t="shared" si="301"/>
        <v/>
      </c>
      <c r="GN337" s="104" t="str">
        <f t="shared" si="301"/>
        <v/>
      </c>
      <c r="GO337" s="104" t="str">
        <f t="shared" si="317"/>
        <v/>
      </c>
      <c r="GP337" s="104" t="str">
        <f t="shared" si="317"/>
        <v/>
      </c>
      <c r="GQ337" s="104" t="str">
        <f t="shared" si="317"/>
        <v/>
      </c>
      <c r="GR337" s="104" t="str">
        <f t="shared" si="317"/>
        <v/>
      </c>
      <c r="GS337" s="104" t="str">
        <f t="shared" si="317"/>
        <v/>
      </c>
      <c r="GT337" s="104" t="str">
        <f t="shared" si="317"/>
        <v/>
      </c>
      <c r="GU337" s="104" t="str">
        <f t="shared" si="317"/>
        <v/>
      </c>
      <c r="GV337" s="104" t="str">
        <f t="shared" si="317"/>
        <v/>
      </c>
      <c r="GW337" s="104"/>
      <c r="GX337" s="104" t="str">
        <f t="shared" si="302"/>
        <v/>
      </c>
      <c r="GY337" s="104" t="str">
        <f t="shared" si="302"/>
        <v/>
      </c>
      <c r="GZ337" s="104" t="str">
        <f t="shared" si="302"/>
        <v/>
      </c>
      <c r="HA337" s="104" t="str">
        <f t="shared" si="302"/>
        <v/>
      </c>
      <c r="HB337" s="104" t="str">
        <f t="shared" si="302"/>
        <v/>
      </c>
      <c r="HC337" s="104" t="str">
        <f t="shared" si="318"/>
        <v/>
      </c>
      <c r="HD337" s="104" t="str">
        <f t="shared" si="318"/>
        <v/>
      </c>
      <c r="HE337" s="104" t="str">
        <f t="shared" si="318"/>
        <v/>
      </c>
      <c r="HF337" s="104" t="str">
        <f t="shared" si="318"/>
        <v/>
      </c>
      <c r="HG337" s="104" t="str">
        <f t="shared" si="318"/>
        <v/>
      </c>
      <c r="HH337" s="104" t="str">
        <f t="shared" si="318"/>
        <v/>
      </c>
      <c r="HI337" s="104" t="str">
        <f t="shared" si="318"/>
        <v/>
      </c>
      <c r="HJ337" s="104" t="str">
        <f t="shared" si="318"/>
        <v/>
      </c>
    </row>
    <row r="338" spans="1:218" x14ac:dyDescent="0.25">
      <c r="A338" s="91">
        <v>40680</v>
      </c>
      <c r="B338" s="113">
        <v>0.75</v>
      </c>
      <c r="C338" s="114" t="s">
        <v>571</v>
      </c>
      <c r="D338" s="160" t="s">
        <v>704</v>
      </c>
      <c r="E338" s="112">
        <v>82.2</v>
      </c>
      <c r="F338" s="134"/>
      <c r="G338" s="161"/>
      <c r="H338" s="162" t="str">
        <f>INDEX('Daily Activity List'!B:B,MATCH(A338,'Daily Activity List'!$A:$A))</f>
        <v>ClO2 - Clearance Sampling</v>
      </c>
      <c r="I338" s="136"/>
      <c r="J338" s="104" t="str">
        <f t="shared" si="308"/>
        <v/>
      </c>
      <c r="K338" s="104" t="str">
        <f t="shared" si="308"/>
        <v/>
      </c>
      <c r="L338" s="104" t="str">
        <f t="shared" si="319"/>
        <v/>
      </c>
      <c r="M338" s="104" t="str">
        <f t="shared" si="319"/>
        <v/>
      </c>
      <c r="N338" s="104" t="str">
        <f t="shared" si="319"/>
        <v/>
      </c>
      <c r="O338" s="104" t="str">
        <f t="shared" si="319"/>
        <v/>
      </c>
      <c r="P338" s="104" t="str">
        <f t="shared" si="319"/>
        <v/>
      </c>
      <c r="Q338" s="104" t="str">
        <f t="shared" si="319"/>
        <v/>
      </c>
      <c r="R338" s="104" t="str">
        <f t="shared" si="319"/>
        <v/>
      </c>
      <c r="S338" s="104" t="str">
        <f t="shared" si="319"/>
        <v/>
      </c>
      <c r="T338" s="104" t="str">
        <f t="shared" si="319"/>
        <v/>
      </c>
      <c r="U338" s="104">
        <f t="shared" si="319"/>
        <v>82.2</v>
      </c>
      <c r="V338" s="104" t="str">
        <f t="shared" si="319"/>
        <v/>
      </c>
      <c r="W338" s="136"/>
      <c r="X338" s="104" t="str">
        <f t="shared" si="279"/>
        <v/>
      </c>
      <c r="Y338" s="104" t="str">
        <f t="shared" si="304"/>
        <v/>
      </c>
      <c r="Z338" s="104" t="str">
        <f t="shared" si="304"/>
        <v/>
      </c>
      <c r="AA338" s="104" t="str">
        <f t="shared" si="304"/>
        <v/>
      </c>
      <c r="AB338" s="104" t="str">
        <f t="shared" si="304"/>
        <v/>
      </c>
      <c r="AC338" s="104" t="str">
        <f t="shared" si="304"/>
        <v/>
      </c>
      <c r="AD338" s="104" t="str">
        <f t="shared" si="304"/>
        <v/>
      </c>
      <c r="AE338" s="104" t="str">
        <f t="shared" si="304"/>
        <v/>
      </c>
      <c r="AF338" s="104" t="str">
        <f t="shared" si="304"/>
        <v/>
      </c>
      <c r="AG338" s="104" t="str">
        <f t="shared" si="304"/>
        <v/>
      </c>
      <c r="AH338" s="104" t="str">
        <f t="shared" si="304"/>
        <v/>
      </c>
      <c r="AI338" s="104" t="str">
        <f t="shared" si="304"/>
        <v/>
      </c>
      <c r="AJ338" s="104" t="str">
        <f t="shared" si="304"/>
        <v/>
      </c>
      <c r="AK338" s="104"/>
      <c r="AL338" s="104" t="str">
        <f t="shared" si="280"/>
        <v/>
      </c>
      <c r="AM338" s="104" t="str">
        <f t="shared" si="305"/>
        <v/>
      </c>
      <c r="AN338" s="104" t="str">
        <f t="shared" si="305"/>
        <v/>
      </c>
      <c r="AO338" s="104" t="str">
        <f t="shared" si="305"/>
        <v/>
      </c>
      <c r="AP338" s="104" t="str">
        <f t="shared" si="305"/>
        <v/>
      </c>
      <c r="AQ338" s="104" t="str">
        <f t="shared" si="305"/>
        <v/>
      </c>
      <c r="AR338" s="104" t="str">
        <f t="shared" si="305"/>
        <v/>
      </c>
      <c r="AS338" s="104" t="str">
        <f t="shared" si="305"/>
        <v/>
      </c>
      <c r="AT338" s="104" t="str">
        <f t="shared" si="305"/>
        <v/>
      </c>
      <c r="AU338" s="104" t="str">
        <f t="shared" si="305"/>
        <v/>
      </c>
      <c r="AV338" s="104" t="str">
        <f t="shared" si="305"/>
        <v/>
      </c>
      <c r="AW338" s="104" t="str">
        <f t="shared" si="305"/>
        <v/>
      </c>
      <c r="AX338" s="104" t="str">
        <f t="shared" si="305"/>
        <v/>
      </c>
      <c r="AY338" s="104"/>
      <c r="AZ338" s="104" t="str">
        <f t="shared" si="281"/>
        <v/>
      </c>
      <c r="BA338" s="104" t="str">
        <f t="shared" si="306"/>
        <v/>
      </c>
      <c r="BB338" s="104" t="str">
        <f t="shared" si="306"/>
        <v/>
      </c>
      <c r="BC338" s="104" t="str">
        <f t="shared" si="306"/>
        <v/>
      </c>
      <c r="BD338" s="104" t="str">
        <f t="shared" si="306"/>
        <v/>
      </c>
      <c r="BE338" s="104" t="str">
        <f t="shared" si="306"/>
        <v/>
      </c>
      <c r="BF338" s="104" t="str">
        <f t="shared" si="306"/>
        <v/>
      </c>
      <c r="BG338" s="104" t="str">
        <f t="shared" si="306"/>
        <v/>
      </c>
      <c r="BH338" s="104" t="str">
        <f t="shared" si="306"/>
        <v/>
      </c>
      <c r="BI338" s="104" t="str">
        <f t="shared" si="306"/>
        <v/>
      </c>
      <c r="BJ338" s="104" t="str">
        <f t="shared" si="306"/>
        <v/>
      </c>
      <c r="BK338" s="104" t="str">
        <f t="shared" si="306"/>
        <v/>
      </c>
      <c r="BL338" s="104" t="str">
        <f t="shared" si="306"/>
        <v/>
      </c>
      <c r="BM338" s="104"/>
      <c r="BN338" s="104" t="str">
        <f t="shared" si="282"/>
        <v/>
      </c>
      <c r="BO338" s="104" t="str">
        <f t="shared" si="307"/>
        <v/>
      </c>
      <c r="BP338" s="104" t="str">
        <f t="shared" si="307"/>
        <v/>
      </c>
      <c r="BQ338" s="104" t="str">
        <f t="shared" si="307"/>
        <v/>
      </c>
      <c r="BR338" s="104" t="str">
        <f t="shared" si="307"/>
        <v/>
      </c>
      <c r="BS338" s="104" t="str">
        <f t="shared" si="307"/>
        <v/>
      </c>
      <c r="BT338" s="104" t="str">
        <f t="shared" si="307"/>
        <v/>
      </c>
      <c r="BU338" s="104" t="str">
        <f t="shared" si="307"/>
        <v/>
      </c>
      <c r="BV338" s="104" t="str">
        <f t="shared" si="307"/>
        <v/>
      </c>
      <c r="BW338" s="104" t="str">
        <f t="shared" si="307"/>
        <v/>
      </c>
      <c r="BX338" s="104" t="str">
        <f t="shared" si="307"/>
        <v/>
      </c>
      <c r="BY338" s="104" t="str">
        <f t="shared" si="307"/>
        <v/>
      </c>
      <c r="BZ338" s="104" t="str">
        <f t="shared" si="307"/>
        <v/>
      </c>
      <c r="CA338" s="104"/>
      <c r="CB338" s="104" t="str">
        <f t="shared" si="293"/>
        <v/>
      </c>
      <c r="CC338" s="104" t="str">
        <f t="shared" si="293"/>
        <v/>
      </c>
      <c r="CD338" s="104" t="str">
        <f t="shared" si="293"/>
        <v/>
      </c>
      <c r="CE338" s="104" t="str">
        <f t="shared" si="293"/>
        <v/>
      </c>
      <c r="CF338" s="104" t="str">
        <f t="shared" si="293"/>
        <v/>
      </c>
      <c r="CG338" s="104" t="str">
        <f t="shared" si="309"/>
        <v/>
      </c>
      <c r="CH338" s="104" t="str">
        <f t="shared" si="309"/>
        <v/>
      </c>
      <c r="CI338" s="104" t="str">
        <f t="shared" si="309"/>
        <v/>
      </c>
      <c r="CJ338" s="104" t="str">
        <f t="shared" si="309"/>
        <v/>
      </c>
      <c r="CK338" s="104" t="str">
        <f t="shared" si="309"/>
        <v/>
      </c>
      <c r="CL338" s="104" t="str">
        <f t="shared" si="309"/>
        <v/>
      </c>
      <c r="CM338" s="104" t="str">
        <f t="shared" si="309"/>
        <v/>
      </c>
      <c r="CN338" s="104" t="str">
        <f t="shared" si="309"/>
        <v/>
      </c>
      <c r="CO338" s="104"/>
      <c r="CP338" s="104" t="str">
        <f t="shared" si="294"/>
        <v/>
      </c>
      <c r="CQ338" s="104" t="str">
        <f t="shared" si="294"/>
        <v/>
      </c>
      <c r="CR338" s="104" t="str">
        <f t="shared" si="294"/>
        <v/>
      </c>
      <c r="CS338" s="104" t="str">
        <f t="shared" si="294"/>
        <v/>
      </c>
      <c r="CT338" s="104" t="str">
        <f t="shared" si="294"/>
        <v/>
      </c>
      <c r="CU338" s="104" t="str">
        <f t="shared" si="310"/>
        <v/>
      </c>
      <c r="CV338" s="104" t="str">
        <f t="shared" si="310"/>
        <v/>
      </c>
      <c r="CW338" s="104" t="str">
        <f t="shared" si="310"/>
        <v/>
      </c>
      <c r="CX338" s="104" t="str">
        <f t="shared" si="310"/>
        <v/>
      </c>
      <c r="CY338" s="104" t="str">
        <f t="shared" si="310"/>
        <v/>
      </c>
      <c r="CZ338" s="104" t="str">
        <f t="shared" si="310"/>
        <v/>
      </c>
      <c r="DA338" s="104" t="str">
        <f t="shared" si="310"/>
        <v/>
      </c>
      <c r="DB338" s="104" t="str">
        <f t="shared" si="310"/>
        <v/>
      </c>
      <c r="DC338" s="104"/>
      <c r="DD338" s="104" t="str">
        <f t="shared" si="295"/>
        <v/>
      </c>
      <c r="DE338" s="104" t="str">
        <f t="shared" si="295"/>
        <v/>
      </c>
      <c r="DF338" s="104" t="str">
        <f t="shared" si="295"/>
        <v/>
      </c>
      <c r="DG338" s="104" t="str">
        <f t="shared" si="295"/>
        <v/>
      </c>
      <c r="DH338" s="104" t="str">
        <f t="shared" si="295"/>
        <v/>
      </c>
      <c r="DI338" s="104" t="str">
        <f t="shared" si="311"/>
        <v/>
      </c>
      <c r="DJ338" s="104" t="str">
        <f t="shared" si="311"/>
        <v/>
      </c>
      <c r="DK338" s="104" t="str">
        <f t="shared" si="311"/>
        <v/>
      </c>
      <c r="DL338" s="104" t="str">
        <f t="shared" si="311"/>
        <v/>
      </c>
      <c r="DM338" s="104" t="str">
        <f t="shared" si="311"/>
        <v/>
      </c>
      <c r="DN338" s="104" t="str">
        <f t="shared" si="311"/>
        <v/>
      </c>
      <c r="DO338" s="104" t="str">
        <f t="shared" si="311"/>
        <v/>
      </c>
      <c r="DP338" s="104" t="str">
        <f t="shared" si="311"/>
        <v/>
      </c>
      <c r="DQ338" s="104"/>
      <c r="DR338" s="104" t="str">
        <f t="shared" si="296"/>
        <v/>
      </c>
      <c r="DS338" s="104" t="str">
        <f t="shared" si="296"/>
        <v/>
      </c>
      <c r="DT338" s="104" t="str">
        <f t="shared" si="296"/>
        <v/>
      </c>
      <c r="DU338" s="104" t="str">
        <f t="shared" si="296"/>
        <v/>
      </c>
      <c r="DV338" s="104" t="str">
        <f t="shared" si="296"/>
        <v/>
      </c>
      <c r="DW338" s="104" t="str">
        <f t="shared" si="312"/>
        <v/>
      </c>
      <c r="DX338" s="104" t="str">
        <f t="shared" si="312"/>
        <v/>
      </c>
      <c r="DY338" s="104" t="str">
        <f t="shared" si="312"/>
        <v/>
      </c>
      <c r="DZ338" s="104" t="str">
        <f t="shared" si="312"/>
        <v/>
      </c>
      <c r="EA338" s="104" t="str">
        <f t="shared" si="312"/>
        <v/>
      </c>
      <c r="EB338" s="104" t="str">
        <f t="shared" si="312"/>
        <v/>
      </c>
      <c r="EC338" s="104" t="str">
        <f t="shared" si="312"/>
        <v/>
      </c>
      <c r="ED338" s="104" t="str">
        <f t="shared" si="312"/>
        <v/>
      </c>
      <c r="EE338" s="104"/>
      <c r="EF338" s="104" t="str">
        <f t="shared" si="297"/>
        <v/>
      </c>
      <c r="EG338" s="104" t="str">
        <f t="shared" si="297"/>
        <v/>
      </c>
      <c r="EH338" s="104" t="str">
        <f t="shared" si="297"/>
        <v/>
      </c>
      <c r="EI338" s="104" t="str">
        <f t="shared" si="297"/>
        <v/>
      </c>
      <c r="EJ338" s="104" t="str">
        <f t="shared" si="297"/>
        <v/>
      </c>
      <c r="EK338" s="104" t="str">
        <f t="shared" si="313"/>
        <v/>
      </c>
      <c r="EL338" s="104" t="str">
        <f t="shared" si="313"/>
        <v/>
      </c>
      <c r="EM338" s="104" t="str">
        <f t="shared" si="313"/>
        <v/>
      </c>
      <c r="EN338" s="104" t="str">
        <f t="shared" si="313"/>
        <v/>
      </c>
      <c r="EO338" s="104" t="str">
        <f t="shared" si="313"/>
        <v/>
      </c>
      <c r="EP338" s="104" t="str">
        <f t="shared" si="313"/>
        <v/>
      </c>
      <c r="EQ338" s="104" t="str">
        <f t="shared" si="313"/>
        <v/>
      </c>
      <c r="ER338" s="104" t="str">
        <f t="shared" si="313"/>
        <v/>
      </c>
      <c r="ES338" s="104"/>
      <c r="ET338" s="104" t="str">
        <f t="shared" si="298"/>
        <v/>
      </c>
      <c r="EU338" s="104" t="str">
        <f t="shared" si="298"/>
        <v/>
      </c>
      <c r="EV338" s="104" t="str">
        <f t="shared" si="298"/>
        <v/>
      </c>
      <c r="EW338" s="104" t="str">
        <f t="shared" si="298"/>
        <v/>
      </c>
      <c r="EX338" s="104" t="str">
        <f t="shared" si="298"/>
        <v/>
      </c>
      <c r="EY338" s="104" t="str">
        <f t="shared" si="314"/>
        <v/>
      </c>
      <c r="EZ338" s="104" t="str">
        <f t="shared" si="314"/>
        <v/>
      </c>
      <c r="FA338" s="104" t="str">
        <f t="shared" si="314"/>
        <v/>
      </c>
      <c r="FB338" s="104" t="str">
        <f t="shared" si="314"/>
        <v/>
      </c>
      <c r="FC338" s="104" t="str">
        <f t="shared" si="314"/>
        <v/>
      </c>
      <c r="FD338" s="104" t="str">
        <f t="shared" si="314"/>
        <v/>
      </c>
      <c r="FE338" s="104" t="str">
        <f t="shared" si="314"/>
        <v/>
      </c>
      <c r="FF338" s="104" t="str">
        <f t="shared" si="314"/>
        <v/>
      </c>
      <c r="FG338" s="104"/>
      <c r="FH338" s="104" t="str">
        <f t="shared" si="299"/>
        <v/>
      </c>
      <c r="FI338" s="104" t="str">
        <f t="shared" si="299"/>
        <v/>
      </c>
      <c r="FJ338" s="104" t="str">
        <f t="shared" si="299"/>
        <v/>
      </c>
      <c r="FK338" s="104" t="str">
        <f t="shared" si="299"/>
        <v/>
      </c>
      <c r="FL338" s="104" t="str">
        <f t="shared" si="299"/>
        <v/>
      </c>
      <c r="FM338" s="104" t="str">
        <f t="shared" si="315"/>
        <v/>
      </c>
      <c r="FN338" s="104" t="str">
        <f t="shared" si="315"/>
        <v/>
      </c>
      <c r="FO338" s="104" t="str">
        <f t="shared" si="315"/>
        <v/>
      </c>
      <c r="FP338" s="104" t="str">
        <f t="shared" si="315"/>
        <v/>
      </c>
      <c r="FQ338" s="104" t="str">
        <f t="shared" si="315"/>
        <v/>
      </c>
      <c r="FR338" s="104" t="str">
        <f t="shared" si="315"/>
        <v/>
      </c>
      <c r="FS338" s="104" t="str">
        <f t="shared" si="315"/>
        <v/>
      </c>
      <c r="FT338" s="104" t="str">
        <f t="shared" si="315"/>
        <v/>
      </c>
      <c r="FU338" s="104"/>
      <c r="FV338" s="104" t="str">
        <f t="shared" si="300"/>
        <v/>
      </c>
      <c r="FW338" s="104" t="str">
        <f t="shared" si="300"/>
        <v/>
      </c>
      <c r="FX338" s="104" t="str">
        <f t="shared" si="300"/>
        <v/>
      </c>
      <c r="FY338" s="104" t="str">
        <f t="shared" si="300"/>
        <v/>
      </c>
      <c r="FZ338" s="104" t="str">
        <f t="shared" si="300"/>
        <v/>
      </c>
      <c r="GA338" s="104" t="str">
        <f t="shared" si="316"/>
        <v/>
      </c>
      <c r="GB338" s="104" t="str">
        <f t="shared" si="316"/>
        <v/>
      </c>
      <c r="GC338" s="104" t="str">
        <f t="shared" si="316"/>
        <v/>
      </c>
      <c r="GD338" s="104" t="str">
        <f t="shared" si="316"/>
        <v/>
      </c>
      <c r="GE338" s="104" t="str">
        <f t="shared" si="316"/>
        <v/>
      </c>
      <c r="GF338" s="104" t="str">
        <f t="shared" si="316"/>
        <v/>
      </c>
      <c r="GG338" s="104" t="str">
        <f t="shared" si="316"/>
        <v/>
      </c>
      <c r="GH338" s="104" t="str">
        <f t="shared" si="316"/>
        <v/>
      </c>
      <c r="GI338" s="104"/>
      <c r="GJ338" s="104" t="str">
        <f t="shared" si="301"/>
        <v/>
      </c>
      <c r="GK338" s="104" t="str">
        <f t="shared" si="301"/>
        <v/>
      </c>
      <c r="GL338" s="104" t="str">
        <f t="shared" si="301"/>
        <v/>
      </c>
      <c r="GM338" s="104" t="str">
        <f t="shared" si="301"/>
        <v/>
      </c>
      <c r="GN338" s="104" t="str">
        <f t="shared" si="301"/>
        <v/>
      </c>
      <c r="GO338" s="104" t="str">
        <f t="shared" si="317"/>
        <v/>
      </c>
      <c r="GP338" s="104" t="str">
        <f t="shared" si="317"/>
        <v/>
      </c>
      <c r="GQ338" s="104" t="str">
        <f t="shared" si="317"/>
        <v/>
      </c>
      <c r="GR338" s="104" t="str">
        <f t="shared" si="317"/>
        <v/>
      </c>
      <c r="GS338" s="104" t="str">
        <f t="shared" si="317"/>
        <v/>
      </c>
      <c r="GT338" s="104" t="str">
        <f t="shared" si="317"/>
        <v/>
      </c>
      <c r="GU338" s="104" t="str">
        <f t="shared" si="317"/>
        <v/>
      </c>
      <c r="GV338" s="104" t="str">
        <f t="shared" si="317"/>
        <v/>
      </c>
      <c r="GW338" s="104"/>
      <c r="GX338" s="104" t="str">
        <f t="shared" si="302"/>
        <v/>
      </c>
      <c r="GY338" s="104" t="str">
        <f t="shared" si="302"/>
        <v/>
      </c>
      <c r="GZ338" s="104" t="str">
        <f t="shared" si="302"/>
        <v/>
      </c>
      <c r="HA338" s="104" t="str">
        <f t="shared" si="302"/>
        <v/>
      </c>
      <c r="HB338" s="104" t="str">
        <f t="shared" si="302"/>
        <v/>
      </c>
      <c r="HC338" s="104" t="str">
        <f t="shared" si="318"/>
        <v/>
      </c>
      <c r="HD338" s="104" t="str">
        <f t="shared" si="318"/>
        <v/>
      </c>
      <c r="HE338" s="104" t="str">
        <f t="shared" si="318"/>
        <v/>
      </c>
      <c r="HF338" s="104" t="str">
        <f t="shared" si="318"/>
        <v/>
      </c>
      <c r="HG338" s="104" t="str">
        <f t="shared" si="318"/>
        <v/>
      </c>
      <c r="HH338" s="104" t="str">
        <f t="shared" si="318"/>
        <v/>
      </c>
      <c r="HI338" s="104" t="str">
        <f t="shared" si="318"/>
        <v/>
      </c>
      <c r="HJ338" s="104" t="str">
        <f t="shared" si="318"/>
        <v/>
      </c>
    </row>
    <row r="339" spans="1:218" x14ac:dyDescent="0.25">
      <c r="A339" s="91">
        <v>40680</v>
      </c>
      <c r="B339" s="113">
        <v>0.75</v>
      </c>
      <c r="C339" s="114" t="s">
        <v>565</v>
      </c>
      <c r="D339" s="160" t="s">
        <v>705</v>
      </c>
      <c r="E339" s="112">
        <v>19.600000000000001</v>
      </c>
      <c r="F339" s="134"/>
      <c r="G339" s="161" t="s">
        <v>706</v>
      </c>
      <c r="H339" s="162"/>
      <c r="I339" s="136"/>
      <c r="J339" s="104" t="str">
        <f t="shared" si="308"/>
        <v/>
      </c>
      <c r="K339" s="104" t="str">
        <f t="shared" si="308"/>
        <v/>
      </c>
      <c r="L339" s="104" t="str">
        <f t="shared" si="319"/>
        <v/>
      </c>
      <c r="M339" s="104" t="str">
        <f t="shared" si="319"/>
        <v/>
      </c>
      <c r="N339" s="104" t="str">
        <f t="shared" si="319"/>
        <v/>
      </c>
      <c r="O339" s="104" t="str">
        <f t="shared" si="319"/>
        <v/>
      </c>
      <c r="P339" s="104" t="str">
        <f t="shared" si="319"/>
        <v/>
      </c>
      <c r="Q339" s="104" t="str">
        <f t="shared" si="319"/>
        <v/>
      </c>
      <c r="R339" s="104" t="str">
        <f t="shared" si="319"/>
        <v/>
      </c>
      <c r="S339" s="104" t="str">
        <f t="shared" si="319"/>
        <v/>
      </c>
      <c r="T339" s="104" t="str">
        <f t="shared" si="319"/>
        <v/>
      </c>
      <c r="U339" s="104" t="str">
        <f t="shared" si="319"/>
        <v/>
      </c>
      <c r="V339" s="104" t="str">
        <f t="shared" si="319"/>
        <v/>
      </c>
      <c r="W339" s="136"/>
      <c r="X339" s="104" t="str">
        <f t="shared" si="279"/>
        <v/>
      </c>
      <c r="Y339" s="104" t="str">
        <f t="shared" si="279"/>
        <v/>
      </c>
      <c r="Z339" s="104" t="str">
        <f t="shared" si="279"/>
        <v/>
      </c>
      <c r="AA339" s="104" t="str">
        <f t="shared" si="279"/>
        <v/>
      </c>
      <c r="AB339" s="104" t="str">
        <f t="shared" si="279"/>
        <v/>
      </c>
      <c r="AC339" s="104" t="str">
        <f t="shared" si="279"/>
        <v/>
      </c>
      <c r="AD339" s="104" t="str">
        <f t="shared" si="279"/>
        <v/>
      </c>
      <c r="AE339" s="104" t="str">
        <f t="shared" si="279"/>
        <v/>
      </c>
      <c r="AF339" s="104" t="str">
        <f t="shared" si="279"/>
        <v/>
      </c>
      <c r="AG339" s="104" t="str">
        <f t="shared" si="279"/>
        <v/>
      </c>
      <c r="AH339" s="104" t="str">
        <f t="shared" si="279"/>
        <v/>
      </c>
      <c r="AI339" s="104" t="str">
        <f t="shared" si="279"/>
        <v/>
      </c>
      <c r="AJ339" s="104" t="str">
        <f t="shared" si="279"/>
        <v/>
      </c>
      <c r="AK339" s="104"/>
      <c r="AL339" s="104" t="str">
        <f t="shared" si="280"/>
        <v/>
      </c>
      <c r="AM339" s="104" t="str">
        <f t="shared" si="280"/>
        <v/>
      </c>
      <c r="AN339" s="104" t="str">
        <f t="shared" si="280"/>
        <v/>
      </c>
      <c r="AO339" s="104" t="str">
        <f t="shared" si="280"/>
        <v/>
      </c>
      <c r="AP339" s="104" t="str">
        <f t="shared" si="280"/>
        <v/>
      </c>
      <c r="AQ339" s="104" t="str">
        <f t="shared" si="280"/>
        <v/>
      </c>
      <c r="AR339" s="104" t="str">
        <f t="shared" si="280"/>
        <v/>
      </c>
      <c r="AS339" s="104" t="str">
        <f t="shared" si="280"/>
        <v/>
      </c>
      <c r="AT339" s="104" t="str">
        <f t="shared" si="280"/>
        <v/>
      </c>
      <c r="AU339" s="104" t="str">
        <f t="shared" si="280"/>
        <v/>
      </c>
      <c r="AV339" s="104" t="str">
        <f t="shared" si="280"/>
        <v/>
      </c>
      <c r="AW339" s="104" t="str">
        <f t="shared" si="280"/>
        <v/>
      </c>
      <c r="AX339" s="104" t="str">
        <f t="shared" si="280"/>
        <v/>
      </c>
      <c r="AY339" s="104"/>
      <c r="AZ339" s="104" t="str">
        <f t="shared" si="281"/>
        <v/>
      </c>
      <c r="BA339" s="104" t="str">
        <f t="shared" si="281"/>
        <v/>
      </c>
      <c r="BB339" s="104" t="str">
        <f t="shared" si="281"/>
        <v/>
      </c>
      <c r="BC339" s="104" t="str">
        <f t="shared" si="281"/>
        <v/>
      </c>
      <c r="BD339" s="104" t="str">
        <f t="shared" si="281"/>
        <v/>
      </c>
      <c r="BE339" s="104" t="str">
        <f t="shared" si="281"/>
        <v/>
      </c>
      <c r="BF339" s="104" t="str">
        <f t="shared" si="281"/>
        <v/>
      </c>
      <c r="BG339" s="104" t="str">
        <f t="shared" si="281"/>
        <v/>
      </c>
      <c r="BH339" s="104" t="str">
        <f t="shared" si="281"/>
        <v/>
      </c>
      <c r="BI339" s="104" t="str">
        <f t="shared" si="281"/>
        <v/>
      </c>
      <c r="BJ339" s="104" t="str">
        <f t="shared" si="281"/>
        <v/>
      </c>
      <c r="BK339" s="104" t="str">
        <f t="shared" si="281"/>
        <v/>
      </c>
      <c r="BL339" s="104" t="str">
        <f t="shared" si="281"/>
        <v/>
      </c>
      <c r="BM339" s="104"/>
      <c r="BN339" s="104" t="str">
        <f t="shared" si="282"/>
        <v/>
      </c>
      <c r="BO339" s="104" t="str">
        <f t="shared" si="282"/>
        <v/>
      </c>
      <c r="BP339" s="104" t="str">
        <f t="shared" si="282"/>
        <v/>
      </c>
      <c r="BQ339" s="104" t="str">
        <f t="shared" si="282"/>
        <v/>
      </c>
      <c r="BR339" s="104" t="str">
        <f t="shared" si="282"/>
        <v/>
      </c>
      <c r="BS339" s="104" t="str">
        <f t="shared" si="282"/>
        <v/>
      </c>
      <c r="BT339" s="104" t="str">
        <f t="shared" si="282"/>
        <v/>
      </c>
      <c r="BU339" s="104" t="str">
        <f t="shared" si="282"/>
        <v/>
      </c>
      <c r="BV339" s="104" t="str">
        <f t="shared" si="282"/>
        <v/>
      </c>
      <c r="BW339" s="104" t="str">
        <f t="shared" si="282"/>
        <v/>
      </c>
      <c r="BX339" s="104" t="str">
        <f t="shared" si="282"/>
        <v/>
      </c>
      <c r="BY339" s="104" t="str">
        <f t="shared" si="282"/>
        <v/>
      </c>
      <c r="BZ339" s="104" t="str">
        <f t="shared" si="282"/>
        <v/>
      </c>
      <c r="CA339" s="104"/>
      <c r="CB339" s="104" t="str">
        <f t="shared" ref="CB339:CN354" si="320">IF($C339=$CA$1,IF($E339="","",IF($H339=CB$1,$E339,"")),"")</f>
        <v/>
      </c>
      <c r="CC339" s="104" t="str">
        <f t="shared" si="320"/>
        <v/>
      </c>
      <c r="CD339" s="104" t="str">
        <f t="shared" si="320"/>
        <v/>
      </c>
      <c r="CE339" s="104" t="str">
        <f t="shared" si="320"/>
        <v/>
      </c>
      <c r="CF339" s="104" t="str">
        <f t="shared" si="320"/>
        <v/>
      </c>
      <c r="CG339" s="104" t="str">
        <f t="shared" si="309"/>
        <v/>
      </c>
      <c r="CH339" s="104" t="str">
        <f t="shared" si="309"/>
        <v/>
      </c>
      <c r="CI339" s="104" t="str">
        <f t="shared" si="309"/>
        <v/>
      </c>
      <c r="CJ339" s="104" t="str">
        <f t="shared" si="309"/>
        <v/>
      </c>
      <c r="CK339" s="104" t="str">
        <f t="shared" si="309"/>
        <v/>
      </c>
      <c r="CL339" s="104" t="str">
        <f t="shared" si="309"/>
        <v/>
      </c>
      <c r="CM339" s="104" t="str">
        <f t="shared" si="309"/>
        <v/>
      </c>
      <c r="CN339" s="104" t="str">
        <f t="shared" si="309"/>
        <v/>
      </c>
      <c r="CO339" s="104"/>
      <c r="CP339" s="104" t="str">
        <f t="shared" ref="CP339:DB354" si="321">IF($C339=$CO$1,IF($E339="","",IF($H339=CP$1,$E339,"")),"")</f>
        <v/>
      </c>
      <c r="CQ339" s="104" t="str">
        <f t="shared" si="321"/>
        <v/>
      </c>
      <c r="CR339" s="104" t="str">
        <f t="shared" si="321"/>
        <v/>
      </c>
      <c r="CS339" s="104" t="str">
        <f t="shared" si="321"/>
        <v/>
      </c>
      <c r="CT339" s="104" t="str">
        <f t="shared" si="321"/>
        <v/>
      </c>
      <c r="CU339" s="104" t="str">
        <f t="shared" si="310"/>
        <v/>
      </c>
      <c r="CV339" s="104" t="str">
        <f t="shared" si="310"/>
        <v/>
      </c>
      <c r="CW339" s="104" t="str">
        <f t="shared" si="310"/>
        <v/>
      </c>
      <c r="CX339" s="104" t="str">
        <f t="shared" si="310"/>
        <v/>
      </c>
      <c r="CY339" s="104" t="str">
        <f t="shared" si="310"/>
        <v/>
      </c>
      <c r="CZ339" s="104" t="str">
        <f t="shared" si="310"/>
        <v/>
      </c>
      <c r="DA339" s="104" t="str">
        <f t="shared" si="310"/>
        <v/>
      </c>
      <c r="DB339" s="104" t="str">
        <f t="shared" si="310"/>
        <v/>
      </c>
      <c r="DC339" s="104"/>
      <c r="DD339" s="104" t="str">
        <f t="shared" ref="DD339:DP354" si="322">IF($C339=$DC$1,IF($E339="","",IF($H339=DD$1,$E339,"")),"")</f>
        <v/>
      </c>
      <c r="DE339" s="104" t="str">
        <f t="shared" si="322"/>
        <v/>
      </c>
      <c r="DF339" s="104" t="str">
        <f t="shared" si="322"/>
        <v/>
      </c>
      <c r="DG339" s="104" t="str">
        <f t="shared" si="322"/>
        <v/>
      </c>
      <c r="DH339" s="104" t="str">
        <f t="shared" si="322"/>
        <v/>
      </c>
      <c r="DI339" s="104" t="str">
        <f t="shared" si="311"/>
        <v/>
      </c>
      <c r="DJ339" s="104" t="str">
        <f t="shared" si="311"/>
        <v/>
      </c>
      <c r="DK339" s="104" t="str">
        <f t="shared" si="311"/>
        <v/>
      </c>
      <c r="DL339" s="104" t="str">
        <f t="shared" si="311"/>
        <v/>
      </c>
      <c r="DM339" s="104" t="str">
        <f t="shared" si="311"/>
        <v/>
      </c>
      <c r="DN339" s="104" t="str">
        <f t="shared" si="311"/>
        <v/>
      </c>
      <c r="DO339" s="104" t="str">
        <f t="shared" si="311"/>
        <v/>
      </c>
      <c r="DP339" s="104" t="str">
        <f t="shared" si="311"/>
        <v/>
      </c>
      <c r="DQ339" s="104"/>
      <c r="DR339" s="104" t="str">
        <f t="shared" ref="DR339:ED354" si="323">IF($C339=$DQ$1,IF($E339="","",IF($H339=DR$1,$E339,"")),"")</f>
        <v/>
      </c>
      <c r="DS339" s="104" t="str">
        <f t="shared" si="323"/>
        <v/>
      </c>
      <c r="DT339" s="104" t="str">
        <f t="shared" si="323"/>
        <v/>
      </c>
      <c r="DU339" s="104" t="str">
        <f t="shared" si="323"/>
        <v/>
      </c>
      <c r="DV339" s="104" t="str">
        <f t="shared" si="323"/>
        <v/>
      </c>
      <c r="DW339" s="104" t="str">
        <f t="shared" si="312"/>
        <v/>
      </c>
      <c r="DX339" s="104" t="str">
        <f t="shared" si="312"/>
        <v/>
      </c>
      <c r="DY339" s="104" t="str">
        <f t="shared" si="312"/>
        <v/>
      </c>
      <c r="DZ339" s="104" t="str">
        <f t="shared" si="312"/>
        <v/>
      </c>
      <c r="EA339" s="104" t="str">
        <f t="shared" si="312"/>
        <v/>
      </c>
      <c r="EB339" s="104" t="str">
        <f t="shared" si="312"/>
        <v/>
      </c>
      <c r="EC339" s="104" t="str">
        <f t="shared" si="312"/>
        <v/>
      </c>
      <c r="ED339" s="104" t="str">
        <f t="shared" si="312"/>
        <v/>
      </c>
      <c r="EE339" s="104"/>
      <c r="EF339" s="104" t="str">
        <f t="shared" ref="EF339:ER354" si="324">IF($C339=$EE$1,IF($E339="","",IF($H339=EF$1,$E339,"")),"")</f>
        <v/>
      </c>
      <c r="EG339" s="104" t="str">
        <f t="shared" si="324"/>
        <v/>
      </c>
      <c r="EH339" s="104" t="str">
        <f t="shared" si="324"/>
        <v/>
      </c>
      <c r="EI339" s="104" t="str">
        <f t="shared" si="324"/>
        <v/>
      </c>
      <c r="EJ339" s="104" t="str">
        <f t="shared" si="324"/>
        <v/>
      </c>
      <c r="EK339" s="104" t="str">
        <f t="shared" si="313"/>
        <v/>
      </c>
      <c r="EL339" s="104" t="str">
        <f t="shared" si="313"/>
        <v/>
      </c>
      <c r="EM339" s="104" t="str">
        <f t="shared" si="313"/>
        <v/>
      </c>
      <c r="EN339" s="104" t="str">
        <f t="shared" si="313"/>
        <v/>
      </c>
      <c r="EO339" s="104" t="str">
        <f t="shared" si="313"/>
        <v/>
      </c>
      <c r="EP339" s="104" t="str">
        <f t="shared" si="313"/>
        <v/>
      </c>
      <c r="EQ339" s="104" t="str">
        <f t="shared" si="313"/>
        <v/>
      </c>
      <c r="ER339" s="104" t="str">
        <f t="shared" si="313"/>
        <v/>
      </c>
      <c r="ES339" s="104"/>
      <c r="ET339" s="104" t="str">
        <f t="shared" ref="ET339:FF354" si="325">IF($C339=$ES$1,IF($E339="","",IF($H339=ET$1,$E339,"")),"")</f>
        <v/>
      </c>
      <c r="EU339" s="104" t="str">
        <f t="shared" si="325"/>
        <v/>
      </c>
      <c r="EV339" s="104" t="str">
        <f t="shared" si="325"/>
        <v/>
      </c>
      <c r="EW339" s="104" t="str">
        <f t="shared" si="325"/>
        <v/>
      </c>
      <c r="EX339" s="104" t="str">
        <f t="shared" si="325"/>
        <v/>
      </c>
      <c r="EY339" s="104" t="str">
        <f t="shared" si="314"/>
        <v/>
      </c>
      <c r="EZ339" s="104" t="str">
        <f t="shared" si="314"/>
        <v/>
      </c>
      <c r="FA339" s="104" t="str">
        <f t="shared" si="314"/>
        <v/>
      </c>
      <c r="FB339" s="104" t="str">
        <f t="shared" si="314"/>
        <v/>
      </c>
      <c r="FC339" s="104" t="str">
        <f t="shared" si="314"/>
        <v/>
      </c>
      <c r="FD339" s="104" t="str">
        <f t="shared" si="314"/>
        <v/>
      </c>
      <c r="FE339" s="104" t="str">
        <f t="shared" si="314"/>
        <v/>
      </c>
      <c r="FF339" s="104" t="str">
        <f t="shared" si="314"/>
        <v/>
      </c>
      <c r="FG339" s="104"/>
      <c r="FH339" s="104" t="str">
        <f t="shared" ref="FH339:FT354" si="326">IF($C339=$FG$1,IF($E339="","",IF($H339=FH$1,$E339,"")),"")</f>
        <v/>
      </c>
      <c r="FI339" s="104" t="str">
        <f t="shared" si="326"/>
        <v/>
      </c>
      <c r="FJ339" s="104" t="str">
        <f t="shared" si="326"/>
        <v/>
      </c>
      <c r="FK339" s="104" t="str">
        <f t="shared" si="326"/>
        <v/>
      </c>
      <c r="FL339" s="104" t="str">
        <f t="shared" si="326"/>
        <v/>
      </c>
      <c r="FM339" s="104" t="str">
        <f t="shared" si="315"/>
        <v/>
      </c>
      <c r="FN339" s="104" t="str">
        <f t="shared" si="315"/>
        <v/>
      </c>
      <c r="FO339" s="104" t="str">
        <f t="shared" si="315"/>
        <v/>
      </c>
      <c r="FP339" s="104" t="str">
        <f t="shared" si="315"/>
        <v/>
      </c>
      <c r="FQ339" s="104" t="str">
        <f t="shared" si="315"/>
        <v/>
      </c>
      <c r="FR339" s="104" t="str">
        <f t="shared" si="315"/>
        <v/>
      </c>
      <c r="FS339" s="104" t="str">
        <f t="shared" si="315"/>
        <v/>
      </c>
      <c r="FT339" s="104" t="str">
        <f t="shared" si="315"/>
        <v/>
      </c>
      <c r="FU339" s="104"/>
      <c r="FV339" s="104" t="str">
        <f t="shared" ref="FV339:GH354" si="327">IF($C339=$FU$1,IF($E339="","",IF($H339=FV$1,$E339,"")),"")</f>
        <v/>
      </c>
      <c r="FW339" s="104" t="str">
        <f t="shared" si="327"/>
        <v/>
      </c>
      <c r="FX339" s="104" t="str">
        <f t="shared" si="327"/>
        <v/>
      </c>
      <c r="FY339" s="104" t="str">
        <f t="shared" si="327"/>
        <v/>
      </c>
      <c r="FZ339" s="104" t="str">
        <f t="shared" si="327"/>
        <v/>
      </c>
      <c r="GA339" s="104" t="str">
        <f t="shared" si="316"/>
        <v/>
      </c>
      <c r="GB339" s="104" t="str">
        <f t="shared" si="316"/>
        <v/>
      </c>
      <c r="GC339" s="104" t="str">
        <f t="shared" si="316"/>
        <v/>
      </c>
      <c r="GD339" s="104" t="str">
        <f t="shared" si="316"/>
        <v/>
      </c>
      <c r="GE339" s="104" t="str">
        <f t="shared" si="316"/>
        <v/>
      </c>
      <c r="GF339" s="104" t="str">
        <f t="shared" si="316"/>
        <v/>
      </c>
      <c r="GG339" s="104" t="str">
        <f t="shared" si="316"/>
        <v/>
      </c>
      <c r="GH339" s="104" t="str">
        <f t="shared" si="316"/>
        <v/>
      </c>
      <c r="GI339" s="104"/>
      <c r="GJ339" s="104" t="str">
        <f t="shared" ref="GJ339:GV354" si="328">IF($C339=$GI$1,IF($E339="","",IF($H339=GJ$1,$E339,"")),"")</f>
        <v/>
      </c>
      <c r="GK339" s="104" t="str">
        <f t="shared" si="328"/>
        <v/>
      </c>
      <c r="GL339" s="104" t="str">
        <f t="shared" si="328"/>
        <v/>
      </c>
      <c r="GM339" s="104" t="str">
        <f t="shared" si="328"/>
        <v/>
      </c>
      <c r="GN339" s="104" t="str">
        <f t="shared" si="328"/>
        <v/>
      </c>
      <c r="GO339" s="104" t="str">
        <f t="shared" si="317"/>
        <v/>
      </c>
      <c r="GP339" s="104" t="str">
        <f t="shared" si="317"/>
        <v/>
      </c>
      <c r="GQ339" s="104" t="str">
        <f t="shared" si="317"/>
        <v/>
      </c>
      <c r="GR339" s="104" t="str">
        <f t="shared" si="317"/>
        <v/>
      </c>
      <c r="GS339" s="104" t="str">
        <f t="shared" si="317"/>
        <v/>
      </c>
      <c r="GT339" s="104" t="str">
        <f t="shared" si="317"/>
        <v/>
      </c>
      <c r="GU339" s="104" t="str">
        <f t="shared" si="317"/>
        <v/>
      </c>
      <c r="GV339" s="104" t="str">
        <f t="shared" si="317"/>
        <v/>
      </c>
      <c r="GW339" s="104"/>
      <c r="GX339" s="104" t="str">
        <f t="shared" ref="GX339:HJ354" si="329">IF($C339=$GW$1,IF($E339="","",IF($H339=GX$1,$E339,"")),"")</f>
        <v/>
      </c>
      <c r="GY339" s="104" t="str">
        <f t="shared" si="329"/>
        <v/>
      </c>
      <c r="GZ339" s="104" t="str">
        <f t="shared" si="329"/>
        <v/>
      </c>
      <c r="HA339" s="104" t="str">
        <f t="shared" si="329"/>
        <v/>
      </c>
      <c r="HB339" s="104" t="str">
        <f t="shared" si="329"/>
        <v/>
      </c>
      <c r="HC339" s="104" t="str">
        <f t="shared" si="318"/>
        <v/>
      </c>
      <c r="HD339" s="104" t="str">
        <f t="shared" si="318"/>
        <v/>
      </c>
      <c r="HE339" s="104" t="str">
        <f t="shared" si="318"/>
        <v/>
      </c>
      <c r="HF339" s="104" t="str">
        <f t="shared" si="318"/>
        <v/>
      </c>
      <c r="HG339" s="104" t="str">
        <f t="shared" si="318"/>
        <v/>
      </c>
      <c r="HH339" s="104" t="str">
        <f t="shared" si="318"/>
        <v/>
      </c>
      <c r="HI339" s="104" t="str">
        <f t="shared" si="318"/>
        <v/>
      </c>
      <c r="HJ339" s="104" t="str">
        <f t="shared" si="318"/>
        <v/>
      </c>
    </row>
    <row r="340" spans="1:218" x14ac:dyDescent="0.25">
      <c r="A340" s="91">
        <v>40680</v>
      </c>
      <c r="B340" s="113">
        <v>0.75</v>
      </c>
      <c r="C340" s="114" t="s">
        <v>565</v>
      </c>
      <c r="D340" s="160" t="s">
        <v>705</v>
      </c>
      <c r="E340" s="112">
        <v>19.8</v>
      </c>
      <c r="F340" s="134"/>
      <c r="G340" s="161" t="s">
        <v>706</v>
      </c>
      <c r="H340" s="162"/>
      <c r="I340" s="136"/>
      <c r="J340" s="104" t="str">
        <f t="shared" si="308"/>
        <v/>
      </c>
      <c r="K340" s="104" t="str">
        <f t="shared" si="308"/>
        <v/>
      </c>
      <c r="L340" s="104" t="str">
        <f t="shared" si="319"/>
        <v/>
      </c>
      <c r="M340" s="104" t="str">
        <f t="shared" si="319"/>
        <v/>
      </c>
      <c r="N340" s="104" t="str">
        <f t="shared" si="319"/>
        <v/>
      </c>
      <c r="O340" s="104" t="str">
        <f t="shared" si="319"/>
        <v/>
      </c>
      <c r="P340" s="104" t="str">
        <f t="shared" si="319"/>
        <v/>
      </c>
      <c r="Q340" s="104" t="str">
        <f t="shared" si="319"/>
        <v/>
      </c>
      <c r="R340" s="104" t="str">
        <f t="shared" si="319"/>
        <v/>
      </c>
      <c r="S340" s="104" t="str">
        <f t="shared" si="319"/>
        <v/>
      </c>
      <c r="T340" s="104" t="str">
        <f t="shared" si="319"/>
        <v/>
      </c>
      <c r="U340" s="104" t="str">
        <f t="shared" si="319"/>
        <v/>
      </c>
      <c r="V340" s="104" t="str">
        <f t="shared" si="319"/>
        <v/>
      </c>
      <c r="W340" s="136"/>
      <c r="X340" s="104" t="str">
        <f t="shared" ref="X340:AJ354" si="330">IF($C340="Decontamination Line",IF($F340="","",IF($H340=X$1,$F340,"")),"")</f>
        <v/>
      </c>
      <c r="Y340" s="104" t="str">
        <f t="shared" si="330"/>
        <v/>
      </c>
      <c r="Z340" s="104" t="str">
        <f t="shared" si="330"/>
        <v/>
      </c>
      <c r="AA340" s="104" t="str">
        <f t="shared" si="330"/>
        <v/>
      </c>
      <c r="AB340" s="104" t="str">
        <f t="shared" si="330"/>
        <v/>
      </c>
      <c r="AC340" s="104" t="str">
        <f t="shared" si="330"/>
        <v/>
      </c>
      <c r="AD340" s="104" t="str">
        <f t="shared" si="330"/>
        <v/>
      </c>
      <c r="AE340" s="104" t="str">
        <f t="shared" si="330"/>
        <v/>
      </c>
      <c r="AF340" s="104" t="str">
        <f t="shared" si="330"/>
        <v/>
      </c>
      <c r="AG340" s="104" t="str">
        <f t="shared" si="330"/>
        <v/>
      </c>
      <c r="AH340" s="104" t="str">
        <f t="shared" si="330"/>
        <v/>
      </c>
      <c r="AI340" s="104" t="str">
        <f t="shared" si="330"/>
        <v/>
      </c>
      <c r="AJ340" s="104" t="str">
        <f t="shared" si="330"/>
        <v/>
      </c>
      <c r="AK340" s="104"/>
      <c r="AL340" s="104" t="str">
        <f t="shared" ref="AL340:AX354" si="331">IF($C340="Donning Trailer",IF($E340="","",IF($H340=AL$1,$E340,"")),"")</f>
        <v/>
      </c>
      <c r="AM340" s="104" t="str">
        <f t="shared" si="331"/>
        <v/>
      </c>
      <c r="AN340" s="104" t="str">
        <f t="shared" si="331"/>
        <v/>
      </c>
      <c r="AO340" s="104" t="str">
        <f t="shared" si="331"/>
        <v/>
      </c>
      <c r="AP340" s="104" t="str">
        <f t="shared" si="331"/>
        <v/>
      </c>
      <c r="AQ340" s="104" t="str">
        <f t="shared" si="331"/>
        <v/>
      </c>
      <c r="AR340" s="104" t="str">
        <f t="shared" si="331"/>
        <v/>
      </c>
      <c r="AS340" s="104" t="str">
        <f t="shared" si="331"/>
        <v/>
      </c>
      <c r="AT340" s="104" t="str">
        <f t="shared" si="331"/>
        <v/>
      </c>
      <c r="AU340" s="104" t="str">
        <f t="shared" si="331"/>
        <v/>
      </c>
      <c r="AV340" s="104" t="str">
        <f t="shared" si="331"/>
        <v/>
      </c>
      <c r="AW340" s="104" t="str">
        <f t="shared" si="331"/>
        <v/>
      </c>
      <c r="AX340" s="104" t="str">
        <f t="shared" si="331"/>
        <v/>
      </c>
      <c r="AY340" s="104"/>
      <c r="AZ340" s="104" t="str">
        <f t="shared" ref="AZ340:BL354" si="332">IF($C340="Building",IF($E340="","",IF($H340=AZ$1,$E340,"")),"")</f>
        <v/>
      </c>
      <c r="BA340" s="104" t="str">
        <f t="shared" si="332"/>
        <v/>
      </c>
      <c r="BB340" s="104" t="str">
        <f t="shared" si="332"/>
        <v/>
      </c>
      <c r="BC340" s="104" t="str">
        <f t="shared" si="332"/>
        <v/>
      </c>
      <c r="BD340" s="104" t="str">
        <f t="shared" si="332"/>
        <v/>
      </c>
      <c r="BE340" s="104" t="str">
        <f t="shared" si="332"/>
        <v/>
      </c>
      <c r="BF340" s="104" t="str">
        <f t="shared" si="332"/>
        <v/>
      </c>
      <c r="BG340" s="104" t="str">
        <f t="shared" si="332"/>
        <v/>
      </c>
      <c r="BH340" s="104" t="str">
        <f t="shared" si="332"/>
        <v/>
      </c>
      <c r="BI340" s="104" t="str">
        <f t="shared" si="332"/>
        <v/>
      </c>
      <c r="BJ340" s="104" t="str">
        <f t="shared" si="332"/>
        <v/>
      </c>
      <c r="BK340" s="104" t="str">
        <f t="shared" si="332"/>
        <v/>
      </c>
      <c r="BL340" s="104" t="str">
        <f t="shared" si="332"/>
        <v/>
      </c>
      <c r="BM340" s="104"/>
      <c r="BN340" s="104" t="str">
        <f t="shared" ref="BN340:BZ354" si="333">IF($C340="Building",IF($F340="","",IF($H340=BN$1,$F340,"")),"")</f>
        <v/>
      </c>
      <c r="BO340" s="104" t="str">
        <f t="shared" si="333"/>
        <v/>
      </c>
      <c r="BP340" s="104" t="str">
        <f t="shared" si="333"/>
        <v/>
      </c>
      <c r="BQ340" s="104" t="str">
        <f t="shared" si="333"/>
        <v/>
      </c>
      <c r="BR340" s="104" t="str">
        <f t="shared" si="333"/>
        <v/>
      </c>
      <c r="BS340" s="104" t="str">
        <f t="shared" si="333"/>
        <v/>
      </c>
      <c r="BT340" s="104" t="str">
        <f t="shared" si="333"/>
        <v/>
      </c>
      <c r="BU340" s="104" t="str">
        <f t="shared" si="333"/>
        <v/>
      </c>
      <c r="BV340" s="104" t="str">
        <f t="shared" si="333"/>
        <v/>
      </c>
      <c r="BW340" s="104" t="str">
        <f t="shared" si="333"/>
        <v/>
      </c>
      <c r="BX340" s="104" t="str">
        <f t="shared" si="333"/>
        <v/>
      </c>
      <c r="BY340" s="104" t="str">
        <f t="shared" si="333"/>
        <v/>
      </c>
      <c r="BZ340" s="104" t="str">
        <f t="shared" si="333"/>
        <v/>
      </c>
      <c r="CA340" s="104"/>
      <c r="CB340" s="104" t="str">
        <f t="shared" si="320"/>
        <v/>
      </c>
      <c r="CC340" s="104" t="str">
        <f t="shared" si="320"/>
        <v/>
      </c>
      <c r="CD340" s="104" t="str">
        <f t="shared" si="320"/>
        <v/>
      </c>
      <c r="CE340" s="104" t="str">
        <f t="shared" si="320"/>
        <v/>
      </c>
      <c r="CF340" s="104" t="str">
        <f t="shared" si="320"/>
        <v/>
      </c>
      <c r="CG340" s="104" t="str">
        <f t="shared" si="309"/>
        <v/>
      </c>
      <c r="CH340" s="104" t="str">
        <f t="shared" si="309"/>
        <v/>
      </c>
      <c r="CI340" s="104" t="str">
        <f t="shared" si="309"/>
        <v/>
      </c>
      <c r="CJ340" s="104" t="str">
        <f t="shared" si="309"/>
        <v/>
      </c>
      <c r="CK340" s="104" t="str">
        <f t="shared" si="309"/>
        <v/>
      </c>
      <c r="CL340" s="104" t="str">
        <f t="shared" si="309"/>
        <v/>
      </c>
      <c r="CM340" s="104" t="str">
        <f t="shared" si="309"/>
        <v/>
      </c>
      <c r="CN340" s="104" t="str">
        <f t="shared" si="309"/>
        <v/>
      </c>
      <c r="CO340" s="104"/>
      <c r="CP340" s="104" t="str">
        <f t="shared" si="321"/>
        <v/>
      </c>
      <c r="CQ340" s="104" t="str">
        <f t="shared" si="321"/>
        <v/>
      </c>
      <c r="CR340" s="104" t="str">
        <f t="shared" si="321"/>
        <v/>
      </c>
      <c r="CS340" s="104" t="str">
        <f t="shared" si="321"/>
        <v/>
      </c>
      <c r="CT340" s="104" t="str">
        <f t="shared" si="321"/>
        <v/>
      </c>
      <c r="CU340" s="104" t="str">
        <f t="shared" si="310"/>
        <v/>
      </c>
      <c r="CV340" s="104" t="str">
        <f t="shared" si="310"/>
        <v/>
      </c>
      <c r="CW340" s="104" t="str">
        <f t="shared" si="310"/>
        <v/>
      </c>
      <c r="CX340" s="104" t="str">
        <f t="shared" si="310"/>
        <v/>
      </c>
      <c r="CY340" s="104" t="str">
        <f t="shared" si="310"/>
        <v/>
      </c>
      <c r="CZ340" s="104" t="str">
        <f t="shared" si="310"/>
        <v/>
      </c>
      <c r="DA340" s="104" t="str">
        <f t="shared" si="310"/>
        <v/>
      </c>
      <c r="DB340" s="104" t="str">
        <f t="shared" si="310"/>
        <v/>
      </c>
      <c r="DC340" s="104"/>
      <c r="DD340" s="104" t="str">
        <f t="shared" si="322"/>
        <v/>
      </c>
      <c r="DE340" s="104" t="str">
        <f t="shared" si="322"/>
        <v/>
      </c>
      <c r="DF340" s="104" t="str">
        <f t="shared" si="322"/>
        <v/>
      </c>
      <c r="DG340" s="104" t="str">
        <f t="shared" si="322"/>
        <v/>
      </c>
      <c r="DH340" s="104" t="str">
        <f t="shared" si="322"/>
        <v/>
      </c>
      <c r="DI340" s="104" t="str">
        <f t="shared" si="311"/>
        <v/>
      </c>
      <c r="DJ340" s="104" t="str">
        <f t="shared" si="311"/>
        <v/>
      </c>
      <c r="DK340" s="104" t="str">
        <f t="shared" si="311"/>
        <v/>
      </c>
      <c r="DL340" s="104" t="str">
        <f t="shared" si="311"/>
        <v/>
      </c>
      <c r="DM340" s="104" t="str">
        <f t="shared" si="311"/>
        <v/>
      </c>
      <c r="DN340" s="104" t="str">
        <f t="shared" si="311"/>
        <v/>
      </c>
      <c r="DO340" s="104" t="str">
        <f t="shared" si="311"/>
        <v/>
      </c>
      <c r="DP340" s="104" t="str">
        <f t="shared" si="311"/>
        <v/>
      </c>
      <c r="DQ340" s="104"/>
      <c r="DR340" s="104" t="str">
        <f t="shared" si="323"/>
        <v/>
      </c>
      <c r="DS340" s="104" t="str">
        <f t="shared" si="323"/>
        <v/>
      </c>
      <c r="DT340" s="104" t="str">
        <f t="shared" si="323"/>
        <v/>
      </c>
      <c r="DU340" s="104" t="str">
        <f t="shared" si="323"/>
        <v/>
      </c>
      <c r="DV340" s="104" t="str">
        <f t="shared" si="323"/>
        <v/>
      </c>
      <c r="DW340" s="104" t="str">
        <f t="shared" si="312"/>
        <v/>
      </c>
      <c r="DX340" s="104" t="str">
        <f t="shared" si="312"/>
        <v/>
      </c>
      <c r="DY340" s="104" t="str">
        <f t="shared" si="312"/>
        <v/>
      </c>
      <c r="DZ340" s="104" t="str">
        <f t="shared" si="312"/>
        <v/>
      </c>
      <c r="EA340" s="104" t="str">
        <f t="shared" si="312"/>
        <v/>
      </c>
      <c r="EB340" s="104" t="str">
        <f t="shared" si="312"/>
        <v/>
      </c>
      <c r="EC340" s="104" t="str">
        <f t="shared" si="312"/>
        <v/>
      </c>
      <c r="ED340" s="104" t="str">
        <f t="shared" si="312"/>
        <v/>
      </c>
      <c r="EE340" s="104"/>
      <c r="EF340" s="104" t="str">
        <f t="shared" si="324"/>
        <v/>
      </c>
      <c r="EG340" s="104" t="str">
        <f t="shared" si="324"/>
        <v/>
      </c>
      <c r="EH340" s="104" t="str">
        <f t="shared" si="324"/>
        <v/>
      </c>
      <c r="EI340" s="104" t="str">
        <f t="shared" si="324"/>
        <v/>
      </c>
      <c r="EJ340" s="104" t="str">
        <f t="shared" si="324"/>
        <v/>
      </c>
      <c r="EK340" s="104" t="str">
        <f t="shared" si="313"/>
        <v/>
      </c>
      <c r="EL340" s="104" t="str">
        <f t="shared" si="313"/>
        <v/>
      </c>
      <c r="EM340" s="104" t="str">
        <f t="shared" si="313"/>
        <v/>
      </c>
      <c r="EN340" s="104" t="str">
        <f t="shared" si="313"/>
        <v/>
      </c>
      <c r="EO340" s="104" t="str">
        <f t="shared" si="313"/>
        <v/>
      </c>
      <c r="EP340" s="104" t="str">
        <f t="shared" si="313"/>
        <v/>
      </c>
      <c r="EQ340" s="104" t="str">
        <f t="shared" si="313"/>
        <v/>
      </c>
      <c r="ER340" s="104" t="str">
        <f t="shared" si="313"/>
        <v/>
      </c>
      <c r="ES340" s="104"/>
      <c r="ET340" s="104" t="str">
        <f t="shared" si="325"/>
        <v/>
      </c>
      <c r="EU340" s="104" t="str">
        <f t="shared" si="325"/>
        <v/>
      </c>
      <c r="EV340" s="104" t="str">
        <f t="shared" si="325"/>
        <v/>
      </c>
      <c r="EW340" s="104" t="str">
        <f t="shared" si="325"/>
        <v/>
      </c>
      <c r="EX340" s="104" t="str">
        <f t="shared" si="325"/>
        <v/>
      </c>
      <c r="EY340" s="104" t="str">
        <f t="shared" si="314"/>
        <v/>
      </c>
      <c r="EZ340" s="104" t="str">
        <f t="shared" si="314"/>
        <v/>
      </c>
      <c r="FA340" s="104" t="str">
        <f t="shared" si="314"/>
        <v/>
      </c>
      <c r="FB340" s="104" t="str">
        <f t="shared" si="314"/>
        <v/>
      </c>
      <c r="FC340" s="104" t="str">
        <f t="shared" si="314"/>
        <v/>
      </c>
      <c r="FD340" s="104" t="str">
        <f t="shared" si="314"/>
        <v/>
      </c>
      <c r="FE340" s="104" t="str">
        <f t="shared" si="314"/>
        <v/>
      </c>
      <c r="FF340" s="104" t="str">
        <f t="shared" si="314"/>
        <v/>
      </c>
      <c r="FG340" s="104"/>
      <c r="FH340" s="104" t="str">
        <f t="shared" si="326"/>
        <v/>
      </c>
      <c r="FI340" s="104" t="str">
        <f t="shared" si="326"/>
        <v/>
      </c>
      <c r="FJ340" s="104" t="str">
        <f t="shared" si="326"/>
        <v/>
      </c>
      <c r="FK340" s="104" t="str">
        <f t="shared" si="326"/>
        <v/>
      </c>
      <c r="FL340" s="104" t="str">
        <f t="shared" si="326"/>
        <v/>
      </c>
      <c r="FM340" s="104" t="str">
        <f t="shared" si="315"/>
        <v/>
      </c>
      <c r="FN340" s="104" t="str">
        <f t="shared" si="315"/>
        <v/>
      </c>
      <c r="FO340" s="104" t="str">
        <f t="shared" si="315"/>
        <v/>
      </c>
      <c r="FP340" s="104" t="str">
        <f t="shared" si="315"/>
        <v/>
      </c>
      <c r="FQ340" s="104" t="str">
        <f t="shared" si="315"/>
        <v/>
      </c>
      <c r="FR340" s="104" t="str">
        <f t="shared" si="315"/>
        <v/>
      </c>
      <c r="FS340" s="104" t="str">
        <f t="shared" si="315"/>
        <v/>
      </c>
      <c r="FT340" s="104" t="str">
        <f t="shared" si="315"/>
        <v/>
      </c>
      <c r="FU340" s="104"/>
      <c r="FV340" s="104" t="str">
        <f t="shared" si="327"/>
        <v/>
      </c>
      <c r="FW340" s="104" t="str">
        <f t="shared" si="327"/>
        <v/>
      </c>
      <c r="FX340" s="104" t="str">
        <f t="shared" si="327"/>
        <v/>
      </c>
      <c r="FY340" s="104" t="str">
        <f t="shared" si="327"/>
        <v/>
      </c>
      <c r="FZ340" s="104" t="str">
        <f t="shared" si="327"/>
        <v/>
      </c>
      <c r="GA340" s="104" t="str">
        <f t="shared" si="316"/>
        <v/>
      </c>
      <c r="GB340" s="104" t="str">
        <f t="shared" si="316"/>
        <v/>
      </c>
      <c r="GC340" s="104" t="str">
        <f t="shared" si="316"/>
        <v/>
      </c>
      <c r="GD340" s="104" t="str">
        <f t="shared" si="316"/>
        <v/>
      </c>
      <c r="GE340" s="104" t="str">
        <f t="shared" si="316"/>
        <v/>
      </c>
      <c r="GF340" s="104" t="str">
        <f t="shared" si="316"/>
        <v/>
      </c>
      <c r="GG340" s="104" t="str">
        <f t="shared" si="316"/>
        <v/>
      </c>
      <c r="GH340" s="104" t="str">
        <f t="shared" si="316"/>
        <v/>
      </c>
      <c r="GI340" s="104"/>
      <c r="GJ340" s="104" t="str">
        <f t="shared" si="328"/>
        <v/>
      </c>
      <c r="GK340" s="104" t="str">
        <f t="shared" si="328"/>
        <v/>
      </c>
      <c r="GL340" s="104" t="str">
        <f t="shared" si="328"/>
        <v/>
      </c>
      <c r="GM340" s="104" t="str">
        <f t="shared" si="328"/>
        <v/>
      </c>
      <c r="GN340" s="104" t="str">
        <f t="shared" si="328"/>
        <v/>
      </c>
      <c r="GO340" s="104" t="str">
        <f t="shared" si="317"/>
        <v/>
      </c>
      <c r="GP340" s="104" t="str">
        <f t="shared" si="317"/>
        <v/>
      </c>
      <c r="GQ340" s="104" t="str">
        <f t="shared" si="317"/>
        <v/>
      </c>
      <c r="GR340" s="104" t="str">
        <f t="shared" si="317"/>
        <v/>
      </c>
      <c r="GS340" s="104" t="str">
        <f t="shared" si="317"/>
        <v/>
      </c>
      <c r="GT340" s="104" t="str">
        <f t="shared" si="317"/>
        <v/>
      </c>
      <c r="GU340" s="104" t="str">
        <f t="shared" si="317"/>
        <v/>
      </c>
      <c r="GV340" s="104" t="str">
        <f t="shared" si="317"/>
        <v/>
      </c>
      <c r="GW340" s="104"/>
      <c r="GX340" s="104" t="str">
        <f t="shared" si="329"/>
        <v/>
      </c>
      <c r="GY340" s="104" t="str">
        <f t="shared" si="329"/>
        <v/>
      </c>
      <c r="GZ340" s="104" t="str">
        <f t="shared" si="329"/>
        <v/>
      </c>
      <c r="HA340" s="104" t="str">
        <f t="shared" si="329"/>
        <v/>
      </c>
      <c r="HB340" s="104" t="str">
        <f t="shared" si="329"/>
        <v/>
      </c>
      <c r="HC340" s="104" t="str">
        <f t="shared" si="318"/>
        <v/>
      </c>
      <c r="HD340" s="104" t="str">
        <f t="shared" si="318"/>
        <v/>
      </c>
      <c r="HE340" s="104" t="str">
        <f t="shared" si="318"/>
        <v/>
      </c>
      <c r="HF340" s="104" t="str">
        <f t="shared" si="318"/>
        <v/>
      </c>
      <c r="HG340" s="104" t="str">
        <f t="shared" si="318"/>
        <v/>
      </c>
      <c r="HH340" s="104" t="str">
        <f t="shared" si="318"/>
        <v/>
      </c>
      <c r="HI340" s="104" t="str">
        <f t="shared" si="318"/>
        <v/>
      </c>
      <c r="HJ340" s="104" t="str">
        <f t="shared" si="318"/>
        <v/>
      </c>
    </row>
    <row r="341" spans="1:218" x14ac:dyDescent="0.25">
      <c r="A341" s="91">
        <v>40680</v>
      </c>
      <c r="B341" s="113">
        <v>0.75</v>
      </c>
      <c r="C341" s="114" t="s">
        <v>565</v>
      </c>
      <c r="D341" s="160" t="s">
        <v>705</v>
      </c>
      <c r="E341" s="112">
        <v>20</v>
      </c>
      <c r="F341" s="134"/>
      <c r="G341" s="161" t="s">
        <v>706</v>
      </c>
      <c r="H341" s="162"/>
      <c r="I341" s="136"/>
      <c r="J341" s="104" t="str">
        <f t="shared" si="308"/>
        <v/>
      </c>
      <c r="K341" s="104" t="str">
        <f t="shared" si="308"/>
        <v/>
      </c>
      <c r="L341" s="104" t="str">
        <f t="shared" si="319"/>
        <v/>
      </c>
      <c r="M341" s="104" t="str">
        <f t="shared" si="319"/>
        <v/>
      </c>
      <c r="N341" s="104" t="str">
        <f t="shared" si="319"/>
        <v/>
      </c>
      <c r="O341" s="104" t="str">
        <f t="shared" si="319"/>
        <v/>
      </c>
      <c r="P341" s="104" t="str">
        <f t="shared" si="319"/>
        <v/>
      </c>
      <c r="Q341" s="104" t="str">
        <f t="shared" si="319"/>
        <v/>
      </c>
      <c r="R341" s="104" t="str">
        <f t="shared" si="319"/>
        <v/>
      </c>
      <c r="S341" s="104" t="str">
        <f t="shared" si="319"/>
        <v/>
      </c>
      <c r="T341" s="104" t="str">
        <f t="shared" si="319"/>
        <v/>
      </c>
      <c r="U341" s="104" t="str">
        <f t="shared" si="319"/>
        <v/>
      </c>
      <c r="V341" s="104" t="str">
        <f t="shared" si="319"/>
        <v/>
      </c>
      <c r="W341" s="136"/>
      <c r="X341" s="104" t="str">
        <f t="shared" si="330"/>
        <v/>
      </c>
      <c r="Y341" s="104" t="str">
        <f t="shared" si="330"/>
        <v/>
      </c>
      <c r="Z341" s="104" t="str">
        <f t="shared" si="330"/>
        <v/>
      </c>
      <c r="AA341" s="104" t="str">
        <f t="shared" si="330"/>
        <v/>
      </c>
      <c r="AB341" s="104" t="str">
        <f t="shared" si="330"/>
        <v/>
      </c>
      <c r="AC341" s="104" t="str">
        <f t="shared" si="330"/>
        <v/>
      </c>
      <c r="AD341" s="104" t="str">
        <f t="shared" si="330"/>
        <v/>
      </c>
      <c r="AE341" s="104" t="str">
        <f t="shared" si="330"/>
        <v/>
      </c>
      <c r="AF341" s="104" t="str">
        <f t="shared" si="330"/>
        <v/>
      </c>
      <c r="AG341" s="104" t="str">
        <f t="shared" si="330"/>
        <v/>
      </c>
      <c r="AH341" s="104" t="str">
        <f t="shared" si="330"/>
        <v/>
      </c>
      <c r="AI341" s="104" t="str">
        <f t="shared" si="330"/>
        <v/>
      </c>
      <c r="AJ341" s="104" t="str">
        <f t="shared" si="330"/>
        <v/>
      </c>
      <c r="AK341" s="104"/>
      <c r="AL341" s="104" t="str">
        <f t="shared" si="331"/>
        <v/>
      </c>
      <c r="AM341" s="104" t="str">
        <f t="shared" si="331"/>
        <v/>
      </c>
      <c r="AN341" s="104" t="str">
        <f t="shared" si="331"/>
        <v/>
      </c>
      <c r="AO341" s="104" t="str">
        <f t="shared" si="331"/>
        <v/>
      </c>
      <c r="AP341" s="104" t="str">
        <f t="shared" si="331"/>
        <v/>
      </c>
      <c r="AQ341" s="104" t="str">
        <f t="shared" si="331"/>
        <v/>
      </c>
      <c r="AR341" s="104" t="str">
        <f t="shared" si="331"/>
        <v/>
      </c>
      <c r="AS341" s="104" t="str">
        <f t="shared" si="331"/>
        <v/>
      </c>
      <c r="AT341" s="104" t="str">
        <f t="shared" si="331"/>
        <v/>
      </c>
      <c r="AU341" s="104" t="str">
        <f t="shared" si="331"/>
        <v/>
      </c>
      <c r="AV341" s="104" t="str">
        <f t="shared" si="331"/>
        <v/>
      </c>
      <c r="AW341" s="104" t="str">
        <f t="shared" si="331"/>
        <v/>
      </c>
      <c r="AX341" s="104" t="str">
        <f t="shared" si="331"/>
        <v/>
      </c>
      <c r="AY341" s="104"/>
      <c r="AZ341" s="104" t="str">
        <f t="shared" si="332"/>
        <v/>
      </c>
      <c r="BA341" s="104" t="str">
        <f t="shared" si="332"/>
        <v/>
      </c>
      <c r="BB341" s="104" t="str">
        <f t="shared" si="332"/>
        <v/>
      </c>
      <c r="BC341" s="104" t="str">
        <f t="shared" si="332"/>
        <v/>
      </c>
      <c r="BD341" s="104" t="str">
        <f t="shared" si="332"/>
        <v/>
      </c>
      <c r="BE341" s="104" t="str">
        <f t="shared" si="332"/>
        <v/>
      </c>
      <c r="BF341" s="104" t="str">
        <f t="shared" si="332"/>
        <v/>
      </c>
      <c r="BG341" s="104" t="str">
        <f t="shared" si="332"/>
        <v/>
      </c>
      <c r="BH341" s="104" t="str">
        <f t="shared" si="332"/>
        <v/>
      </c>
      <c r="BI341" s="104" t="str">
        <f t="shared" si="332"/>
        <v/>
      </c>
      <c r="BJ341" s="104" t="str">
        <f t="shared" si="332"/>
        <v/>
      </c>
      <c r="BK341" s="104" t="str">
        <f t="shared" si="332"/>
        <v/>
      </c>
      <c r="BL341" s="104" t="str">
        <f t="shared" si="332"/>
        <v/>
      </c>
      <c r="BM341" s="104"/>
      <c r="BN341" s="104" t="str">
        <f t="shared" si="333"/>
        <v/>
      </c>
      <c r="BO341" s="104" t="str">
        <f t="shared" si="333"/>
        <v/>
      </c>
      <c r="BP341" s="104" t="str">
        <f t="shared" si="333"/>
        <v/>
      </c>
      <c r="BQ341" s="104" t="str">
        <f t="shared" si="333"/>
        <v/>
      </c>
      <c r="BR341" s="104" t="str">
        <f t="shared" si="333"/>
        <v/>
      </c>
      <c r="BS341" s="104" t="str">
        <f t="shared" si="333"/>
        <v/>
      </c>
      <c r="BT341" s="104" t="str">
        <f t="shared" si="333"/>
        <v/>
      </c>
      <c r="BU341" s="104" t="str">
        <f t="shared" si="333"/>
        <v/>
      </c>
      <c r="BV341" s="104" t="str">
        <f t="shared" si="333"/>
        <v/>
      </c>
      <c r="BW341" s="104" t="str">
        <f t="shared" si="333"/>
        <v/>
      </c>
      <c r="BX341" s="104" t="str">
        <f t="shared" si="333"/>
        <v/>
      </c>
      <c r="BY341" s="104" t="str">
        <f t="shared" si="333"/>
        <v/>
      </c>
      <c r="BZ341" s="104" t="str">
        <f t="shared" si="333"/>
        <v/>
      </c>
      <c r="CA341" s="104"/>
      <c r="CB341" s="104" t="str">
        <f t="shared" si="320"/>
        <v/>
      </c>
      <c r="CC341" s="104" t="str">
        <f t="shared" si="320"/>
        <v/>
      </c>
      <c r="CD341" s="104" t="str">
        <f t="shared" si="320"/>
        <v/>
      </c>
      <c r="CE341" s="104" t="str">
        <f t="shared" si="320"/>
        <v/>
      </c>
      <c r="CF341" s="104" t="str">
        <f t="shared" si="320"/>
        <v/>
      </c>
      <c r="CG341" s="104" t="str">
        <f t="shared" si="309"/>
        <v/>
      </c>
      <c r="CH341" s="104" t="str">
        <f t="shared" si="309"/>
        <v/>
      </c>
      <c r="CI341" s="104" t="str">
        <f t="shared" si="309"/>
        <v/>
      </c>
      <c r="CJ341" s="104" t="str">
        <f t="shared" si="309"/>
        <v/>
      </c>
      <c r="CK341" s="104" t="str">
        <f t="shared" si="309"/>
        <v/>
      </c>
      <c r="CL341" s="104" t="str">
        <f t="shared" si="309"/>
        <v/>
      </c>
      <c r="CM341" s="104" t="str">
        <f t="shared" si="309"/>
        <v/>
      </c>
      <c r="CN341" s="104" t="str">
        <f t="shared" si="309"/>
        <v/>
      </c>
      <c r="CO341" s="104"/>
      <c r="CP341" s="104" t="str">
        <f t="shared" si="321"/>
        <v/>
      </c>
      <c r="CQ341" s="104" t="str">
        <f t="shared" si="321"/>
        <v/>
      </c>
      <c r="CR341" s="104" t="str">
        <f t="shared" si="321"/>
        <v/>
      </c>
      <c r="CS341" s="104" t="str">
        <f t="shared" si="321"/>
        <v/>
      </c>
      <c r="CT341" s="104" t="str">
        <f t="shared" si="321"/>
        <v/>
      </c>
      <c r="CU341" s="104" t="str">
        <f t="shared" si="310"/>
        <v/>
      </c>
      <c r="CV341" s="104" t="str">
        <f t="shared" si="310"/>
        <v/>
      </c>
      <c r="CW341" s="104" t="str">
        <f t="shared" si="310"/>
        <v/>
      </c>
      <c r="CX341" s="104" t="str">
        <f t="shared" si="310"/>
        <v/>
      </c>
      <c r="CY341" s="104" t="str">
        <f t="shared" si="310"/>
        <v/>
      </c>
      <c r="CZ341" s="104" t="str">
        <f t="shared" si="310"/>
        <v/>
      </c>
      <c r="DA341" s="104" t="str">
        <f t="shared" si="310"/>
        <v/>
      </c>
      <c r="DB341" s="104" t="str">
        <f t="shared" si="310"/>
        <v/>
      </c>
      <c r="DC341" s="104"/>
      <c r="DD341" s="104" t="str">
        <f t="shared" si="322"/>
        <v/>
      </c>
      <c r="DE341" s="104" t="str">
        <f t="shared" si="322"/>
        <v/>
      </c>
      <c r="DF341" s="104" t="str">
        <f t="shared" si="322"/>
        <v/>
      </c>
      <c r="DG341" s="104" t="str">
        <f t="shared" si="322"/>
        <v/>
      </c>
      <c r="DH341" s="104" t="str">
        <f t="shared" si="322"/>
        <v/>
      </c>
      <c r="DI341" s="104" t="str">
        <f t="shared" si="311"/>
        <v/>
      </c>
      <c r="DJ341" s="104" t="str">
        <f t="shared" si="311"/>
        <v/>
      </c>
      <c r="DK341" s="104" t="str">
        <f t="shared" si="311"/>
        <v/>
      </c>
      <c r="DL341" s="104" t="str">
        <f t="shared" si="311"/>
        <v/>
      </c>
      <c r="DM341" s="104" t="str">
        <f t="shared" si="311"/>
        <v/>
      </c>
      <c r="DN341" s="104" t="str">
        <f t="shared" si="311"/>
        <v/>
      </c>
      <c r="DO341" s="104" t="str">
        <f t="shared" si="311"/>
        <v/>
      </c>
      <c r="DP341" s="104" t="str">
        <f t="shared" si="311"/>
        <v/>
      </c>
      <c r="DQ341" s="104"/>
      <c r="DR341" s="104" t="str">
        <f t="shared" si="323"/>
        <v/>
      </c>
      <c r="DS341" s="104" t="str">
        <f t="shared" si="323"/>
        <v/>
      </c>
      <c r="DT341" s="104" t="str">
        <f t="shared" si="323"/>
        <v/>
      </c>
      <c r="DU341" s="104" t="str">
        <f t="shared" si="323"/>
        <v/>
      </c>
      <c r="DV341" s="104" t="str">
        <f t="shared" si="323"/>
        <v/>
      </c>
      <c r="DW341" s="104" t="str">
        <f t="shared" si="312"/>
        <v/>
      </c>
      <c r="DX341" s="104" t="str">
        <f t="shared" si="312"/>
        <v/>
      </c>
      <c r="DY341" s="104" t="str">
        <f t="shared" si="312"/>
        <v/>
      </c>
      <c r="DZ341" s="104" t="str">
        <f t="shared" si="312"/>
        <v/>
      </c>
      <c r="EA341" s="104" t="str">
        <f t="shared" si="312"/>
        <v/>
      </c>
      <c r="EB341" s="104" t="str">
        <f t="shared" si="312"/>
        <v/>
      </c>
      <c r="EC341" s="104" t="str">
        <f t="shared" si="312"/>
        <v/>
      </c>
      <c r="ED341" s="104" t="str">
        <f t="shared" si="312"/>
        <v/>
      </c>
      <c r="EE341" s="104"/>
      <c r="EF341" s="104" t="str">
        <f t="shared" si="324"/>
        <v/>
      </c>
      <c r="EG341" s="104" t="str">
        <f t="shared" si="324"/>
        <v/>
      </c>
      <c r="EH341" s="104" t="str">
        <f t="shared" si="324"/>
        <v/>
      </c>
      <c r="EI341" s="104" t="str">
        <f t="shared" si="324"/>
        <v/>
      </c>
      <c r="EJ341" s="104" t="str">
        <f t="shared" si="324"/>
        <v/>
      </c>
      <c r="EK341" s="104" t="str">
        <f t="shared" si="313"/>
        <v/>
      </c>
      <c r="EL341" s="104" t="str">
        <f t="shared" si="313"/>
        <v/>
      </c>
      <c r="EM341" s="104" t="str">
        <f t="shared" si="313"/>
        <v/>
      </c>
      <c r="EN341" s="104" t="str">
        <f t="shared" si="313"/>
        <v/>
      </c>
      <c r="EO341" s="104" t="str">
        <f t="shared" si="313"/>
        <v/>
      </c>
      <c r="EP341" s="104" t="str">
        <f t="shared" si="313"/>
        <v/>
      </c>
      <c r="EQ341" s="104" t="str">
        <f t="shared" si="313"/>
        <v/>
      </c>
      <c r="ER341" s="104" t="str">
        <f t="shared" si="313"/>
        <v/>
      </c>
      <c r="ES341" s="104"/>
      <c r="ET341" s="104" t="str">
        <f t="shared" si="325"/>
        <v/>
      </c>
      <c r="EU341" s="104" t="str">
        <f t="shared" si="325"/>
        <v/>
      </c>
      <c r="EV341" s="104" t="str">
        <f t="shared" si="325"/>
        <v/>
      </c>
      <c r="EW341" s="104" t="str">
        <f t="shared" si="325"/>
        <v/>
      </c>
      <c r="EX341" s="104" t="str">
        <f t="shared" si="325"/>
        <v/>
      </c>
      <c r="EY341" s="104" t="str">
        <f t="shared" si="314"/>
        <v/>
      </c>
      <c r="EZ341" s="104" t="str">
        <f t="shared" si="314"/>
        <v/>
      </c>
      <c r="FA341" s="104" t="str">
        <f t="shared" si="314"/>
        <v/>
      </c>
      <c r="FB341" s="104" t="str">
        <f t="shared" si="314"/>
        <v/>
      </c>
      <c r="FC341" s="104" t="str">
        <f t="shared" si="314"/>
        <v/>
      </c>
      <c r="FD341" s="104" t="str">
        <f t="shared" si="314"/>
        <v/>
      </c>
      <c r="FE341" s="104" t="str">
        <f t="shared" si="314"/>
        <v/>
      </c>
      <c r="FF341" s="104" t="str">
        <f t="shared" si="314"/>
        <v/>
      </c>
      <c r="FG341" s="104"/>
      <c r="FH341" s="104" t="str">
        <f t="shared" si="326"/>
        <v/>
      </c>
      <c r="FI341" s="104" t="str">
        <f t="shared" si="326"/>
        <v/>
      </c>
      <c r="FJ341" s="104" t="str">
        <f t="shared" si="326"/>
        <v/>
      </c>
      <c r="FK341" s="104" t="str">
        <f t="shared" si="326"/>
        <v/>
      </c>
      <c r="FL341" s="104" t="str">
        <f t="shared" si="326"/>
        <v/>
      </c>
      <c r="FM341" s="104" t="str">
        <f t="shared" si="315"/>
        <v/>
      </c>
      <c r="FN341" s="104" t="str">
        <f t="shared" si="315"/>
        <v/>
      </c>
      <c r="FO341" s="104" t="str">
        <f t="shared" si="315"/>
        <v/>
      </c>
      <c r="FP341" s="104" t="str">
        <f t="shared" si="315"/>
        <v/>
      </c>
      <c r="FQ341" s="104" t="str">
        <f t="shared" si="315"/>
        <v/>
      </c>
      <c r="FR341" s="104" t="str">
        <f t="shared" si="315"/>
        <v/>
      </c>
      <c r="FS341" s="104" t="str">
        <f t="shared" si="315"/>
        <v/>
      </c>
      <c r="FT341" s="104" t="str">
        <f t="shared" si="315"/>
        <v/>
      </c>
      <c r="FU341" s="104"/>
      <c r="FV341" s="104" t="str">
        <f t="shared" si="327"/>
        <v/>
      </c>
      <c r="FW341" s="104" t="str">
        <f t="shared" si="327"/>
        <v/>
      </c>
      <c r="FX341" s="104" t="str">
        <f t="shared" si="327"/>
        <v/>
      </c>
      <c r="FY341" s="104" t="str">
        <f t="shared" si="327"/>
        <v/>
      </c>
      <c r="FZ341" s="104" t="str">
        <f t="shared" si="327"/>
        <v/>
      </c>
      <c r="GA341" s="104" t="str">
        <f t="shared" si="316"/>
        <v/>
      </c>
      <c r="GB341" s="104" t="str">
        <f t="shared" si="316"/>
        <v/>
      </c>
      <c r="GC341" s="104" t="str">
        <f t="shared" si="316"/>
        <v/>
      </c>
      <c r="GD341" s="104" t="str">
        <f t="shared" si="316"/>
        <v/>
      </c>
      <c r="GE341" s="104" t="str">
        <f t="shared" si="316"/>
        <v/>
      </c>
      <c r="GF341" s="104" t="str">
        <f t="shared" si="316"/>
        <v/>
      </c>
      <c r="GG341" s="104" t="str">
        <f t="shared" si="316"/>
        <v/>
      </c>
      <c r="GH341" s="104" t="str">
        <f t="shared" si="316"/>
        <v/>
      </c>
      <c r="GI341" s="104"/>
      <c r="GJ341" s="104" t="str">
        <f t="shared" si="328"/>
        <v/>
      </c>
      <c r="GK341" s="104" t="str">
        <f t="shared" si="328"/>
        <v/>
      </c>
      <c r="GL341" s="104" t="str">
        <f t="shared" si="328"/>
        <v/>
      </c>
      <c r="GM341" s="104" t="str">
        <f t="shared" si="328"/>
        <v/>
      </c>
      <c r="GN341" s="104" t="str">
        <f t="shared" si="328"/>
        <v/>
      </c>
      <c r="GO341" s="104" t="str">
        <f t="shared" si="317"/>
        <v/>
      </c>
      <c r="GP341" s="104" t="str">
        <f t="shared" si="317"/>
        <v/>
      </c>
      <c r="GQ341" s="104" t="str">
        <f t="shared" si="317"/>
        <v/>
      </c>
      <c r="GR341" s="104" t="str">
        <f t="shared" si="317"/>
        <v/>
      </c>
      <c r="GS341" s="104" t="str">
        <f t="shared" si="317"/>
        <v/>
      </c>
      <c r="GT341" s="104" t="str">
        <f t="shared" si="317"/>
        <v/>
      </c>
      <c r="GU341" s="104" t="str">
        <f t="shared" si="317"/>
        <v/>
      </c>
      <c r="GV341" s="104" t="str">
        <f t="shared" si="317"/>
        <v/>
      </c>
      <c r="GW341" s="104"/>
      <c r="GX341" s="104" t="str">
        <f t="shared" si="329"/>
        <v/>
      </c>
      <c r="GY341" s="104" t="str">
        <f t="shared" si="329"/>
        <v/>
      </c>
      <c r="GZ341" s="104" t="str">
        <f t="shared" si="329"/>
        <v/>
      </c>
      <c r="HA341" s="104" t="str">
        <f t="shared" si="329"/>
        <v/>
      </c>
      <c r="HB341" s="104" t="str">
        <f t="shared" si="329"/>
        <v/>
      </c>
      <c r="HC341" s="104" t="str">
        <f t="shared" si="318"/>
        <v/>
      </c>
      <c r="HD341" s="104" t="str">
        <f t="shared" si="318"/>
        <v/>
      </c>
      <c r="HE341" s="104" t="str">
        <f t="shared" si="318"/>
        <v/>
      </c>
      <c r="HF341" s="104" t="str">
        <f t="shared" si="318"/>
        <v/>
      </c>
      <c r="HG341" s="104" t="str">
        <f t="shared" si="318"/>
        <v/>
      </c>
      <c r="HH341" s="104" t="str">
        <f t="shared" si="318"/>
        <v/>
      </c>
      <c r="HI341" s="104" t="str">
        <f t="shared" si="318"/>
        <v/>
      </c>
      <c r="HJ341" s="104" t="str">
        <f t="shared" si="318"/>
        <v/>
      </c>
    </row>
    <row r="342" spans="1:218" x14ac:dyDescent="0.25">
      <c r="A342" s="91">
        <v>40680</v>
      </c>
      <c r="B342" s="113">
        <v>0.75</v>
      </c>
      <c r="C342" s="114" t="s">
        <v>565</v>
      </c>
      <c r="D342" s="160" t="s">
        <v>705</v>
      </c>
      <c r="E342" s="112">
        <v>19.600000000000001</v>
      </c>
      <c r="F342" s="134"/>
      <c r="G342" s="161" t="s">
        <v>706</v>
      </c>
      <c r="H342" s="162"/>
      <c r="I342" s="136"/>
      <c r="J342" s="104" t="str">
        <f t="shared" si="308"/>
        <v/>
      </c>
      <c r="K342" s="104" t="str">
        <f t="shared" si="308"/>
        <v/>
      </c>
      <c r="L342" s="104" t="str">
        <f t="shared" si="319"/>
        <v/>
      </c>
      <c r="M342" s="104" t="str">
        <f t="shared" si="319"/>
        <v/>
      </c>
      <c r="N342" s="104" t="str">
        <f t="shared" si="319"/>
        <v/>
      </c>
      <c r="O342" s="104" t="str">
        <f t="shared" si="319"/>
        <v/>
      </c>
      <c r="P342" s="104" t="str">
        <f t="shared" si="319"/>
        <v/>
      </c>
      <c r="Q342" s="104" t="str">
        <f t="shared" si="319"/>
        <v/>
      </c>
      <c r="R342" s="104" t="str">
        <f t="shared" si="319"/>
        <v/>
      </c>
      <c r="S342" s="104" t="str">
        <f t="shared" si="319"/>
        <v/>
      </c>
      <c r="T342" s="104" t="str">
        <f t="shared" si="319"/>
        <v/>
      </c>
      <c r="U342" s="104" t="str">
        <f t="shared" si="319"/>
        <v/>
      </c>
      <c r="V342" s="104" t="str">
        <f t="shared" si="319"/>
        <v/>
      </c>
      <c r="W342" s="136"/>
      <c r="X342" s="104" t="str">
        <f t="shared" si="330"/>
        <v/>
      </c>
      <c r="Y342" s="104" t="str">
        <f t="shared" si="330"/>
        <v/>
      </c>
      <c r="Z342" s="104" t="str">
        <f t="shared" si="330"/>
        <v/>
      </c>
      <c r="AA342" s="104" t="str">
        <f t="shared" si="330"/>
        <v/>
      </c>
      <c r="AB342" s="104" t="str">
        <f t="shared" si="330"/>
        <v/>
      </c>
      <c r="AC342" s="104" t="str">
        <f t="shared" si="330"/>
        <v/>
      </c>
      <c r="AD342" s="104" t="str">
        <f t="shared" si="330"/>
        <v/>
      </c>
      <c r="AE342" s="104" t="str">
        <f t="shared" si="330"/>
        <v/>
      </c>
      <c r="AF342" s="104" t="str">
        <f t="shared" si="330"/>
        <v/>
      </c>
      <c r="AG342" s="104" t="str">
        <f t="shared" si="330"/>
        <v/>
      </c>
      <c r="AH342" s="104" t="str">
        <f t="shared" si="330"/>
        <v/>
      </c>
      <c r="AI342" s="104" t="str">
        <f t="shared" si="330"/>
        <v/>
      </c>
      <c r="AJ342" s="104" t="str">
        <f t="shared" si="330"/>
        <v/>
      </c>
      <c r="AK342" s="104"/>
      <c r="AL342" s="104" t="str">
        <f t="shared" si="331"/>
        <v/>
      </c>
      <c r="AM342" s="104" t="str">
        <f t="shared" si="331"/>
        <v/>
      </c>
      <c r="AN342" s="104" t="str">
        <f t="shared" si="331"/>
        <v/>
      </c>
      <c r="AO342" s="104" t="str">
        <f t="shared" si="331"/>
        <v/>
      </c>
      <c r="AP342" s="104" t="str">
        <f t="shared" si="331"/>
        <v/>
      </c>
      <c r="AQ342" s="104" t="str">
        <f t="shared" si="331"/>
        <v/>
      </c>
      <c r="AR342" s="104" t="str">
        <f t="shared" si="331"/>
        <v/>
      </c>
      <c r="AS342" s="104" t="str">
        <f t="shared" si="331"/>
        <v/>
      </c>
      <c r="AT342" s="104" t="str">
        <f t="shared" si="331"/>
        <v/>
      </c>
      <c r="AU342" s="104" t="str">
        <f t="shared" si="331"/>
        <v/>
      </c>
      <c r="AV342" s="104" t="str">
        <f t="shared" si="331"/>
        <v/>
      </c>
      <c r="AW342" s="104" t="str">
        <f t="shared" si="331"/>
        <v/>
      </c>
      <c r="AX342" s="104" t="str">
        <f t="shared" si="331"/>
        <v/>
      </c>
      <c r="AY342" s="104"/>
      <c r="AZ342" s="104" t="str">
        <f t="shared" si="332"/>
        <v/>
      </c>
      <c r="BA342" s="104" t="str">
        <f t="shared" si="332"/>
        <v/>
      </c>
      <c r="BB342" s="104" t="str">
        <f t="shared" si="332"/>
        <v/>
      </c>
      <c r="BC342" s="104" t="str">
        <f t="shared" si="332"/>
        <v/>
      </c>
      <c r="BD342" s="104" t="str">
        <f t="shared" si="332"/>
        <v/>
      </c>
      <c r="BE342" s="104" t="str">
        <f t="shared" si="332"/>
        <v/>
      </c>
      <c r="BF342" s="104" t="str">
        <f t="shared" si="332"/>
        <v/>
      </c>
      <c r="BG342" s="104" t="str">
        <f t="shared" si="332"/>
        <v/>
      </c>
      <c r="BH342" s="104" t="str">
        <f t="shared" si="332"/>
        <v/>
      </c>
      <c r="BI342" s="104" t="str">
        <f t="shared" si="332"/>
        <v/>
      </c>
      <c r="BJ342" s="104" t="str">
        <f t="shared" si="332"/>
        <v/>
      </c>
      <c r="BK342" s="104" t="str">
        <f t="shared" si="332"/>
        <v/>
      </c>
      <c r="BL342" s="104" t="str">
        <f t="shared" si="332"/>
        <v/>
      </c>
      <c r="BM342" s="104"/>
      <c r="BN342" s="104" t="str">
        <f t="shared" si="333"/>
        <v/>
      </c>
      <c r="BO342" s="104" t="str">
        <f t="shared" si="333"/>
        <v/>
      </c>
      <c r="BP342" s="104" t="str">
        <f t="shared" si="333"/>
        <v/>
      </c>
      <c r="BQ342" s="104" t="str">
        <f t="shared" si="333"/>
        <v/>
      </c>
      <c r="BR342" s="104" t="str">
        <f t="shared" si="333"/>
        <v/>
      </c>
      <c r="BS342" s="104" t="str">
        <f t="shared" si="333"/>
        <v/>
      </c>
      <c r="BT342" s="104" t="str">
        <f t="shared" si="333"/>
        <v/>
      </c>
      <c r="BU342" s="104" t="str">
        <f t="shared" si="333"/>
        <v/>
      </c>
      <c r="BV342" s="104" t="str">
        <f t="shared" si="333"/>
        <v/>
      </c>
      <c r="BW342" s="104" t="str">
        <f t="shared" si="333"/>
        <v/>
      </c>
      <c r="BX342" s="104" t="str">
        <f t="shared" si="333"/>
        <v/>
      </c>
      <c r="BY342" s="104" t="str">
        <f t="shared" si="333"/>
        <v/>
      </c>
      <c r="BZ342" s="104" t="str">
        <f t="shared" si="333"/>
        <v/>
      </c>
      <c r="CA342" s="104"/>
      <c r="CB342" s="104" t="str">
        <f t="shared" si="320"/>
        <v/>
      </c>
      <c r="CC342" s="104" t="str">
        <f t="shared" si="320"/>
        <v/>
      </c>
      <c r="CD342" s="104" t="str">
        <f t="shared" si="320"/>
        <v/>
      </c>
      <c r="CE342" s="104" t="str">
        <f t="shared" si="320"/>
        <v/>
      </c>
      <c r="CF342" s="104" t="str">
        <f t="shared" si="320"/>
        <v/>
      </c>
      <c r="CG342" s="104" t="str">
        <f t="shared" si="309"/>
        <v/>
      </c>
      <c r="CH342" s="104" t="str">
        <f t="shared" si="309"/>
        <v/>
      </c>
      <c r="CI342" s="104" t="str">
        <f t="shared" si="309"/>
        <v/>
      </c>
      <c r="CJ342" s="104" t="str">
        <f t="shared" si="309"/>
        <v/>
      </c>
      <c r="CK342" s="104" t="str">
        <f t="shared" si="309"/>
        <v/>
      </c>
      <c r="CL342" s="104" t="str">
        <f t="shared" si="309"/>
        <v/>
      </c>
      <c r="CM342" s="104" t="str">
        <f t="shared" si="309"/>
        <v/>
      </c>
      <c r="CN342" s="104" t="str">
        <f t="shared" si="309"/>
        <v/>
      </c>
      <c r="CO342" s="104"/>
      <c r="CP342" s="104" t="str">
        <f t="shared" si="321"/>
        <v/>
      </c>
      <c r="CQ342" s="104" t="str">
        <f t="shared" si="321"/>
        <v/>
      </c>
      <c r="CR342" s="104" t="str">
        <f t="shared" si="321"/>
        <v/>
      </c>
      <c r="CS342" s="104" t="str">
        <f t="shared" si="321"/>
        <v/>
      </c>
      <c r="CT342" s="104" t="str">
        <f t="shared" si="321"/>
        <v/>
      </c>
      <c r="CU342" s="104" t="str">
        <f t="shared" si="310"/>
        <v/>
      </c>
      <c r="CV342" s="104" t="str">
        <f t="shared" si="310"/>
        <v/>
      </c>
      <c r="CW342" s="104" t="str">
        <f t="shared" si="310"/>
        <v/>
      </c>
      <c r="CX342" s="104" t="str">
        <f t="shared" si="310"/>
        <v/>
      </c>
      <c r="CY342" s="104" t="str">
        <f t="shared" si="310"/>
        <v/>
      </c>
      <c r="CZ342" s="104" t="str">
        <f t="shared" si="310"/>
        <v/>
      </c>
      <c r="DA342" s="104" t="str">
        <f t="shared" si="310"/>
        <v/>
      </c>
      <c r="DB342" s="104" t="str">
        <f t="shared" si="310"/>
        <v/>
      </c>
      <c r="DC342" s="104"/>
      <c r="DD342" s="104" t="str">
        <f t="shared" si="322"/>
        <v/>
      </c>
      <c r="DE342" s="104" t="str">
        <f t="shared" si="322"/>
        <v/>
      </c>
      <c r="DF342" s="104" t="str">
        <f t="shared" si="322"/>
        <v/>
      </c>
      <c r="DG342" s="104" t="str">
        <f t="shared" si="322"/>
        <v/>
      </c>
      <c r="DH342" s="104" t="str">
        <f t="shared" si="322"/>
        <v/>
      </c>
      <c r="DI342" s="104" t="str">
        <f t="shared" si="311"/>
        <v/>
      </c>
      <c r="DJ342" s="104" t="str">
        <f t="shared" si="311"/>
        <v/>
      </c>
      <c r="DK342" s="104" t="str">
        <f t="shared" si="311"/>
        <v/>
      </c>
      <c r="DL342" s="104" t="str">
        <f t="shared" si="311"/>
        <v/>
      </c>
      <c r="DM342" s="104" t="str">
        <f t="shared" si="311"/>
        <v/>
      </c>
      <c r="DN342" s="104" t="str">
        <f t="shared" si="311"/>
        <v/>
      </c>
      <c r="DO342" s="104" t="str">
        <f t="shared" si="311"/>
        <v/>
      </c>
      <c r="DP342" s="104" t="str">
        <f t="shared" si="311"/>
        <v/>
      </c>
      <c r="DQ342" s="104"/>
      <c r="DR342" s="104" t="str">
        <f t="shared" si="323"/>
        <v/>
      </c>
      <c r="DS342" s="104" t="str">
        <f t="shared" si="323"/>
        <v/>
      </c>
      <c r="DT342" s="104" t="str">
        <f t="shared" si="323"/>
        <v/>
      </c>
      <c r="DU342" s="104" t="str">
        <f t="shared" si="323"/>
        <v/>
      </c>
      <c r="DV342" s="104" t="str">
        <f t="shared" si="323"/>
        <v/>
      </c>
      <c r="DW342" s="104" t="str">
        <f t="shared" si="312"/>
        <v/>
      </c>
      <c r="DX342" s="104" t="str">
        <f t="shared" si="312"/>
        <v/>
      </c>
      <c r="DY342" s="104" t="str">
        <f t="shared" si="312"/>
        <v/>
      </c>
      <c r="DZ342" s="104" t="str">
        <f t="shared" si="312"/>
        <v/>
      </c>
      <c r="EA342" s="104" t="str">
        <f t="shared" si="312"/>
        <v/>
      </c>
      <c r="EB342" s="104" t="str">
        <f t="shared" si="312"/>
        <v/>
      </c>
      <c r="EC342" s="104" t="str">
        <f t="shared" si="312"/>
        <v/>
      </c>
      <c r="ED342" s="104" t="str">
        <f t="shared" si="312"/>
        <v/>
      </c>
      <c r="EE342" s="104"/>
      <c r="EF342" s="104" t="str">
        <f t="shared" si="324"/>
        <v/>
      </c>
      <c r="EG342" s="104" t="str">
        <f t="shared" si="324"/>
        <v/>
      </c>
      <c r="EH342" s="104" t="str">
        <f t="shared" si="324"/>
        <v/>
      </c>
      <c r="EI342" s="104" t="str">
        <f t="shared" si="324"/>
        <v/>
      </c>
      <c r="EJ342" s="104" t="str">
        <f t="shared" si="324"/>
        <v/>
      </c>
      <c r="EK342" s="104" t="str">
        <f t="shared" si="313"/>
        <v/>
      </c>
      <c r="EL342" s="104" t="str">
        <f t="shared" si="313"/>
        <v/>
      </c>
      <c r="EM342" s="104" t="str">
        <f t="shared" si="313"/>
        <v/>
      </c>
      <c r="EN342" s="104" t="str">
        <f t="shared" si="313"/>
        <v/>
      </c>
      <c r="EO342" s="104" t="str">
        <f t="shared" si="313"/>
        <v/>
      </c>
      <c r="EP342" s="104" t="str">
        <f t="shared" si="313"/>
        <v/>
      </c>
      <c r="EQ342" s="104" t="str">
        <f t="shared" si="313"/>
        <v/>
      </c>
      <c r="ER342" s="104" t="str">
        <f t="shared" si="313"/>
        <v/>
      </c>
      <c r="ES342" s="104"/>
      <c r="ET342" s="104" t="str">
        <f t="shared" si="325"/>
        <v/>
      </c>
      <c r="EU342" s="104" t="str">
        <f t="shared" si="325"/>
        <v/>
      </c>
      <c r="EV342" s="104" t="str">
        <f t="shared" si="325"/>
        <v/>
      </c>
      <c r="EW342" s="104" t="str">
        <f t="shared" si="325"/>
        <v/>
      </c>
      <c r="EX342" s="104" t="str">
        <f t="shared" si="325"/>
        <v/>
      </c>
      <c r="EY342" s="104" t="str">
        <f t="shared" si="314"/>
        <v/>
      </c>
      <c r="EZ342" s="104" t="str">
        <f t="shared" si="314"/>
        <v/>
      </c>
      <c r="FA342" s="104" t="str">
        <f t="shared" si="314"/>
        <v/>
      </c>
      <c r="FB342" s="104" t="str">
        <f t="shared" si="314"/>
        <v/>
      </c>
      <c r="FC342" s="104" t="str">
        <f t="shared" si="314"/>
        <v/>
      </c>
      <c r="FD342" s="104" t="str">
        <f t="shared" si="314"/>
        <v/>
      </c>
      <c r="FE342" s="104" t="str">
        <f t="shared" si="314"/>
        <v/>
      </c>
      <c r="FF342" s="104" t="str">
        <f t="shared" si="314"/>
        <v/>
      </c>
      <c r="FG342" s="104"/>
      <c r="FH342" s="104" t="str">
        <f t="shared" si="326"/>
        <v/>
      </c>
      <c r="FI342" s="104" t="str">
        <f t="shared" si="326"/>
        <v/>
      </c>
      <c r="FJ342" s="104" t="str">
        <f t="shared" si="326"/>
        <v/>
      </c>
      <c r="FK342" s="104" t="str">
        <f t="shared" si="326"/>
        <v/>
      </c>
      <c r="FL342" s="104" t="str">
        <f t="shared" si="326"/>
        <v/>
      </c>
      <c r="FM342" s="104" t="str">
        <f t="shared" si="315"/>
        <v/>
      </c>
      <c r="FN342" s="104" t="str">
        <f t="shared" si="315"/>
        <v/>
      </c>
      <c r="FO342" s="104" t="str">
        <f t="shared" si="315"/>
        <v/>
      </c>
      <c r="FP342" s="104" t="str">
        <f t="shared" si="315"/>
        <v/>
      </c>
      <c r="FQ342" s="104" t="str">
        <f t="shared" si="315"/>
        <v/>
      </c>
      <c r="FR342" s="104" t="str">
        <f t="shared" si="315"/>
        <v/>
      </c>
      <c r="FS342" s="104" t="str">
        <f t="shared" si="315"/>
        <v/>
      </c>
      <c r="FT342" s="104" t="str">
        <f t="shared" si="315"/>
        <v/>
      </c>
      <c r="FU342" s="104"/>
      <c r="FV342" s="104" t="str">
        <f t="shared" si="327"/>
        <v/>
      </c>
      <c r="FW342" s="104" t="str">
        <f t="shared" si="327"/>
        <v/>
      </c>
      <c r="FX342" s="104" t="str">
        <f t="shared" si="327"/>
        <v/>
      </c>
      <c r="FY342" s="104" t="str">
        <f t="shared" si="327"/>
        <v/>
      </c>
      <c r="FZ342" s="104" t="str">
        <f t="shared" si="327"/>
        <v/>
      </c>
      <c r="GA342" s="104" t="str">
        <f t="shared" si="316"/>
        <v/>
      </c>
      <c r="GB342" s="104" t="str">
        <f t="shared" si="316"/>
        <v/>
      </c>
      <c r="GC342" s="104" t="str">
        <f t="shared" si="316"/>
        <v/>
      </c>
      <c r="GD342" s="104" t="str">
        <f t="shared" si="316"/>
        <v/>
      </c>
      <c r="GE342" s="104" t="str">
        <f t="shared" si="316"/>
        <v/>
      </c>
      <c r="GF342" s="104" t="str">
        <f t="shared" si="316"/>
        <v/>
      </c>
      <c r="GG342" s="104" t="str">
        <f t="shared" si="316"/>
        <v/>
      </c>
      <c r="GH342" s="104" t="str">
        <f t="shared" si="316"/>
        <v/>
      </c>
      <c r="GI342" s="104"/>
      <c r="GJ342" s="104" t="str">
        <f t="shared" si="328"/>
        <v/>
      </c>
      <c r="GK342" s="104" t="str">
        <f t="shared" si="328"/>
        <v/>
      </c>
      <c r="GL342" s="104" t="str">
        <f t="shared" si="328"/>
        <v/>
      </c>
      <c r="GM342" s="104" t="str">
        <f t="shared" si="328"/>
        <v/>
      </c>
      <c r="GN342" s="104" t="str">
        <f t="shared" si="328"/>
        <v/>
      </c>
      <c r="GO342" s="104" t="str">
        <f t="shared" si="317"/>
        <v/>
      </c>
      <c r="GP342" s="104" t="str">
        <f t="shared" si="317"/>
        <v/>
      </c>
      <c r="GQ342" s="104" t="str">
        <f t="shared" si="317"/>
        <v/>
      </c>
      <c r="GR342" s="104" t="str">
        <f t="shared" si="317"/>
        <v/>
      </c>
      <c r="GS342" s="104" t="str">
        <f t="shared" si="317"/>
        <v/>
      </c>
      <c r="GT342" s="104" t="str">
        <f t="shared" si="317"/>
        <v/>
      </c>
      <c r="GU342" s="104" t="str">
        <f t="shared" si="317"/>
        <v/>
      </c>
      <c r="GV342" s="104" t="str">
        <f t="shared" si="317"/>
        <v/>
      </c>
      <c r="GW342" s="104"/>
      <c r="GX342" s="104" t="str">
        <f t="shared" si="329"/>
        <v/>
      </c>
      <c r="GY342" s="104" t="str">
        <f t="shared" si="329"/>
        <v/>
      </c>
      <c r="GZ342" s="104" t="str">
        <f t="shared" si="329"/>
        <v/>
      </c>
      <c r="HA342" s="104" t="str">
        <f t="shared" si="329"/>
        <v/>
      </c>
      <c r="HB342" s="104" t="str">
        <f t="shared" si="329"/>
        <v/>
      </c>
      <c r="HC342" s="104" t="str">
        <f t="shared" si="318"/>
        <v/>
      </c>
      <c r="HD342" s="104" t="str">
        <f t="shared" si="318"/>
        <v/>
      </c>
      <c r="HE342" s="104" t="str">
        <f t="shared" si="318"/>
        <v/>
      </c>
      <c r="HF342" s="104" t="str">
        <f t="shared" si="318"/>
        <v/>
      </c>
      <c r="HG342" s="104" t="str">
        <f t="shared" si="318"/>
        <v/>
      </c>
      <c r="HH342" s="104" t="str">
        <f t="shared" si="318"/>
        <v/>
      </c>
      <c r="HI342" s="104" t="str">
        <f t="shared" si="318"/>
        <v/>
      </c>
      <c r="HJ342" s="104" t="str">
        <f t="shared" si="318"/>
        <v/>
      </c>
    </row>
    <row r="343" spans="1:218" x14ac:dyDescent="0.25">
      <c r="A343" s="91">
        <v>40680</v>
      </c>
      <c r="B343" s="113">
        <v>0.75</v>
      </c>
      <c r="C343" s="114" t="s">
        <v>565</v>
      </c>
      <c r="D343" s="160" t="s">
        <v>705</v>
      </c>
      <c r="E343" s="112">
        <v>19.399999999999999</v>
      </c>
      <c r="F343" s="134"/>
      <c r="G343" s="161" t="s">
        <v>706</v>
      </c>
      <c r="H343" s="162"/>
      <c r="I343" s="136"/>
      <c r="J343" s="104" t="str">
        <f t="shared" si="308"/>
        <v/>
      </c>
      <c r="K343" s="104" t="str">
        <f t="shared" si="308"/>
        <v/>
      </c>
      <c r="L343" s="104" t="str">
        <f t="shared" si="319"/>
        <v/>
      </c>
      <c r="M343" s="104" t="str">
        <f t="shared" si="319"/>
        <v/>
      </c>
      <c r="N343" s="104" t="str">
        <f t="shared" si="319"/>
        <v/>
      </c>
      <c r="O343" s="104" t="str">
        <f t="shared" si="319"/>
        <v/>
      </c>
      <c r="P343" s="104" t="str">
        <f t="shared" si="319"/>
        <v/>
      </c>
      <c r="Q343" s="104" t="str">
        <f t="shared" si="319"/>
        <v/>
      </c>
      <c r="R343" s="104" t="str">
        <f t="shared" si="319"/>
        <v/>
      </c>
      <c r="S343" s="104" t="str">
        <f t="shared" si="319"/>
        <v/>
      </c>
      <c r="T343" s="104" t="str">
        <f t="shared" si="319"/>
        <v/>
      </c>
      <c r="U343" s="104" t="str">
        <f t="shared" si="319"/>
        <v/>
      </c>
      <c r="V343" s="104" t="str">
        <f t="shared" si="319"/>
        <v/>
      </c>
      <c r="W343" s="136"/>
      <c r="X343" s="104" t="str">
        <f t="shared" si="330"/>
        <v/>
      </c>
      <c r="Y343" s="104" t="str">
        <f t="shared" si="330"/>
        <v/>
      </c>
      <c r="Z343" s="104" t="str">
        <f t="shared" si="330"/>
        <v/>
      </c>
      <c r="AA343" s="104" t="str">
        <f t="shared" si="330"/>
        <v/>
      </c>
      <c r="AB343" s="104" t="str">
        <f t="shared" si="330"/>
        <v/>
      </c>
      <c r="AC343" s="104" t="str">
        <f t="shared" si="330"/>
        <v/>
      </c>
      <c r="AD343" s="104" t="str">
        <f t="shared" si="330"/>
        <v/>
      </c>
      <c r="AE343" s="104" t="str">
        <f t="shared" si="330"/>
        <v/>
      </c>
      <c r="AF343" s="104" t="str">
        <f t="shared" si="330"/>
        <v/>
      </c>
      <c r="AG343" s="104" t="str">
        <f t="shared" si="330"/>
        <v/>
      </c>
      <c r="AH343" s="104" t="str">
        <f t="shared" si="330"/>
        <v/>
      </c>
      <c r="AI343" s="104" t="str">
        <f t="shared" si="330"/>
        <v/>
      </c>
      <c r="AJ343" s="104" t="str">
        <f t="shared" si="330"/>
        <v/>
      </c>
      <c r="AK343" s="104"/>
      <c r="AL343" s="104" t="str">
        <f t="shared" si="331"/>
        <v/>
      </c>
      <c r="AM343" s="104" t="str">
        <f t="shared" si="331"/>
        <v/>
      </c>
      <c r="AN343" s="104" t="str">
        <f t="shared" si="331"/>
        <v/>
      </c>
      <c r="AO343" s="104" t="str">
        <f t="shared" si="331"/>
        <v/>
      </c>
      <c r="AP343" s="104" t="str">
        <f t="shared" si="331"/>
        <v/>
      </c>
      <c r="AQ343" s="104" t="str">
        <f t="shared" si="331"/>
        <v/>
      </c>
      <c r="AR343" s="104" t="str">
        <f t="shared" si="331"/>
        <v/>
      </c>
      <c r="AS343" s="104" t="str">
        <f t="shared" si="331"/>
        <v/>
      </c>
      <c r="AT343" s="104" t="str">
        <f t="shared" si="331"/>
        <v/>
      </c>
      <c r="AU343" s="104" t="str">
        <f t="shared" si="331"/>
        <v/>
      </c>
      <c r="AV343" s="104" t="str">
        <f t="shared" si="331"/>
        <v/>
      </c>
      <c r="AW343" s="104" t="str">
        <f t="shared" si="331"/>
        <v/>
      </c>
      <c r="AX343" s="104" t="str">
        <f t="shared" si="331"/>
        <v/>
      </c>
      <c r="AY343" s="104"/>
      <c r="AZ343" s="104" t="str">
        <f t="shared" si="332"/>
        <v/>
      </c>
      <c r="BA343" s="104" t="str">
        <f t="shared" si="332"/>
        <v/>
      </c>
      <c r="BB343" s="104" t="str">
        <f t="shared" si="332"/>
        <v/>
      </c>
      <c r="BC343" s="104" t="str">
        <f t="shared" si="332"/>
        <v/>
      </c>
      <c r="BD343" s="104" t="str">
        <f t="shared" si="332"/>
        <v/>
      </c>
      <c r="BE343" s="104" t="str">
        <f t="shared" si="332"/>
        <v/>
      </c>
      <c r="BF343" s="104" t="str">
        <f t="shared" si="332"/>
        <v/>
      </c>
      <c r="BG343" s="104" t="str">
        <f t="shared" si="332"/>
        <v/>
      </c>
      <c r="BH343" s="104" t="str">
        <f t="shared" si="332"/>
        <v/>
      </c>
      <c r="BI343" s="104" t="str">
        <f t="shared" si="332"/>
        <v/>
      </c>
      <c r="BJ343" s="104" t="str">
        <f t="shared" si="332"/>
        <v/>
      </c>
      <c r="BK343" s="104" t="str">
        <f t="shared" si="332"/>
        <v/>
      </c>
      <c r="BL343" s="104" t="str">
        <f t="shared" si="332"/>
        <v/>
      </c>
      <c r="BM343" s="104"/>
      <c r="BN343" s="104" t="str">
        <f t="shared" si="333"/>
        <v/>
      </c>
      <c r="BO343" s="104" t="str">
        <f t="shared" si="333"/>
        <v/>
      </c>
      <c r="BP343" s="104" t="str">
        <f t="shared" si="333"/>
        <v/>
      </c>
      <c r="BQ343" s="104" t="str">
        <f t="shared" si="333"/>
        <v/>
      </c>
      <c r="BR343" s="104" t="str">
        <f t="shared" si="333"/>
        <v/>
      </c>
      <c r="BS343" s="104" t="str">
        <f t="shared" si="333"/>
        <v/>
      </c>
      <c r="BT343" s="104" t="str">
        <f t="shared" si="333"/>
        <v/>
      </c>
      <c r="BU343" s="104" t="str">
        <f t="shared" si="333"/>
        <v/>
      </c>
      <c r="BV343" s="104" t="str">
        <f t="shared" si="333"/>
        <v/>
      </c>
      <c r="BW343" s="104" t="str">
        <f t="shared" si="333"/>
        <v/>
      </c>
      <c r="BX343" s="104" t="str">
        <f t="shared" si="333"/>
        <v/>
      </c>
      <c r="BY343" s="104" t="str">
        <f t="shared" si="333"/>
        <v/>
      </c>
      <c r="BZ343" s="104" t="str">
        <f t="shared" si="333"/>
        <v/>
      </c>
      <c r="CA343" s="104"/>
      <c r="CB343" s="104" t="str">
        <f t="shared" si="320"/>
        <v/>
      </c>
      <c r="CC343" s="104" t="str">
        <f t="shared" si="320"/>
        <v/>
      </c>
      <c r="CD343" s="104" t="str">
        <f t="shared" si="320"/>
        <v/>
      </c>
      <c r="CE343" s="104" t="str">
        <f t="shared" si="320"/>
        <v/>
      </c>
      <c r="CF343" s="104" t="str">
        <f t="shared" si="320"/>
        <v/>
      </c>
      <c r="CG343" s="104" t="str">
        <f t="shared" si="309"/>
        <v/>
      </c>
      <c r="CH343" s="104" t="str">
        <f t="shared" si="309"/>
        <v/>
      </c>
      <c r="CI343" s="104" t="str">
        <f t="shared" si="309"/>
        <v/>
      </c>
      <c r="CJ343" s="104" t="str">
        <f t="shared" si="309"/>
        <v/>
      </c>
      <c r="CK343" s="104" t="str">
        <f t="shared" si="309"/>
        <v/>
      </c>
      <c r="CL343" s="104" t="str">
        <f t="shared" si="309"/>
        <v/>
      </c>
      <c r="CM343" s="104" t="str">
        <f t="shared" si="309"/>
        <v/>
      </c>
      <c r="CN343" s="104" t="str">
        <f t="shared" si="309"/>
        <v/>
      </c>
      <c r="CO343" s="104"/>
      <c r="CP343" s="104" t="str">
        <f t="shared" si="321"/>
        <v/>
      </c>
      <c r="CQ343" s="104" t="str">
        <f t="shared" si="321"/>
        <v/>
      </c>
      <c r="CR343" s="104" t="str">
        <f t="shared" si="321"/>
        <v/>
      </c>
      <c r="CS343" s="104" t="str">
        <f t="shared" si="321"/>
        <v/>
      </c>
      <c r="CT343" s="104" t="str">
        <f t="shared" si="321"/>
        <v/>
      </c>
      <c r="CU343" s="104" t="str">
        <f t="shared" si="310"/>
        <v/>
      </c>
      <c r="CV343" s="104" t="str">
        <f t="shared" si="310"/>
        <v/>
      </c>
      <c r="CW343" s="104" t="str">
        <f t="shared" si="310"/>
        <v/>
      </c>
      <c r="CX343" s="104" t="str">
        <f t="shared" si="310"/>
        <v/>
      </c>
      <c r="CY343" s="104" t="str">
        <f t="shared" si="310"/>
        <v/>
      </c>
      <c r="CZ343" s="104" t="str">
        <f t="shared" si="310"/>
        <v/>
      </c>
      <c r="DA343" s="104" t="str">
        <f t="shared" si="310"/>
        <v/>
      </c>
      <c r="DB343" s="104" t="str">
        <f t="shared" si="310"/>
        <v/>
      </c>
      <c r="DC343" s="104"/>
      <c r="DD343" s="104" t="str">
        <f t="shared" si="322"/>
        <v/>
      </c>
      <c r="DE343" s="104" t="str">
        <f t="shared" si="322"/>
        <v/>
      </c>
      <c r="DF343" s="104" t="str">
        <f t="shared" si="322"/>
        <v/>
      </c>
      <c r="DG343" s="104" t="str">
        <f t="shared" si="322"/>
        <v/>
      </c>
      <c r="DH343" s="104" t="str">
        <f t="shared" si="322"/>
        <v/>
      </c>
      <c r="DI343" s="104" t="str">
        <f t="shared" si="311"/>
        <v/>
      </c>
      <c r="DJ343" s="104" t="str">
        <f t="shared" si="311"/>
        <v/>
      </c>
      <c r="DK343" s="104" t="str">
        <f t="shared" si="311"/>
        <v/>
      </c>
      <c r="DL343" s="104" t="str">
        <f t="shared" si="311"/>
        <v/>
      </c>
      <c r="DM343" s="104" t="str">
        <f t="shared" si="311"/>
        <v/>
      </c>
      <c r="DN343" s="104" t="str">
        <f t="shared" si="311"/>
        <v/>
      </c>
      <c r="DO343" s="104" t="str">
        <f t="shared" si="311"/>
        <v/>
      </c>
      <c r="DP343" s="104" t="str">
        <f t="shared" si="311"/>
        <v/>
      </c>
      <c r="DQ343" s="104"/>
      <c r="DR343" s="104" t="str">
        <f t="shared" si="323"/>
        <v/>
      </c>
      <c r="DS343" s="104" t="str">
        <f t="shared" si="323"/>
        <v/>
      </c>
      <c r="DT343" s="104" t="str">
        <f t="shared" si="323"/>
        <v/>
      </c>
      <c r="DU343" s="104" t="str">
        <f t="shared" si="323"/>
        <v/>
      </c>
      <c r="DV343" s="104" t="str">
        <f t="shared" si="323"/>
        <v/>
      </c>
      <c r="DW343" s="104" t="str">
        <f t="shared" si="312"/>
        <v/>
      </c>
      <c r="DX343" s="104" t="str">
        <f t="shared" si="312"/>
        <v/>
      </c>
      <c r="DY343" s="104" t="str">
        <f t="shared" si="312"/>
        <v/>
      </c>
      <c r="DZ343" s="104" t="str">
        <f t="shared" si="312"/>
        <v/>
      </c>
      <c r="EA343" s="104" t="str">
        <f t="shared" si="312"/>
        <v/>
      </c>
      <c r="EB343" s="104" t="str">
        <f t="shared" si="312"/>
        <v/>
      </c>
      <c r="EC343" s="104" t="str">
        <f t="shared" si="312"/>
        <v/>
      </c>
      <c r="ED343" s="104" t="str">
        <f t="shared" si="312"/>
        <v/>
      </c>
      <c r="EE343" s="104"/>
      <c r="EF343" s="104" t="str">
        <f t="shared" si="324"/>
        <v/>
      </c>
      <c r="EG343" s="104" t="str">
        <f t="shared" si="324"/>
        <v/>
      </c>
      <c r="EH343" s="104" t="str">
        <f t="shared" si="324"/>
        <v/>
      </c>
      <c r="EI343" s="104" t="str">
        <f t="shared" si="324"/>
        <v/>
      </c>
      <c r="EJ343" s="104" t="str">
        <f t="shared" si="324"/>
        <v/>
      </c>
      <c r="EK343" s="104" t="str">
        <f t="shared" si="313"/>
        <v/>
      </c>
      <c r="EL343" s="104" t="str">
        <f t="shared" si="313"/>
        <v/>
      </c>
      <c r="EM343" s="104" t="str">
        <f t="shared" si="313"/>
        <v/>
      </c>
      <c r="EN343" s="104" t="str">
        <f t="shared" si="313"/>
        <v/>
      </c>
      <c r="EO343" s="104" t="str">
        <f t="shared" si="313"/>
        <v/>
      </c>
      <c r="EP343" s="104" t="str">
        <f t="shared" si="313"/>
        <v/>
      </c>
      <c r="EQ343" s="104" t="str">
        <f t="shared" si="313"/>
        <v/>
      </c>
      <c r="ER343" s="104" t="str">
        <f t="shared" si="313"/>
        <v/>
      </c>
      <c r="ES343" s="104"/>
      <c r="ET343" s="104" t="str">
        <f t="shared" si="325"/>
        <v/>
      </c>
      <c r="EU343" s="104" t="str">
        <f t="shared" si="325"/>
        <v/>
      </c>
      <c r="EV343" s="104" t="str">
        <f t="shared" si="325"/>
        <v/>
      </c>
      <c r="EW343" s="104" t="str">
        <f t="shared" si="325"/>
        <v/>
      </c>
      <c r="EX343" s="104" t="str">
        <f t="shared" si="325"/>
        <v/>
      </c>
      <c r="EY343" s="104" t="str">
        <f t="shared" si="314"/>
        <v/>
      </c>
      <c r="EZ343" s="104" t="str">
        <f t="shared" si="314"/>
        <v/>
      </c>
      <c r="FA343" s="104" t="str">
        <f t="shared" si="314"/>
        <v/>
      </c>
      <c r="FB343" s="104" t="str">
        <f t="shared" si="314"/>
        <v/>
      </c>
      <c r="FC343" s="104" t="str">
        <f t="shared" si="314"/>
        <v/>
      </c>
      <c r="FD343" s="104" t="str">
        <f t="shared" si="314"/>
        <v/>
      </c>
      <c r="FE343" s="104" t="str">
        <f t="shared" si="314"/>
        <v/>
      </c>
      <c r="FF343" s="104" t="str">
        <f t="shared" si="314"/>
        <v/>
      </c>
      <c r="FG343" s="104"/>
      <c r="FH343" s="104" t="str">
        <f t="shared" si="326"/>
        <v/>
      </c>
      <c r="FI343" s="104" t="str">
        <f t="shared" si="326"/>
        <v/>
      </c>
      <c r="FJ343" s="104" t="str">
        <f t="shared" si="326"/>
        <v/>
      </c>
      <c r="FK343" s="104" t="str">
        <f t="shared" si="326"/>
        <v/>
      </c>
      <c r="FL343" s="104" t="str">
        <f t="shared" si="326"/>
        <v/>
      </c>
      <c r="FM343" s="104" t="str">
        <f t="shared" si="315"/>
        <v/>
      </c>
      <c r="FN343" s="104" t="str">
        <f t="shared" si="315"/>
        <v/>
      </c>
      <c r="FO343" s="104" t="str">
        <f t="shared" si="315"/>
        <v/>
      </c>
      <c r="FP343" s="104" t="str">
        <f t="shared" si="315"/>
        <v/>
      </c>
      <c r="FQ343" s="104" t="str">
        <f t="shared" si="315"/>
        <v/>
      </c>
      <c r="FR343" s="104" t="str">
        <f t="shared" si="315"/>
        <v/>
      </c>
      <c r="FS343" s="104" t="str">
        <f t="shared" si="315"/>
        <v/>
      </c>
      <c r="FT343" s="104" t="str">
        <f t="shared" si="315"/>
        <v/>
      </c>
      <c r="FU343" s="104"/>
      <c r="FV343" s="104" t="str">
        <f t="shared" si="327"/>
        <v/>
      </c>
      <c r="FW343" s="104" t="str">
        <f t="shared" si="327"/>
        <v/>
      </c>
      <c r="FX343" s="104" t="str">
        <f t="shared" si="327"/>
        <v/>
      </c>
      <c r="FY343" s="104" t="str">
        <f t="shared" si="327"/>
        <v/>
      </c>
      <c r="FZ343" s="104" t="str">
        <f t="shared" si="327"/>
        <v/>
      </c>
      <c r="GA343" s="104" t="str">
        <f t="shared" si="316"/>
        <v/>
      </c>
      <c r="GB343" s="104" t="str">
        <f t="shared" si="316"/>
        <v/>
      </c>
      <c r="GC343" s="104" t="str">
        <f t="shared" si="316"/>
        <v/>
      </c>
      <c r="GD343" s="104" t="str">
        <f t="shared" si="316"/>
        <v/>
      </c>
      <c r="GE343" s="104" t="str">
        <f t="shared" si="316"/>
        <v/>
      </c>
      <c r="GF343" s="104" t="str">
        <f t="shared" si="316"/>
        <v/>
      </c>
      <c r="GG343" s="104" t="str">
        <f t="shared" si="316"/>
        <v/>
      </c>
      <c r="GH343" s="104" t="str">
        <f t="shared" si="316"/>
        <v/>
      </c>
      <c r="GI343" s="104"/>
      <c r="GJ343" s="104" t="str">
        <f t="shared" si="328"/>
        <v/>
      </c>
      <c r="GK343" s="104" t="str">
        <f t="shared" si="328"/>
        <v/>
      </c>
      <c r="GL343" s="104" t="str">
        <f t="shared" si="328"/>
        <v/>
      </c>
      <c r="GM343" s="104" t="str">
        <f t="shared" si="328"/>
        <v/>
      </c>
      <c r="GN343" s="104" t="str">
        <f t="shared" si="328"/>
        <v/>
      </c>
      <c r="GO343" s="104" t="str">
        <f t="shared" si="317"/>
        <v/>
      </c>
      <c r="GP343" s="104" t="str">
        <f t="shared" si="317"/>
        <v/>
      </c>
      <c r="GQ343" s="104" t="str">
        <f t="shared" si="317"/>
        <v/>
      </c>
      <c r="GR343" s="104" t="str">
        <f t="shared" si="317"/>
        <v/>
      </c>
      <c r="GS343" s="104" t="str">
        <f t="shared" si="317"/>
        <v/>
      </c>
      <c r="GT343" s="104" t="str">
        <f t="shared" si="317"/>
        <v/>
      </c>
      <c r="GU343" s="104" t="str">
        <f t="shared" si="317"/>
        <v/>
      </c>
      <c r="GV343" s="104" t="str">
        <f t="shared" si="317"/>
        <v/>
      </c>
      <c r="GW343" s="104"/>
      <c r="GX343" s="104" t="str">
        <f t="shared" si="329"/>
        <v/>
      </c>
      <c r="GY343" s="104" t="str">
        <f t="shared" si="329"/>
        <v/>
      </c>
      <c r="GZ343" s="104" t="str">
        <f t="shared" si="329"/>
        <v/>
      </c>
      <c r="HA343" s="104" t="str">
        <f t="shared" si="329"/>
        <v/>
      </c>
      <c r="HB343" s="104" t="str">
        <f t="shared" si="329"/>
        <v/>
      </c>
      <c r="HC343" s="104" t="str">
        <f t="shared" si="318"/>
        <v/>
      </c>
      <c r="HD343" s="104" t="str">
        <f t="shared" si="318"/>
        <v/>
      </c>
      <c r="HE343" s="104" t="str">
        <f t="shared" si="318"/>
        <v/>
      </c>
      <c r="HF343" s="104" t="str">
        <f t="shared" si="318"/>
        <v/>
      </c>
      <c r="HG343" s="104" t="str">
        <f t="shared" si="318"/>
        <v/>
      </c>
      <c r="HH343" s="104" t="str">
        <f t="shared" si="318"/>
        <v/>
      </c>
      <c r="HI343" s="104" t="str">
        <f t="shared" si="318"/>
        <v/>
      </c>
      <c r="HJ343" s="104" t="str">
        <f t="shared" si="318"/>
        <v/>
      </c>
    </row>
    <row r="344" spans="1:218" x14ac:dyDescent="0.25">
      <c r="A344" s="91">
        <v>40680</v>
      </c>
      <c r="B344" s="113">
        <v>0.75</v>
      </c>
      <c r="C344" s="114" t="s">
        <v>565</v>
      </c>
      <c r="D344" s="160" t="s">
        <v>705</v>
      </c>
      <c r="E344" s="112">
        <v>19.2</v>
      </c>
      <c r="F344" s="134"/>
      <c r="G344" s="161" t="s">
        <v>706</v>
      </c>
      <c r="H344" s="162"/>
      <c r="I344" s="136"/>
      <c r="J344" s="104" t="str">
        <f t="shared" si="308"/>
        <v/>
      </c>
      <c r="K344" s="104" t="str">
        <f t="shared" si="308"/>
        <v/>
      </c>
      <c r="L344" s="104" t="str">
        <f t="shared" si="319"/>
        <v/>
      </c>
      <c r="M344" s="104" t="str">
        <f t="shared" si="319"/>
        <v/>
      </c>
      <c r="N344" s="104" t="str">
        <f t="shared" si="319"/>
        <v/>
      </c>
      <c r="O344" s="104" t="str">
        <f t="shared" si="319"/>
        <v/>
      </c>
      <c r="P344" s="104" t="str">
        <f t="shared" si="319"/>
        <v/>
      </c>
      <c r="Q344" s="104" t="str">
        <f t="shared" si="319"/>
        <v/>
      </c>
      <c r="R344" s="104" t="str">
        <f t="shared" si="319"/>
        <v/>
      </c>
      <c r="S344" s="104" t="str">
        <f t="shared" si="319"/>
        <v/>
      </c>
      <c r="T344" s="104" t="str">
        <f t="shared" si="319"/>
        <v/>
      </c>
      <c r="U344" s="104" t="str">
        <f t="shared" si="319"/>
        <v/>
      </c>
      <c r="V344" s="104" t="str">
        <f t="shared" si="319"/>
        <v/>
      </c>
      <c r="W344" s="136"/>
      <c r="X344" s="104" t="str">
        <f t="shared" si="330"/>
        <v/>
      </c>
      <c r="Y344" s="104" t="str">
        <f t="shared" si="330"/>
        <v/>
      </c>
      <c r="Z344" s="104" t="str">
        <f t="shared" si="330"/>
        <v/>
      </c>
      <c r="AA344" s="104" t="str">
        <f t="shared" si="330"/>
        <v/>
      </c>
      <c r="AB344" s="104" t="str">
        <f t="shared" si="330"/>
        <v/>
      </c>
      <c r="AC344" s="104" t="str">
        <f t="shared" si="330"/>
        <v/>
      </c>
      <c r="AD344" s="104" t="str">
        <f t="shared" si="330"/>
        <v/>
      </c>
      <c r="AE344" s="104" t="str">
        <f t="shared" si="330"/>
        <v/>
      </c>
      <c r="AF344" s="104" t="str">
        <f t="shared" si="330"/>
        <v/>
      </c>
      <c r="AG344" s="104" t="str">
        <f t="shared" si="330"/>
        <v/>
      </c>
      <c r="AH344" s="104" t="str">
        <f t="shared" si="330"/>
        <v/>
      </c>
      <c r="AI344" s="104" t="str">
        <f t="shared" si="330"/>
        <v/>
      </c>
      <c r="AJ344" s="104" t="str">
        <f t="shared" si="330"/>
        <v/>
      </c>
      <c r="AK344" s="104"/>
      <c r="AL344" s="104" t="str">
        <f t="shared" si="331"/>
        <v/>
      </c>
      <c r="AM344" s="104" t="str">
        <f t="shared" si="331"/>
        <v/>
      </c>
      <c r="AN344" s="104" t="str">
        <f t="shared" si="331"/>
        <v/>
      </c>
      <c r="AO344" s="104" t="str">
        <f t="shared" si="331"/>
        <v/>
      </c>
      <c r="AP344" s="104" t="str">
        <f t="shared" si="331"/>
        <v/>
      </c>
      <c r="AQ344" s="104" t="str">
        <f t="shared" si="331"/>
        <v/>
      </c>
      <c r="AR344" s="104" t="str">
        <f t="shared" si="331"/>
        <v/>
      </c>
      <c r="AS344" s="104" t="str">
        <f t="shared" si="331"/>
        <v/>
      </c>
      <c r="AT344" s="104" t="str">
        <f t="shared" si="331"/>
        <v/>
      </c>
      <c r="AU344" s="104" t="str">
        <f t="shared" si="331"/>
        <v/>
      </c>
      <c r="AV344" s="104" t="str">
        <f t="shared" si="331"/>
        <v/>
      </c>
      <c r="AW344" s="104" t="str">
        <f t="shared" si="331"/>
        <v/>
      </c>
      <c r="AX344" s="104" t="str">
        <f t="shared" si="331"/>
        <v/>
      </c>
      <c r="AY344" s="104"/>
      <c r="AZ344" s="104" t="str">
        <f t="shared" si="332"/>
        <v/>
      </c>
      <c r="BA344" s="104" t="str">
        <f t="shared" si="332"/>
        <v/>
      </c>
      <c r="BB344" s="104" t="str">
        <f t="shared" si="332"/>
        <v/>
      </c>
      <c r="BC344" s="104" t="str">
        <f t="shared" si="332"/>
        <v/>
      </c>
      <c r="BD344" s="104" t="str">
        <f t="shared" si="332"/>
        <v/>
      </c>
      <c r="BE344" s="104" t="str">
        <f t="shared" si="332"/>
        <v/>
      </c>
      <c r="BF344" s="104" t="str">
        <f t="shared" si="332"/>
        <v/>
      </c>
      <c r="BG344" s="104" t="str">
        <f t="shared" si="332"/>
        <v/>
      </c>
      <c r="BH344" s="104" t="str">
        <f t="shared" si="332"/>
        <v/>
      </c>
      <c r="BI344" s="104" t="str">
        <f t="shared" si="332"/>
        <v/>
      </c>
      <c r="BJ344" s="104" t="str">
        <f t="shared" si="332"/>
        <v/>
      </c>
      <c r="BK344" s="104" t="str">
        <f t="shared" si="332"/>
        <v/>
      </c>
      <c r="BL344" s="104" t="str">
        <f t="shared" si="332"/>
        <v/>
      </c>
      <c r="BM344" s="104"/>
      <c r="BN344" s="104" t="str">
        <f t="shared" si="333"/>
        <v/>
      </c>
      <c r="BO344" s="104" t="str">
        <f t="shared" si="333"/>
        <v/>
      </c>
      <c r="BP344" s="104" t="str">
        <f t="shared" si="333"/>
        <v/>
      </c>
      <c r="BQ344" s="104" t="str">
        <f t="shared" si="333"/>
        <v/>
      </c>
      <c r="BR344" s="104" t="str">
        <f t="shared" si="333"/>
        <v/>
      </c>
      <c r="BS344" s="104" t="str">
        <f t="shared" si="333"/>
        <v/>
      </c>
      <c r="BT344" s="104" t="str">
        <f t="shared" si="333"/>
        <v/>
      </c>
      <c r="BU344" s="104" t="str">
        <f t="shared" si="333"/>
        <v/>
      </c>
      <c r="BV344" s="104" t="str">
        <f t="shared" si="333"/>
        <v/>
      </c>
      <c r="BW344" s="104" t="str">
        <f t="shared" si="333"/>
        <v/>
      </c>
      <c r="BX344" s="104" t="str">
        <f t="shared" si="333"/>
        <v/>
      </c>
      <c r="BY344" s="104" t="str">
        <f t="shared" si="333"/>
        <v/>
      </c>
      <c r="BZ344" s="104" t="str">
        <f t="shared" si="333"/>
        <v/>
      </c>
      <c r="CA344" s="104"/>
      <c r="CB344" s="104" t="str">
        <f t="shared" si="320"/>
        <v/>
      </c>
      <c r="CC344" s="104" t="str">
        <f t="shared" si="320"/>
        <v/>
      </c>
      <c r="CD344" s="104" t="str">
        <f t="shared" si="320"/>
        <v/>
      </c>
      <c r="CE344" s="104" t="str">
        <f t="shared" si="320"/>
        <v/>
      </c>
      <c r="CF344" s="104" t="str">
        <f t="shared" si="320"/>
        <v/>
      </c>
      <c r="CG344" s="104" t="str">
        <f t="shared" si="309"/>
        <v/>
      </c>
      <c r="CH344" s="104" t="str">
        <f t="shared" si="309"/>
        <v/>
      </c>
      <c r="CI344" s="104" t="str">
        <f t="shared" si="309"/>
        <v/>
      </c>
      <c r="CJ344" s="104" t="str">
        <f t="shared" si="309"/>
        <v/>
      </c>
      <c r="CK344" s="104" t="str">
        <f t="shared" si="309"/>
        <v/>
      </c>
      <c r="CL344" s="104" t="str">
        <f t="shared" si="309"/>
        <v/>
      </c>
      <c r="CM344" s="104" t="str">
        <f t="shared" si="309"/>
        <v/>
      </c>
      <c r="CN344" s="104" t="str">
        <f t="shared" si="309"/>
        <v/>
      </c>
      <c r="CO344" s="104"/>
      <c r="CP344" s="104" t="str">
        <f t="shared" si="321"/>
        <v/>
      </c>
      <c r="CQ344" s="104" t="str">
        <f t="shared" si="321"/>
        <v/>
      </c>
      <c r="CR344" s="104" t="str">
        <f t="shared" si="321"/>
        <v/>
      </c>
      <c r="CS344" s="104" t="str">
        <f t="shared" si="321"/>
        <v/>
      </c>
      <c r="CT344" s="104" t="str">
        <f t="shared" si="321"/>
        <v/>
      </c>
      <c r="CU344" s="104" t="str">
        <f t="shared" si="310"/>
        <v/>
      </c>
      <c r="CV344" s="104" t="str">
        <f t="shared" si="310"/>
        <v/>
      </c>
      <c r="CW344" s="104" t="str">
        <f t="shared" si="310"/>
        <v/>
      </c>
      <c r="CX344" s="104" t="str">
        <f t="shared" si="310"/>
        <v/>
      </c>
      <c r="CY344" s="104" t="str">
        <f t="shared" si="310"/>
        <v/>
      </c>
      <c r="CZ344" s="104" t="str">
        <f t="shared" si="310"/>
        <v/>
      </c>
      <c r="DA344" s="104" t="str">
        <f t="shared" si="310"/>
        <v/>
      </c>
      <c r="DB344" s="104" t="str">
        <f t="shared" si="310"/>
        <v/>
      </c>
      <c r="DC344" s="104"/>
      <c r="DD344" s="104" t="str">
        <f t="shared" si="322"/>
        <v/>
      </c>
      <c r="DE344" s="104" t="str">
        <f t="shared" si="322"/>
        <v/>
      </c>
      <c r="DF344" s="104" t="str">
        <f t="shared" si="322"/>
        <v/>
      </c>
      <c r="DG344" s="104" t="str">
        <f t="shared" si="322"/>
        <v/>
      </c>
      <c r="DH344" s="104" t="str">
        <f t="shared" si="322"/>
        <v/>
      </c>
      <c r="DI344" s="104" t="str">
        <f t="shared" si="311"/>
        <v/>
      </c>
      <c r="DJ344" s="104" t="str">
        <f t="shared" si="311"/>
        <v/>
      </c>
      <c r="DK344" s="104" t="str">
        <f t="shared" si="311"/>
        <v/>
      </c>
      <c r="DL344" s="104" t="str">
        <f t="shared" si="311"/>
        <v/>
      </c>
      <c r="DM344" s="104" t="str">
        <f t="shared" si="311"/>
        <v/>
      </c>
      <c r="DN344" s="104" t="str">
        <f t="shared" si="311"/>
        <v/>
      </c>
      <c r="DO344" s="104" t="str">
        <f t="shared" si="311"/>
        <v/>
      </c>
      <c r="DP344" s="104" t="str">
        <f t="shared" si="311"/>
        <v/>
      </c>
      <c r="DQ344" s="104"/>
      <c r="DR344" s="104" t="str">
        <f t="shared" si="323"/>
        <v/>
      </c>
      <c r="DS344" s="104" t="str">
        <f t="shared" si="323"/>
        <v/>
      </c>
      <c r="DT344" s="104" t="str">
        <f t="shared" si="323"/>
        <v/>
      </c>
      <c r="DU344" s="104" t="str">
        <f t="shared" si="323"/>
        <v/>
      </c>
      <c r="DV344" s="104" t="str">
        <f t="shared" si="323"/>
        <v/>
      </c>
      <c r="DW344" s="104" t="str">
        <f t="shared" si="312"/>
        <v/>
      </c>
      <c r="DX344" s="104" t="str">
        <f t="shared" si="312"/>
        <v/>
      </c>
      <c r="DY344" s="104" t="str">
        <f t="shared" si="312"/>
        <v/>
      </c>
      <c r="DZ344" s="104" t="str">
        <f t="shared" si="312"/>
        <v/>
      </c>
      <c r="EA344" s="104" t="str">
        <f t="shared" si="312"/>
        <v/>
      </c>
      <c r="EB344" s="104" t="str">
        <f t="shared" si="312"/>
        <v/>
      </c>
      <c r="EC344" s="104" t="str">
        <f t="shared" si="312"/>
        <v/>
      </c>
      <c r="ED344" s="104" t="str">
        <f t="shared" si="312"/>
        <v/>
      </c>
      <c r="EE344" s="104"/>
      <c r="EF344" s="104" t="str">
        <f t="shared" si="324"/>
        <v/>
      </c>
      <c r="EG344" s="104" t="str">
        <f t="shared" si="324"/>
        <v/>
      </c>
      <c r="EH344" s="104" t="str">
        <f t="shared" si="324"/>
        <v/>
      </c>
      <c r="EI344" s="104" t="str">
        <f t="shared" si="324"/>
        <v/>
      </c>
      <c r="EJ344" s="104" t="str">
        <f t="shared" si="324"/>
        <v/>
      </c>
      <c r="EK344" s="104" t="str">
        <f t="shared" si="313"/>
        <v/>
      </c>
      <c r="EL344" s="104" t="str">
        <f t="shared" si="313"/>
        <v/>
      </c>
      <c r="EM344" s="104" t="str">
        <f t="shared" si="313"/>
        <v/>
      </c>
      <c r="EN344" s="104" t="str">
        <f t="shared" si="313"/>
        <v/>
      </c>
      <c r="EO344" s="104" t="str">
        <f t="shared" si="313"/>
        <v/>
      </c>
      <c r="EP344" s="104" t="str">
        <f t="shared" si="313"/>
        <v/>
      </c>
      <c r="EQ344" s="104" t="str">
        <f t="shared" si="313"/>
        <v/>
      </c>
      <c r="ER344" s="104" t="str">
        <f t="shared" si="313"/>
        <v/>
      </c>
      <c r="ES344" s="104"/>
      <c r="ET344" s="104" t="str">
        <f t="shared" si="325"/>
        <v/>
      </c>
      <c r="EU344" s="104" t="str">
        <f t="shared" si="325"/>
        <v/>
      </c>
      <c r="EV344" s="104" t="str">
        <f t="shared" si="325"/>
        <v/>
      </c>
      <c r="EW344" s="104" t="str">
        <f t="shared" si="325"/>
        <v/>
      </c>
      <c r="EX344" s="104" t="str">
        <f t="shared" si="325"/>
        <v/>
      </c>
      <c r="EY344" s="104" t="str">
        <f t="shared" si="314"/>
        <v/>
      </c>
      <c r="EZ344" s="104" t="str">
        <f t="shared" si="314"/>
        <v/>
      </c>
      <c r="FA344" s="104" t="str">
        <f t="shared" si="314"/>
        <v/>
      </c>
      <c r="FB344" s="104" t="str">
        <f t="shared" si="314"/>
        <v/>
      </c>
      <c r="FC344" s="104" t="str">
        <f t="shared" si="314"/>
        <v/>
      </c>
      <c r="FD344" s="104" t="str">
        <f t="shared" si="314"/>
        <v/>
      </c>
      <c r="FE344" s="104" t="str">
        <f t="shared" si="314"/>
        <v/>
      </c>
      <c r="FF344" s="104" t="str">
        <f t="shared" si="314"/>
        <v/>
      </c>
      <c r="FG344" s="104"/>
      <c r="FH344" s="104" t="str">
        <f t="shared" si="326"/>
        <v/>
      </c>
      <c r="FI344" s="104" t="str">
        <f t="shared" si="326"/>
        <v/>
      </c>
      <c r="FJ344" s="104" t="str">
        <f t="shared" si="326"/>
        <v/>
      </c>
      <c r="FK344" s="104" t="str">
        <f t="shared" si="326"/>
        <v/>
      </c>
      <c r="FL344" s="104" t="str">
        <f t="shared" si="326"/>
        <v/>
      </c>
      <c r="FM344" s="104" t="str">
        <f t="shared" si="315"/>
        <v/>
      </c>
      <c r="FN344" s="104" t="str">
        <f t="shared" si="315"/>
        <v/>
      </c>
      <c r="FO344" s="104" t="str">
        <f t="shared" si="315"/>
        <v/>
      </c>
      <c r="FP344" s="104" t="str">
        <f t="shared" si="315"/>
        <v/>
      </c>
      <c r="FQ344" s="104" t="str">
        <f t="shared" si="315"/>
        <v/>
      </c>
      <c r="FR344" s="104" t="str">
        <f t="shared" si="315"/>
        <v/>
      </c>
      <c r="FS344" s="104" t="str">
        <f t="shared" si="315"/>
        <v/>
      </c>
      <c r="FT344" s="104" t="str">
        <f t="shared" si="315"/>
        <v/>
      </c>
      <c r="FU344" s="104"/>
      <c r="FV344" s="104" t="str">
        <f t="shared" si="327"/>
        <v/>
      </c>
      <c r="FW344" s="104" t="str">
        <f t="shared" si="327"/>
        <v/>
      </c>
      <c r="FX344" s="104" t="str">
        <f t="shared" si="327"/>
        <v/>
      </c>
      <c r="FY344" s="104" t="str">
        <f t="shared" si="327"/>
        <v/>
      </c>
      <c r="FZ344" s="104" t="str">
        <f t="shared" si="327"/>
        <v/>
      </c>
      <c r="GA344" s="104" t="str">
        <f t="shared" si="316"/>
        <v/>
      </c>
      <c r="GB344" s="104" t="str">
        <f t="shared" si="316"/>
        <v/>
      </c>
      <c r="GC344" s="104" t="str">
        <f t="shared" si="316"/>
        <v/>
      </c>
      <c r="GD344" s="104" t="str">
        <f t="shared" si="316"/>
        <v/>
      </c>
      <c r="GE344" s="104" t="str">
        <f t="shared" si="316"/>
        <v/>
      </c>
      <c r="GF344" s="104" t="str">
        <f t="shared" si="316"/>
        <v/>
      </c>
      <c r="GG344" s="104" t="str">
        <f t="shared" si="316"/>
        <v/>
      </c>
      <c r="GH344" s="104" t="str">
        <f t="shared" si="316"/>
        <v/>
      </c>
      <c r="GI344" s="104"/>
      <c r="GJ344" s="104" t="str">
        <f t="shared" si="328"/>
        <v/>
      </c>
      <c r="GK344" s="104" t="str">
        <f t="shared" si="328"/>
        <v/>
      </c>
      <c r="GL344" s="104" t="str">
        <f t="shared" si="328"/>
        <v/>
      </c>
      <c r="GM344" s="104" t="str">
        <f t="shared" si="328"/>
        <v/>
      </c>
      <c r="GN344" s="104" t="str">
        <f t="shared" si="328"/>
        <v/>
      </c>
      <c r="GO344" s="104" t="str">
        <f t="shared" si="317"/>
        <v/>
      </c>
      <c r="GP344" s="104" t="str">
        <f t="shared" si="317"/>
        <v/>
      </c>
      <c r="GQ344" s="104" t="str">
        <f t="shared" si="317"/>
        <v/>
      </c>
      <c r="GR344" s="104" t="str">
        <f t="shared" si="317"/>
        <v/>
      </c>
      <c r="GS344" s="104" t="str">
        <f t="shared" si="317"/>
        <v/>
      </c>
      <c r="GT344" s="104" t="str">
        <f t="shared" si="317"/>
        <v/>
      </c>
      <c r="GU344" s="104" t="str">
        <f t="shared" si="317"/>
        <v/>
      </c>
      <c r="GV344" s="104" t="str">
        <f t="shared" si="317"/>
        <v/>
      </c>
      <c r="GW344" s="104"/>
      <c r="GX344" s="104" t="str">
        <f t="shared" si="329"/>
        <v/>
      </c>
      <c r="GY344" s="104" t="str">
        <f t="shared" si="329"/>
        <v/>
      </c>
      <c r="GZ344" s="104" t="str">
        <f t="shared" si="329"/>
        <v/>
      </c>
      <c r="HA344" s="104" t="str">
        <f t="shared" si="329"/>
        <v/>
      </c>
      <c r="HB344" s="104" t="str">
        <f t="shared" si="329"/>
        <v/>
      </c>
      <c r="HC344" s="104" t="str">
        <f t="shared" si="318"/>
        <v/>
      </c>
      <c r="HD344" s="104" t="str">
        <f t="shared" si="318"/>
        <v/>
      </c>
      <c r="HE344" s="104" t="str">
        <f t="shared" si="318"/>
        <v/>
      </c>
      <c r="HF344" s="104" t="str">
        <f t="shared" si="318"/>
        <v/>
      </c>
      <c r="HG344" s="104" t="str">
        <f t="shared" si="318"/>
        <v/>
      </c>
      <c r="HH344" s="104" t="str">
        <f t="shared" si="318"/>
        <v/>
      </c>
      <c r="HI344" s="104" t="str">
        <f t="shared" si="318"/>
        <v/>
      </c>
      <c r="HJ344" s="104" t="str">
        <f t="shared" si="318"/>
        <v/>
      </c>
    </row>
    <row r="345" spans="1:218" x14ac:dyDescent="0.25">
      <c r="A345" s="91">
        <v>40680</v>
      </c>
      <c r="B345" s="113">
        <v>0.75</v>
      </c>
      <c r="C345" s="114" t="s">
        <v>565</v>
      </c>
      <c r="D345" s="160" t="s">
        <v>705</v>
      </c>
      <c r="E345" s="112">
        <v>19</v>
      </c>
      <c r="F345" s="134"/>
      <c r="G345" s="161" t="s">
        <v>707</v>
      </c>
      <c r="H345" s="162"/>
      <c r="I345" s="136"/>
      <c r="J345" s="104" t="str">
        <f t="shared" si="308"/>
        <v/>
      </c>
      <c r="K345" s="104" t="str">
        <f t="shared" si="308"/>
        <v/>
      </c>
      <c r="L345" s="104" t="str">
        <f t="shared" si="319"/>
        <v/>
      </c>
      <c r="M345" s="104" t="str">
        <f t="shared" si="319"/>
        <v/>
      </c>
      <c r="N345" s="104" t="str">
        <f t="shared" si="319"/>
        <v/>
      </c>
      <c r="O345" s="104" t="str">
        <f t="shared" si="319"/>
        <v/>
      </c>
      <c r="P345" s="104" t="str">
        <f t="shared" si="319"/>
        <v/>
      </c>
      <c r="Q345" s="104" t="str">
        <f t="shared" si="319"/>
        <v/>
      </c>
      <c r="R345" s="104" t="str">
        <f t="shared" si="319"/>
        <v/>
      </c>
      <c r="S345" s="104" t="str">
        <f t="shared" si="319"/>
        <v/>
      </c>
      <c r="T345" s="104" t="str">
        <f t="shared" si="319"/>
        <v/>
      </c>
      <c r="U345" s="104" t="str">
        <f t="shared" si="319"/>
        <v/>
      </c>
      <c r="V345" s="104" t="str">
        <f t="shared" si="319"/>
        <v/>
      </c>
      <c r="W345" s="136"/>
      <c r="X345" s="104" t="str">
        <f t="shared" si="330"/>
        <v/>
      </c>
      <c r="Y345" s="104" t="str">
        <f t="shared" si="330"/>
        <v/>
      </c>
      <c r="Z345" s="104" t="str">
        <f t="shared" si="330"/>
        <v/>
      </c>
      <c r="AA345" s="104" t="str">
        <f t="shared" si="330"/>
        <v/>
      </c>
      <c r="AB345" s="104" t="str">
        <f t="shared" si="330"/>
        <v/>
      </c>
      <c r="AC345" s="104" t="str">
        <f t="shared" si="330"/>
        <v/>
      </c>
      <c r="AD345" s="104" t="str">
        <f t="shared" si="330"/>
        <v/>
      </c>
      <c r="AE345" s="104" t="str">
        <f t="shared" si="330"/>
        <v/>
      </c>
      <c r="AF345" s="104" t="str">
        <f t="shared" si="330"/>
        <v/>
      </c>
      <c r="AG345" s="104" t="str">
        <f t="shared" si="330"/>
        <v/>
      </c>
      <c r="AH345" s="104" t="str">
        <f t="shared" si="330"/>
        <v/>
      </c>
      <c r="AI345" s="104" t="str">
        <f t="shared" si="330"/>
        <v/>
      </c>
      <c r="AJ345" s="104" t="str">
        <f t="shared" si="330"/>
        <v/>
      </c>
      <c r="AK345" s="104"/>
      <c r="AL345" s="104" t="str">
        <f t="shared" si="331"/>
        <v/>
      </c>
      <c r="AM345" s="104" t="str">
        <f t="shared" si="331"/>
        <v/>
      </c>
      <c r="AN345" s="104" t="str">
        <f t="shared" si="331"/>
        <v/>
      </c>
      <c r="AO345" s="104" t="str">
        <f t="shared" si="331"/>
        <v/>
      </c>
      <c r="AP345" s="104" t="str">
        <f t="shared" si="331"/>
        <v/>
      </c>
      <c r="AQ345" s="104" t="str">
        <f t="shared" si="331"/>
        <v/>
      </c>
      <c r="AR345" s="104" t="str">
        <f t="shared" si="331"/>
        <v/>
      </c>
      <c r="AS345" s="104" t="str">
        <f t="shared" si="331"/>
        <v/>
      </c>
      <c r="AT345" s="104" t="str">
        <f t="shared" si="331"/>
        <v/>
      </c>
      <c r="AU345" s="104" t="str">
        <f t="shared" si="331"/>
        <v/>
      </c>
      <c r="AV345" s="104" t="str">
        <f t="shared" si="331"/>
        <v/>
      </c>
      <c r="AW345" s="104" t="str">
        <f t="shared" si="331"/>
        <v/>
      </c>
      <c r="AX345" s="104" t="str">
        <f t="shared" si="331"/>
        <v/>
      </c>
      <c r="AY345" s="104"/>
      <c r="AZ345" s="104" t="str">
        <f t="shared" si="332"/>
        <v/>
      </c>
      <c r="BA345" s="104" t="str">
        <f t="shared" si="332"/>
        <v/>
      </c>
      <c r="BB345" s="104" t="str">
        <f t="shared" si="332"/>
        <v/>
      </c>
      <c r="BC345" s="104" t="str">
        <f t="shared" si="332"/>
        <v/>
      </c>
      <c r="BD345" s="104" t="str">
        <f t="shared" si="332"/>
        <v/>
      </c>
      <c r="BE345" s="104" t="str">
        <f t="shared" si="332"/>
        <v/>
      </c>
      <c r="BF345" s="104" t="str">
        <f t="shared" si="332"/>
        <v/>
      </c>
      <c r="BG345" s="104" t="str">
        <f t="shared" si="332"/>
        <v/>
      </c>
      <c r="BH345" s="104" t="str">
        <f t="shared" si="332"/>
        <v/>
      </c>
      <c r="BI345" s="104" t="str">
        <f t="shared" si="332"/>
        <v/>
      </c>
      <c r="BJ345" s="104" t="str">
        <f t="shared" si="332"/>
        <v/>
      </c>
      <c r="BK345" s="104" t="str">
        <f t="shared" si="332"/>
        <v/>
      </c>
      <c r="BL345" s="104" t="str">
        <f t="shared" si="332"/>
        <v/>
      </c>
      <c r="BM345" s="104"/>
      <c r="BN345" s="104" t="str">
        <f t="shared" si="333"/>
        <v/>
      </c>
      <c r="BO345" s="104" t="str">
        <f t="shared" si="333"/>
        <v/>
      </c>
      <c r="BP345" s="104" t="str">
        <f t="shared" si="333"/>
        <v/>
      </c>
      <c r="BQ345" s="104" t="str">
        <f t="shared" si="333"/>
        <v/>
      </c>
      <c r="BR345" s="104" t="str">
        <f t="shared" si="333"/>
        <v/>
      </c>
      <c r="BS345" s="104" t="str">
        <f t="shared" si="333"/>
        <v/>
      </c>
      <c r="BT345" s="104" t="str">
        <f t="shared" si="333"/>
        <v/>
      </c>
      <c r="BU345" s="104" t="str">
        <f t="shared" si="333"/>
        <v/>
      </c>
      <c r="BV345" s="104" t="str">
        <f t="shared" si="333"/>
        <v/>
      </c>
      <c r="BW345" s="104" t="str">
        <f t="shared" si="333"/>
        <v/>
      </c>
      <c r="BX345" s="104" t="str">
        <f t="shared" si="333"/>
        <v/>
      </c>
      <c r="BY345" s="104" t="str">
        <f t="shared" si="333"/>
        <v/>
      </c>
      <c r="BZ345" s="104" t="str">
        <f t="shared" si="333"/>
        <v/>
      </c>
      <c r="CA345" s="104"/>
      <c r="CB345" s="104" t="str">
        <f t="shared" si="320"/>
        <v/>
      </c>
      <c r="CC345" s="104" t="str">
        <f t="shared" si="320"/>
        <v/>
      </c>
      <c r="CD345" s="104" t="str">
        <f t="shared" si="320"/>
        <v/>
      </c>
      <c r="CE345" s="104" t="str">
        <f t="shared" si="320"/>
        <v/>
      </c>
      <c r="CF345" s="104" t="str">
        <f t="shared" si="320"/>
        <v/>
      </c>
      <c r="CG345" s="104" t="str">
        <f t="shared" si="309"/>
        <v/>
      </c>
      <c r="CH345" s="104" t="str">
        <f t="shared" si="309"/>
        <v/>
      </c>
      <c r="CI345" s="104" t="str">
        <f t="shared" si="309"/>
        <v/>
      </c>
      <c r="CJ345" s="104" t="str">
        <f t="shared" si="309"/>
        <v/>
      </c>
      <c r="CK345" s="104" t="str">
        <f t="shared" si="309"/>
        <v/>
      </c>
      <c r="CL345" s="104" t="str">
        <f t="shared" si="309"/>
        <v/>
      </c>
      <c r="CM345" s="104" t="str">
        <f t="shared" si="309"/>
        <v/>
      </c>
      <c r="CN345" s="104" t="str">
        <f t="shared" si="309"/>
        <v/>
      </c>
      <c r="CO345" s="104"/>
      <c r="CP345" s="104" t="str">
        <f t="shared" si="321"/>
        <v/>
      </c>
      <c r="CQ345" s="104" t="str">
        <f t="shared" si="321"/>
        <v/>
      </c>
      <c r="CR345" s="104" t="str">
        <f t="shared" si="321"/>
        <v/>
      </c>
      <c r="CS345" s="104" t="str">
        <f t="shared" si="321"/>
        <v/>
      </c>
      <c r="CT345" s="104" t="str">
        <f t="shared" si="321"/>
        <v/>
      </c>
      <c r="CU345" s="104" t="str">
        <f t="shared" si="310"/>
        <v/>
      </c>
      <c r="CV345" s="104" t="str">
        <f t="shared" si="310"/>
        <v/>
      </c>
      <c r="CW345" s="104" t="str">
        <f t="shared" si="310"/>
        <v/>
      </c>
      <c r="CX345" s="104" t="str">
        <f t="shared" si="310"/>
        <v/>
      </c>
      <c r="CY345" s="104" t="str">
        <f t="shared" si="310"/>
        <v/>
      </c>
      <c r="CZ345" s="104" t="str">
        <f t="shared" si="310"/>
        <v/>
      </c>
      <c r="DA345" s="104" t="str">
        <f t="shared" si="310"/>
        <v/>
      </c>
      <c r="DB345" s="104" t="str">
        <f t="shared" si="310"/>
        <v/>
      </c>
      <c r="DC345" s="104"/>
      <c r="DD345" s="104" t="str">
        <f t="shared" si="322"/>
        <v/>
      </c>
      <c r="DE345" s="104" t="str">
        <f t="shared" si="322"/>
        <v/>
      </c>
      <c r="DF345" s="104" t="str">
        <f t="shared" si="322"/>
        <v/>
      </c>
      <c r="DG345" s="104" t="str">
        <f t="shared" si="322"/>
        <v/>
      </c>
      <c r="DH345" s="104" t="str">
        <f t="shared" si="322"/>
        <v/>
      </c>
      <c r="DI345" s="104" t="str">
        <f t="shared" si="311"/>
        <v/>
      </c>
      <c r="DJ345" s="104" t="str">
        <f t="shared" si="311"/>
        <v/>
      </c>
      <c r="DK345" s="104" t="str">
        <f t="shared" si="311"/>
        <v/>
      </c>
      <c r="DL345" s="104" t="str">
        <f t="shared" si="311"/>
        <v/>
      </c>
      <c r="DM345" s="104" t="str">
        <f t="shared" si="311"/>
        <v/>
      </c>
      <c r="DN345" s="104" t="str">
        <f t="shared" si="311"/>
        <v/>
      </c>
      <c r="DO345" s="104" t="str">
        <f t="shared" si="311"/>
        <v/>
      </c>
      <c r="DP345" s="104" t="str">
        <f t="shared" si="311"/>
        <v/>
      </c>
      <c r="DQ345" s="104"/>
      <c r="DR345" s="104" t="str">
        <f t="shared" si="323"/>
        <v/>
      </c>
      <c r="DS345" s="104" t="str">
        <f t="shared" si="323"/>
        <v/>
      </c>
      <c r="DT345" s="104" t="str">
        <f t="shared" si="323"/>
        <v/>
      </c>
      <c r="DU345" s="104" t="str">
        <f t="shared" si="323"/>
        <v/>
      </c>
      <c r="DV345" s="104" t="str">
        <f t="shared" si="323"/>
        <v/>
      </c>
      <c r="DW345" s="104" t="str">
        <f t="shared" si="312"/>
        <v/>
      </c>
      <c r="DX345" s="104" t="str">
        <f t="shared" si="312"/>
        <v/>
      </c>
      <c r="DY345" s="104" t="str">
        <f t="shared" si="312"/>
        <v/>
      </c>
      <c r="DZ345" s="104" t="str">
        <f t="shared" si="312"/>
        <v/>
      </c>
      <c r="EA345" s="104" t="str">
        <f t="shared" si="312"/>
        <v/>
      </c>
      <c r="EB345" s="104" t="str">
        <f t="shared" si="312"/>
        <v/>
      </c>
      <c r="EC345" s="104" t="str">
        <f t="shared" si="312"/>
        <v/>
      </c>
      <c r="ED345" s="104" t="str">
        <f t="shared" si="312"/>
        <v/>
      </c>
      <c r="EE345" s="104"/>
      <c r="EF345" s="104" t="str">
        <f t="shared" si="324"/>
        <v/>
      </c>
      <c r="EG345" s="104" t="str">
        <f t="shared" si="324"/>
        <v/>
      </c>
      <c r="EH345" s="104" t="str">
        <f t="shared" si="324"/>
        <v/>
      </c>
      <c r="EI345" s="104" t="str">
        <f t="shared" si="324"/>
        <v/>
      </c>
      <c r="EJ345" s="104" t="str">
        <f t="shared" si="324"/>
        <v/>
      </c>
      <c r="EK345" s="104" t="str">
        <f t="shared" si="313"/>
        <v/>
      </c>
      <c r="EL345" s="104" t="str">
        <f t="shared" si="313"/>
        <v/>
      </c>
      <c r="EM345" s="104" t="str">
        <f t="shared" si="313"/>
        <v/>
      </c>
      <c r="EN345" s="104" t="str">
        <f t="shared" si="313"/>
        <v/>
      </c>
      <c r="EO345" s="104" t="str">
        <f t="shared" si="313"/>
        <v/>
      </c>
      <c r="EP345" s="104" t="str">
        <f t="shared" si="313"/>
        <v/>
      </c>
      <c r="EQ345" s="104" t="str">
        <f t="shared" si="313"/>
        <v/>
      </c>
      <c r="ER345" s="104" t="str">
        <f t="shared" si="313"/>
        <v/>
      </c>
      <c r="ES345" s="104"/>
      <c r="ET345" s="104" t="str">
        <f t="shared" si="325"/>
        <v/>
      </c>
      <c r="EU345" s="104" t="str">
        <f t="shared" si="325"/>
        <v/>
      </c>
      <c r="EV345" s="104" t="str">
        <f t="shared" si="325"/>
        <v/>
      </c>
      <c r="EW345" s="104" t="str">
        <f t="shared" si="325"/>
        <v/>
      </c>
      <c r="EX345" s="104" t="str">
        <f t="shared" si="325"/>
        <v/>
      </c>
      <c r="EY345" s="104" t="str">
        <f t="shared" si="314"/>
        <v/>
      </c>
      <c r="EZ345" s="104" t="str">
        <f t="shared" si="314"/>
        <v/>
      </c>
      <c r="FA345" s="104" t="str">
        <f t="shared" si="314"/>
        <v/>
      </c>
      <c r="FB345" s="104" t="str">
        <f t="shared" si="314"/>
        <v/>
      </c>
      <c r="FC345" s="104" t="str">
        <f t="shared" si="314"/>
        <v/>
      </c>
      <c r="FD345" s="104" t="str">
        <f t="shared" si="314"/>
        <v/>
      </c>
      <c r="FE345" s="104" t="str">
        <f t="shared" si="314"/>
        <v/>
      </c>
      <c r="FF345" s="104" t="str">
        <f t="shared" si="314"/>
        <v/>
      </c>
      <c r="FG345" s="104"/>
      <c r="FH345" s="104" t="str">
        <f t="shared" si="326"/>
        <v/>
      </c>
      <c r="FI345" s="104" t="str">
        <f t="shared" si="326"/>
        <v/>
      </c>
      <c r="FJ345" s="104" t="str">
        <f t="shared" si="326"/>
        <v/>
      </c>
      <c r="FK345" s="104" t="str">
        <f t="shared" si="326"/>
        <v/>
      </c>
      <c r="FL345" s="104" t="str">
        <f t="shared" si="326"/>
        <v/>
      </c>
      <c r="FM345" s="104" t="str">
        <f t="shared" si="315"/>
        <v/>
      </c>
      <c r="FN345" s="104" t="str">
        <f t="shared" si="315"/>
        <v/>
      </c>
      <c r="FO345" s="104" t="str">
        <f t="shared" si="315"/>
        <v/>
      </c>
      <c r="FP345" s="104" t="str">
        <f t="shared" si="315"/>
        <v/>
      </c>
      <c r="FQ345" s="104" t="str">
        <f t="shared" si="315"/>
        <v/>
      </c>
      <c r="FR345" s="104" t="str">
        <f t="shared" si="315"/>
        <v/>
      </c>
      <c r="FS345" s="104" t="str">
        <f t="shared" si="315"/>
        <v/>
      </c>
      <c r="FT345" s="104" t="str">
        <f t="shared" si="315"/>
        <v/>
      </c>
      <c r="FU345" s="104"/>
      <c r="FV345" s="104" t="str">
        <f t="shared" si="327"/>
        <v/>
      </c>
      <c r="FW345" s="104" t="str">
        <f t="shared" si="327"/>
        <v/>
      </c>
      <c r="FX345" s="104" t="str">
        <f t="shared" si="327"/>
        <v/>
      </c>
      <c r="FY345" s="104" t="str">
        <f t="shared" si="327"/>
        <v/>
      </c>
      <c r="FZ345" s="104" t="str">
        <f t="shared" si="327"/>
        <v/>
      </c>
      <c r="GA345" s="104" t="str">
        <f t="shared" si="316"/>
        <v/>
      </c>
      <c r="GB345" s="104" t="str">
        <f t="shared" si="316"/>
        <v/>
      </c>
      <c r="GC345" s="104" t="str">
        <f t="shared" si="316"/>
        <v/>
      </c>
      <c r="GD345" s="104" t="str">
        <f t="shared" si="316"/>
        <v/>
      </c>
      <c r="GE345" s="104" t="str">
        <f t="shared" si="316"/>
        <v/>
      </c>
      <c r="GF345" s="104" t="str">
        <f t="shared" si="316"/>
        <v/>
      </c>
      <c r="GG345" s="104" t="str">
        <f t="shared" si="316"/>
        <v/>
      </c>
      <c r="GH345" s="104" t="str">
        <f t="shared" si="316"/>
        <v/>
      </c>
      <c r="GI345" s="104"/>
      <c r="GJ345" s="104" t="str">
        <f t="shared" si="328"/>
        <v/>
      </c>
      <c r="GK345" s="104" t="str">
        <f t="shared" si="328"/>
        <v/>
      </c>
      <c r="GL345" s="104" t="str">
        <f t="shared" si="328"/>
        <v/>
      </c>
      <c r="GM345" s="104" t="str">
        <f t="shared" si="328"/>
        <v/>
      </c>
      <c r="GN345" s="104" t="str">
        <f t="shared" si="328"/>
        <v/>
      </c>
      <c r="GO345" s="104" t="str">
        <f t="shared" si="317"/>
        <v/>
      </c>
      <c r="GP345" s="104" t="str">
        <f t="shared" si="317"/>
        <v/>
      </c>
      <c r="GQ345" s="104" t="str">
        <f t="shared" si="317"/>
        <v/>
      </c>
      <c r="GR345" s="104" t="str">
        <f t="shared" si="317"/>
        <v/>
      </c>
      <c r="GS345" s="104" t="str">
        <f t="shared" si="317"/>
        <v/>
      </c>
      <c r="GT345" s="104" t="str">
        <f t="shared" si="317"/>
        <v/>
      </c>
      <c r="GU345" s="104" t="str">
        <f t="shared" si="317"/>
        <v/>
      </c>
      <c r="GV345" s="104" t="str">
        <f t="shared" si="317"/>
        <v/>
      </c>
      <c r="GW345" s="104"/>
      <c r="GX345" s="104" t="str">
        <f t="shared" si="329"/>
        <v/>
      </c>
      <c r="GY345" s="104" t="str">
        <f t="shared" si="329"/>
        <v/>
      </c>
      <c r="GZ345" s="104" t="str">
        <f t="shared" si="329"/>
        <v/>
      </c>
      <c r="HA345" s="104" t="str">
        <f t="shared" si="329"/>
        <v/>
      </c>
      <c r="HB345" s="104" t="str">
        <f t="shared" si="329"/>
        <v/>
      </c>
      <c r="HC345" s="104" t="str">
        <f t="shared" si="318"/>
        <v/>
      </c>
      <c r="HD345" s="104" t="str">
        <f t="shared" si="318"/>
        <v/>
      </c>
      <c r="HE345" s="104" t="str">
        <f t="shared" si="318"/>
        <v/>
      </c>
      <c r="HF345" s="104" t="str">
        <f t="shared" si="318"/>
        <v/>
      </c>
      <c r="HG345" s="104" t="str">
        <f t="shared" si="318"/>
        <v/>
      </c>
      <c r="HH345" s="104" t="str">
        <f t="shared" si="318"/>
        <v/>
      </c>
      <c r="HI345" s="104" t="str">
        <f t="shared" si="318"/>
        <v/>
      </c>
      <c r="HJ345" s="104" t="str">
        <f t="shared" si="318"/>
        <v/>
      </c>
    </row>
    <row r="346" spans="1:218" x14ac:dyDescent="0.25">
      <c r="A346" s="91">
        <v>40680</v>
      </c>
      <c r="B346" s="113">
        <v>0.75</v>
      </c>
      <c r="C346" s="114" t="s">
        <v>565</v>
      </c>
      <c r="D346" s="160" t="s">
        <v>705</v>
      </c>
      <c r="E346" s="112">
        <v>27.6</v>
      </c>
      <c r="F346" s="134"/>
      <c r="G346" s="161" t="s">
        <v>708</v>
      </c>
      <c r="H346" s="162"/>
      <c r="I346" s="136"/>
      <c r="J346" s="104" t="str">
        <f t="shared" si="308"/>
        <v/>
      </c>
      <c r="K346" s="104" t="str">
        <f t="shared" si="308"/>
        <v/>
      </c>
      <c r="L346" s="104" t="str">
        <f t="shared" si="319"/>
        <v/>
      </c>
      <c r="M346" s="104" t="str">
        <f t="shared" si="319"/>
        <v/>
      </c>
      <c r="N346" s="104" t="str">
        <f t="shared" si="319"/>
        <v/>
      </c>
      <c r="O346" s="104" t="str">
        <f t="shared" si="319"/>
        <v/>
      </c>
      <c r="P346" s="104" t="str">
        <f t="shared" si="319"/>
        <v/>
      </c>
      <c r="Q346" s="104" t="str">
        <f t="shared" si="319"/>
        <v/>
      </c>
      <c r="R346" s="104" t="str">
        <f t="shared" si="319"/>
        <v/>
      </c>
      <c r="S346" s="104" t="str">
        <f t="shared" si="319"/>
        <v/>
      </c>
      <c r="T346" s="104" t="str">
        <f t="shared" si="319"/>
        <v/>
      </c>
      <c r="U346" s="104" t="str">
        <f t="shared" si="319"/>
        <v/>
      </c>
      <c r="V346" s="104" t="str">
        <f t="shared" si="319"/>
        <v/>
      </c>
      <c r="W346" s="136"/>
      <c r="X346" s="104" t="str">
        <f t="shared" si="330"/>
        <v/>
      </c>
      <c r="Y346" s="104" t="str">
        <f t="shared" si="330"/>
        <v/>
      </c>
      <c r="Z346" s="104" t="str">
        <f t="shared" si="330"/>
        <v/>
      </c>
      <c r="AA346" s="104" t="str">
        <f t="shared" si="330"/>
        <v/>
      </c>
      <c r="AB346" s="104" t="str">
        <f t="shared" si="330"/>
        <v/>
      </c>
      <c r="AC346" s="104" t="str">
        <f t="shared" si="330"/>
        <v/>
      </c>
      <c r="AD346" s="104" t="str">
        <f t="shared" si="330"/>
        <v/>
      </c>
      <c r="AE346" s="104" t="str">
        <f t="shared" si="330"/>
        <v/>
      </c>
      <c r="AF346" s="104" t="str">
        <f t="shared" si="330"/>
        <v/>
      </c>
      <c r="AG346" s="104" t="str">
        <f t="shared" si="330"/>
        <v/>
      </c>
      <c r="AH346" s="104" t="str">
        <f t="shared" si="330"/>
        <v/>
      </c>
      <c r="AI346" s="104" t="str">
        <f t="shared" si="330"/>
        <v/>
      </c>
      <c r="AJ346" s="104" t="str">
        <f t="shared" si="330"/>
        <v/>
      </c>
      <c r="AK346" s="104"/>
      <c r="AL346" s="104" t="str">
        <f t="shared" si="331"/>
        <v/>
      </c>
      <c r="AM346" s="104" t="str">
        <f t="shared" si="331"/>
        <v/>
      </c>
      <c r="AN346" s="104" t="str">
        <f t="shared" si="331"/>
        <v/>
      </c>
      <c r="AO346" s="104" t="str">
        <f t="shared" si="331"/>
        <v/>
      </c>
      <c r="AP346" s="104" t="str">
        <f t="shared" si="331"/>
        <v/>
      </c>
      <c r="AQ346" s="104" t="str">
        <f t="shared" si="331"/>
        <v/>
      </c>
      <c r="AR346" s="104" t="str">
        <f t="shared" si="331"/>
        <v/>
      </c>
      <c r="AS346" s="104" t="str">
        <f t="shared" si="331"/>
        <v/>
      </c>
      <c r="AT346" s="104" t="str">
        <f t="shared" si="331"/>
        <v/>
      </c>
      <c r="AU346" s="104" t="str">
        <f t="shared" si="331"/>
        <v/>
      </c>
      <c r="AV346" s="104" t="str">
        <f t="shared" si="331"/>
        <v/>
      </c>
      <c r="AW346" s="104" t="str">
        <f t="shared" si="331"/>
        <v/>
      </c>
      <c r="AX346" s="104" t="str">
        <f t="shared" si="331"/>
        <v/>
      </c>
      <c r="AY346" s="104"/>
      <c r="AZ346" s="104" t="str">
        <f t="shared" si="332"/>
        <v/>
      </c>
      <c r="BA346" s="104" t="str">
        <f t="shared" si="332"/>
        <v/>
      </c>
      <c r="BB346" s="104" t="str">
        <f t="shared" si="332"/>
        <v/>
      </c>
      <c r="BC346" s="104" t="str">
        <f t="shared" si="332"/>
        <v/>
      </c>
      <c r="BD346" s="104" t="str">
        <f t="shared" si="332"/>
        <v/>
      </c>
      <c r="BE346" s="104" t="str">
        <f t="shared" si="332"/>
        <v/>
      </c>
      <c r="BF346" s="104" t="str">
        <f t="shared" si="332"/>
        <v/>
      </c>
      <c r="BG346" s="104" t="str">
        <f t="shared" si="332"/>
        <v/>
      </c>
      <c r="BH346" s="104" t="str">
        <f t="shared" si="332"/>
        <v/>
      </c>
      <c r="BI346" s="104" t="str">
        <f t="shared" si="332"/>
        <v/>
      </c>
      <c r="BJ346" s="104" t="str">
        <f t="shared" si="332"/>
        <v/>
      </c>
      <c r="BK346" s="104" t="str">
        <f t="shared" si="332"/>
        <v/>
      </c>
      <c r="BL346" s="104" t="str">
        <f t="shared" si="332"/>
        <v/>
      </c>
      <c r="BM346" s="104"/>
      <c r="BN346" s="104" t="str">
        <f t="shared" si="333"/>
        <v/>
      </c>
      <c r="BO346" s="104" t="str">
        <f t="shared" si="333"/>
        <v/>
      </c>
      <c r="BP346" s="104" t="str">
        <f t="shared" si="333"/>
        <v/>
      </c>
      <c r="BQ346" s="104" t="str">
        <f t="shared" si="333"/>
        <v/>
      </c>
      <c r="BR346" s="104" t="str">
        <f t="shared" si="333"/>
        <v/>
      </c>
      <c r="BS346" s="104" t="str">
        <f t="shared" si="333"/>
        <v/>
      </c>
      <c r="BT346" s="104" t="str">
        <f t="shared" si="333"/>
        <v/>
      </c>
      <c r="BU346" s="104" t="str">
        <f t="shared" si="333"/>
        <v/>
      </c>
      <c r="BV346" s="104" t="str">
        <f t="shared" si="333"/>
        <v/>
      </c>
      <c r="BW346" s="104" t="str">
        <f t="shared" si="333"/>
        <v/>
      </c>
      <c r="BX346" s="104" t="str">
        <f t="shared" si="333"/>
        <v/>
      </c>
      <c r="BY346" s="104" t="str">
        <f t="shared" si="333"/>
        <v/>
      </c>
      <c r="BZ346" s="104" t="str">
        <f t="shared" si="333"/>
        <v/>
      </c>
      <c r="CA346" s="104"/>
      <c r="CB346" s="104" t="str">
        <f t="shared" si="320"/>
        <v/>
      </c>
      <c r="CC346" s="104" t="str">
        <f t="shared" si="320"/>
        <v/>
      </c>
      <c r="CD346" s="104" t="str">
        <f t="shared" si="320"/>
        <v/>
      </c>
      <c r="CE346" s="104" t="str">
        <f t="shared" si="320"/>
        <v/>
      </c>
      <c r="CF346" s="104" t="str">
        <f t="shared" si="320"/>
        <v/>
      </c>
      <c r="CG346" s="104" t="str">
        <f t="shared" si="309"/>
        <v/>
      </c>
      <c r="CH346" s="104" t="str">
        <f t="shared" si="309"/>
        <v/>
      </c>
      <c r="CI346" s="104" t="str">
        <f t="shared" si="309"/>
        <v/>
      </c>
      <c r="CJ346" s="104" t="str">
        <f t="shared" si="309"/>
        <v/>
      </c>
      <c r="CK346" s="104" t="str">
        <f t="shared" si="309"/>
        <v/>
      </c>
      <c r="CL346" s="104" t="str">
        <f t="shared" si="309"/>
        <v/>
      </c>
      <c r="CM346" s="104" t="str">
        <f t="shared" si="309"/>
        <v/>
      </c>
      <c r="CN346" s="104" t="str">
        <f t="shared" si="309"/>
        <v/>
      </c>
      <c r="CO346" s="104"/>
      <c r="CP346" s="104" t="str">
        <f t="shared" si="321"/>
        <v/>
      </c>
      <c r="CQ346" s="104" t="str">
        <f t="shared" si="321"/>
        <v/>
      </c>
      <c r="CR346" s="104" t="str">
        <f t="shared" si="321"/>
        <v/>
      </c>
      <c r="CS346" s="104" t="str">
        <f t="shared" si="321"/>
        <v/>
      </c>
      <c r="CT346" s="104" t="str">
        <f t="shared" si="321"/>
        <v/>
      </c>
      <c r="CU346" s="104" t="str">
        <f t="shared" si="310"/>
        <v/>
      </c>
      <c r="CV346" s="104" t="str">
        <f t="shared" si="310"/>
        <v/>
      </c>
      <c r="CW346" s="104" t="str">
        <f t="shared" si="310"/>
        <v/>
      </c>
      <c r="CX346" s="104" t="str">
        <f t="shared" si="310"/>
        <v/>
      </c>
      <c r="CY346" s="104" t="str">
        <f t="shared" si="310"/>
        <v/>
      </c>
      <c r="CZ346" s="104" t="str">
        <f t="shared" si="310"/>
        <v/>
      </c>
      <c r="DA346" s="104" t="str">
        <f t="shared" si="310"/>
        <v/>
      </c>
      <c r="DB346" s="104" t="str">
        <f t="shared" si="310"/>
        <v/>
      </c>
      <c r="DC346" s="104"/>
      <c r="DD346" s="104" t="str">
        <f t="shared" si="322"/>
        <v/>
      </c>
      <c r="DE346" s="104" t="str">
        <f t="shared" si="322"/>
        <v/>
      </c>
      <c r="DF346" s="104" t="str">
        <f t="shared" si="322"/>
        <v/>
      </c>
      <c r="DG346" s="104" t="str">
        <f t="shared" si="322"/>
        <v/>
      </c>
      <c r="DH346" s="104" t="str">
        <f t="shared" si="322"/>
        <v/>
      </c>
      <c r="DI346" s="104" t="str">
        <f t="shared" si="311"/>
        <v/>
      </c>
      <c r="DJ346" s="104" t="str">
        <f t="shared" si="311"/>
        <v/>
      </c>
      <c r="DK346" s="104" t="str">
        <f t="shared" si="311"/>
        <v/>
      </c>
      <c r="DL346" s="104" t="str">
        <f t="shared" si="311"/>
        <v/>
      </c>
      <c r="DM346" s="104" t="str">
        <f t="shared" si="311"/>
        <v/>
      </c>
      <c r="DN346" s="104" t="str">
        <f t="shared" si="311"/>
        <v/>
      </c>
      <c r="DO346" s="104" t="str">
        <f t="shared" si="311"/>
        <v/>
      </c>
      <c r="DP346" s="104" t="str">
        <f t="shared" si="311"/>
        <v/>
      </c>
      <c r="DQ346" s="104"/>
      <c r="DR346" s="104" t="str">
        <f t="shared" si="323"/>
        <v/>
      </c>
      <c r="DS346" s="104" t="str">
        <f t="shared" si="323"/>
        <v/>
      </c>
      <c r="DT346" s="104" t="str">
        <f t="shared" si="323"/>
        <v/>
      </c>
      <c r="DU346" s="104" t="str">
        <f t="shared" si="323"/>
        <v/>
      </c>
      <c r="DV346" s="104" t="str">
        <f t="shared" si="323"/>
        <v/>
      </c>
      <c r="DW346" s="104" t="str">
        <f t="shared" si="312"/>
        <v/>
      </c>
      <c r="DX346" s="104" t="str">
        <f t="shared" si="312"/>
        <v/>
      </c>
      <c r="DY346" s="104" t="str">
        <f t="shared" si="312"/>
        <v/>
      </c>
      <c r="DZ346" s="104" t="str">
        <f t="shared" si="312"/>
        <v/>
      </c>
      <c r="EA346" s="104" t="str">
        <f t="shared" si="312"/>
        <v/>
      </c>
      <c r="EB346" s="104" t="str">
        <f t="shared" si="312"/>
        <v/>
      </c>
      <c r="EC346" s="104" t="str">
        <f t="shared" si="312"/>
        <v/>
      </c>
      <c r="ED346" s="104" t="str">
        <f t="shared" si="312"/>
        <v/>
      </c>
      <c r="EE346" s="104"/>
      <c r="EF346" s="104" t="str">
        <f t="shared" si="324"/>
        <v/>
      </c>
      <c r="EG346" s="104" t="str">
        <f t="shared" si="324"/>
        <v/>
      </c>
      <c r="EH346" s="104" t="str">
        <f t="shared" si="324"/>
        <v/>
      </c>
      <c r="EI346" s="104" t="str">
        <f t="shared" si="324"/>
        <v/>
      </c>
      <c r="EJ346" s="104" t="str">
        <f t="shared" si="324"/>
        <v/>
      </c>
      <c r="EK346" s="104" t="str">
        <f t="shared" si="313"/>
        <v/>
      </c>
      <c r="EL346" s="104" t="str">
        <f t="shared" si="313"/>
        <v/>
      </c>
      <c r="EM346" s="104" t="str">
        <f t="shared" si="313"/>
        <v/>
      </c>
      <c r="EN346" s="104" t="str">
        <f t="shared" si="313"/>
        <v/>
      </c>
      <c r="EO346" s="104" t="str">
        <f t="shared" si="313"/>
        <v/>
      </c>
      <c r="EP346" s="104" t="str">
        <f t="shared" si="313"/>
        <v/>
      </c>
      <c r="EQ346" s="104" t="str">
        <f t="shared" si="313"/>
        <v/>
      </c>
      <c r="ER346" s="104" t="str">
        <f t="shared" si="313"/>
        <v/>
      </c>
      <c r="ES346" s="104"/>
      <c r="ET346" s="104" t="str">
        <f t="shared" si="325"/>
        <v/>
      </c>
      <c r="EU346" s="104" t="str">
        <f t="shared" si="325"/>
        <v/>
      </c>
      <c r="EV346" s="104" t="str">
        <f t="shared" si="325"/>
        <v/>
      </c>
      <c r="EW346" s="104" t="str">
        <f t="shared" si="325"/>
        <v/>
      </c>
      <c r="EX346" s="104" t="str">
        <f t="shared" si="325"/>
        <v/>
      </c>
      <c r="EY346" s="104" t="str">
        <f t="shared" si="314"/>
        <v/>
      </c>
      <c r="EZ346" s="104" t="str">
        <f t="shared" si="314"/>
        <v/>
      </c>
      <c r="FA346" s="104" t="str">
        <f t="shared" si="314"/>
        <v/>
      </c>
      <c r="FB346" s="104" t="str">
        <f t="shared" si="314"/>
        <v/>
      </c>
      <c r="FC346" s="104" t="str">
        <f t="shared" si="314"/>
        <v/>
      </c>
      <c r="FD346" s="104" t="str">
        <f t="shared" si="314"/>
        <v/>
      </c>
      <c r="FE346" s="104" t="str">
        <f t="shared" si="314"/>
        <v/>
      </c>
      <c r="FF346" s="104" t="str">
        <f t="shared" si="314"/>
        <v/>
      </c>
      <c r="FG346" s="104"/>
      <c r="FH346" s="104" t="str">
        <f t="shared" si="326"/>
        <v/>
      </c>
      <c r="FI346" s="104" t="str">
        <f t="shared" si="326"/>
        <v/>
      </c>
      <c r="FJ346" s="104" t="str">
        <f t="shared" si="326"/>
        <v/>
      </c>
      <c r="FK346" s="104" t="str">
        <f t="shared" si="326"/>
        <v/>
      </c>
      <c r="FL346" s="104" t="str">
        <f t="shared" si="326"/>
        <v/>
      </c>
      <c r="FM346" s="104" t="str">
        <f t="shared" si="315"/>
        <v/>
      </c>
      <c r="FN346" s="104" t="str">
        <f t="shared" si="315"/>
        <v/>
      </c>
      <c r="FO346" s="104" t="str">
        <f t="shared" si="315"/>
        <v/>
      </c>
      <c r="FP346" s="104" t="str">
        <f t="shared" si="315"/>
        <v/>
      </c>
      <c r="FQ346" s="104" t="str">
        <f t="shared" si="315"/>
        <v/>
      </c>
      <c r="FR346" s="104" t="str">
        <f t="shared" si="315"/>
        <v/>
      </c>
      <c r="FS346" s="104" t="str">
        <f t="shared" si="315"/>
        <v/>
      </c>
      <c r="FT346" s="104" t="str">
        <f t="shared" si="315"/>
        <v/>
      </c>
      <c r="FU346" s="104"/>
      <c r="FV346" s="104" t="str">
        <f t="shared" si="327"/>
        <v/>
      </c>
      <c r="FW346" s="104" t="str">
        <f t="shared" si="327"/>
        <v/>
      </c>
      <c r="FX346" s="104" t="str">
        <f t="shared" si="327"/>
        <v/>
      </c>
      <c r="FY346" s="104" t="str">
        <f t="shared" si="327"/>
        <v/>
      </c>
      <c r="FZ346" s="104" t="str">
        <f t="shared" si="327"/>
        <v/>
      </c>
      <c r="GA346" s="104" t="str">
        <f t="shared" si="316"/>
        <v/>
      </c>
      <c r="GB346" s="104" t="str">
        <f t="shared" si="316"/>
        <v/>
      </c>
      <c r="GC346" s="104" t="str">
        <f t="shared" si="316"/>
        <v/>
      </c>
      <c r="GD346" s="104" t="str">
        <f t="shared" si="316"/>
        <v/>
      </c>
      <c r="GE346" s="104" t="str">
        <f t="shared" si="316"/>
        <v/>
      </c>
      <c r="GF346" s="104" t="str">
        <f t="shared" si="316"/>
        <v/>
      </c>
      <c r="GG346" s="104" t="str">
        <f t="shared" si="316"/>
        <v/>
      </c>
      <c r="GH346" s="104" t="str">
        <f t="shared" si="316"/>
        <v/>
      </c>
      <c r="GI346" s="104"/>
      <c r="GJ346" s="104" t="str">
        <f t="shared" si="328"/>
        <v/>
      </c>
      <c r="GK346" s="104" t="str">
        <f t="shared" si="328"/>
        <v/>
      </c>
      <c r="GL346" s="104" t="str">
        <f t="shared" si="328"/>
        <v/>
      </c>
      <c r="GM346" s="104" t="str">
        <f t="shared" si="328"/>
        <v/>
      </c>
      <c r="GN346" s="104" t="str">
        <f t="shared" si="328"/>
        <v/>
      </c>
      <c r="GO346" s="104" t="str">
        <f t="shared" si="317"/>
        <v/>
      </c>
      <c r="GP346" s="104" t="str">
        <f t="shared" si="317"/>
        <v/>
      </c>
      <c r="GQ346" s="104" t="str">
        <f t="shared" si="317"/>
        <v/>
      </c>
      <c r="GR346" s="104" t="str">
        <f t="shared" si="317"/>
        <v/>
      </c>
      <c r="GS346" s="104" t="str">
        <f t="shared" si="317"/>
        <v/>
      </c>
      <c r="GT346" s="104" t="str">
        <f t="shared" si="317"/>
        <v/>
      </c>
      <c r="GU346" s="104" t="str">
        <f t="shared" si="317"/>
        <v/>
      </c>
      <c r="GV346" s="104" t="str">
        <f t="shared" si="317"/>
        <v/>
      </c>
      <c r="GW346" s="104"/>
      <c r="GX346" s="104" t="str">
        <f t="shared" si="329"/>
        <v/>
      </c>
      <c r="GY346" s="104" t="str">
        <f t="shared" si="329"/>
        <v/>
      </c>
      <c r="GZ346" s="104" t="str">
        <f t="shared" si="329"/>
        <v/>
      </c>
      <c r="HA346" s="104" t="str">
        <f t="shared" si="329"/>
        <v/>
      </c>
      <c r="HB346" s="104" t="str">
        <f t="shared" si="329"/>
        <v/>
      </c>
      <c r="HC346" s="104" t="str">
        <f t="shared" si="318"/>
        <v/>
      </c>
      <c r="HD346" s="104" t="str">
        <f t="shared" si="318"/>
        <v/>
      </c>
      <c r="HE346" s="104" t="str">
        <f t="shared" si="318"/>
        <v/>
      </c>
      <c r="HF346" s="104" t="str">
        <f t="shared" si="318"/>
        <v/>
      </c>
      <c r="HG346" s="104" t="str">
        <f t="shared" si="318"/>
        <v/>
      </c>
      <c r="HH346" s="104" t="str">
        <f t="shared" si="318"/>
        <v/>
      </c>
      <c r="HI346" s="104" t="str">
        <f t="shared" si="318"/>
        <v/>
      </c>
      <c r="HJ346" s="104" t="str">
        <f t="shared" si="318"/>
        <v/>
      </c>
    </row>
    <row r="347" spans="1:218" x14ac:dyDescent="0.25">
      <c r="A347" s="91">
        <v>40680</v>
      </c>
      <c r="B347" s="113">
        <v>0.75</v>
      </c>
      <c r="C347" s="114" t="s">
        <v>565</v>
      </c>
      <c r="D347" s="160" t="s">
        <v>705</v>
      </c>
      <c r="E347" s="112">
        <v>33.6</v>
      </c>
      <c r="F347" s="134"/>
      <c r="G347" s="161" t="s">
        <v>708</v>
      </c>
      <c r="H347" s="162"/>
      <c r="I347" s="136"/>
      <c r="J347" s="104" t="str">
        <f t="shared" ref="J347:V354" si="334">IF($C347="Decontamination Line",IF($E347="","",IF($H347=J$1,$E347,"")),"")</f>
        <v/>
      </c>
      <c r="K347" s="104" t="str">
        <f t="shared" si="334"/>
        <v/>
      </c>
      <c r="L347" s="104" t="str">
        <f t="shared" si="319"/>
        <v/>
      </c>
      <c r="M347" s="104" t="str">
        <f t="shared" si="319"/>
        <v/>
      </c>
      <c r="N347" s="104" t="str">
        <f t="shared" si="319"/>
        <v/>
      </c>
      <c r="O347" s="104" t="str">
        <f t="shared" si="319"/>
        <v/>
      </c>
      <c r="P347" s="104" t="str">
        <f t="shared" si="319"/>
        <v/>
      </c>
      <c r="Q347" s="104" t="str">
        <f t="shared" si="319"/>
        <v/>
      </c>
      <c r="R347" s="104" t="str">
        <f t="shared" si="319"/>
        <v/>
      </c>
      <c r="S347" s="104" t="str">
        <f t="shared" si="319"/>
        <v/>
      </c>
      <c r="T347" s="104" t="str">
        <f t="shared" si="319"/>
        <v/>
      </c>
      <c r="U347" s="104" t="str">
        <f t="shared" si="319"/>
        <v/>
      </c>
      <c r="V347" s="104" t="str">
        <f t="shared" si="319"/>
        <v/>
      </c>
      <c r="W347" s="136"/>
      <c r="X347" s="104" t="str">
        <f t="shared" si="330"/>
        <v/>
      </c>
      <c r="Y347" s="104" t="str">
        <f t="shared" si="330"/>
        <v/>
      </c>
      <c r="Z347" s="104" t="str">
        <f t="shared" si="330"/>
        <v/>
      </c>
      <c r="AA347" s="104" t="str">
        <f t="shared" si="330"/>
        <v/>
      </c>
      <c r="AB347" s="104" t="str">
        <f t="shared" si="330"/>
        <v/>
      </c>
      <c r="AC347" s="104" t="str">
        <f t="shared" si="330"/>
        <v/>
      </c>
      <c r="AD347" s="104" t="str">
        <f t="shared" si="330"/>
        <v/>
      </c>
      <c r="AE347" s="104" t="str">
        <f t="shared" si="330"/>
        <v/>
      </c>
      <c r="AF347" s="104" t="str">
        <f t="shared" si="330"/>
        <v/>
      </c>
      <c r="AG347" s="104" t="str">
        <f t="shared" si="330"/>
        <v/>
      </c>
      <c r="AH347" s="104" t="str">
        <f t="shared" si="330"/>
        <v/>
      </c>
      <c r="AI347" s="104" t="str">
        <f t="shared" si="330"/>
        <v/>
      </c>
      <c r="AJ347" s="104" t="str">
        <f t="shared" si="330"/>
        <v/>
      </c>
      <c r="AK347" s="104"/>
      <c r="AL347" s="104" t="str">
        <f t="shared" si="331"/>
        <v/>
      </c>
      <c r="AM347" s="104" t="str">
        <f t="shared" si="331"/>
        <v/>
      </c>
      <c r="AN347" s="104" t="str">
        <f t="shared" si="331"/>
        <v/>
      </c>
      <c r="AO347" s="104" t="str">
        <f t="shared" si="331"/>
        <v/>
      </c>
      <c r="AP347" s="104" t="str">
        <f t="shared" si="331"/>
        <v/>
      </c>
      <c r="AQ347" s="104" t="str">
        <f t="shared" si="331"/>
        <v/>
      </c>
      <c r="AR347" s="104" t="str">
        <f t="shared" si="331"/>
        <v/>
      </c>
      <c r="AS347" s="104" t="str">
        <f t="shared" si="331"/>
        <v/>
      </c>
      <c r="AT347" s="104" t="str">
        <f t="shared" si="331"/>
        <v/>
      </c>
      <c r="AU347" s="104" t="str">
        <f t="shared" si="331"/>
        <v/>
      </c>
      <c r="AV347" s="104" t="str">
        <f t="shared" si="331"/>
        <v/>
      </c>
      <c r="AW347" s="104" t="str">
        <f t="shared" si="331"/>
        <v/>
      </c>
      <c r="AX347" s="104" t="str">
        <f t="shared" si="331"/>
        <v/>
      </c>
      <c r="AY347" s="104"/>
      <c r="AZ347" s="104" t="str">
        <f t="shared" si="332"/>
        <v/>
      </c>
      <c r="BA347" s="104" t="str">
        <f t="shared" si="332"/>
        <v/>
      </c>
      <c r="BB347" s="104" t="str">
        <f t="shared" si="332"/>
        <v/>
      </c>
      <c r="BC347" s="104" t="str">
        <f t="shared" si="332"/>
        <v/>
      </c>
      <c r="BD347" s="104" t="str">
        <f t="shared" si="332"/>
        <v/>
      </c>
      <c r="BE347" s="104" t="str">
        <f t="shared" si="332"/>
        <v/>
      </c>
      <c r="BF347" s="104" t="str">
        <f t="shared" si="332"/>
        <v/>
      </c>
      <c r="BG347" s="104" t="str">
        <f t="shared" si="332"/>
        <v/>
      </c>
      <c r="BH347" s="104" t="str">
        <f t="shared" si="332"/>
        <v/>
      </c>
      <c r="BI347" s="104" t="str">
        <f t="shared" si="332"/>
        <v/>
      </c>
      <c r="BJ347" s="104" t="str">
        <f t="shared" si="332"/>
        <v/>
      </c>
      <c r="BK347" s="104" t="str">
        <f t="shared" si="332"/>
        <v/>
      </c>
      <c r="BL347" s="104" t="str">
        <f t="shared" si="332"/>
        <v/>
      </c>
      <c r="BM347" s="104"/>
      <c r="BN347" s="104" t="str">
        <f t="shared" si="333"/>
        <v/>
      </c>
      <c r="BO347" s="104" t="str">
        <f t="shared" si="333"/>
        <v/>
      </c>
      <c r="BP347" s="104" t="str">
        <f t="shared" si="333"/>
        <v/>
      </c>
      <c r="BQ347" s="104" t="str">
        <f t="shared" si="333"/>
        <v/>
      </c>
      <c r="BR347" s="104" t="str">
        <f t="shared" si="333"/>
        <v/>
      </c>
      <c r="BS347" s="104" t="str">
        <f t="shared" si="333"/>
        <v/>
      </c>
      <c r="BT347" s="104" t="str">
        <f t="shared" si="333"/>
        <v/>
      </c>
      <c r="BU347" s="104" t="str">
        <f t="shared" si="333"/>
        <v/>
      </c>
      <c r="BV347" s="104" t="str">
        <f t="shared" si="333"/>
        <v/>
      </c>
      <c r="BW347" s="104" t="str">
        <f t="shared" si="333"/>
        <v/>
      </c>
      <c r="BX347" s="104" t="str">
        <f t="shared" si="333"/>
        <v/>
      </c>
      <c r="BY347" s="104" t="str">
        <f t="shared" si="333"/>
        <v/>
      </c>
      <c r="BZ347" s="104" t="str">
        <f t="shared" si="333"/>
        <v/>
      </c>
      <c r="CA347" s="104"/>
      <c r="CB347" s="104" t="str">
        <f t="shared" si="320"/>
        <v/>
      </c>
      <c r="CC347" s="104" t="str">
        <f t="shared" si="320"/>
        <v/>
      </c>
      <c r="CD347" s="104" t="str">
        <f t="shared" si="320"/>
        <v/>
      </c>
      <c r="CE347" s="104" t="str">
        <f t="shared" si="320"/>
        <v/>
      </c>
      <c r="CF347" s="104" t="str">
        <f t="shared" si="320"/>
        <v/>
      </c>
      <c r="CG347" s="104" t="str">
        <f t="shared" si="309"/>
        <v/>
      </c>
      <c r="CH347" s="104" t="str">
        <f t="shared" si="309"/>
        <v/>
      </c>
      <c r="CI347" s="104" t="str">
        <f t="shared" si="309"/>
        <v/>
      </c>
      <c r="CJ347" s="104" t="str">
        <f t="shared" si="309"/>
        <v/>
      </c>
      <c r="CK347" s="104" t="str">
        <f t="shared" si="309"/>
        <v/>
      </c>
      <c r="CL347" s="104" t="str">
        <f t="shared" si="309"/>
        <v/>
      </c>
      <c r="CM347" s="104" t="str">
        <f t="shared" si="309"/>
        <v/>
      </c>
      <c r="CN347" s="104" t="str">
        <f t="shared" si="309"/>
        <v/>
      </c>
      <c r="CO347" s="104"/>
      <c r="CP347" s="104" t="str">
        <f t="shared" si="321"/>
        <v/>
      </c>
      <c r="CQ347" s="104" t="str">
        <f t="shared" si="321"/>
        <v/>
      </c>
      <c r="CR347" s="104" t="str">
        <f t="shared" si="321"/>
        <v/>
      </c>
      <c r="CS347" s="104" t="str">
        <f t="shared" si="321"/>
        <v/>
      </c>
      <c r="CT347" s="104" t="str">
        <f t="shared" si="321"/>
        <v/>
      </c>
      <c r="CU347" s="104" t="str">
        <f t="shared" si="310"/>
        <v/>
      </c>
      <c r="CV347" s="104" t="str">
        <f t="shared" si="310"/>
        <v/>
      </c>
      <c r="CW347" s="104" t="str">
        <f t="shared" si="310"/>
        <v/>
      </c>
      <c r="CX347" s="104" t="str">
        <f t="shared" si="310"/>
        <v/>
      </c>
      <c r="CY347" s="104" t="str">
        <f t="shared" si="310"/>
        <v/>
      </c>
      <c r="CZ347" s="104" t="str">
        <f t="shared" si="310"/>
        <v/>
      </c>
      <c r="DA347" s="104" t="str">
        <f t="shared" si="310"/>
        <v/>
      </c>
      <c r="DB347" s="104" t="str">
        <f t="shared" si="310"/>
        <v/>
      </c>
      <c r="DC347" s="104"/>
      <c r="DD347" s="104" t="str">
        <f t="shared" si="322"/>
        <v/>
      </c>
      <c r="DE347" s="104" t="str">
        <f t="shared" si="322"/>
        <v/>
      </c>
      <c r="DF347" s="104" t="str">
        <f t="shared" si="322"/>
        <v/>
      </c>
      <c r="DG347" s="104" t="str">
        <f t="shared" si="322"/>
        <v/>
      </c>
      <c r="DH347" s="104" t="str">
        <f t="shared" si="322"/>
        <v/>
      </c>
      <c r="DI347" s="104" t="str">
        <f t="shared" si="311"/>
        <v/>
      </c>
      <c r="DJ347" s="104" t="str">
        <f t="shared" si="311"/>
        <v/>
      </c>
      <c r="DK347" s="104" t="str">
        <f t="shared" si="311"/>
        <v/>
      </c>
      <c r="DL347" s="104" t="str">
        <f t="shared" si="311"/>
        <v/>
      </c>
      <c r="DM347" s="104" t="str">
        <f t="shared" si="311"/>
        <v/>
      </c>
      <c r="DN347" s="104" t="str">
        <f t="shared" si="311"/>
        <v/>
      </c>
      <c r="DO347" s="104" t="str">
        <f t="shared" si="311"/>
        <v/>
      </c>
      <c r="DP347" s="104" t="str">
        <f t="shared" si="311"/>
        <v/>
      </c>
      <c r="DQ347" s="104"/>
      <c r="DR347" s="104" t="str">
        <f t="shared" si="323"/>
        <v/>
      </c>
      <c r="DS347" s="104" t="str">
        <f t="shared" si="323"/>
        <v/>
      </c>
      <c r="DT347" s="104" t="str">
        <f t="shared" si="323"/>
        <v/>
      </c>
      <c r="DU347" s="104" t="str">
        <f t="shared" si="323"/>
        <v/>
      </c>
      <c r="DV347" s="104" t="str">
        <f t="shared" si="323"/>
        <v/>
      </c>
      <c r="DW347" s="104" t="str">
        <f t="shared" si="312"/>
        <v/>
      </c>
      <c r="DX347" s="104" t="str">
        <f t="shared" si="312"/>
        <v/>
      </c>
      <c r="DY347" s="104" t="str">
        <f t="shared" si="312"/>
        <v/>
      </c>
      <c r="DZ347" s="104" t="str">
        <f t="shared" si="312"/>
        <v/>
      </c>
      <c r="EA347" s="104" t="str">
        <f t="shared" si="312"/>
        <v/>
      </c>
      <c r="EB347" s="104" t="str">
        <f t="shared" si="312"/>
        <v/>
      </c>
      <c r="EC347" s="104" t="str">
        <f t="shared" si="312"/>
        <v/>
      </c>
      <c r="ED347" s="104" t="str">
        <f t="shared" si="312"/>
        <v/>
      </c>
      <c r="EE347" s="104"/>
      <c r="EF347" s="104" t="str">
        <f t="shared" si="324"/>
        <v/>
      </c>
      <c r="EG347" s="104" t="str">
        <f t="shared" si="324"/>
        <v/>
      </c>
      <c r="EH347" s="104" t="str">
        <f t="shared" si="324"/>
        <v/>
      </c>
      <c r="EI347" s="104" t="str">
        <f t="shared" si="324"/>
        <v/>
      </c>
      <c r="EJ347" s="104" t="str">
        <f t="shared" si="324"/>
        <v/>
      </c>
      <c r="EK347" s="104" t="str">
        <f t="shared" si="313"/>
        <v/>
      </c>
      <c r="EL347" s="104" t="str">
        <f t="shared" si="313"/>
        <v/>
      </c>
      <c r="EM347" s="104" t="str">
        <f t="shared" si="313"/>
        <v/>
      </c>
      <c r="EN347" s="104" t="str">
        <f t="shared" si="313"/>
        <v/>
      </c>
      <c r="EO347" s="104" t="str">
        <f t="shared" si="313"/>
        <v/>
      </c>
      <c r="EP347" s="104" t="str">
        <f t="shared" si="313"/>
        <v/>
      </c>
      <c r="EQ347" s="104" t="str">
        <f t="shared" si="313"/>
        <v/>
      </c>
      <c r="ER347" s="104" t="str">
        <f t="shared" si="313"/>
        <v/>
      </c>
      <c r="ES347" s="104"/>
      <c r="ET347" s="104" t="str">
        <f t="shared" si="325"/>
        <v/>
      </c>
      <c r="EU347" s="104" t="str">
        <f t="shared" si="325"/>
        <v/>
      </c>
      <c r="EV347" s="104" t="str">
        <f t="shared" si="325"/>
        <v/>
      </c>
      <c r="EW347" s="104" t="str">
        <f t="shared" si="325"/>
        <v/>
      </c>
      <c r="EX347" s="104" t="str">
        <f t="shared" si="325"/>
        <v/>
      </c>
      <c r="EY347" s="104" t="str">
        <f t="shared" si="314"/>
        <v/>
      </c>
      <c r="EZ347" s="104" t="str">
        <f t="shared" si="314"/>
        <v/>
      </c>
      <c r="FA347" s="104" t="str">
        <f t="shared" si="314"/>
        <v/>
      </c>
      <c r="FB347" s="104" t="str">
        <f t="shared" si="314"/>
        <v/>
      </c>
      <c r="FC347" s="104" t="str">
        <f t="shared" si="314"/>
        <v/>
      </c>
      <c r="FD347" s="104" t="str">
        <f t="shared" si="314"/>
        <v/>
      </c>
      <c r="FE347" s="104" t="str">
        <f t="shared" si="314"/>
        <v/>
      </c>
      <c r="FF347" s="104" t="str">
        <f t="shared" si="314"/>
        <v/>
      </c>
      <c r="FG347" s="104"/>
      <c r="FH347" s="104" t="str">
        <f t="shared" si="326"/>
        <v/>
      </c>
      <c r="FI347" s="104" t="str">
        <f t="shared" si="326"/>
        <v/>
      </c>
      <c r="FJ347" s="104" t="str">
        <f t="shared" si="326"/>
        <v/>
      </c>
      <c r="FK347" s="104" t="str">
        <f t="shared" si="326"/>
        <v/>
      </c>
      <c r="FL347" s="104" t="str">
        <f t="shared" si="326"/>
        <v/>
      </c>
      <c r="FM347" s="104" t="str">
        <f t="shared" si="315"/>
        <v/>
      </c>
      <c r="FN347" s="104" t="str">
        <f t="shared" si="315"/>
        <v/>
      </c>
      <c r="FO347" s="104" t="str">
        <f t="shared" si="315"/>
        <v/>
      </c>
      <c r="FP347" s="104" t="str">
        <f t="shared" si="315"/>
        <v/>
      </c>
      <c r="FQ347" s="104" t="str">
        <f t="shared" si="315"/>
        <v/>
      </c>
      <c r="FR347" s="104" t="str">
        <f t="shared" si="315"/>
        <v/>
      </c>
      <c r="FS347" s="104" t="str">
        <f t="shared" si="315"/>
        <v/>
      </c>
      <c r="FT347" s="104" t="str">
        <f t="shared" si="315"/>
        <v/>
      </c>
      <c r="FU347" s="104"/>
      <c r="FV347" s="104" t="str">
        <f t="shared" si="327"/>
        <v/>
      </c>
      <c r="FW347" s="104" t="str">
        <f t="shared" si="327"/>
        <v/>
      </c>
      <c r="FX347" s="104" t="str">
        <f t="shared" si="327"/>
        <v/>
      </c>
      <c r="FY347" s="104" t="str">
        <f t="shared" si="327"/>
        <v/>
      </c>
      <c r="FZ347" s="104" t="str">
        <f t="shared" si="327"/>
        <v/>
      </c>
      <c r="GA347" s="104" t="str">
        <f t="shared" si="316"/>
        <v/>
      </c>
      <c r="GB347" s="104" t="str">
        <f t="shared" si="316"/>
        <v/>
      </c>
      <c r="GC347" s="104" t="str">
        <f t="shared" si="316"/>
        <v/>
      </c>
      <c r="GD347" s="104" t="str">
        <f t="shared" si="316"/>
        <v/>
      </c>
      <c r="GE347" s="104" t="str">
        <f t="shared" si="316"/>
        <v/>
      </c>
      <c r="GF347" s="104" t="str">
        <f t="shared" si="316"/>
        <v/>
      </c>
      <c r="GG347" s="104" t="str">
        <f t="shared" si="316"/>
        <v/>
      </c>
      <c r="GH347" s="104" t="str">
        <f t="shared" si="316"/>
        <v/>
      </c>
      <c r="GI347" s="104"/>
      <c r="GJ347" s="104" t="str">
        <f t="shared" si="328"/>
        <v/>
      </c>
      <c r="GK347" s="104" t="str">
        <f t="shared" si="328"/>
        <v/>
      </c>
      <c r="GL347" s="104" t="str">
        <f t="shared" si="328"/>
        <v/>
      </c>
      <c r="GM347" s="104" t="str">
        <f t="shared" si="328"/>
        <v/>
      </c>
      <c r="GN347" s="104" t="str">
        <f t="shared" si="328"/>
        <v/>
      </c>
      <c r="GO347" s="104" t="str">
        <f t="shared" si="317"/>
        <v/>
      </c>
      <c r="GP347" s="104" t="str">
        <f t="shared" si="317"/>
        <v/>
      </c>
      <c r="GQ347" s="104" t="str">
        <f t="shared" si="317"/>
        <v/>
      </c>
      <c r="GR347" s="104" t="str">
        <f t="shared" si="317"/>
        <v/>
      </c>
      <c r="GS347" s="104" t="str">
        <f t="shared" si="317"/>
        <v/>
      </c>
      <c r="GT347" s="104" t="str">
        <f t="shared" si="317"/>
        <v/>
      </c>
      <c r="GU347" s="104" t="str">
        <f t="shared" si="317"/>
        <v/>
      </c>
      <c r="GV347" s="104" t="str">
        <f t="shared" si="317"/>
        <v/>
      </c>
      <c r="GW347" s="104"/>
      <c r="GX347" s="104" t="str">
        <f t="shared" si="329"/>
        <v/>
      </c>
      <c r="GY347" s="104" t="str">
        <f t="shared" si="329"/>
        <v/>
      </c>
      <c r="GZ347" s="104" t="str">
        <f t="shared" si="329"/>
        <v/>
      </c>
      <c r="HA347" s="104" t="str">
        <f t="shared" si="329"/>
        <v/>
      </c>
      <c r="HB347" s="104" t="str">
        <f t="shared" si="329"/>
        <v/>
      </c>
      <c r="HC347" s="104" t="str">
        <f t="shared" si="318"/>
        <v/>
      </c>
      <c r="HD347" s="104" t="str">
        <f t="shared" si="318"/>
        <v/>
      </c>
      <c r="HE347" s="104" t="str">
        <f t="shared" si="318"/>
        <v/>
      </c>
      <c r="HF347" s="104" t="str">
        <f t="shared" si="318"/>
        <v/>
      </c>
      <c r="HG347" s="104" t="str">
        <f t="shared" si="318"/>
        <v/>
      </c>
      <c r="HH347" s="104" t="str">
        <f t="shared" si="318"/>
        <v/>
      </c>
      <c r="HI347" s="104" t="str">
        <f t="shared" si="318"/>
        <v/>
      </c>
      <c r="HJ347" s="104" t="str">
        <f t="shared" si="318"/>
        <v/>
      </c>
    </row>
    <row r="348" spans="1:218" x14ac:dyDescent="0.25">
      <c r="A348" s="91">
        <v>40680</v>
      </c>
      <c r="B348" s="113">
        <v>0.75</v>
      </c>
      <c r="C348" s="114" t="s">
        <v>565</v>
      </c>
      <c r="D348" s="160" t="s">
        <v>705</v>
      </c>
      <c r="E348" s="112">
        <v>46</v>
      </c>
      <c r="F348" s="134"/>
      <c r="G348" s="161" t="s">
        <v>708</v>
      </c>
      <c r="H348" s="162"/>
      <c r="I348" s="136"/>
      <c r="J348" s="104" t="str">
        <f t="shared" si="334"/>
        <v/>
      </c>
      <c r="K348" s="104" t="str">
        <f t="shared" si="334"/>
        <v/>
      </c>
      <c r="L348" s="104" t="str">
        <f t="shared" si="319"/>
        <v/>
      </c>
      <c r="M348" s="104" t="str">
        <f t="shared" si="319"/>
        <v/>
      </c>
      <c r="N348" s="104" t="str">
        <f t="shared" si="319"/>
        <v/>
      </c>
      <c r="O348" s="104" t="str">
        <f t="shared" si="319"/>
        <v/>
      </c>
      <c r="P348" s="104" t="str">
        <f t="shared" si="319"/>
        <v/>
      </c>
      <c r="Q348" s="104" t="str">
        <f t="shared" si="319"/>
        <v/>
      </c>
      <c r="R348" s="104" t="str">
        <f t="shared" si="319"/>
        <v/>
      </c>
      <c r="S348" s="104" t="str">
        <f t="shared" si="319"/>
        <v/>
      </c>
      <c r="T348" s="104" t="str">
        <f t="shared" si="319"/>
        <v/>
      </c>
      <c r="U348" s="104" t="str">
        <f t="shared" si="319"/>
        <v/>
      </c>
      <c r="V348" s="104" t="str">
        <f t="shared" si="319"/>
        <v/>
      </c>
      <c r="W348" s="136"/>
      <c r="X348" s="104" t="str">
        <f t="shared" si="330"/>
        <v/>
      </c>
      <c r="Y348" s="104" t="str">
        <f t="shared" si="330"/>
        <v/>
      </c>
      <c r="Z348" s="104" t="str">
        <f t="shared" si="330"/>
        <v/>
      </c>
      <c r="AA348" s="104" t="str">
        <f t="shared" si="330"/>
        <v/>
      </c>
      <c r="AB348" s="104" t="str">
        <f t="shared" si="330"/>
        <v/>
      </c>
      <c r="AC348" s="104" t="str">
        <f t="shared" si="330"/>
        <v/>
      </c>
      <c r="AD348" s="104" t="str">
        <f t="shared" si="330"/>
        <v/>
      </c>
      <c r="AE348" s="104" t="str">
        <f t="shared" si="330"/>
        <v/>
      </c>
      <c r="AF348" s="104" t="str">
        <f t="shared" si="330"/>
        <v/>
      </c>
      <c r="AG348" s="104" t="str">
        <f t="shared" si="330"/>
        <v/>
      </c>
      <c r="AH348" s="104" t="str">
        <f t="shared" si="330"/>
        <v/>
      </c>
      <c r="AI348" s="104" t="str">
        <f t="shared" si="330"/>
        <v/>
      </c>
      <c r="AJ348" s="104" t="str">
        <f t="shared" si="330"/>
        <v/>
      </c>
      <c r="AK348" s="104"/>
      <c r="AL348" s="104" t="str">
        <f t="shared" si="331"/>
        <v/>
      </c>
      <c r="AM348" s="104" t="str">
        <f t="shared" si="331"/>
        <v/>
      </c>
      <c r="AN348" s="104" t="str">
        <f t="shared" si="331"/>
        <v/>
      </c>
      <c r="AO348" s="104" t="str">
        <f t="shared" si="331"/>
        <v/>
      </c>
      <c r="AP348" s="104" t="str">
        <f t="shared" si="331"/>
        <v/>
      </c>
      <c r="AQ348" s="104" t="str">
        <f t="shared" si="331"/>
        <v/>
      </c>
      <c r="AR348" s="104" t="str">
        <f t="shared" si="331"/>
        <v/>
      </c>
      <c r="AS348" s="104" t="str">
        <f t="shared" si="331"/>
        <v/>
      </c>
      <c r="AT348" s="104" t="str">
        <f t="shared" si="331"/>
        <v/>
      </c>
      <c r="AU348" s="104" t="str">
        <f t="shared" si="331"/>
        <v/>
      </c>
      <c r="AV348" s="104" t="str">
        <f t="shared" si="331"/>
        <v/>
      </c>
      <c r="AW348" s="104" t="str">
        <f t="shared" si="331"/>
        <v/>
      </c>
      <c r="AX348" s="104" t="str">
        <f t="shared" si="331"/>
        <v/>
      </c>
      <c r="AY348" s="104"/>
      <c r="AZ348" s="104" t="str">
        <f t="shared" si="332"/>
        <v/>
      </c>
      <c r="BA348" s="104" t="str">
        <f t="shared" si="332"/>
        <v/>
      </c>
      <c r="BB348" s="104" t="str">
        <f t="shared" si="332"/>
        <v/>
      </c>
      <c r="BC348" s="104" t="str">
        <f t="shared" si="332"/>
        <v/>
      </c>
      <c r="BD348" s="104" t="str">
        <f t="shared" si="332"/>
        <v/>
      </c>
      <c r="BE348" s="104" t="str">
        <f t="shared" si="332"/>
        <v/>
      </c>
      <c r="BF348" s="104" t="str">
        <f t="shared" si="332"/>
        <v/>
      </c>
      <c r="BG348" s="104" t="str">
        <f t="shared" si="332"/>
        <v/>
      </c>
      <c r="BH348" s="104" t="str">
        <f t="shared" si="332"/>
        <v/>
      </c>
      <c r="BI348" s="104" t="str">
        <f t="shared" si="332"/>
        <v/>
      </c>
      <c r="BJ348" s="104" t="str">
        <f t="shared" si="332"/>
        <v/>
      </c>
      <c r="BK348" s="104" t="str">
        <f t="shared" si="332"/>
        <v/>
      </c>
      <c r="BL348" s="104" t="str">
        <f t="shared" si="332"/>
        <v/>
      </c>
      <c r="BM348" s="104"/>
      <c r="BN348" s="104" t="str">
        <f t="shared" si="333"/>
        <v/>
      </c>
      <c r="BO348" s="104" t="str">
        <f t="shared" si="333"/>
        <v/>
      </c>
      <c r="BP348" s="104" t="str">
        <f t="shared" si="333"/>
        <v/>
      </c>
      <c r="BQ348" s="104" t="str">
        <f t="shared" si="333"/>
        <v/>
      </c>
      <c r="BR348" s="104" t="str">
        <f t="shared" si="333"/>
        <v/>
      </c>
      <c r="BS348" s="104" t="str">
        <f t="shared" si="333"/>
        <v/>
      </c>
      <c r="BT348" s="104" t="str">
        <f t="shared" si="333"/>
        <v/>
      </c>
      <c r="BU348" s="104" t="str">
        <f t="shared" si="333"/>
        <v/>
      </c>
      <c r="BV348" s="104" t="str">
        <f t="shared" si="333"/>
        <v/>
      </c>
      <c r="BW348" s="104" t="str">
        <f t="shared" si="333"/>
        <v/>
      </c>
      <c r="BX348" s="104" t="str">
        <f t="shared" si="333"/>
        <v/>
      </c>
      <c r="BY348" s="104" t="str">
        <f t="shared" si="333"/>
        <v/>
      </c>
      <c r="BZ348" s="104" t="str">
        <f t="shared" si="333"/>
        <v/>
      </c>
      <c r="CA348" s="104"/>
      <c r="CB348" s="104" t="str">
        <f t="shared" si="320"/>
        <v/>
      </c>
      <c r="CC348" s="104" t="str">
        <f t="shared" si="320"/>
        <v/>
      </c>
      <c r="CD348" s="104" t="str">
        <f t="shared" si="320"/>
        <v/>
      </c>
      <c r="CE348" s="104" t="str">
        <f t="shared" si="320"/>
        <v/>
      </c>
      <c r="CF348" s="104" t="str">
        <f t="shared" si="320"/>
        <v/>
      </c>
      <c r="CG348" s="104" t="str">
        <f t="shared" si="309"/>
        <v/>
      </c>
      <c r="CH348" s="104" t="str">
        <f t="shared" si="309"/>
        <v/>
      </c>
      <c r="CI348" s="104" t="str">
        <f t="shared" si="309"/>
        <v/>
      </c>
      <c r="CJ348" s="104" t="str">
        <f t="shared" si="309"/>
        <v/>
      </c>
      <c r="CK348" s="104" t="str">
        <f t="shared" si="309"/>
        <v/>
      </c>
      <c r="CL348" s="104" t="str">
        <f t="shared" si="309"/>
        <v/>
      </c>
      <c r="CM348" s="104" t="str">
        <f t="shared" si="309"/>
        <v/>
      </c>
      <c r="CN348" s="104" t="str">
        <f t="shared" si="309"/>
        <v/>
      </c>
      <c r="CO348" s="104"/>
      <c r="CP348" s="104" t="str">
        <f t="shared" si="321"/>
        <v/>
      </c>
      <c r="CQ348" s="104" t="str">
        <f t="shared" si="321"/>
        <v/>
      </c>
      <c r="CR348" s="104" t="str">
        <f t="shared" si="321"/>
        <v/>
      </c>
      <c r="CS348" s="104" t="str">
        <f t="shared" si="321"/>
        <v/>
      </c>
      <c r="CT348" s="104" t="str">
        <f t="shared" si="321"/>
        <v/>
      </c>
      <c r="CU348" s="104" t="str">
        <f t="shared" si="310"/>
        <v/>
      </c>
      <c r="CV348" s="104" t="str">
        <f t="shared" si="310"/>
        <v/>
      </c>
      <c r="CW348" s="104" t="str">
        <f t="shared" si="310"/>
        <v/>
      </c>
      <c r="CX348" s="104" t="str">
        <f t="shared" si="310"/>
        <v/>
      </c>
      <c r="CY348" s="104" t="str">
        <f t="shared" si="310"/>
        <v/>
      </c>
      <c r="CZ348" s="104" t="str">
        <f t="shared" si="310"/>
        <v/>
      </c>
      <c r="DA348" s="104" t="str">
        <f t="shared" si="310"/>
        <v/>
      </c>
      <c r="DB348" s="104" t="str">
        <f t="shared" si="310"/>
        <v/>
      </c>
      <c r="DC348" s="104"/>
      <c r="DD348" s="104" t="str">
        <f t="shared" si="322"/>
        <v/>
      </c>
      <c r="DE348" s="104" t="str">
        <f t="shared" si="322"/>
        <v/>
      </c>
      <c r="DF348" s="104" t="str">
        <f t="shared" si="322"/>
        <v/>
      </c>
      <c r="DG348" s="104" t="str">
        <f t="shared" si="322"/>
        <v/>
      </c>
      <c r="DH348" s="104" t="str">
        <f t="shared" si="322"/>
        <v/>
      </c>
      <c r="DI348" s="104" t="str">
        <f t="shared" si="311"/>
        <v/>
      </c>
      <c r="DJ348" s="104" t="str">
        <f t="shared" si="311"/>
        <v/>
      </c>
      <c r="DK348" s="104" t="str">
        <f t="shared" si="311"/>
        <v/>
      </c>
      <c r="DL348" s="104" t="str">
        <f t="shared" si="311"/>
        <v/>
      </c>
      <c r="DM348" s="104" t="str">
        <f t="shared" si="311"/>
        <v/>
      </c>
      <c r="DN348" s="104" t="str">
        <f t="shared" si="311"/>
        <v/>
      </c>
      <c r="DO348" s="104" t="str">
        <f t="shared" si="311"/>
        <v/>
      </c>
      <c r="DP348" s="104" t="str">
        <f t="shared" si="311"/>
        <v/>
      </c>
      <c r="DQ348" s="104"/>
      <c r="DR348" s="104" t="str">
        <f t="shared" si="323"/>
        <v/>
      </c>
      <c r="DS348" s="104" t="str">
        <f t="shared" si="323"/>
        <v/>
      </c>
      <c r="DT348" s="104" t="str">
        <f t="shared" si="323"/>
        <v/>
      </c>
      <c r="DU348" s="104" t="str">
        <f t="shared" si="323"/>
        <v/>
      </c>
      <c r="DV348" s="104" t="str">
        <f t="shared" si="323"/>
        <v/>
      </c>
      <c r="DW348" s="104" t="str">
        <f t="shared" si="312"/>
        <v/>
      </c>
      <c r="DX348" s="104" t="str">
        <f t="shared" si="312"/>
        <v/>
      </c>
      <c r="DY348" s="104" t="str">
        <f t="shared" si="312"/>
        <v/>
      </c>
      <c r="DZ348" s="104" t="str">
        <f t="shared" si="312"/>
        <v/>
      </c>
      <c r="EA348" s="104" t="str">
        <f t="shared" si="312"/>
        <v/>
      </c>
      <c r="EB348" s="104" t="str">
        <f t="shared" si="312"/>
        <v/>
      </c>
      <c r="EC348" s="104" t="str">
        <f t="shared" si="312"/>
        <v/>
      </c>
      <c r="ED348" s="104" t="str">
        <f t="shared" si="312"/>
        <v/>
      </c>
      <c r="EE348" s="104"/>
      <c r="EF348" s="104" t="str">
        <f t="shared" si="324"/>
        <v/>
      </c>
      <c r="EG348" s="104" t="str">
        <f t="shared" si="324"/>
        <v/>
      </c>
      <c r="EH348" s="104" t="str">
        <f t="shared" si="324"/>
        <v/>
      </c>
      <c r="EI348" s="104" t="str">
        <f t="shared" si="324"/>
        <v/>
      </c>
      <c r="EJ348" s="104" t="str">
        <f t="shared" si="324"/>
        <v/>
      </c>
      <c r="EK348" s="104" t="str">
        <f t="shared" si="313"/>
        <v/>
      </c>
      <c r="EL348" s="104" t="str">
        <f t="shared" si="313"/>
        <v/>
      </c>
      <c r="EM348" s="104" t="str">
        <f t="shared" si="313"/>
        <v/>
      </c>
      <c r="EN348" s="104" t="str">
        <f t="shared" si="313"/>
        <v/>
      </c>
      <c r="EO348" s="104" t="str">
        <f t="shared" si="313"/>
        <v/>
      </c>
      <c r="EP348" s="104" t="str">
        <f t="shared" si="313"/>
        <v/>
      </c>
      <c r="EQ348" s="104" t="str">
        <f t="shared" si="313"/>
        <v/>
      </c>
      <c r="ER348" s="104" t="str">
        <f t="shared" si="313"/>
        <v/>
      </c>
      <c r="ES348" s="104"/>
      <c r="ET348" s="104" t="str">
        <f t="shared" si="325"/>
        <v/>
      </c>
      <c r="EU348" s="104" t="str">
        <f t="shared" si="325"/>
        <v/>
      </c>
      <c r="EV348" s="104" t="str">
        <f t="shared" si="325"/>
        <v/>
      </c>
      <c r="EW348" s="104" t="str">
        <f t="shared" si="325"/>
        <v/>
      </c>
      <c r="EX348" s="104" t="str">
        <f t="shared" si="325"/>
        <v/>
      </c>
      <c r="EY348" s="104" t="str">
        <f t="shared" si="314"/>
        <v/>
      </c>
      <c r="EZ348" s="104" t="str">
        <f t="shared" si="314"/>
        <v/>
      </c>
      <c r="FA348" s="104" t="str">
        <f t="shared" si="314"/>
        <v/>
      </c>
      <c r="FB348" s="104" t="str">
        <f t="shared" si="314"/>
        <v/>
      </c>
      <c r="FC348" s="104" t="str">
        <f t="shared" si="314"/>
        <v/>
      </c>
      <c r="FD348" s="104" t="str">
        <f t="shared" si="314"/>
        <v/>
      </c>
      <c r="FE348" s="104" t="str">
        <f t="shared" si="314"/>
        <v/>
      </c>
      <c r="FF348" s="104" t="str">
        <f t="shared" si="314"/>
        <v/>
      </c>
      <c r="FG348" s="104"/>
      <c r="FH348" s="104" t="str">
        <f t="shared" si="326"/>
        <v/>
      </c>
      <c r="FI348" s="104" t="str">
        <f t="shared" si="326"/>
        <v/>
      </c>
      <c r="FJ348" s="104" t="str">
        <f t="shared" si="326"/>
        <v/>
      </c>
      <c r="FK348" s="104" t="str">
        <f t="shared" si="326"/>
        <v/>
      </c>
      <c r="FL348" s="104" t="str">
        <f t="shared" si="326"/>
        <v/>
      </c>
      <c r="FM348" s="104" t="str">
        <f t="shared" si="315"/>
        <v/>
      </c>
      <c r="FN348" s="104" t="str">
        <f t="shared" si="315"/>
        <v/>
      </c>
      <c r="FO348" s="104" t="str">
        <f t="shared" si="315"/>
        <v/>
      </c>
      <c r="FP348" s="104" t="str">
        <f t="shared" si="315"/>
        <v/>
      </c>
      <c r="FQ348" s="104" t="str">
        <f t="shared" si="315"/>
        <v/>
      </c>
      <c r="FR348" s="104" t="str">
        <f t="shared" si="315"/>
        <v/>
      </c>
      <c r="FS348" s="104" t="str">
        <f t="shared" si="315"/>
        <v/>
      </c>
      <c r="FT348" s="104" t="str">
        <f t="shared" si="315"/>
        <v/>
      </c>
      <c r="FU348" s="104"/>
      <c r="FV348" s="104" t="str">
        <f t="shared" si="327"/>
        <v/>
      </c>
      <c r="FW348" s="104" t="str">
        <f t="shared" si="327"/>
        <v/>
      </c>
      <c r="FX348" s="104" t="str">
        <f t="shared" si="327"/>
        <v/>
      </c>
      <c r="FY348" s="104" t="str">
        <f t="shared" si="327"/>
        <v/>
      </c>
      <c r="FZ348" s="104" t="str">
        <f t="shared" si="327"/>
        <v/>
      </c>
      <c r="GA348" s="104" t="str">
        <f t="shared" si="316"/>
        <v/>
      </c>
      <c r="GB348" s="104" t="str">
        <f t="shared" si="316"/>
        <v/>
      </c>
      <c r="GC348" s="104" t="str">
        <f t="shared" si="316"/>
        <v/>
      </c>
      <c r="GD348" s="104" t="str">
        <f t="shared" si="316"/>
        <v/>
      </c>
      <c r="GE348" s="104" t="str">
        <f t="shared" si="316"/>
        <v/>
      </c>
      <c r="GF348" s="104" t="str">
        <f t="shared" si="316"/>
        <v/>
      </c>
      <c r="GG348" s="104" t="str">
        <f t="shared" si="316"/>
        <v/>
      </c>
      <c r="GH348" s="104" t="str">
        <f t="shared" si="316"/>
        <v/>
      </c>
      <c r="GI348" s="104"/>
      <c r="GJ348" s="104" t="str">
        <f t="shared" si="328"/>
        <v/>
      </c>
      <c r="GK348" s="104" t="str">
        <f t="shared" si="328"/>
        <v/>
      </c>
      <c r="GL348" s="104" t="str">
        <f t="shared" si="328"/>
        <v/>
      </c>
      <c r="GM348" s="104" t="str">
        <f t="shared" si="328"/>
        <v/>
      </c>
      <c r="GN348" s="104" t="str">
        <f t="shared" si="328"/>
        <v/>
      </c>
      <c r="GO348" s="104" t="str">
        <f t="shared" si="317"/>
        <v/>
      </c>
      <c r="GP348" s="104" t="str">
        <f t="shared" si="317"/>
        <v/>
      </c>
      <c r="GQ348" s="104" t="str">
        <f t="shared" si="317"/>
        <v/>
      </c>
      <c r="GR348" s="104" t="str">
        <f t="shared" si="317"/>
        <v/>
      </c>
      <c r="GS348" s="104" t="str">
        <f t="shared" si="317"/>
        <v/>
      </c>
      <c r="GT348" s="104" t="str">
        <f t="shared" si="317"/>
        <v/>
      </c>
      <c r="GU348" s="104" t="str">
        <f t="shared" si="317"/>
        <v/>
      </c>
      <c r="GV348" s="104" t="str">
        <f t="shared" si="317"/>
        <v/>
      </c>
      <c r="GW348" s="104"/>
      <c r="GX348" s="104" t="str">
        <f t="shared" si="329"/>
        <v/>
      </c>
      <c r="GY348" s="104" t="str">
        <f t="shared" si="329"/>
        <v/>
      </c>
      <c r="GZ348" s="104" t="str">
        <f t="shared" si="329"/>
        <v/>
      </c>
      <c r="HA348" s="104" t="str">
        <f t="shared" si="329"/>
        <v/>
      </c>
      <c r="HB348" s="104" t="str">
        <f t="shared" si="329"/>
        <v/>
      </c>
      <c r="HC348" s="104" t="str">
        <f t="shared" si="318"/>
        <v/>
      </c>
      <c r="HD348" s="104" t="str">
        <f t="shared" si="318"/>
        <v/>
      </c>
      <c r="HE348" s="104" t="str">
        <f t="shared" si="318"/>
        <v/>
      </c>
      <c r="HF348" s="104" t="str">
        <f t="shared" si="318"/>
        <v/>
      </c>
      <c r="HG348" s="104" t="str">
        <f t="shared" si="318"/>
        <v/>
      </c>
      <c r="HH348" s="104" t="str">
        <f t="shared" si="318"/>
        <v/>
      </c>
      <c r="HI348" s="104" t="str">
        <f t="shared" si="318"/>
        <v/>
      </c>
      <c r="HJ348" s="104" t="str">
        <f t="shared" si="318"/>
        <v/>
      </c>
    </row>
    <row r="349" spans="1:218" x14ac:dyDescent="0.25">
      <c r="A349" s="91">
        <v>40680</v>
      </c>
      <c r="B349" s="113">
        <v>0.75</v>
      </c>
      <c r="C349" s="114" t="s">
        <v>565</v>
      </c>
      <c r="D349" s="160" t="s">
        <v>705</v>
      </c>
      <c r="E349" s="112">
        <v>21.8</v>
      </c>
      <c r="F349" s="134"/>
      <c r="G349" s="161" t="s">
        <v>707</v>
      </c>
      <c r="H349" s="162"/>
      <c r="I349" s="136"/>
      <c r="J349" s="104" t="str">
        <f t="shared" si="334"/>
        <v/>
      </c>
      <c r="K349" s="104" t="str">
        <f t="shared" si="334"/>
        <v/>
      </c>
      <c r="L349" s="104" t="str">
        <f t="shared" si="319"/>
        <v/>
      </c>
      <c r="M349" s="104" t="str">
        <f t="shared" si="319"/>
        <v/>
      </c>
      <c r="N349" s="104" t="str">
        <f t="shared" si="319"/>
        <v/>
      </c>
      <c r="O349" s="104" t="str">
        <f t="shared" si="319"/>
        <v/>
      </c>
      <c r="P349" s="104" t="str">
        <f t="shared" si="319"/>
        <v/>
      </c>
      <c r="Q349" s="104" t="str">
        <f t="shared" si="319"/>
        <v/>
      </c>
      <c r="R349" s="104" t="str">
        <f t="shared" si="319"/>
        <v/>
      </c>
      <c r="S349" s="104" t="str">
        <f t="shared" si="319"/>
        <v/>
      </c>
      <c r="T349" s="104" t="str">
        <f t="shared" si="319"/>
        <v/>
      </c>
      <c r="U349" s="104" t="str">
        <f t="shared" si="319"/>
        <v/>
      </c>
      <c r="V349" s="104" t="str">
        <f t="shared" si="319"/>
        <v/>
      </c>
      <c r="W349" s="136"/>
      <c r="X349" s="104" t="str">
        <f t="shared" si="330"/>
        <v/>
      </c>
      <c r="Y349" s="104" t="str">
        <f t="shared" si="330"/>
        <v/>
      </c>
      <c r="Z349" s="104" t="str">
        <f t="shared" si="330"/>
        <v/>
      </c>
      <c r="AA349" s="104" t="str">
        <f t="shared" si="330"/>
        <v/>
      </c>
      <c r="AB349" s="104" t="str">
        <f t="shared" si="330"/>
        <v/>
      </c>
      <c r="AC349" s="104" t="str">
        <f t="shared" si="330"/>
        <v/>
      </c>
      <c r="AD349" s="104" t="str">
        <f t="shared" si="330"/>
        <v/>
      </c>
      <c r="AE349" s="104" t="str">
        <f t="shared" si="330"/>
        <v/>
      </c>
      <c r="AF349" s="104" t="str">
        <f t="shared" si="330"/>
        <v/>
      </c>
      <c r="AG349" s="104" t="str">
        <f t="shared" si="330"/>
        <v/>
      </c>
      <c r="AH349" s="104" t="str">
        <f t="shared" si="330"/>
        <v/>
      </c>
      <c r="AI349" s="104" t="str">
        <f t="shared" si="330"/>
        <v/>
      </c>
      <c r="AJ349" s="104" t="str">
        <f t="shared" si="330"/>
        <v/>
      </c>
      <c r="AK349" s="104"/>
      <c r="AL349" s="104" t="str">
        <f t="shared" si="331"/>
        <v/>
      </c>
      <c r="AM349" s="104" t="str">
        <f t="shared" si="331"/>
        <v/>
      </c>
      <c r="AN349" s="104" t="str">
        <f t="shared" si="331"/>
        <v/>
      </c>
      <c r="AO349" s="104" t="str">
        <f t="shared" si="331"/>
        <v/>
      </c>
      <c r="AP349" s="104" t="str">
        <f t="shared" si="331"/>
        <v/>
      </c>
      <c r="AQ349" s="104" t="str">
        <f t="shared" si="331"/>
        <v/>
      </c>
      <c r="AR349" s="104" t="str">
        <f t="shared" si="331"/>
        <v/>
      </c>
      <c r="AS349" s="104" t="str">
        <f t="shared" si="331"/>
        <v/>
      </c>
      <c r="AT349" s="104" t="str">
        <f t="shared" si="331"/>
        <v/>
      </c>
      <c r="AU349" s="104" t="str">
        <f t="shared" si="331"/>
        <v/>
      </c>
      <c r="AV349" s="104" t="str">
        <f t="shared" si="331"/>
        <v/>
      </c>
      <c r="AW349" s="104" t="str">
        <f t="shared" si="331"/>
        <v/>
      </c>
      <c r="AX349" s="104" t="str">
        <f t="shared" si="331"/>
        <v/>
      </c>
      <c r="AY349" s="104"/>
      <c r="AZ349" s="104" t="str">
        <f t="shared" si="332"/>
        <v/>
      </c>
      <c r="BA349" s="104" t="str">
        <f t="shared" si="332"/>
        <v/>
      </c>
      <c r="BB349" s="104" t="str">
        <f t="shared" si="332"/>
        <v/>
      </c>
      <c r="BC349" s="104" t="str">
        <f t="shared" si="332"/>
        <v/>
      </c>
      <c r="BD349" s="104" t="str">
        <f t="shared" si="332"/>
        <v/>
      </c>
      <c r="BE349" s="104" t="str">
        <f t="shared" si="332"/>
        <v/>
      </c>
      <c r="BF349" s="104" t="str">
        <f t="shared" si="332"/>
        <v/>
      </c>
      <c r="BG349" s="104" t="str">
        <f t="shared" si="332"/>
        <v/>
      </c>
      <c r="BH349" s="104" t="str">
        <f t="shared" si="332"/>
        <v/>
      </c>
      <c r="BI349" s="104" t="str">
        <f t="shared" si="332"/>
        <v/>
      </c>
      <c r="BJ349" s="104" t="str">
        <f t="shared" si="332"/>
        <v/>
      </c>
      <c r="BK349" s="104" t="str">
        <f t="shared" si="332"/>
        <v/>
      </c>
      <c r="BL349" s="104" t="str">
        <f t="shared" si="332"/>
        <v/>
      </c>
      <c r="BM349" s="104"/>
      <c r="BN349" s="104" t="str">
        <f t="shared" si="333"/>
        <v/>
      </c>
      <c r="BO349" s="104" t="str">
        <f t="shared" si="333"/>
        <v/>
      </c>
      <c r="BP349" s="104" t="str">
        <f t="shared" si="333"/>
        <v/>
      </c>
      <c r="BQ349" s="104" t="str">
        <f t="shared" si="333"/>
        <v/>
      </c>
      <c r="BR349" s="104" t="str">
        <f t="shared" si="333"/>
        <v/>
      </c>
      <c r="BS349" s="104" t="str">
        <f t="shared" si="333"/>
        <v/>
      </c>
      <c r="BT349" s="104" t="str">
        <f t="shared" si="333"/>
        <v/>
      </c>
      <c r="BU349" s="104" t="str">
        <f t="shared" si="333"/>
        <v/>
      </c>
      <c r="BV349" s="104" t="str">
        <f t="shared" si="333"/>
        <v/>
      </c>
      <c r="BW349" s="104" t="str">
        <f t="shared" si="333"/>
        <v/>
      </c>
      <c r="BX349" s="104" t="str">
        <f t="shared" si="333"/>
        <v/>
      </c>
      <c r="BY349" s="104" t="str">
        <f t="shared" si="333"/>
        <v/>
      </c>
      <c r="BZ349" s="104" t="str">
        <f t="shared" si="333"/>
        <v/>
      </c>
      <c r="CA349" s="104"/>
      <c r="CB349" s="104" t="str">
        <f t="shared" si="320"/>
        <v/>
      </c>
      <c r="CC349" s="104" t="str">
        <f t="shared" si="320"/>
        <v/>
      </c>
      <c r="CD349" s="104" t="str">
        <f t="shared" si="320"/>
        <v/>
      </c>
      <c r="CE349" s="104" t="str">
        <f t="shared" si="320"/>
        <v/>
      </c>
      <c r="CF349" s="104" t="str">
        <f t="shared" si="320"/>
        <v/>
      </c>
      <c r="CG349" s="104" t="str">
        <f t="shared" si="309"/>
        <v/>
      </c>
      <c r="CH349" s="104" t="str">
        <f t="shared" si="309"/>
        <v/>
      </c>
      <c r="CI349" s="104" t="str">
        <f t="shared" si="309"/>
        <v/>
      </c>
      <c r="CJ349" s="104" t="str">
        <f t="shared" si="309"/>
        <v/>
      </c>
      <c r="CK349" s="104" t="str">
        <f t="shared" si="309"/>
        <v/>
      </c>
      <c r="CL349" s="104" t="str">
        <f t="shared" si="309"/>
        <v/>
      </c>
      <c r="CM349" s="104" t="str">
        <f t="shared" si="309"/>
        <v/>
      </c>
      <c r="CN349" s="104" t="str">
        <f t="shared" si="309"/>
        <v/>
      </c>
      <c r="CO349" s="104"/>
      <c r="CP349" s="104" t="str">
        <f t="shared" si="321"/>
        <v/>
      </c>
      <c r="CQ349" s="104" t="str">
        <f t="shared" si="321"/>
        <v/>
      </c>
      <c r="CR349" s="104" t="str">
        <f t="shared" si="321"/>
        <v/>
      </c>
      <c r="CS349" s="104" t="str">
        <f t="shared" si="321"/>
        <v/>
      </c>
      <c r="CT349" s="104" t="str">
        <f t="shared" si="321"/>
        <v/>
      </c>
      <c r="CU349" s="104" t="str">
        <f t="shared" si="310"/>
        <v/>
      </c>
      <c r="CV349" s="104" t="str">
        <f t="shared" si="310"/>
        <v/>
      </c>
      <c r="CW349" s="104" t="str">
        <f t="shared" si="310"/>
        <v/>
      </c>
      <c r="CX349" s="104" t="str">
        <f t="shared" si="310"/>
        <v/>
      </c>
      <c r="CY349" s="104" t="str">
        <f t="shared" si="310"/>
        <v/>
      </c>
      <c r="CZ349" s="104" t="str">
        <f t="shared" si="310"/>
        <v/>
      </c>
      <c r="DA349" s="104" t="str">
        <f t="shared" si="310"/>
        <v/>
      </c>
      <c r="DB349" s="104" t="str">
        <f t="shared" si="310"/>
        <v/>
      </c>
      <c r="DC349" s="104"/>
      <c r="DD349" s="104" t="str">
        <f t="shared" si="322"/>
        <v/>
      </c>
      <c r="DE349" s="104" t="str">
        <f t="shared" si="322"/>
        <v/>
      </c>
      <c r="DF349" s="104" t="str">
        <f t="shared" si="322"/>
        <v/>
      </c>
      <c r="DG349" s="104" t="str">
        <f t="shared" si="322"/>
        <v/>
      </c>
      <c r="DH349" s="104" t="str">
        <f t="shared" si="322"/>
        <v/>
      </c>
      <c r="DI349" s="104" t="str">
        <f t="shared" si="311"/>
        <v/>
      </c>
      <c r="DJ349" s="104" t="str">
        <f t="shared" si="311"/>
        <v/>
      </c>
      <c r="DK349" s="104" t="str">
        <f t="shared" si="311"/>
        <v/>
      </c>
      <c r="DL349" s="104" t="str">
        <f t="shared" si="311"/>
        <v/>
      </c>
      <c r="DM349" s="104" t="str">
        <f t="shared" si="311"/>
        <v/>
      </c>
      <c r="DN349" s="104" t="str">
        <f t="shared" si="311"/>
        <v/>
      </c>
      <c r="DO349" s="104" t="str">
        <f t="shared" si="311"/>
        <v/>
      </c>
      <c r="DP349" s="104" t="str">
        <f t="shared" si="311"/>
        <v/>
      </c>
      <c r="DQ349" s="104"/>
      <c r="DR349" s="104" t="str">
        <f t="shared" si="323"/>
        <v/>
      </c>
      <c r="DS349" s="104" t="str">
        <f t="shared" si="323"/>
        <v/>
      </c>
      <c r="DT349" s="104" t="str">
        <f t="shared" si="323"/>
        <v/>
      </c>
      <c r="DU349" s="104" t="str">
        <f t="shared" si="323"/>
        <v/>
      </c>
      <c r="DV349" s="104" t="str">
        <f t="shared" si="323"/>
        <v/>
      </c>
      <c r="DW349" s="104" t="str">
        <f t="shared" si="312"/>
        <v/>
      </c>
      <c r="DX349" s="104" t="str">
        <f t="shared" si="312"/>
        <v/>
      </c>
      <c r="DY349" s="104" t="str">
        <f t="shared" si="312"/>
        <v/>
      </c>
      <c r="DZ349" s="104" t="str">
        <f t="shared" si="312"/>
        <v/>
      </c>
      <c r="EA349" s="104" t="str">
        <f t="shared" si="312"/>
        <v/>
      </c>
      <c r="EB349" s="104" t="str">
        <f t="shared" si="312"/>
        <v/>
      </c>
      <c r="EC349" s="104" t="str">
        <f t="shared" si="312"/>
        <v/>
      </c>
      <c r="ED349" s="104" t="str">
        <f t="shared" si="312"/>
        <v/>
      </c>
      <c r="EE349" s="104"/>
      <c r="EF349" s="104" t="str">
        <f t="shared" si="324"/>
        <v/>
      </c>
      <c r="EG349" s="104" t="str">
        <f t="shared" si="324"/>
        <v/>
      </c>
      <c r="EH349" s="104" t="str">
        <f t="shared" si="324"/>
        <v/>
      </c>
      <c r="EI349" s="104" t="str">
        <f t="shared" si="324"/>
        <v/>
      </c>
      <c r="EJ349" s="104" t="str">
        <f t="shared" si="324"/>
        <v/>
      </c>
      <c r="EK349" s="104" t="str">
        <f t="shared" si="313"/>
        <v/>
      </c>
      <c r="EL349" s="104" t="str">
        <f t="shared" si="313"/>
        <v/>
      </c>
      <c r="EM349" s="104" t="str">
        <f t="shared" si="313"/>
        <v/>
      </c>
      <c r="EN349" s="104" t="str">
        <f t="shared" si="313"/>
        <v/>
      </c>
      <c r="EO349" s="104" t="str">
        <f t="shared" si="313"/>
        <v/>
      </c>
      <c r="EP349" s="104" t="str">
        <f t="shared" si="313"/>
        <v/>
      </c>
      <c r="EQ349" s="104" t="str">
        <f t="shared" si="313"/>
        <v/>
      </c>
      <c r="ER349" s="104" t="str">
        <f t="shared" si="313"/>
        <v/>
      </c>
      <c r="ES349" s="104"/>
      <c r="ET349" s="104" t="str">
        <f t="shared" si="325"/>
        <v/>
      </c>
      <c r="EU349" s="104" t="str">
        <f t="shared" si="325"/>
        <v/>
      </c>
      <c r="EV349" s="104" t="str">
        <f t="shared" si="325"/>
        <v/>
      </c>
      <c r="EW349" s="104" t="str">
        <f t="shared" si="325"/>
        <v/>
      </c>
      <c r="EX349" s="104" t="str">
        <f t="shared" si="325"/>
        <v/>
      </c>
      <c r="EY349" s="104" t="str">
        <f t="shared" si="314"/>
        <v/>
      </c>
      <c r="EZ349" s="104" t="str">
        <f t="shared" si="314"/>
        <v/>
      </c>
      <c r="FA349" s="104" t="str">
        <f t="shared" si="314"/>
        <v/>
      </c>
      <c r="FB349" s="104" t="str">
        <f t="shared" si="314"/>
        <v/>
      </c>
      <c r="FC349" s="104" t="str">
        <f t="shared" si="314"/>
        <v/>
      </c>
      <c r="FD349" s="104" t="str">
        <f t="shared" si="314"/>
        <v/>
      </c>
      <c r="FE349" s="104" t="str">
        <f t="shared" si="314"/>
        <v/>
      </c>
      <c r="FF349" s="104" t="str">
        <f t="shared" si="314"/>
        <v/>
      </c>
      <c r="FG349" s="104"/>
      <c r="FH349" s="104" t="str">
        <f t="shared" si="326"/>
        <v/>
      </c>
      <c r="FI349" s="104" t="str">
        <f t="shared" si="326"/>
        <v/>
      </c>
      <c r="FJ349" s="104" t="str">
        <f t="shared" si="326"/>
        <v/>
      </c>
      <c r="FK349" s="104" t="str">
        <f t="shared" si="326"/>
        <v/>
      </c>
      <c r="FL349" s="104" t="str">
        <f t="shared" si="326"/>
        <v/>
      </c>
      <c r="FM349" s="104" t="str">
        <f t="shared" si="315"/>
        <v/>
      </c>
      <c r="FN349" s="104" t="str">
        <f t="shared" si="315"/>
        <v/>
      </c>
      <c r="FO349" s="104" t="str">
        <f t="shared" si="315"/>
        <v/>
      </c>
      <c r="FP349" s="104" t="str">
        <f t="shared" si="315"/>
        <v/>
      </c>
      <c r="FQ349" s="104" t="str">
        <f t="shared" si="315"/>
        <v/>
      </c>
      <c r="FR349" s="104" t="str">
        <f t="shared" si="315"/>
        <v/>
      </c>
      <c r="FS349" s="104" t="str">
        <f t="shared" si="315"/>
        <v/>
      </c>
      <c r="FT349" s="104" t="str">
        <f t="shared" si="315"/>
        <v/>
      </c>
      <c r="FU349" s="104"/>
      <c r="FV349" s="104" t="str">
        <f t="shared" si="327"/>
        <v/>
      </c>
      <c r="FW349" s="104" t="str">
        <f t="shared" si="327"/>
        <v/>
      </c>
      <c r="FX349" s="104" t="str">
        <f t="shared" si="327"/>
        <v/>
      </c>
      <c r="FY349" s="104" t="str">
        <f t="shared" si="327"/>
        <v/>
      </c>
      <c r="FZ349" s="104" t="str">
        <f t="shared" si="327"/>
        <v/>
      </c>
      <c r="GA349" s="104" t="str">
        <f t="shared" si="316"/>
        <v/>
      </c>
      <c r="GB349" s="104" t="str">
        <f t="shared" si="316"/>
        <v/>
      </c>
      <c r="GC349" s="104" t="str">
        <f t="shared" si="316"/>
        <v/>
      </c>
      <c r="GD349" s="104" t="str">
        <f t="shared" si="316"/>
        <v/>
      </c>
      <c r="GE349" s="104" t="str">
        <f t="shared" si="316"/>
        <v/>
      </c>
      <c r="GF349" s="104" t="str">
        <f t="shared" si="316"/>
        <v/>
      </c>
      <c r="GG349" s="104" t="str">
        <f t="shared" si="316"/>
        <v/>
      </c>
      <c r="GH349" s="104" t="str">
        <f t="shared" si="316"/>
        <v/>
      </c>
      <c r="GI349" s="104"/>
      <c r="GJ349" s="104" t="str">
        <f t="shared" si="328"/>
        <v/>
      </c>
      <c r="GK349" s="104" t="str">
        <f t="shared" si="328"/>
        <v/>
      </c>
      <c r="GL349" s="104" t="str">
        <f t="shared" si="328"/>
        <v/>
      </c>
      <c r="GM349" s="104" t="str">
        <f t="shared" si="328"/>
        <v/>
      </c>
      <c r="GN349" s="104" t="str">
        <f t="shared" si="328"/>
        <v/>
      </c>
      <c r="GO349" s="104" t="str">
        <f t="shared" si="317"/>
        <v/>
      </c>
      <c r="GP349" s="104" t="str">
        <f t="shared" si="317"/>
        <v/>
      </c>
      <c r="GQ349" s="104" t="str">
        <f t="shared" si="317"/>
        <v/>
      </c>
      <c r="GR349" s="104" t="str">
        <f t="shared" si="317"/>
        <v/>
      </c>
      <c r="GS349" s="104" t="str">
        <f t="shared" si="317"/>
        <v/>
      </c>
      <c r="GT349" s="104" t="str">
        <f t="shared" si="317"/>
        <v/>
      </c>
      <c r="GU349" s="104" t="str">
        <f t="shared" si="317"/>
        <v/>
      </c>
      <c r="GV349" s="104" t="str">
        <f t="shared" si="317"/>
        <v/>
      </c>
      <c r="GW349" s="104"/>
      <c r="GX349" s="104" t="str">
        <f t="shared" si="329"/>
        <v/>
      </c>
      <c r="GY349" s="104" t="str">
        <f t="shared" si="329"/>
        <v/>
      </c>
      <c r="GZ349" s="104" t="str">
        <f t="shared" si="329"/>
        <v/>
      </c>
      <c r="HA349" s="104" t="str">
        <f t="shared" si="329"/>
        <v/>
      </c>
      <c r="HB349" s="104" t="str">
        <f t="shared" si="329"/>
        <v/>
      </c>
      <c r="HC349" s="104" t="str">
        <f t="shared" si="318"/>
        <v/>
      </c>
      <c r="HD349" s="104" t="str">
        <f t="shared" si="318"/>
        <v/>
      </c>
      <c r="HE349" s="104" t="str">
        <f t="shared" si="318"/>
        <v/>
      </c>
      <c r="HF349" s="104" t="str">
        <f t="shared" si="318"/>
        <v/>
      </c>
      <c r="HG349" s="104" t="str">
        <f t="shared" si="318"/>
        <v/>
      </c>
      <c r="HH349" s="104" t="str">
        <f t="shared" si="318"/>
        <v/>
      </c>
      <c r="HI349" s="104" t="str">
        <f t="shared" si="318"/>
        <v/>
      </c>
      <c r="HJ349" s="104" t="str">
        <f t="shared" si="318"/>
        <v/>
      </c>
    </row>
    <row r="350" spans="1:218" x14ac:dyDescent="0.25">
      <c r="A350" s="91">
        <v>40680</v>
      </c>
      <c r="B350" s="113">
        <v>0.75</v>
      </c>
      <c r="C350" s="114" t="s">
        <v>565</v>
      </c>
      <c r="D350" s="160" t="s">
        <v>705</v>
      </c>
      <c r="E350" s="112">
        <v>91</v>
      </c>
      <c r="F350" s="134"/>
      <c r="G350" s="161" t="s">
        <v>709</v>
      </c>
      <c r="H350" s="162"/>
      <c r="I350" s="136"/>
      <c r="J350" s="104" t="str">
        <f t="shared" si="334"/>
        <v/>
      </c>
      <c r="K350" s="104" t="str">
        <f t="shared" si="334"/>
        <v/>
      </c>
      <c r="L350" s="104" t="str">
        <f t="shared" si="319"/>
        <v/>
      </c>
      <c r="M350" s="104" t="str">
        <f t="shared" si="319"/>
        <v/>
      </c>
      <c r="N350" s="104" t="str">
        <f t="shared" si="319"/>
        <v/>
      </c>
      <c r="O350" s="104" t="str">
        <f t="shared" si="319"/>
        <v/>
      </c>
      <c r="P350" s="104" t="str">
        <f t="shared" si="319"/>
        <v/>
      </c>
      <c r="Q350" s="104" t="str">
        <f t="shared" si="319"/>
        <v/>
      </c>
      <c r="R350" s="104" t="str">
        <f t="shared" si="319"/>
        <v/>
      </c>
      <c r="S350" s="104" t="str">
        <f t="shared" si="319"/>
        <v/>
      </c>
      <c r="T350" s="104" t="str">
        <f t="shared" si="319"/>
        <v/>
      </c>
      <c r="U350" s="104" t="str">
        <f t="shared" si="319"/>
        <v/>
      </c>
      <c r="V350" s="104" t="str">
        <f t="shared" si="319"/>
        <v/>
      </c>
      <c r="W350" s="136"/>
      <c r="X350" s="104" t="str">
        <f t="shared" si="330"/>
        <v/>
      </c>
      <c r="Y350" s="104" t="str">
        <f t="shared" si="330"/>
        <v/>
      </c>
      <c r="Z350" s="104" t="str">
        <f t="shared" si="330"/>
        <v/>
      </c>
      <c r="AA350" s="104" t="str">
        <f t="shared" si="330"/>
        <v/>
      </c>
      <c r="AB350" s="104" t="str">
        <f t="shared" si="330"/>
        <v/>
      </c>
      <c r="AC350" s="104" t="str">
        <f t="shared" si="330"/>
        <v/>
      </c>
      <c r="AD350" s="104" t="str">
        <f t="shared" si="330"/>
        <v/>
      </c>
      <c r="AE350" s="104" t="str">
        <f t="shared" si="330"/>
        <v/>
      </c>
      <c r="AF350" s="104" t="str">
        <f t="shared" si="330"/>
        <v/>
      </c>
      <c r="AG350" s="104" t="str">
        <f t="shared" si="330"/>
        <v/>
      </c>
      <c r="AH350" s="104" t="str">
        <f t="shared" si="330"/>
        <v/>
      </c>
      <c r="AI350" s="104" t="str">
        <f t="shared" si="330"/>
        <v/>
      </c>
      <c r="AJ350" s="104" t="str">
        <f t="shared" si="330"/>
        <v/>
      </c>
      <c r="AK350" s="104"/>
      <c r="AL350" s="104" t="str">
        <f t="shared" si="331"/>
        <v/>
      </c>
      <c r="AM350" s="104" t="str">
        <f t="shared" si="331"/>
        <v/>
      </c>
      <c r="AN350" s="104" t="str">
        <f t="shared" si="331"/>
        <v/>
      </c>
      <c r="AO350" s="104" t="str">
        <f t="shared" si="331"/>
        <v/>
      </c>
      <c r="AP350" s="104" t="str">
        <f t="shared" si="331"/>
        <v/>
      </c>
      <c r="AQ350" s="104" t="str">
        <f t="shared" si="331"/>
        <v/>
      </c>
      <c r="AR350" s="104" t="str">
        <f t="shared" si="331"/>
        <v/>
      </c>
      <c r="AS350" s="104" t="str">
        <f t="shared" si="331"/>
        <v/>
      </c>
      <c r="AT350" s="104" t="str">
        <f t="shared" si="331"/>
        <v/>
      </c>
      <c r="AU350" s="104" t="str">
        <f t="shared" si="331"/>
        <v/>
      </c>
      <c r="AV350" s="104" t="str">
        <f t="shared" si="331"/>
        <v/>
      </c>
      <c r="AW350" s="104" t="str">
        <f t="shared" si="331"/>
        <v/>
      </c>
      <c r="AX350" s="104" t="str">
        <f t="shared" si="331"/>
        <v/>
      </c>
      <c r="AY350" s="104"/>
      <c r="AZ350" s="104" t="str">
        <f t="shared" si="332"/>
        <v/>
      </c>
      <c r="BA350" s="104" t="str">
        <f t="shared" si="332"/>
        <v/>
      </c>
      <c r="BB350" s="104" t="str">
        <f t="shared" si="332"/>
        <v/>
      </c>
      <c r="BC350" s="104" t="str">
        <f t="shared" si="332"/>
        <v/>
      </c>
      <c r="BD350" s="104" t="str">
        <f t="shared" si="332"/>
        <v/>
      </c>
      <c r="BE350" s="104" t="str">
        <f t="shared" si="332"/>
        <v/>
      </c>
      <c r="BF350" s="104" t="str">
        <f t="shared" si="332"/>
        <v/>
      </c>
      <c r="BG350" s="104" t="str">
        <f t="shared" si="332"/>
        <v/>
      </c>
      <c r="BH350" s="104" t="str">
        <f t="shared" si="332"/>
        <v/>
      </c>
      <c r="BI350" s="104" t="str">
        <f t="shared" si="332"/>
        <v/>
      </c>
      <c r="BJ350" s="104" t="str">
        <f t="shared" si="332"/>
        <v/>
      </c>
      <c r="BK350" s="104" t="str">
        <f t="shared" si="332"/>
        <v/>
      </c>
      <c r="BL350" s="104" t="str">
        <f t="shared" si="332"/>
        <v/>
      </c>
      <c r="BM350" s="104"/>
      <c r="BN350" s="104" t="str">
        <f t="shared" si="333"/>
        <v/>
      </c>
      <c r="BO350" s="104" t="str">
        <f t="shared" si="333"/>
        <v/>
      </c>
      <c r="BP350" s="104" t="str">
        <f t="shared" si="333"/>
        <v/>
      </c>
      <c r="BQ350" s="104" t="str">
        <f t="shared" si="333"/>
        <v/>
      </c>
      <c r="BR350" s="104" t="str">
        <f t="shared" si="333"/>
        <v/>
      </c>
      <c r="BS350" s="104" t="str">
        <f t="shared" si="333"/>
        <v/>
      </c>
      <c r="BT350" s="104" t="str">
        <f t="shared" si="333"/>
        <v/>
      </c>
      <c r="BU350" s="104" t="str">
        <f t="shared" si="333"/>
        <v/>
      </c>
      <c r="BV350" s="104" t="str">
        <f t="shared" si="333"/>
        <v/>
      </c>
      <c r="BW350" s="104" t="str">
        <f t="shared" si="333"/>
        <v/>
      </c>
      <c r="BX350" s="104" t="str">
        <f t="shared" si="333"/>
        <v/>
      </c>
      <c r="BY350" s="104" t="str">
        <f t="shared" si="333"/>
        <v/>
      </c>
      <c r="BZ350" s="104" t="str">
        <f t="shared" si="333"/>
        <v/>
      </c>
      <c r="CA350" s="104"/>
      <c r="CB350" s="104" t="str">
        <f t="shared" si="320"/>
        <v/>
      </c>
      <c r="CC350" s="104" t="str">
        <f t="shared" si="320"/>
        <v/>
      </c>
      <c r="CD350" s="104" t="str">
        <f t="shared" si="320"/>
        <v/>
      </c>
      <c r="CE350" s="104" t="str">
        <f t="shared" si="320"/>
        <v/>
      </c>
      <c r="CF350" s="104" t="str">
        <f t="shared" si="320"/>
        <v/>
      </c>
      <c r="CG350" s="104" t="str">
        <f t="shared" si="309"/>
        <v/>
      </c>
      <c r="CH350" s="104" t="str">
        <f t="shared" si="309"/>
        <v/>
      </c>
      <c r="CI350" s="104" t="str">
        <f t="shared" si="309"/>
        <v/>
      </c>
      <c r="CJ350" s="104" t="str">
        <f t="shared" si="309"/>
        <v/>
      </c>
      <c r="CK350" s="104" t="str">
        <f t="shared" si="309"/>
        <v/>
      </c>
      <c r="CL350" s="104" t="str">
        <f t="shared" si="309"/>
        <v/>
      </c>
      <c r="CM350" s="104" t="str">
        <f t="shared" si="309"/>
        <v/>
      </c>
      <c r="CN350" s="104" t="str">
        <f t="shared" si="309"/>
        <v/>
      </c>
      <c r="CO350" s="104"/>
      <c r="CP350" s="104" t="str">
        <f t="shared" si="321"/>
        <v/>
      </c>
      <c r="CQ350" s="104" t="str">
        <f t="shared" si="321"/>
        <v/>
      </c>
      <c r="CR350" s="104" t="str">
        <f t="shared" si="321"/>
        <v/>
      </c>
      <c r="CS350" s="104" t="str">
        <f t="shared" si="321"/>
        <v/>
      </c>
      <c r="CT350" s="104" t="str">
        <f t="shared" si="321"/>
        <v/>
      </c>
      <c r="CU350" s="104" t="str">
        <f t="shared" si="310"/>
        <v/>
      </c>
      <c r="CV350" s="104" t="str">
        <f t="shared" si="310"/>
        <v/>
      </c>
      <c r="CW350" s="104" t="str">
        <f t="shared" si="310"/>
        <v/>
      </c>
      <c r="CX350" s="104" t="str">
        <f t="shared" si="310"/>
        <v/>
      </c>
      <c r="CY350" s="104" t="str">
        <f t="shared" si="310"/>
        <v/>
      </c>
      <c r="CZ350" s="104" t="str">
        <f t="shared" si="310"/>
        <v/>
      </c>
      <c r="DA350" s="104" t="str">
        <f t="shared" si="310"/>
        <v/>
      </c>
      <c r="DB350" s="104" t="str">
        <f t="shared" si="310"/>
        <v/>
      </c>
      <c r="DC350" s="104"/>
      <c r="DD350" s="104" t="str">
        <f t="shared" si="322"/>
        <v/>
      </c>
      <c r="DE350" s="104" t="str">
        <f t="shared" si="322"/>
        <v/>
      </c>
      <c r="DF350" s="104" t="str">
        <f t="shared" si="322"/>
        <v/>
      </c>
      <c r="DG350" s="104" t="str">
        <f t="shared" si="322"/>
        <v/>
      </c>
      <c r="DH350" s="104" t="str">
        <f t="shared" si="322"/>
        <v/>
      </c>
      <c r="DI350" s="104" t="str">
        <f t="shared" si="311"/>
        <v/>
      </c>
      <c r="DJ350" s="104" t="str">
        <f t="shared" si="311"/>
        <v/>
      </c>
      <c r="DK350" s="104" t="str">
        <f t="shared" si="311"/>
        <v/>
      </c>
      <c r="DL350" s="104" t="str">
        <f t="shared" si="311"/>
        <v/>
      </c>
      <c r="DM350" s="104" t="str">
        <f t="shared" si="311"/>
        <v/>
      </c>
      <c r="DN350" s="104" t="str">
        <f t="shared" si="311"/>
        <v/>
      </c>
      <c r="DO350" s="104" t="str">
        <f t="shared" si="311"/>
        <v/>
      </c>
      <c r="DP350" s="104" t="str">
        <f t="shared" si="311"/>
        <v/>
      </c>
      <c r="DQ350" s="104"/>
      <c r="DR350" s="104" t="str">
        <f t="shared" si="323"/>
        <v/>
      </c>
      <c r="DS350" s="104" t="str">
        <f t="shared" si="323"/>
        <v/>
      </c>
      <c r="DT350" s="104" t="str">
        <f t="shared" si="323"/>
        <v/>
      </c>
      <c r="DU350" s="104" t="str">
        <f t="shared" si="323"/>
        <v/>
      </c>
      <c r="DV350" s="104" t="str">
        <f t="shared" si="323"/>
        <v/>
      </c>
      <c r="DW350" s="104" t="str">
        <f t="shared" si="312"/>
        <v/>
      </c>
      <c r="DX350" s="104" t="str">
        <f t="shared" si="312"/>
        <v/>
      </c>
      <c r="DY350" s="104" t="str">
        <f t="shared" si="312"/>
        <v/>
      </c>
      <c r="DZ350" s="104" t="str">
        <f t="shared" si="312"/>
        <v/>
      </c>
      <c r="EA350" s="104" t="str">
        <f t="shared" si="312"/>
        <v/>
      </c>
      <c r="EB350" s="104" t="str">
        <f t="shared" si="312"/>
        <v/>
      </c>
      <c r="EC350" s="104" t="str">
        <f t="shared" si="312"/>
        <v/>
      </c>
      <c r="ED350" s="104" t="str">
        <f t="shared" si="312"/>
        <v/>
      </c>
      <c r="EE350" s="104"/>
      <c r="EF350" s="104" t="str">
        <f t="shared" si="324"/>
        <v/>
      </c>
      <c r="EG350" s="104" t="str">
        <f t="shared" si="324"/>
        <v/>
      </c>
      <c r="EH350" s="104" t="str">
        <f t="shared" si="324"/>
        <v/>
      </c>
      <c r="EI350" s="104" t="str">
        <f t="shared" si="324"/>
        <v/>
      </c>
      <c r="EJ350" s="104" t="str">
        <f t="shared" si="324"/>
        <v/>
      </c>
      <c r="EK350" s="104" t="str">
        <f t="shared" si="313"/>
        <v/>
      </c>
      <c r="EL350" s="104" t="str">
        <f t="shared" si="313"/>
        <v/>
      </c>
      <c r="EM350" s="104" t="str">
        <f t="shared" si="313"/>
        <v/>
      </c>
      <c r="EN350" s="104" t="str">
        <f t="shared" si="313"/>
        <v/>
      </c>
      <c r="EO350" s="104" t="str">
        <f t="shared" si="313"/>
        <v/>
      </c>
      <c r="EP350" s="104" t="str">
        <f t="shared" si="313"/>
        <v/>
      </c>
      <c r="EQ350" s="104" t="str">
        <f t="shared" si="313"/>
        <v/>
      </c>
      <c r="ER350" s="104" t="str">
        <f t="shared" si="313"/>
        <v/>
      </c>
      <c r="ES350" s="104"/>
      <c r="ET350" s="104" t="str">
        <f t="shared" si="325"/>
        <v/>
      </c>
      <c r="EU350" s="104" t="str">
        <f t="shared" si="325"/>
        <v/>
      </c>
      <c r="EV350" s="104" t="str">
        <f t="shared" si="325"/>
        <v/>
      </c>
      <c r="EW350" s="104" t="str">
        <f t="shared" si="325"/>
        <v/>
      </c>
      <c r="EX350" s="104" t="str">
        <f t="shared" si="325"/>
        <v/>
      </c>
      <c r="EY350" s="104" t="str">
        <f t="shared" si="314"/>
        <v/>
      </c>
      <c r="EZ350" s="104" t="str">
        <f t="shared" si="314"/>
        <v/>
      </c>
      <c r="FA350" s="104" t="str">
        <f t="shared" si="314"/>
        <v/>
      </c>
      <c r="FB350" s="104" t="str">
        <f t="shared" si="314"/>
        <v/>
      </c>
      <c r="FC350" s="104" t="str">
        <f t="shared" si="314"/>
        <v/>
      </c>
      <c r="FD350" s="104" t="str">
        <f t="shared" si="314"/>
        <v/>
      </c>
      <c r="FE350" s="104" t="str">
        <f t="shared" si="314"/>
        <v/>
      </c>
      <c r="FF350" s="104" t="str">
        <f t="shared" si="314"/>
        <v/>
      </c>
      <c r="FG350" s="104"/>
      <c r="FH350" s="104" t="str">
        <f t="shared" si="326"/>
        <v/>
      </c>
      <c r="FI350" s="104" t="str">
        <f t="shared" si="326"/>
        <v/>
      </c>
      <c r="FJ350" s="104" t="str">
        <f t="shared" si="326"/>
        <v/>
      </c>
      <c r="FK350" s="104" t="str">
        <f t="shared" si="326"/>
        <v/>
      </c>
      <c r="FL350" s="104" t="str">
        <f t="shared" si="326"/>
        <v/>
      </c>
      <c r="FM350" s="104" t="str">
        <f t="shared" si="315"/>
        <v/>
      </c>
      <c r="FN350" s="104" t="str">
        <f t="shared" si="315"/>
        <v/>
      </c>
      <c r="FO350" s="104" t="str">
        <f t="shared" si="315"/>
        <v/>
      </c>
      <c r="FP350" s="104" t="str">
        <f t="shared" si="315"/>
        <v/>
      </c>
      <c r="FQ350" s="104" t="str">
        <f t="shared" si="315"/>
        <v/>
      </c>
      <c r="FR350" s="104" t="str">
        <f t="shared" si="315"/>
        <v/>
      </c>
      <c r="FS350" s="104" t="str">
        <f t="shared" si="315"/>
        <v/>
      </c>
      <c r="FT350" s="104" t="str">
        <f t="shared" si="315"/>
        <v/>
      </c>
      <c r="FU350" s="104"/>
      <c r="FV350" s="104" t="str">
        <f t="shared" si="327"/>
        <v/>
      </c>
      <c r="FW350" s="104" t="str">
        <f t="shared" si="327"/>
        <v/>
      </c>
      <c r="FX350" s="104" t="str">
        <f t="shared" si="327"/>
        <v/>
      </c>
      <c r="FY350" s="104" t="str">
        <f t="shared" si="327"/>
        <v/>
      </c>
      <c r="FZ350" s="104" t="str">
        <f t="shared" si="327"/>
        <v/>
      </c>
      <c r="GA350" s="104" t="str">
        <f t="shared" si="316"/>
        <v/>
      </c>
      <c r="GB350" s="104" t="str">
        <f t="shared" si="316"/>
        <v/>
      </c>
      <c r="GC350" s="104" t="str">
        <f t="shared" si="316"/>
        <v/>
      </c>
      <c r="GD350" s="104" t="str">
        <f t="shared" si="316"/>
        <v/>
      </c>
      <c r="GE350" s="104" t="str">
        <f t="shared" si="316"/>
        <v/>
      </c>
      <c r="GF350" s="104" t="str">
        <f t="shared" si="316"/>
        <v/>
      </c>
      <c r="GG350" s="104" t="str">
        <f t="shared" si="316"/>
        <v/>
      </c>
      <c r="GH350" s="104" t="str">
        <f t="shared" si="316"/>
        <v/>
      </c>
      <c r="GI350" s="104"/>
      <c r="GJ350" s="104" t="str">
        <f t="shared" si="328"/>
        <v/>
      </c>
      <c r="GK350" s="104" t="str">
        <f t="shared" si="328"/>
        <v/>
      </c>
      <c r="GL350" s="104" t="str">
        <f t="shared" si="328"/>
        <v/>
      </c>
      <c r="GM350" s="104" t="str">
        <f t="shared" si="328"/>
        <v/>
      </c>
      <c r="GN350" s="104" t="str">
        <f t="shared" si="328"/>
        <v/>
      </c>
      <c r="GO350" s="104" t="str">
        <f t="shared" si="317"/>
        <v/>
      </c>
      <c r="GP350" s="104" t="str">
        <f t="shared" si="317"/>
        <v/>
      </c>
      <c r="GQ350" s="104" t="str">
        <f t="shared" si="317"/>
        <v/>
      </c>
      <c r="GR350" s="104" t="str">
        <f t="shared" si="317"/>
        <v/>
      </c>
      <c r="GS350" s="104" t="str">
        <f t="shared" si="317"/>
        <v/>
      </c>
      <c r="GT350" s="104" t="str">
        <f t="shared" si="317"/>
        <v/>
      </c>
      <c r="GU350" s="104" t="str">
        <f t="shared" si="317"/>
        <v/>
      </c>
      <c r="GV350" s="104" t="str">
        <f t="shared" si="317"/>
        <v/>
      </c>
      <c r="GW350" s="104"/>
      <c r="GX350" s="104" t="str">
        <f t="shared" si="329"/>
        <v/>
      </c>
      <c r="GY350" s="104" t="str">
        <f t="shared" si="329"/>
        <v/>
      </c>
      <c r="GZ350" s="104" t="str">
        <f t="shared" si="329"/>
        <v/>
      </c>
      <c r="HA350" s="104" t="str">
        <f t="shared" si="329"/>
        <v/>
      </c>
      <c r="HB350" s="104" t="str">
        <f t="shared" si="329"/>
        <v/>
      </c>
      <c r="HC350" s="104" t="str">
        <f t="shared" si="318"/>
        <v/>
      </c>
      <c r="HD350" s="104" t="str">
        <f t="shared" si="318"/>
        <v/>
      </c>
      <c r="HE350" s="104" t="str">
        <f t="shared" si="318"/>
        <v/>
      </c>
      <c r="HF350" s="104" t="str">
        <f t="shared" si="318"/>
        <v/>
      </c>
      <c r="HG350" s="104" t="str">
        <f t="shared" si="318"/>
        <v/>
      </c>
      <c r="HH350" s="104" t="str">
        <f t="shared" si="318"/>
        <v/>
      </c>
      <c r="HI350" s="104" t="str">
        <f t="shared" si="318"/>
        <v/>
      </c>
      <c r="HJ350" s="104" t="str">
        <f t="shared" si="318"/>
        <v/>
      </c>
    </row>
    <row r="351" spans="1:218" x14ac:dyDescent="0.25">
      <c r="A351" s="91">
        <v>40680</v>
      </c>
      <c r="B351" s="113">
        <v>0.75</v>
      </c>
      <c r="C351" s="114" t="s">
        <v>565</v>
      </c>
      <c r="D351" s="160" t="s">
        <v>705</v>
      </c>
      <c r="E351" s="112">
        <v>95</v>
      </c>
      <c r="F351" s="134"/>
      <c r="G351" s="161" t="s">
        <v>709</v>
      </c>
      <c r="H351" s="162"/>
      <c r="I351" s="136"/>
      <c r="J351" s="104" t="str">
        <f t="shared" si="334"/>
        <v/>
      </c>
      <c r="K351" s="104" t="str">
        <f t="shared" si="334"/>
        <v/>
      </c>
      <c r="L351" s="104" t="str">
        <f t="shared" si="319"/>
        <v/>
      </c>
      <c r="M351" s="104" t="str">
        <f t="shared" si="319"/>
        <v/>
      </c>
      <c r="N351" s="104" t="str">
        <f t="shared" si="319"/>
        <v/>
      </c>
      <c r="O351" s="104" t="str">
        <f t="shared" si="319"/>
        <v/>
      </c>
      <c r="P351" s="104" t="str">
        <f t="shared" si="319"/>
        <v/>
      </c>
      <c r="Q351" s="104" t="str">
        <f t="shared" si="319"/>
        <v/>
      </c>
      <c r="R351" s="104" t="str">
        <f t="shared" si="319"/>
        <v/>
      </c>
      <c r="S351" s="104" t="str">
        <f t="shared" si="319"/>
        <v/>
      </c>
      <c r="T351" s="104" t="str">
        <f t="shared" si="319"/>
        <v/>
      </c>
      <c r="U351" s="104" t="str">
        <f t="shared" si="319"/>
        <v/>
      </c>
      <c r="V351" s="104" t="str">
        <f t="shared" si="319"/>
        <v/>
      </c>
      <c r="W351" s="136"/>
      <c r="X351" s="104" t="str">
        <f t="shared" si="330"/>
        <v/>
      </c>
      <c r="Y351" s="104" t="str">
        <f t="shared" si="330"/>
        <v/>
      </c>
      <c r="Z351" s="104" t="str">
        <f t="shared" si="330"/>
        <v/>
      </c>
      <c r="AA351" s="104" t="str">
        <f t="shared" si="330"/>
        <v/>
      </c>
      <c r="AB351" s="104" t="str">
        <f t="shared" si="330"/>
        <v/>
      </c>
      <c r="AC351" s="104" t="str">
        <f t="shared" si="330"/>
        <v/>
      </c>
      <c r="AD351" s="104" t="str">
        <f t="shared" si="330"/>
        <v/>
      </c>
      <c r="AE351" s="104" t="str">
        <f t="shared" si="330"/>
        <v/>
      </c>
      <c r="AF351" s="104" t="str">
        <f t="shared" si="330"/>
        <v/>
      </c>
      <c r="AG351" s="104" t="str">
        <f t="shared" si="330"/>
        <v/>
      </c>
      <c r="AH351" s="104" t="str">
        <f t="shared" si="330"/>
        <v/>
      </c>
      <c r="AI351" s="104" t="str">
        <f t="shared" si="330"/>
        <v/>
      </c>
      <c r="AJ351" s="104" t="str">
        <f t="shared" si="330"/>
        <v/>
      </c>
      <c r="AK351" s="104"/>
      <c r="AL351" s="104" t="str">
        <f t="shared" si="331"/>
        <v/>
      </c>
      <c r="AM351" s="104" t="str">
        <f t="shared" si="331"/>
        <v/>
      </c>
      <c r="AN351" s="104" t="str">
        <f t="shared" si="331"/>
        <v/>
      </c>
      <c r="AO351" s="104" t="str">
        <f t="shared" si="331"/>
        <v/>
      </c>
      <c r="AP351" s="104" t="str">
        <f t="shared" si="331"/>
        <v/>
      </c>
      <c r="AQ351" s="104" t="str">
        <f t="shared" si="331"/>
        <v/>
      </c>
      <c r="AR351" s="104" t="str">
        <f t="shared" si="331"/>
        <v/>
      </c>
      <c r="AS351" s="104" t="str">
        <f t="shared" si="331"/>
        <v/>
      </c>
      <c r="AT351" s="104" t="str">
        <f t="shared" si="331"/>
        <v/>
      </c>
      <c r="AU351" s="104" t="str">
        <f t="shared" si="331"/>
        <v/>
      </c>
      <c r="AV351" s="104" t="str">
        <f t="shared" si="331"/>
        <v/>
      </c>
      <c r="AW351" s="104" t="str">
        <f t="shared" si="331"/>
        <v/>
      </c>
      <c r="AX351" s="104" t="str">
        <f t="shared" si="331"/>
        <v/>
      </c>
      <c r="AY351" s="104"/>
      <c r="AZ351" s="104" t="str">
        <f t="shared" si="332"/>
        <v/>
      </c>
      <c r="BA351" s="104" t="str">
        <f t="shared" si="332"/>
        <v/>
      </c>
      <c r="BB351" s="104" t="str">
        <f t="shared" si="332"/>
        <v/>
      </c>
      <c r="BC351" s="104" t="str">
        <f t="shared" si="332"/>
        <v/>
      </c>
      <c r="BD351" s="104" t="str">
        <f t="shared" si="332"/>
        <v/>
      </c>
      <c r="BE351" s="104" t="str">
        <f t="shared" si="332"/>
        <v/>
      </c>
      <c r="BF351" s="104" t="str">
        <f t="shared" si="332"/>
        <v/>
      </c>
      <c r="BG351" s="104" t="str">
        <f t="shared" si="332"/>
        <v/>
      </c>
      <c r="BH351" s="104" t="str">
        <f t="shared" si="332"/>
        <v/>
      </c>
      <c r="BI351" s="104" t="str">
        <f t="shared" si="332"/>
        <v/>
      </c>
      <c r="BJ351" s="104" t="str">
        <f t="shared" si="332"/>
        <v/>
      </c>
      <c r="BK351" s="104" t="str">
        <f t="shared" si="332"/>
        <v/>
      </c>
      <c r="BL351" s="104" t="str">
        <f t="shared" si="332"/>
        <v/>
      </c>
      <c r="BM351" s="104"/>
      <c r="BN351" s="104" t="str">
        <f t="shared" si="333"/>
        <v/>
      </c>
      <c r="BO351" s="104" t="str">
        <f t="shared" si="333"/>
        <v/>
      </c>
      <c r="BP351" s="104" t="str">
        <f t="shared" si="333"/>
        <v/>
      </c>
      <c r="BQ351" s="104" t="str">
        <f t="shared" si="333"/>
        <v/>
      </c>
      <c r="BR351" s="104" t="str">
        <f t="shared" si="333"/>
        <v/>
      </c>
      <c r="BS351" s="104" t="str">
        <f t="shared" si="333"/>
        <v/>
      </c>
      <c r="BT351" s="104" t="str">
        <f t="shared" si="333"/>
        <v/>
      </c>
      <c r="BU351" s="104" t="str">
        <f t="shared" si="333"/>
        <v/>
      </c>
      <c r="BV351" s="104" t="str">
        <f t="shared" si="333"/>
        <v/>
      </c>
      <c r="BW351" s="104" t="str">
        <f t="shared" si="333"/>
        <v/>
      </c>
      <c r="BX351" s="104" t="str">
        <f t="shared" si="333"/>
        <v/>
      </c>
      <c r="BY351" s="104" t="str">
        <f t="shared" si="333"/>
        <v/>
      </c>
      <c r="BZ351" s="104" t="str">
        <f t="shared" si="333"/>
        <v/>
      </c>
      <c r="CA351" s="104"/>
      <c r="CB351" s="104" t="str">
        <f t="shared" si="320"/>
        <v/>
      </c>
      <c r="CC351" s="104" t="str">
        <f t="shared" si="320"/>
        <v/>
      </c>
      <c r="CD351" s="104" t="str">
        <f t="shared" si="320"/>
        <v/>
      </c>
      <c r="CE351" s="104" t="str">
        <f t="shared" si="320"/>
        <v/>
      </c>
      <c r="CF351" s="104" t="str">
        <f t="shared" si="320"/>
        <v/>
      </c>
      <c r="CG351" s="104" t="str">
        <f t="shared" si="320"/>
        <v/>
      </c>
      <c r="CH351" s="104" t="str">
        <f t="shared" si="320"/>
        <v/>
      </c>
      <c r="CI351" s="104" t="str">
        <f t="shared" si="320"/>
        <v/>
      </c>
      <c r="CJ351" s="104" t="str">
        <f t="shared" si="320"/>
        <v/>
      </c>
      <c r="CK351" s="104" t="str">
        <f t="shared" si="320"/>
        <v/>
      </c>
      <c r="CL351" s="104" t="str">
        <f t="shared" si="320"/>
        <v/>
      </c>
      <c r="CM351" s="104" t="str">
        <f t="shared" si="320"/>
        <v/>
      </c>
      <c r="CN351" s="104" t="str">
        <f t="shared" si="320"/>
        <v/>
      </c>
      <c r="CO351" s="104"/>
      <c r="CP351" s="104" t="str">
        <f t="shared" si="321"/>
        <v/>
      </c>
      <c r="CQ351" s="104" t="str">
        <f t="shared" si="321"/>
        <v/>
      </c>
      <c r="CR351" s="104" t="str">
        <f t="shared" si="321"/>
        <v/>
      </c>
      <c r="CS351" s="104" t="str">
        <f t="shared" si="321"/>
        <v/>
      </c>
      <c r="CT351" s="104" t="str">
        <f t="shared" si="321"/>
        <v/>
      </c>
      <c r="CU351" s="104" t="str">
        <f t="shared" si="321"/>
        <v/>
      </c>
      <c r="CV351" s="104" t="str">
        <f t="shared" si="321"/>
        <v/>
      </c>
      <c r="CW351" s="104" t="str">
        <f t="shared" si="321"/>
        <v/>
      </c>
      <c r="CX351" s="104" t="str">
        <f t="shared" si="321"/>
        <v/>
      </c>
      <c r="CY351" s="104" t="str">
        <f t="shared" si="321"/>
        <v/>
      </c>
      <c r="CZ351" s="104" t="str">
        <f t="shared" si="321"/>
        <v/>
      </c>
      <c r="DA351" s="104" t="str">
        <f t="shared" si="321"/>
        <v/>
      </c>
      <c r="DB351" s="104" t="str">
        <f t="shared" si="321"/>
        <v/>
      </c>
      <c r="DC351" s="104"/>
      <c r="DD351" s="104" t="str">
        <f t="shared" si="322"/>
        <v/>
      </c>
      <c r="DE351" s="104" t="str">
        <f t="shared" si="322"/>
        <v/>
      </c>
      <c r="DF351" s="104" t="str">
        <f t="shared" si="322"/>
        <v/>
      </c>
      <c r="DG351" s="104" t="str">
        <f t="shared" si="322"/>
        <v/>
      </c>
      <c r="DH351" s="104" t="str">
        <f t="shared" si="322"/>
        <v/>
      </c>
      <c r="DI351" s="104" t="str">
        <f t="shared" si="322"/>
        <v/>
      </c>
      <c r="DJ351" s="104" t="str">
        <f t="shared" si="322"/>
        <v/>
      </c>
      <c r="DK351" s="104" t="str">
        <f t="shared" si="322"/>
        <v/>
      </c>
      <c r="DL351" s="104" t="str">
        <f t="shared" si="322"/>
        <v/>
      </c>
      <c r="DM351" s="104" t="str">
        <f t="shared" si="322"/>
        <v/>
      </c>
      <c r="DN351" s="104" t="str">
        <f t="shared" si="322"/>
        <v/>
      </c>
      <c r="DO351" s="104" t="str">
        <f t="shared" si="322"/>
        <v/>
      </c>
      <c r="DP351" s="104" t="str">
        <f t="shared" si="322"/>
        <v/>
      </c>
      <c r="DQ351" s="104"/>
      <c r="DR351" s="104" t="str">
        <f t="shared" si="323"/>
        <v/>
      </c>
      <c r="DS351" s="104" t="str">
        <f t="shared" si="323"/>
        <v/>
      </c>
      <c r="DT351" s="104" t="str">
        <f t="shared" si="323"/>
        <v/>
      </c>
      <c r="DU351" s="104" t="str">
        <f t="shared" si="323"/>
        <v/>
      </c>
      <c r="DV351" s="104" t="str">
        <f t="shared" si="323"/>
        <v/>
      </c>
      <c r="DW351" s="104" t="str">
        <f t="shared" si="323"/>
        <v/>
      </c>
      <c r="DX351" s="104" t="str">
        <f t="shared" si="323"/>
        <v/>
      </c>
      <c r="DY351" s="104" t="str">
        <f t="shared" si="323"/>
        <v/>
      </c>
      <c r="DZ351" s="104" t="str">
        <f t="shared" si="323"/>
        <v/>
      </c>
      <c r="EA351" s="104" t="str">
        <f t="shared" si="323"/>
        <v/>
      </c>
      <c r="EB351" s="104" t="str">
        <f t="shared" si="323"/>
        <v/>
      </c>
      <c r="EC351" s="104" t="str">
        <f t="shared" si="323"/>
        <v/>
      </c>
      <c r="ED351" s="104" t="str">
        <f t="shared" si="323"/>
        <v/>
      </c>
      <c r="EE351" s="104"/>
      <c r="EF351" s="104" t="str">
        <f t="shared" si="324"/>
        <v/>
      </c>
      <c r="EG351" s="104" t="str">
        <f t="shared" si="324"/>
        <v/>
      </c>
      <c r="EH351" s="104" t="str">
        <f t="shared" si="324"/>
        <v/>
      </c>
      <c r="EI351" s="104" t="str">
        <f t="shared" si="324"/>
        <v/>
      </c>
      <c r="EJ351" s="104" t="str">
        <f t="shared" si="324"/>
        <v/>
      </c>
      <c r="EK351" s="104" t="str">
        <f t="shared" si="324"/>
        <v/>
      </c>
      <c r="EL351" s="104" t="str">
        <f t="shared" si="324"/>
        <v/>
      </c>
      <c r="EM351" s="104" t="str">
        <f t="shared" si="324"/>
        <v/>
      </c>
      <c r="EN351" s="104" t="str">
        <f t="shared" si="324"/>
        <v/>
      </c>
      <c r="EO351" s="104" t="str">
        <f t="shared" si="324"/>
        <v/>
      </c>
      <c r="EP351" s="104" t="str">
        <f t="shared" si="324"/>
        <v/>
      </c>
      <c r="EQ351" s="104" t="str">
        <f t="shared" si="324"/>
        <v/>
      </c>
      <c r="ER351" s="104" t="str">
        <f t="shared" si="324"/>
        <v/>
      </c>
      <c r="ES351" s="104"/>
      <c r="ET351" s="104" t="str">
        <f t="shared" si="325"/>
        <v/>
      </c>
      <c r="EU351" s="104" t="str">
        <f t="shared" si="325"/>
        <v/>
      </c>
      <c r="EV351" s="104" t="str">
        <f t="shared" si="325"/>
        <v/>
      </c>
      <c r="EW351" s="104" t="str">
        <f t="shared" si="325"/>
        <v/>
      </c>
      <c r="EX351" s="104" t="str">
        <f t="shared" si="325"/>
        <v/>
      </c>
      <c r="EY351" s="104" t="str">
        <f t="shared" si="325"/>
        <v/>
      </c>
      <c r="EZ351" s="104" t="str">
        <f t="shared" si="325"/>
        <v/>
      </c>
      <c r="FA351" s="104" t="str">
        <f t="shared" si="325"/>
        <v/>
      </c>
      <c r="FB351" s="104" t="str">
        <f t="shared" si="325"/>
        <v/>
      </c>
      <c r="FC351" s="104" t="str">
        <f t="shared" si="325"/>
        <v/>
      </c>
      <c r="FD351" s="104" t="str">
        <f t="shared" si="325"/>
        <v/>
      </c>
      <c r="FE351" s="104" t="str">
        <f t="shared" si="325"/>
        <v/>
      </c>
      <c r="FF351" s="104" t="str">
        <f t="shared" si="325"/>
        <v/>
      </c>
      <c r="FG351" s="104"/>
      <c r="FH351" s="104" t="str">
        <f t="shared" si="326"/>
        <v/>
      </c>
      <c r="FI351" s="104" t="str">
        <f t="shared" si="326"/>
        <v/>
      </c>
      <c r="FJ351" s="104" t="str">
        <f t="shared" si="326"/>
        <v/>
      </c>
      <c r="FK351" s="104" t="str">
        <f t="shared" si="326"/>
        <v/>
      </c>
      <c r="FL351" s="104" t="str">
        <f t="shared" si="326"/>
        <v/>
      </c>
      <c r="FM351" s="104" t="str">
        <f t="shared" si="326"/>
        <v/>
      </c>
      <c r="FN351" s="104" t="str">
        <f t="shared" si="326"/>
        <v/>
      </c>
      <c r="FO351" s="104" t="str">
        <f t="shared" si="326"/>
        <v/>
      </c>
      <c r="FP351" s="104" t="str">
        <f t="shared" si="326"/>
        <v/>
      </c>
      <c r="FQ351" s="104" t="str">
        <f t="shared" si="326"/>
        <v/>
      </c>
      <c r="FR351" s="104" t="str">
        <f t="shared" si="326"/>
        <v/>
      </c>
      <c r="FS351" s="104" t="str">
        <f t="shared" si="326"/>
        <v/>
      </c>
      <c r="FT351" s="104" t="str">
        <f t="shared" si="326"/>
        <v/>
      </c>
      <c r="FU351" s="104"/>
      <c r="FV351" s="104" t="str">
        <f t="shared" si="327"/>
        <v/>
      </c>
      <c r="FW351" s="104" t="str">
        <f t="shared" si="327"/>
        <v/>
      </c>
      <c r="FX351" s="104" t="str">
        <f t="shared" si="327"/>
        <v/>
      </c>
      <c r="FY351" s="104" t="str">
        <f t="shared" si="327"/>
        <v/>
      </c>
      <c r="FZ351" s="104" t="str">
        <f t="shared" si="327"/>
        <v/>
      </c>
      <c r="GA351" s="104" t="str">
        <f t="shared" si="327"/>
        <v/>
      </c>
      <c r="GB351" s="104" t="str">
        <f t="shared" si="327"/>
        <v/>
      </c>
      <c r="GC351" s="104" t="str">
        <f t="shared" si="327"/>
        <v/>
      </c>
      <c r="GD351" s="104" t="str">
        <f t="shared" si="327"/>
        <v/>
      </c>
      <c r="GE351" s="104" t="str">
        <f t="shared" si="327"/>
        <v/>
      </c>
      <c r="GF351" s="104" t="str">
        <f t="shared" si="327"/>
        <v/>
      </c>
      <c r="GG351" s="104" t="str">
        <f t="shared" si="327"/>
        <v/>
      </c>
      <c r="GH351" s="104" t="str">
        <f t="shared" si="327"/>
        <v/>
      </c>
      <c r="GI351" s="104"/>
      <c r="GJ351" s="104" t="str">
        <f t="shared" si="328"/>
        <v/>
      </c>
      <c r="GK351" s="104" t="str">
        <f t="shared" si="328"/>
        <v/>
      </c>
      <c r="GL351" s="104" t="str">
        <f t="shared" si="328"/>
        <v/>
      </c>
      <c r="GM351" s="104" t="str">
        <f t="shared" si="328"/>
        <v/>
      </c>
      <c r="GN351" s="104" t="str">
        <f t="shared" si="328"/>
        <v/>
      </c>
      <c r="GO351" s="104" t="str">
        <f t="shared" si="328"/>
        <v/>
      </c>
      <c r="GP351" s="104" t="str">
        <f t="shared" si="328"/>
        <v/>
      </c>
      <c r="GQ351" s="104" t="str">
        <f t="shared" si="328"/>
        <v/>
      </c>
      <c r="GR351" s="104" t="str">
        <f t="shared" si="328"/>
        <v/>
      </c>
      <c r="GS351" s="104" t="str">
        <f t="shared" si="328"/>
        <v/>
      </c>
      <c r="GT351" s="104" t="str">
        <f t="shared" si="328"/>
        <v/>
      </c>
      <c r="GU351" s="104" t="str">
        <f t="shared" si="328"/>
        <v/>
      </c>
      <c r="GV351" s="104" t="str">
        <f t="shared" si="328"/>
        <v/>
      </c>
      <c r="GW351" s="104"/>
      <c r="GX351" s="104" t="str">
        <f t="shared" si="329"/>
        <v/>
      </c>
      <c r="GY351" s="104" t="str">
        <f t="shared" si="329"/>
        <v/>
      </c>
      <c r="GZ351" s="104" t="str">
        <f t="shared" si="329"/>
        <v/>
      </c>
      <c r="HA351" s="104" t="str">
        <f t="shared" si="329"/>
        <v/>
      </c>
      <c r="HB351" s="104" t="str">
        <f t="shared" si="329"/>
        <v/>
      </c>
      <c r="HC351" s="104" t="str">
        <f t="shared" si="329"/>
        <v/>
      </c>
      <c r="HD351" s="104" t="str">
        <f t="shared" si="329"/>
        <v/>
      </c>
      <c r="HE351" s="104" t="str">
        <f t="shared" si="329"/>
        <v/>
      </c>
      <c r="HF351" s="104" t="str">
        <f t="shared" si="329"/>
        <v/>
      </c>
      <c r="HG351" s="104" t="str">
        <f t="shared" si="329"/>
        <v/>
      </c>
      <c r="HH351" s="104" t="str">
        <f t="shared" si="329"/>
        <v/>
      </c>
      <c r="HI351" s="104" t="str">
        <f t="shared" si="329"/>
        <v/>
      </c>
      <c r="HJ351" s="104" t="str">
        <f t="shared" si="329"/>
        <v/>
      </c>
    </row>
    <row r="352" spans="1:218" x14ac:dyDescent="0.25">
      <c r="A352" s="91">
        <v>40662</v>
      </c>
      <c r="B352" s="113">
        <v>0.75</v>
      </c>
      <c r="C352" s="114" t="s">
        <v>556</v>
      </c>
      <c r="D352" s="160" t="s">
        <v>710</v>
      </c>
      <c r="E352" s="112">
        <f>2*210*1.667</f>
        <v>700.14</v>
      </c>
      <c r="F352" s="134"/>
      <c r="G352" s="161" t="s">
        <v>711</v>
      </c>
      <c r="H352" s="162" t="str">
        <f>INDEX('Daily Activity List'!B:B,MATCH(A352,'Daily Activity List'!$A:$A))</f>
        <v>AB Decon - Removal</v>
      </c>
      <c r="I352" s="136"/>
      <c r="J352" s="104" t="str">
        <f t="shared" si="334"/>
        <v/>
      </c>
      <c r="K352" s="104" t="str">
        <f t="shared" si="334"/>
        <v/>
      </c>
      <c r="L352" s="104" t="str">
        <f t="shared" si="319"/>
        <v/>
      </c>
      <c r="M352" s="104" t="str">
        <f t="shared" si="319"/>
        <v/>
      </c>
      <c r="N352" s="104" t="str">
        <f t="shared" si="319"/>
        <v/>
      </c>
      <c r="O352" s="104" t="str">
        <f t="shared" si="319"/>
        <v/>
      </c>
      <c r="P352" s="104" t="str">
        <f t="shared" si="319"/>
        <v/>
      </c>
      <c r="Q352" s="104" t="str">
        <f t="shared" si="319"/>
        <v/>
      </c>
      <c r="R352" s="104" t="str">
        <f t="shared" si="319"/>
        <v/>
      </c>
      <c r="S352" s="104" t="str">
        <f t="shared" si="319"/>
        <v/>
      </c>
      <c r="T352" s="104" t="str">
        <f t="shared" si="319"/>
        <v/>
      </c>
      <c r="U352" s="104" t="str">
        <f t="shared" si="319"/>
        <v/>
      </c>
      <c r="V352" s="104" t="str">
        <f t="shared" si="319"/>
        <v/>
      </c>
      <c r="W352" s="136"/>
      <c r="X352" s="104" t="str">
        <f t="shared" si="330"/>
        <v/>
      </c>
      <c r="Y352" s="104" t="str">
        <f t="shared" si="330"/>
        <v/>
      </c>
      <c r="Z352" s="104" t="str">
        <f t="shared" si="330"/>
        <v/>
      </c>
      <c r="AA352" s="104" t="str">
        <f t="shared" si="330"/>
        <v/>
      </c>
      <c r="AB352" s="104" t="str">
        <f t="shared" si="330"/>
        <v/>
      </c>
      <c r="AC352" s="104" t="str">
        <f t="shared" si="330"/>
        <v/>
      </c>
      <c r="AD352" s="104" t="str">
        <f t="shared" si="330"/>
        <v/>
      </c>
      <c r="AE352" s="104" t="str">
        <f t="shared" si="330"/>
        <v/>
      </c>
      <c r="AF352" s="104" t="str">
        <f t="shared" si="330"/>
        <v/>
      </c>
      <c r="AG352" s="104" t="str">
        <f t="shared" si="330"/>
        <v/>
      </c>
      <c r="AH352" s="104" t="str">
        <f t="shared" si="330"/>
        <v/>
      </c>
      <c r="AI352" s="104" t="str">
        <f t="shared" si="330"/>
        <v/>
      </c>
      <c r="AJ352" s="104" t="str">
        <f t="shared" si="330"/>
        <v/>
      </c>
      <c r="AK352" s="104"/>
      <c r="AL352" s="104" t="str">
        <f t="shared" si="331"/>
        <v/>
      </c>
      <c r="AM352" s="104" t="str">
        <f t="shared" si="331"/>
        <v/>
      </c>
      <c r="AN352" s="104" t="str">
        <f t="shared" si="331"/>
        <v/>
      </c>
      <c r="AO352" s="104" t="str">
        <f t="shared" si="331"/>
        <v/>
      </c>
      <c r="AP352" s="104" t="str">
        <f t="shared" si="331"/>
        <v/>
      </c>
      <c r="AQ352" s="104" t="str">
        <f t="shared" si="331"/>
        <v/>
      </c>
      <c r="AR352" s="104" t="str">
        <f t="shared" si="331"/>
        <v/>
      </c>
      <c r="AS352" s="104" t="str">
        <f t="shared" si="331"/>
        <v/>
      </c>
      <c r="AT352" s="104" t="str">
        <f t="shared" si="331"/>
        <v/>
      </c>
      <c r="AU352" s="104" t="str">
        <f t="shared" si="331"/>
        <v/>
      </c>
      <c r="AV352" s="104" t="str">
        <f t="shared" si="331"/>
        <v/>
      </c>
      <c r="AW352" s="104" t="str">
        <f t="shared" si="331"/>
        <v/>
      </c>
      <c r="AX352" s="104" t="str">
        <f t="shared" si="331"/>
        <v/>
      </c>
      <c r="AY352" s="104"/>
      <c r="AZ352" s="104" t="str">
        <f t="shared" si="332"/>
        <v/>
      </c>
      <c r="BA352" s="104" t="str">
        <f t="shared" si="332"/>
        <v/>
      </c>
      <c r="BB352" s="104" t="str">
        <f t="shared" si="332"/>
        <v/>
      </c>
      <c r="BC352" s="104" t="str">
        <f t="shared" si="332"/>
        <v/>
      </c>
      <c r="BD352" s="104" t="str">
        <f t="shared" si="332"/>
        <v/>
      </c>
      <c r="BE352" s="104" t="str">
        <f t="shared" si="332"/>
        <v/>
      </c>
      <c r="BF352" s="104" t="str">
        <f t="shared" si="332"/>
        <v/>
      </c>
      <c r="BG352" s="104" t="str">
        <f t="shared" si="332"/>
        <v/>
      </c>
      <c r="BH352" s="104" t="str">
        <f t="shared" si="332"/>
        <v/>
      </c>
      <c r="BI352" s="104" t="str">
        <f t="shared" si="332"/>
        <v/>
      </c>
      <c r="BJ352" s="104" t="str">
        <f t="shared" si="332"/>
        <v/>
      </c>
      <c r="BK352" s="104" t="str">
        <f t="shared" si="332"/>
        <v/>
      </c>
      <c r="BL352" s="104" t="str">
        <f t="shared" si="332"/>
        <v/>
      </c>
      <c r="BM352" s="104"/>
      <c r="BN352" s="104" t="str">
        <f t="shared" si="333"/>
        <v/>
      </c>
      <c r="BO352" s="104" t="str">
        <f t="shared" si="333"/>
        <v/>
      </c>
      <c r="BP352" s="104" t="str">
        <f t="shared" si="333"/>
        <v/>
      </c>
      <c r="BQ352" s="104" t="str">
        <f t="shared" si="333"/>
        <v/>
      </c>
      <c r="BR352" s="104" t="str">
        <f t="shared" si="333"/>
        <v/>
      </c>
      <c r="BS352" s="104" t="str">
        <f t="shared" si="333"/>
        <v/>
      </c>
      <c r="BT352" s="104" t="str">
        <f t="shared" si="333"/>
        <v/>
      </c>
      <c r="BU352" s="104" t="str">
        <f t="shared" si="333"/>
        <v/>
      </c>
      <c r="BV352" s="104" t="str">
        <f t="shared" si="333"/>
        <v/>
      </c>
      <c r="BW352" s="104" t="str">
        <f t="shared" si="333"/>
        <v/>
      </c>
      <c r="BX352" s="104" t="str">
        <f t="shared" si="333"/>
        <v/>
      </c>
      <c r="BY352" s="104" t="str">
        <f t="shared" si="333"/>
        <v/>
      </c>
      <c r="BZ352" s="104" t="str">
        <f t="shared" si="333"/>
        <v/>
      </c>
      <c r="CA352" s="104"/>
      <c r="CB352" s="104" t="str">
        <f t="shared" si="320"/>
        <v/>
      </c>
      <c r="CC352" s="104" t="str">
        <f t="shared" si="320"/>
        <v/>
      </c>
      <c r="CD352" s="104" t="str">
        <f t="shared" si="320"/>
        <v/>
      </c>
      <c r="CE352" s="104" t="str">
        <f t="shared" si="320"/>
        <v/>
      </c>
      <c r="CF352" s="104" t="str">
        <f t="shared" si="320"/>
        <v/>
      </c>
      <c r="CG352" s="104">
        <f t="shared" si="320"/>
        <v>700.14</v>
      </c>
      <c r="CH352" s="104" t="str">
        <f t="shared" si="320"/>
        <v/>
      </c>
      <c r="CI352" s="104" t="str">
        <f t="shared" si="320"/>
        <v/>
      </c>
      <c r="CJ352" s="104" t="str">
        <f t="shared" si="320"/>
        <v/>
      </c>
      <c r="CK352" s="104" t="str">
        <f t="shared" si="320"/>
        <v/>
      </c>
      <c r="CL352" s="104" t="str">
        <f t="shared" si="320"/>
        <v/>
      </c>
      <c r="CM352" s="104" t="str">
        <f t="shared" si="320"/>
        <v/>
      </c>
      <c r="CN352" s="104" t="str">
        <f t="shared" si="320"/>
        <v/>
      </c>
      <c r="CO352" s="104"/>
      <c r="CP352" s="104" t="str">
        <f t="shared" si="321"/>
        <v/>
      </c>
      <c r="CQ352" s="104" t="str">
        <f t="shared" si="321"/>
        <v/>
      </c>
      <c r="CR352" s="104" t="str">
        <f t="shared" si="321"/>
        <v/>
      </c>
      <c r="CS352" s="104" t="str">
        <f t="shared" si="321"/>
        <v/>
      </c>
      <c r="CT352" s="104" t="str">
        <f t="shared" si="321"/>
        <v/>
      </c>
      <c r="CU352" s="104" t="str">
        <f t="shared" si="321"/>
        <v/>
      </c>
      <c r="CV352" s="104" t="str">
        <f t="shared" si="321"/>
        <v/>
      </c>
      <c r="CW352" s="104" t="str">
        <f t="shared" si="321"/>
        <v/>
      </c>
      <c r="CX352" s="104" t="str">
        <f t="shared" si="321"/>
        <v/>
      </c>
      <c r="CY352" s="104" t="str">
        <f t="shared" si="321"/>
        <v/>
      </c>
      <c r="CZ352" s="104" t="str">
        <f t="shared" si="321"/>
        <v/>
      </c>
      <c r="DA352" s="104" t="str">
        <f t="shared" si="321"/>
        <v/>
      </c>
      <c r="DB352" s="104" t="str">
        <f t="shared" si="321"/>
        <v/>
      </c>
      <c r="DC352" s="104"/>
      <c r="DD352" s="104" t="str">
        <f t="shared" si="322"/>
        <v/>
      </c>
      <c r="DE352" s="104" t="str">
        <f t="shared" si="322"/>
        <v/>
      </c>
      <c r="DF352" s="104" t="str">
        <f t="shared" si="322"/>
        <v/>
      </c>
      <c r="DG352" s="104" t="str">
        <f t="shared" si="322"/>
        <v/>
      </c>
      <c r="DH352" s="104" t="str">
        <f t="shared" si="322"/>
        <v/>
      </c>
      <c r="DI352" s="104" t="str">
        <f t="shared" si="322"/>
        <v/>
      </c>
      <c r="DJ352" s="104" t="str">
        <f t="shared" si="322"/>
        <v/>
      </c>
      <c r="DK352" s="104" t="str">
        <f t="shared" si="322"/>
        <v/>
      </c>
      <c r="DL352" s="104" t="str">
        <f t="shared" si="322"/>
        <v/>
      </c>
      <c r="DM352" s="104" t="str">
        <f t="shared" si="322"/>
        <v/>
      </c>
      <c r="DN352" s="104" t="str">
        <f t="shared" si="322"/>
        <v/>
      </c>
      <c r="DO352" s="104" t="str">
        <f t="shared" si="322"/>
        <v/>
      </c>
      <c r="DP352" s="104" t="str">
        <f t="shared" si="322"/>
        <v/>
      </c>
      <c r="DQ352" s="104"/>
      <c r="DR352" s="104" t="str">
        <f t="shared" si="323"/>
        <v/>
      </c>
      <c r="DS352" s="104" t="str">
        <f t="shared" si="323"/>
        <v/>
      </c>
      <c r="DT352" s="104" t="str">
        <f t="shared" si="323"/>
        <v/>
      </c>
      <c r="DU352" s="104" t="str">
        <f t="shared" si="323"/>
        <v/>
      </c>
      <c r="DV352" s="104" t="str">
        <f t="shared" si="323"/>
        <v/>
      </c>
      <c r="DW352" s="104" t="str">
        <f t="shared" si="323"/>
        <v/>
      </c>
      <c r="DX352" s="104" t="str">
        <f t="shared" si="323"/>
        <v/>
      </c>
      <c r="DY352" s="104" t="str">
        <f t="shared" si="323"/>
        <v/>
      </c>
      <c r="DZ352" s="104" t="str">
        <f t="shared" si="323"/>
        <v/>
      </c>
      <c r="EA352" s="104" t="str">
        <f t="shared" si="323"/>
        <v/>
      </c>
      <c r="EB352" s="104" t="str">
        <f t="shared" si="323"/>
        <v/>
      </c>
      <c r="EC352" s="104" t="str">
        <f t="shared" si="323"/>
        <v/>
      </c>
      <c r="ED352" s="104" t="str">
        <f t="shared" si="323"/>
        <v/>
      </c>
      <c r="EE352" s="104"/>
      <c r="EF352" s="104" t="str">
        <f t="shared" si="324"/>
        <v/>
      </c>
      <c r="EG352" s="104" t="str">
        <f t="shared" si="324"/>
        <v/>
      </c>
      <c r="EH352" s="104" t="str">
        <f t="shared" si="324"/>
        <v/>
      </c>
      <c r="EI352" s="104" t="str">
        <f t="shared" si="324"/>
        <v/>
      </c>
      <c r="EJ352" s="104" t="str">
        <f t="shared" si="324"/>
        <v/>
      </c>
      <c r="EK352" s="104" t="str">
        <f t="shared" si="324"/>
        <v/>
      </c>
      <c r="EL352" s="104" t="str">
        <f t="shared" si="324"/>
        <v/>
      </c>
      <c r="EM352" s="104" t="str">
        <f t="shared" si="324"/>
        <v/>
      </c>
      <c r="EN352" s="104" t="str">
        <f t="shared" si="324"/>
        <v/>
      </c>
      <c r="EO352" s="104" t="str">
        <f t="shared" si="324"/>
        <v/>
      </c>
      <c r="EP352" s="104" t="str">
        <f t="shared" si="324"/>
        <v/>
      </c>
      <c r="EQ352" s="104" t="str">
        <f t="shared" si="324"/>
        <v/>
      </c>
      <c r="ER352" s="104" t="str">
        <f t="shared" si="324"/>
        <v/>
      </c>
      <c r="ES352" s="104"/>
      <c r="ET352" s="104" t="str">
        <f t="shared" si="325"/>
        <v/>
      </c>
      <c r="EU352" s="104" t="str">
        <f t="shared" si="325"/>
        <v/>
      </c>
      <c r="EV352" s="104" t="str">
        <f t="shared" si="325"/>
        <v/>
      </c>
      <c r="EW352" s="104" t="str">
        <f t="shared" si="325"/>
        <v/>
      </c>
      <c r="EX352" s="104" t="str">
        <f t="shared" si="325"/>
        <v/>
      </c>
      <c r="EY352" s="104" t="str">
        <f t="shared" si="325"/>
        <v/>
      </c>
      <c r="EZ352" s="104" t="str">
        <f t="shared" si="325"/>
        <v/>
      </c>
      <c r="FA352" s="104" t="str">
        <f t="shared" si="325"/>
        <v/>
      </c>
      <c r="FB352" s="104" t="str">
        <f t="shared" si="325"/>
        <v/>
      </c>
      <c r="FC352" s="104" t="str">
        <f t="shared" si="325"/>
        <v/>
      </c>
      <c r="FD352" s="104" t="str">
        <f t="shared" si="325"/>
        <v/>
      </c>
      <c r="FE352" s="104" t="str">
        <f t="shared" si="325"/>
        <v/>
      </c>
      <c r="FF352" s="104" t="str">
        <f t="shared" si="325"/>
        <v/>
      </c>
      <c r="FG352" s="104"/>
      <c r="FH352" s="104" t="str">
        <f t="shared" si="326"/>
        <v/>
      </c>
      <c r="FI352" s="104" t="str">
        <f t="shared" si="326"/>
        <v/>
      </c>
      <c r="FJ352" s="104" t="str">
        <f t="shared" si="326"/>
        <v/>
      </c>
      <c r="FK352" s="104" t="str">
        <f t="shared" si="326"/>
        <v/>
      </c>
      <c r="FL352" s="104" t="str">
        <f t="shared" si="326"/>
        <v/>
      </c>
      <c r="FM352" s="104" t="str">
        <f t="shared" si="326"/>
        <v/>
      </c>
      <c r="FN352" s="104" t="str">
        <f t="shared" si="326"/>
        <v/>
      </c>
      <c r="FO352" s="104" t="str">
        <f t="shared" si="326"/>
        <v/>
      </c>
      <c r="FP352" s="104" t="str">
        <f t="shared" si="326"/>
        <v/>
      </c>
      <c r="FQ352" s="104" t="str">
        <f t="shared" si="326"/>
        <v/>
      </c>
      <c r="FR352" s="104" t="str">
        <f t="shared" si="326"/>
        <v/>
      </c>
      <c r="FS352" s="104" t="str">
        <f t="shared" si="326"/>
        <v/>
      </c>
      <c r="FT352" s="104" t="str">
        <f t="shared" si="326"/>
        <v/>
      </c>
      <c r="FU352" s="104"/>
      <c r="FV352" s="104" t="str">
        <f t="shared" si="327"/>
        <v/>
      </c>
      <c r="FW352" s="104" t="str">
        <f t="shared" si="327"/>
        <v/>
      </c>
      <c r="FX352" s="104" t="str">
        <f t="shared" si="327"/>
        <v/>
      </c>
      <c r="FY352" s="104" t="str">
        <f t="shared" si="327"/>
        <v/>
      </c>
      <c r="FZ352" s="104" t="str">
        <f t="shared" si="327"/>
        <v/>
      </c>
      <c r="GA352" s="104" t="str">
        <f t="shared" si="327"/>
        <v/>
      </c>
      <c r="GB352" s="104" t="str">
        <f t="shared" si="327"/>
        <v/>
      </c>
      <c r="GC352" s="104" t="str">
        <f t="shared" si="327"/>
        <v/>
      </c>
      <c r="GD352" s="104" t="str">
        <f t="shared" si="327"/>
        <v/>
      </c>
      <c r="GE352" s="104" t="str">
        <f t="shared" si="327"/>
        <v/>
      </c>
      <c r="GF352" s="104" t="str">
        <f t="shared" si="327"/>
        <v/>
      </c>
      <c r="GG352" s="104" t="str">
        <f t="shared" si="327"/>
        <v/>
      </c>
      <c r="GH352" s="104" t="str">
        <f t="shared" si="327"/>
        <v/>
      </c>
      <c r="GI352" s="104"/>
      <c r="GJ352" s="104" t="str">
        <f t="shared" si="328"/>
        <v/>
      </c>
      <c r="GK352" s="104" t="str">
        <f t="shared" si="328"/>
        <v/>
      </c>
      <c r="GL352" s="104" t="str">
        <f t="shared" si="328"/>
        <v/>
      </c>
      <c r="GM352" s="104" t="str">
        <f t="shared" si="328"/>
        <v/>
      </c>
      <c r="GN352" s="104" t="str">
        <f t="shared" si="328"/>
        <v/>
      </c>
      <c r="GO352" s="104" t="str">
        <f t="shared" si="328"/>
        <v/>
      </c>
      <c r="GP352" s="104" t="str">
        <f t="shared" si="328"/>
        <v/>
      </c>
      <c r="GQ352" s="104" t="str">
        <f t="shared" si="328"/>
        <v/>
      </c>
      <c r="GR352" s="104" t="str">
        <f t="shared" si="328"/>
        <v/>
      </c>
      <c r="GS352" s="104" t="str">
        <f t="shared" si="328"/>
        <v/>
      </c>
      <c r="GT352" s="104" t="str">
        <f t="shared" si="328"/>
        <v/>
      </c>
      <c r="GU352" s="104" t="str">
        <f t="shared" si="328"/>
        <v/>
      </c>
      <c r="GV352" s="104" t="str">
        <f t="shared" si="328"/>
        <v/>
      </c>
      <c r="GW352" s="104"/>
      <c r="GX352" s="104" t="str">
        <f t="shared" si="329"/>
        <v/>
      </c>
      <c r="GY352" s="104" t="str">
        <f t="shared" si="329"/>
        <v/>
      </c>
      <c r="GZ352" s="104" t="str">
        <f t="shared" si="329"/>
        <v/>
      </c>
      <c r="HA352" s="104" t="str">
        <f t="shared" si="329"/>
        <v/>
      </c>
      <c r="HB352" s="104" t="str">
        <f t="shared" si="329"/>
        <v/>
      </c>
      <c r="HC352" s="104" t="str">
        <f t="shared" si="329"/>
        <v/>
      </c>
      <c r="HD352" s="104" t="str">
        <f t="shared" si="329"/>
        <v/>
      </c>
      <c r="HE352" s="104" t="str">
        <f t="shared" si="329"/>
        <v/>
      </c>
      <c r="HF352" s="104" t="str">
        <f t="shared" si="329"/>
        <v/>
      </c>
      <c r="HG352" s="104" t="str">
        <f t="shared" si="329"/>
        <v/>
      </c>
      <c r="HH352" s="104" t="str">
        <f t="shared" si="329"/>
        <v/>
      </c>
      <c r="HI352" s="104" t="str">
        <f t="shared" si="329"/>
        <v/>
      </c>
      <c r="HJ352" s="104" t="str">
        <f t="shared" si="329"/>
        <v/>
      </c>
    </row>
    <row r="353" spans="1:218" x14ac:dyDescent="0.25">
      <c r="A353" s="91">
        <v>40662</v>
      </c>
      <c r="B353" s="113">
        <v>0.75</v>
      </c>
      <c r="C353" s="114" t="s">
        <v>558</v>
      </c>
      <c r="D353" s="160" t="s">
        <v>710</v>
      </c>
      <c r="E353" s="112">
        <f t="shared" ref="E353:E354" si="335">2*210*1.667</f>
        <v>700.14</v>
      </c>
      <c r="F353" s="134"/>
      <c r="G353" s="161" t="s">
        <v>711</v>
      </c>
      <c r="H353" s="162" t="str">
        <f>INDEX('Daily Activity List'!B:B,MATCH(A353,'Daily Activity List'!$A:$A))</f>
        <v>AB Decon - Removal</v>
      </c>
      <c r="I353" s="136"/>
      <c r="J353" s="104" t="str">
        <f t="shared" si="334"/>
        <v/>
      </c>
      <c r="K353" s="104" t="str">
        <f t="shared" si="334"/>
        <v/>
      </c>
      <c r="L353" s="104" t="str">
        <f t="shared" si="334"/>
        <v/>
      </c>
      <c r="M353" s="104" t="str">
        <f t="shared" si="334"/>
        <v/>
      </c>
      <c r="N353" s="104" t="str">
        <f t="shared" si="334"/>
        <v/>
      </c>
      <c r="O353" s="104" t="str">
        <f t="shared" si="334"/>
        <v/>
      </c>
      <c r="P353" s="104" t="str">
        <f t="shared" si="334"/>
        <v/>
      </c>
      <c r="Q353" s="104" t="str">
        <f t="shared" si="334"/>
        <v/>
      </c>
      <c r="R353" s="104" t="str">
        <f t="shared" si="334"/>
        <v/>
      </c>
      <c r="S353" s="104" t="str">
        <f t="shared" si="334"/>
        <v/>
      </c>
      <c r="T353" s="104" t="str">
        <f t="shared" si="334"/>
        <v/>
      </c>
      <c r="U353" s="104" t="str">
        <f t="shared" si="334"/>
        <v/>
      </c>
      <c r="V353" s="104" t="str">
        <f t="shared" si="334"/>
        <v/>
      </c>
      <c r="W353" s="136"/>
      <c r="X353" s="104" t="str">
        <f t="shared" si="330"/>
        <v/>
      </c>
      <c r="Y353" s="104" t="str">
        <f t="shared" si="330"/>
        <v/>
      </c>
      <c r="Z353" s="104" t="str">
        <f t="shared" si="330"/>
        <v/>
      </c>
      <c r="AA353" s="104" t="str">
        <f t="shared" si="330"/>
        <v/>
      </c>
      <c r="AB353" s="104" t="str">
        <f t="shared" si="330"/>
        <v/>
      </c>
      <c r="AC353" s="104" t="str">
        <f t="shared" si="330"/>
        <v/>
      </c>
      <c r="AD353" s="104" t="str">
        <f t="shared" si="330"/>
        <v/>
      </c>
      <c r="AE353" s="104" t="str">
        <f t="shared" si="330"/>
        <v/>
      </c>
      <c r="AF353" s="104" t="str">
        <f t="shared" si="330"/>
        <v/>
      </c>
      <c r="AG353" s="104" t="str">
        <f t="shared" si="330"/>
        <v/>
      </c>
      <c r="AH353" s="104" t="str">
        <f t="shared" si="330"/>
        <v/>
      </c>
      <c r="AI353" s="104" t="str">
        <f t="shared" si="330"/>
        <v/>
      </c>
      <c r="AJ353" s="104" t="str">
        <f t="shared" si="330"/>
        <v/>
      </c>
      <c r="AK353" s="104"/>
      <c r="AL353" s="104" t="str">
        <f t="shared" si="331"/>
        <v/>
      </c>
      <c r="AM353" s="104" t="str">
        <f t="shared" si="331"/>
        <v/>
      </c>
      <c r="AN353" s="104" t="str">
        <f t="shared" si="331"/>
        <v/>
      </c>
      <c r="AO353" s="104" t="str">
        <f t="shared" si="331"/>
        <v/>
      </c>
      <c r="AP353" s="104" t="str">
        <f t="shared" si="331"/>
        <v/>
      </c>
      <c r="AQ353" s="104" t="str">
        <f t="shared" si="331"/>
        <v/>
      </c>
      <c r="AR353" s="104" t="str">
        <f t="shared" si="331"/>
        <v/>
      </c>
      <c r="AS353" s="104" t="str">
        <f t="shared" si="331"/>
        <v/>
      </c>
      <c r="AT353" s="104" t="str">
        <f t="shared" si="331"/>
        <v/>
      </c>
      <c r="AU353" s="104" t="str">
        <f t="shared" si="331"/>
        <v/>
      </c>
      <c r="AV353" s="104" t="str">
        <f t="shared" si="331"/>
        <v/>
      </c>
      <c r="AW353" s="104" t="str">
        <f t="shared" si="331"/>
        <v/>
      </c>
      <c r="AX353" s="104" t="str">
        <f t="shared" si="331"/>
        <v/>
      </c>
      <c r="AY353" s="104"/>
      <c r="AZ353" s="104" t="str">
        <f t="shared" si="332"/>
        <v/>
      </c>
      <c r="BA353" s="104" t="str">
        <f t="shared" si="332"/>
        <v/>
      </c>
      <c r="BB353" s="104" t="str">
        <f t="shared" si="332"/>
        <v/>
      </c>
      <c r="BC353" s="104" t="str">
        <f t="shared" si="332"/>
        <v/>
      </c>
      <c r="BD353" s="104" t="str">
        <f t="shared" si="332"/>
        <v/>
      </c>
      <c r="BE353" s="104" t="str">
        <f t="shared" si="332"/>
        <v/>
      </c>
      <c r="BF353" s="104" t="str">
        <f t="shared" si="332"/>
        <v/>
      </c>
      <c r="BG353" s="104" t="str">
        <f t="shared" si="332"/>
        <v/>
      </c>
      <c r="BH353" s="104" t="str">
        <f t="shared" si="332"/>
        <v/>
      </c>
      <c r="BI353" s="104" t="str">
        <f t="shared" si="332"/>
        <v/>
      </c>
      <c r="BJ353" s="104" t="str">
        <f t="shared" si="332"/>
        <v/>
      </c>
      <c r="BK353" s="104" t="str">
        <f t="shared" si="332"/>
        <v/>
      </c>
      <c r="BL353" s="104" t="str">
        <f t="shared" si="332"/>
        <v/>
      </c>
      <c r="BM353" s="104"/>
      <c r="BN353" s="104" t="str">
        <f t="shared" si="333"/>
        <v/>
      </c>
      <c r="BO353" s="104" t="str">
        <f t="shared" si="333"/>
        <v/>
      </c>
      <c r="BP353" s="104" t="str">
        <f t="shared" si="333"/>
        <v/>
      </c>
      <c r="BQ353" s="104" t="str">
        <f t="shared" si="333"/>
        <v/>
      </c>
      <c r="BR353" s="104" t="str">
        <f t="shared" si="333"/>
        <v/>
      </c>
      <c r="BS353" s="104" t="str">
        <f t="shared" si="333"/>
        <v/>
      </c>
      <c r="BT353" s="104" t="str">
        <f t="shared" si="333"/>
        <v/>
      </c>
      <c r="BU353" s="104" t="str">
        <f t="shared" si="333"/>
        <v/>
      </c>
      <c r="BV353" s="104" t="str">
        <f t="shared" si="333"/>
        <v/>
      </c>
      <c r="BW353" s="104" t="str">
        <f t="shared" si="333"/>
        <v/>
      </c>
      <c r="BX353" s="104" t="str">
        <f t="shared" si="333"/>
        <v/>
      </c>
      <c r="BY353" s="104" t="str">
        <f t="shared" si="333"/>
        <v/>
      </c>
      <c r="BZ353" s="104" t="str">
        <f t="shared" si="333"/>
        <v/>
      </c>
      <c r="CA353" s="104"/>
      <c r="CB353" s="104" t="str">
        <f t="shared" si="320"/>
        <v/>
      </c>
      <c r="CC353" s="104" t="str">
        <f t="shared" si="320"/>
        <v/>
      </c>
      <c r="CD353" s="104" t="str">
        <f t="shared" si="320"/>
        <v/>
      </c>
      <c r="CE353" s="104" t="str">
        <f t="shared" si="320"/>
        <v/>
      </c>
      <c r="CF353" s="104" t="str">
        <f t="shared" si="320"/>
        <v/>
      </c>
      <c r="CG353" s="104" t="str">
        <f t="shared" si="320"/>
        <v/>
      </c>
      <c r="CH353" s="104" t="str">
        <f t="shared" si="320"/>
        <v/>
      </c>
      <c r="CI353" s="104" t="str">
        <f t="shared" si="320"/>
        <v/>
      </c>
      <c r="CJ353" s="104" t="str">
        <f t="shared" si="320"/>
        <v/>
      </c>
      <c r="CK353" s="104" t="str">
        <f t="shared" si="320"/>
        <v/>
      </c>
      <c r="CL353" s="104" t="str">
        <f t="shared" si="320"/>
        <v/>
      </c>
      <c r="CM353" s="104" t="str">
        <f t="shared" si="320"/>
        <v/>
      </c>
      <c r="CN353" s="104" t="str">
        <f t="shared" si="320"/>
        <v/>
      </c>
      <c r="CO353" s="104"/>
      <c r="CP353" s="104" t="str">
        <f t="shared" si="321"/>
        <v/>
      </c>
      <c r="CQ353" s="104" t="str">
        <f t="shared" si="321"/>
        <v/>
      </c>
      <c r="CR353" s="104" t="str">
        <f t="shared" si="321"/>
        <v/>
      </c>
      <c r="CS353" s="104" t="str">
        <f t="shared" si="321"/>
        <v/>
      </c>
      <c r="CT353" s="104" t="str">
        <f t="shared" si="321"/>
        <v/>
      </c>
      <c r="CU353" s="104" t="str">
        <f t="shared" si="321"/>
        <v/>
      </c>
      <c r="CV353" s="104" t="str">
        <f t="shared" si="321"/>
        <v/>
      </c>
      <c r="CW353" s="104" t="str">
        <f t="shared" si="321"/>
        <v/>
      </c>
      <c r="CX353" s="104" t="str">
        <f t="shared" si="321"/>
        <v/>
      </c>
      <c r="CY353" s="104" t="str">
        <f t="shared" si="321"/>
        <v/>
      </c>
      <c r="CZ353" s="104" t="str">
        <f t="shared" si="321"/>
        <v/>
      </c>
      <c r="DA353" s="104" t="str">
        <f t="shared" si="321"/>
        <v/>
      </c>
      <c r="DB353" s="104" t="str">
        <f t="shared" si="321"/>
        <v/>
      </c>
      <c r="DC353" s="104"/>
      <c r="DD353" s="104" t="str">
        <f t="shared" si="322"/>
        <v/>
      </c>
      <c r="DE353" s="104" t="str">
        <f t="shared" si="322"/>
        <v/>
      </c>
      <c r="DF353" s="104" t="str">
        <f t="shared" si="322"/>
        <v/>
      </c>
      <c r="DG353" s="104" t="str">
        <f t="shared" si="322"/>
        <v/>
      </c>
      <c r="DH353" s="104" t="str">
        <f t="shared" si="322"/>
        <v/>
      </c>
      <c r="DI353" s="104">
        <f t="shared" si="322"/>
        <v>700.14</v>
      </c>
      <c r="DJ353" s="104" t="str">
        <f t="shared" si="322"/>
        <v/>
      </c>
      <c r="DK353" s="104" t="str">
        <f t="shared" si="322"/>
        <v/>
      </c>
      <c r="DL353" s="104" t="str">
        <f t="shared" si="322"/>
        <v/>
      </c>
      <c r="DM353" s="104" t="str">
        <f t="shared" si="322"/>
        <v/>
      </c>
      <c r="DN353" s="104" t="str">
        <f t="shared" si="322"/>
        <v/>
      </c>
      <c r="DO353" s="104" t="str">
        <f t="shared" si="322"/>
        <v/>
      </c>
      <c r="DP353" s="104" t="str">
        <f t="shared" si="322"/>
        <v/>
      </c>
      <c r="DQ353" s="104"/>
      <c r="DR353" s="104" t="str">
        <f t="shared" si="323"/>
        <v/>
      </c>
      <c r="DS353" s="104" t="str">
        <f t="shared" si="323"/>
        <v/>
      </c>
      <c r="DT353" s="104" t="str">
        <f t="shared" si="323"/>
        <v/>
      </c>
      <c r="DU353" s="104" t="str">
        <f t="shared" si="323"/>
        <v/>
      </c>
      <c r="DV353" s="104" t="str">
        <f t="shared" si="323"/>
        <v/>
      </c>
      <c r="DW353" s="104" t="str">
        <f t="shared" si="323"/>
        <v/>
      </c>
      <c r="DX353" s="104" t="str">
        <f t="shared" si="323"/>
        <v/>
      </c>
      <c r="DY353" s="104" t="str">
        <f t="shared" si="323"/>
        <v/>
      </c>
      <c r="DZ353" s="104" t="str">
        <f t="shared" si="323"/>
        <v/>
      </c>
      <c r="EA353" s="104" t="str">
        <f t="shared" si="323"/>
        <v/>
      </c>
      <c r="EB353" s="104" t="str">
        <f t="shared" si="323"/>
        <v/>
      </c>
      <c r="EC353" s="104" t="str">
        <f t="shared" si="323"/>
        <v/>
      </c>
      <c r="ED353" s="104" t="str">
        <f t="shared" si="323"/>
        <v/>
      </c>
      <c r="EE353" s="104"/>
      <c r="EF353" s="104" t="str">
        <f t="shared" si="324"/>
        <v/>
      </c>
      <c r="EG353" s="104" t="str">
        <f t="shared" si="324"/>
        <v/>
      </c>
      <c r="EH353" s="104" t="str">
        <f t="shared" si="324"/>
        <v/>
      </c>
      <c r="EI353" s="104" t="str">
        <f t="shared" si="324"/>
        <v/>
      </c>
      <c r="EJ353" s="104" t="str">
        <f t="shared" si="324"/>
        <v/>
      </c>
      <c r="EK353" s="104" t="str">
        <f t="shared" si="324"/>
        <v/>
      </c>
      <c r="EL353" s="104" t="str">
        <f t="shared" si="324"/>
        <v/>
      </c>
      <c r="EM353" s="104" t="str">
        <f t="shared" si="324"/>
        <v/>
      </c>
      <c r="EN353" s="104" t="str">
        <f t="shared" si="324"/>
        <v/>
      </c>
      <c r="EO353" s="104" t="str">
        <f t="shared" si="324"/>
        <v/>
      </c>
      <c r="EP353" s="104" t="str">
        <f t="shared" si="324"/>
        <v/>
      </c>
      <c r="EQ353" s="104" t="str">
        <f t="shared" si="324"/>
        <v/>
      </c>
      <c r="ER353" s="104" t="str">
        <f t="shared" si="324"/>
        <v/>
      </c>
      <c r="ES353" s="104"/>
      <c r="ET353" s="104" t="str">
        <f t="shared" si="325"/>
        <v/>
      </c>
      <c r="EU353" s="104" t="str">
        <f t="shared" si="325"/>
        <v/>
      </c>
      <c r="EV353" s="104" t="str">
        <f t="shared" si="325"/>
        <v/>
      </c>
      <c r="EW353" s="104" t="str">
        <f t="shared" si="325"/>
        <v/>
      </c>
      <c r="EX353" s="104" t="str">
        <f t="shared" si="325"/>
        <v/>
      </c>
      <c r="EY353" s="104" t="str">
        <f t="shared" si="325"/>
        <v/>
      </c>
      <c r="EZ353" s="104" t="str">
        <f t="shared" si="325"/>
        <v/>
      </c>
      <c r="FA353" s="104" t="str">
        <f t="shared" si="325"/>
        <v/>
      </c>
      <c r="FB353" s="104" t="str">
        <f t="shared" si="325"/>
        <v/>
      </c>
      <c r="FC353" s="104" t="str">
        <f t="shared" si="325"/>
        <v/>
      </c>
      <c r="FD353" s="104" t="str">
        <f t="shared" si="325"/>
        <v/>
      </c>
      <c r="FE353" s="104" t="str">
        <f t="shared" si="325"/>
        <v/>
      </c>
      <c r="FF353" s="104" t="str">
        <f t="shared" si="325"/>
        <v/>
      </c>
      <c r="FG353" s="104"/>
      <c r="FH353" s="104" t="str">
        <f t="shared" si="326"/>
        <v/>
      </c>
      <c r="FI353" s="104" t="str">
        <f t="shared" si="326"/>
        <v/>
      </c>
      <c r="FJ353" s="104" t="str">
        <f t="shared" si="326"/>
        <v/>
      </c>
      <c r="FK353" s="104" t="str">
        <f t="shared" si="326"/>
        <v/>
      </c>
      <c r="FL353" s="104" t="str">
        <f t="shared" si="326"/>
        <v/>
      </c>
      <c r="FM353" s="104" t="str">
        <f t="shared" si="326"/>
        <v/>
      </c>
      <c r="FN353" s="104" t="str">
        <f t="shared" si="326"/>
        <v/>
      </c>
      <c r="FO353" s="104" t="str">
        <f t="shared" si="326"/>
        <v/>
      </c>
      <c r="FP353" s="104" t="str">
        <f t="shared" si="326"/>
        <v/>
      </c>
      <c r="FQ353" s="104" t="str">
        <f t="shared" si="326"/>
        <v/>
      </c>
      <c r="FR353" s="104" t="str">
        <f t="shared" si="326"/>
        <v/>
      </c>
      <c r="FS353" s="104" t="str">
        <f t="shared" si="326"/>
        <v/>
      </c>
      <c r="FT353" s="104" t="str">
        <f t="shared" si="326"/>
        <v/>
      </c>
      <c r="FU353" s="104"/>
      <c r="FV353" s="104" t="str">
        <f t="shared" si="327"/>
        <v/>
      </c>
      <c r="FW353" s="104" t="str">
        <f t="shared" si="327"/>
        <v/>
      </c>
      <c r="FX353" s="104" t="str">
        <f t="shared" si="327"/>
        <v/>
      </c>
      <c r="FY353" s="104" t="str">
        <f t="shared" si="327"/>
        <v/>
      </c>
      <c r="FZ353" s="104" t="str">
        <f t="shared" si="327"/>
        <v/>
      </c>
      <c r="GA353" s="104" t="str">
        <f t="shared" si="327"/>
        <v/>
      </c>
      <c r="GB353" s="104" t="str">
        <f t="shared" si="327"/>
        <v/>
      </c>
      <c r="GC353" s="104" t="str">
        <f t="shared" si="327"/>
        <v/>
      </c>
      <c r="GD353" s="104" t="str">
        <f t="shared" si="327"/>
        <v/>
      </c>
      <c r="GE353" s="104" t="str">
        <f t="shared" si="327"/>
        <v/>
      </c>
      <c r="GF353" s="104" t="str">
        <f t="shared" si="327"/>
        <v/>
      </c>
      <c r="GG353" s="104" t="str">
        <f t="shared" si="327"/>
        <v/>
      </c>
      <c r="GH353" s="104" t="str">
        <f t="shared" si="327"/>
        <v/>
      </c>
      <c r="GI353" s="104"/>
      <c r="GJ353" s="104" t="str">
        <f t="shared" si="328"/>
        <v/>
      </c>
      <c r="GK353" s="104" t="str">
        <f t="shared" si="328"/>
        <v/>
      </c>
      <c r="GL353" s="104" t="str">
        <f t="shared" si="328"/>
        <v/>
      </c>
      <c r="GM353" s="104" t="str">
        <f t="shared" si="328"/>
        <v/>
      </c>
      <c r="GN353" s="104" t="str">
        <f t="shared" si="328"/>
        <v/>
      </c>
      <c r="GO353" s="104" t="str">
        <f t="shared" si="328"/>
        <v/>
      </c>
      <c r="GP353" s="104" t="str">
        <f t="shared" si="328"/>
        <v/>
      </c>
      <c r="GQ353" s="104" t="str">
        <f t="shared" si="328"/>
        <v/>
      </c>
      <c r="GR353" s="104" t="str">
        <f t="shared" si="328"/>
        <v/>
      </c>
      <c r="GS353" s="104" t="str">
        <f t="shared" si="328"/>
        <v/>
      </c>
      <c r="GT353" s="104" t="str">
        <f t="shared" si="328"/>
        <v/>
      </c>
      <c r="GU353" s="104" t="str">
        <f t="shared" si="328"/>
        <v/>
      </c>
      <c r="GV353" s="104" t="str">
        <f t="shared" si="328"/>
        <v/>
      </c>
      <c r="GW353" s="104"/>
      <c r="GX353" s="104" t="str">
        <f t="shared" si="329"/>
        <v/>
      </c>
      <c r="GY353" s="104" t="str">
        <f t="shared" si="329"/>
        <v/>
      </c>
      <c r="GZ353" s="104" t="str">
        <f t="shared" si="329"/>
        <v/>
      </c>
      <c r="HA353" s="104" t="str">
        <f t="shared" si="329"/>
        <v/>
      </c>
      <c r="HB353" s="104" t="str">
        <f t="shared" si="329"/>
        <v/>
      </c>
      <c r="HC353" s="104" t="str">
        <f t="shared" si="329"/>
        <v/>
      </c>
      <c r="HD353" s="104" t="str">
        <f t="shared" si="329"/>
        <v/>
      </c>
      <c r="HE353" s="104" t="str">
        <f t="shared" si="329"/>
        <v/>
      </c>
      <c r="HF353" s="104" t="str">
        <f t="shared" si="329"/>
        <v/>
      </c>
      <c r="HG353" s="104" t="str">
        <f t="shared" si="329"/>
        <v/>
      </c>
      <c r="HH353" s="104" t="str">
        <f t="shared" si="329"/>
        <v/>
      </c>
      <c r="HI353" s="104" t="str">
        <f t="shared" si="329"/>
        <v/>
      </c>
      <c r="HJ353" s="104" t="str">
        <f t="shared" si="329"/>
        <v/>
      </c>
    </row>
    <row r="354" spans="1:218" x14ac:dyDescent="0.25">
      <c r="A354" s="91">
        <v>40662</v>
      </c>
      <c r="B354" s="113">
        <v>0.75</v>
      </c>
      <c r="C354" s="114" t="s">
        <v>560</v>
      </c>
      <c r="D354" s="160" t="s">
        <v>710</v>
      </c>
      <c r="E354" s="112">
        <f t="shared" si="335"/>
        <v>700.14</v>
      </c>
      <c r="F354" s="134"/>
      <c r="G354" s="161" t="s">
        <v>711</v>
      </c>
      <c r="H354" s="162" t="str">
        <f>INDEX('Daily Activity List'!B:B,MATCH(A354,'Daily Activity List'!$A:$A))</f>
        <v>AB Decon - Removal</v>
      </c>
      <c r="I354" s="136"/>
      <c r="J354" s="104" t="str">
        <f t="shared" si="334"/>
        <v/>
      </c>
      <c r="K354" s="104" t="str">
        <f t="shared" si="334"/>
        <v/>
      </c>
      <c r="L354" s="104" t="str">
        <f t="shared" si="334"/>
        <v/>
      </c>
      <c r="M354" s="104" t="str">
        <f t="shared" si="334"/>
        <v/>
      </c>
      <c r="N354" s="104" t="str">
        <f t="shared" si="334"/>
        <v/>
      </c>
      <c r="O354" s="104" t="str">
        <f t="shared" si="334"/>
        <v/>
      </c>
      <c r="P354" s="104" t="str">
        <f t="shared" si="334"/>
        <v/>
      </c>
      <c r="Q354" s="104" t="str">
        <f t="shared" si="334"/>
        <v/>
      </c>
      <c r="R354" s="104" t="str">
        <f t="shared" si="334"/>
        <v/>
      </c>
      <c r="S354" s="104" t="str">
        <f t="shared" si="334"/>
        <v/>
      </c>
      <c r="T354" s="104" t="str">
        <f t="shared" si="334"/>
        <v/>
      </c>
      <c r="U354" s="104" t="str">
        <f t="shared" si="334"/>
        <v/>
      </c>
      <c r="V354" s="104" t="str">
        <f t="shared" si="334"/>
        <v/>
      </c>
      <c r="W354" s="136"/>
      <c r="X354" s="104" t="str">
        <f t="shared" si="330"/>
        <v/>
      </c>
      <c r="Y354" s="104" t="str">
        <f t="shared" si="330"/>
        <v/>
      </c>
      <c r="Z354" s="104" t="str">
        <f t="shared" si="330"/>
        <v/>
      </c>
      <c r="AA354" s="104" t="str">
        <f t="shared" si="330"/>
        <v/>
      </c>
      <c r="AB354" s="104" t="str">
        <f t="shared" si="330"/>
        <v/>
      </c>
      <c r="AC354" s="104" t="str">
        <f t="shared" si="330"/>
        <v/>
      </c>
      <c r="AD354" s="104" t="str">
        <f t="shared" si="330"/>
        <v/>
      </c>
      <c r="AE354" s="104" t="str">
        <f t="shared" si="330"/>
        <v/>
      </c>
      <c r="AF354" s="104" t="str">
        <f t="shared" si="330"/>
        <v/>
      </c>
      <c r="AG354" s="104" t="str">
        <f t="shared" si="330"/>
        <v/>
      </c>
      <c r="AH354" s="104" t="str">
        <f t="shared" si="330"/>
        <v/>
      </c>
      <c r="AI354" s="104" t="str">
        <f t="shared" si="330"/>
        <v/>
      </c>
      <c r="AJ354" s="104" t="str">
        <f t="shared" si="330"/>
        <v/>
      </c>
      <c r="AK354" s="104"/>
      <c r="AL354" s="104" t="str">
        <f t="shared" si="331"/>
        <v/>
      </c>
      <c r="AM354" s="104" t="str">
        <f t="shared" si="331"/>
        <v/>
      </c>
      <c r="AN354" s="104" t="str">
        <f t="shared" si="331"/>
        <v/>
      </c>
      <c r="AO354" s="104" t="str">
        <f t="shared" si="331"/>
        <v/>
      </c>
      <c r="AP354" s="104" t="str">
        <f t="shared" si="331"/>
        <v/>
      </c>
      <c r="AQ354" s="104" t="str">
        <f t="shared" si="331"/>
        <v/>
      </c>
      <c r="AR354" s="104" t="str">
        <f t="shared" si="331"/>
        <v/>
      </c>
      <c r="AS354" s="104" t="str">
        <f t="shared" si="331"/>
        <v/>
      </c>
      <c r="AT354" s="104" t="str">
        <f t="shared" si="331"/>
        <v/>
      </c>
      <c r="AU354" s="104" t="str">
        <f t="shared" si="331"/>
        <v/>
      </c>
      <c r="AV354" s="104" t="str">
        <f t="shared" si="331"/>
        <v/>
      </c>
      <c r="AW354" s="104" t="str">
        <f t="shared" si="331"/>
        <v/>
      </c>
      <c r="AX354" s="104" t="str">
        <f t="shared" si="331"/>
        <v/>
      </c>
      <c r="AY354" s="104"/>
      <c r="AZ354" s="104" t="str">
        <f t="shared" si="332"/>
        <v/>
      </c>
      <c r="BA354" s="104" t="str">
        <f t="shared" si="332"/>
        <v/>
      </c>
      <c r="BB354" s="104" t="str">
        <f t="shared" si="332"/>
        <v/>
      </c>
      <c r="BC354" s="104" t="str">
        <f t="shared" si="332"/>
        <v/>
      </c>
      <c r="BD354" s="104" t="str">
        <f t="shared" si="332"/>
        <v/>
      </c>
      <c r="BE354" s="104" t="str">
        <f t="shared" si="332"/>
        <v/>
      </c>
      <c r="BF354" s="104" t="str">
        <f t="shared" si="332"/>
        <v/>
      </c>
      <c r="BG354" s="104" t="str">
        <f t="shared" si="332"/>
        <v/>
      </c>
      <c r="BH354" s="104" t="str">
        <f t="shared" si="332"/>
        <v/>
      </c>
      <c r="BI354" s="104" t="str">
        <f t="shared" si="332"/>
        <v/>
      </c>
      <c r="BJ354" s="104" t="str">
        <f t="shared" si="332"/>
        <v/>
      </c>
      <c r="BK354" s="104" t="str">
        <f t="shared" si="332"/>
        <v/>
      </c>
      <c r="BL354" s="104" t="str">
        <f t="shared" si="332"/>
        <v/>
      </c>
      <c r="BM354" s="104"/>
      <c r="BN354" s="104" t="str">
        <f t="shared" si="333"/>
        <v/>
      </c>
      <c r="BO354" s="104" t="str">
        <f t="shared" si="333"/>
        <v/>
      </c>
      <c r="BP354" s="104" t="str">
        <f t="shared" si="333"/>
        <v/>
      </c>
      <c r="BQ354" s="104" t="str">
        <f t="shared" si="333"/>
        <v/>
      </c>
      <c r="BR354" s="104" t="str">
        <f t="shared" si="333"/>
        <v/>
      </c>
      <c r="BS354" s="104" t="str">
        <f t="shared" si="333"/>
        <v/>
      </c>
      <c r="BT354" s="104" t="str">
        <f t="shared" si="333"/>
        <v/>
      </c>
      <c r="BU354" s="104" t="str">
        <f t="shared" si="333"/>
        <v/>
      </c>
      <c r="BV354" s="104" t="str">
        <f t="shared" si="333"/>
        <v/>
      </c>
      <c r="BW354" s="104" t="str">
        <f t="shared" si="333"/>
        <v/>
      </c>
      <c r="BX354" s="104" t="str">
        <f t="shared" si="333"/>
        <v/>
      </c>
      <c r="BY354" s="104" t="str">
        <f t="shared" si="333"/>
        <v/>
      </c>
      <c r="BZ354" s="104" t="str">
        <f t="shared" si="333"/>
        <v/>
      </c>
      <c r="CA354" s="104"/>
      <c r="CB354" s="104" t="str">
        <f t="shared" si="320"/>
        <v/>
      </c>
      <c r="CC354" s="104" t="str">
        <f t="shared" si="320"/>
        <v/>
      </c>
      <c r="CD354" s="104" t="str">
        <f t="shared" si="320"/>
        <v/>
      </c>
      <c r="CE354" s="104" t="str">
        <f t="shared" si="320"/>
        <v/>
      </c>
      <c r="CF354" s="104" t="str">
        <f t="shared" si="320"/>
        <v/>
      </c>
      <c r="CG354" s="104" t="str">
        <f t="shared" si="320"/>
        <v/>
      </c>
      <c r="CH354" s="104" t="str">
        <f t="shared" si="320"/>
        <v/>
      </c>
      <c r="CI354" s="104" t="str">
        <f t="shared" si="320"/>
        <v/>
      </c>
      <c r="CJ354" s="104" t="str">
        <f t="shared" si="320"/>
        <v/>
      </c>
      <c r="CK354" s="104" t="str">
        <f t="shared" si="320"/>
        <v/>
      </c>
      <c r="CL354" s="104" t="str">
        <f t="shared" si="320"/>
        <v/>
      </c>
      <c r="CM354" s="104" t="str">
        <f t="shared" si="320"/>
        <v/>
      </c>
      <c r="CN354" s="104" t="str">
        <f t="shared" si="320"/>
        <v/>
      </c>
      <c r="CO354" s="104"/>
      <c r="CP354" s="104" t="str">
        <f t="shared" si="321"/>
        <v/>
      </c>
      <c r="CQ354" s="104" t="str">
        <f t="shared" si="321"/>
        <v/>
      </c>
      <c r="CR354" s="104" t="str">
        <f t="shared" si="321"/>
        <v/>
      </c>
      <c r="CS354" s="104" t="str">
        <f t="shared" si="321"/>
        <v/>
      </c>
      <c r="CT354" s="104" t="str">
        <f t="shared" si="321"/>
        <v/>
      </c>
      <c r="CU354" s="104" t="str">
        <f t="shared" si="321"/>
        <v/>
      </c>
      <c r="CV354" s="104" t="str">
        <f t="shared" si="321"/>
        <v/>
      </c>
      <c r="CW354" s="104" t="str">
        <f t="shared" si="321"/>
        <v/>
      </c>
      <c r="CX354" s="104" t="str">
        <f t="shared" si="321"/>
        <v/>
      </c>
      <c r="CY354" s="104" t="str">
        <f t="shared" si="321"/>
        <v/>
      </c>
      <c r="CZ354" s="104" t="str">
        <f t="shared" si="321"/>
        <v/>
      </c>
      <c r="DA354" s="104" t="str">
        <f t="shared" si="321"/>
        <v/>
      </c>
      <c r="DB354" s="104" t="str">
        <f t="shared" si="321"/>
        <v/>
      </c>
      <c r="DC354" s="104"/>
      <c r="DD354" s="104" t="str">
        <f t="shared" si="322"/>
        <v/>
      </c>
      <c r="DE354" s="104" t="str">
        <f t="shared" si="322"/>
        <v/>
      </c>
      <c r="DF354" s="104" t="str">
        <f t="shared" si="322"/>
        <v/>
      </c>
      <c r="DG354" s="104" t="str">
        <f t="shared" si="322"/>
        <v/>
      </c>
      <c r="DH354" s="104" t="str">
        <f t="shared" si="322"/>
        <v/>
      </c>
      <c r="DI354" s="104" t="str">
        <f t="shared" si="322"/>
        <v/>
      </c>
      <c r="DJ354" s="104" t="str">
        <f t="shared" si="322"/>
        <v/>
      </c>
      <c r="DK354" s="104" t="str">
        <f t="shared" si="322"/>
        <v/>
      </c>
      <c r="DL354" s="104" t="str">
        <f t="shared" si="322"/>
        <v/>
      </c>
      <c r="DM354" s="104" t="str">
        <f t="shared" si="322"/>
        <v/>
      </c>
      <c r="DN354" s="104" t="str">
        <f t="shared" si="322"/>
        <v/>
      </c>
      <c r="DO354" s="104" t="str">
        <f t="shared" si="322"/>
        <v/>
      </c>
      <c r="DP354" s="104" t="str">
        <f t="shared" si="322"/>
        <v/>
      </c>
      <c r="DQ354" s="104"/>
      <c r="DR354" s="104" t="str">
        <f t="shared" si="323"/>
        <v/>
      </c>
      <c r="DS354" s="104" t="str">
        <f t="shared" si="323"/>
        <v/>
      </c>
      <c r="DT354" s="104" t="str">
        <f t="shared" si="323"/>
        <v/>
      </c>
      <c r="DU354" s="104" t="str">
        <f t="shared" si="323"/>
        <v/>
      </c>
      <c r="DV354" s="104" t="str">
        <f t="shared" si="323"/>
        <v/>
      </c>
      <c r="DW354" s="104" t="str">
        <f t="shared" si="323"/>
        <v/>
      </c>
      <c r="DX354" s="104" t="str">
        <f t="shared" si="323"/>
        <v/>
      </c>
      <c r="DY354" s="104" t="str">
        <f t="shared" si="323"/>
        <v/>
      </c>
      <c r="DZ354" s="104" t="str">
        <f t="shared" si="323"/>
        <v/>
      </c>
      <c r="EA354" s="104" t="str">
        <f t="shared" si="323"/>
        <v/>
      </c>
      <c r="EB354" s="104" t="str">
        <f t="shared" si="323"/>
        <v/>
      </c>
      <c r="EC354" s="104" t="str">
        <f t="shared" si="323"/>
        <v/>
      </c>
      <c r="ED354" s="104" t="str">
        <f t="shared" si="323"/>
        <v/>
      </c>
      <c r="EE354" s="104"/>
      <c r="EF354" s="104" t="str">
        <f t="shared" si="324"/>
        <v/>
      </c>
      <c r="EG354" s="104" t="str">
        <f t="shared" si="324"/>
        <v/>
      </c>
      <c r="EH354" s="104" t="str">
        <f t="shared" si="324"/>
        <v/>
      </c>
      <c r="EI354" s="104" t="str">
        <f t="shared" si="324"/>
        <v/>
      </c>
      <c r="EJ354" s="104" t="str">
        <f t="shared" si="324"/>
        <v/>
      </c>
      <c r="EK354" s="104">
        <f t="shared" si="324"/>
        <v>700.14</v>
      </c>
      <c r="EL354" s="104" t="str">
        <f t="shared" si="324"/>
        <v/>
      </c>
      <c r="EM354" s="104" t="str">
        <f t="shared" si="324"/>
        <v/>
      </c>
      <c r="EN354" s="104" t="str">
        <f t="shared" si="324"/>
        <v/>
      </c>
      <c r="EO354" s="104" t="str">
        <f t="shared" si="324"/>
        <v/>
      </c>
      <c r="EP354" s="104" t="str">
        <f t="shared" si="324"/>
        <v/>
      </c>
      <c r="EQ354" s="104" t="str">
        <f t="shared" si="324"/>
        <v/>
      </c>
      <c r="ER354" s="104" t="str">
        <f t="shared" si="324"/>
        <v/>
      </c>
      <c r="ES354" s="104"/>
      <c r="ET354" s="104" t="str">
        <f t="shared" si="325"/>
        <v/>
      </c>
      <c r="EU354" s="104" t="str">
        <f t="shared" si="325"/>
        <v/>
      </c>
      <c r="EV354" s="104" t="str">
        <f t="shared" si="325"/>
        <v/>
      </c>
      <c r="EW354" s="104" t="str">
        <f t="shared" si="325"/>
        <v/>
      </c>
      <c r="EX354" s="104" t="str">
        <f t="shared" si="325"/>
        <v/>
      </c>
      <c r="EY354" s="104" t="str">
        <f t="shared" si="325"/>
        <v/>
      </c>
      <c r="EZ354" s="104" t="str">
        <f t="shared" si="325"/>
        <v/>
      </c>
      <c r="FA354" s="104" t="str">
        <f t="shared" si="325"/>
        <v/>
      </c>
      <c r="FB354" s="104" t="str">
        <f t="shared" si="325"/>
        <v/>
      </c>
      <c r="FC354" s="104" t="str">
        <f t="shared" si="325"/>
        <v/>
      </c>
      <c r="FD354" s="104" t="str">
        <f t="shared" si="325"/>
        <v/>
      </c>
      <c r="FE354" s="104" t="str">
        <f t="shared" si="325"/>
        <v/>
      </c>
      <c r="FF354" s="104" t="str">
        <f t="shared" si="325"/>
        <v/>
      </c>
      <c r="FG354" s="104"/>
      <c r="FH354" s="104" t="str">
        <f t="shared" si="326"/>
        <v/>
      </c>
      <c r="FI354" s="104" t="str">
        <f t="shared" si="326"/>
        <v/>
      </c>
      <c r="FJ354" s="104" t="str">
        <f t="shared" si="326"/>
        <v/>
      </c>
      <c r="FK354" s="104" t="str">
        <f t="shared" si="326"/>
        <v/>
      </c>
      <c r="FL354" s="104" t="str">
        <f t="shared" si="326"/>
        <v/>
      </c>
      <c r="FM354" s="104" t="str">
        <f t="shared" si="326"/>
        <v/>
      </c>
      <c r="FN354" s="104" t="str">
        <f t="shared" si="326"/>
        <v/>
      </c>
      <c r="FO354" s="104" t="str">
        <f t="shared" si="326"/>
        <v/>
      </c>
      <c r="FP354" s="104" t="str">
        <f t="shared" si="326"/>
        <v/>
      </c>
      <c r="FQ354" s="104" t="str">
        <f t="shared" si="326"/>
        <v/>
      </c>
      <c r="FR354" s="104" t="str">
        <f t="shared" si="326"/>
        <v/>
      </c>
      <c r="FS354" s="104" t="str">
        <f t="shared" si="326"/>
        <v/>
      </c>
      <c r="FT354" s="104" t="str">
        <f t="shared" si="326"/>
        <v/>
      </c>
      <c r="FU354" s="104"/>
      <c r="FV354" s="104" t="str">
        <f t="shared" si="327"/>
        <v/>
      </c>
      <c r="FW354" s="104" t="str">
        <f t="shared" si="327"/>
        <v/>
      </c>
      <c r="FX354" s="104" t="str">
        <f t="shared" si="327"/>
        <v/>
      </c>
      <c r="FY354" s="104" t="str">
        <f t="shared" si="327"/>
        <v/>
      </c>
      <c r="FZ354" s="104" t="str">
        <f t="shared" si="327"/>
        <v/>
      </c>
      <c r="GA354" s="104" t="str">
        <f t="shared" si="327"/>
        <v/>
      </c>
      <c r="GB354" s="104" t="str">
        <f t="shared" si="327"/>
        <v/>
      </c>
      <c r="GC354" s="104" t="str">
        <f t="shared" si="327"/>
        <v/>
      </c>
      <c r="GD354" s="104" t="str">
        <f t="shared" si="327"/>
        <v/>
      </c>
      <c r="GE354" s="104" t="str">
        <f t="shared" si="327"/>
        <v/>
      </c>
      <c r="GF354" s="104" t="str">
        <f t="shared" si="327"/>
        <v/>
      </c>
      <c r="GG354" s="104" t="str">
        <f t="shared" si="327"/>
        <v/>
      </c>
      <c r="GH354" s="104" t="str">
        <f t="shared" si="327"/>
        <v/>
      </c>
      <c r="GI354" s="104"/>
      <c r="GJ354" s="104" t="str">
        <f t="shared" si="328"/>
        <v/>
      </c>
      <c r="GK354" s="104" t="str">
        <f t="shared" si="328"/>
        <v/>
      </c>
      <c r="GL354" s="104" t="str">
        <f t="shared" si="328"/>
        <v/>
      </c>
      <c r="GM354" s="104" t="str">
        <f t="shared" si="328"/>
        <v/>
      </c>
      <c r="GN354" s="104" t="str">
        <f t="shared" si="328"/>
        <v/>
      </c>
      <c r="GO354" s="104" t="str">
        <f t="shared" si="328"/>
        <v/>
      </c>
      <c r="GP354" s="104" t="str">
        <f t="shared" si="328"/>
        <v/>
      </c>
      <c r="GQ354" s="104" t="str">
        <f t="shared" si="328"/>
        <v/>
      </c>
      <c r="GR354" s="104" t="str">
        <f t="shared" si="328"/>
        <v/>
      </c>
      <c r="GS354" s="104" t="str">
        <f t="shared" si="328"/>
        <v/>
      </c>
      <c r="GT354" s="104" t="str">
        <f t="shared" si="328"/>
        <v/>
      </c>
      <c r="GU354" s="104" t="str">
        <f t="shared" si="328"/>
        <v/>
      </c>
      <c r="GV354" s="104" t="str">
        <f t="shared" si="328"/>
        <v/>
      </c>
      <c r="GW354" s="104"/>
      <c r="GX354" s="104" t="str">
        <f t="shared" si="329"/>
        <v/>
      </c>
      <c r="GY354" s="104" t="str">
        <f t="shared" si="329"/>
        <v/>
      </c>
      <c r="GZ354" s="104" t="str">
        <f t="shared" si="329"/>
        <v/>
      </c>
      <c r="HA354" s="104" t="str">
        <f t="shared" si="329"/>
        <v/>
      </c>
      <c r="HB354" s="104" t="str">
        <f t="shared" si="329"/>
        <v/>
      </c>
      <c r="HC354" s="104" t="str">
        <f t="shared" si="329"/>
        <v/>
      </c>
      <c r="HD354" s="104" t="str">
        <f t="shared" si="329"/>
        <v/>
      </c>
      <c r="HE354" s="104" t="str">
        <f t="shared" si="329"/>
        <v/>
      </c>
      <c r="HF354" s="104" t="str">
        <f t="shared" si="329"/>
        <v/>
      </c>
      <c r="HG354" s="104" t="str">
        <f t="shared" si="329"/>
        <v/>
      </c>
      <c r="HH354" s="104" t="str">
        <f t="shared" si="329"/>
        <v/>
      </c>
      <c r="HI354" s="104" t="str">
        <f t="shared" si="329"/>
        <v/>
      </c>
      <c r="HJ354" s="104" t="str">
        <f t="shared" si="329"/>
        <v/>
      </c>
    </row>
    <row r="355" spans="1:218" customFormat="1" x14ac:dyDescent="0.25"/>
    <row r="356" spans="1:218" customFormat="1" x14ac:dyDescent="0.25"/>
    <row r="357" spans="1:218" customFormat="1" x14ac:dyDescent="0.25"/>
    <row r="358" spans="1:218" customFormat="1" x14ac:dyDescent="0.25"/>
  </sheetData>
  <printOptions horizontalCentered="1"/>
  <pageMargins left="0.2" right="0.2" top="0.5" bottom="0.5" header="0.3" footer="0.3"/>
  <pageSetup scale="80" fitToHeight="5" orientation="landscape" r:id="rId1"/>
  <headerFooter>
    <oddHeader>&amp;C&amp;F</oddHeader>
    <oddFooter>&amp;LFor Official Use Only&amp;C&amp;A
Page &amp;P of &amp;N&amp;R&amp;D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D34"/>
  <sheetViews>
    <sheetView zoomScaleNormal="100" workbookViewId="0">
      <selection activeCell="C9" sqref="C9"/>
    </sheetView>
  </sheetViews>
  <sheetFormatPr defaultRowHeight="15" x14ac:dyDescent="0.25"/>
  <cols>
    <col min="1" max="1" width="13.5703125" style="1" customWidth="1"/>
    <col min="2" max="2" width="10.140625" style="1" customWidth="1"/>
    <col min="3" max="3" width="13" style="1" customWidth="1"/>
    <col min="4" max="4" width="32" customWidth="1"/>
  </cols>
  <sheetData>
    <row r="1" spans="1:4" x14ac:dyDescent="0.25">
      <c r="A1" s="348" t="s">
        <v>33</v>
      </c>
      <c r="B1" s="348" t="s">
        <v>712</v>
      </c>
      <c r="C1" s="348" t="s">
        <v>713</v>
      </c>
      <c r="D1" s="348" t="s">
        <v>550</v>
      </c>
    </row>
    <row r="2" spans="1:4" x14ac:dyDescent="0.25">
      <c r="A2" s="157">
        <v>40649</v>
      </c>
      <c r="B2" s="84">
        <f>SUM(Waste!E2:E6)</f>
        <v>18</v>
      </c>
      <c r="C2" s="84">
        <f>SUM(Waste!F2:F6)</f>
        <v>38</v>
      </c>
      <c r="D2" s="86" t="str">
        <f>INDEX('Daily Activity List'!B:B,MATCH(A2,'Daily Activity List'!$A:$A))</f>
        <v>Dissemination</v>
      </c>
    </row>
    <row r="3" spans="1:4" x14ac:dyDescent="0.25">
      <c r="A3" s="157">
        <v>40650</v>
      </c>
      <c r="B3" s="84">
        <f>SUM(Waste!E7:E20)</f>
        <v>147.19999999999999</v>
      </c>
      <c r="C3" s="84">
        <f>SUM(Waste!F7:F20)</f>
        <v>0</v>
      </c>
      <c r="D3" s="86" t="str">
        <f>INDEX('Daily Activity List'!B:B,MATCH(A3,'Daily Activity List'!$A:$A))</f>
        <v>VHP - Characterization Sampling1</v>
      </c>
    </row>
    <row r="4" spans="1:4" x14ac:dyDescent="0.25">
      <c r="A4" s="157">
        <v>40651</v>
      </c>
      <c r="B4" s="84">
        <f>SUM(Waste!E21:E29)</f>
        <v>80.199999999999989</v>
      </c>
      <c r="C4" s="84">
        <f>SUM(Waste!F21:F29)</f>
        <v>211</v>
      </c>
      <c r="D4" s="86" t="str">
        <f>INDEX('Daily Activity List'!B:B,MATCH(A4,'Daily Activity List'!$A:$A))</f>
        <v>VHP - Characterization Sampling1</v>
      </c>
    </row>
    <row r="5" spans="1:4" x14ac:dyDescent="0.25">
      <c r="A5" s="157">
        <v>40652</v>
      </c>
      <c r="B5" s="84">
        <f>SUM(Waste!E30:E31)</f>
        <v>14.2</v>
      </c>
      <c r="C5" s="84">
        <f>SUM(Waste!F30:F31)</f>
        <v>0</v>
      </c>
      <c r="D5" s="86" t="str">
        <f>INDEX('Daily Activity List'!B:B,MATCH(A5,'Daily Activity List'!$A:$A))</f>
        <v>VHP -  Decon</v>
      </c>
    </row>
    <row r="6" spans="1:4" x14ac:dyDescent="0.25">
      <c r="A6" s="157">
        <v>40653</v>
      </c>
      <c r="B6" s="84">
        <f>SUM(Waste!E32:E37)</f>
        <v>59.800000000000004</v>
      </c>
      <c r="C6" s="84">
        <f>SUM(Waste!F32:F37)</f>
        <v>0</v>
      </c>
      <c r="D6" s="86" t="str">
        <f>INDEX('Daily Activity List'!B:B,MATCH(A6,'Daily Activity List'!$A:$A))</f>
        <v>VHP -  Decon</v>
      </c>
    </row>
    <row r="7" spans="1:4" x14ac:dyDescent="0.25">
      <c r="A7" s="157">
        <v>40654</v>
      </c>
      <c r="B7" s="84">
        <f>SUM(Waste!E38:E50)</f>
        <v>380.6</v>
      </c>
      <c r="C7" s="84">
        <f>SUM(Waste!F38:F50)</f>
        <v>0</v>
      </c>
      <c r="D7" s="86" t="str">
        <f>INDEX('Daily Activity List'!B:B,MATCH(A7,'Daily Activity List'!$A:$A))</f>
        <v>VHP -  Decon</v>
      </c>
    </row>
    <row r="8" spans="1:4" x14ac:dyDescent="0.25">
      <c r="A8" s="157">
        <v>40655</v>
      </c>
      <c r="B8" s="84">
        <f>SUM(Waste!E54:E67)</f>
        <v>159.79999999999998</v>
      </c>
      <c r="C8" s="84">
        <f>SUM(Waste!F54:F67)</f>
        <v>36</v>
      </c>
      <c r="D8" s="86" t="str">
        <f>INDEX('Daily Activity List'!B:B,MATCH(A8,'Daily Activity List'!$A:$A))</f>
        <v>VHP - Clearance Sampling</v>
      </c>
    </row>
    <row r="9" spans="1:4" x14ac:dyDescent="0.25">
      <c r="A9" s="157">
        <v>40656</v>
      </c>
      <c r="B9" s="84">
        <f>SUM(Waste!E68:E70)</f>
        <v>36.799999999999997</v>
      </c>
      <c r="C9" s="84">
        <f>SUM(Waste!F68:F70)</f>
        <v>0</v>
      </c>
      <c r="D9" s="86" t="str">
        <f>INDEX('Daily Activity List'!B:B,MATCH(A9,'Daily Activity List'!$A:$A))</f>
        <v>VHP - Clearance Sampling</v>
      </c>
    </row>
    <row r="10" spans="1:4" x14ac:dyDescent="0.25">
      <c r="A10" s="157">
        <v>40657</v>
      </c>
      <c r="B10" s="84">
        <v>0</v>
      </c>
      <c r="C10" s="84">
        <v>0</v>
      </c>
      <c r="D10" s="86" t="str">
        <f>INDEX('Daily Activity List'!B:B,MATCH(A10,'Daily Activity List'!$A:$A))</f>
        <v>DAY OFF</v>
      </c>
    </row>
    <row r="11" spans="1:4" x14ac:dyDescent="0.25">
      <c r="A11" s="157">
        <v>40658</v>
      </c>
      <c r="B11" s="84">
        <f>SUM(Waste!E71)</f>
        <v>0</v>
      </c>
      <c r="C11" s="84">
        <f>SUM(Waste!F71)</f>
        <v>28</v>
      </c>
      <c r="D11" s="86" t="str">
        <f>INDEX('Daily Activity List'!B:B,MATCH(A11,'Daily Activity List'!$A:$A))</f>
        <v>Dissemination</v>
      </c>
    </row>
    <row r="12" spans="1:4" x14ac:dyDescent="0.25">
      <c r="A12" s="157">
        <v>40659</v>
      </c>
      <c r="B12" s="84">
        <f>SUM(Waste!E72:E82)</f>
        <v>261.60000000000002</v>
      </c>
      <c r="C12" s="84">
        <f>SUM(Waste!F72:F82)</f>
        <v>84</v>
      </c>
      <c r="D12" s="86" t="str">
        <f>INDEX('Daily Activity List'!B:B,MATCH(A12,'Daily Activity List'!$A:$A))</f>
        <v>AB - Characterization Sampling2</v>
      </c>
    </row>
    <row r="13" spans="1:4" x14ac:dyDescent="0.25">
      <c r="A13" s="157">
        <v>40660</v>
      </c>
      <c r="B13" s="84">
        <f>SUM(Waste!E83:E84)</f>
        <v>6.2</v>
      </c>
      <c r="C13" s="84">
        <f>SUM(Waste!F83:F84)</f>
        <v>93</v>
      </c>
      <c r="D13" s="86" t="str">
        <f>INDEX('Daily Activity List'!B:B,MATCH(A13,'Daily Activity List'!$A:$A))</f>
        <v>AB - Characterization Sampling2</v>
      </c>
    </row>
    <row r="14" spans="1:4" x14ac:dyDescent="0.25">
      <c r="A14" s="157">
        <v>40661</v>
      </c>
      <c r="B14" s="84">
        <f>SUM(Waste!E85:E90)</f>
        <v>65</v>
      </c>
      <c r="C14" s="84">
        <f>SUM(Waste!F85:F90)</f>
        <v>26</v>
      </c>
      <c r="D14" s="86" t="str">
        <f>INDEX('Daily Activity List'!B:B,MATCH(A14,'Daily Activity List'!$A:$A))</f>
        <v>AB Decon - Removal</v>
      </c>
    </row>
    <row r="15" spans="1:4" x14ac:dyDescent="0.25">
      <c r="A15" s="157">
        <v>40662</v>
      </c>
      <c r="B15" s="84">
        <f>SUM(Waste!E91:E94)+SUM(Waste!E119:E200)</f>
        <v>5056.199999999998</v>
      </c>
      <c r="C15" s="84">
        <f>SUM(Waste!F91:F94)+SUM(Waste!F119:F200)</f>
        <v>0</v>
      </c>
      <c r="D15" s="86" t="str">
        <f>INDEX('Daily Activity List'!B:B,MATCH(A15,'Daily Activity List'!$A:$A))</f>
        <v>AB Decon - Removal</v>
      </c>
    </row>
    <row r="16" spans="1:4" x14ac:dyDescent="0.25">
      <c r="A16" s="157">
        <v>40663</v>
      </c>
      <c r="B16" s="84">
        <f>SUM(Waste!E95:E100)+SUM(Waste!E201:E244)</f>
        <v>2168.6000000000004</v>
      </c>
      <c r="C16" s="84">
        <f>SUM(Waste!F95:F100)+SUM(Waste!F201:F244)</f>
        <v>230</v>
      </c>
      <c r="D16" s="86" t="str">
        <f>INDEX('Daily Activity List'!B:B,MATCH(A16,'Daily Activity List'!$A:$A))</f>
        <v>AB Decon - Spray</v>
      </c>
    </row>
    <row r="17" spans="1:4" x14ac:dyDescent="0.25">
      <c r="A17" s="157">
        <v>40664</v>
      </c>
      <c r="B17" s="84">
        <f>SUM(Waste!E101:E112)</f>
        <v>132.19999999999999</v>
      </c>
      <c r="C17" s="84">
        <f>SUM(Waste!F101:F112)</f>
        <v>389.16300000000001</v>
      </c>
      <c r="D17" s="86" t="str">
        <f>INDEX('Daily Activity List'!B:B,MATCH(A17,'Daily Activity List'!$A:$A))</f>
        <v>AB Decon - Dry</v>
      </c>
    </row>
    <row r="18" spans="1:4" x14ac:dyDescent="0.25">
      <c r="A18" s="157">
        <v>40665</v>
      </c>
      <c r="B18" s="84">
        <v>0</v>
      </c>
      <c r="C18" s="84">
        <v>0</v>
      </c>
      <c r="D18" s="86" t="str">
        <f>INDEX('Daily Activity List'!B:B,MATCH(A18,'Daily Activity List'!$A:$A))</f>
        <v>DAY OFF</v>
      </c>
    </row>
    <row r="19" spans="1:4" x14ac:dyDescent="0.25">
      <c r="A19" s="157">
        <v>40666</v>
      </c>
      <c r="B19" s="84">
        <f>SUM(Waste!E113)</f>
        <v>8.4</v>
      </c>
      <c r="C19" s="84">
        <f>SUM(Waste!F113)</f>
        <v>0</v>
      </c>
      <c r="D19" s="86" t="str">
        <f>INDEX('Daily Activity List'!B:B,MATCH(A19,'Daily Activity List'!$A:$A))</f>
        <v>AB Decon - Dry</v>
      </c>
    </row>
    <row r="20" spans="1:4" x14ac:dyDescent="0.25">
      <c r="A20" s="157">
        <v>40667</v>
      </c>
      <c r="B20" s="84">
        <f>SUM(Waste!E114:E118)+SUM(Waste!E246)</f>
        <v>30.2</v>
      </c>
      <c r="C20" s="84">
        <f>SUM(Waste!F114:F118)+SUM(Waste!F246)</f>
        <v>13.75</v>
      </c>
      <c r="D20" s="86" t="str">
        <f>INDEX('Daily Activity List'!B:B,MATCH(A20,'Daily Activity List'!$A:$A))</f>
        <v>AB Decon - Dry</v>
      </c>
    </row>
    <row r="21" spans="1:4" x14ac:dyDescent="0.25">
      <c r="A21" s="157">
        <v>40668</v>
      </c>
      <c r="B21" s="84">
        <f>SUM(Waste!E245)+SUM(Waste!E247:E262)</f>
        <v>156.99999999999997</v>
      </c>
      <c r="C21" s="84">
        <f>SUM(Waste!F245)+SUM(Waste!F247:F262)</f>
        <v>63</v>
      </c>
      <c r="D21" s="86" t="str">
        <f>INDEX('Daily Activity List'!B:B,MATCH(A21,'Daily Activity List'!$A:$A))</f>
        <v>AB - Clearance Sampling</v>
      </c>
    </row>
    <row r="22" spans="1:4" x14ac:dyDescent="0.25">
      <c r="A22" s="157">
        <v>40669</v>
      </c>
      <c r="B22" s="84">
        <f>SUM(Waste!E263:E267)</f>
        <v>58.4</v>
      </c>
      <c r="C22" s="84">
        <f>SUM(Waste!F263:F267)</f>
        <v>0</v>
      </c>
      <c r="D22" s="86" t="str">
        <f>INDEX('Daily Activity List'!B:B,MATCH(A22,'Daily Activity List'!$A:$A))</f>
        <v>AB - Clearance Sampling</v>
      </c>
    </row>
    <row r="23" spans="1:4" x14ac:dyDescent="0.25">
      <c r="A23" s="157">
        <v>40670</v>
      </c>
      <c r="B23" s="84">
        <v>0</v>
      </c>
      <c r="C23" s="84">
        <v>0</v>
      </c>
      <c r="D23" s="86" t="str">
        <f>INDEX('Daily Activity List'!B:B,MATCH(A23,'Daily Activity List'!$A:$A))</f>
        <v>DAY OFF</v>
      </c>
    </row>
    <row r="24" spans="1:4" x14ac:dyDescent="0.25">
      <c r="A24" s="157">
        <v>40671</v>
      </c>
      <c r="B24" s="84">
        <v>0</v>
      </c>
      <c r="C24" s="84">
        <v>0</v>
      </c>
      <c r="D24" s="86" t="str">
        <f>INDEX('Daily Activity List'!B:B,MATCH(A24,'Daily Activity List'!$A:$A))</f>
        <v>DAY OFF</v>
      </c>
    </row>
    <row r="25" spans="1:4" x14ac:dyDescent="0.25">
      <c r="A25" s="157">
        <v>40672</v>
      </c>
      <c r="B25" s="84">
        <f>SUM(Waste!E268:E310)</f>
        <v>829.3</v>
      </c>
      <c r="C25" s="84">
        <f>SUM(Waste!F268:F310)</f>
        <v>0</v>
      </c>
      <c r="D25" s="86" t="str">
        <f>INDEX('Daily Activity List'!B:B,MATCH(A25,'Daily Activity List'!$A:$A))</f>
        <v>AB - Building Reset</v>
      </c>
    </row>
    <row r="26" spans="1:4" x14ac:dyDescent="0.25">
      <c r="A26" s="157">
        <v>40673</v>
      </c>
      <c r="B26" s="84">
        <f>SUM(Waste!E311)</f>
        <v>9.1999999999999993</v>
      </c>
      <c r="C26" s="84">
        <f>SUM(Waste!F311)</f>
        <v>0</v>
      </c>
      <c r="D26" s="86" t="str">
        <f>INDEX('Daily Activity List'!B:B,MATCH(A26,'Daily Activity List'!$A:$A))</f>
        <v>Dissemination</v>
      </c>
    </row>
    <row r="27" spans="1:4" x14ac:dyDescent="0.25">
      <c r="A27" s="157">
        <v>40674</v>
      </c>
      <c r="B27" s="84">
        <f>SUM(Waste!E312:E337)</f>
        <v>214.2</v>
      </c>
      <c r="C27" s="84">
        <f>SUM(Waste!F312:F337)</f>
        <v>137</v>
      </c>
      <c r="D27" s="86" t="str">
        <f>INDEX('Daily Activity List'!B:B,MATCH(A27,'Daily Activity List'!$A:$A))</f>
        <v>ClO2 - Characterization Sampling3</v>
      </c>
    </row>
    <row r="28" spans="1:4" x14ac:dyDescent="0.25">
      <c r="A28" s="157">
        <v>40675</v>
      </c>
      <c r="B28" s="84">
        <v>0</v>
      </c>
      <c r="C28" s="84">
        <v>0</v>
      </c>
      <c r="D28" s="86" t="str">
        <f>INDEX('Daily Activity List'!B:B,MATCH(A28,'Daily Activity List'!$A:$A))</f>
        <v>ClO2 - Characterization Sampling3</v>
      </c>
    </row>
    <row r="29" spans="1:4" x14ac:dyDescent="0.25">
      <c r="A29" s="157">
        <v>40676</v>
      </c>
      <c r="B29" s="84">
        <v>0</v>
      </c>
      <c r="C29" s="84">
        <v>0</v>
      </c>
      <c r="D29" s="86" t="str">
        <f>INDEX('Daily Activity List'!B:B,MATCH(A29,'Daily Activity List'!$A:$A))</f>
        <v>CLO2 -  Decon</v>
      </c>
    </row>
    <row r="30" spans="1:4" x14ac:dyDescent="0.25">
      <c r="A30" s="157">
        <v>40677</v>
      </c>
      <c r="B30" s="84">
        <v>0</v>
      </c>
      <c r="C30" s="84">
        <v>0</v>
      </c>
      <c r="D30" s="86" t="str">
        <f>INDEX('Daily Activity List'!B:B,MATCH(A30,'Daily Activity List'!$A:$A))</f>
        <v>CLO2 -  Decon</v>
      </c>
    </row>
    <row r="31" spans="1:4" x14ac:dyDescent="0.25">
      <c r="A31" s="157">
        <v>40678</v>
      </c>
      <c r="B31" s="84">
        <v>0</v>
      </c>
      <c r="C31" s="84">
        <v>0</v>
      </c>
      <c r="D31" s="86" t="str">
        <f>INDEX('Daily Activity List'!B:B,MATCH(A31,'Daily Activity List'!$A:$A))</f>
        <v>CLO2 -  Decon</v>
      </c>
    </row>
    <row r="32" spans="1:4" x14ac:dyDescent="0.25">
      <c r="A32" s="157">
        <v>40679</v>
      </c>
      <c r="B32" s="84">
        <v>0</v>
      </c>
      <c r="C32" s="84">
        <v>0</v>
      </c>
      <c r="D32" s="86" t="str">
        <f>INDEX('Daily Activity List'!B:B,MATCH(A32,'Daily Activity List'!$A:$A))</f>
        <v>ClO2 - Clearance Sampling</v>
      </c>
    </row>
    <row r="33" spans="1:4" x14ac:dyDescent="0.25">
      <c r="A33" s="157">
        <v>40680</v>
      </c>
      <c r="B33" s="84">
        <f>SUM(Waste!E338:E351)</f>
        <v>533.79999999999995</v>
      </c>
      <c r="C33" s="84">
        <f>SUM(Waste!F338:F351)</f>
        <v>0</v>
      </c>
      <c r="D33" s="86" t="str">
        <f>INDEX('Daily Activity List'!B:B,MATCH(A33,'Daily Activity List'!$A:$A))</f>
        <v>ClO2 - Clearance Sampling</v>
      </c>
    </row>
    <row r="34" spans="1:4" x14ac:dyDescent="0.25">
      <c r="A34" s="30"/>
    </row>
  </sheetData>
  <printOptions horizontalCentered="1"/>
  <pageMargins left="0.7" right="0.7" top="0.75" bottom="0.75" header="0.3" footer="0.3"/>
  <pageSetup orientation="landscape" r:id="rId1"/>
  <headerFooter>
    <oddHeader>&amp;C&amp;F</oddHeader>
    <oddFooter>&amp;LFor Official Use Only&amp;C&amp;A&amp;R&amp;D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V273"/>
  <sheetViews>
    <sheetView zoomScale="85" zoomScaleNormal="85" workbookViewId="0"/>
  </sheetViews>
  <sheetFormatPr defaultRowHeight="15" x14ac:dyDescent="0.25"/>
  <cols>
    <col min="1" max="1" width="7.85546875" style="8" bestFit="1" customWidth="1"/>
    <col min="2" max="2" width="6.140625" style="1" bestFit="1" customWidth="1"/>
    <col min="3" max="3" width="11.5703125" style="1" bestFit="1" customWidth="1"/>
    <col min="4" max="4" width="11.85546875" style="1" bestFit="1" customWidth="1"/>
    <col min="5" max="9" width="6.140625" style="1" bestFit="1" customWidth="1"/>
    <col min="10" max="11" width="6.7109375" style="13" bestFit="1" customWidth="1"/>
    <col min="12" max="13" width="3.85546875" style="1" bestFit="1" customWidth="1"/>
    <col min="14" max="14" width="6.5703125" style="1" bestFit="1" customWidth="1"/>
    <col min="15" max="15" width="41.42578125" bestFit="1" customWidth="1"/>
    <col min="16" max="16" width="32.7109375" bestFit="1" customWidth="1"/>
    <col min="17" max="17" width="8" bestFit="1" customWidth="1"/>
    <col min="18" max="18" width="5.7109375" style="1" bestFit="1" customWidth="1"/>
    <col min="19" max="19" width="4.7109375" style="1" bestFit="1" customWidth="1"/>
    <col min="20" max="20" width="5.7109375" style="1" bestFit="1" customWidth="1"/>
    <col min="21" max="22" width="4.7109375" style="1" bestFit="1" customWidth="1"/>
  </cols>
  <sheetData>
    <row r="1" spans="1:22" s="21" customFormat="1" ht="195.75" customHeight="1" x14ac:dyDescent="0.25">
      <c r="A1" s="119" t="s">
        <v>33</v>
      </c>
      <c r="B1" s="121" t="s">
        <v>714</v>
      </c>
      <c r="C1" s="121" t="s">
        <v>715</v>
      </c>
      <c r="D1" s="121" t="s">
        <v>716</v>
      </c>
      <c r="E1" s="121" t="s">
        <v>717</v>
      </c>
      <c r="F1" s="121" t="s">
        <v>718</v>
      </c>
      <c r="G1" s="121" t="s">
        <v>719</v>
      </c>
      <c r="H1" s="121" t="s">
        <v>720</v>
      </c>
      <c r="I1" s="121" t="s">
        <v>721</v>
      </c>
      <c r="J1" s="302" t="s">
        <v>722</v>
      </c>
      <c r="K1" s="302" t="s">
        <v>723</v>
      </c>
      <c r="L1" s="121" t="s">
        <v>724</v>
      </c>
      <c r="M1" s="121" t="s">
        <v>725</v>
      </c>
      <c r="N1" s="121" t="s">
        <v>726</v>
      </c>
      <c r="O1" s="121" t="s">
        <v>184</v>
      </c>
      <c r="P1" s="121" t="s">
        <v>550</v>
      </c>
      <c r="Q1" s="121" t="s">
        <v>727</v>
      </c>
      <c r="R1" s="121" t="s">
        <v>728</v>
      </c>
      <c r="S1" s="121" t="s">
        <v>729</v>
      </c>
      <c r="T1" s="121" t="s">
        <v>730</v>
      </c>
      <c r="U1" s="121" t="s">
        <v>731</v>
      </c>
      <c r="V1" s="121" t="s">
        <v>732</v>
      </c>
    </row>
    <row r="2" spans="1:22" x14ac:dyDescent="0.25">
      <c r="A2" s="91">
        <v>40650</v>
      </c>
      <c r="B2" s="93">
        <v>213</v>
      </c>
      <c r="C2" s="93" t="s">
        <v>733</v>
      </c>
      <c r="D2" s="93" t="s">
        <v>734</v>
      </c>
      <c r="E2" s="93" t="b">
        <v>0</v>
      </c>
      <c r="F2" s="93" t="b">
        <v>1</v>
      </c>
      <c r="G2" s="93" t="b">
        <v>0</v>
      </c>
      <c r="H2" s="93" t="b">
        <v>0</v>
      </c>
      <c r="I2" s="93" t="b">
        <v>0</v>
      </c>
      <c r="J2" s="155">
        <v>0</v>
      </c>
      <c r="K2" s="155">
        <v>5.49</v>
      </c>
      <c r="L2" s="93">
        <v>3</v>
      </c>
      <c r="M2" s="93">
        <v>3</v>
      </c>
      <c r="N2" s="93">
        <v>4</v>
      </c>
      <c r="O2" s="83" t="s">
        <v>735</v>
      </c>
      <c r="P2" s="86" t="str">
        <f>INDEX('Daily Activity List'!B:B,MATCH(A2,'Daily Activity List'!$A:$A))</f>
        <v>VHP - Characterization Sampling1</v>
      </c>
      <c r="Q2" s="99" t="str">
        <f>IF(E2,"Air",IF(F2,"Sp Stick",IF(G2,"Swab",IF(H2,"Wipe",IF(I2,"Vac","N/A")))))</f>
        <v>Sp Stick</v>
      </c>
      <c r="R2" s="156">
        <f>ROUNDDOWN(K2,0)+(K2-ROUNDDOWN(K2,0))*100/60 - ROUNDDOWN(J2,0)+(J2-ROUNDDOWN(J2,0))*100/60</f>
        <v>5.8166666666666673</v>
      </c>
      <c r="S2" s="156">
        <f>IF($Q2="Sp Stick",$R2,"")</f>
        <v>5.8166666666666673</v>
      </c>
      <c r="T2" s="156" t="str">
        <f>IF($Q2="Vac",$R2,"")</f>
        <v/>
      </c>
      <c r="U2" s="156" t="str">
        <f>IF($Q2="Swab",$R2,"")</f>
        <v/>
      </c>
      <c r="V2" s="156" t="str">
        <f>IF($Q2="Wipe",$R2,"")</f>
        <v/>
      </c>
    </row>
    <row r="3" spans="1:22" x14ac:dyDescent="0.25">
      <c r="A3" s="91">
        <v>40650</v>
      </c>
      <c r="B3" s="93">
        <v>213</v>
      </c>
      <c r="C3" s="93" t="s">
        <v>733</v>
      </c>
      <c r="D3" s="93" t="s">
        <v>734</v>
      </c>
      <c r="E3" s="93" t="b">
        <v>0</v>
      </c>
      <c r="F3" s="93" t="b">
        <v>1</v>
      </c>
      <c r="G3" s="93" t="b">
        <v>0</v>
      </c>
      <c r="H3" s="93" t="b">
        <v>0</v>
      </c>
      <c r="I3" s="93" t="b">
        <v>0</v>
      </c>
      <c r="J3" s="155">
        <v>0</v>
      </c>
      <c r="K3" s="155">
        <v>3.34</v>
      </c>
      <c r="L3" s="93">
        <v>3</v>
      </c>
      <c r="M3" s="93">
        <v>4</v>
      </c>
      <c r="N3" s="93">
        <v>3</v>
      </c>
      <c r="O3" s="83" t="s">
        <v>736</v>
      </c>
      <c r="P3" s="86" t="str">
        <f>INDEX('Daily Activity List'!B:B,MATCH(A3,'Daily Activity List'!$A:$A))</f>
        <v>VHP - Characterization Sampling1</v>
      </c>
      <c r="Q3" s="99" t="str">
        <f t="shared" ref="Q3:Q66" si="0">IF(E3,"Air",IF(F3,"Sp Stick",IF(G3,"Swab",IF(H3,"Wipe",IF(I3,"Vac","N/A")))))</f>
        <v>Sp Stick</v>
      </c>
      <c r="R3" s="156">
        <f t="shared" ref="R3:R66" si="1">ROUNDDOWN(K3,0)+(K3-ROUNDDOWN(K3,0))*100/60 - ROUNDDOWN(J3,0)+(J3-ROUNDDOWN(J3,0))*100/60</f>
        <v>3.5666666666666664</v>
      </c>
      <c r="S3" s="156">
        <f t="shared" ref="S3:S66" si="2">IF($Q3="Sp Stick",$R3,"")</f>
        <v>3.5666666666666664</v>
      </c>
      <c r="T3" s="156" t="str">
        <f t="shared" ref="T3:T66" si="3">IF($Q3="Vac",$R3,"")</f>
        <v/>
      </c>
      <c r="U3" s="156" t="str">
        <f t="shared" ref="U3:U66" si="4">IF($Q3="Swab",$R3,"")</f>
        <v/>
      </c>
      <c r="V3" s="156" t="str">
        <f t="shared" ref="V3:V66" si="5">IF($Q3="Wipe",$R3,"")</f>
        <v/>
      </c>
    </row>
    <row r="4" spans="1:22" x14ac:dyDescent="0.25">
      <c r="A4" s="91">
        <v>40650</v>
      </c>
      <c r="B4" s="93">
        <v>213</v>
      </c>
      <c r="C4" s="93" t="s">
        <v>733</v>
      </c>
      <c r="D4" s="93" t="s">
        <v>734</v>
      </c>
      <c r="E4" s="93" t="b">
        <v>0</v>
      </c>
      <c r="F4" s="93" t="b">
        <v>0</v>
      </c>
      <c r="G4" s="93" t="b">
        <v>0</v>
      </c>
      <c r="H4" s="93" t="b">
        <v>0</v>
      </c>
      <c r="I4" s="93" t="b">
        <v>1</v>
      </c>
      <c r="J4" s="155">
        <v>0</v>
      </c>
      <c r="K4" s="155">
        <v>6.41</v>
      </c>
      <c r="L4" s="93">
        <v>2</v>
      </c>
      <c r="M4" s="93">
        <v>3</v>
      </c>
      <c r="N4" s="93">
        <v>4</v>
      </c>
      <c r="O4" s="83" t="s">
        <v>737</v>
      </c>
      <c r="P4" s="86" t="str">
        <f>INDEX('Daily Activity List'!B:B,MATCH(A4,'Daily Activity List'!$A:$A))</f>
        <v>VHP - Characterization Sampling1</v>
      </c>
      <c r="Q4" s="99" t="str">
        <f t="shared" si="0"/>
        <v>Vac</v>
      </c>
      <c r="R4" s="156">
        <f t="shared" si="1"/>
        <v>6.6833333333333336</v>
      </c>
      <c r="S4" s="156" t="str">
        <f t="shared" si="2"/>
        <v/>
      </c>
      <c r="T4" s="156">
        <f t="shared" si="3"/>
        <v>6.6833333333333336</v>
      </c>
      <c r="U4" s="156" t="str">
        <f t="shared" si="4"/>
        <v/>
      </c>
      <c r="V4" s="156" t="str">
        <f t="shared" si="5"/>
        <v/>
      </c>
    </row>
    <row r="5" spans="1:22" x14ac:dyDescent="0.25">
      <c r="A5" s="91">
        <v>40650</v>
      </c>
      <c r="B5" s="93">
        <v>211</v>
      </c>
      <c r="C5" s="93" t="s">
        <v>733</v>
      </c>
      <c r="D5" s="93" t="s">
        <v>734</v>
      </c>
      <c r="E5" s="93" t="b">
        <v>0</v>
      </c>
      <c r="F5" s="93" t="b">
        <v>0</v>
      </c>
      <c r="G5" s="93" t="b">
        <v>1</v>
      </c>
      <c r="H5" s="93" t="b">
        <v>0</v>
      </c>
      <c r="I5" s="93" t="b">
        <v>0</v>
      </c>
      <c r="J5" s="155">
        <v>1.1000000000000001</v>
      </c>
      <c r="K5" s="155">
        <v>4.4400000000000004</v>
      </c>
      <c r="L5" s="93">
        <v>3</v>
      </c>
      <c r="M5" s="93">
        <v>3</v>
      </c>
      <c r="N5" s="93">
        <v>4</v>
      </c>
      <c r="O5" s="83" t="s">
        <v>738</v>
      </c>
      <c r="P5" s="86" t="str">
        <f>INDEX('Daily Activity List'!B:B,MATCH(A5,'Daily Activity List'!$A:$A))</f>
        <v>VHP - Characterization Sampling1</v>
      </c>
      <c r="Q5" s="99" t="str">
        <f t="shared" si="0"/>
        <v>Swab</v>
      </c>
      <c r="R5" s="156">
        <f t="shared" si="1"/>
        <v>3.9000000000000012</v>
      </c>
      <c r="S5" s="156" t="str">
        <f t="shared" si="2"/>
        <v/>
      </c>
      <c r="T5" s="156" t="str">
        <f t="shared" si="3"/>
        <v/>
      </c>
      <c r="U5" s="156">
        <f t="shared" si="4"/>
        <v>3.9000000000000012</v>
      </c>
      <c r="V5" s="156" t="str">
        <f t="shared" si="5"/>
        <v/>
      </c>
    </row>
    <row r="6" spans="1:22" x14ac:dyDescent="0.25">
      <c r="A6" s="91">
        <v>40650</v>
      </c>
      <c r="B6" s="93">
        <v>211</v>
      </c>
      <c r="C6" s="93" t="s">
        <v>733</v>
      </c>
      <c r="D6" s="93" t="s">
        <v>734</v>
      </c>
      <c r="E6" s="93" t="b">
        <v>0</v>
      </c>
      <c r="F6" s="93" t="b">
        <v>1</v>
      </c>
      <c r="G6" s="93" t="b">
        <v>0</v>
      </c>
      <c r="H6" s="93" t="b">
        <v>0</v>
      </c>
      <c r="I6" s="93" t="b">
        <v>0</v>
      </c>
      <c r="J6" s="155">
        <v>10.119999999999999</v>
      </c>
      <c r="K6" s="155">
        <v>15.15</v>
      </c>
      <c r="L6" s="93">
        <v>3</v>
      </c>
      <c r="M6" s="93">
        <v>3</v>
      </c>
      <c r="N6" s="93">
        <v>3</v>
      </c>
      <c r="O6" s="83" t="s">
        <v>739</v>
      </c>
      <c r="P6" s="86" t="str">
        <f>INDEX('Daily Activity List'!B:B,MATCH(A6,'Daily Activity List'!$A:$A))</f>
        <v>VHP - Characterization Sampling1</v>
      </c>
      <c r="Q6" s="99" t="str">
        <f t="shared" si="0"/>
        <v>Sp Stick</v>
      </c>
      <c r="R6" s="156">
        <f t="shared" si="1"/>
        <v>5.4499999999999984</v>
      </c>
      <c r="S6" s="156">
        <f t="shared" si="2"/>
        <v>5.4499999999999984</v>
      </c>
      <c r="T6" s="156" t="str">
        <f t="shared" si="3"/>
        <v/>
      </c>
      <c r="U6" s="156" t="str">
        <f t="shared" si="4"/>
        <v/>
      </c>
      <c r="V6" s="156" t="str">
        <f t="shared" si="5"/>
        <v/>
      </c>
    </row>
    <row r="7" spans="1:22" x14ac:dyDescent="0.25">
      <c r="A7" s="91">
        <v>40650</v>
      </c>
      <c r="B7" s="93">
        <v>209</v>
      </c>
      <c r="C7" s="93" t="s">
        <v>733</v>
      </c>
      <c r="D7" s="93" t="s">
        <v>734</v>
      </c>
      <c r="E7" s="93" t="b">
        <v>0</v>
      </c>
      <c r="F7" s="93" t="b">
        <v>1</v>
      </c>
      <c r="G7" s="93" t="b">
        <v>0</v>
      </c>
      <c r="H7" s="93" t="b">
        <v>0</v>
      </c>
      <c r="I7" s="93" t="b">
        <v>0</v>
      </c>
      <c r="J7" s="155">
        <v>4.5</v>
      </c>
      <c r="K7" s="155">
        <v>8.02</v>
      </c>
      <c r="L7" s="93">
        <v>4</v>
      </c>
      <c r="M7" s="93">
        <v>3</v>
      </c>
      <c r="N7" s="93">
        <v>4</v>
      </c>
      <c r="O7" s="83" t="s">
        <v>735</v>
      </c>
      <c r="P7" s="86" t="str">
        <f>INDEX('Daily Activity List'!B:B,MATCH(A7,'Daily Activity List'!$A:$A))</f>
        <v>VHP - Characterization Sampling1</v>
      </c>
      <c r="Q7" s="99" t="str">
        <f t="shared" si="0"/>
        <v>Sp Stick</v>
      </c>
      <c r="R7" s="156">
        <f t="shared" si="1"/>
        <v>4.8666666666666663</v>
      </c>
      <c r="S7" s="156">
        <f t="shared" si="2"/>
        <v>4.8666666666666663</v>
      </c>
      <c r="T7" s="156" t="str">
        <f t="shared" si="3"/>
        <v/>
      </c>
      <c r="U7" s="156" t="str">
        <f t="shared" si="4"/>
        <v/>
      </c>
      <c r="V7" s="156" t="str">
        <f t="shared" si="5"/>
        <v/>
      </c>
    </row>
    <row r="8" spans="1:22" x14ac:dyDescent="0.25">
      <c r="A8" s="91">
        <v>40650</v>
      </c>
      <c r="B8" s="93">
        <v>209</v>
      </c>
      <c r="C8" s="93" t="s">
        <v>733</v>
      </c>
      <c r="D8" s="93" t="s">
        <v>734</v>
      </c>
      <c r="E8" s="93" t="b">
        <v>0</v>
      </c>
      <c r="F8" s="93" t="b">
        <v>0</v>
      </c>
      <c r="G8" s="93" t="b">
        <v>0</v>
      </c>
      <c r="H8" s="93" t="b">
        <v>0</v>
      </c>
      <c r="I8" s="93" t="b">
        <v>1</v>
      </c>
      <c r="J8" s="155">
        <v>0</v>
      </c>
      <c r="K8" s="155">
        <v>7.52</v>
      </c>
      <c r="L8" s="93">
        <v>3</v>
      </c>
      <c r="M8" s="93">
        <v>2</v>
      </c>
      <c r="N8" s="93">
        <v>4</v>
      </c>
      <c r="O8" s="83" t="s">
        <v>740</v>
      </c>
      <c r="P8" s="86" t="str">
        <f>INDEX('Daily Activity List'!B:B,MATCH(A8,'Daily Activity List'!$A:$A))</f>
        <v>VHP - Characterization Sampling1</v>
      </c>
      <c r="Q8" s="99" t="str">
        <f t="shared" si="0"/>
        <v>Vac</v>
      </c>
      <c r="R8" s="156">
        <f t="shared" si="1"/>
        <v>7.8666666666666663</v>
      </c>
      <c r="S8" s="156" t="str">
        <f t="shared" si="2"/>
        <v/>
      </c>
      <c r="T8" s="156">
        <f t="shared" si="3"/>
        <v>7.8666666666666663</v>
      </c>
      <c r="U8" s="156" t="str">
        <f t="shared" si="4"/>
        <v/>
      </c>
      <c r="V8" s="156" t="str">
        <f t="shared" si="5"/>
        <v/>
      </c>
    </row>
    <row r="9" spans="1:22" x14ac:dyDescent="0.25">
      <c r="A9" s="91">
        <v>40650</v>
      </c>
      <c r="B9" s="93">
        <v>209</v>
      </c>
      <c r="C9" s="93" t="s">
        <v>733</v>
      </c>
      <c r="D9" s="93" t="s">
        <v>734</v>
      </c>
      <c r="E9" s="93" t="b">
        <v>0</v>
      </c>
      <c r="F9" s="93" t="b">
        <v>0</v>
      </c>
      <c r="G9" s="93" t="b">
        <v>0</v>
      </c>
      <c r="H9" s="93" t="b">
        <v>0</v>
      </c>
      <c r="I9" s="93" t="b">
        <v>1</v>
      </c>
      <c r="J9" s="155">
        <v>0</v>
      </c>
      <c r="K9" s="155">
        <v>10.039999999999999</v>
      </c>
      <c r="L9" s="93">
        <v>2</v>
      </c>
      <c r="M9" s="93">
        <v>3</v>
      </c>
      <c r="N9" s="93">
        <v>5</v>
      </c>
      <c r="O9" s="83" t="s">
        <v>741</v>
      </c>
      <c r="P9" s="86" t="str">
        <f>INDEX('Daily Activity List'!B:B,MATCH(A9,'Daily Activity List'!$A:$A))</f>
        <v>VHP - Characterization Sampling1</v>
      </c>
      <c r="Q9" s="99" t="str">
        <f t="shared" si="0"/>
        <v>Vac</v>
      </c>
      <c r="R9" s="156">
        <f t="shared" si="1"/>
        <v>10.066666666666665</v>
      </c>
      <c r="S9" s="156" t="str">
        <f t="shared" si="2"/>
        <v/>
      </c>
      <c r="T9" s="156">
        <f t="shared" si="3"/>
        <v>10.066666666666665</v>
      </c>
      <c r="U9" s="156" t="str">
        <f t="shared" si="4"/>
        <v/>
      </c>
      <c r="V9" s="156" t="str">
        <f t="shared" si="5"/>
        <v/>
      </c>
    </row>
    <row r="10" spans="1:22" x14ac:dyDescent="0.25">
      <c r="A10" s="91">
        <v>40650</v>
      </c>
      <c r="B10" s="93">
        <v>209</v>
      </c>
      <c r="C10" s="93" t="s">
        <v>733</v>
      </c>
      <c r="D10" s="93" t="s">
        <v>734</v>
      </c>
      <c r="E10" s="93" t="b">
        <v>0</v>
      </c>
      <c r="F10" s="93" t="b">
        <v>1</v>
      </c>
      <c r="G10" s="93" t="b">
        <v>0</v>
      </c>
      <c r="H10" s="93" t="b">
        <v>0</v>
      </c>
      <c r="I10" s="93" t="b">
        <v>0</v>
      </c>
      <c r="J10" s="155">
        <v>1.1100000000000001</v>
      </c>
      <c r="K10" s="155">
        <v>7.56</v>
      </c>
      <c r="L10" s="93">
        <v>3</v>
      </c>
      <c r="M10" s="93">
        <v>4</v>
      </c>
      <c r="N10" s="93">
        <v>4</v>
      </c>
      <c r="O10" s="83" t="s">
        <v>742</v>
      </c>
      <c r="P10" s="86" t="str">
        <f>INDEX('Daily Activity List'!B:B,MATCH(A10,'Daily Activity List'!$A:$A))</f>
        <v>VHP - Characterization Sampling1</v>
      </c>
      <c r="Q10" s="99" t="str">
        <f t="shared" si="0"/>
        <v>Sp Stick</v>
      </c>
      <c r="R10" s="156">
        <f t="shared" si="1"/>
        <v>7.1166666666666663</v>
      </c>
      <c r="S10" s="156">
        <f t="shared" si="2"/>
        <v>7.1166666666666663</v>
      </c>
      <c r="T10" s="156" t="str">
        <f t="shared" si="3"/>
        <v/>
      </c>
      <c r="U10" s="156" t="str">
        <f t="shared" si="4"/>
        <v/>
      </c>
      <c r="V10" s="156" t="str">
        <f t="shared" si="5"/>
        <v/>
      </c>
    </row>
    <row r="11" spans="1:22" x14ac:dyDescent="0.25">
      <c r="A11" s="91">
        <v>40650</v>
      </c>
      <c r="B11" s="93">
        <v>212</v>
      </c>
      <c r="C11" s="93" t="s">
        <v>733</v>
      </c>
      <c r="D11" s="93" t="s">
        <v>743</v>
      </c>
      <c r="E11" s="93" t="b">
        <v>0</v>
      </c>
      <c r="F11" s="93" t="b">
        <v>1</v>
      </c>
      <c r="G11" s="93" t="b">
        <v>0</v>
      </c>
      <c r="H11" s="93" t="b">
        <v>0</v>
      </c>
      <c r="I11" s="93" t="b">
        <v>0</v>
      </c>
      <c r="J11" s="155">
        <v>0</v>
      </c>
      <c r="K11" s="155">
        <v>4.45</v>
      </c>
      <c r="L11" s="93">
        <v>5</v>
      </c>
      <c r="M11" s="93">
        <v>4</v>
      </c>
      <c r="N11" s="93">
        <v>4</v>
      </c>
      <c r="O11" s="83"/>
      <c r="P11" s="86" t="str">
        <f>INDEX('Daily Activity List'!B:B,MATCH(A11,'Daily Activity List'!$A:$A))</f>
        <v>VHP - Characterization Sampling1</v>
      </c>
      <c r="Q11" s="99" t="str">
        <f t="shared" si="0"/>
        <v>Sp Stick</v>
      </c>
      <c r="R11" s="156">
        <f t="shared" si="1"/>
        <v>4.75</v>
      </c>
      <c r="S11" s="156">
        <f t="shared" si="2"/>
        <v>4.75</v>
      </c>
      <c r="T11" s="156" t="str">
        <f t="shared" si="3"/>
        <v/>
      </c>
      <c r="U11" s="156" t="str">
        <f t="shared" si="4"/>
        <v/>
      </c>
      <c r="V11" s="156" t="str">
        <f t="shared" si="5"/>
        <v/>
      </c>
    </row>
    <row r="12" spans="1:22" x14ac:dyDescent="0.25">
      <c r="A12" s="91">
        <v>40650</v>
      </c>
      <c r="B12" s="93">
        <v>212</v>
      </c>
      <c r="C12" s="93" t="s">
        <v>733</v>
      </c>
      <c r="D12" s="93" t="s">
        <v>743</v>
      </c>
      <c r="E12" s="93" t="b">
        <v>0</v>
      </c>
      <c r="F12" s="93" t="b">
        <v>0</v>
      </c>
      <c r="G12" s="93" t="b">
        <v>0</v>
      </c>
      <c r="H12" s="93" t="b">
        <v>0</v>
      </c>
      <c r="I12" s="93" t="b">
        <v>0</v>
      </c>
      <c r="J12" s="155">
        <v>0</v>
      </c>
      <c r="K12" s="155">
        <v>2.37</v>
      </c>
      <c r="L12" s="93">
        <v>4</v>
      </c>
      <c r="M12" s="93">
        <v>5</v>
      </c>
      <c r="N12" s="93">
        <v>4</v>
      </c>
      <c r="O12" s="83" t="s">
        <v>744</v>
      </c>
      <c r="P12" s="86" t="str">
        <f>INDEX('Daily Activity List'!B:B,MATCH(A12,'Daily Activity List'!$A:$A))</f>
        <v>VHP - Characterization Sampling1</v>
      </c>
      <c r="Q12" s="99" t="str">
        <f t="shared" si="0"/>
        <v>N/A</v>
      </c>
      <c r="R12" s="156">
        <f t="shared" si="1"/>
        <v>2.6166666666666671</v>
      </c>
      <c r="S12" s="156" t="str">
        <f t="shared" si="2"/>
        <v/>
      </c>
      <c r="T12" s="156" t="str">
        <f t="shared" si="3"/>
        <v/>
      </c>
      <c r="U12" s="156" t="str">
        <f t="shared" si="4"/>
        <v/>
      </c>
      <c r="V12" s="156" t="str">
        <f t="shared" si="5"/>
        <v/>
      </c>
    </row>
    <row r="13" spans="1:22" x14ac:dyDescent="0.25">
      <c r="A13" s="91">
        <v>40650</v>
      </c>
      <c r="B13" s="93">
        <v>212</v>
      </c>
      <c r="C13" s="93" t="s">
        <v>733</v>
      </c>
      <c r="D13" s="93" t="s">
        <v>743</v>
      </c>
      <c r="E13" s="93" t="b">
        <v>0</v>
      </c>
      <c r="F13" s="93" t="b">
        <v>0</v>
      </c>
      <c r="G13" s="93" t="b">
        <v>0</v>
      </c>
      <c r="H13" s="93" t="b">
        <v>0</v>
      </c>
      <c r="I13" s="93" t="b">
        <v>1</v>
      </c>
      <c r="J13" s="155">
        <v>0</v>
      </c>
      <c r="K13" s="155">
        <v>4.58</v>
      </c>
      <c r="L13" s="93">
        <v>4</v>
      </c>
      <c r="M13" s="93">
        <v>3</v>
      </c>
      <c r="N13" s="93">
        <v>4</v>
      </c>
      <c r="O13" s="83" t="s">
        <v>745</v>
      </c>
      <c r="P13" s="86" t="str">
        <f>INDEX('Daily Activity List'!B:B,MATCH(A13,'Daily Activity List'!$A:$A))</f>
        <v>VHP - Characterization Sampling1</v>
      </c>
      <c r="Q13" s="99" t="str">
        <f t="shared" si="0"/>
        <v>Vac</v>
      </c>
      <c r="R13" s="156">
        <f t="shared" si="1"/>
        <v>4.9666666666666668</v>
      </c>
      <c r="S13" s="156" t="str">
        <f t="shared" si="2"/>
        <v/>
      </c>
      <c r="T13" s="156">
        <f t="shared" si="3"/>
        <v>4.9666666666666668</v>
      </c>
      <c r="U13" s="156" t="str">
        <f t="shared" si="4"/>
        <v/>
      </c>
      <c r="V13" s="156" t="str">
        <f t="shared" si="5"/>
        <v/>
      </c>
    </row>
    <row r="14" spans="1:22" x14ac:dyDescent="0.25">
      <c r="A14" s="91">
        <v>40650</v>
      </c>
      <c r="B14" s="93">
        <v>212</v>
      </c>
      <c r="C14" s="93" t="s">
        <v>733</v>
      </c>
      <c r="D14" s="93" t="s">
        <v>743</v>
      </c>
      <c r="E14" s="93" t="b">
        <v>0</v>
      </c>
      <c r="F14" s="93" t="b">
        <v>0</v>
      </c>
      <c r="G14" s="93" t="b">
        <v>1</v>
      </c>
      <c r="H14" s="93" t="b">
        <v>0</v>
      </c>
      <c r="I14" s="93" t="b">
        <v>0</v>
      </c>
      <c r="J14" s="155">
        <v>4</v>
      </c>
      <c r="K14" s="155">
        <v>8.58</v>
      </c>
      <c r="L14" s="93">
        <v>3</v>
      </c>
      <c r="M14" s="93">
        <v>3</v>
      </c>
      <c r="N14" s="93">
        <v>4</v>
      </c>
      <c r="O14" s="83" t="s">
        <v>746</v>
      </c>
      <c r="P14" s="86" t="str">
        <f>INDEX('Daily Activity List'!B:B,MATCH(A14,'Daily Activity List'!$A:$A))</f>
        <v>VHP - Characterization Sampling1</v>
      </c>
      <c r="Q14" s="99" t="str">
        <f t="shared" si="0"/>
        <v>Swab</v>
      </c>
      <c r="R14" s="156">
        <f t="shared" si="1"/>
        <v>4.9666666666666668</v>
      </c>
      <c r="S14" s="156" t="str">
        <f t="shared" si="2"/>
        <v/>
      </c>
      <c r="T14" s="156" t="str">
        <f t="shared" si="3"/>
        <v/>
      </c>
      <c r="U14" s="156">
        <f t="shared" si="4"/>
        <v>4.9666666666666668</v>
      </c>
      <c r="V14" s="156" t="str">
        <f t="shared" si="5"/>
        <v/>
      </c>
    </row>
    <row r="15" spans="1:22" x14ac:dyDescent="0.25">
      <c r="A15" s="91">
        <v>40650</v>
      </c>
      <c r="B15" s="93">
        <v>212</v>
      </c>
      <c r="C15" s="93" t="s">
        <v>733</v>
      </c>
      <c r="D15" s="93" t="s">
        <v>743</v>
      </c>
      <c r="E15" s="93" t="b">
        <v>0</v>
      </c>
      <c r="F15" s="93" t="b">
        <v>0</v>
      </c>
      <c r="G15" s="93" t="b">
        <v>0</v>
      </c>
      <c r="H15" s="93" t="b">
        <v>0</v>
      </c>
      <c r="I15" s="93" t="b">
        <v>1</v>
      </c>
      <c r="J15" s="155">
        <v>0</v>
      </c>
      <c r="K15" s="155">
        <v>3.46</v>
      </c>
      <c r="L15" s="93">
        <v>4</v>
      </c>
      <c r="M15" s="93">
        <v>3</v>
      </c>
      <c r="N15" s="93">
        <v>4</v>
      </c>
      <c r="O15" s="83" t="s">
        <v>741</v>
      </c>
      <c r="P15" s="86" t="str">
        <f>INDEX('Daily Activity List'!B:B,MATCH(A15,'Daily Activity List'!$A:$A))</f>
        <v>VHP - Characterization Sampling1</v>
      </c>
      <c r="Q15" s="99" t="str">
        <f t="shared" si="0"/>
        <v>Vac</v>
      </c>
      <c r="R15" s="156">
        <f t="shared" si="1"/>
        <v>3.7666666666666666</v>
      </c>
      <c r="S15" s="156" t="str">
        <f t="shared" si="2"/>
        <v/>
      </c>
      <c r="T15" s="156">
        <f t="shared" si="3"/>
        <v>3.7666666666666666</v>
      </c>
      <c r="U15" s="156" t="str">
        <f t="shared" si="4"/>
        <v/>
      </c>
      <c r="V15" s="156" t="str">
        <f t="shared" si="5"/>
        <v/>
      </c>
    </row>
    <row r="16" spans="1:22" x14ac:dyDescent="0.25">
      <c r="A16" s="91">
        <v>40650</v>
      </c>
      <c r="B16" s="93">
        <v>212</v>
      </c>
      <c r="C16" s="93" t="s">
        <v>733</v>
      </c>
      <c r="D16" s="93" t="s">
        <v>743</v>
      </c>
      <c r="E16" s="93" t="b">
        <v>0</v>
      </c>
      <c r="F16" s="93" t="b">
        <v>1</v>
      </c>
      <c r="G16" s="93" t="b">
        <v>0</v>
      </c>
      <c r="H16" s="93" t="b">
        <v>0</v>
      </c>
      <c r="I16" s="93" t="b">
        <v>0</v>
      </c>
      <c r="J16" s="155">
        <v>3.5</v>
      </c>
      <c r="K16" s="155">
        <v>5.35</v>
      </c>
      <c r="L16" s="93">
        <v>4</v>
      </c>
      <c r="M16" s="93">
        <v>5</v>
      </c>
      <c r="N16" s="93">
        <v>4</v>
      </c>
      <c r="O16" s="83" t="s">
        <v>747</v>
      </c>
      <c r="P16" s="86" t="str">
        <f>INDEX('Daily Activity List'!B:B,MATCH(A16,'Daily Activity List'!$A:$A))</f>
        <v>VHP - Characterization Sampling1</v>
      </c>
      <c r="Q16" s="99" t="str">
        <f t="shared" si="0"/>
        <v>Sp Stick</v>
      </c>
      <c r="R16" s="156">
        <f t="shared" si="1"/>
        <v>3.4166666666666665</v>
      </c>
      <c r="S16" s="156">
        <f t="shared" si="2"/>
        <v>3.4166666666666665</v>
      </c>
      <c r="T16" s="156" t="str">
        <f t="shared" si="3"/>
        <v/>
      </c>
      <c r="U16" s="156" t="str">
        <f t="shared" si="4"/>
        <v/>
      </c>
      <c r="V16" s="156" t="str">
        <f t="shared" si="5"/>
        <v/>
      </c>
    </row>
    <row r="17" spans="1:22" x14ac:dyDescent="0.25">
      <c r="A17" s="91">
        <v>40650</v>
      </c>
      <c r="B17" s="93">
        <v>210</v>
      </c>
      <c r="C17" s="93" t="s">
        <v>733</v>
      </c>
      <c r="D17" s="93" t="s">
        <v>743</v>
      </c>
      <c r="E17" s="93" t="b">
        <v>0</v>
      </c>
      <c r="F17" s="93" t="b">
        <v>1</v>
      </c>
      <c r="G17" s="93" t="b">
        <v>0</v>
      </c>
      <c r="H17" s="93" t="b">
        <v>0</v>
      </c>
      <c r="I17" s="93" t="b">
        <v>0</v>
      </c>
      <c r="J17" s="155">
        <v>0</v>
      </c>
      <c r="K17" s="155">
        <v>3.42</v>
      </c>
      <c r="L17" s="93">
        <v>4</v>
      </c>
      <c r="M17" s="93">
        <v>5</v>
      </c>
      <c r="N17" s="93">
        <v>4</v>
      </c>
      <c r="O17" s="83" t="s">
        <v>741</v>
      </c>
      <c r="P17" s="86" t="str">
        <f>INDEX('Daily Activity List'!B:B,MATCH(A17,'Daily Activity List'!$A:$A))</f>
        <v>VHP - Characterization Sampling1</v>
      </c>
      <c r="Q17" s="99" t="str">
        <f t="shared" si="0"/>
        <v>Sp Stick</v>
      </c>
      <c r="R17" s="156">
        <f t="shared" si="1"/>
        <v>3.6999999999999997</v>
      </c>
      <c r="S17" s="156">
        <f t="shared" si="2"/>
        <v>3.6999999999999997</v>
      </c>
      <c r="T17" s="156" t="str">
        <f t="shared" si="3"/>
        <v/>
      </c>
      <c r="U17" s="156" t="str">
        <f t="shared" si="4"/>
        <v/>
      </c>
      <c r="V17" s="156" t="str">
        <f t="shared" si="5"/>
        <v/>
      </c>
    </row>
    <row r="18" spans="1:22" x14ac:dyDescent="0.25">
      <c r="A18" s="91">
        <v>40650</v>
      </c>
      <c r="B18" s="93">
        <v>210</v>
      </c>
      <c r="C18" s="93" t="s">
        <v>733</v>
      </c>
      <c r="D18" s="93" t="s">
        <v>743</v>
      </c>
      <c r="E18" s="93" t="b">
        <v>0</v>
      </c>
      <c r="F18" s="93" t="b">
        <v>1</v>
      </c>
      <c r="G18" s="93" t="b">
        <v>0</v>
      </c>
      <c r="H18" s="93" t="b">
        <v>0</v>
      </c>
      <c r="I18" s="93" t="b">
        <v>0</v>
      </c>
      <c r="J18" s="155">
        <v>8.35</v>
      </c>
      <c r="K18" s="155">
        <v>12.26</v>
      </c>
      <c r="L18" s="93">
        <v>4</v>
      </c>
      <c r="M18" s="93">
        <v>4</v>
      </c>
      <c r="N18" s="93">
        <v>4</v>
      </c>
      <c r="O18" s="83" t="s">
        <v>742</v>
      </c>
      <c r="P18" s="86" t="str">
        <f>INDEX('Daily Activity List'!B:B,MATCH(A18,'Daily Activity List'!$A:$A))</f>
        <v>VHP - Characterization Sampling1</v>
      </c>
      <c r="Q18" s="99" t="str">
        <f t="shared" si="0"/>
        <v>Sp Stick</v>
      </c>
      <c r="R18" s="156">
        <f t="shared" si="1"/>
        <v>5.0166666666666666</v>
      </c>
      <c r="S18" s="156">
        <f t="shared" si="2"/>
        <v>5.0166666666666666</v>
      </c>
      <c r="T18" s="156" t="str">
        <f t="shared" si="3"/>
        <v/>
      </c>
      <c r="U18" s="156" t="str">
        <f t="shared" si="4"/>
        <v/>
      </c>
      <c r="V18" s="156" t="str">
        <f t="shared" si="5"/>
        <v/>
      </c>
    </row>
    <row r="19" spans="1:22" x14ac:dyDescent="0.25">
      <c r="A19" s="91">
        <v>40650</v>
      </c>
      <c r="B19" s="93">
        <v>210</v>
      </c>
      <c r="C19" s="93" t="s">
        <v>733</v>
      </c>
      <c r="D19" s="93" t="s">
        <v>743</v>
      </c>
      <c r="E19" s="93" t="b">
        <v>0</v>
      </c>
      <c r="F19" s="93" t="b">
        <v>0</v>
      </c>
      <c r="G19" s="93" t="b">
        <v>1</v>
      </c>
      <c r="H19" s="93" t="b">
        <v>0</v>
      </c>
      <c r="I19" s="93" t="b">
        <v>0</v>
      </c>
      <c r="J19" s="155">
        <v>6.57</v>
      </c>
      <c r="K19" s="155">
        <v>9.5299999999999994</v>
      </c>
      <c r="L19" s="93">
        <v>3</v>
      </c>
      <c r="M19" s="93">
        <v>4</v>
      </c>
      <c r="N19" s="93">
        <v>4</v>
      </c>
      <c r="O19" s="83" t="s">
        <v>746</v>
      </c>
      <c r="P19" s="86" t="str">
        <f>INDEX('Daily Activity List'!B:B,MATCH(A19,'Daily Activity List'!$A:$A))</f>
        <v>VHP - Characterization Sampling1</v>
      </c>
      <c r="Q19" s="99" t="str">
        <f t="shared" si="0"/>
        <v>Swab</v>
      </c>
      <c r="R19" s="156">
        <f t="shared" si="1"/>
        <v>4.833333333333333</v>
      </c>
      <c r="S19" s="156" t="str">
        <f t="shared" si="2"/>
        <v/>
      </c>
      <c r="T19" s="156" t="str">
        <f t="shared" si="3"/>
        <v/>
      </c>
      <c r="U19" s="156">
        <f t="shared" si="4"/>
        <v>4.833333333333333</v>
      </c>
      <c r="V19" s="156" t="str">
        <f t="shared" si="5"/>
        <v/>
      </c>
    </row>
    <row r="20" spans="1:22" x14ac:dyDescent="0.25">
      <c r="A20" s="91">
        <v>40650</v>
      </c>
      <c r="B20" s="93">
        <v>210</v>
      </c>
      <c r="C20" s="93" t="s">
        <v>733</v>
      </c>
      <c r="D20" s="93" t="s">
        <v>743</v>
      </c>
      <c r="E20" s="93" t="b">
        <v>0</v>
      </c>
      <c r="F20" s="93" t="b">
        <v>1</v>
      </c>
      <c r="G20" s="93" t="b">
        <v>0</v>
      </c>
      <c r="H20" s="93" t="b">
        <v>0</v>
      </c>
      <c r="I20" s="93" t="b">
        <v>0</v>
      </c>
      <c r="J20" s="155">
        <v>0</v>
      </c>
      <c r="K20" s="155">
        <v>3.02</v>
      </c>
      <c r="L20" s="93">
        <v>3</v>
      </c>
      <c r="M20" s="93">
        <v>4</v>
      </c>
      <c r="N20" s="93">
        <v>4</v>
      </c>
      <c r="O20" s="83" t="s">
        <v>748</v>
      </c>
      <c r="P20" s="86" t="str">
        <f>INDEX('Daily Activity List'!B:B,MATCH(A20,'Daily Activity List'!$A:$A))</f>
        <v>VHP - Characterization Sampling1</v>
      </c>
      <c r="Q20" s="99" t="str">
        <f t="shared" si="0"/>
        <v>Sp Stick</v>
      </c>
      <c r="R20" s="156">
        <f t="shared" si="1"/>
        <v>3.0333333333333332</v>
      </c>
      <c r="S20" s="156">
        <f t="shared" si="2"/>
        <v>3.0333333333333332</v>
      </c>
      <c r="T20" s="156" t="str">
        <f t="shared" si="3"/>
        <v/>
      </c>
      <c r="U20" s="156" t="str">
        <f t="shared" si="4"/>
        <v/>
      </c>
      <c r="V20" s="156" t="str">
        <f t="shared" si="5"/>
        <v/>
      </c>
    </row>
    <row r="21" spans="1:22" x14ac:dyDescent="0.25">
      <c r="A21" s="91">
        <v>40650</v>
      </c>
      <c r="B21" s="93">
        <v>210</v>
      </c>
      <c r="C21" s="93" t="s">
        <v>733</v>
      </c>
      <c r="D21" s="93" t="s">
        <v>743</v>
      </c>
      <c r="E21" s="93" t="b">
        <v>0</v>
      </c>
      <c r="F21" s="93" t="b">
        <v>0</v>
      </c>
      <c r="G21" s="93" t="b">
        <v>1</v>
      </c>
      <c r="H21" s="93" t="b">
        <v>0</v>
      </c>
      <c r="I21" s="93" t="b">
        <v>0</v>
      </c>
      <c r="J21" s="155">
        <v>0.43</v>
      </c>
      <c r="K21" s="155">
        <v>2.25</v>
      </c>
      <c r="L21" s="93">
        <v>3</v>
      </c>
      <c r="M21" s="93">
        <v>4</v>
      </c>
      <c r="N21" s="93">
        <v>4</v>
      </c>
      <c r="O21" s="83" t="s">
        <v>749</v>
      </c>
      <c r="P21" s="86" t="str">
        <f>INDEX('Daily Activity List'!B:B,MATCH(A21,'Daily Activity List'!$A:$A))</f>
        <v>VHP - Characterization Sampling1</v>
      </c>
      <c r="Q21" s="99" t="str">
        <f t="shared" si="0"/>
        <v>Swab</v>
      </c>
      <c r="R21" s="156">
        <f t="shared" si="1"/>
        <v>3.1333333333333333</v>
      </c>
      <c r="S21" s="156" t="str">
        <f t="shared" si="2"/>
        <v/>
      </c>
      <c r="T21" s="156" t="str">
        <f t="shared" si="3"/>
        <v/>
      </c>
      <c r="U21" s="156">
        <f t="shared" si="4"/>
        <v>3.1333333333333333</v>
      </c>
      <c r="V21" s="156" t="str">
        <f t="shared" si="5"/>
        <v/>
      </c>
    </row>
    <row r="22" spans="1:22" x14ac:dyDescent="0.25">
      <c r="A22" s="91">
        <v>40650</v>
      </c>
      <c r="B22" s="93">
        <v>210</v>
      </c>
      <c r="C22" s="93" t="s">
        <v>733</v>
      </c>
      <c r="D22" s="93" t="s">
        <v>743</v>
      </c>
      <c r="E22" s="93" t="b">
        <v>0</v>
      </c>
      <c r="F22" s="93" t="b">
        <v>0</v>
      </c>
      <c r="G22" s="93" t="b">
        <v>0</v>
      </c>
      <c r="H22" s="93" t="b">
        <v>0</v>
      </c>
      <c r="I22" s="93" t="b">
        <v>1</v>
      </c>
      <c r="J22" s="155">
        <v>4.43</v>
      </c>
      <c r="K22" s="155">
        <v>10.14</v>
      </c>
      <c r="L22" s="93">
        <v>2</v>
      </c>
      <c r="M22" s="93">
        <v>3</v>
      </c>
      <c r="N22" s="93">
        <v>4</v>
      </c>
      <c r="O22" s="83" t="s">
        <v>698</v>
      </c>
      <c r="P22" s="86" t="str">
        <f>INDEX('Daily Activity List'!B:B,MATCH(A22,'Daily Activity List'!$A:$A))</f>
        <v>VHP - Characterization Sampling1</v>
      </c>
      <c r="Q22" s="99" t="str">
        <f t="shared" si="0"/>
        <v>Vac</v>
      </c>
      <c r="R22" s="156">
        <f t="shared" si="1"/>
        <v>6.95</v>
      </c>
      <c r="S22" s="156" t="str">
        <f t="shared" si="2"/>
        <v/>
      </c>
      <c r="T22" s="156">
        <f t="shared" si="3"/>
        <v>6.95</v>
      </c>
      <c r="U22" s="156" t="str">
        <f t="shared" si="4"/>
        <v/>
      </c>
      <c r="V22" s="156" t="str">
        <f t="shared" si="5"/>
        <v/>
      </c>
    </row>
    <row r="23" spans="1:22" x14ac:dyDescent="0.25">
      <c r="A23" s="91">
        <v>40650</v>
      </c>
      <c r="B23" s="93">
        <v>208</v>
      </c>
      <c r="C23" s="93" t="s">
        <v>733</v>
      </c>
      <c r="D23" s="93" t="s">
        <v>743</v>
      </c>
      <c r="E23" s="93" t="b">
        <v>0</v>
      </c>
      <c r="F23" s="93" t="b">
        <v>1</v>
      </c>
      <c r="G23" s="93" t="b">
        <v>0</v>
      </c>
      <c r="H23" s="93" t="b">
        <v>0</v>
      </c>
      <c r="I23" s="93" t="b">
        <v>0</v>
      </c>
      <c r="J23" s="155">
        <v>0</v>
      </c>
      <c r="K23" s="155">
        <v>4.4400000000000004</v>
      </c>
      <c r="L23" s="93">
        <v>4</v>
      </c>
      <c r="M23" s="93">
        <v>4</v>
      </c>
      <c r="N23" s="93">
        <v>4</v>
      </c>
      <c r="O23" s="83" t="s">
        <v>739</v>
      </c>
      <c r="P23" s="86" t="str">
        <f>INDEX('Daily Activity List'!B:B,MATCH(A23,'Daily Activity List'!$A:$A))</f>
        <v>VHP - Characterization Sampling1</v>
      </c>
      <c r="Q23" s="99" t="str">
        <f t="shared" si="0"/>
        <v>Sp Stick</v>
      </c>
      <c r="R23" s="156">
        <f t="shared" si="1"/>
        <v>4.7333333333333343</v>
      </c>
      <c r="S23" s="156">
        <f t="shared" si="2"/>
        <v>4.7333333333333343</v>
      </c>
      <c r="T23" s="156" t="str">
        <f t="shared" si="3"/>
        <v/>
      </c>
      <c r="U23" s="156" t="str">
        <f t="shared" si="4"/>
        <v/>
      </c>
      <c r="V23" s="156" t="str">
        <f t="shared" si="5"/>
        <v/>
      </c>
    </row>
    <row r="24" spans="1:22" x14ac:dyDescent="0.25">
      <c r="A24" s="91">
        <v>40650</v>
      </c>
      <c r="B24" s="93">
        <v>208</v>
      </c>
      <c r="C24" s="93" t="s">
        <v>733</v>
      </c>
      <c r="D24" s="93" t="s">
        <v>743</v>
      </c>
      <c r="E24" s="93" t="b">
        <v>0</v>
      </c>
      <c r="F24" s="93" t="b">
        <v>0</v>
      </c>
      <c r="G24" s="93" t="b">
        <v>1</v>
      </c>
      <c r="H24" s="93" t="b">
        <v>0</v>
      </c>
      <c r="I24" s="93" t="b">
        <v>0</v>
      </c>
      <c r="J24" s="155">
        <v>0</v>
      </c>
      <c r="K24" s="155">
        <v>6.25</v>
      </c>
      <c r="L24" s="93">
        <v>3</v>
      </c>
      <c r="M24" s="93">
        <v>5</v>
      </c>
      <c r="N24" s="93">
        <v>4</v>
      </c>
      <c r="O24" s="83" t="s">
        <v>746</v>
      </c>
      <c r="P24" s="86" t="str">
        <f>INDEX('Daily Activity List'!B:B,MATCH(A24,'Daily Activity List'!$A:$A))</f>
        <v>VHP - Characterization Sampling1</v>
      </c>
      <c r="Q24" s="99" t="str">
        <f t="shared" si="0"/>
        <v>Swab</v>
      </c>
      <c r="R24" s="156">
        <f t="shared" si="1"/>
        <v>6.416666666666667</v>
      </c>
      <c r="S24" s="156" t="str">
        <f t="shared" si="2"/>
        <v/>
      </c>
      <c r="T24" s="156" t="str">
        <f t="shared" si="3"/>
        <v/>
      </c>
      <c r="U24" s="156">
        <f t="shared" si="4"/>
        <v>6.416666666666667</v>
      </c>
      <c r="V24" s="156" t="str">
        <f t="shared" si="5"/>
        <v/>
      </c>
    </row>
    <row r="25" spans="1:22" x14ac:dyDescent="0.25">
      <c r="A25" s="91">
        <v>40650</v>
      </c>
      <c r="B25" s="93">
        <v>208</v>
      </c>
      <c r="C25" s="93" t="s">
        <v>733</v>
      </c>
      <c r="D25" s="93" t="s">
        <v>743</v>
      </c>
      <c r="E25" s="93" t="b">
        <v>0</v>
      </c>
      <c r="F25" s="93" t="b">
        <v>0</v>
      </c>
      <c r="G25" s="93" t="b">
        <v>0</v>
      </c>
      <c r="H25" s="93" t="b">
        <v>0</v>
      </c>
      <c r="I25" s="93" t="b">
        <v>1</v>
      </c>
      <c r="J25" s="155">
        <v>3.02</v>
      </c>
      <c r="K25" s="155">
        <v>9.42</v>
      </c>
      <c r="L25" s="93">
        <v>3</v>
      </c>
      <c r="M25" s="93">
        <v>3</v>
      </c>
      <c r="N25" s="93">
        <v>4</v>
      </c>
      <c r="O25" s="83" t="s">
        <v>741</v>
      </c>
      <c r="P25" s="86" t="str">
        <f>INDEX('Daily Activity List'!B:B,MATCH(A25,'Daily Activity List'!$A:$A))</f>
        <v>VHP - Characterization Sampling1</v>
      </c>
      <c r="Q25" s="99" t="str">
        <f t="shared" si="0"/>
        <v>Vac</v>
      </c>
      <c r="R25" s="156">
        <f t="shared" si="1"/>
        <v>6.7333333333333325</v>
      </c>
      <c r="S25" s="156" t="str">
        <f t="shared" si="2"/>
        <v/>
      </c>
      <c r="T25" s="156">
        <f t="shared" si="3"/>
        <v>6.7333333333333325</v>
      </c>
      <c r="U25" s="156" t="str">
        <f t="shared" si="4"/>
        <v/>
      </c>
      <c r="V25" s="156" t="str">
        <f t="shared" si="5"/>
        <v/>
      </c>
    </row>
    <row r="26" spans="1:22" x14ac:dyDescent="0.25">
      <c r="A26" s="91">
        <v>40650</v>
      </c>
      <c r="B26" s="93">
        <v>208</v>
      </c>
      <c r="C26" s="93" t="s">
        <v>733</v>
      </c>
      <c r="D26" s="93" t="s">
        <v>743</v>
      </c>
      <c r="E26" s="93" t="b">
        <v>0</v>
      </c>
      <c r="F26" s="93" t="b">
        <v>0</v>
      </c>
      <c r="G26" s="93" t="b">
        <v>0</v>
      </c>
      <c r="H26" s="93" t="b">
        <v>0</v>
      </c>
      <c r="I26" s="93" t="b">
        <v>1</v>
      </c>
      <c r="J26" s="155">
        <v>1.24</v>
      </c>
      <c r="K26" s="155">
        <v>10.06</v>
      </c>
      <c r="L26" s="93">
        <v>2</v>
      </c>
      <c r="M26" s="93">
        <v>2</v>
      </c>
      <c r="N26" s="93">
        <v>5</v>
      </c>
      <c r="O26" s="83" t="s">
        <v>750</v>
      </c>
      <c r="P26" s="86" t="str">
        <f>INDEX('Daily Activity List'!B:B,MATCH(A26,'Daily Activity List'!$A:$A))</f>
        <v>VHP - Characterization Sampling1</v>
      </c>
      <c r="Q26" s="99" t="str">
        <f t="shared" si="0"/>
        <v>Vac</v>
      </c>
      <c r="R26" s="156">
        <f t="shared" si="1"/>
        <v>9.5000000000000018</v>
      </c>
      <c r="S26" s="156" t="str">
        <f t="shared" si="2"/>
        <v/>
      </c>
      <c r="T26" s="156">
        <f t="shared" si="3"/>
        <v>9.5000000000000018</v>
      </c>
      <c r="U26" s="156" t="str">
        <f t="shared" si="4"/>
        <v/>
      </c>
      <c r="V26" s="156" t="str">
        <f t="shared" si="5"/>
        <v/>
      </c>
    </row>
    <row r="27" spans="1:22" x14ac:dyDescent="0.25">
      <c r="A27" s="91">
        <v>40650</v>
      </c>
      <c r="B27" s="93">
        <v>208</v>
      </c>
      <c r="C27" s="93" t="s">
        <v>733</v>
      </c>
      <c r="D27" s="93" t="s">
        <v>743</v>
      </c>
      <c r="E27" s="93" t="b">
        <v>0</v>
      </c>
      <c r="F27" s="93" t="b">
        <v>1</v>
      </c>
      <c r="G27" s="93" t="b">
        <v>0</v>
      </c>
      <c r="H27" s="93" t="b">
        <v>0</v>
      </c>
      <c r="I27" s="93" t="b">
        <v>0</v>
      </c>
      <c r="J27" s="155">
        <v>0</v>
      </c>
      <c r="K27" s="155">
        <v>6.23</v>
      </c>
      <c r="L27" s="93">
        <v>3</v>
      </c>
      <c r="M27" s="93">
        <v>3</v>
      </c>
      <c r="N27" s="93">
        <v>4</v>
      </c>
      <c r="O27" s="83" t="s">
        <v>748</v>
      </c>
      <c r="P27" s="86" t="str">
        <f>INDEX('Daily Activity List'!B:B,MATCH(A27,'Daily Activity List'!$A:$A))</f>
        <v>VHP - Characterization Sampling1</v>
      </c>
      <c r="Q27" s="99" t="str">
        <f t="shared" si="0"/>
        <v>Sp Stick</v>
      </c>
      <c r="R27" s="156">
        <f t="shared" si="1"/>
        <v>6.3833333333333337</v>
      </c>
      <c r="S27" s="156">
        <f t="shared" si="2"/>
        <v>6.3833333333333337</v>
      </c>
      <c r="T27" s="156" t="str">
        <f t="shared" si="3"/>
        <v/>
      </c>
      <c r="U27" s="156" t="str">
        <f t="shared" si="4"/>
        <v/>
      </c>
      <c r="V27" s="156" t="str">
        <f t="shared" si="5"/>
        <v/>
      </c>
    </row>
    <row r="28" spans="1:22" x14ac:dyDescent="0.25">
      <c r="A28" s="91">
        <v>40650</v>
      </c>
      <c r="B28" s="93">
        <v>109</v>
      </c>
      <c r="C28" s="93" t="s">
        <v>751</v>
      </c>
      <c r="D28" s="93" t="s">
        <v>734</v>
      </c>
      <c r="E28" s="93" t="b">
        <v>0</v>
      </c>
      <c r="F28" s="93" t="b">
        <v>0</v>
      </c>
      <c r="G28" s="93" t="b">
        <v>0</v>
      </c>
      <c r="H28" s="93" t="b">
        <v>0</v>
      </c>
      <c r="I28" s="93" t="b">
        <v>1</v>
      </c>
      <c r="J28" s="155">
        <v>12.49</v>
      </c>
      <c r="K28" s="155">
        <v>17.190000000000001</v>
      </c>
      <c r="L28" s="93">
        <v>3</v>
      </c>
      <c r="M28" s="93">
        <v>3</v>
      </c>
      <c r="N28" s="93">
        <v>4</v>
      </c>
      <c r="O28" s="83" t="s">
        <v>741</v>
      </c>
      <c r="P28" s="86" t="str">
        <f>INDEX('Daily Activity List'!B:B,MATCH(A28,'Daily Activity List'!$A:$A))</f>
        <v>VHP - Characterization Sampling1</v>
      </c>
      <c r="Q28" s="99" t="str">
        <f t="shared" si="0"/>
        <v>Vac</v>
      </c>
      <c r="R28" s="156">
        <f t="shared" si="1"/>
        <v>6.1333333333333373</v>
      </c>
      <c r="S28" s="156" t="str">
        <f t="shared" si="2"/>
        <v/>
      </c>
      <c r="T28" s="156">
        <f t="shared" si="3"/>
        <v>6.1333333333333373</v>
      </c>
      <c r="U28" s="156" t="str">
        <f t="shared" si="4"/>
        <v/>
      </c>
      <c r="V28" s="156" t="str">
        <f t="shared" si="5"/>
        <v/>
      </c>
    </row>
    <row r="29" spans="1:22" x14ac:dyDescent="0.25">
      <c r="A29" s="91">
        <v>40650</v>
      </c>
      <c r="B29" s="93">
        <v>109</v>
      </c>
      <c r="C29" s="93" t="s">
        <v>751</v>
      </c>
      <c r="D29" s="93" t="s">
        <v>734</v>
      </c>
      <c r="E29" s="93" t="b">
        <v>0</v>
      </c>
      <c r="F29" s="93" t="b">
        <v>1</v>
      </c>
      <c r="G29" s="93" t="b">
        <v>0</v>
      </c>
      <c r="H29" s="93" t="b">
        <v>0</v>
      </c>
      <c r="I29" s="93" t="b">
        <v>0</v>
      </c>
      <c r="J29" s="155">
        <v>0</v>
      </c>
      <c r="K29" s="155">
        <v>4.21</v>
      </c>
      <c r="L29" s="93">
        <v>3</v>
      </c>
      <c r="M29" s="93">
        <v>3</v>
      </c>
      <c r="N29" s="93">
        <v>4</v>
      </c>
      <c r="O29" s="83" t="s">
        <v>752</v>
      </c>
      <c r="P29" s="86" t="str">
        <f>INDEX('Daily Activity List'!B:B,MATCH(A29,'Daily Activity List'!$A:$A))</f>
        <v>VHP - Characterization Sampling1</v>
      </c>
      <c r="Q29" s="99" t="str">
        <f t="shared" si="0"/>
        <v>Sp Stick</v>
      </c>
      <c r="R29" s="156">
        <f t="shared" si="1"/>
        <v>4.3499999999999996</v>
      </c>
      <c r="S29" s="156">
        <f t="shared" si="2"/>
        <v>4.3499999999999996</v>
      </c>
      <c r="T29" s="156" t="str">
        <f t="shared" si="3"/>
        <v/>
      </c>
      <c r="U29" s="156" t="str">
        <f t="shared" si="4"/>
        <v/>
      </c>
      <c r="V29" s="156" t="str">
        <f t="shared" si="5"/>
        <v/>
      </c>
    </row>
    <row r="30" spans="1:22" x14ac:dyDescent="0.25">
      <c r="A30" s="91">
        <v>40650</v>
      </c>
      <c r="B30" s="93">
        <v>109</v>
      </c>
      <c r="C30" s="93" t="s">
        <v>751</v>
      </c>
      <c r="D30" s="93" t="s">
        <v>734</v>
      </c>
      <c r="E30" s="93" t="b">
        <v>0</v>
      </c>
      <c r="F30" s="93" t="b">
        <v>1</v>
      </c>
      <c r="G30" s="93" t="b">
        <v>0</v>
      </c>
      <c r="H30" s="93" t="b">
        <v>0</v>
      </c>
      <c r="I30" s="93" t="b">
        <v>0</v>
      </c>
      <c r="J30" s="155">
        <v>4.3</v>
      </c>
      <c r="K30" s="155">
        <v>8.11</v>
      </c>
      <c r="L30" s="93">
        <v>3</v>
      </c>
      <c r="M30" s="93">
        <v>4</v>
      </c>
      <c r="N30" s="93">
        <v>4</v>
      </c>
      <c r="O30" s="83" t="s">
        <v>753</v>
      </c>
      <c r="P30" s="86" t="str">
        <f>INDEX('Daily Activity List'!B:B,MATCH(A30,'Daily Activity List'!$A:$A))</f>
        <v>VHP - Characterization Sampling1</v>
      </c>
      <c r="Q30" s="99" t="str">
        <f t="shared" si="0"/>
        <v>Sp Stick</v>
      </c>
      <c r="R30" s="156">
        <f t="shared" si="1"/>
        <v>4.6833333333333318</v>
      </c>
      <c r="S30" s="156">
        <f t="shared" si="2"/>
        <v>4.6833333333333318</v>
      </c>
      <c r="T30" s="156" t="str">
        <f t="shared" si="3"/>
        <v/>
      </c>
      <c r="U30" s="156" t="str">
        <f t="shared" si="4"/>
        <v/>
      </c>
      <c r="V30" s="156" t="str">
        <f t="shared" si="5"/>
        <v/>
      </c>
    </row>
    <row r="31" spans="1:22" x14ac:dyDescent="0.25">
      <c r="A31" s="91">
        <v>40650</v>
      </c>
      <c r="B31" s="93">
        <v>109</v>
      </c>
      <c r="C31" s="93" t="s">
        <v>751</v>
      </c>
      <c r="D31" s="93" t="s">
        <v>734</v>
      </c>
      <c r="E31" s="93" t="b">
        <v>0</v>
      </c>
      <c r="F31" s="93" t="b">
        <v>0</v>
      </c>
      <c r="G31" s="93" t="b">
        <v>0</v>
      </c>
      <c r="H31" s="93" t="b">
        <v>1</v>
      </c>
      <c r="I31" s="93" t="b">
        <v>0</v>
      </c>
      <c r="J31" s="155">
        <v>8.0299999999999994</v>
      </c>
      <c r="K31" s="155">
        <v>11.02</v>
      </c>
      <c r="L31" s="93">
        <v>3</v>
      </c>
      <c r="M31" s="93">
        <v>3</v>
      </c>
      <c r="N31" s="93">
        <v>4</v>
      </c>
      <c r="O31" s="83" t="s">
        <v>754</v>
      </c>
      <c r="P31" s="86" t="str">
        <f>INDEX('Daily Activity List'!B:B,MATCH(A31,'Daily Activity List'!$A:$A))</f>
        <v>VHP - Characterization Sampling1</v>
      </c>
      <c r="Q31" s="99" t="str">
        <f t="shared" si="0"/>
        <v>Wipe</v>
      </c>
      <c r="R31" s="156">
        <f t="shared" si="1"/>
        <v>3.0833333333333321</v>
      </c>
      <c r="S31" s="156" t="str">
        <f t="shared" si="2"/>
        <v/>
      </c>
      <c r="T31" s="156" t="str">
        <f t="shared" si="3"/>
        <v/>
      </c>
      <c r="U31" s="156" t="str">
        <f t="shared" si="4"/>
        <v/>
      </c>
      <c r="V31" s="156">
        <f t="shared" si="5"/>
        <v>3.0833333333333321</v>
      </c>
    </row>
    <row r="32" spans="1:22" x14ac:dyDescent="0.25">
      <c r="A32" s="91">
        <v>40650</v>
      </c>
      <c r="B32" s="93">
        <v>109</v>
      </c>
      <c r="C32" s="93" t="s">
        <v>751</v>
      </c>
      <c r="D32" s="93" t="s">
        <v>734</v>
      </c>
      <c r="E32" s="93" t="b">
        <v>0</v>
      </c>
      <c r="F32" s="93" t="b">
        <v>0</v>
      </c>
      <c r="G32" s="93" t="b">
        <v>0</v>
      </c>
      <c r="H32" s="93" t="b">
        <v>1</v>
      </c>
      <c r="I32" s="93" t="b">
        <v>0</v>
      </c>
      <c r="J32" s="155">
        <v>0.56000000000000005</v>
      </c>
      <c r="K32" s="155">
        <v>3.53</v>
      </c>
      <c r="L32" s="93">
        <v>3</v>
      </c>
      <c r="M32" s="93">
        <v>3</v>
      </c>
      <c r="N32" s="93">
        <v>4</v>
      </c>
      <c r="O32" s="83" t="s">
        <v>755</v>
      </c>
      <c r="P32" s="86" t="str">
        <f>INDEX('Daily Activity List'!B:B,MATCH(A32,'Daily Activity List'!$A:$A))</f>
        <v>VHP - Characterization Sampling1</v>
      </c>
      <c r="Q32" s="99" t="str">
        <f t="shared" si="0"/>
        <v>Wipe</v>
      </c>
      <c r="R32" s="156">
        <f t="shared" si="1"/>
        <v>4.8166666666666664</v>
      </c>
      <c r="S32" s="156" t="str">
        <f t="shared" si="2"/>
        <v/>
      </c>
      <c r="T32" s="156" t="str">
        <f t="shared" si="3"/>
        <v/>
      </c>
      <c r="U32" s="156" t="str">
        <f t="shared" si="4"/>
        <v/>
      </c>
      <c r="V32" s="156">
        <f t="shared" si="5"/>
        <v>4.8166666666666664</v>
      </c>
    </row>
    <row r="33" spans="1:22" x14ac:dyDescent="0.25">
      <c r="A33" s="91">
        <v>40650</v>
      </c>
      <c r="B33" s="93">
        <v>109</v>
      </c>
      <c r="C33" s="93" t="s">
        <v>751</v>
      </c>
      <c r="D33" s="93" t="s">
        <v>734</v>
      </c>
      <c r="E33" s="93" t="b">
        <v>0</v>
      </c>
      <c r="F33" s="93" t="b">
        <v>0</v>
      </c>
      <c r="G33" s="93" t="b">
        <v>0</v>
      </c>
      <c r="H33" s="93" t="b">
        <v>0</v>
      </c>
      <c r="I33" s="93" t="b">
        <v>1</v>
      </c>
      <c r="J33" s="155">
        <v>0</v>
      </c>
      <c r="K33" s="155">
        <v>5.32</v>
      </c>
      <c r="L33" s="93">
        <v>3</v>
      </c>
      <c r="M33" s="93">
        <v>3</v>
      </c>
      <c r="N33" s="93">
        <v>5</v>
      </c>
      <c r="O33" s="83" t="s">
        <v>737</v>
      </c>
      <c r="P33" s="86" t="str">
        <f>INDEX('Daily Activity List'!B:B,MATCH(A33,'Daily Activity List'!$A:$A))</f>
        <v>VHP - Characterization Sampling1</v>
      </c>
      <c r="Q33" s="99" t="str">
        <f t="shared" si="0"/>
        <v>Vac</v>
      </c>
      <c r="R33" s="156">
        <f t="shared" si="1"/>
        <v>5.5333333333333341</v>
      </c>
      <c r="S33" s="156" t="str">
        <f t="shared" si="2"/>
        <v/>
      </c>
      <c r="T33" s="156">
        <f t="shared" si="3"/>
        <v>5.5333333333333341</v>
      </c>
      <c r="U33" s="156" t="str">
        <f t="shared" si="4"/>
        <v/>
      </c>
      <c r="V33" s="156" t="str">
        <f t="shared" si="5"/>
        <v/>
      </c>
    </row>
    <row r="34" spans="1:22" x14ac:dyDescent="0.25">
      <c r="A34" s="91">
        <v>40650</v>
      </c>
      <c r="B34" s="93">
        <v>109</v>
      </c>
      <c r="C34" s="93" t="s">
        <v>751</v>
      </c>
      <c r="D34" s="93" t="s">
        <v>734</v>
      </c>
      <c r="E34" s="93" t="b">
        <v>0</v>
      </c>
      <c r="F34" s="93" t="b">
        <v>1</v>
      </c>
      <c r="G34" s="93" t="b">
        <v>0</v>
      </c>
      <c r="H34" s="93" t="b">
        <v>0</v>
      </c>
      <c r="I34" s="93" t="b">
        <v>0</v>
      </c>
      <c r="J34" s="155">
        <v>5.2</v>
      </c>
      <c r="K34" s="155">
        <v>8.1199999999999992</v>
      </c>
      <c r="L34" s="93">
        <v>3</v>
      </c>
      <c r="M34" s="93">
        <v>4</v>
      </c>
      <c r="N34" s="93">
        <v>4</v>
      </c>
      <c r="O34" s="83" t="s">
        <v>742</v>
      </c>
      <c r="P34" s="86" t="str">
        <f>INDEX('Daily Activity List'!B:B,MATCH(A34,'Daily Activity List'!$A:$A))</f>
        <v>VHP - Characterization Sampling1</v>
      </c>
      <c r="Q34" s="99" t="str">
        <f t="shared" si="0"/>
        <v>Sp Stick</v>
      </c>
      <c r="R34" s="156">
        <f t="shared" si="1"/>
        <v>3.5333333333333328</v>
      </c>
      <c r="S34" s="156">
        <f t="shared" si="2"/>
        <v>3.5333333333333328</v>
      </c>
      <c r="T34" s="156" t="str">
        <f t="shared" si="3"/>
        <v/>
      </c>
      <c r="U34" s="156" t="str">
        <f t="shared" si="4"/>
        <v/>
      </c>
      <c r="V34" s="156" t="str">
        <f t="shared" si="5"/>
        <v/>
      </c>
    </row>
    <row r="35" spans="1:22" x14ac:dyDescent="0.25">
      <c r="A35" s="91">
        <v>40650</v>
      </c>
      <c r="B35" s="93">
        <v>107</v>
      </c>
      <c r="C35" s="93" t="s">
        <v>751</v>
      </c>
      <c r="D35" s="93" t="s">
        <v>734</v>
      </c>
      <c r="E35" s="93" t="b">
        <v>0</v>
      </c>
      <c r="F35" s="93" t="b">
        <v>0</v>
      </c>
      <c r="G35" s="93" t="b">
        <v>1</v>
      </c>
      <c r="H35" s="93" t="b">
        <v>0</v>
      </c>
      <c r="I35" s="93" t="b">
        <v>0</v>
      </c>
      <c r="J35" s="155">
        <v>0</v>
      </c>
      <c r="K35" s="155">
        <v>2.4</v>
      </c>
      <c r="L35" s="93">
        <v>3</v>
      </c>
      <c r="M35" s="93">
        <v>4</v>
      </c>
      <c r="N35" s="93">
        <v>4</v>
      </c>
      <c r="O35" s="83" t="s">
        <v>738</v>
      </c>
      <c r="P35" s="86" t="str">
        <f>INDEX('Daily Activity List'!B:B,MATCH(A35,'Daily Activity List'!$A:$A))</f>
        <v>VHP - Characterization Sampling1</v>
      </c>
      <c r="Q35" s="99" t="str">
        <f t="shared" si="0"/>
        <v>Swab</v>
      </c>
      <c r="R35" s="156">
        <f t="shared" si="1"/>
        <v>2.6666666666666665</v>
      </c>
      <c r="S35" s="156" t="str">
        <f t="shared" si="2"/>
        <v/>
      </c>
      <c r="T35" s="156" t="str">
        <f t="shared" si="3"/>
        <v/>
      </c>
      <c r="U35" s="156">
        <f t="shared" si="4"/>
        <v>2.6666666666666665</v>
      </c>
      <c r="V35" s="156" t="str">
        <f t="shared" si="5"/>
        <v/>
      </c>
    </row>
    <row r="36" spans="1:22" x14ac:dyDescent="0.25">
      <c r="A36" s="91">
        <v>40650</v>
      </c>
      <c r="B36" s="93">
        <v>107</v>
      </c>
      <c r="C36" s="93" t="s">
        <v>751</v>
      </c>
      <c r="D36" s="93" t="s">
        <v>734</v>
      </c>
      <c r="E36" s="93" t="b">
        <v>0</v>
      </c>
      <c r="F36" s="93" t="b">
        <v>0</v>
      </c>
      <c r="G36" s="93" t="b">
        <v>0</v>
      </c>
      <c r="H36" s="93" t="b">
        <v>1</v>
      </c>
      <c r="I36" s="93" t="b">
        <v>0</v>
      </c>
      <c r="J36" s="155">
        <v>5.21</v>
      </c>
      <c r="K36" s="155">
        <v>8.18</v>
      </c>
      <c r="L36" s="93">
        <v>3</v>
      </c>
      <c r="M36" s="93">
        <v>3</v>
      </c>
      <c r="N36" s="93">
        <v>4</v>
      </c>
      <c r="O36" s="83" t="s">
        <v>756</v>
      </c>
      <c r="P36" s="86" t="str">
        <f>INDEX('Daily Activity List'!B:B,MATCH(A36,'Daily Activity List'!$A:$A))</f>
        <v>VHP - Characterization Sampling1</v>
      </c>
      <c r="Q36" s="99" t="str">
        <f t="shared" si="0"/>
        <v>Wipe</v>
      </c>
      <c r="R36" s="156">
        <f t="shared" si="1"/>
        <v>3.649999999999999</v>
      </c>
      <c r="S36" s="156" t="str">
        <f t="shared" si="2"/>
        <v/>
      </c>
      <c r="T36" s="156" t="str">
        <f t="shared" si="3"/>
        <v/>
      </c>
      <c r="U36" s="156" t="str">
        <f t="shared" si="4"/>
        <v/>
      </c>
      <c r="V36" s="156">
        <f t="shared" si="5"/>
        <v>3.649999999999999</v>
      </c>
    </row>
    <row r="37" spans="1:22" x14ac:dyDescent="0.25">
      <c r="A37" s="91">
        <v>40650</v>
      </c>
      <c r="B37" s="93">
        <v>107</v>
      </c>
      <c r="C37" s="93" t="s">
        <v>751</v>
      </c>
      <c r="D37" s="93" t="s">
        <v>734</v>
      </c>
      <c r="E37" s="93" t="b">
        <v>0</v>
      </c>
      <c r="F37" s="93" t="b">
        <v>0</v>
      </c>
      <c r="G37" s="93" t="b">
        <v>0</v>
      </c>
      <c r="H37" s="93" t="b">
        <v>1</v>
      </c>
      <c r="I37" s="93" t="b">
        <v>0</v>
      </c>
      <c r="J37" s="155">
        <v>11.03</v>
      </c>
      <c r="K37" s="155">
        <v>17.11</v>
      </c>
      <c r="L37" s="93">
        <v>3</v>
      </c>
      <c r="M37" s="93">
        <v>4</v>
      </c>
      <c r="N37" s="93">
        <v>5</v>
      </c>
      <c r="O37" s="83" t="s">
        <v>756</v>
      </c>
      <c r="P37" s="86" t="str">
        <f>INDEX('Daily Activity List'!B:B,MATCH(A37,'Daily Activity List'!$A:$A))</f>
        <v>VHP - Characterization Sampling1</v>
      </c>
      <c r="Q37" s="99" t="str">
        <f t="shared" si="0"/>
        <v>Wipe</v>
      </c>
      <c r="R37" s="156">
        <f t="shared" si="1"/>
        <v>6.2333333333333325</v>
      </c>
      <c r="S37" s="156" t="str">
        <f t="shared" si="2"/>
        <v/>
      </c>
      <c r="T37" s="156" t="str">
        <f t="shared" si="3"/>
        <v/>
      </c>
      <c r="U37" s="156" t="str">
        <f t="shared" si="4"/>
        <v/>
      </c>
      <c r="V37" s="156">
        <f t="shared" si="5"/>
        <v>6.2333333333333325</v>
      </c>
    </row>
    <row r="38" spans="1:22" x14ac:dyDescent="0.25">
      <c r="A38" s="91">
        <v>40650</v>
      </c>
      <c r="B38" s="93">
        <v>107</v>
      </c>
      <c r="C38" s="93" t="s">
        <v>751</v>
      </c>
      <c r="D38" s="93" t="s">
        <v>734</v>
      </c>
      <c r="E38" s="93" t="b">
        <v>0</v>
      </c>
      <c r="F38" s="93" t="b">
        <v>0</v>
      </c>
      <c r="G38" s="93" t="b">
        <v>0</v>
      </c>
      <c r="H38" s="93" t="b">
        <v>0</v>
      </c>
      <c r="I38" s="93" t="b">
        <v>1</v>
      </c>
      <c r="J38" s="155">
        <v>2.4300000000000002</v>
      </c>
      <c r="K38" s="155">
        <v>10.47</v>
      </c>
      <c r="L38" s="93">
        <v>3</v>
      </c>
      <c r="M38" s="93">
        <v>3</v>
      </c>
      <c r="N38" s="93">
        <v>4</v>
      </c>
      <c r="O38" s="83" t="s">
        <v>757</v>
      </c>
      <c r="P38" s="86" t="str">
        <f>INDEX('Daily Activity List'!B:B,MATCH(A38,'Daily Activity List'!$A:$A))</f>
        <v>VHP - Characterization Sampling1</v>
      </c>
      <c r="Q38" s="99" t="str">
        <f t="shared" si="0"/>
        <v>Vac</v>
      </c>
      <c r="R38" s="156">
        <f t="shared" si="1"/>
        <v>9.5000000000000018</v>
      </c>
      <c r="S38" s="156" t="str">
        <f t="shared" si="2"/>
        <v/>
      </c>
      <c r="T38" s="156">
        <f t="shared" si="3"/>
        <v>9.5000000000000018</v>
      </c>
      <c r="U38" s="156" t="str">
        <f t="shared" si="4"/>
        <v/>
      </c>
      <c r="V38" s="156" t="str">
        <f t="shared" si="5"/>
        <v/>
      </c>
    </row>
    <row r="39" spans="1:22" x14ac:dyDescent="0.25">
      <c r="A39" s="91">
        <v>40650</v>
      </c>
      <c r="B39" s="93">
        <v>107</v>
      </c>
      <c r="C39" s="93" t="s">
        <v>751</v>
      </c>
      <c r="D39" s="93" t="s">
        <v>734</v>
      </c>
      <c r="E39" s="93" t="b">
        <v>0</v>
      </c>
      <c r="F39" s="93" t="b">
        <v>1</v>
      </c>
      <c r="G39" s="93" t="b">
        <v>0</v>
      </c>
      <c r="H39" s="93" t="b">
        <v>0</v>
      </c>
      <c r="I39" s="93" t="b">
        <v>0</v>
      </c>
      <c r="J39" s="155">
        <v>0</v>
      </c>
      <c r="K39" s="155">
        <v>4.12</v>
      </c>
      <c r="L39" s="93">
        <v>2</v>
      </c>
      <c r="M39" s="93">
        <v>4</v>
      </c>
      <c r="N39" s="93">
        <v>3</v>
      </c>
      <c r="O39" s="83" t="s">
        <v>753</v>
      </c>
      <c r="P39" s="86" t="str">
        <f>INDEX('Daily Activity List'!B:B,MATCH(A39,'Daily Activity List'!$A:$A))</f>
        <v>VHP - Characterization Sampling1</v>
      </c>
      <c r="Q39" s="99" t="str">
        <f t="shared" si="0"/>
        <v>Sp Stick</v>
      </c>
      <c r="R39" s="156">
        <f t="shared" si="1"/>
        <v>4.2</v>
      </c>
      <c r="S39" s="156">
        <f t="shared" si="2"/>
        <v>4.2</v>
      </c>
      <c r="T39" s="156" t="str">
        <f t="shared" si="3"/>
        <v/>
      </c>
      <c r="U39" s="156" t="str">
        <f t="shared" si="4"/>
        <v/>
      </c>
      <c r="V39" s="156" t="str">
        <f t="shared" si="5"/>
        <v/>
      </c>
    </row>
    <row r="40" spans="1:22" x14ac:dyDescent="0.25">
      <c r="A40" s="91">
        <v>40650</v>
      </c>
      <c r="B40" s="93">
        <v>107</v>
      </c>
      <c r="C40" s="93" t="s">
        <v>751</v>
      </c>
      <c r="D40" s="93" t="s">
        <v>734</v>
      </c>
      <c r="E40" s="93" t="b">
        <v>0</v>
      </c>
      <c r="F40" s="93" t="b">
        <v>0</v>
      </c>
      <c r="G40" s="93" t="b">
        <v>0</v>
      </c>
      <c r="H40" s="93" t="b">
        <v>0</v>
      </c>
      <c r="I40" s="93" t="b">
        <v>1</v>
      </c>
      <c r="J40" s="155">
        <v>8.1999999999999993</v>
      </c>
      <c r="K40" s="155">
        <v>9.3699999999999992</v>
      </c>
      <c r="L40" s="93">
        <v>4</v>
      </c>
      <c r="M40" s="93">
        <v>5</v>
      </c>
      <c r="N40" s="93">
        <v>5</v>
      </c>
      <c r="O40" s="83" t="s">
        <v>736</v>
      </c>
      <c r="P40" s="86" t="str">
        <f>INDEX('Daily Activity List'!B:B,MATCH(A40,'Daily Activity List'!$A:$A))</f>
        <v>VHP - Characterization Sampling1</v>
      </c>
      <c r="Q40" s="99" t="str">
        <f t="shared" si="0"/>
        <v>Vac</v>
      </c>
      <c r="R40" s="156">
        <f t="shared" si="1"/>
        <v>1.9499999999999975</v>
      </c>
      <c r="S40" s="156" t="str">
        <f t="shared" si="2"/>
        <v/>
      </c>
      <c r="T40" s="156">
        <f t="shared" si="3"/>
        <v>1.9499999999999975</v>
      </c>
      <c r="U40" s="156" t="str">
        <f t="shared" si="4"/>
        <v/>
      </c>
      <c r="V40" s="156" t="str">
        <f t="shared" si="5"/>
        <v/>
      </c>
    </row>
    <row r="41" spans="1:22" x14ac:dyDescent="0.25">
      <c r="A41" s="91">
        <v>40650</v>
      </c>
      <c r="B41" s="93">
        <v>107</v>
      </c>
      <c r="C41" s="93" t="s">
        <v>751</v>
      </c>
      <c r="D41" s="93" t="s">
        <v>734</v>
      </c>
      <c r="E41" s="93" t="b">
        <v>0</v>
      </c>
      <c r="F41" s="93" t="b">
        <v>1</v>
      </c>
      <c r="G41" s="93" t="b">
        <v>0</v>
      </c>
      <c r="H41" s="93" t="b">
        <v>0</v>
      </c>
      <c r="I41" s="93" t="b">
        <v>0</v>
      </c>
      <c r="J41" s="155">
        <v>0</v>
      </c>
      <c r="K41" s="155">
        <v>1.2</v>
      </c>
      <c r="L41" s="93">
        <v>3</v>
      </c>
      <c r="M41" s="93">
        <v>4</v>
      </c>
      <c r="N41" s="93">
        <v>4</v>
      </c>
      <c r="O41" s="83" t="s">
        <v>736</v>
      </c>
      <c r="P41" s="86" t="str">
        <f>INDEX('Daily Activity List'!B:B,MATCH(A41,'Daily Activity List'!$A:$A))</f>
        <v>VHP - Characterization Sampling1</v>
      </c>
      <c r="Q41" s="99" t="str">
        <f t="shared" si="0"/>
        <v>Sp Stick</v>
      </c>
      <c r="R41" s="156">
        <f t="shared" si="1"/>
        <v>1.3333333333333333</v>
      </c>
      <c r="S41" s="156">
        <f t="shared" si="2"/>
        <v>1.3333333333333333</v>
      </c>
      <c r="T41" s="156" t="str">
        <f t="shared" si="3"/>
        <v/>
      </c>
      <c r="U41" s="156" t="str">
        <f t="shared" si="4"/>
        <v/>
      </c>
      <c r="V41" s="156" t="str">
        <f t="shared" si="5"/>
        <v/>
      </c>
    </row>
    <row r="42" spans="1:22" x14ac:dyDescent="0.25">
      <c r="A42" s="91">
        <v>40650</v>
      </c>
      <c r="B42" s="93">
        <v>107</v>
      </c>
      <c r="C42" s="93" t="s">
        <v>751</v>
      </c>
      <c r="D42" s="93" t="s">
        <v>734</v>
      </c>
      <c r="E42" s="93" t="b">
        <v>0</v>
      </c>
      <c r="F42" s="93" t="b">
        <v>0</v>
      </c>
      <c r="G42" s="93" t="b">
        <v>1</v>
      </c>
      <c r="H42" s="93" t="b">
        <v>0</v>
      </c>
      <c r="I42" s="93" t="b">
        <v>0</v>
      </c>
      <c r="J42" s="155">
        <v>2.16</v>
      </c>
      <c r="K42" s="155">
        <v>4.01</v>
      </c>
      <c r="L42" s="93">
        <v>3</v>
      </c>
      <c r="M42" s="93">
        <v>3</v>
      </c>
      <c r="N42" s="93">
        <v>4</v>
      </c>
      <c r="O42" s="83" t="s">
        <v>758</v>
      </c>
      <c r="P42" s="86" t="str">
        <f>INDEX('Daily Activity List'!B:B,MATCH(A42,'Daily Activity List'!$A:$A))</f>
        <v>VHP - Characterization Sampling1</v>
      </c>
      <c r="Q42" s="99" t="str">
        <f t="shared" si="0"/>
        <v>Swab</v>
      </c>
      <c r="R42" s="156">
        <f t="shared" si="1"/>
        <v>2.2833333333333337</v>
      </c>
      <c r="S42" s="156" t="str">
        <f t="shared" si="2"/>
        <v/>
      </c>
      <c r="T42" s="156" t="str">
        <f t="shared" si="3"/>
        <v/>
      </c>
      <c r="U42" s="156">
        <f t="shared" si="4"/>
        <v>2.2833333333333337</v>
      </c>
      <c r="V42" s="156" t="str">
        <f t="shared" si="5"/>
        <v/>
      </c>
    </row>
    <row r="43" spans="1:22" x14ac:dyDescent="0.25">
      <c r="A43" s="91">
        <v>40650</v>
      </c>
      <c r="B43" s="93">
        <v>107</v>
      </c>
      <c r="C43" s="93" t="s">
        <v>751</v>
      </c>
      <c r="D43" s="93" t="s">
        <v>743</v>
      </c>
      <c r="E43" s="93" t="b">
        <v>0</v>
      </c>
      <c r="F43" s="93" t="b">
        <v>0</v>
      </c>
      <c r="G43" s="93" t="b">
        <v>0</v>
      </c>
      <c r="H43" s="93" t="b">
        <v>0</v>
      </c>
      <c r="I43" s="93" t="b">
        <v>1</v>
      </c>
      <c r="J43" s="155">
        <v>4.13</v>
      </c>
      <c r="K43" s="155">
        <v>13.31</v>
      </c>
      <c r="L43" s="93">
        <v>2</v>
      </c>
      <c r="M43" s="93">
        <v>2</v>
      </c>
      <c r="N43" s="93">
        <v>4</v>
      </c>
      <c r="O43" s="83" t="s">
        <v>698</v>
      </c>
      <c r="P43" s="86" t="str">
        <f>INDEX('Daily Activity List'!B:B,MATCH(A43,'Daily Activity List'!$A:$A))</f>
        <v>VHP - Characterization Sampling1</v>
      </c>
      <c r="Q43" s="99" t="str">
        <f t="shared" si="0"/>
        <v>Vac</v>
      </c>
      <c r="R43" s="156">
        <f t="shared" si="1"/>
        <v>9.7333333333333343</v>
      </c>
      <c r="S43" s="156" t="str">
        <f t="shared" si="2"/>
        <v/>
      </c>
      <c r="T43" s="156">
        <f t="shared" si="3"/>
        <v>9.7333333333333343</v>
      </c>
      <c r="U43" s="156" t="str">
        <f t="shared" si="4"/>
        <v/>
      </c>
      <c r="V43" s="156" t="str">
        <f t="shared" si="5"/>
        <v/>
      </c>
    </row>
    <row r="44" spans="1:22" x14ac:dyDescent="0.25">
      <c r="A44" s="91">
        <v>40650</v>
      </c>
      <c r="B44" s="93">
        <v>110</v>
      </c>
      <c r="C44" s="93" t="s">
        <v>751</v>
      </c>
      <c r="D44" s="93" t="s">
        <v>743</v>
      </c>
      <c r="E44" s="93" t="b">
        <v>0</v>
      </c>
      <c r="F44" s="93" t="b">
        <v>1</v>
      </c>
      <c r="G44" s="93" t="b">
        <v>0</v>
      </c>
      <c r="H44" s="93" t="b">
        <v>0</v>
      </c>
      <c r="I44" s="93" t="b">
        <v>0</v>
      </c>
      <c r="J44" s="155">
        <v>0</v>
      </c>
      <c r="K44" s="155">
        <v>2</v>
      </c>
      <c r="L44" s="93">
        <v>5</v>
      </c>
      <c r="M44" s="93">
        <v>5</v>
      </c>
      <c r="N44" s="93">
        <v>4</v>
      </c>
      <c r="O44" s="83" t="s">
        <v>736</v>
      </c>
      <c r="P44" s="86" t="str">
        <f>INDEX('Daily Activity List'!B:B,MATCH(A44,'Daily Activity List'!$A:$A))</f>
        <v>VHP - Characterization Sampling1</v>
      </c>
      <c r="Q44" s="99" t="str">
        <f t="shared" si="0"/>
        <v>Sp Stick</v>
      </c>
      <c r="R44" s="156">
        <f t="shared" si="1"/>
        <v>2</v>
      </c>
      <c r="S44" s="156">
        <f t="shared" si="2"/>
        <v>2</v>
      </c>
      <c r="T44" s="156" t="str">
        <f t="shared" si="3"/>
        <v/>
      </c>
      <c r="U44" s="156" t="str">
        <f t="shared" si="4"/>
        <v/>
      </c>
      <c r="V44" s="156" t="str">
        <f t="shared" si="5"/>
        <v/>
      </c>
    </row>
    <row r="45" spans="1:22" x14ac:dyDescent="0.25">
      <c r="A45" s="91">
        <v>40650</v>
      </c>
      <c r="B45" s="93">
        <v>110</v>
      </c>
      <c r="C45" s="93" t="s">
        <v>751</v>
      </c>
      <c r="D45" s="93" t="s">
        <v>743</v>
      </c>
      <c r="E45" s="93" t="b">
        <v>0</v>
      </c>
      <c r="F45" s="93" t="b">
        <v>0</v>
      </c>
      <c r="G45" s="93" t="b">
        <v>0</v>
      </c>
      <c r="H45" s="93" t="b">
        <v>0</v>
      </c>
      <c r="I45" s="93" t="b">
        <v>1</v>
      </c>
      <c r="J45" s="155">
        <v>0</v>
      </c>
      <c r="K45" s="155">
        <v>5.48</v>
      </c>
      <c r="L45" s="93">
        <v>3</v>
      </c>
      <c r="M45" s="93">
        <v>3</v>
      </c>
      <c r="N45" s="93">
        <v>4</v>
      </c>
      <c r="O45" s="83" t="s">
        <v>741</v>
      </c>
      <c r="P45" s="86" t="str">
        <f>INDEX('Daily Activity List'!B:B,MATCH(A45,'Daily Activity List'!$A:$A))</f>
        <v>VHP - Characterization Sampling1</v>
      </c>
      <c r="Q45" s="99" t="str">
        <f t="shared" si="0"/>
        <v>Vac</v>
      </c>
      <c r="R45" s="156">
        <f t="shared" si="1"/>
        <v>5.8000000000000007</v>
      </c>
      <c r="S45" s="156" t="str">
        <f t="shared" si="2"/>
        <v/>
      </c>
      <c r="T45" s="156">
        <f t="shared" si="3"/>
        <v>5.8000000000000007</v>
      </c>
      <c r="U45" s="156" t="str">
        <f t="shared" si="4"/>
        <v/>
      </c>
      <c r="V45" s="156" t="str">
        <f t="shared" si="5"/>
        <v/>
      </c>
    </row>
    <row r="46" spans="1:22" x14ac:dyDescent="0.25">
      <c r="A46" s="91">
        <v>40650</v>
      </c>
      <c r="B46" s="93">
        <v>110</v>
      </c>
      <c r="C46" s="93" t="s">
        <v>751</v>
      </c>
      <c r="D46" s="93" t="s">
        <v>743</v>
      </c>
      <c r="E46" s="93" t="b">
        <v>0</v>
      </c>
      <c r="F46" s="93" t="b">
        <v>1</v>
      </c>
      <c r="G46" s="93" t="b">
        <v>0</v>
      </c>
      <c r="H46" s="93" t="b">
        <v>0</v>
      </c>
      <c r="I46" s="93" t="b">
        <v>0</v>
      </c>
      <c r="J46" s="155">
        <v>0</v>
      </c>
      <c r="K46" s="155">
        <v>3.43</v>
      </c>
      <c r="L46" s="93">
        <v>3</v>
      </c>
      <c r="M46" s="93">
        <v>3</v>
      </c>
      <c r="N46" s="93">
        <v>4</v>
      </c>
      <c r="O46" s="83" t="s">
        <v>759</v>
      </c>
      <c r="P46" s="86" t="str">
        <f>INDEX('Daily Activity List'!B:B,MATCH(A46,'Daily Activity List'!$A:$A))</f>
        <v>VHP - Characterization Sampling1</v>
      </c>
      <c r="Q46" s="99" t="str">
        <f t="shared" si="0"/>
        <v>Sp Stick</v>
      </c>
      <c r="R46" s="156">
        <f t="shared" si="1"/>
        <v>3.7166666666666668</v>
      </c>
      <c r="S46" s="156">
        <f t="shared" si="2"/>
        <v>3.7166666666666668</v>
      </c>
      <c r="T46" s="156" t="str">
        <f t="shared" si="3"/>
        <v/>
      </c>
      <c r="U46" s="156" t="str">
        <f t="shared" si="4"/>
        <v/>
      </c>
      <c r="V46" s="156" t="str">
        <f t="shared" si="5"/>
        <v/>
      </c>
    </row>
    <row r="47" spans="1:22" x14ac:dyDescent="0.25">
      <c r="A47" s="91">
        <v>40650</v>
      </c>
      <c r="B47" s="93">
        <v>110</v>
      </c>
      <c r="C47" s="93" t="s">
        <v>751</v>
      </c>
      <c r="D47" s="93" t="s">
        <v>743</v>
      </c>
      <c r="E47" s="93" t="b">
        <v>0</v>
      </c>
      <c r="F47" s="93" t="b">
        <v>0</v>
      </c>
      <c r="G47" s="93" t="b">
        <v>0</v>
      </c>
      <c r="H47" s="93" t="b">
        <v>0</v>
      </c>
      <c r="I47" s="93" t="b">
        <v>1</v>
      </c>
      <c r="J47" s="155">
        <v>3.36</v>
      </c>
      <c r="K47" s="155">
        <v>7</v>
      </c>
      <c r="L47" s="93">
        <v>2</v>
      </c>
      <c r="M47" s="93">
        <v>3</v>
      </c>
      <c r="N47" s="93">
        <v>4</v>
      </c>
      <c r="O47" s="83" t="s">
        <v>745</v>
      </c>
      <c r="P47" s="86" t="str">
        <f>INDEX('Daily Activity List'!B:B,MATCH(A47,'Daily Activity List'!$A:$A))</f>
        <v>VHP - Characterization Sampling1</v>
      </c>
      <c r="Q47" s="99" t="str">
        <f t="shared" si="0"/>
        <v>Vac</v>
      </c>
      <c r="R47" s="156">
        <f t="shared" si="1"/>
        <v>4.5999999999999996</v>
      </c>
      <c r="S47" s="156" t="str">
        <f t="shared" si="2"/>
        <v/>
      </c>
      <c r="T47" s="156">
        <f t="shared" si="3"/>
        <v>4.5999999999999996</v>
      </c>
      <c r="U47" s="156" t="str">
        <f t="shared" si="4"/>
        <v/>
      </c>
      <c r="V47" s="156" t="str">
        <f t="shared" si="5"/>
        <v/>
      </c>
    </row>
    <row r="48" spans="1:22" x14ac:dyDescent="0.25">
      <c r="A48" s="91">
        <v>40650</v>
      </c>
      <c r="B48" s="93">
        <v>110</v>
      </c>
      <c r="C48" s="93" t="s">
        <v>751</v>
      </c>
      <c r="D48" s="93" t="s">
        <v>743</v>
      </c>
      <c r="E48" s="93" t="b">
        <v>0</v>
      </c>
      <c r="F48" s="93" t="b">
        <v>0</v>
      </c>
      <c r="G48" s="93" t="b">
        <v>1</v>
      </c>
      <c r="H48" s="93" t="b">
        <v>0</v>
      </c>
      <c r="I48" s="93" t="b">
        <v>0</v>
      </c>
      <c r="J48" s="155">
        <v>6.27</v>
      </c>
      <c r="K48" s="155">
        <v>10.28</v>
      </c>
      <c r="L48" s="93">
        <v>3</v>
      </c>
      <c r="M48" s="93">
        <v>4</v>
      </c>
      <c r="N48" s="93">
        <v>4</v>
      </c>
      <c r="O48" s="83" t="s">
        <v>746</v>
      </c>
      <c r="P48" s="86" t="str">
        <f>INDEX('Daily Activity List'!B:B,MATCH(A48,'Daily Activity List'!$A:$A))</f>
        <v>VHP - Characterization Sampling1</v>
      </c>
      <c r="Q48" s="99" t="str">
        <f t="shared" si="0"/>
        <v>Swab</v>
      </c>
      <c r="R48" s="156">
        <f t="shared" si="1"/>
        <v>4.9166666666666643</v>
      </c>
      <c r="S48" s="156" t="str">
        <f t="shared" si="2"/>
        <v/>
      </c>
      <c r="T48" s="156" t="str">
        <f t="shared" si="3"/>
        <v/>
      </c>
      <c r="U48" s="156">
        <f t="shared" si="4"/>
        <v>4.9166666666666643</v>
      </c>
      <c r="V48" s="156" t="str">
        <f t="shared" si="5"/>
        <v/>
      </c>
    </row>
    <row r="49" spans="1:22" x14ac:dyDescent="0.25">
      <c r="A49" s="91">
        <v>40650</v>
      </c>
      <c r="B49" s="93">
        <v>110</v>
      </c>
      <c r="C49" s="93" t="s">
        <v>751</v>
      </c>
      <c r="D49" s="93" t="s">
        <v>743</v>
      </c>
      <c r="E49" s="93" t="b">
        <v>0</v>
      </c>
      <c r="F49" s="93" t="b">
        <v>0</v>
      </c>
      <c r="G49" s="93" t="b">
        <v>0</v>
      </c>
      <c r="H49" s="93" t="b">
        <v>0</v>
      </c>
      <c r="I49" s="93" t="b">
        <v>1</v>
      </c>
      <c r="J49" s="155">
        <v>10.18</v>
      </c>
      <c r="K49" s="155">
        <v>13.55</v>
      </c>
      <c r="L49" s="93">
        <v>2</v>
      </c>
      <c r="M49" s="93">
        <v>3</v>
      </c>
      <c r="N49" s="93">
        <v>4</v>
      </c>
      <c r="O49" s="83" t="s">
        <v>760</v>
      </c>
      <c r="P49" s="86" t="str">
        <f>INDEX('Daily Activity List'!B:B,MATCH(A49,'Daily Activity List'!$A:$A))</f>
        <v>VHP - Characterization Sampling1</v>
      </c>
      <c r="Q49" s="99" t="str">
        <f t="shared" si="0"/>
        <v>Vac</v>
      </c>
      <c r="R49" s="156">
        <f t="shared" si="1"/>
        <v>4.2166666666666677</v>
      </c>
      <c r="S49" s="156" t="str">
        <f t="shared" si="2"/>
        <v/>
      </c>
      <c r="T49" s="156">
        <f t="shared" si="3"/>
        <v>4.2166666666666677</v>
      </c>
      <c r="U49" s="156" t="str">
        <f t="shared" si="4"/>
        <v/>
      </c>
      <c r="V49" s="156" t="str">
        <f t="shared" si="5"/>
        <v/>
      </c>
    </row>
    <row r="50" spans="1:22" x14ac:dyDescent="0.25">
      <c r="A50" s="91">
        <v>40650</v>
      </c>
      <c r="B50" s="93">
        <v>110</v>
      </c>
      <c r="C50" s="93" t="s">
        <v>751</v>
      </c>
      <c r="D50" s="93" t="s">
        <v>743</v>
      </c>
      <c r="E50" s="93" t="b">
        <v>0</v>
      </c>
      <c r="F50" s="93" t="b">
        <v>1</v>
      </c>
      <c r="G50" s="93" t="b">
        <v>0</v>
      </c>
      <c r="H50" s="93" t="b">
        <v>0</v>
      </c>
      <c r="I50" s="93" t="b">
        <v>0</v>
      </c>
      <c r="J50" s="155">
        <v>0</v>
      </c>
      <c r="K50" s="155">
        <v>4.2300000000000004</v>
      </c>
      <c r="L50" s="93">
        <v>3</v>
      </c>
      <c r="M50" s="93">
        <v>4</v>
      </c>
      <c r="N50" s="93">
        <v>4</v>
      </c>
      <c r="O50" s="83" t="s">
        <v>748</v>
      </c>
      <c r="P50" s="86" t="str">
        <f>INDEX('Daily Activity List'!B:B,MATCH(A50,'Daily Activity List'!$A:$A))</f>
        <v>VHP - Characterization Sampling1</v>
      </c>
      <c r="Q50" s="99" t="str">
        <f t="shared" si="0"/>
        <v>Sp Stick</v>
      </c>
      <c r="R50" s="156">
        <f t="shared" si="1"/>
        <v>4.3833333333333337</v>
      </c>
      <c r="S50" s="156">
        <f t="shared" si="2"/>
        <v>4.3833333333333337</v>
      </c>
      <c r="T50" s="156" t="str">
        <f t="shared" si="3"/>
        <v/>
      </c>
      <c r="U50" s="156" t="str">
        <f t="shared" si="4"/>
        <v/>
      </c>
      <c r="V50" s="156" t="str">
        <f t="shared" si="5"/>
        <v/>
      </c>
    </row>
    <row r="51" spans="1:22" x14ac:dyDescent="0.25">
      <c r="A51" s="91">
        <v>40650</v>
      </c>
      <c r="B51" s="93">
        <v>108</v>
      </c>
      <c r="C51" s="93" t="s">
        <v>751</v>
      </c>
      <c r="D51" s="93" t="s">
        <v>743</v>
      </c>
      <c r="E51" s="93" t="b">
        <v>0</v>
      </c>
      <c r="F51" s="93" t="b">
        <v>1</v>
      </c>
      <c r="G51" s="93" t="b">
        <v>0</v>
      </c>
      <c r="H51" s="93" t="b">
        <v>0</v>
      </c>
      <c r="I51" s="93" t="b">
        <v>0</v>
      </c>
      <c r="J51" s="155">
        <v>0</v>
      </c>
      <c r="K51" s="155">
        <v>4.45</v>
      </c>
      <c r="L51" s="93">
        <v>3</v>
      </c>
      <c r="M51" s="93">
        <v>4</v>
      </c>
      <c r="N51" s="93">
        <v>4</v>
      </c>
      <c r="O51" s="83" t="s">
        <v>741</v>
      </c>
      <c r="P51" s="86" t="str">
        <f>INDEX('Daily Activity List'!B:B,MATCH(A51,'Daily Activity List'!$A:$A))</f>
        <v>VHP - Characterization Sampling1</v>
      </c>
      <c r="Q51" s="99" t="str">
        <f t="shared" si="0"/>
        <v>Sp Stick</v>
      </c>
      <c r="R51" s="156">
        <f t="shared" si="1"/>
        <v>4.75</v>
      </c>
      <c r="S51" s="156">
        <f t="shared" si="2"/>
        <v>4.75</v>
      </c>
      <c r="T51" s="156" t="str">
        <f t="shared" si="3"/>
        <v/>
      </c>
      <c r="U51" s="156" t="str">
        <f t="shared" si="4"/>
        <v/>
      </c>
      <c r="V51" s="156" t="str">
        <f t="shared" si="5"/>
        <v/>
      </c>
    </row>
    <row r="52" spans="1:22" x14ac:dyDescent="0.25">
      <c r="A52" s="91">
        <v>40650</v>
      </c>
      <c r="B52" s="93">
        <v>108</v>
      </c>
      <c r="C52" s="93" t="s">
        <v>751</v>
      </c>
      <c r="D52" s="93" t="s">
        <v>743</v>
      </c>
      <c r="E52" s="93" t="b">
        <v>0</v>
      </c>
      <c r="F52" s="93" t="b">
        <v>0</v>
      </c>
      <c r="G52" s="93" t="b">
        <v>1</v>
      </c>
      <c r="H52" s="93" t="b">
        <v>0</v>
      </c>
      <c r="I52" s="93" t="b">
        <v>0</v>
      </c>
      <c r="J52" s="155">
        <v>2.4300000000000002</v>
      </c>
      <c r="K52" s="155">
        <v>4.0199999999999996</v>
      </c>
      <c r="L52" s="93">
        <v>3</v>
      </c>
      <c r="M52" s="93">
        <v>4</v>
      </c>
      <c r="N52" s="93">
        <v>3</v>
      </c>
      <c r="O52" s="83" t="s">
        <v>736</v>
      </c>
      <c r="P52" s="86" t="str">
        <f>INDEX('Daily Activity List'!B:B,MATCH(A52,'Daily Activity List'!$A:$A))</f>
        <v>VHP - Characterization Sampling1</v>
      </c>
      <c r="Q52" s="99" t="str">
        <f t="shared" si="0"/>
        <v>Swab</v>
      </c>
      <c r="R52" s="156">
        <f t="shared" si="1"/>
        <v>2.7499999999999991</v>
      </c>
      <c r="S52" s="156" t="str">
        <f t="shared" si="2"/>
        <v/>
      </c>
      <c r="T52" s="156" t="str">
        <f t="shared" si="3"/>
        <v/>
      </c>
      <c r="U52" s="156">
        <f t="shared" si="4"/>
        <v>2.7499999999999991</v>
      </c>
      <c r="V52" s="156" t="str">
        <f t="shared" si="5"/>
        <v/>
      </c>
    </row>
    <row r="53" spans="1:22" x14ac:dyDescent="0.25">
      <c r="A53" s="91">
        <v>40650</v>
      </c>
      <c r="B53" s="93">
        <v>108</v>
      </c>
      <c r="C53" s="93" t="s">
        <v>751</v>
      </c>
      <c r="D53" s="93" t="s">
        <v>743</v>
      </c>
      <c r="E53" s="93" t="b">
        <v>0</v>
      </c>
      <c r="F53" s="93" t="b">
        <v>1</v>
      </c>
      <c r="G53" s="93" t="b">
        <v>0</v>
      </c>
      <c r="H53" s="93" t="b">
        <v>0</v>
      </c>
      <c r="I53" s="93" t="b">
        <v>0</v>
      </c>
      <c r="J53" s="155">
        <v>4.41</v>
      </c>
      <c r="K53" s="155">
        <v>9.56</v>
      </c>
      <c r="L53" s="93">
        <v>3</v>
      </c>
      <c r="M53" s="93">
        <v>4</v>
      </c>
      <c r="N53" s="93">
        <v>3</v>
      </c>
      <c r="O53" s="83" t="s">
        <v>741</v>
      </c>
      <c r="P53" s="86" t="str">
        <f>INDEX('Daily Activity List'!B:B,MATCH(A53,'Daily Activity List'!$A:$A))</f>
        <v>VHP - Characterization Sampling1</v>
      </c>
      <c r="Q53" s="99" t="str">
        <f t="shared" si="0"/>
        <v>Sp Stick</v>
      </c>
      <c r="R53" s="156">
        <f t="shared" si="1"/>
        <v>6.6166666666666671</v>
      </c>
      <c r="S53" s="156">
        <f t="shared" si="2"/>
        <v>6.6166666666666671</v>
      </c>
      <c r="T53" s="156" t="str">
        <f t="shared" si="3"/>
        <v/>
      </c>
      <c r="U53" s="156" t="str">
        <f t="shared" si="4"/>
        <v/>
      </c>
      <c r="V53" s="156" t="str">
        <f t="shared" si="5"/>
        <v/>
      </c>
    </row>
    <row r="54" spans="1:22" x14ac:dyDescent="0.25">
      <c r="A54" s="91">
        <v>40650</v>
      </c>
      <c r="B54" s="93">
        <v>108</v>
      </c>
      <c r="C54" s="93" t="s">
        <v>751</v>
      </c>
      <c r="D54" s="93" t="s">
        <v>743</v>
      </c>
      <c r="E54" s="93" t="b">
        <v>0</v>
      </c>
      <c r="F54" s="93" t="b">
        <v>0</v>
      </c>
      <c r="G54" s="93" t="b">
        <v>0</v>
      </c>
      <c r="H54" s="93" t="b">
        <v>0</v>
      </c>
      <c r="I54" s="93" t="b">
        <v>1</v>
      </c>
      <c r="J54" s="155">
        <v>12.06</v>
      </c>
      <c r="K54" s="155">
        <v>16.23</v>
      </c>
      <c r="L54" s="93">
        <v>3</v>
      </c>
      <c r="M54" s="93">
        <v>4</v>
      </c>
      <c r="N54" s="93">
        <v>4</v>
      </c>
      <c r="O54" s="83" t="s">
        <v>745</v>
      </c>
      <c r="P54" s="86" t="str">
        <f>INDEX('Daily Activity List'!B:B,MATCH(A54,'Daily Activity List'!$A:$A))</f>
        <v>VHP - Characterization Sampling1</v>
      </c>
      <c r="Q54" s="99" t="str">
        <f t="shared" si="0"/>
        <v>Vac</v>
      </c>
      <c r="R54" s="156">
        <f t="shared" si="1"/>
        <v>4.4833333333333334</v>
      </c>
      <c r="S54" s="156" t="str">
        <f t="shared" si="2"/>
        <v/>
      </c>
      <c r="T54" s="156">
        <f t="shared" si="3"/>
        <v>4.4833333333333334</v>
      </c>
      <c r="U54" s="156" t="str">
        <f t="shared" si="4"/>
        <v/>
      </c>
      <c r="V54" s="156" t="str">
        <f t="shared" si="5"/>
        <v/>
      </c>
    </row>
    <row r="55" spans="1:22" x14ac:dyDescent="0.25">
      <c r="A55" s="91">
        <v>40650</v>
      </c>
      <c r="B55" s="93">
        <v>108</v>
      </c>
      <c r="C55" s="93" t="s">
        <v>751</v>
      </c>
      <c r="D55" s="93" t="s">
        <v>743</v>
      </c>
      <c r="E55" s="93" t="b">
        <v>0</v>
      </c>
      <c r="F55" s="93" t="b">
        <v>1</v>
      </c>
      <c r="G55" s="93" t="b">
        <v>0</v>
      </c>
      <c r="H55" s="93" t="b">
        <v>0</v>
      </c>
      <c r="I55" s="93" t="b">
        <v>0</v>
      </c>
      <c r="J55" s="155">
        <v>16.399999999999999</v>
      </c>
      <c r="K55" s="155">
        <v>21.31</v>
      </c>
      <c r="L55" s="93">
        <v>2</v>
      </c>
      <c r="M55" s="93">
        <v>3</v>
      </c>
      <c r="N55" s="93">
        <v>4</v>
      </c>
      <c r="O55" s="83" t="s">
        <v>761</v>
      </c>
      <c r="P55" s="86" t="str">
        <f>INDEX('Daily Activity List'!B:B,MATCH(A55,'Daily Activity List'!$A:$A))</f>
        <v>VHP - Characterization Sampling1</v>
      </c>
      <c r="Q55" s="99" t="str">
        <f t="shared" si="0"/>
        <v>Sp Stick</v>
      </c>
      <c r="R55" s="156">
        <f t="shared" si="1"/>
        <v>6.18333333333333</v>
      </c>
      <c r="S55" s="156">
        <f t="shared" si="2"/>
        <v>6.18333333333333</v>
      </c>
      <c r="T55" s="156" t="str">
        <f t="shared" si="3"/>
        <v/>
      </c>
      <c r="U55" s="156" t="str">
        <f t="shared" si="4"/>
        <v/>
      </c>
      <c r="V55" s="156" t="str">
        <f t="shared" si="5"/>
        <v/>
      </c>
    </row>
    <row r="56" spans="1:22" x14ac:dyDescent="0.25">
      <c r="A56" s="91">
        <v>40650</v>
      </c>
      <c r="B56" s="93" t="s">
        <v>407</v>
      </c>
      <c r="C56" s="93" t="s">
        <v>733</v>
      </c>
      <c r="D56" s="93" t="s">
        <v>762</v>
      </c>
      <c r="E56" s="93" t="b">
        <v>0</v>
      </c>
      <c r="F56" s="93" t="b">
        <v>1</v>
      </c>
      <c r="G56" s="93" t="b">
        <v>0</v>
      </c>
      <c r="H56" s="93" t="b">
        <v>0</v>
      </c>
      <c r="I56" s="93" t="b">
        <v>0</v>
      </c>
      <c r="J56" s="155">
        <v>2.56</v>
      </c>
      <c r="K56" s="155">
        <v>8.1199999999999992</v>
      </c>
      <c r="L56" s="93">
        <v>3</v>
      </c>
      <c r="M56" s="93">
        <v>4</v>
      </c>
      <c r="N56" s="93">
        <v>3</v>
      </c>
      <c r="O56" s="83" t="s">
        <v>742</v>
      </c>
      <c r="P56" s="86" t="str">
        <f>INDEX('Daily Activity List'!B:B,MATCH(A56,'Daily Activity List'!$A:$A))</f>
        <v>VHP - Characterization Sampling1</v>
      </c>
      <c r="Q56" s="99" t="str">
        <f t="shared" si="0"/>
        <v>Sp Stick</v>
      </c>
      <c r="R56" s="156">
        <f t="shared" si="1"/>
        <v>7.1333333333333329</v>
      </c>
      <c r="S56" s="156">
        <f t="shared" si="2"/>
        <v>7.1333333333333329</v>
      </c>
      <c r="T56" s="156" t="str">
        <f t="shared" si="3"/>
        <v/>
      </c>
      <c r="U56" s="156" t="str">
        <f t="shared" si="4"/>
        <v/>
      </c>
      <c r="V56" s="156" t="str">
        <f t="shared" si="5"/>
        <v/>
      </c>
    </row>
    <row r="57" spans="1:22" x14ac:dyDescent="0.25">
      <c r="A57" s="91">
        <v>40650</v>
      </c>
      <c r="B57" s="93" t="s">
        <v>407</v>
      </c>
      <c r="C57" s="93" t="s">
        <v>733</v>
      </c>
      <c r="D57" s="93" t="s">
        <v>762</v>
      </c>
      <c r="E57" s="93" t="b">
        <v>0</v>
      </c>
      <c r="F57" s="93" t="b">
        <v>1</v>
      </c>
      <c r="G57" s="93" t="b">
        <v>0</v>
      </c>
      <c r="H57" s="93" t="b">
        <v>0</v>
      </c>
      <c r="I57" s="93" t="b">
        <v>0</v>
      </c>
      <c r="J57" s="155">
        <v>9.1999999999999993</v>
      </c>
      <c r="K57" s="155">
        <v>14.35</v>
      </c>
      <c r="L57" s="93">
        <v>4</v>
      </c>
      <c r="M57" s="93">
        <v>4</v>
      </c>
      <c r="N57" s="93">
        <v>4</v>
      </c>
      <c r="O57" s="83" t="s">
        <v>741</v>
      </c>
      <c r="P57" s="86" t="str">
        <f>INDEX('Daily Activity List'!B:B,MATCH(A57,'Daily Activity List'!$A:$A))</f>
        <v>VHP - Characterization Sampling1</v>
      </c>
      <c r="Q57" s="99" t="str">
        <f t="shared" si="0"/>
        <v>Sp Stick</v>
      </c>
      <c r="R57" s="156">
        <f t="shared" si="1"/>
        <v>5.9166666666666643</v>
      </c>
      <c r="S57" s="156">
        <f t="shared" si="2"/>
        <v>5.9166666666666643</v>
      </c>
      <c r="T57" s="156" t="str">
        <f t="shared" si="3"/>
        <v/>
      </c>
      <c r="U57" s="156" t="str">
        <f t="shared" si="4"/>
        <v/>
      </c>
      <c r="V57" s="156" t="str">
        <f t="shared" si="5"/>
        <v/>
      </c>
    </row>
    <row r="58" spans="1:22" x14ac:dyDescent="0.25">
      <c r="A58" s="91">
        <v>40650</v>
      </c>
      <c r="B58" s="93" t="s">
        <v>407</v>
      </c>
      <c r="C58" s="93" t="s">
        <v>751</v>
      </c>
      <c r="D58" s="93" t="s">
        <v>762</v>
      </c>
      <c r="E58" s="93" t="b">
        <v>0</v>
      </c>
      <c r="F58" s="93" t="b">
        <v>0</v>
      </c>
      <c r="G58" s="93" t="b">
        <v>0</v>
      </c>
      <c r="H58" s="93" t="b">
        <v>0</v>
      </c>
      <c r="I58" s="93" t="b">
        <v>1</v>
      </c>
      <c r="J58" s="155">
        <v>0</v>
      </c>
      <c r="K58" s="155">
        <v>4.5</v>
      </c>
      <c r="L58" s="93">
        <v>3</v>
      </c>
      <c r="M58" s="93">
        <v>4</v>
      </c>
      <c r="N58" s="93">
        <v>5</v>
      </c>
      <c r="O58" s="83" t="s">
        <v>763</v>
      </c>
      <c r="P58" s="86" t="str">
        <f>INDEX('Daily Activity List'!B:B,MATCH(A58,'Daily Activity List'!$A:$A))</f>
        <v>VHP - Characterization Sampling1</v>
      </c>
      <c r="Q58" s="99" t="str">
        <f t="shared" si="0"/>
        <v>Vac</v>
      </c>
      <c r="R58" s="156">
        <f t="shared" si="1"/>
        <v>4.833333333333333</v>
      </c>
      <c r="S58" s="156" t="str">
        <f t="shared" si="2"/>
        <v/>
      </c>
      <c r="T58" s="156">
        <f t="shared" si="3"/>
        <v>4.833333333333333</v>
      </c>
      <c r="U58" s="156" t="str">
        <f t="shared" si="4"/>
        <v/>
      </c>
      <c r="V58" s="156" t="str">
        <f t="shared" si="5"/>
        <v/>
      </c>
    </row>
    <row r="59" spans="1:22" x14ac:dyDescent="0.25">
      <c r="A59" s="91">
        <v>40650</v>
      </c>
      <c r="B59" s="93" t="s">
        <v>407</v>
      </c>
      <c r="C59" s="93" t="s">
        <v>751</v>
      </c>
      <c r="D59" s="93" t="s">
        <v>762</v>
      </c>
      <c r="E59" s="93" t="b">
        <v>0</v>
      </c>
      <c r="F59" s="93" t="b">
        <v>0</v>
      </c>
      <c r="G59" s="93" t="b">
        <v>0</v>
      </c>
      <c r="H59" s="93" t="b">
        <v>0</v>
      </c>
      <c r="I59" s="93" t="b">
        <v>1</v>
      </c>
      <c r="J59" s="155">
        <v>1.01</v>
      </c>
      <c r="K59" s="155">
        <v>2.5299999999999998</v>
      </c>
      <c r="L59" s="93">
        <v>3</v>
      </c>
      <c r="M59" s="93">
        <v>5</v>
      </c>
      <c r="N59" s="93">
        <v>4</v>
      </c>
      <c r="O59" s="83" t="s">
        <v>764</v>
      </c>
      <c r="P59" s="86" t="str">
        <f>INDEX('Daily Activity List'!B:B,MATCH(A59,'Daily Activity List'!$A:$A))</f>
        <v>VHP - Characterization Sampling1</v>
      </c>
      <c r="Q59" s="99" t="str">
        <f t="shared" si="0"/>
        <v>Vac</v>
      </c>
      <c r="R59" s="156">
        <f t="shared" si="1"/>
        <v>1.8999999999999995</v>
      </c>
      <c r="S59" s="156" t="str">
        <f t="shared" si="2"/>
        <v/>
      </c>
      <c r="T59" s="156">
        <f t="shared" si="3"/>
        <v>1.8999999999999995</v>
      </c>
      <c r="U59" s="156" t="str">
        <f t="shared" si="4"/>
        <v/>
      </c>
      <c r="V59" s="156" t="str">
        <f t="shared" si="5"/>
        <v/>
      </c>
    </row>
    <row r="60" spans="1:22" x14ac:dyDescent="0.25">
      <c r="A60" s="91">
        <v>40650</v>
      </c>
      <c r="B60" s="93" t="s">
        <v>407</v>
      </c>
      <c r="C60" s="93" t="s">
        <v>751</v>
      </c>
      <c r="D60" s="93" t="s">
        <v>762</v>
      </c>
      <c r="E60" s="93" t="b">
        <v>0</v>
      </c>
      <c r="F60" s="93" t="b">
        <v>0</v>
      </c>
      <c r="G60" s="93" t="b">
        <v>0</v>
      </c>
      <c r="H60" s="93" t="b">
        <v>1</v>
      </c>
      <c r="I60" s="93" t="b">
        <v>0</v>
      </c>
      <c r="J60" s="155">
        <v>4.1399999999999997</v>
      </c>
      <c r="K60" s="155">
        <v>8.5500000000000007</v>
      </c>
      <c r="L60" s="93">
        <v>3</v>
      </c>
      <c r="M60" s="93">
        <v>4</v>
      </c>
      <c r="N60" s="93">
        <v>4</v>
      </c>
      <c r="O60" s="83" t="s">
        <v>765</v>
      </c>
      <c r="P60" s="86" t="str">
        <f>INDEX('Daily Activity List'!B:B,MATCH(A60,'Daily Activity List'!$A:$A))</f>
        <v>VHP - Characterization Sampling1</v>
      </c>
      <c r="Q60" s="99" t="str">
        <f t="shared" si="0"/>
        <v>Wipe</v>
      </c>
      <c r="R60" s="156">
        <f t="shared" si="1"/>
        <v>5.15</v>
      </c>
      <c r="S60" s="156" t="str">
        <f t="shared" si="2"/>
        <v/>
      </c>
      <c r="T60" s="156" t="str">
        <f t="shared" si="3"/>
        <v/>
      </c>
      <c r="U60" s="156" t="str">
        <f t="shared" si="4"/>
        <v/>
      </c>
      <c r="V60" s="156">
        <f t="shared" si="5"/>
        <v>5.15</v>
      </c>
    </row>
    <row r="61" spans="1:22" x14ac:dyDescent="0.25">
      <c r="A61" s="91">
        <v>40650</v>
      </c>
      <c r="B61" s="93" t="s">
        <v>407</v>
      </c>
      <c r="C61" s="93" t="s">
        <v>751</v>
      </c>
      <c r="D61" s="93" t="s">
        <v>762</v>
      </c>
      <c r="E61" s="93" t="b">
        <v>0</v>
      </c>
      <c r="F61" s="93" t="b">
        <v>1</v>
      </c>
      <c r="G61" s="93" t="b">
        <v>0</v>
      </c>
      <c r="H61" s="93" t="b">
        <v>0</v>
      </c>
      <c r="I61" s="93" t="b">
        <v>0</v>
      </c>
      <c r="J61" s="155">
        <v>5.49</v>
      </c>
      <c r="K61" s="155">
        <v>8.39</v>
      </c>
      <c r="L61" s="93">
        <v>3</v>
      </c>
      <c r="M61" s="93">
        <v>3</v>
      </c>
      <c r="N61" s="93">
        <v>4</v>
      </c>
      <c r="O61" s="83" t="s">
        <v>766</v>
      </c>
      <c r="P61" s="86" t="str">
        <f>INDEX('Daily Activity List'!B:B,MATCH(A61,'Daily Activity List'!$A:$A))</f>
        <v>VHP - Characterization Sampling1</v>
      </c>
      <c r="Q61" s="99" t="str">
        <f t="shared" si="0"/>
        <v>Sp Stick</v>
      </c>
      <c r="R61" s="156">
        <f t="shared" si="1"/>
        <v>4.4666666666666677</v>
      </c>
      <c r="S61" s="156">
        <f t="shared" si="2"/>
        <v>4.4666666666666677</v>
      </c>
      <c r="T61" s="156" t="str">
        <f t="shared" si="3"/>
        <v/>
      </c>
      <c r="U61" s="156" t="str">
        <f t="shared" si="4"/>
        <v/>
      </c>
      <c r="V61" s="156" t="str">
        <f t="shared" si="5"/>
        <v/>
      </c>
    </row>
    <row r="62" spans="1:22" x14ac:dyDescent="0.25">
      <c r="A62" s="91">
        <v>40650</v>
      </c>
      <c r="B62" s="93" t="s">
        <v>407</v>
      </c>
      <c r="C62" s="93" t="s">
        <v>751</v>
      </c>
      <c r="D62" s="93" t="s">
        <v>762</v>
      </c>
      <c r="E62" s="93" t="b">
        <v>0</v>
      </c>
      <c r="F62" s="93" t="b">
        <v>0</v>
      </c>
      <c r="G62" s="93" t="b">
        <v>0</v>
      </c>
      <c r="H62" s="93" t="b">
        <v>1</v>
      </c>
      <c r="I62" s="93" t="b">
        <v>0</v>
      </c>
      <c r="J62" s="155">
        <v>9.06</v>
      </c>
      <c r="K62" s="155">
        <v>11.38</v>
      </c>
      <c r="L62" s="93">
        <v>3</v>
      </c>
      <c r="M62" s="93">
        <v>4</v>
      </c>
      <c r="N62" s="93">
        <v>5</v>
      </c>
      <c r="O62" s="83" t="s">
        <v>767</v>
      </c>
      <c r="P62" s="86" t="str">
        <f>INDEX('Daily Activity List'!B:B,MATCH(A62,'Daily Activity List'!$A:$A))</f>
        <v>VHP - Characterization Sampling1</v>
      </c>
      <c r="Q62" s="99" t="str">
        <f t="shared" si="0"/>
        <v>Wipe</v>
      </c>
      <c r="R62" s="156">
        <f t="shared" si="1"/>
        <v>2.7333333333333356</v>
      </c>
      <c r="S62" s="156" t="str">
        <f t="shared" si="2"/>
        <v/>
      </c>
      <c r="T62" s="156" t="str">
        <f t="shared" si="3"/>
        <v/>
      </c>
      <c r="U62" s="156" t="str">
        <f t="shared" si="4"/>
        <v/>
      </c>
      <c r="V62" s="156">
        <f t="shared" si="5"/>
        <v>2.7333333333333356</v>
      </c>
    </row>
    <row r="63" spans="1:22" x14ac:dyDescent="0.25">
      <c r="A63" s="91">
        <v>40650</v>
      </c>
      <c r="B63" s="93" t="s">
        <v>407</v>
      </c>
      <c r="C63" s="93" t="s">
        <v>751</v>
      </c>
      <c r="D63" s="93" t="s">
        <v>762</v>
      </c>
      <c r="E63" s="93" t="b">
        <v>0</v>
      </c>
      <c r="F63" s="93" t="b">
        <v>0</v>
      </c>
      <c r="G63" s="93" t="b">
        <v>0</v>
      </c>
      <c r="H63" s="93" t="b">
        <v>1</v>
      </c>
      <c r="I63" s="93" t="b">
        <v>0</v>
      </c>
      <c r="J63" s="155">
        <v>12.35</v>
      </c>
      <c r="K63" s="155">
        <v>15.38</v>
      </c>
      <c r="L63" s="93">
        <v>3</v>
      </c>
      <c r="M63" s="93">
        <v>4</v>
      </c>
      <c r="N63" s="93">
        <v>4</v>
      </c>
      <c r="O63" s="83" t="s">
        <v>768</v>
      </c>
      <c r="P63" s="86" t="str">
        <f>INDEX('Daily Activity List'!B:B,MATCH(A63,'Daily Activity List'!$A:$A))</f>
        <v>VHP - Characterization Sampling1</v>
      </c>
      <c r="Q63" s="99" t="str">
        <f t="shared" si="0"/>
        <v>Wipe</v>
      </c>
      <c r="R63" s="156">
        <f t="shared" si="1"/>
        <v>4.2166666666666677</v>
      </c>
      <c r="S63" s="156" t="str">
        <f t="shared" si="2"/>
        <v/>
      </c>
      <c r="T63" s="156" t="str">
        <f t="shared" si="3"/>
        <v/>
      </c>
      <c r="U63" s="156" t="str">
        <f t="shared" si="4"/>
        <v/>
      </c>
      <c r="V63" s="156">
        <f t="shared" si="5"/>
        <v>4.2166666666666677</v>
      </c>
    </row>
    <row r="64" spans="1:22" x14ac:dyDescent="0.25">
      <c r="A64" s="91">
        <v>40650</v>
      </c>
      <c r="B64" s="93" t="s">
        <v>407</v>
      </c>
      <c r="C64" s="93" t="s">
        <v>751</v>
      </c>
      <c r="D64" s="93" t="s">
        <v>762</v>
      </c>
      <c r="E64" s="93" t="b">
        <v>1</v>
      </c>
      <c r="F64" s="93" t="b">
        <v>0</v>
      </c>
      <c r="G64" s="93" t="b">
        <v>0</v>
      </c>
      <c r="H64" s="93" t="b">
        <v>0</v>
      </c>
      <c r="I64" s="93" t="b">
        <v>0</v>
      </c>
      <c r="J64" s="155">
        <v>0</v>
      </c>
      <c r="K64" s="155">
        <v>1.57</v>
      </c>
      <c r="L64" s="93">
        <v>2</v>
      </c>
      <c r="M64" s="93">
        <v>3</v>
      </c>
      <c r="N64" s="93">
        <v>5</v>
      </c>
      <c r="O64" s="83" t="s">
        <v>769</v>
      </c>
      <c r="P64" s="86" t="str">
        <f>INDEX('Daily Activity List'!B:B,MATCH(A64,'Daily Activity List'!$A:$A))</f>
        <v>VHP - Characterization Sampling1</v>
      </c>
      <c r="Q64" s="99" t="str">
        <f t="shared" si="0"/>
        <v>Air</v>
      </c>
      <c r="R64" s="156">
        <f t="shared" si="1"/>
        <v>1.9500000000000002</v>
      </c>
      <c r="S64" s="156" t="str">
        <f t="shared" si="2"/>
        <v/>
      </c>
      <c r="T64" s="156" t="str">
        <f t="shared" si="3"/>
        <v/>
      </c>
      <c r="U64" s="156" t="str">
        <f t="shared" si="4"/>
        <v/>
      </c>
      <c r="V64" s="156" t="str">
        <f t="shared" si="5"/>
        <v/>
      </c>
    </row>
    <row r="65" spans="1:22" x14ac:dyDescent="0.25">
      <c r="A65" s="91">
        <v>40650</v>
      </c>
      <c r="B65" s="93" t="s">
        <v>407</v>
      </c>
      <c r="C65" s="93" t="s">
        <v>751</v>
      </c>
      <c r="D65" s="93" t="s">
        <v>762</v>
      </c>
      <c r="E65" s="93" t="b">
        <v>0</v>
      </c>
      <c r="F65" s="93" t="b">
        <v>1</v>
      </c>
      <c r="G65" s="93" t="b">
        <v>0</v>
      </c>
      <c r="H65" s="93" t="b">
        <v>0</v>
      </c>
      <c r="I65" s="93" t="b">
        <v>0</v>
      </c>
      <c r="J65" s="155">
        <v>15.48</v>
      </c>
      <c r="K65" s="155">
        <v>18.27</v>
      </c>
      <c r="L65" s="93">
        <v>3</v>
      </c>
      <c r="M65" s="93">
        <v>3</v>
      </c>
      <c r="N65" s="93">
        <v>4</v>
      </c>
      <c r="O65" s="83" t="s">
        <v>770</v>
      </c>
      <c r="P65" s="86" t="str">
        <f>INDEX('Daily Activity List'!B:B,MATCH(A65,'Daily Activity List'!$A:$A))</f>
        <v>VHP - Characterization Sampling1</v>
      </c>
      <c r="Q65" s="99" t="str">
        <f t="shared" si="0"/>
        <v>Sp Stick</v>
      </c>
      <c r="R65" s="156">
        <f t="shared" si="1"/>
        <v>4.25</v>
      </c>
      <c r="S65" s="156">
        <f t="shared" si="2"/>
        <v>4.25</v>
      </c>
      <c r="T65" s="156" t="str">
        <f t="shared" si="3"/>
        <v/>
      </c>
      <c r="U65" s="156" t="str">
        <f t="shared" si="4"/>
        <v/>
      </c>
      <c r="V65" s="156" t="str">
        <f t="shared" si="5"/>
        <v/>
      </c>
    </row>
    <row r="66" spans="1:22" x14ac:dyDescent="0.25">
      <c r="A66" s="91">
        <v>40650</v>
      </c>
      <c r="B66" s="93" t="s">
        <v>407</v>
      </c>
      <c r="C66" s="93" t="s">
        <v>751</v>
      </c>
      <c r="D66" s="93" t="s">
        <v>762</v>
      </c>
      <c r="E66" s="93" t="b">
        <v>1</v>
      </c>
      <c r="F66" s="93" t="b">
        <v>0</v>
      </c>
      <c r="G66" s="93" t="b">
        <v>0</v>
      </c>
      <c r="H66" s="93" t="b">
        <v>0</v>
      </c>
      <c r="I66" s="93" t="b">
        <v>0</v>
      </c>
      <c r="J66" s="155">
        <v>0</v>
      </c>
      <c r="K66" s="155">
        <v>1.58</v>
      </c>
      <c r="L66" s="93">
        <v>2</v>
      </c>
      <c r="M66" s="93">
        <v>3</v>
      </c>
      <c r="N66" s="93">
        <v>5</v>
      </c>
      <c r="O66" s="83" t="s">
        <v>771</v>
      </c>
      <c r="P66" s="86" t="str">
        <f>INDEX('Daily Activity List'!B:B,MATCH(A66,'Daily Activity List'!$A:$A))</f>
        <v>VHP - Characterization Sampling1</v>
      </c>
      <c r="Q66" s="99" t="str">
        <f t="shared" si="0"/>
        <v>Air</v>
      </c>
      <c r="R66" s="156">
        <f t="shared" si="1"/>
        <v>1.9666666666666668</v>
      </c>
      <c r="S66" s="156" t="str">
        <f t="shared" si="2"/>
        <v/>
      </c>
      <c r="T66" s="156" t="str">
        <f t="shared" si="3"/>
        <v/>
      </c>
      <c r="U66" s="156" t="str">
        <f t="shared" si="4"/>
        <v/>
      </c>
      <c r="V66" s="156" t="str">
        <f t="shared" si="5"/>
        <v/>
      </c>
    </row>
    <row r="67" spans="1:22" x14ac:dyDescent="0.25">
      <c r="A67" s="91">
        <v>40651</v>
      </c>
      <c r="B67" s="93">
        <v>105</v>
      </c>
      <c r="C67" s="93" t="s">
        <v>751</v>
      </c>
      <c r="D67" s="93" t="s">
        <v>734</v>
      </c>
      <c r="E67" s="93" t="b">
        <v>0</v>
      </c>
      <c r="F67" s="93" t="b">
        <v>1</v>
      </c>
      <c r="G67" s="93" t="b">
        <v>0</v>
      </c>
      <c r="H67" s="93" t="b">
        <v>0</v>
      </c>
      <c r="I67" s="93" t="b">
        <v>0</v>
      </c>
      <c r="J67" s="155">
        <v>2.5</v>
      </c>
      <c r="K67" s="155">
        <v>8.09</v>
      </c>
      <c r="L67" s="93">
        <v>3</v>
      </c>
      <c r="M67" s="93">
        <v>3</v>
      </c>
      <c r="N67" s="93">
        <v>4</v>
      </c>
      <c r="O67" s="83" t="s">
        <v>742</v>
      </c>
      <c r="P67" s="86" t="str">
        <f>INDEX('Daily Activity List'!B:B,MATCH(A67,'Daily Activity List'!$A:$A))</f>
        <v>VHP - Characterization Sampling1</v>
      </c>
      <c r="Q67" s="99" t="str">
        <f t="shared" ref="Q67:Q105" si="6">IF(E67,"Air",IF(F67,"Sp Stick",IF(G67,"Swab",IF(H67,"Wipe",IF(I67,"Vac","N/A")))))</f>
        <v>Sp Stick</v>
      </c>
      <c r="R67" s="156">
        <f t="shared" ref="R67:R105" si="7">ROUNDDOWN(K67,0)+(K67-ROUNDDOWN(K67,0))*100/60 - ROUNDDOWN(J67,0)+(J67-ROUNDDOWN(J67,0))*100/60</f>
        <v>6.9833333333333334</v>
      </c>
      <c r="S67" s="156">
        <f t="shared" ref="S67:S130" si="8">IF($Q67="Sp Stick",$R67,"")</f>
        <v>6.9833333333333334</v>
      </c>
      <c r="T67" s="156" t="str">
        <f t="shared" ref="T67:T130" si="9">IF($Q67="Vac",$R67,"")</f>
        <v/>
      </c>
      <c r="U67" s="156" t="str">
        <f t="shared" ref="U67:U130" si="10">IF($Q67="Swab",$R67,"")</f>
        <v/>
      </c>
      <c r="V67" s="156" t="str">
        <f t="shared" ref="V67:V130" si="11">IF($Q67="Wipe",$R67,"")</f>
        <v/>
      </c>
    </row>
    <row r="68" spans="1:22" x14ac:dyDescent="0.25">
      <c r="A68" s="91">
        <v>40651</v>
      </c>
      <c r="B68" s="93">
        <v>105</v>
      </c>
      <c r="C68" s="93" t="s">
        <v>751</v>
      </c>
      <c r="D68" s="93" t="s">
        <v>734</v>
      </c>
      <c r="E68" s="93" t="b">
        <v>0</v>
      </c>
      <c r="F68" s="93" t="b">
        <v>0</v>
      </c>
      <c r="G68" s="93" t="b">
        <v>0</v>
      </c>
      <c r="H68" s="93" t="b">
        <v>0</v>
      </c>
      <c r="I68" s="93" t="b">
        <v>1</v>
      </c>
      <c r="J68" s="155">
        <v>13.02</v>
      </c>
      <c r="K68" s="155">
        <v>21.56</v>
      </c>
      <c r="L68" s="93">
        <v>2</v>
      </c>
      <c r="M68" s="93">
        <v>3</v>
      </c>
      <c r="N68" s="93">
        <v>5</v>
      </c>
      <c r="O68" s="83" t="s">
        <v>741</v>
      </c>
      <c r="P68" s="86" t="str">
        <f>INDEX('Daily Activity List'!B:B,MATCH(A68,'Daily Activity List'!$A:$A))</f>
        <v>VHP - Characterization Sampling1</v>
      </c>
      <c r="Q68" s="99" t="str">
        <f t="shared" si="6"/>
        <v>Vac</v>
      </c>
      <c r="R68" s="156">
        <f t="shared" si="7"/>
        <v>8.9666666666666632</v>
      </c>
      <c r="S68" s="156" t="str">
        <f t="shared" si="8"/>
        <v/>
      </c>
      <c r="T68" s="156">
        <f t="shared" si="9"/>
        <v>8.9666666666666632</v>
      </c>
      <c r="U68" s="156" t="str">
        <f t="shared" si="10"/>
        <v/>
      </c>
      <c r="V68" s="156" t="str">
        <f t="shared" si="11"/>
        <v/>
      </c>
    </row>
    <row r="69" spans="1:22" x14ac:dyDescent="0.25">
      <c r="A69" s="91">
        <v>40651</v>
      </c>
      <c r="B69" s="93">
        <v>105</v>
      </c>
      <c r="C69" s="93" t="s">
        <v>751</v>
      </c>
      <c r="D69" s="93" t="s">
        <v>734</v>
      </c>
      <c r="E69" s="93" t="b">
        <v>0</v>
      </c>
      <c r="F69" s="93" t="b">
        <v>1</v>
      </c>
      <c r="G69" s="93" t="b">
        <v>0</v>
      </c>
      <c r="H69" s="93" t="b">
        <v>0</v>
      </c>
      <c r="I69" s="93" t="b">
        <v>1</v>
      </c>
      <c r="J69" s="155">
        <v>21.56</v>
      </c>
      <c r="K69" s="155">
        <v>25.05</v>
      </c>
      <c r="L69" s="93">
        <v>0</v>
      </c>
      <c r="M69" s="93">
        <v>5</v>
      </c>
      <c r="N69" s="93">
        <v>5</v>
      </c>
      <c r="O69" s="83" t="s">
        <v>772</v>
      </c>
      <c r="P69" s="86" t="str">
        <f>INDEX('Daily Activity List'!B:B,MATCH(A69,'Daily Activity List'!$A:$A))</f>
        <v>VHP - Characterization Sampling1</v>
      </c>
      <c r="Q69" s="99" t="str">
        <f t="shared" si="6"/>
        <v>Sp Stick</v>
      </c>
      <c r="R69" s="156">
        <f t="shared" si="7"/>
        <v>5.0166666666666666</v>
      </c>
      <c r="S69" s="156">
        <f t="shared" si="8"/>
        <v>5.0166666666666666</v>
      </c>
      <c r="T69" s="156" t="str">
        <f t="shared" si="9"/>
        <v/>
      </c>
      <c r="U69" s="156" t="str">
        <f t="shared" si="10"/>
        <v/>
      </c>
      <c r="V69" s="156" t="str">
        <f t="shared" si="11"/>
        <v/>
      </c>
    </row>
    <row r="70" spans="1:22" x14ac:dyDescent="0.25">
      <c r="A70" s="91">
        <v>40651</v>
      </c>
      <c r="B70" s="93">
        <v>105</v>
      </c>
      <c r="C70" s="93" t="s">
        <v>751</v>
      </c>
      <c r="D70" s="93" t="s">
        <v>734</v>
      </c>
      <c r="E70" s="93" t="b">
        <v>0</v>
      </c>
      <c r="F70" s="93" t="b">
        <v>1</v>
      </c>
      <c r="G70" s="93" t="b">
        <v>0</v>
      </c>
      <c r="H70" s="93" t="b">
        <v>0</v>
      </c>
      <c r="I70" s="93" t="b">
        <v>0</v>
      </c>
      <c r="J70" s="155">
        <v>25.05</v>
      </c>
      <c r="K70" s="155">
        <v>28.05</v>
      </c>
      <c r="L70" s="93">
        <v>3</v>
      </c>
      <c r="M70" s="93">
        <v>3</v>
      </c>
      <c r="N70" s="93">
        <v>4</v>
      </c>
      <c r="O70" s="83" t="s">
        <v>773</v>
      </c>
      <c r="P70" s="86" t="str">
        <f>INDEX('Daily Activity List'!B:B,MATCH(A70,'Daily Activity List'!$A:$A))</f>
        <v>VHP - Characterization Sampling1</v>
      </c>
      <c r="Q70" s="99" t="str">
        <f t="shared" si="6"/>
        <v>Sp Stick</v>
      </c>
      <c r="R70" s="156">
        <f t="shared" si="7"/>
        <v>3.1666666666666701</v>
      </c>
      <c r="S70" s="156">
        <f t="shared" si="8"/>
        <v>3.1666666666666701</v>
      </c>
      <c r="T70" s="156" t="str">
        <f t="shared" si="9"/>
        <v/>
      </c>
      <c r="U70" s="156" t="str">
        <f t="shared" si="10"/>
        <v/>
      </c>
      <c r="V70" s="156" t="str">
        <f t="shared" si="11"/>
        <v/>
      </c>
    </row>
    <row r="71" spans="1:22" x14ac:dyDescent="0.25">
      <c r="A71" s="91">
        <v>40651</v>
      </c>
      <c r="B71" s="93">
        <v>105</v>
      </c>
      <c r="C71" s="93" t="s">
        <v>751</v>
      </c>
      <c r="D71" s="93" t="s">
        <v>734</v>
      </c>
      <c r="E71" s="93" t="b">
        <v>0</v>
      </c>
      <c r="F71" s="93" t="b">
        <v>0</v>
      </c>
      <c r="G71" s="93" t="b">
        <v>0</v>
      </c>
      <c r="H71" s="93" t="b">
        <v>0</v>
      </c>
      <c r="I71" s="93" t="b">
        <v>1</v>
      </c>
      <c r="J71" s="155">
        <v>0</v>
      </c>
      <c r="K71" s="155">
        <v>10.56</v>
      </c>
      <c r="L71" s="93">
        <v>2</v>
      </c>
      <c r="M71" s="93">
        <v>2</v>
      </c>
      <c r="N71" s="93">
        <v>5</v>
      </c>
      <c r="O71" s="83" t="s">
        <v>741</v>
      </c>
      <c r="P71" s="86" t="str">
        <f>INDEX('Daily Activity List'!B:B,MATCH(A71,'Daily Activity List'!$A:$A))</f>
        <v>VHP - Characterization Sampling1</v>
      </c>
      <c r="Q71" s="99" t="str">
        <f t="shared" si="6"/>
        <v>Vac</v>
      </c>
      <c r="R71" s="156">
        <f t="shared" si="7"/>
        <v>10.933333333333334</v>
      </c>
      <c r="S71" s="156" t="str">
        <f t="shared" si="8"/>
        <v/>
      </c>
      <c r="T71" s="156">
        <f t="shared" si="9"/>
        <v>10.933333333333334</v>
      </c>
      <c r="U71" s="156" t="str">
        <f t="shared" si="10"/>
        <v/>
      </c>
      <c r="V71" s="156" t="str">
        <f t="shared" si="11"/>
        <v/>
      </c>
    </row>
    <row r="72" spans="1:22" x14ac:dyDescent="0.25">
      <c r="A72" s="91">
        <v>40651</v>
      </c>
      <c r="B72" s="93">
        <v>105</v>
      </c>
      <c r="C72" s="93" t="s">
        <v>751</v>
      </c>
      <c r="D72" s="93" t="s">
        <v>734</v>
      </c>
      <c r="E72" s="93" t="b">
        <v>0</v>
      </c>
      <c r="F72" s="93" t="b">
        <v>0</v>
      </c>
      <c r="G72" s="93" t="b">
        <v>1</v>
      </c>
      <c r="H72" s="93" t="b">
        <v>0</v>
      </c>
      <c r="I72" s="93" t="b">
        <v>0</v>
      </c>
      <c r="J72" s="155">
        <v>0</v>
      </c>
      <c r="K72" s="155">
        <v>2.39</v>
      </c>
      <c r="L72" s="93">
        <v>3</v>
      </c>
      <c r="M72" s="93">
        <v>3</v>
      </c>
      <c r="N72" s="93">
        <v>4</v>
      </c>
      <c r="O72" s="83" t="s">
        <v>774</v>
      </c>
      <c r="P72" s="86" t="str">
        <f>INDEX('Daily Activity List'!B:B,MATCH(A72,'Daily Activity List'!$A:$A))</f>
        <v>VHP - Characterization Sampling1</v>
      </c>
      <c r="Q72" s="99" t="str">
        <f t="shared" si="6"/>
        <v>Swab</v>
      </c>
      <c r="R72" s="156">
        <f t="shared" si="7"/>
        <v>2.6500000000000004</v>
      </c>
      <c r="S72" s="156" t="str">
        <f t="shared" si="8"/>
        <v/>
      </c>
      <c r="T72" s="156" t="str">
        <f t="shared" si="9"/>
        <v/>
      </c>
      <c r="U72" s="156">
        <f t="shared" si="10"/>
        <v>2.6500000000000004</v>
      </c>
      <c r="V72" s="156" t="str">
        <f t="shared" si="11"/>
        <v/>
      </c>
    </row>
    <row r="73" spans="1:22" x14ac:dyDescent="0.25">
      <c r="A73" s="91">
        <v>40651</v>
      </c>
      <c r="B73" s="93">
        <v>106</v>
      </c>
      <c r="C73" s="93" t="s">
        <v>751</v>
      </c>
      <c r="D73" s="93" t="s">
        <v>743</v>
      </c>
      <c r="E73" s="93" t="b">
        <v>0</v>
      </c>
      <c r="F73" s="93" t="b">
        <v>0</v>
      </c>
      <c r="G73" s="93" t="b">
        <v>0</v>
      </c>
      <c r="H73" s="93" t="b">
        <v>0</v>
      </c>
      <c r="I73" s="93" t="b">
        <v>1</v>
      </c>
      <c r="J73" s="155">
        <v>0</v>
      </c>
      <c r="K73" s="155">
        <v>9.4600000000000009</v>
      </c>
      <c r="L73" s="93">
        <v>3</v>
      </c>
      <c r="M73" s="93">
        <v>3</v>
      </c>
      <c r="N73" s="93">
        <v>5</v>
      </c>
      <c r="O73" s="83" t="s">
        <v>741</v>
      </c>
      <c r="P73" s="86" t="str">
        <f>INDEX('Daily Activity List'!B:B,MATCH(A73,'Daily Activity List'!$A:$A))</f>
        <v>VHP - Characterization Sampling1</v>
      </c>
      <c r="Q73" s="99" t="str">
        <f t="shared" si="6"/>
        <v>Vac</v>
      </c>
      <c r="R73" s="156">
        <f t="shared" si="7"/>
        <v>9.7666666666666675</v>
      </c>
      <c r="S73" s="156" t="str">
        <f t="shared" si="8"/>
        <v/>
      </c>
      <c r="T73" s="156">
        <f t="shared" si="9"/>
        <v>9.7666666666666675</v>
      </c>
      <c r="U73" s="156" t="str">
        <f t="shared" si="10"/>
        <v/>
      </c>
      <c r="V73" s="156" t="str">
        <f t="shared" si="11"/>
        <v/>
      </c>
    </row>
    <row r="74" spans="1:22" x14ac:dyDescent="0.25">
      <c r="A74" s="91">
        <v>40651</v>
      </c>
      <c r="B74" s="93">
        <v>106</v>
      </c>
      <c r="C74" s="93" t="s">
        <v>751</v>
      </c>
      <c r="D74" s="93" t="s">
        <v>743</v>
      </c>
      <c r="E74" s="93" t="b">
        <v>0</v>
      </c>
      <c r="F74" s="93" t="b">
        <v>0</v>
      </c>
      <c r="G74" s="93" t="b">
        <v>0</v>
      </c>
      <c r="H74" s="93" t="b">
        <v>0</v>
      </c>
      <c r="I74" s="93" t="b">
        <v>0</v>
      </c>
      <c r="J74" s="155">
        <v>10.43</v>
      </c>
      <c r="K74" s="155">
        <v>12.24</v>
      </c>
      <c r="L74" s="93">
        <v>0</v>
      </c>
      <c r="M74" s="93">
        <v>5</v>
      </c>
      <c r="N74" s="93">
        <v>5</v>
      </c>
      <c r="O74" s="83" t="s">
        <v>775</v>
      </c>
      <c r="P74" s="86" t="str">
        <f>INDEX('Daily Activity List'!B:B,MATCH(A74,'Daily Activity List'!$A:$A))</f>
        <v>VHP - Characterization Sampling1</v>
      </c>
      <c r="Q74" s="99" t="str">
        <f t="shared" si="6"/>
        <v>N/A</v>
      </c>
      <c r="R74" s="156">
        <f t="shared" si="7"/>
        <v>3.1166666666666667</v>
      </c>
      <c r="S74" s="156" t="str">
        <f t="shared" si="8"/>
        <v/>
      </c>
      <c r="T74" s="156" t="str">
        <f t="shared" si="9"/>
        <v/>
      </c>
      <c r="U74" s="156" t="str">
        <f t="shared" si="10"/>
        <v/>
      </c>
      <c r="V74" s="156" t="str">
        <f t="shared" si="11"/>
        <v/>
      </c>
    </row>
    <row r="75" spans="1:22" x14ac:dyDescent="0.25">
      <c r="A75" s="91">
        <v>40651</v>
      </c>
      <c r="B75" s="93">
        <v>106</v>
      </c>
      <c r="C75" s="93" t="s">
        <v>751</v>
      </c>
      <c r="D75" s="93" t="s">
        <v>743</v>
      </c>
      <c r="E75" s="93" t="b">
        <v>0</v>
      </c>
      <c r="F75" s="93" t="b">
        <v>0</v>
      </c>
      <c r="G75" s="93" t="b">
        <v>0</v>
      </c>
      <c r="H75" s="93" t="b">
        <v>0</v>
      </c>
      <c r="I75" s="93" t="b">
        <v>1</v>
      </c>
      <c r="J75" s="155">
        <v>10.43</v>
      </c>
      <c r="K75" s="155">
        <v>17.02</v>
      </c>
      <c r="L75" s="93">
        <v>3</v>
      </c>
      <c r="M75" s="93">
        <v>3</v>
      </c>
      <c r="N75" s="93">
        <v>5</v>
      </c>
      <c r="O75" s="83" t="s">
        <v>776</v>
      </c>
      <c r="P75" s="86" t="str">
        <f>INDEX('Daily Activity List'!B:B,MATCH(A75,'Daily Activity List'!$A:$A))</f>
        <v>VHP - Characterization Sampling1</v>
      </c>
      <c r="Q75" s="99" t="str">
        <f t="shared" si="6"/>
        <v>Vac</v>
      </c>
      <c r="R75" s="156">
        <f t="shared" si="7"/>
        <v>7.7499999999999973</v>
      </c>
      <c r="S75" s="156" t="str">
        <f t="shared" si="8"/>
        <v/>
      </c>
      <c r="T75" s="156">
        <f t="shared" si="9"/>
        <v>7.7499999999999973</v>
      </c>
      <c r="U75" s="156" t="str">
        <f t="shared" si="10"/>
        <v/>
      </c>
      <c r="V75" s="156" t="str">
        <f t="shared" si="11"/>
        <v/>
      </c>
    </row>
    <row r="76" spans="1:22" x14ac:dyDescent="0.25">
      <c r="A76" s="91">
        <v>40651</v>
      </c>
      <c r="B76" s="93">
        <v>106</v>
      </c>
      <c r="C76" s="93" t="s">
        <v>751</v>
      </c>
      <c r="D76" s="93" t="s">
        <v>743</v>
      </c>
      <c r="E76" s="93" t="b">
        <v>0</v>
      </c>
      <c r="F76" s="93" t="b">
        <v>0</v>
      </c>
      <c r="G76" s="93" t="b">
        <v>0</v>
      </c>
      <c r="H76" s="93" t="b">
        <v>0</v>
      </c>
      <c r="I76" s="93" t="b">
        <v>1</v>
      </c>
      <c r="J76" s="155">
        <v>19.05</v>
      </c>
      <c r="K76" s="155">
        <v>26.03</v>
      </c>
      <c r="L76" s="93">
        <v>3</v>
      </c>
      <c r="M76" s="93">
        <v>2</v>
      </c>
      <c r="N76" s="93">
        <v>5</v>
      </c>
      <c r="O76" s="83" t="s">
        <v>745</v>
      </c>
      <c r="P76" s="86" t="str">
        <f>INDEX('Daily Activity List'!B:B,MATCH(A76,'Daily Activity List'!$A:$A))</f>
        <v>VHP - Characterization Sampling1</v>
      </c>
      <c r="Q76" s="99" t="str">
        <f t="shared" si="6"/>
        <v>Vac</v>
      </c>
      <c r="R76" s="156">
        <f t="shared" si="7"/>
        <v>7.1333333333333355</v>
      </c>
      <c r="S76" s="156" t="str">
        <f t="shared" si="8"/>
        <v/>
      </c>
      <c r="T76" s="156">
        <f t="shared" si="9"/>
        <v>7.1333333333333355</v>
      </c>
      <c r="U76" s="156" t="str">
        <f t="shared" si="10"/>
        <v/>
      </c>
      <c r="V76" s="156" t="str">
        <f t="shared" si="11"/>
        <v/>
      </c>
    </row>
    <row r="77" spans="1:22" x14ac:dyDescent="0.25">
      <c r="A77" s="91">
        <v>40651</v>
      </c>
      <c r="B77" s="93">
        <v>106</v>
      </c>
      <c r="C77" s="93" t="s">
        <v>751</v>
      </c>
      <c r="D77" s="93" t="s">
        <v>743</v>
      </c>
      <c r="E77" s="93" t="b">
        <v>0</v>
      </c>
      <c r="F77" s="93" t="b">
        <v>0</v>
      </c>
      <c r="G77" s="93" t="b">
        <v>0</v>
      </c>
      <c r="H77" s="93" t="b">
        <v>0</v>
      </c>
      <c r="I77" s="93" t="b">
        <v>1</v>
      </c>
      <c r="J77" s="155">
        <v>27.2</v>
      </c>
      <c r="K77" s="155">
        <v>38.17</v>
      </c>
      <c r="L77" s="93">
        <v>2</v>
      </c>
      <c r="M77" s="93">
        <v>2</v>
      </c>
      <c r="N77" s="93">
        <v>5</v>
      </c>
      <c r="O77" s="83" t="s">
        <v>741</v>
      </c>
      <c r="P77" s="86" t="str">
        <f>INDEX('Daily Activity List'!B:B,MATCH(A77,'Daily Activity List'!$A:$A))</f>
        <v>VHP - Characterization Sampling1</v>
      </c>
      <c r="Q77" s="99" t="str">
        <f t="shared" si="6"/>
        <v>Vac</v>
      </c>
      <c r="R77" s="156">
        <f t="shared" si="7"/>
        <v>11.616666666666671</v>
      </c>
      <c r="S77" s="156" t="str">
        <f t="shared" si="8"/>
        <v/>
      </c>
      <c r="T77" s="156">
        <f t="shared" si="9"/>
        <v>11.616666666666671</v>
      </c>
      <c r="U77" s="156" t="str">
        <f t="shared" si="10"/>
        <v/>
      </c>
      <c r="V77" s="156" t="str">
        <f t="shared" si="11"/>
        <v/>
      </c>
    </row>
    <row r="78" spans="1:22" x14ac:dyDescent="0.25">
      <c r="A78" s="91">
        <v>40651</v>
      </c>
      <c r="B78" s="93">
        <v>106</v>
      </c>
      <c r="C78" s="93" t="s">
        <v>751</v>
      </c>
      <c r="D78" s="93" t="s">
        <v>743</v>
      </c>
      <c r="E78" s="93" t="b">
        <v>0</v>
      </c>
      <c r="F78" s="93" t="b">
        <v>0</v>
      </c>
      <c r="G78" s="93" t="b">
        <v>1</v>
      </c>
      <c r="H78" s="93" t="b">
        <v>0</v>
      </c>
      <c r="I78" s="93" t="b">
        <v>0</v>
      </c>
      <c r="J78" s="155">
        <v>0</v>
      </c>
      <c r="K78" s="155">
        <v>4.12</v>
      </c>
      <c r="L78" s="93">
        <v>3</v>
      </c>
      <c r="M78" s="93">
        <v>4</v>
      </c>
      <c r="N78" s="93">
        <v>4</v>
      </c>
      <c r="O78" s="83" t="s">
        <v>774</v>
      </c>
      <c r="P78" s="86" t="str">
        <f>INDEX('Daily Activity List'!B:B,MATCH(A78,'Daily Activity List'!$A:$A))</f>
        <v>VHP - Characterization Sampling1</v>
      </c>
      <c r="Q78" s="99" t="str">
        <f t="shared" si="6"/>
        <v>Swab</v>
      </c>
      <c r="R78" s="156">
        <f t="shared" si="7"/>
        <v>4.2</v>
      </c>
      <c r="S78" s="156" t="str">
        <f t="shared" si="8"/>
        <v/>
      </c>
      <c r="T78" s="156" t="str">
        <f t="shared" si="9"/>
        <v/>
      </c>
      <c r="U78" s="156">
        <f t="shared" si="10"/>
        <v>4.2</v>
      </c>
      <c r="V78" s="156" t="str">
        <f t="shared" si="11"/>
        <v/>
      </c>
    </row>
    <row r="79" spans="1:22" x14ac:dyDescent="0.25">
      <c r="A79" s="91">
        <v>40651</v>
      </c>
      <c r="B79" s="93">
        <v>106</v>
      </c>
      <c r="C79" s="93" t="s">
        <v>751</v>
      </c>
      <c r="D79" s="93" t="s">
        <v>743</v>
      </c>
      <c r="E79" s="93" t="b">
        <v>0</v>
      </c>
      <c r="F79" s="93" t="b">
        <v>1</v>
      </c>
      <c r="G79" s="93" t="b">
        <v>0</v>
      </c>
      <c r="H79" s="93" t="b">
        <v>0</v>
      </c>
      <c r="I79" s="93" t="b">
        <v>0</v>
      </c>
      <c r="J79" s="155">
        <v>5.25</v>
      </c>
      <c r="K79" s="155">
        <v>9.07</v>
      </c>
      <c r="L79" s="93">
        <v>3</v>
      </c>
      <c r="M79" s="93">
        <v>3</v>
      </c>
      <c r="N79" s="93">
        <v>4</v>
      </c>
      <c r="O79" s="83" t="s">
        <v>748</v>
      </c>
      <c r="P79" s="86" t="str">
        <f>INDEX('Daily Activity List'!B:B,MATCH(A79,'Daily Activity List'!$A:$A))</f>
        <v>VHP - Characterization Sampling1</v>
      </c>
      <c r="Q79" s="99" t="str">
        <f t="shared" si="6"/>
        <v>Sp Stick</v>
      </c>
      <c r="R79" s="156">
        <f t="shared" si="7"/>
        <v>4.5333333333333341</v>
      </c>
      <c r="S79" s="156">
        <f t="shared" si="8"/>
        <v>4.5333333333333341</v>
      </c>
      <c r="T79" s="156" t="str">
        <f t="shared" si="9"/>
        <v/>
      </c>
      <c r="U79" s="156" t="str">
        <f t="shared" si="10"/>
        <v/>
      </c>
      <c r="V79" s="156" t="str">
        <f t="shared" si="11"/>
        <v/>
      </c>
    </row>
    <row r="80" spans="1:22" x14ac:dyDescent="0.25">
      <c r="A80" s="91">
        <v>40651</v>
      </c>
      <c r="B80" s="93">
        <v>103</v>
      </c>
      <c r="C80" s="93" t="s">
        <v>751</v>
      </c>
      <c r="D80" s="93" t="s">
        <v>777</v>
      </c>
      <c r="E80" s="93" t="b">
        <v>0</v>
      </c>
      <c r="F80" s="93" t="b">
        <v>1</v>
      </c>
      <c r="G80" s="93" t="b">
        <v>0</v>
      </c>
      <c r="H80" s="93" t="b">
        <v>0</v>
      </c>
      <c r="I80" s="93" t="b">
        <v>0</v>
      </c>
      <c r="J80" s="155">
        <v>0</v>
      </c>
      <c r="K80" s="155">
        <v>3.43</v>
      </c>
      <c r="L80" s="93">
        <v>2</v>
      </c>
      <c r="M80" s="93">
        <v>2</v>
      </c>
      <c r="N80" s="93">
        <v>4</v>
      </c>
      <c r="O80" s="83" t="s">
        <v>741</v>
      </c>
      <c r="P80" s="86" t="str">
        <f>INDEX('Daily Activity List'!B:B,MATCH(A80,'Daily Activity List'!$A:$A))</f>
        <v>VHP - Characterization Sampling1</v>
      </c>
      <c r="Q80" s="99" t="str">
        <f t="shared" si="6"/>
        <v>Sp Stick</v>
      </c>
      <c r="R80" s="156">
        <f t="shared" si="7"/>
        <v>3.7166666666666668</v>
      </c>
      <c r="S80" s="156">
        <f t="shared" si="8"/>
        <v>3.7166666666666668</v>
      </c>
      <c r="T80" s="156" t="str">
        <f t="shared" si="9"/>
        <v/>
      </c>
      <c r="U80" s="156" t="str">
        <f t="shared" si="10"/>
        <v/>
      </c>
      <c r="V80" s="156" t="str">
        <f t="shared" si="11"/>
        <v/>
      </c>
    </row>
    <row r="81" spans="1:22" x14ac:dyDescent="0.25">
      <c r="A81" s="91">
        <v>40651</v>
      </c>
      <c r="B81" s="93">
        <v>103</v>
      </c>
      <c r="C81" s="93" t="s">
        <v>751</v>
      </c>
      <c r="D81" s="93" t="s">
        <v>777</v>
      </c>
      <c r="E81" s="93" t="b">
        <v>0</v>
      </c>
      <c r="F81" s="93" t="b">
        <v>1</v>
      </c>
      <c r="G81" s="93" t="b">
        <v>0</v>
      </c>
      <c r="H81" s="93" t="b">
        <v>0</v>
      </c>
      <c r="I81" s="93" t="b">
        <v>0</v>
      </c>
      <c r="J81" s="155">
        <v>-0.4</v>
      </c>
      <c r="K81" s="155">
        <v>2.25</v>
      </c>
      <c r="L81" s="93">
        <v>3</v>
      </c>
      <c r="M81" s="93">
        <v>3</v>
      </c>
      <c r="N81" s="93">
        <v>4</v>
      </c>
      <c r="O81" s="83" t="s">
        <v>778</v>
      </c>
      <c r="P81" s="86" t="str">
        <f>INDEX('Daily Activity List'!B:B,MATCH(A81,'Daily Activity List'!$A:$A))</f>
        <v>VHP - Characterization Sampling1</v>
      </c>
      <c r="Q81" s="99" t="str">
        <f t="shared" si="6"/>
        <v>Sp Stick</v>
      </c>
      <c r="R81" s="156">
        <f t="shared" si="7"/>
        <v>1.75</v>
      </c>
      <c r="S81" s="156">
        <f t="shared" si="8"/>
        <v>1.75</v>
      </c>
      <c r="T81" s="156" t="str">
        <f t="shared" si="9"/>
        <v/>
      </c>
      <c r="U81" s="156" t="str">
        <f t="shared" si="10"/>
        <v/>
      </c>
      <c r="V81" s="156" t="str">
        <f t="shared" si="11"/>
        <v/>
      </c>
    </row>
    <row r="82" spans="1:22" x14ac:dyDescent="0.25">
      <c r="A82" s="91">
        <v>40651</v>
      </c>
      <c r="B82" s="93">
        <v>103</v>
      </c>
      <c r="C82" s="93" t="s">
        <v>751</v>
      </c>
      <c r="D82" s="93" t="s">
        <v>777</v>
      </c>
      <c r="E82" s="93" t="b">
        <v>0</v>
      </c>
      <c r="F82" s="93" t="b">
        <v>1</v>
      </c>
      <c r="G82" s="93" t="b">
        <v>0</v>
      </c>
      <c r="H82" s="93" t="b">
        <v>0</v>
      </c>
      <c r="I82" s="93" t="b">
        <v>0</v>
      </c>
      <c r="J82" s="155">
        <v>4.5</v>
      </c>
      <c r="K82" s="155">
        <v>7.56</v>
      </c>
      <c r="L82" s="93">
        <v>3</v>
      </c>
      <c r="M82" s="93">
        <v>4</v>
      </c>
      <c r="N82" s="93">
        <v>4</v>
      </c>
      <c r="O82" s="83" t="s">
        <v>741</v>
      </c>
      <c r="P82" s="86" t="str">
        <f>INDEX('Daily Activity List'!B:B,MATCH(A82,'Daily Activity List'!$A:$A))</f>
        <v>VHP - Characterization Sampling1</v>
      </c>
      <c r="Q82" s="99" t="str">
        <f t="shared" si="6"/>
        <v>Sp Stick</v>
      </c>
      <c r="R82" s="156">
        <f t="shared" si="7"/>
        <v>4.7666666666666657</v>
      </c>
      <c r="S82" s="156">
        <f t="shared" si="8"/>
        <v>4.7666666666666657</v>
      </c>
      <c r="T82" s="156" t="str">
        <f t="shared" si="9"/>
        <v/>
      </c>
      <c r="U82" s="156" t="str">
        <f t="shared" si="10"/>
        <v/>
      </c>
      <c r="V82" s="156" t="str">
        <f t="shared" si="11"/>
        <v/>
      </c>
    </row>
    <row r="83" spans="1:22" x14ac:dyDescent="0.25">
      <c r="A83" s="91">
        <v>40651</v>
      </c>
      <c r="B83" s="93">
        <v>103</v>
      </c>
      <c r="C83" s="93" t="s">
        <v>751</v>
      </c>
      <c r="D83" s="93" t="s">
        <v>777</v>
      </c>
      <c r="E83" s="93" t="b">
        <v>0</v>
      </c>
      <c r="F83" s="93" t="b">
        <v>1</v>
      </c>
      <c r="G83" s="93" t="b">
        <v>0</v>
      </c>
      <c r="H83" s="93" t="b">
        <v>0</v>
      </c>
      <c r="I83" s="93" t="b">
        <v>0</v>
      </c>
      <c r="J83" s="155">
        <v>0</v>
      </c>
      <c r="K83" s="155">
        <v>2.56</v>
      </c>
      <c r="L83" s="93">
        <v>3</v>
      </c>
      <c r="M83" s="93">
        <v>3</v>
      </c>
      <c r="N83" s="93">
        <v>4</v>
      </c>
      <c r="O83" s="83" t="s">
        <v>742</v>
      </c>
      <c r="P83" s="86" t="str">
        <f>INDEX('Daily Activity List'!B:B,MATCH(A83,'Daily Activity List'!$A:$A))</f>
        <v>VHP - Characterization Sampling1</v>
      </c>
      <c r="Q83" s="99" t="str">
        <f t="shared" si="6"/>
        <v>Sp Stick</v>
      </c>
      <c r="R83" s="156">
        <f t="shared" si="7"/>
        <v>2.9333333333333336</v>
      </c>
      <c r="S83" s="156">
        <f t="shared" si="8"/>
        <v>2.9333333333333336</v>
      </c>
      <c r="T83" s="156" t="str">
        <f t="shared" si="9"/>
        <v/>
      </c>
      <c r="U83" s="156" t="str">
        <f t="shared" si="10"/>
        <v/>
      </c>
      <c r="V83" s="156" t="str">
        <f t="shared" si="11"/>
        <v/>
      </c>
    </row>
    <row r="84" spans="1:22" x14ac:dyDescent="0.25">
      <c r="A84" s="91">
        <v>40651</v>
      </c>
      <c r="B84" s="93">
        <v>103</v>
      </c>
      <c r="C84" s="93" t="s">
        <v>751</v>
      </c>
      <c r="D84" s="93" t="s">
        <v>777</v>
      </c>
      <c r="E84" s="93" t="b">
        <v>0</v>
      </c>
      <c r="F84" s="93" t="b">
        <v>1</v>
      </c>
      <c r="G84" s="93" t="b">
        <v>0</v>
      </c>
      <c r="H84" s="93" t="b">
        <v>0</v>
      </c>
      <c r="I84" s="93" t="b">
        <v>0</v>
      </c>
      <c r="J84" s="155">
        <v>0</v>
      </c>
      <c r="K84" s="155">
        <v>3.21</v>
      </c>
      <c r="L84" s="93">
        <v>3</v>
      </c>
      <c r="M84" s="93">
        <v>3</v>
      </c>
      <c r="N84" s="93">
        <v>4</v>
      </c>
      <c r="O84" s="83" t="s">
        <v>779</v>
      </c>
      <c r="P84" s="86" t="str">
        <f>INDEX('Daily Activity List'!B:B,MATCH(A84,'Daily Activity List'!$A:$A))</f>
        <v>VHP - Characterization Sampling1</v>
      </c>
      <c r="Q84" s="99" t="str">
        <f t="shared" si="6"/>
        <v>Sp Stick</v>
      </c>
      <c r="R84" s="156">
        <f t="shared" si="7"/>
        <v>3.35</v>
      </c>
      <c r="S84" s="156">
        <f t="shared" si="8"/>
        <v>3.35</v>
      </c>
      <c r="T84" s="156" t="str">
        <f t="shared" si="9"/>
        <v/>
      </c>
      <c r="U84" s="156" t="str">
        <f t="shared" si="10"/>
        <v/>
      </c>
      <c r="V84" s="156" t="str">
        <f t="shared" si="11"/>
        <v/>
      </c>
    </row>
    <row r="85" spans="1:22" x14ac:dyDescent="0.25">
      <c r="A85" s="91">
        <v>40651</v>
      </c>
      <c r="B85" s="93">
        <v>103</v>
      </c>
      <c r="C85" s="93" t="s">
        <v>751</v>
      </c>
      <c r="D85" s="93" t="s">
        <v>777</v>
      </c>
      <c r="E85" s="93" t="b">
        <v>0</v>
      </c>
      <c r="F85" s="93" t="b">
        <v>1</v>
      </c>
      <c r="G85" s="93" t="b">
        <v>0</v>
      </c>
      <c r="H85" s="93" t="b">
        <v>0</v>
      </c>
      <c r="I85" s="93" t="b">
        <v>0</v>
      </c>
      <c r="J85" s="155">
        <v>3.33</v>
      </c>
      <c r="K85" s="155">
        <v>5.28</v>
      </c>
      <c r="L85" s="93">
        <v>3</v>
      </c>
      <c r="M85" s="93">
        <v>4</v>
      </c>
      <c r="N85" s="93">
        <v>4</v>
      </c>
      <c r="O85" s="83" t="s">
        <v>739</v>
      </c>
      <c r="P85" s="86" t="str">
        <f>INDEX('Daily Activity List'!B:B,MATCH(A85,'Daily Activity List'!$A:$A))</f>
        <v>VHP - Characterization Sampling1</v>
      </c>
      <c r="Q85" s="99" t="str">
        <f t="shared" si="6"/>
        <v>Sp Stick</v>
      </c>
      <c r="R85" s="156">
        <f t="shared" si="7"/>
        <v>3.0166666666666671</v>
      </c>
      <c r="S85" s="156">
        <f t="shared" si="8"/>
        <v>3.0166666666666671</v>
      </c>
      <c r="T85" s="156" t="str">
        <f t="shared" si="9"/>
        <v/>
      </c>
      <c r="U85" s="156" t="str">
        <f t="shared" si="10"/>
        <v/>
      </c>
      <c r="V85" s="156" t="str">
        <f t="shared" si="11"/>
        <v/>
      </c>
    </row>
    <row r="86" spans="1:22" x14ac:dyDescent="0.25">
      <c r="A86" s="91">
        <v>40651</v>
      </c>
      <c r="B86" s="93">
        <v>103</v>
      </c>
      <c r="C86" s="93" t="s">
        <v>751</v>
      </c>
      <c r="D86" s="93" t="s">
        <v>777</v>
      </c>
      <c r="E86" s="93" t="b">
        <v>0</v>
      </c>
      <c r="F86" s="93" t="b">
        <v>1</v>
      </c>
      <c r="G86" s="93" t="b">
        <v>0</v>
      </c>
      <c r="H86" s="93" t="b">
        <v>0</v>
      </c>
      <c r="I86" s="93" t="b">
        <v>0</v>
      </c>
      <c r="J86" s="155">
        <v>0</v>
      </c>
      <c r="K86" s="155">
        <v>1.56</v>
      </c>
      <c r="L86" s="93">
        <v>3</v>
      </c>
      <c r="M86" s="93">
        <v>4</v>
      </c>
      <c r="N86" s="93">
        <v>4</v>
      </c>
      <c r="O86" s="83" t="s">
        <v>780</v>
      </c>
      <c r="P86" s="86" t="str">
        <f>INDEX('Daily Activity List'!B:B,MATCH(A86,'Daily Activity List'!$A:$A))</f>
        <v>VHP - Characterization Sampling1</v>
      </c>
      <c r="Q86" s="99" t="str">
        <f t="shared" si="6"/>
        <v>Sp Stick</v>
      </c>
      <c r="R86" s="156">
        <f t="shared" si="7"/>
        <v>1.9333333333333336</v>
      </c>
      <c r="S86" s="156">
        <f t="shared" si="8"/>
        <v>1.9333333333333336</v>
      </c>
      <c r="T86" s="156" t="str">
        <f t="shared" si="9"/>
        <v/>
      </c>
      <c r="U86" s="156" t="str">
        <f t="shared" si="10"/>
        <v/>
      </c>
      <c r="V86" s="156" t="str">
        <f t="shared" si="11"/>
        <v/>
      </c>
    </row>
    <row r="87" spans="1:22" x14ac:dyDescent="0.25">
      <c r="A87" s="91">
        <v>40651</v>
      </c>
      <c r="B87" s="93">
        <v>103</v>
      </c>
      <c r="C87" s="93" t="s">
        <v>751</v>
      </c>
      <c r="D87" s="93" t="s">
        <v>777</v>
      </c>
      <c r="E87" s="93" t="b">
        <v>0</v>
      </c>
      <c r="F87" s="93" t="b">
        <v>0</v>
      </c>
      <c r="G87" s="93" t="b">
        <v>1</v>
      </c>
      <c r="H87" s="93" t="b">
        <v>0</v>
      </c>
      <c r="I87" s="93" t="b">
        <v>0</v>
      </c>
      <c r="J87" s="155">
        <v>3.25</v>
      </c>
      <c r="K87" s="155">
        <v>5</v>
      </c>
      <c r="L87" s="93">
        <v>3</v>
      </c>
      <c r="M87" s="93">
        <v>4</v>
      </c>
      <c r="N87" s="93">
        <v>4</v>
      </c>
      <c r="O87" s="83" t="s">
        <v>774</v>
      </c>
      <c r="P87" s="86" t="str">
        <f>INDEX('Daily Activity List'!B:B,MATCH(A87,'Daily Activity List'!$A:$A))</f>
        <v>VHP - Characterization Sampling1</v>
      </c>
      <c r="Q87" s="99" t="str">
        <f t="shared" si="6"/>
        <v>Swab</v>
      </c>
      <c r="R87" s="156">
        <f t="shared" si="7"/>
        <v>2.4166666666666665</v>
      </c>
      <c r="S87" s="156" t="str">
        <f t="shared" si="8"/>
        <v/>
      </c>
      <c r="T87" s="156" t="str">
        <f t="shared" si="9"/>
        <v/>
      </c>
      <c r="U87" s="156">
        <f t="shared" si="10"/>
        <v>2.4166666666666665</v>
      </c>
      <c r="V87" s="156" t="str">
        <f t="shared" si="11"/>
        <v/>
      </c>
    </row>
    <row r="88" spans="1:22" x14ac:dyDescent="0.25">
      <c r="A88" s="91">
        <v>40651</v>
      </c>
      <c r="B88" s="93">
        <v>103</v>
      </c>
      <c r="C88" s="93" t="s">
        <v>751</v>
      </c>
      <c r="D88" s="93" t="s">
        <v>777</v>
      </c>
      <c r="E88" s="93" t="b">
        <v>0</v>
      </c>
      <c r="F88" s="93" t="b">
        <v>0</v>
      </c>
      <c r="G88" s="93" t="b">
        <v>0</v>
      </c>
      <c r="H88" s="93" t="b">
        <v>0</v>
      </c>
      <c r="I88" s="93" t="b">
        <v>1</v>
      </c>
      <c r="J88" s="155">
        <v>5.2</v>
      </c>
      <c r="K88" s="155">
        <v>11.3</v>
      </c>
      <c r="L88" s="93">
        <v>3</v>
      </c>
      <c r="M88" s="93">
        <v>4</v>
      </c>
      <c r="N88" s="93">
        <v>5</v>
      </c>
      <c r="O88" s="83" t="s">
        <v>750</v>
      </c>
      <c r="P88" s="86" t="str">
        <f>INDEX('Daily Activity List'!B:B,MATCH(A88,'Daily Activity List'!$A:$A))</f>
        <v>VHP - Characterization Sampling1</v>
      </c>
      <c r="Q88" s="99" t="str">
        <f t="shared" si="6"/>
        <v>Vac</v>
      </c>
      <c r="R88" s="156">
        <f t="shared" si="7"/>
        <v>6.8333333333333357</v>
      </c>
      <c r="S88" s="156" t="str">
        <f t="shared" si="8"/>
        <v/>
      </c>
      <c r="T88" s="156">
        <f t="shared" si="9"/>
        <v>6.8333333333333357</v>
      </c>
      <c r="U88" s="156" t="str">
        <f t="shared" si="10"/>
        <v/>
      </c>
      <c r="V88" s="156" t="str">
        <f t="shared" si="11"/>
        <v/>
      </c>
    </row>
    <row r="89" spans="1:22" x14ac:dyDescent="0.25">
      <c r="A89" s="91">
        <v>40651</v>
      </c>
      <c r="B89" s="93">
        <v>103</v>
      </c>
      <c r="C89" s="93" t="s">
        <v>751</v>
      </c>
      <c r="D89" s="93" t="s">
        <v>777</v>
      </c>
      <c r="E89" s="93" t="b">
        <v>0</v>
      </c>
      <c r="F89" s="93" t="b">
        <v>0</v>
      </c>
      <c r="G89" s="93" t="b">
        <v>0</v>
      </c>
      <c r="H89" s="93" t="b">
        <v>0</v>
      </c>
      <c r="I89" s="93" t="b">
        <v>1</v>
      </c>
      <c r="J89" s="155">
        <v>14.01</v>
      </c>
      <c r="K89" s="155">
        <v>15.03</v>
      </c>
      <c r="L89" s="93">
        <v>4</v>
      </c>
      <c r="M89" s="93">
        <v>5</v>
      </c>
      <c r="N89" s="93">
        <v>5</v>
      </c>
      <c r="O89" s="83" t="s">
        <v>736</v>
      </c>
      <c r="P89" s="86" t="str">
        <f>INDEX('Daily Activity List'!B:B,MATCH(A89,'Daily Activity List'!$A:$A))</f>
        <v>VHP - Characterization Sampling1</v>
      </c>
      <c r="Q89" s="99" t="str">
        <f t="shared" si="6"/>
        <v>Vac</v>
      </c>
      <c r="R89" s="156">
        <f t="shared" si="7"/>
        <v>1.0666666666666653</v>
      </c>
      <c r="S89" s="156" t="str">
        <f t="shared" si="8"/>
        <v/>
      </c>
      <c r="T89" s="156">
        <f t="shared" si="9"/>
        <v>1.0666666666666653</v>
      </c>
      <c r="U89" s="156" t="str">
        <f t="shared" si="10"/>
        <v/>
      </c>
      <c r="V89" s="156" t="str">
        <f t="shared" si="11"/>
        <v/>
      </c>
    </row>
    <row r="90" spans="1:22" x14ac:dyDescent="0.25">
      <c r="A90" s="91">
        <v>40651</v>
      </c>
      <c r="B90" s="93">
        <v>103</v>
      </c>
      <c r="C90" s="93" t="s">
        <v>751</v>
      </c>
      <c r="D90" s="93" t="s">
        <v>777</v>
      </c>
      <c r="E90" s="93" t="b">
        <v>0</v>
      </c>
      <c r="F90" s="93" t="b">
        <v>1</v>
      </c>
      <c r="G90" s="93" t="b">
        <v>0</v>
      </c>
      <c r="H90" s="93" t="b">
        <v>0</v>
      </c>
      <c r="I90" s="93" t="b">
        <v>1</v>
      </c>
      <c r="J90" s="155">
        <v>15.03</v>
      </c>
      <c r="K90" s="155">
        <v>16.22</v>
      </c>
      <c r="L90" s="93">
        <v>0</v>
      </c>
      <c r="M90" s="93">
        <v>5</v>
      </c>
      <c r="N90" s="93">
        <v>5</v>
      </c>
      <c r="O90" s="83" t="s">
        <v>781</v>
      </c>
      <c r="P90" s="86" t="str">
        <f>INDEX('Daily Activity List'!B:B,MATCH(A90,'Daily Activity List'!$A:$A))</f>
        <v>VHP - Characterization Sampling1</v>
      </c>
      <c r="Q90" s="99" t="str">
        <f t="shared" si="6"/>
        <v>Sp Stick</v>
      </c>
      <c r="R90" s="156">
        <f t="shared" si="7"/>
        <v>1.4166666666666625</v>
      </c>
      <c r="S90" s="156">
        <f t="shared" si="8"/>
        <v>1.4166666666666625</v>
      </c>
      <c r="T90" s="156" t="str">
        <f t="shared" si="9"/>
        <v/>
      </c>
      <c r="U90" s="156" t="str">
        <f t="shared" si="10"/>
        <v/>
      </c>
      <c r="V90" s="156" t="str">
        <f t="shared" si="11"/>
        <v/>
      </c>
    </row>
    <row r="91" spans="1:22" x14ac:dyDescent="0.25">
      <c r="A91" s="91">
        <v>40651</v>
      </c>
      <c r="B91" s="93">
        <v>103</v>
      </c>
      <c r="C91" s="93" t="s">
        <v>751</v>
      </c>
      <c r="D91" s="93" t="s">
        <v>777</v>
      </c>
      <c r="E91" s="93" t="b">
        <v>0</v>
      </c>
      <c r="F91" s="93" t="b">
        <v>1</v>
      </c>
      <c r="G91" s="93" t="b">
        <v>0</v>
      </c>
      <c r="H91" s="93" t="b">
        <v>0</v>
      </c>
      <c r="I91" s="93" t="b">
        <v>0</v>
      </c>
      <c r="J91" s="155">
        <v>16.22</v>
      </c>
      <c r="K91" s="155">
        <v>17.18</v>
      </c>
      <c r="L91" s="93">
        <v>4</v>
      </c>
      <c r="M91" s="93">
        <v>5</v>
      </c>
      <c r="N91" s="93">
        <v>5</v>
      </c>
      <c r="O91" s="83" t="s">
        <v>736</v>
      </c>
      <c r="P91" s="86" t="str">
        <f>INDEX('Daily Activity List'!B:B,MATCH(A91,'Daily Activity List'!$A:$A))</f>
        <v>VHP - Characterization Sampling1</v>
      </c>
      <c r="Q91" s="99" t="str">
        <f t="shared" si="6"/>
        <v>Sp Stick</v>
      </c>
      <c r="R91" s="156">
        <f t="shared" si="7"/>
        <v>1.6666666666666654</v>
      </c>
      <c r="S91" s="156">
        <f t="shared" si="8"/>
        <v>1.6666666666666654</v>
      </c>
      <c r="T91" s="156" t="str">
        <f t="shared" si="9"/>
        <v/>
      </c>
      <c r="U91" s="156" t="str">
        <f t="shared" si="10"/>
        <v/>
      </c>
      <c r="V91" s="156" t="str">
        <f t="shared" si="11"/>
        <v/>
      </c>
    </row>
    <row r="92" spans="1:22" x14ac:dyDescent="0.25">
      <c r="A92" s="91">
        <v>40651</v>
      </c>
      <c r="B92" s="93">
        <v>103</v>
      </c>
      <c r="C92" s="93" t="s">
        <v>751</v>
      </c>
      <c r="D92" s="93" t="s">
        <v>777</v>
      </c>
      <c r="E92" s="93" t="b">
        <v>0</v>
      </c>
      <c r="F92" s="93" t="b">
        <v>0</v>
      </c>
      <c r="G92" s="93" t="b">
        <v>0</v>
      </c>
      <c r="H92" s="93" t="b">
        <v>1</v>
      </c>
      <c r="I92" s="93" t="b">
        <v>0</v>
      </c>
      <c r="J92" s="155">
        <v>17.36</v>
      </c>
      <c r="K92" s="155">
        <v>18.23</v>
      </c>
      <c r="L92" s="93">
        <v>4</v>
      </c>
      <c r="M92" s="93">
        <v>5</v>
      </c>
      <c r="N92" s="93">
        <v>4</v>
      </c>
      <c r="O92" s="83" t="s">
        <v>736</v>
      </c>
      <c r="P92" s="86" t="str">
        <f>INDEX('Daily Activity List'!B:B,MATCH(A92,'Daily Activity List'!$A:$A))</f>
        <v>VHP - Characterization Sampling1</v>
      </c>
      <c r="Q92" s="99" t="str">
        <f t="shared" si="6"/>
        <v>Wipe</v>
      </c>
      <c r="R92" s="156">
        <f t="shared" si="7"/>
        <v>1.9833333333333321</v>
      </c>
      <c r="S92" s="156" t="str">
        <f t="shared" si="8"/>
        <v/>
      </c>
      <c r="T92" s="156" t="str">
        <f t="shared" si="9"/>
        <v/>
      </c>
      <c r="U92" s="156" t="str">
        <f t="shared" si="10"/>
        <v/>
      </c>
      <c r="V92" s="156">
        <f t="shared" si="11"/>
        <v>1.9833333333333321</v>
      </c>
    </row>
    <row r="93" spans="1:22" x14ac:dyDescent="0.25">
      <c r="A93" s="91">
        <v>40651</v>
      </c>
      <c r="B93" s="93">
        <v>103</v>
      </c>
      <c r="C93" s="93" t="s">
        <v>751</v>
      </c>
      <c r="D93" s="93" t="s">
        <v>777</v>
      </c>
      <c r="E93" s="93" t="b">
        <v>0</v>
      </c>
      <c r="F93" s="93" t="b">
        <v>0</v>
      </c>
      <c r="G93" s="93" t="b">
        <v>1</v>
      </c>
      <c r="H93" s="93" t="b">
        <v>0</v>
      </c>
      <c r="I93" s="93" t="b">
        <v>0</v>
      </c>
      <c r="J93" s="155">
        <v>18.399999999999999</v>
      </c>
      <c r="K93" s="155">
        <v>19.440000000000001</v>
      </c>
      <c r="L93" s="93">
        <v>3</v>
      </c>
      <c r="M93" s="93">
        <v>5</v>
      </c>
      <c r="N93" s="93">
        <v>4</v>
      </c>
      <c r="O93" s="83" t="s">
        <v>736</v>
      </c>
      <c r="P93" s="86" t="str">
        <f>INDEX('Daily Activity List'!B:B,MATCH(A93,'Daily Activity List'!$A:$A))</f>
        <v>VHP - Characterization Sampling1</v>
      </c>
      <c r="Q93" s="99" t="str">
        <f t="shared" si="6"/>
        <v>Swab</v>
      </c>
      <c r="R93" s="156">
        <f t="shared" si="7"/>
        <v>2.3999999999999986</v>
      </c>
      <c r="S93" s="156" t="str">
        <f t="shared" si="8"/>
        <v/>
      </c>
      <c r="T93" s="156" t="str">
        <f t="shared" si="9"/>
        <v/>
      </c>
      <c r="U93" s="156">
        <f t="shared" si="10"/>
        <v>2.3999999999999986</v>
      </c>
      <c r="V93" s="156" t="str">
        <f t="shared" si="11"/>
        <v/>
      </c>
    </row>
    <row r="94" spans="1:22" x14ac:dyDescent="0.25">
      <c r="A94" s="91">
        <v>40651</v>
      </c>
      <c r="B94" s="93">
        <v>104</v>
      </c>
      <c r="C94" s="93" t="s">
        <v>751</v>
      </c>
      <c r="D94" s="93" t="s">
        <v>782</v>
      </c>
      <c r="E94" s="93" t="b">
        <v>0</v>
      </c>
      <c r="F94" s="93" t="b">
        <v>1</v>
      </c>
      <c r="G94" s="93" t="b">
        <v>0</v>
      </c>
      <c r="H94" s="93" t="b">
        <v>0</v>
      </c>
      <c r="I94" s="93" t="b">
        <v>0</v>
      </c>
      <c r="J94" s="155">
        <v>3.14</v>
      </c>
      <c r="K94" s="155">
        <v>6.45</v>
      </c>
      <c r="L94" s="93">
        <v>3</v>
      </c>
      <c r="M94" s="93">
        <v>3</v>
      </c>
      <c r="N94" s="93">
        <v>4</v>
      </c>
      <c r="O94" s="83" t="s">
        <v>741</v>
      </c>
      <c r="P94" s="86" t="str">
        <f>INDEX('Daily Activity List'!B:B,MATCH(A94,'Daily Activity List'!$A:$A))</f>
        <v>VHP - Characterization Sampling1</v>
      </c>
      <c r="Q94" s="99" t="str">
        <f t="shared" si="6"/>
        <v>Sp Stick</v>
      </c>
      <c r="R94" s="156">
        <f t="shared" si="7"/>
        <v>3.9833333333333334</v>
      </c>
      <c r="S94" s="156">
        <f t="shared" si="8"/>
        <v>3.9833333333333334</v>
      </c>
      <c r="T94" s="156" t="str">
        <f t="shared" si="9"/>
        <v/>
      </c>
      <c r="U94" s="156" t="str">
        <f t="shared" si="10"/>
        <v/>
      </c>
      <c r="V94" s="156" t="str">
        <f t="shared" si="11"/>
        <v/>
      </c>
    </row>
    <row r="95" spans="1:22" x14ac:dyDescent="0.25">
      <c r="A95" s="91">
        <v>40651</v>
      </c>
      <c r="B95" s="93">
        <v>104</v>
      </c>
      <c r="C95" s="93" t="s">
        <v>751</v>
      </c>
      <c r="D95" s="93" t="s">
        <v>782</v>
      </c>
      <c r="E95" s="93" t="b">
        <v>0</v>
      </c>
      <c r="F95" s="93" t="b">
        <v>0</v>
      </c>
      <c r="G95" s="93" t="b">
        <v>0</v>
      </c>
      <c r="H95" s="93" t="b">
        <v>1</v>
      </c>
      <c r="I95" s="93" t="b">
        <v>0</v>
      </c>
      <c r="J95" s="155">
        <v>1.3</v>
      </c>
      <c r="K95" s="155">
        <v>4.4800000000000004</v>
      </c>
      <c r="L95" s="93">
        <v>3</v>
      </c>
      <c r="M95" s="93">
        <v>4</v>
      </c>
      <c r="N95" s="93">
        <v>4</v>
      </c>
      <c r="O95" s="83" t="s">
        <v>741</v>
      </c>
      <c r="P95" s="86" t="str">
        <f>INDEX('Daily Activity List'!B:B,MATCH(A95,'Daily Activity List'!$A:$A))</f>
        <v>VHP - Characterization Sampling1</v>
      </c>
      <c r="Q95" s="99" t="str">
        <f t="shared" si="6"/>
        <v>Wipe</v>
      </c>
      <c r="R95" s="156">
        <f t="shared" si="7"/>
        <v>4.3000000000000007</v>
      </c>
      <c r="S95" s="156" t="str">
        <f t="shared" si="8"/>
        <v/>
      </c>
      <c r="T95" s="156" t="str">
        <f t="shared" si="9"/>
        <v/>
      </c>
      <c r="U95" s="156" t="str">
        <f t="shared" si="10"/>
        <v/>
      </c>
      <c r="V95" s="156">
        <f t="shared" si="11"/>
        <v>4.3000000000000007</v>
      </c>
    </row>
    <row r="96" spans="1:22" x14ac:dyDescent="0.25">
      <c r="A96" s="91">
        <v>40651</v>
      </c>
      <c r="B96" s="93">
        <v>104</v>
      </c>
      <c r="C96" s="93" t="s">
        <v>751</v>
      </c>
      <c r="D96" s="93" t="s">
        <v>782</v>
      </c>
      <c r="E96" s="93" t="b">
        <v>0</v>
      </c>
      <c r="F96" s="93" t="b">
        <v>1</v>
      </c>
      <c r="G96" s="93" t="b">
        <v>0</v>
      </c>
      <c r="H96" s="93" t="b">
        <v>0</v>
      </c>
      <c r="I96" s="93" t="b">
        <v>0</v>
      </c>
      <c r="J96" s="155">
        <v>0</v>
      </c>
      <c r="K96" s="155">
        <v>4.0199999999999996</v>
      </c>
      <c r="L96" s="93">
        <v>4</v>
      </c>
      <c r="M96" s="93">
        <v>3</v>
      </c>
      <c r="N96" s="93">
        <v>4</v>
      </c>
      <c r="O96" s="83" t="s">
        <v>779</v>
      </c>
      <c r="P96" s="86" t="str">
        <f>INDEX('Daily Activity List'!B:B,MATCH(A96,'Daily Activity List'!$A:$A))</f>
        <v>VHP - Characterization Sampling1</v>
      </c>
      <c r="Q96" s="99" t="str">
        <f t="shared" si="6"/>
        <v>Sp Stick</v>
      </c>
      <c r="R96" s="156">
        <f t="shared" si="7"/>
        <v>4.0333333333333323</v>
      </c>
      <c r="S96" s="156">
        <f t="shared" si="8"/>
        <v>4.0333333333333323</v>
      </c>
      <c r="T96" s="156" t="str">
        <f t="shared" si="9"/>
        <v/>
      </c>
      <c r="U96" s="156" t="str">
        <f t="shared" si="10"/>
        <v/>
      </c>
      <c r="V96" s="156" t="str">
        <f t="shared" si="11"/>
        <v/>
      </c>
    </row>
    <row r="97" spans="1:22" x14ac:dyDescent="0.25">
      <c r="A97" s="91">
        <v>40651</v>
      </c>
      <c r="B97" s="93">
        <v>104</v>
      </c>
      <c r="C97" s="93" t="s">
        <v>751</v>
      </c>
      <c r="D97" s="93" t="s">
        <v>782</v>
      </c>
      <c r="E97" s="93" t="b">
        <v>0</v>
      </c>
      <c r="F97" s="93" t="b">
        <v>0</v>
      </c>
      <c r="G97" s="93" t="b">
        <v>0</v>
      </c>
      <c r="H97" s="93" t="b">
        <v>1</v>
      </c>
      <c r="I97" s="93" t="b">
        <v>0</v>
      </c>
      <c r="J97" s="155">
        <v>4.46</v>
      </c>
      <c r="K97" s="155">
        <v>8.3800000000000008</v>
      </c>
      <c r="L97" s="93">
        <v>3</v>
      </c>
      <c r="M97" s="93">
        <v>3</v>
      </c>
      <c r="N97" s="93">
        <v>4</v>
      </c>
      <c r="O97" s="83" t="s">
        <v>779</v>
      </c>
      <c r="P97" s="86" t="str">
        <f>INDEX('Daily Activity List'!B:B,MATCH(A97,'Daily Activity List'!$A:$A))</f>
        <v>VHP - Characterization Sampling1</v>
      </c>
      <c r="Q97" s="99" t="str">
        <f t="shared" si="6"/>
        <v>Wipe</v>
      </c>
      <c r="R97" s="156">
        <f t="shared" si="7"/>
        <v>5.4000000000000012</v>
      </c>
      <c r="S97" s="156" t="str">
        <f t="shared" si="8"/>
        <v/>
      </c>
      <c r="T97" s="156" t="str">
        <f t="shared" si="9"/>
        <v/>
      </c>
      <c r="U97" s="156" t="str">
        <f t="shared" si="10"/>
        <v/>
      </c>
      <c r="V97" s="156">
        <f t="shared" si="11"/>
        <v>5.4000000000000012</v>
      </c>
    </row>
    <row r="98" spans="1:22" x14ac:dyDescent="0.25">
      <c r="A98" s="91">
        <v>40651</v>
      </c>
      <c r="B98" s="93">
        <v>104</v>
      </c>
      <c r="C98" s="93" t="s">
        <v>751</v>
      </c>
      <c r="D98" s="93" t="s">
        <v>782</v>
      </c>
      <c r="E98" s="93" t="b">
        <v>0</v>
      </c>
      <c r="F98" s="93" t="b">
        <v>1</v>
      </c>
      <c r="G98" s="93" t="b">
        <v>0</v>
      </c>
      <c r="H98" s="93" t="b">
        <v>0</v>
      </c>
      <c r="I98" s="93" t="b">
        <v>0</v>
      </c>
      <c r="J98" s="155">
        <v>0</v>
      </c>
      <c r="K98" s="155">
        <v>3.35</v>
      </c>
      <c r="L98" s="93">
        <v>3</v>
      </c>
      <c r="M98" s="93">
        <v>3</v>
      </c>
      <c r="N98" s="93">
        <v>4</v>
      </c>
      <c r="O98" s="83" t="s">
        <v>742</v>
      </c>
      <c r="P98" s="86" t="str">
        <f>INDEX('Daily Activity List'!B:B,MATCH(A98,'Daily Activity List'!$A:$A))</f>
        <v>VHP - Characterization Sampling1</v>
      </c>
      <c r="Q98" s="99" t="str">
        <f t="shared" si="6"/>
        <v>Sp Stick</v>
      </c>
      <c r="R98" s="156">
        <f t="shared" si="7"/>
        <v>3.5833333333333335</v>
      </c>
      <c r="S98" s="156">
        <f t="shared" si="8"/>
        <v>3.5833333333333335</v>
      </c>
      <c r="T98" s="156" t="str">
        <f t="shared" si="9"/>
        <v/>
      </c>
      <c r="U98" s="156" t="str">
        <f t="shared" si="10"/>
        <v/>
      </c>
      <c r="V98" s="156" t="str">
        <f t="shared" si="11"/>
        <v/>
      </c>
    </row>
    <row r="99" spans="1:22" x14ac:dyDescent="0.25">
      <c r="A99" s="91">
        <v>40651</v>
      </c>
      <c r="B99" s="93">
        <v>104</v>
      </c>
      <c r="C99" s="93" t="s">
        <v>751</v>
      </c>
      <c r="D99" s="93" t="s">
        <v>782</v>
      </c>
      <c r="E99" s="93" t="b">
        <v>0</v>
      </c>
      <c r="F99" s="93" t="b">
        <v>0</v>
      </c>
      <c r="G99" s="93" t="b">
        <v>1</v>
      </c>
      <c r="H99" s="93" t="b">
        <v>0</v>
      </c>
      <c r="I99" s="93" t="b">
        <v>0</v>
      </c>
      <c r="J99" s="155">
        <v>5</v>
      </c>
      <c r="K99" s="155">
        <v>7.3</v>
      </c>
      <c r="L99" s="93">
        <v>3</v>
      </c>
      <c r="M99" s="93">
        <v>4</v>
      </c>
      <c r="N99" s="93">
        <v>5</v>
      </c>
      <c r="O99" s="83" t="s">
        <v>774</v>
      </c>
      <c r="P99" s="86" t="str">
        <f>INDEX('Daily Activity List'!B:B,MATCH(A99,'Daily Activity List'!$A:$A))</f>
        <v>VHP - Characterization Sampling1</v>
      </c>
      <c r="Q99" s="99" t="str">
        <f t="shared" si="6"/>
        <v>Swab</v>
      </c>
      <c r="R99" s="156">
        <f t="shared" si="7"/>
        <v>2.5</v>
      </c>
      <c r="S99" s="156" t="str">
        <f t="shared" si="8"/>
        <v/>
      </c>
      <c r="T99" s="156" t="str">
        <f t="shared" si="9"/>
        <v/>
      </c>
      <c r="U99" s="156">
        <f t="shared" si="10"/>
        <v>2.5</v>
      </c>
      <c r="V99" s="156" t="str">
        <f t="shared" si="11"/>
        <v/>
      </c>
    </row>
    <row r="100" spans="1:22" x14ac:dyDescent="0.25">
      <c r="A100" s="91">
        <v>40651</v>
      </c>
      <c r="B100" s="93">
        <v>104</v>
      </c>
      <c r="C100" s="93" t="s">
        <v>751</v>
      </c>
      <c r="D100" s="93" t="s">
        <v>782</v>
      </c>
      <c r="E100" s="93" t="b">
        <v>0</v>
      </c>
      <c r="F100" s="93" t="b">
        <v>0</v>
      </c>
      <c r="G100" s="93" t="b">
        <v>0</v>
      </c>
      <c r="H100" s="93" t="b">
        <v>0</v>
      </c>
      <c r="I100" s="93" t="b">
        <v>1</v>
      </c>
      <c r="J100" s="155">
        <v>8.43</v>
      </c>
      <c r="K100" s="155">
        <v>19.43</v>
      </c>
      <c r="L100" s="93">
        <v>2</v>
      </c>
      <c r="M100" s="93">
        <v>2</v>
      </c>
      <c r="N100" s="93">
        <v>5</v>
      </c>
      <c r="O100" s="83" t="s">
        <v>750</v>
      </c>
      <c r="P100" s="86" t="str">
        <f>INDEX('Daily Activity List'!B:B,MATCH(A100,'Daily Activity List'!$A:$A))</f>
        <v>VHP - Characterization Sampling1</v>
      </c>
      <c r="Q100" s="99" t="str">
        <f t="shared" si="6"/>
        <v>Vac</v>
      </c>
      <c r="R100" s="156">
        <f t="shared" si="7"/>
        <v>12.433333333333332</v>
      </c>
      <c r="S100" s="156" t="str">
        <f t="shared" si="8"/>
        <v/>
      </c>
      <c r="T100" s="156">
        <f t="shared" si="9"/>
        <v>12.433333333333332</v>
      </c>
      <c r="U100" s="156" t="str">
        <f t="shared" si="10"/>
        <v/>
      </c>
      <c r="V100" s="156" t="str">
        <f t="shared" si="11"/>
        <v/>
      </c>
    </row>
    <row r="101" spans="1:22" x14ac:dyDescent="0.25">
      <c r="A101" s="91">
        <v>40651</v>
      </c>
      <c r="B101" s="93">
        <v>104</v>
      </c>
      <c r="C101" s="93" t="s">
        <v>751</v>
      </c>
      <c r="D101" s="93" t="s">
        <v>782</v>
      </c>
      <c r="E101" s="93" t="b">
        <v>0</v>
      </c>
      <c r="F101" s="93" t="b">
        <v>0</v>
      </c>
      <c r="G101" s="93" t="b">
        <v>0</v>
      </c>
      <c r="H101" s="93" t="b">
        <v>0</v>
      </c>
      <c r="I101" s="93" t="b">
        <v>1</v>
      </c>
      <c r="J101" s="155">
        <v>20.53</v>
      </c>
      <c r="K101" s="155">
        <v>21.56</v>
      </c>
      <c r="L101" s="93">
        <v>3</v>
      </c>
      <c r="M101" s="93">
        <v>5</v>
      </c>
      <c r="N101" s="93">
        <v>5</v>
      </c>
      <c r="O101" s="83" t="s">
        <v>736</v>
      </c>
      <c r="P101" s="86" t="str">
        <f>INDEX('Daily Activity List'!B:B,MATCH(A101,'Daily Activity List'!$A:$A))</f>
        <v>VHP - Characterization Sampling1</v>
      </c>
      <c r="Q101" s="99" t="str">
        <f t="shared" si="6"/>
        <v>Vac</v>
      </c>
      <c r="R101" s="156">
        <f t="shared" si="7"/>
        <v>2.8166666666666651</v>
      </c>
      <c r="S101" s="156" t="str">
        <f t="shared" si="8"/>
        <v/>
      </c>
      <c r="T101" s="156">
        <f t="shared" si="9"/>
        <v>2.8166666666666651</v>
      </c>
      <c r="U101" s="156" t="str">
        <f t="shared" si="10"/>
        <v/>
      </c>
      <c r="V101" s="156" t="str">
        <f t="shared" si="11"/>
        <v/>
      </c>
    </row>
    <row r="102" spans="1:22" x14ac:dyDescent="0.25">
      <c r="A102" s="91">
        <v>40651</v>
      </c>
      <c r="B102" s="93">
        <v>104</v>
      </c>
      <c r="C102" s="93" t="s">
        <v>751</v>
      </c>
      <c r="D102" s="93" t="s">
        <v>782</v>
      </c>
      <c r="E102" s="93" t="b">
        <v>0</v>
      </c>
      <c r="F102" s="93" t="b">
        <v>0</v>
      </c>
      <c r="G102" s="93" t="b">
        <v>1</v>
      </c>
      <c r="H102" s="93" t="b">
        <v>0</v>
      </c>
      <c r="I102" s="93" t="b">
        <v>0</v>
      </c>
      <c r="J102" s="155">
        <v>0</v>
      </c>
      <c r="K102" s="155">
        <v>1.1100000000000001</v>
      </c>
      <c r="L102" s="93">
        <v>3</v>
      </c>
      <c r="M102" s="93">
        <v>5</v>
      </c>
      <c r="N102" s="93">
        <v>4</v>
      </c>
      <c r="O102" s="83" t="s">
        <v>736</v>
      </c>
      <c r="P102" s="86" t="str">
        <f>INDEX('Daily Activity List'!B:B,MATCH(A102,'Daily Activity List'!$A:$A))</f>
        <v>VHP - Characterization Sampling1</v>
      </c>
      <c r="Q102" s="99" t="str">
        <f t="shared" si="6"/>
        <v>Swab</v>
      </c>
      <c r="R102" s="156">
        <f t="shared" si="7"/>
        <v>1.1833333333333336</v>
      </c>
      <c r="S102" s="156" t="str">
        <f t="shared" si="8"/>
        <v/>
      </c>
      <c r="T102" s="156" t="str">
        <f t="shared" si="9"/>
        <v/>
      </c>
      <c r="U102" s="156">
        <f t="shared" si="10"/>
        <v>1.1833333333333336</v>
      </c>
      <c r="V102" s="156" t="str">
        <f t="shared" si="11"/>
        <v/>
      </c>
    </row>
    <row r="103" spans="1:22" x14ac:dyDescent="0.25">
      <c r="A103" s="91">
        <v>40651</v>
      </c>
      <c r="B103" s="93">
        <v>104</v>
      </c>
      <c r="C103" s="93" t="s">
        <v>751</v>
      </c>
      <c r="D103" s="93" t="s">
        <v>782</v>
      </c>
      <c r="E103" s="93" t="b">
        <v>0</v>
      </c>
      <c r="F103" s="93" t="b">
        <v>0</v>
      </c>
      <c r="G103" s="93" t="b">
        <v>0</v>
      </c>
      <c r="H103" s="93" t="b">
        <v>1</v>
      </c>
      <c r="I103" s="93" t="b">
        <v>0</v>
      </c>
      <c r="J103" s="155">
        <v>1.32</v>
      </c>
      <c r="K103" s="155">
        <v>2.4700000000000002</v>
      </c>
      <c r="L103" s="93">
        <v>3</v>
      </c>
      <c r="M103" s="93">
        <v>5</v>
      </c>
      <c r="N103" s="93">
        <v>4</v>
      </c>
      <c r="O103" s="83" t="s">
        <v>736</v>
      </c>
      <c r="P103" s="86" t="str">
        <f>INDEX('Daily Activity List'!B:B,MATCH(A103,'Daily Activity List'!$A:$A))</f>
        <v>VHP - Characterization Sampling1</v>
      </c>
      <c r="Q103" s="99" t="str">
        <f t="shared" si="6"/>
        <v>Wipe</v>
      </c>
      <c r="R103" s="156">
        <f t="shared" si="7"/>
        <v>2.3166666666666673</v>
      </c>
      <c r="S103" s="156" t="str">
        <f t="shared" si="8"/>
        <v/>
      </c>
      <c r="T103" s="156" t="str">
        <f t="shared" si="9"/>
        <v/>
      </c>
      <c r="U103" s="156" t="str">
        <f t="shared" si="10"/>
        <v/>
      </c>
      <c r="V103" s="156">
        <f t="shared" si="11"/>
        <v>2.3166666666666673</v>
      </c>
    </row>
    <row r="104" spans="1:22" x14ac:dyDescent="0.25">
      <c r="A104" s="91">
        <v>40651</v>
      </c>
      <c r="B104" s="93">
        <v>104</v>
      </c>
      <c r="C104" s="93" t="s">
        <v>751</v>
      </c>
      <c r="D104" s="93" t="s">
        <v>782</v>
      </c>
      <c r="E104" s="93" t="b">
        <v>0</v>
      </c>
      <c r="F104" s="93" t="b">
        <v>0</v>
      </c>
      <c r="G104" s="93" t="b">
        <v>0</v>
      </c>
      <c r="H104" s="93" t="b">
        <v>0</v>
      </c>
      <c r="I104" s="93" t="b">
        <v>0</v>
      </c>
      <c r="J104" s="155">
        <v>2.4700000000000002</v>
      </c>
      <c r="K104" s="155">
        <v>3.42</v>
      </c>
      <c r="L104" s="93">
        <v>0</v>
      </c>
      <c r="M104" s="93">
        <v>5</v>
      </c>
      <c r="N104" s="93">
        <v>5</v>
      </c>
      <c r="O104" s="83" t="s">
        <v>783</v>
      </c>
      <c r="P104" s="86" t="str">
        <f>INDEX('Daily Activity List'!B:B,MATCH(A104,'Daily Activity List'!$A:$A))</f>
        <v>VHP - Characterization Sampling1</v>
      </c>
      <c r="Q104" s="99" t="str">
        <f t="shared" si="6"/>
        <v>N/A</v>
      </c>
      <c r="R104" s="156">
        <f t="shared" si="7"/>
        <v>2.4833333333333334</v>
      </c>
      <c r="S104" s="156" t="str">
        <f t="shared" si="8"/>
        <v/>
      </c>
      <c r="T104" s="156" t="str">
        <f t="shared" si="9"/>
        <v/>
      </c>
      <c r="U104" s="156" t="str">
        <f t="shared" si="10"/>
        <v/>
      </c>
      <c r="V104" s="156" t="str">
        <f t="shared" si="11"/>
        <v/>
      </c>
    </row>
    <row r="105" spans="1:22" x14ac:dyDescent="0.25">
      <c r="A105" s="91">
        <v>40651</v>
      </c>
      <c r="B105" s="93">
        <v>104</v>
      </c>
      <c r="C105" s="93" t="s">
        <v>751</v>
      </c>
      <c r="D105" s="93" t="s">
        <v>782</v>
      </c>
      <c r="E105" s="93" t="b">
        <v>0</v>
      </c>
      <c r="F105" s="93" t="b">
        <v>1</v>
      </c>
      <c r="G105" s="93" t="b">
        <v>0</v>
      </c>
      <c r="H105" s="93" t="b">
        <v>0</v>
      </c>
      <c r="I105" s="93" t="b">
        <v>0</v>
      </c>
      <c r="J105" s="155">
        <v>3.42</v>
      </c>
      <c r="K105" s="155">
        <v>4.3</v>
      </c>
      <c r="L105" s="93">
        <v>3</v>
      </c>
      <c r="M105" s="93">
        <v>5</v>
      </c>
      <c r="N105" s="93">
        <v>4</v>
      </c>
      <c r="O105" s="83" t="s">
        <v>736</v>
      </c>
      <c r="P105" s="86" t="str">
        <f>INDEX('Daily Activity List'!B:B,MATCH(A105,'Daily Activity List'!$A:$A))</f>
        <v>VHP - Characterization Sampling1</v>
      </c>
      <c r="Q105" s="99" t="str">
        <f t="shared" si="6"/>
        <v>Sp Stick</v>
      </c>
      <c r="R105" s="156">
        <f t="shared" si="7"/>
        <v>2.1999999999999997</v>
      </c>
      <c r="S105" s="156">
        <f t="shared" si="8"/>
        <v>2.1999999999999997</v>
      </c>
      <c r="T105" s="156" t="str">
        <f t="shared" si="9"/>
        <v/>
      </c>
      <c r="U105" s="156" t="str">
        <f t="shared" si="10"/>
        <v/>
      </c>
      <c r="V105" s="156" t="str">
        <f t="shared" si="11"/>
        <v/>
      </c>
    </row>
    <row r="106" spans="1:22" x14ac:dyDescent="0.25">
      <c r="A106" s="91">
        <v>40655</v>
      </c>
      <c r="B106" s="93">
        <v>108</v>
      </c>
      <c r="C106" s="93" t="s">
        <v>751</v>
      </c>
      <c r="D106" s="93" t="s">
        <v>743</v>
      </c>
      <c r="E106" s="93" t="b">
        <v>0</v>
      </c>
      <c r="F106" s="93" t="b">
        <v>0</v>
      </c>
      <c r="G106" s="93" t="b">
        <v>0</v>
      </c>
      <c r="H106" s="93" t="b">
        <v>1</v>
      </c>
      <c r="I106" s="93" t="b">
        <v>0</v>
      </c>
      <c r="J106" s="155">
        <v>13.58</v>
      </c>
      <c r="K106" s="93">
        <v>16.32</v>
      </c>
      <c r="L106" s="93">
        <v>3</v>
      </c>
      <c r="M106" s="93">
        <v>4</v>
      </c>
      <c r="N106" s="93">
        <v>4</v>
      </c>
      <c r="O106" s="83" t="s">
        <v>784</v>
      </c>
      <c r="P106" s="86" t="str">
        <f>INDEX('Daily Activity List'!B:B,MATCH(A106,'Daily Activity List'!$A:$A))</f>
        <v>VHP - Clearance Sampling</v>
      </c>
      <c r="Q106" s="99" t="str">
        <f t="shared" ref="Q106:Q124" si="12">IF(E106,"Air",IF(F106,"Sp Stick",IF(G106,"Swab",IF(H106,"Wipe",IF(I106,"Vac","N/A")))))</f>
        <v>Wipe</v>
      </c>
      <c r="R106" s="156">
        <f t="shared" ref="R106:R124" si="13">ROUNDDOWN(K106,0)+(K106-ROUNDDOWN(K106,0))*100/60 - ROUNDDOWN(J106,0)+(J106-ROUNDDOWN(J106,0))*100/60</f>
        <v>4.5000000000000018</v>
      </c>
      <c r="S106" s="156" t="str">
        <f t="shared" si="8"/>
        <v/>
      </c>
      <c r="T106" s="156" t="str">
        <f t="shared" si="9"/>
        <v/>
      </c>
      <c r="U106" s="156" t="str">
        <f t="shared" si="10"/>
        <v/>
      </c>
      <c r="V106" s="156">
        <f t="shared" si="11"/>
        <v>4.5000000000000018</v>
      </c>
    </row>
    <row r="107" spans="1:22" x14ac:dyDescent="0.25">
      <c r="A107" s="91">
        <v>40655</v>
      </c>
      <c r="B107" s="93">
        <v>108</v>
      </c>
      <c r="C107" s="93" t="s">
        <v>751</v>
      </c>
      <c r="D107" s="93" t="s">
        <v>743</v>
      </c>
      <c r="E107" s="93" t="b">
        <v>0</v>
      </c>
      <c r="F107" s="93" t="b">
        <v>0</v>
      </c>
      <c r="G107" s="93" t="b">
        <v>0</v>
      </c>
      <c r="H107" s="93" t="b">
        <v>0</v>
      </c>
      <c r="I107" s="93" t="b">
        <v>1</v>
      </c>
      <c r="J107" s="155">
        <v>0.34</v>
      </c>
      <c r="K107" s="93">
        <v>7.51</v>
      </c>
      <c r="L107" s="93">
        <v>3</v>
      </c>
      <c r="M107" s="93">
        <v>3</v>
      </c>
      <c r="N107" s="93">
        <v>5</v>
      </c>
      <c r="O107" s="83" t="s">
        <v>785</v>
      </c>
      <c r="P107" s="86" t="str">
        <f>INDEX('Daily Activity List'!B:B,MATCH(A107,'Daily Activity List'!$A:$A))</f>
        <v>VHP - Clearance Sampling</v>
      </c>
      <c r="Q107" s="99" t="str">
        <f t="shared" si="12"/>
        <v>Vac</v>
      </c>
      <c r="R107" s="156">
        <f t="shared" si="13"/>
        <v>8.4166666666666661</v>
      </c>
      <c r="S107" s="156" t="str">
        <f t="shared" si="8"/>
        <v/>
      </c>
      <c r="T107" s="156">
        <f t="shared" si="9"/>
        <v>8.4166666666666661</v>
      </c>
      <c r="U107" s="156" t="str">
        <f t="shared" si="10"/>
        <v/>
      </c>
      <c r="V107" s="156" t="str">
        <f t="shared" si="11"/>
        <v/>
      </c>
    </row>
    <row r="108" spans="1:22" x14ac:dyDescent="0.25">
      <c r="A108" s="91">
        <v>40655</v>
      </c>
      <c r="B108" s="93">
        <v>108</v>
      </c>
      <c r="C108" s="93" t="s">
        <v>751</v>
      </c>
      <c r="D108" s="93" t="s">
        <v>743</v>
      </c>
      <c r="E108" s="93" t="b">
        <v>0</v>
      </c>
      <c r="F108" s="93" t="b">
        <v>0</v>
      </c>
      <c r="G108" s="93" t="b">
        <v>0</v>
      </c>
      <c r="H108" s="93" t="b">
        <v>0</v>
      </c>
      <c r="I108" s="93" t="b">
        <v>1</v>
      </c>
      <c r="J108" s="155">
        <v>12.23</v>
      </c>
      <c r="K108" s="93">
        <v>16.43</v>
      </c>
      <c r="L108" s="93">
        <v>3</v>
      </c>
      <c r="M108" s="93">
        <v>4</v>
      </c>
      <c r="N108" s="93">
        <v>5</v>
      </c>
      <c r="O108" s="83" t="s">
        <v>750</v>
      </c>
      <c r="P108" s="86" t="str">
        <f>INDEX('Daily Activity List'!B:B,MATCH(A108,'Daily Activity List'!$A:$A))</f>
        <v>VHP - Clearance Sampling</v>
      </c>
      <c r="Q108" s="99" t="str">
        <f t="shared" si="12"/>
        <v>Vac</v>
      </c>
      <c r="R108" s="156">
        <f t="shared" si="13"/>
        <v>5.0999999999999988</v>
      </c>
      <c r="S108" s="156" t="str">
        <f t="shared" si="8"/>
        <v/>
      </c>
      <c r="T108" s="156">
        <f t="shared" si="9"/>
        <v>5.0999999999999988</v>
      </c>
      <c r="U108" s="156" t="str">
        <f t="shared" si="10"/>
        <v/>
      </c>
      <c r="V108" s="156" t="str">
        <f t="shared" si="11"/>
        <v/>
      </c>
    </row>
    <row r="109" spans="1:22" x14ac:dyDescent="0.25">
      <c r="A109" s="91">
        <v>40655</v>
      </c>
      <c r="B109" s="93">
        <v>108</v>
      </c>
      <c r="C109" s="93" t="s">
        <v>751</v>
      </c>
      <c r="D109" s="93" t="s">
        <v>743</v>
      </c>
      <c r="E109" s="93" t="b">
        <v>0</v>
      </c>
      <c r="F109" s="93" t="b">
        <v>0</v>
      </c>
      <c r="G109" s="93" t="b">
        <v>0</v>
      </c>
      <c r="H109" s="93" t="b">
        <v>0</v>
      </c>
      <c r="I109" s="93" t="b">
        <v>1</v>
      </c>
      <c r="J109" s="155">
        <v>22.03</v>
      </c>
      <c r="K109" s="93">
        <v>26.05</v>
      </c>
      <c r="L109" s="93">
        <v>3</v>
      </c>
      <c r="M109" s="93">
        <v>3</v>
      </c>
      <c r="N109" s="93">
        <v>5</v>
      </c>
      <c r="O109" s="83" t="s">
        <v>740</v>
      </c>
      <c r="P109" s="86" t="str">
        <f>INDEX('Daily Activity List'!B:B,MATCH(A109,'Daily Activity List'!$A:$A))</f>
        <v>VHP - Clearance Sampling</v>
      </c>
      <c r="Q109" s="99" t="str">
        <f t="shared" si="12"/>
        <v>Vac</v>
      </c>
      <c r="R109" s="156">
        <f t="shared" si="13"/>
        <v>4.1333333333333373</v>
      </c>
      <c r="S109" s="156" t="str">
        <f t="shared" si="8"/>
        <v/>
      </c>
      <c r="T109" s="156">
        <f t="shared" si="9"/>
        <v>4.1333333333333373</v>
      </c>
      <c r="U109" s="156" t="str">
        <f t="shared" si="10"/>
        <v/>
      </c>
      <c r="V109" s="156" t="str">
        <f t="shared" si="11"/>
        <v/>
      </c>
    </row>
    <row r="110" spans="1:22" x14ac:dyDescent="0.25">
      <c r="A110" s="91">
        <v>40655</v>
      </c>
      <c r="B110" s="93">
        <v>108</v>
      </c>
      <c r="C110" s="93" t="s">
        <v>751</v>
      </c>
      <c r="D110" s="93" t="s">
        <v>743</v>
      </c>
      <c r="E110" s="93" t="b">
        <v>0</v>
      </c>
      <c r="F110" s="93" t="b">
        <v>1</v>
      </c>
      <c r="G110" s="93" t="b">
        <v>0</v>
      </c>
      <c r="H110" s="93" t="b">
        <v>0</v>
      </c>
      <c r="I110" s="93" t="b">
        <v>0</v>
      </c>
      <c r="J110" s="155">
        <v>38.49</v>
      </c>
      <c r="K110" s="93">
        <v>41.26</v>
      </c>
      <c r="L110" s="93">
        <v>0</v>
      </c>
      <c r="M110" s="93">
        <v>0</v>
      </c>
      <c r="N110" s="93">
        <v>0</v>
      </c>
      <c r="O110" s="83" t="s">
        <v>748</v>
      </c>
      <c r="P110" s="86" t="str">
        <f>INDEX('Daily Activity List'!B:B,MATCH(A110,'Daily Activity List'!$A:$A))</f>
        <v>VHP - Clearance Sampling</v>
      </c>
      <c r="Q110" s="99" t="str">
        <f t="shared" si="12"/>
        <v>Sp Stick</v>
      </c>
      <c r="R110" s="156">
        <f t="shared" si="13"/>
        <v>4.25</v>
      </c>
      <c r="S110" s="156">
        <f t="shared" si="8"/>
        <v>4.25</v>
      </c>
      <c r="T110" s="156" t="str">
        <f t="shared" si="9"/>
        <v/>
      </c>
      <c r="U110" s="156" t="str">
        <f t="shared" si="10"/>
        <v/>
      </c>
      <c r="V110" s="156" t="str">
        <f t="shared" si="11"/>
        <v/>
      </c>
    </row>
    <row r="111" spans="1:22" x14ac:dyDescent="0.25">
      <c r="A111" s="91">
        <v>40655</v>
      </c>
      <c r="B111" s="93">
        <v>108</v>
      </c>
      <c r="C111" s="93" t="s">
        <v>751</v>
      </c>
      <c r="D111" s="93" t="s">
        <v>743</v>
      </c>
      <c r="E111" s="93" t="b">
        <v>0</v>
      </c>
      <c r="F111" s="93" t="b">
        <v>0</v>
      </c>
      <c r="G111" s="93" t="b">
        <v>0</v>
      </c>
      <c r="H111" s="93" t="b">
        <v>1</v>
      </c>
      <c r="I111" s="93" t="b">
        <v>0</v>
      </c>
      <c r="J111" s="155">
        <v>0</v>
      </c>
      <c r="K111" s="93">
        <v>2.35</v>
      </c>
      <c r="L111" s="93">
        <v>3</v>
      </c>
      <c r="M111" s="93">
        <v>3</v>
      </c>
      <c r="N111" s="93">
        <v>5</v>
      </c>
      <c r="O111" s="83" t="s">
        <v>748</v>
      </c>
      <c r="P111" s="86" t="str">
        <f>INDEX('Daily Activity List'!B:B,MATCH(A111,'Daily Activity List'!$A:$A))</f>
        <v>VHP - Clearance Sampling</v>
      </c>
      <c r="Q111" s="99" t="str">
        <f t="shared" si="12"/>
        <v>Wipe</v>
      </c>
      <c r="R111" s="156">
        <f t="shared" si="13"/>
        <v>2.5833333333333335</v>
      </c>
      <c r="S111" s="156" t="str">
        <f t="shared" si="8"/>
        <v/>
      </c>
      <c r="T111" s="156" t="str">
        <f t="shared" si="9"/>
        <v/>
      </c>
      <c r="U111" s="156" t="str">
        <f t="shared" si="10"/>
        <v/>
      </c>
      <c r="V111" s="156">
        <f t="shared" si="11"/>
        <v>2.5833333333333335</v>
      </c>
    </row>
    <row r="112" spans="1:22" x14ac:dyDescent="0.25">
      <c r="A112" s="91">
        <v>40655</v>
      </c>
      <c r="B112" s="93">
        <v>108</v>
      </c>
      <c r="C112" s="93" t="s">
        <v>751</v>
      </c>
      <c r="D112" s="93" t="s">
        <v>743</v>
      </c>
      <c r="E112" s="93" t="b">
        <v>0</v>
      </c>
      <c r="F112" s="93" t="b">
        <v>0</v>
      </c>
      <c r="G112" s="93" t="b">
        <v>1</v>
      </c>
      <c r="H112" s="93" t="b">
        <v>1</v>
      </c>
      <c r="I112" s="93" t="b">
        <v>0</v>
      </c>
      <c r="J112" s="155">
        <v>2.46</v>
      </c>
      <c r="K112" s="93">
        <v>4.37</v>
      </c>
      <c r="L112" s="93">
        <v>3</v>
      </c>
      <c r="M112" s="93">
        <v>3</v>
      </c>
      <c r="N112" s="93">
        <v>4</v>
      </c>
      <c r="O112" s="83" t="s">
        <v>786</v>
      </c>
      <c r="P112" s="86" t="str">
        <f>INDEX('Daily Activity List'!B:B,MATCH(A112,'Daily Activity List'!$A:$A))</f>
        <v>VHP - Clearance Sampling</v>
      </c>
      <c r="Q112" s="99" t="str">
        <f t="shared" si="12"/>
        <v>Swab</v>
      </c>
      <c r="R112" s="156">
        <f t="shared" si="13"/>
        <v>3.3833333333333337</v>
      </c>
      <c r="S112" s="156" t="str">
        <f t="shared" si="8"/>
        <v/>
      </c>
      <c r="T112" s="156" t="str">
        <f t="shared" si="9"/>
        <v/>
      </c>
      <c r="U112" s="156">
        <f t="shared" si="10"/>
        <v>3.3833333333333337</v>
      </c>
      <c r="V112" s="156" t="str">
        <f t="shared" si="11"/>
        <v/>
      </c>
    </row>
    <row r="113" spans="1:22" x14ac:dyDescent="0.25">
      <c r="A113" s="91">
        <v>40655</v>
      </c>
      <c r="B113" s="93">
        <v>108</v>
      </c>
      <c r="C113" s="93" t="s">
        <v>751</v>
      </c>
      <c r="D113" s="93" t="s">
        <v>743</v>
      </c>
      <c r="E113" s="93" t="b">
        <v>0</v>
      </c>
      <c r="F113" s="93" t="b">
        <v>1</v>
      </c>
      <c r="G113" s="93" t="b">
        <v>0</v>
      </c>
      <c r="H113" s="93" t="b">
        <v>0</v>
      </c>
      <c r="I113" s="93" t="b">
        <v>0</v>
      </c>
      <c r="J113" s="155">
        <v>7.33</v>
      </c>
      <c r="K113" s="93">
        <v>13.31</v>
      </c>
      <c r="L113" s="93">
        <v>3</v>
      </c>
      <c r="M113" s="93">
        <v>3</v>
      </c>
      <c r="N113" s="93">
        <v>5</v>
      </c>
      <c r="O113" s="83" t="s">
        <v>742</v>
      </c>
      <c r="P113" s="86" t="str">
        <f>INDEX('Daily Activity List'!B:B,MATCH(A113,'Daily Activity List'!$A:$A))</f>
        <v>VHP - Clearance Sampling</v>
      </c>
      <c r="Q113" s="99" t="str">
        <f t="shared" si="12"/>
        <v>Sp Stick</v>
      </c>
      <c r="R113" s="156">
        <f t="shared" si="13"/>
        <v>7.0666666666666673</v>
      </c>
      <c r="S113" s="156">
        <f t="shared" si="8"/>
        <v>7.0666666666666673</v>
      </c>
      <c r="T113" s="156" t="str">
        <f t="shared" si="9"/>
        <v/>
      </c>
      <c r="U113" s="156" t="str">
        <f t="shared" si="10"/>
        <v/>
      </c>
      <c r="V113" s="156" t="str">
        <f t="shared" si="11"/>
        <v/>
      </c>
    </row>
    <row r="114" spans="1:22" x14ac:dyDescent="0.25">
      <c r="A114" s="91">
        <v>40655</v>
      </c>
      <c r="B114" s="93">
        <v>108</v>
      </c>
      <c r="C114" s="93" t="s">
        <v>751</v>
      </c>
      <c r="D114" s="93" t="s">
        <v>743</v>
      </c>
      <c r="E114" s="93" t="b">
        <v>0</v>
      </c>
      <c r="F114" s="93" t="b">
        <v>1</v>
      </c>
      <c r="G114" s="93" t="b">
        <v>0</v>
      </c>
      <c r="H114" s="93" t="b">
        <v>0</v>
      </c>
      <c r="I114" s="93" t="b">
        <v>0</v>
      </c>
      <c r="J114" s="155">
        <v>15.4</v>
      </c>
      <c r="K114" s="93">
        <v>16.3</v>
      </c>
      <c r="L114" s="93">
        <v>5</v>
      </c>
      <c r="M114" s="93">
        <v>5</v>
      </c>
      <c r="N114" s="93">
        <v>5</v>
      </c>
      <c r="O114" s="83" t="s">
        <v>736</v>
      </c>
      <c r="P114" s="86" t="str">
        <f>INDEX('Daily Activity List'!B:B,MATCH(A114,'Daily Activity List'!$A:$A))</f>
        <v>VHP - Clearance Sampling</v>
      </c>
      <c r="Q114" s="99" t="str">
        <f t="shared" si="12"/>
        <v>Sp Stick</v>
      </c>
      <c r="R114" s="156">
        <f t="shared" si="13"/>
        <v>2.1666666666666674</v>
      </c>
      <c r="S114" s="156">
        <f t="shared" si="8"/>
        <v>2.1666666666666674</v>
      </c>
      <c r="T114" s="156" t="str">
        <f t="shared" si="9"/>
        <v/>
      </c>
      <c r="U114" s="156" t="str">
        <f t="shared" si="10"/>
        <v/>
      </c>
      <c r="V114" s="156" t="str">
        <f t="shared" si="11"/>
        <v/>
      </c>
    </row>
    <row r="115" spans="1:22" x14ac:dyDescent="0.25">
      <c r="A115" s="91">
        <v>40655</v>
      </c>
      <c r="B115" s="93">
        <v>108</v>
      </c>
      <c r="C115" s="93" t="s">
        <v>751</v>
      </c>
      <c r="D115" s="93" t="s">
        <v>743</v>
      </c>
      <c r="E115" s="93" t="b">
        <v>0</v>
      </c>
      <c r="F115" s="93" t="b">
        <v>0</v>
      </c>
      <c r="G115" s="93" t="b">
        <v>0</v>
      </c>
      <c r="H115" s="93" t="b">
        <v>0</v>
      </c>
      <c r="I115" s="93" t="b">
        <v>1</v>
      </c>
      <c r="J115" s="155">
        <v>16.559999999999999</v>
      </c>
      <c r="K115" s="93">
        <v>20.11</v>
      </c>
      <c r="L115" s="93">
        <v>5</v>
      </c>
      <c r="M115" s="93">
        <v>5</v>
      </c>
      <c r="N115" s="93">
        <v>5</v>
      </c>
      <c r="O115" s="83" t="s">
        <v>736</v>
      </c>
      <c r="P115" s="86" t="str">
        <f>INDEX('Daily Activity List'!B:B,MATCH(A115,'Daily Activity List'!$A:$A))</f>
        <v>VHP - Clearance Sampling</v>
      </c>
      <c r="Q115" s="99" t="str">
        <f t="shared" si="12"/>
        <v>Vac</v>
      </c>
      <c r="R115" s="156">
        <f t="shared" si="13"/>
        <v>5.1166666666666645</v>
      </c>
      <c r="S115" s="156" t="str">
        <f t="shared" si="8"/>
        <v/>
      </c>
      <c r="T115" s="156">
        <f t="shared" si="9"/>
        <v>5.1166666666666645</v>
      </c>
      <c r="U115" s="156" t="str">
        <f t="shared" si="10"/>
        <v/>
      </c>
      <c r="V115" s="156" t="str">
        <f t="shared" si="11"/>
        <v/>
      </c>
    </row>
    <row r="116" spans="1:22" x14ac:dyDescent="0.25">
      <c r="A116" s="91">
        <v>40655</v>
      </c>
      <c r="B116" s="93">
        <v>109</v>
      </c>
      <c r="C116" s="93" t="s">
        <v>751</v>
      </c>
      <c r="D116" s="93" t="s">
        <v>734</v>
      </c>
      <c r="E116" s="93" t="b">
        <v>0</v>
      </c>
      <c r="F116" s="93" t="b">
        <v>0</v>
      </c>
      <c r="G116" s="93" t="b">
        <v>0</v>
      </c>
      <c r="H116" s="93" t="b">
        <v>1</v>
      </c>
      <c r="I116" s="93" t="b">
        <v>0</v>
      </c>
      <c r="J116" s="155">
        <v>22.29</v>
      </c>
      <c r="K116" s="155">
        <v>24.48</v>
      </c>
      <c r="L116" s="93">
        <v>3</v>
      </c>
      <c r="M116" s="93">
        <v>4</v>
      </c>
      <c r="N116" s="93">
        <v>4</v>
      </c>
      <c r="O116" s="83" t="s">
        <v>742</v>
      </c>
      <c r="P116" s="86" t="str">
        <f>INDEX('Daily Activity List'!B:B,MATCH(A116,'Daily Activity List'!$A:$A))</f>
        <v>VHP - Clearance Sampling</v>
      </c>
      <c r="Q116" s="99" t="str">
        <f t="shared" si="12"/>
        <v>Wipe</v>
      </c>
      <c r="R116" s="156">
        <f t="shared" si="13"/>
        <v>3.2833333333333328</v>
      </c>
      <c r="S116" s="156" t="str">
        <f t="shared" si="8"/>
        <v/>
      </c>
      <c r="T116" s="156" t="str">
        <f t="shared" si="9"/>
        <v/>
      </c>
      <c r="U116" s="156" t="str">
        <f t="shared" si="10"/>
        <v/>
      </c>
      <c r="V116" s="156">
        <f t="shared" si="11"/>
        <v>3.2833333333333328</v>
      </c>
    </row>
    <row r="117" spans="1:22" x14ac:dyDescent="0.25">
      <c r="A117" s="91">
        <v>40655</v>
      </c>
      <c r="B117" s="93">
        <v>109</v>
      </c>
      <c r="C117" s="93" t="s">
        <v>751</v>
      </c>
      <c r="D117" s="93" t="s">
        <v>734</v>
      </c>
      <c r="E117" s="93" t="b">
        <v>0</v>
      </c>
      <c r="F117" s="93" t="b">
        <v>0</v>
      </c>
      <c r="G117" s="93" t="b">
        <v>0</v>
      </c>
      <c r="H117" s="93" t="b">
        <v>1</v>
      </c>
      <c r="I117" s="93" t="b">
        <v>0</v>
      </c>
      <c r="J117" s="155">
        <v>0</v>
      </c>
      <c r="K117" s="155">
        <v>3.09</v>
      </c>
      <c r="L117" s="93">
        <v>3</v>
      </c>
      <c r="M117" s="93">
        <v>4</v>
      </c>
      <c r="N117" s="93">
        <v>4</v>
      </c>
      <c r="O117" s="83" t="s">
        <v>787</v>
      </c>
      <c r="P117" s="86" t="str">
        <f>INDEX('Daily Activity List'!B:B,MATCH(A117,'Daily Activity List'!$A:$A))</f>
        <v>VHP - Clearance Sampling</v>
      </c>
      <c r="Q117" s="99" t="str">
        <f t="shared" si="12"/>
        <v>Wipe</v>
      </c>
      <c r="R117" s="156">
        <f t="shared" si="13"/>
        <v>3.15</v>
      </c>
      <c r="S117" s="156" t="str">
        <f t="shared" si="8"/>
        <v/>
      </c>
      <c r="T117" s="156" t="str">
        <f t="shared" si="9"/>
        <v/>
      </c>
      <c r="U117" s="156" t="str">
        <f t="shared" si="10"/>
        <v/>
      </c>
      <c r="V117" s="156">
        <f t="shared" si="11"/>
        <v>3.15</v>
      </c>
    </row>
    <row r="118" spans="1:22" x14ac:dyDescent="0.25">
      <c r="A118" s="91">
        <v>40655</v>
      </c>
      <c r="B118" s="93">
        <v>109</v>
      </c>
      <c r="C118" s="93" t="s">
        <v>751</v>
      </c>
      <c r="D118" s="93" t="s">
        <v>734</v>
      </c>
      <c r="E118" s="93" t="b">
        <v>0</v>
      </c>
      <c r="F118" s="93" t="b">
        <v>0</v>
      </c>
      <c r="G118" s="93" t="b">
        <v>0</v>
      </c>
      <c r="H118" s="93" t="b">
        <v>0</v>
      </c>
      <c r="I118" s="93" t="b">
        <v>1</v>
      </c>
      <c r="J118" s="155">
        <v>7.32</v>
      </c>
      <c r="K118" s="155">
        <v>8.4</v>
      </c>
      <c r="L118" s="93">
        <v>4</v>
      </c>
      <c r="M118" s="93">
        <v>5</v>
      </c>
      <c r="N118" s="93">
        <v>4</v>
      </c>
      <c r="O118" s="83" t="s">
        <v>736</v>
      </c>
      <c r="P118" s="86" t="str">
        <f>INDEX('Daily Activity List'!B:B,MATCH(A118,'Daily Activity List'!$A:$A))</f>
        <v>VHP - Clearance Sampling</v>
      </c>
      <c r="Q118" s="99" t="str">
        <f t="shared" si="12"/>
        <v>Vac</v>
      </c>
      <c r="R118" s="156">
        <f t="shared" si="13"/>
        <v>2.2000000000000015</v>
      </c>
      <c r="S118" s="156" t="str">
        <f t="shared" si="8"/>
        <v/>
      </c>
      <c r="T118" s="156">
        <f t="shared" si="9"/>
        <v>2.2000000000000015</v>
      </c>
      <c r="U118" s="156" t="str">
        <f t="shared" si="10"/>
        <v/>
      </c>
      <c r="V118" s="156" t="str">
        <f t="shared" si="11"/>
        <v/>
      </c>
    </row>
    <row r="119" spans="1:22" x14ac:dyDescent="0.25">
      <c r="A119" s="91">
        <v>40655</v>
      </c>
      <c r="B119" s="93">
        <v>109</v>
      </c>
      <c r="C119" s="93" t="s">
        <v>751</v>
      </c>
      <c r="D119" s="93" t="s">
        <v>734</v>
      </c>
      <c r="E119" s="93" t="b">
        <v>0</v>
      </c>
      <c r="F119" s="93" t="b">
        <v>0</v>
      </c>
      <c r="G119" s="93" t="b">
        <v>0</v>
      </c>
      <c r="H119" s="93" t="b">
        <v>0</v>
      </c>
      <c r="I119" s="93" t="b">
        <v>1</v>
      </c>
      <c r="J119" s="155">
        <v>10.56</v>
      </c>
      <c r="K119" s="155">
        <v>17.37</v>
      </c>
      <c r="L119" s="93">
        <v>3</v>
      </c>
      <c r="M119" s="93">
        <v>3</v>
      </c>
      <c r="N119" s="93">
        <v>5</v>
      </c>
      <c r="O119" s="83" t="s">
        <v>737</v>
      </c>
      <c r="P119" s="86" t="str">
        <f>INDEX('Daily Activity List'!B:B,MATCH(A119,'Daily Activity List'!$A:$A))</f>
        <v>VHP - Clearance Sampling</v>
      </c>
      <c r="Q119" s="99" t="str">
        <f t="shared" si="12"/>
        <v>Vac</v>
      </c>
      <c r="R119" s="156">
        <f t="shared" si="13"/>
        <v>8.5500000000000007</v>
      </c>
      <c r="S119" s="156" t="str">
        <f t="shared" si="8"/>
        <v/>
      </c>
      <c r="T119" s="156">
        <f t="shared" si="9"/>
        <v>8.5500000000000007</v>
      </c>
      <c r="U119" s="156" t="str">
        <f t="shared" si="10"/>
        <v/>
      </c>
      <c r="V119" s="156" t="str">
        <f t="shared" si="11"/>
        <v/>
      </c>
    </row>
    <row r="120" spans="1:22" x14ac:dyDescent="0.25">
      <c r="A120" s="91">
        <v>40655</v>
      </c>
      <c r="B120" s="93">
        <v>109</v>
      </c>
      <c r="C120" s="93" t="s">
        <v>751</v>
      </c>
      <c r="D120" s="93" t="s">
        <v>734</v>
      </c>
      <c r="E120" s="93" t="b">
        <v>0</v>
      </c>
      <c r="F120" s="93" t="b">
        <v>0</v>
      </c>
      <c r="G120" s="93" t="b">
        <v>0</v>
      </c>
      <c r="H120" s="93" t="b">
        <v>0</v>
      </c>
      <c r="I120" s="93" t="b">
        <v>1</v>
      </c>
      <c r="J120" s="155">
        <v>18.350000000000001</v>
      </c>
      <c r="K120" s="155">
        <v>23.33</v>
      </c>
      <c r="L120" s="93">
        <v>3</v>
      </c>
      <c r="M120" s="93">
        <v>3</v>
      </c>
      <c r="N120" s="93">
        <v>5</v>
      </c>
      <c r="O120" s="83" t="s">
        <v>737</v>
      </c>
      <c r="P120" s="86" t="str">
        <f>INDEX('Daily Activity List'!B:B,MATCH(A120,'Daily Activity List'!$A:$A))</f>
        <v>VHP - Clearance Sampling</v>
      </c>
      <c r="Q120" s="99" t="str">
        <f t="shared" si="12"/>
        <v>Vac</v>
      </c>
      <c r="R120" s="156">
        <f t="shared" si="13"/>
        <v>6.1333333333333329</v>
      </c>
      <c r="S120" s="156" t="str">
        <f t="shared" si="8"/>
        <v/>
      </c>
      <c r="T120" s="156">
        <f t="shared" si="9"/>
        <v>6.1333333333333329</v>
      </c>
      <c r="U120" s="156" t="str">
        <f t="shared" si="10"/>
        <v/>
      </c>
      <c r="V120" s="156" t="str">
        <f t="shared" si="11"/>
        <v/>
      </c>
    </row>
    <row r="121" spans="1:22" x14ac:dyDescent="0.25">
      <c r="A121" s="91">
        <v>40655</v>
      </c>
      <c r="B121" s="93">
        <v>109</v>
      </c>
      <c r="C121" s="93" t="s">
        <v>751</v>
      </c>
      <c r="D121" s="93" t="s">
        <v>734</v>
      </c>
      <c r="E121" s="93" t="b">
        <v>0</v>
      </c>
      <c r="F121" s="93" t="b">
        <v>0</v>
      </c>
      <c r="G121" s="93" t="b">
        <v>0</v>
      </c>
      <c r="H121" s="93" t="b">
        <v>0</v>
      </c>
      <c r="I121" s="93" t="b">
        <v>1</v>
      </c>
      <c r="J121" s="155">
        <v>3.26</v>
      </c>
      <c r="K121" s="155">
        <v>9.19</v>
      </c>
      <c r="L121" s="93">
        <v>3</v>
      </c>
      <c r="M121" s="93">
        <v>3</v>
      </c>
      <c r="N121" s="93">
        <v>5</v>
      </c>
      <c r="O121" s="83" t="s">
        <v>698</v>
      </c>
      <c r="P121" s="86" t="str">
        <f>INDEX('Daily Activity List'!B:B,MATCH(A121,'Daily Activity List'!$A:$A))</f>
        <v>VHP - Clearance Sampling</v>
      </c>
      <c r="Q121" s="99" t="str">
        <f t="shared" si="12"/>
        <v>Vac</v>
      </c>
      <c r="R121" s="156">
        <f t="shared" si="13"/>
        <v>6.7499999999999991</v>
      </c>
      <c r="S121" s="156" t="str">
        <f t="shared" si="8"/>
        <v/>
      </c>
      <c r="T121" s="156">
        <f t="shared" si="9"/>
        <v>6.7499999999999991</v>
      </c>
      <c r="U121" s="156" t="str">
        <f t="shared" si="10"/>
        <v/>
      </c>
      <c r="V121" s="156" t="str">
        <f t="shared" si="11"/>
        <v/>
      </c>
    </row>
    <row r="122" spans="1:22" x14ac:dyDescent="0.25">
      <c r="A122" s="91">
        <v>40655</v>
      </c>
      <c r="B122" s="93">
        <v>107</v>
      </c>
      <c r="C122" s="93" t="s">
        <v>751</v>
      </c>
      <c r="D122" s="93" t="s">
        <v>734</v>
      </c>
      <c r="E122" s="93" t="b">
        <v>0</v>
      </c>
      <c r="F122" s="93" t="b">
        <v>0</v>
      </c>
      <c r="G122" s="93" t="b">
        <v>0</v>
      </c>
      <c r="H122" s="93" t="b">
        <v>1</v>
      </c>
      <c r="I122" s="93" t="b">
        <v>0</v>
      </c>
      <c r="J122" s="155">
        <v>18.37</v>
      </c>
      <c r="K122" s="155">
        <v>21.09</v>
      </c>
      <c r="L122" s="93">
        <v>3</v>
      </c>
      <c r="M122" s="93">
        <v>4</v>
      </c>
      <c r="N122" s="93">
        <v>4</v>
      </c>
      <c r="O122" s="83" t="s">
        <v>756</v>
      </c>
      <c r="P122" s="86" t="str">
        <f>INDEX('Daily Activity List'!B:B,MATCH(A122,'Daily Activity List'!$A:$A))</f>
        <v>VHP - Clearance Sampling</v>
      </c>
      <c r="Q122" s="99" t="str">
        <f t="shared" si="12"/>
        <v>Wipe</v>
      </c>
      <c r="R122" s="156">
        <f t="shared" si="13"/>
        <v>3.7666666666666671</v>
      </c>
      <c r="S122" s="156" t="str">
        <f t="shared" si="8"/>
        <v/>
      </c>
      <c r="T122" s="156" t="str">
        <f t="shared" si="9"/>
        <v/>
      </c>
      <c r="U122" s="156" t="str">
        <f t="shared" si="10"/>
        <v/>
      </c>
      <c r="V122" s="156">
        <f t="shared" si="11"/>
        <v>3.7666666666666671</v>
      </c>
    </row>
    <row r="123" spans="1:22" x14ac:dyDescent="0.25">
      <c r="A123" s="91">
        <v>40655</v>
      </c>
      <c r="B123" s="93">
        <v>107</v>
      </c>
      <c r="C123" s="93" t="s">
        <v>751</v>
      </c>
      <c r="D123" s="93" t="s">
        <v>734</v>
      </c>
      <c r="E123" s="93" t="b">
        <v>0</v>
      </c>
      <c r="F123" s="93" t="b">
        <v>0</v>
      </c>
      <c r="G123" s="93" t="b">
        <v>1</v>
      </c>
      <c r="H123" s="93" t="b">
        <v>0</v>
      </c>
      <c r="I123" s="93" t="b">
        <v>0</v>
      </c>
      <c r="J123" s="155">
        <v>21.18</v>
      </c>
      <c r="K123" s="155">
        <v>22.21</v>
      </c>
      <c r="L123" s="93">
        <v>5</v>
      </c>
      <c r="M123" s="93">
        <v>4</v>
      </c>
      <c r="N123" s="93">
        <v>5</v>
      </c>
      <c r="O123" s="83" t="s">
        <v>736</v>
      </c>
      <c r="P123" s="86" t="str">
        <f>INDEX('Daily Activity List'!B:B,MATCH(A123,'Daily Activity List'!$A:$A))</f>
        <v>VHP - Clearance Sampling</v>
      </c>
      <c r="Q123" s="99" t="str">
        <f t="shared" si="12"/>
        <v>Swab</v>
      </c>
      <c r="R123" s="156">
        <f t="shared" si="13"/>
        <v>1.650000000000001</v>
      </c>
      <c r="S123" s="156" t="str">
        <f t="shared" si="8"/>
        <v/>
      </c>
      <c r="T123" s="156" t="str">
        <f t="shared" si="9"/>
        <v/>
      </c>
      <c r="U123" s="156">
        <f t="shared" si="10"/>
        <v>1.650000000000001</v>
      </c>
      <c r="V123" s="156" t="str">
        <f t="shared" si="11"/>
        <v/>
      </c>
    </row>
    <row r="124" spans="1:22" x14ac:dyDescent="0.25">
      <c r="A124" s="91">
        <v>40655</v>
      </c>
      <c r="B124" s="93">
        <v>107</v>
      </c>
      <c r="C124" s="93" t="s">
        <v>751</v>
      </c>
      <c r="D124" s="93" t="s">
        <v>734</v>
      </c>
      <c r="E124" s="93" t="b">
        <v>0</v>
      </c>
      <c r="F124" s="93" t="b">
        <v>1</v>
      </c>
      <c r="G124" s="93" t="b">
        <v>0</v>
      </c>
      <c r="H124" s="93" t="b">
        <v>0</v>
      </c>
      <c r="I124" s="93" t="b">
        <v>0</v>
      </c>
      <c r="J124" s="155">
        <v>24.15</v>
      </c>
      <c r="K124" s="155">
        <v>28.42</v>
      </c>
      <c r="L124" s="93">
        <v>3</v>
      </c>
      <c r="M124" s="93">
        <v>3</v>
      </c>
      <c r="N124" s="93">
        <v>4</v>
      </c>
      <c r="O124" s="83" t="s">
        <v>739</v>
      </c>
      <c r="P124" s="86" t="str">
        <f>INDEX('Daily Activity List'!B:B,MATCH(A124,'Daily Activity List'!$A:$A))</f>
        <v>VHP - Clearance Sampling</v>
      </c>
      <c r="Q124" s="99" t="str">
        <f t="shared" si="12"/>
        <v>Sp Stick</v>
      </c>
      <c r="R124" s="156">
        <f t="shared" si="13"/>
        <v>4.95</v>
      </c>
      <c r="S124" s="156">
        <f t="shared" si="8"/>
        <v>4.95</v>
      </c>
      <c r="T124" s="156" t="str">
        <f t="shared" si="9"/>
        <v/>
      </c>
      <c r="U124" s="156" t="str">
        <f t="shared" si="10"/>
        <v/>
      </c>
      <c r="V124" s="156" t="str">
        <f t="shared" si="11"/>
        <v/>
      </c>
    </row>
    <row r="125" spans="1:22" x14ac:dyDescent="0.25">
      <c r="A125" s="91">
        <v>40655</v>
      </c>
      <c r="B125" s="93">
        <v>107</v>
      </c>
      <c r="C125" s="93" t="s">
        <v>751</v>
      </c>
      <c r="D125" s="93" t="s">
        <v>734</v>
      </c>
      <c r="E125" s="93" t="b">
        <v>0</v>
      </c>
      <c r="F125" s="93" t="b">
        <v>0</v>
      </c>
      <c r="G125" s="93" t="b">
        <v>0</v>
      </c>
      <c r="H125" s="93" t="b">
        <v>0</v>
      </c>
      <c r="I125" s="93" t="b">
        <v>1</v>
      </c>
      <c r="J125" s="155">
        <v>31.24</v>
      </c>
      <c r="K125" s="155">
        <v>36.24</v>
      </c>
      <c r="L125" s="93">
        <v>2</v>
      </c>
      <c r="M125" s="93">
        <v>3</v>
      </c>
      <c r="N125" s="93">
        <v>5</v>
      </c>
      <c r="O125" s="83" t="s">
        <v>745</v>
      </c>
      <c r="P125" s="86" t="str">
        <f>INDEX('Daily Activity List'!B:B,MATCH(A125,'Daily Activity List'!$A:$A))</f>
        <v>VHP - Clearance Sampling</v>
      </c>
      <c r="Q125" s="99" t="str">
        <f t="shared" ref="Q125:Q135" si="14">IF(E125,"Air",IF(F125,"Sp Stick",IF(G125,"Swab",IF(H125,"Wipe",IF(I125,"Vac","N/A")))))</f>
        <v>Vac</v>
      </c>
      <c r="R125" s="156">
        <f t="shared" ref="R125:R135" si="15">ROUNDDOWN(K125,0)+(K125-ROUNDDOWN(K125,0))*100/60 - ROUNDDOWN(J125,0)+(J125-ROUNDDOWN(J125,0))*100/60</f>
        <v>5.8000000000000034</v>
      </c>
      <c r="S125" s="156" t="str">
        <f t="shared" si="8"/>
        <v/>
      </c>
      <c r="T125" s="156">
        <f t="shared" si="9"/>
        <v>5.8000000000000034</v>
      </c>
      <c r="U125" s="156" t="str">
        <f t="shared" si="10"/>
        <v/>
      </c>
      <c r="V125" s="156" t="str">
        <f t="shared" si="11"/>
        <v/>
      </c>
    </row>
    <row r="126" spans="1:22" x14ac:dyDescent="0.25">
      <c r="A126" s="91">
        <v>40655</v>
      </c>
      <c r="B126" s="93">
        <v>107</v>
      </c>
      <c r="C126" s="93" t="s">
        <v>751</v>
      </c>
      <c r="D126" s="93" t="s">
        <v>734</v>
      </c>
      <c r="E126" s="93" t="b">
        <v>0</v>
      </c>
      <c r="F126" s="93" t="b">
        <v>0</v>
      </c>
      <c r="G126" s="93" t="b">
        <v>0</v>
      </c>
      <c r="H126" s="93" t="b">
        <v>1</v>
      </c>
      <c r="I126" s="93" t="b">
        <v>0</v>
      </c>
      <c r="J126" s="155">
        <v>1</v>
      </c>
      <c r="K126" s="155">
        <v>2.4700000000000002</v>
      </c>
      <c r="L126" s="93">
        <v>4</v>
      </c>
      <c r="M126" s="93">
        <v>5</v>
      </c>
      <c r="N126" s="93">
        <v>5</v>
      </c>
      <c r="O126" s="83" t="s">
        <v>736</v>
      </c>
      <c r="P126" s="86" t="str">
        <f>INDEX('Daily Activity List'!B:B,MATCH(A126,'Daily Activity List'!$A:$A))</f>
        <v>VHP - Clearance Sampling</v>
      </c>
      <c r="Q126" s="99" t="str">
        <f t="shared" si="14"/>
        <v>Wipe</v>
      </c>
      <c r="R126" s="156">
        <f t="shared" si="15"/>
        <v>1.7833333333333337</v>
      </c>
      <c r="S126" s="156" t="str">
        <f t="shared" si="8"/>
        <v/>
      </c>
      <c r="T126" s="156" t="str">
        <f t="shared" si="9"/>
        <v/>
      </c>
      <c r="U126" s="156" t="str">
        <f t="shared" si="10"/>
        <v/>
      </c>
      <c r="V126" s="156">
        <f t="shared" si="11"/>
        <v>1.7833333333333337</v>
      </c>
    </row>
    <row r="127" spans="1:22" x14ac:dyDescent="0.25">
      <c r="A127" s="91">
        <v>40655</v>
      </c>
      <c r="B127" s="93">
        <v>107</v>
      </c>
      <c r="C127" s="93" t="s">
        <v>751</v>
      </c>
      <c r="D127" s="93" t="s">
        <v>734</v>
      </c>
      <c r="E127" s="93" t="b">
        <v>0</v>
      </c>
      <c r="F127" s="93" t="b">
        <v>0</v>
      </c>
      <c r="G127" s="93" t="b">
        <v>1</v>
      </c>
      <c r="H127" s="93" t="b">
        <v>0</v>
      </c>
      <c r="I127" s="93" t="b">
        <v>0</v>
      </c>
      <c r="J127" s="155">
        <v>3.39</v>
      </c>
      <c r="K127" s="155">
        <v>6.2</v>
      </c>
      <c r="L127" s="93">
        <v>5</v>
      </c>
      <c r="M127" s="93">
        <v>5</v>
      </c>
      <c r="N127" s="93">
        <v>4</v>
      </c>
      <c r="O127" s="83" t="s">
        <v>736</v>
      </c>
      <c r="P127" s="86" t="str">
        <f>INDEX('Daily Activity List'!B:B,MATCH(A127,'Daily Activity List'!$A:$A))</f>
        <v>VHP - Clearance Sampling</v>
      </c>
      <c r="Q127" s="99" t="str">
        <f t="shared" si="14"/>
        <v>Swab</v>
      </c>
      <c r="R127" s="156">
        <f t="shared" si="15"/>
        <v>3.9833333333333343</v>
      </c>
      <c r="S127" s="156" t="str">
        <f t="shared" si="8"/>
        <v/>
      </c>
      <c r="T127" s="156" t="str">
        <f t="shared" si="9"/>
        <v/>
      </c>
      <c r="U127" s="156">
        <f t="shared" si="10"/>
        <v>3.9833333333333343</v>
      </c>
      <c r="V127" s="156" t="str">
        <f t="shared" si="11"/>
        <v/>
      </c>
    </row>
    <row r="128" spans="1:22" x14ac:dyDescent="0.25">
      <c r="A128" s="91">
        <v>40655</v>
      </c>
      <c r="B128" s="93">
        <v>107</v>
      </c>
      <c r="C128" s="93" t="s">
        <v>751</v>
      </c>
      <c r="D128" s="93" t="s">
        <v>734</v>
      </c>
      <c r="E128" s="93" t="b">
        <v>0</v>
      </c>
      <c r="F128" s="93" t="b">
        <v>0</v>
      </c>
      <c r="G128" s="93" t="b">
        <v>0</v>
      </c>
      <c r="H128" s="93" t="b">
        <v>1</v>
      </c>
      <c r="I128" s="93" t="b">
        <v>0</v>
      </c>
      <c r="J128" s="155">
        <v>18.32</v>
      </c>
      <c r="K128" s="155">
        <v>21.1</v>
      </c>
      <c r="L128" s="93">
        <v>3</v>
      </c>
      <c r="M128" s="93">
        <v>4</v>
      </c>
      <c r="N128" s="93">
        <v>5</v>
      </c>
      <c r="O128" s="83" t="s">
        <v>788</v>
      </c>
      <c r="P128" s="86" t="str">
        <f>INDEX('Daily Activity List'!B:B,MATCH(A128,'Daily Activity List'!$A:$A))</f>
        <v>VHP - Clearance Sampling</v>
      </c>
      <c r="Q128" s="99" t="str">
        <f t="shared" si="14"/>
        <v>Wipe</v>
      </c>
      <c r="R128" s="156">
        <f t="shared" si="15"/>
        <v>3.7000000000000015</v>
      </c>
      <c r="S128" s="156" t="str">
        <f t="shared" si="8"/>
        <v/>
      </c>
      <c r="T128" s="156" t="str">
        <f t="shared" si="9"/>
        <v/>
      </c>
      <c r="U128" s="156" t="str">
        <f t="shared" si="10"/>
        <v/>
      </c>
      <c r="V128" s="156">
        <f t="shared" si="11"/>
        <v>3.7000000000000015</v>
      </c>
    </row>
    <row r="129" spans="1:22" x14ac:dyDescent="0.25">
      <c r="A129" s="91">
        <v>40655</v>
      </c>
      <c r="B129" s="93">
        <v>107</v>
      </c>
      <c r="C129" s="93" t="s">
        <v>751</v>
      </c>
      <c r="D129" s="93" t="s">
        <v>734</v>
      </c>
      <c r="E129" s="93" t="b">
        <v>0</v>
      </c>
      <c r="F129" s="93" t="b">
        <v>0</v>
      </c>
      <c r="G129" s="93" t="b">
        <v>1</v>
      </c>
      <c r="H129" s="93" t="b">
        <v>0</v>
      </c>
      <c r="I129" s="93" t="b">
        <v>0</v>
      </c>
      <c r="J129" s="155">
        <v>24.5</v>
      </c>
      <c r="K129" s="155">
        <v>27.13</v>
      </c>
      <c r="L129" s="93">
        <v>3</v>
      </c>
      <c r="M129" s="93">
        <v>5</v>
      </c>
      <c r="N129" s="93">
        <v>5</v>
      </c>
      <c r="O129" s="83" t="s">
        <v>738</v>
      </c>
      <c r="P129" s="86" t="str">
        <f>INDEX('Daily Activity List'!B:B,MATCH(A129,'Daily Activity List'!$A:$A))</f>
        <v>VHP - Clearance Sampling</v>
      </c>
      <c r="Q129" s="99" t="str">
        <f t="shared" si="14"/>
        <v>Swab</v>
      </c>
      <c r="R129" s="156">
        <f t="shared" si="15"/>
        <v>4.049999999999998</v>
      </c>
      <c r="S129" s="156" t="str">
        <f t="shared" si="8"/>
        <v/>
      </c>
      <c r="T129" s="156" t="str">
        <f t="shared" si="9"/>
        <v/>
      </c>
      <c r="U129" s="156">
        <f t="shared" si="10"/>
        <v>4.049999999999998</v>
      </c>
      <c r="V129" s="156" t="str">
        <f t="shared" si="11"/>
        <v/>
      </c>
    </row>
    <row r="130" spans="1:22" x14ac:dyDescent="0.25">
      <c r="A130" s="91">
        <v>40655</v>
      </c>
      <c r="B130" s="93">
        <v>107</v>
      </c>
      <c r="C130" s="93" t="s">
        <v>751</v>
      </c>
      <c r="D130" s="93" t="s">
        <v>734</v>
      </c>
      <c r="E130" s="93" t="b">
        <v>0</v>
      </c>
      <c r="F130" s="93" t="b">
        <v>0</v>
      </c>
      <c r="G130" s="93" t="b">
        <v>0</v>
      </c>
      <c r="H130" s="93" t="b">
        <v>1</v>
      </c>
      <c r="I130" s="93" t="b">
        <v>0</v>
      </c>
      <c r="J130" s="155">
        <v>0</v>
      </c>
      <c r="K130" s="155">
        <v>2.19</v>
      </c>
      <c r="L130" s="93">
        <v>2</v>
      </c>
      <c r="M130" s="93">
        <v>3</v>
      </c>
      <c r="N130" s="93">
        <v>4</v>
      </c>
      <c r="O130" s="83" t="s">
        <v>756</v>
      </c>
      <c r="P130" s="86" t="str">
        <f>INDEX('Daily Activity List'!B:B,MATCH(A130,'Daily Activity List'!$A:$A))</f>
        <v>VHP - Clearance Sampling</v>
      </c>
      <c r="Q130" s="99" t="str">
        <f t="shared" si="14"/>
        <v>Wipe</v>
      </c>
      <c r="R130" s="156">
        <f t="shared" si="15"/>
        <v>2.3166666666666664</v>
      </c>
      <c r="S130" s="156" t="str">
        <f t="shared" si="8"/>
        <v/>
      </c>
      <c r="T130" s="156" t="str">
        <f t="shared" si="9"/>
        <v/>
      </c>
      <c r="U130" s="156" t="str">
        <f t="shared" si="10"/>
        <v/>
      </c>
      <c r="V130" s="156">
        <f t="shared" si="11"/>
        <v>2.3166666666666664</v>
      </c>
    </row>
    <row r="131" spans="1:22" x14ac:dyDescent="0.25">
      <c r="A131" s="91">
        <v>40655</v>
      </c>
      <c r="B131" s="93">
        <v>110</v>
      </c>
      <c r="C131" s="93" t="s">
        <v>751</v>
      </c>
      <c r="D131" s="93" t="s">
        <v>743</v>
      </c>
      <c r="E131" s="93" t="b">
        <v>0</v>
      </c>
      <c r="F131" s="93" t="b">
        <v>1</v>
      </c>
      <c r="G131" s="93" t="b">
        <v>0</v>
      </c>
      <c r="H131" s="93" t="b">
        <v>0</v>
      </c>
      <c r="I131" s="93" t="b">
        <v>0</v>
      </c>
      <c r="J131" s="155">
        <v>0</v>
      </c>
      <c r="K131" s="155">
        <v>5</v>
      </c>
      <c r="L131" s="93">
        <v>2</v>
      </c>
      <c r="M131" s="93">
        <v>4</v>
      </c>
      <c r="N131" s="93">
        <v>4</v>
      </c>
      <c r="O131" s="83" t="s">
        <v>789</v>
      </c>
      <c r="P131" s="86" t="str">
        <f>INDEX('Daily Activity List'!B:B,MATCH(A131,'Daily Activity List'!$A:$A))</f>
        <v>VHP - Clearance Sampling</v>
      </c>
      <c r="Q131" s="99" t="str">
        <f t="shared" si="14"/>
        <v>Sp Stick</v>
      </c>
      <c r="R131" s="156">
        <f t="shared" si="15"/>
        <v>5</v>
      </c>
      <c r="S131" s="156">
        <f t="shared" ref="S131:S194" si="16">IF($Q131="Sp Stick",$R131,"")</f>
        <v>5</v>
      </c>
      <c r="T131" s="156" t="str">
        <f t="shared" ref="T131:T194" si="17">IF($Q131="Vac",$R131,"")</f>
        <v/>
      </c>
      <c r="U131" s="156" t="str">
        <f t="shared" ref="U131:U194" si="18">IF($Q131="Swab",$R131,"")</f>
        <v/>
      </c>
      <c r="V131" s="156" t="str">
        <f t="shared" ref="V131:V194" si="19">IF($Q131="Wipe",$R131,"")</f>
        <v/>
      </c>
    </row>
    <row r="132" spans="1:22" x14ac:dyDescent="0.25">
      <c r="A132" s="91">
        <v>40655</v>
      </c>
      <c r="B132" s="93">
        <v>110</v>
      </c>
      <c r="C132" s="93" t="s">
        <v>751</v>
      </c>
      <c r="D132" s="93" t="s">
        <v>743</v>
      </c>
      <c r="E132" s="93" t="b">
        <v>0</v>
      </c>
      <c r="F132" s="93" t="b">
        <v>0</v>
      </c>
      <c r="G132" s="93" t="b">
        <v>0</v>
      </c>
      <c r="H132" s="93" t="b">
        <v>1</v>
      </c>
      <c r="I132" s="93" t="b">
        <v>0</v>
      </c>
      <c r="J132" s="155">
        <v>5.53</v>
      </c>
      <c r="K132" s="155">
        <v>10.02</v>
      </c>
      <c r="L132" s="93">
        <v>3</v>
      </c>
      <c r="M132" s="93">
        <v>3</v>
      </c>
      <c r="N132" s="93">
        <v>4</v>
      </c>
      <c r="O132" s="83" t="s">
        <v>741</v>
      </c>
      <c r="P132" s="86" t="str">
        <f>INDEX('Daily Activity List'!B:B,MATCH(A132,'Daily Activity List'!$A:$A))</f>
        <v>VHP - Clearance Sampling</v>
      </c>
      <c r="Q132" s="99" t="str">
        <f t="shared" si="14"/>
        <v>Wipe</v>
      </c>
      <c r="R132" s="156">
        <f t="shared" si="15"/>
        <v>5.916666666666667</v>
      </c>
      <c r="S132" s="156" t="str">
        <f t="shared" si="16"/>
        <v/>
      </c>
      <c r="T132" s="156" t="str">
        <f t="shared" si="17"/>
        <v/>
      </c>
      <c r="U132" s="156" t="str">
        <f t="shared" si="18"/>
        <v/>
      </c>
      <c r="V132" s="156">
        <f t="shared" si="19"/>
        <v>5.916666666666667</v>
      </c>
    </row>
    <row r="133" spans="1:22" x14ac:dyDescent="0.25">
      <c r="A133" s="91">
        <v>40655</v>
      </c>
      <c r="B133" s="93">
        <v>110</v>
      </c>
      <c r="C133" s="93" t="s">
        <v>751</v>
      </c>
      <c r="D133" s="93" t="s">
        <v>743</v>
      </c>
      <c r="E133" s="93" t="b">
        <v>0</v>
      </c>
      <c r="F133" s="93" t="b">
        <v>0</v>
      </c>
      <c r="G133" s="93" t="b">
        <v>0</v>
      </c>
      <c r="H133" s="93" t="b">
        <v>0</v>
      </c>
      <c r="I133" s="93" t="b">
        <v>1</v>
      </c>
      <c r="J133" s="155">
        <v>0</v>
      </c>
      <c r="K133" s="155">
        <v>2.12</v>
      </c>
      <c r="L133" s="93">
        <v>3</v>
      </c>
      <c r="M133" s="93">
        <v>5</v>
      </c>
      <c r="N133" s="93">
        <v>4</v>
      </c>
      <c r="O133" s="83" t="s">
        <v>736</v>
      </c>
      <c r="P133" s="86" t="str">
        <f>INDEX('Daily Activity List'!B:B,MATCH(A133,'Daily Activity List'!$A:$A))</f>
        <v>VHP - Clearance Sampling</v>
      </c>
      <c r="Q133" s="99" t="str">
        <f t="shared" si="14"/>
        <v>Vac</v>
      </c>
      <c r="R133" s="156">
        <f t="shared" si="15"/>
        <v>2.2000000000000002</v>
      </c>
      <c r="S133" s="156" t="str">
        <f t="shared" si="16"/>
        <v/>
      </c>
      <c r="T133" s="156">
        <f t="shared" si="17"/>
        <v>2.2000000000000002</v>
      </c>
      <c r="U133" s="156" t="str">
        <f t="shared" si="18"/>
        <v/>
      </c>
      <c r="V133" s="156" t="str">
        <f t="shared" si="19"/>
        <v/>
      </c>
    </row>
    <row r="134" spans="1:22" x14ac:dyDescent="0.25">
      <c r="A134" s="91">
        <v>40655</v>
      </c>
      <c r="B134" s="93">
        <v>110</v>
      </c>
      <c r="C134" s="93" t="s">
        <v>751</v>
      </c>
      <c r="D134" s="93" t="s">
        <v>743</v>
      </c>
      <c r="E134" s="93" t="b">
        <v>0</v>
      </c>
      <c r="F134" s="93" t="b">
        <v>0</v>
      </c>
      <c r="G134" s="93" t="b">
        <v>0</v>
      </c>
      <c r="H134" s="93" t="b">
        <v>1</v>
      </c>
      <c r="I134" s="93" t="b">
        <v>0</v>
      </c>
      <c r="J134" s="155">
        <v>0</v>
      </c>
      <c r="K134" s="155">
        <v>0.35</v>
      </c>
      <c r="L134" s="93">
        <v>3</v>
      </c>
      <c r="M134" s="93">
        <v>5</v>
      </c>
      <c r="N134" s="93">
        <v>3</v>
      </c>
      <c r="O134" s="83" t="s">
        <v>736</v>
      </c>
      <c r="P134" s="86" t="str">
        <f>INDEX('Daily Activity List'!B:B,MATCH(A134,'Daily Activity List'!$A:$A))</f>
        <v>VHP - Clearance Sampling</v>
      </c>
      <c r="Q134" s="99" t="str">
        <f t="shared" si="14"/>
        <v>Wipe</v>
      </c>
      <c r="R134" s="156">
        <f t="shared" si="15"/>
        <v>0.58333333333333337</v>
      </c>
      <c r="S134" s="156" t="str">
        <f t="shared" si="16"/>
        <v/>
      </c>
      <c r="T134" s="156" t="str">
        <f t="shared" si="17"/>
        <v/>
      </c>
      <c r="U134" s="156" t="str">
        <f t="shared" si="18"/>
        <v/>
      </c>
      <c r="V134" s="156">
        <f t="shared" si="19"/>
        <v>0.58333333333333337</v>
      </c>
    </row>
    <row r="135" spans="1:22" x14ac:dyDescent="0.25">
      <c r="A135" s="91">
        <v>40655</v>
      </c>
      <c r="B135" s="93">
        <v>110</v>
      </c>
      <c r="C135" s="93" t="s">
        <v>751</v>
      </c>
      <c r="D135" s="93" t="s">
        <v>743</v>
      </c>
      <c r="E135" s="93" t="b">
        <v>0</v>
      </c>
      <c r="F135" s="93" t="b">
        <v>0</v>
      </c>
      <c r="G135" s="93" t="b">
        <v>1</v>
      </c>
      <c r="H135" s="93" t="b">
        <v>0</v>
      </c>
      <c r="I135" s="93" t="b">
        <v>0</v>
      </c>
      <c r="J135" s="155">
        <v>0</v>
      </c>
      <c r="K135" s="155">
        <v>1.49</v>
      </c>
      <c r="L135" s="93">
        <v>3</v>
      </c>
      <c r="M135" s="93">
        <v>5</v>
      </c>
      <c r="N135" s="93">
        <v>4</v>
      </c>
      <c r="O135" s="83" t="s">
        <v>736</v>
      </c>
      <c r="P135" s="86" t="str">
        <f>INDEX('Daily Activity List'!B:B,MATCH(A135,'Daily Activity List'!$A:$A))</f>
        <v>VHP - Clearance Sampling</v>
      </c>
      <c r="Q135" s="99" t="str">
        <f t="shared" si="14"/>
        <v>Swab</v>
      </c>
      <c r="R135" s="156">
        <f t="shared" si="15"/>
        <v>1.8166666666666667</v>
      </c>
      <c r="S135" s="156" t="str">
        <f t="shared" si="16"/>
        <v/>
      </c>
      <c r="T135" s="156" t="str">
        <f t="shared" si="17"/>
        <v/>
      </c>
      <c r="U135" s="156">
        <f t="shared" si="18"/>
        <v>1.8166666666666667</v>
      </c>
      <c r="V135" s="156" t="str">
        <f t="shared" si="19"/>
        <v/>
      </c>
    </row>
    <row r="136" spans="1:22" x14ac:dyDescent="0.25">
      <c r="A136" s="91">
        <v>40655</v>
      </c>
      <c r="B136" s="93">
        <v>110</v>
      </c>
      <c r="C136" s="93" t="s">
        <v>751</v>
      </c>
      <c r="D136" s="93" t="s">
        <v>743</v>
      </c>
      <c r="E136" s="93" t="b">
        <v>0</v>
      </c>
      <c r="F136" s="93" t="b">
        <v>1</v>
      </c>
      <c r="G136" s="93" t="b">
        <v>0</v>
      </c>
      <c r="H136" s="93" t="b">
        <v>0</v>
      </c>
      <c r="I136" s="93" t="b">
        <v>0</v>
      </c>
      <c r="J136" s="155">
        <v>2.0099999999999998</v>
      </c>
      <c r="K136" s="155">
        <v>3.06</v>
      </c>
      <c r="L136" s="93">
        <v>3</v>
      </c>
      <c r="M136" s="93">
        <v>5</v>
      </c>
      <c r="N136" s="93">
        <v>3</v>
      </c>
      <c r="O136" s="83" t="s">
        <v>790</v>
      </c>
      <c r="P136" s="86" t="str">
        <f>INDEX('Daily Activity List'!B:B,MATCH(A136,'Daily Activity List'!$A:$A))</f>
        <v>VHP - Clearance Sampling</v>
      </c>
      <c r="Q136" s="99" t="str">
        <f t="shared" ref="Q136:Q148" si="20">IF(E136,"Air",IF(F136,"Sp Stick",IF(G136,"Swab",IF(H136,"Wipe",IF(I136,"Vac","N/A")))))</f>
        <v>Sp Stick</v>
      </c>
      <c r="R136" s="156">
        <f t="shared" ref="R136:R148" si="21">ROUNDDOWN(K136,0)+(K136-ROUNDDOWN(K136,0))*100/60 - ROUNDDOWN(J136,0)+(J136-ROUNDDOWN(J136,0))*100/60</f>
        <v>1.1166666666666665</v>
      </c>
      <c r="S136" s="156">
        <f t="shared" si="16"/>
        <v>1.1166666666666665</v>
      </c>
      <c r="T136" s="156" t="str">
        <f t="shared" si="17"/>
        <v/>
      </c>
      <c r="U136" s="156" t="str">
        <f t="shared" si="18"/>
        <v/>
      </c>
      <c r="V136" s="156" t="str">
        <f t="shared" si="19"/>
        <v/>
      </c>
    </row>
    <row r="137" spans="1:22" x14ac:dyDescent="0.25">
      <c r="A137" s="91">
        <v>40655</v>
      </c>
      <c r="B137" s="93">
        <v>110</v>
      </c>
      <c r="C137" s="93" t="s">
        <v>751</v>
      </c>
      <c r="D137" s="93" t="s">
        <v>743</v>
      </c>
      <c r="E137" s="93" t="b">
        <v>0</v>
      </c>
      <c r="F137" s="93" t="b">
        <v>0</v>
      </c>
      <c r="G137" s="93" t="b">
        <v>0</v>
      </c>
      <c r="H137" s="93" t="b">
        <v>1</v>
      </c>
      <c r="I137" s="93" t="b">
        <v>0</v>
      </c>
      <c r="J137" s="155">
        <v>19.16</v>
      </c>
      <c r="K137" s="155">
        <v>21.32</v>
      </c>
      <c r="L137" s="93">
        <v>2</v>
      </c>
      <c r="M137" s="93">
        <v>3</v>
      </c>
      <c r="N137" s="93">
        <v>4</v>
      </c>
      <c r="O137" s="83" t="s">
        <v>761</v>
      </c>
      <c r="P137" s="86" t="str">
        <f>INDEX('Daily Activity List'!B:B,MATCH(A137,'Daily Activity List'!$A:$A))</f>
        <v>VHP - Clearance Sampling</v>
      </c>
      <c r="Q137" s="99" t="str">
        <f t="shared" si="20"/>
        <v>Wipe</v>
      </c>
      <c r="R137" s="156">
        <f t="shared" si="21"/>
        <v>2.800000000000002</v>
      </c>
      <c r="S137" s="156" t="str">
        <f t="shared" si="16"/>
        <v/>
      </c>
      <c r="T137" s="156" t="str">
        <f t="shared" si="17"/>
        <v/>
      </c>
      <c r="U137" s="156" t="str">
        <f t="shared" si="18"/>
        <v/>
      </c>
      <c r="V137" s="156">
        <f t="shared" si="19"/>
        <v>2.800000000000002</v>
      </c>
    </row>
    <row r="138" spans="1:22" x14ac:dyDescent="0.25">
      <c r="A138" s="91">
        <v>40655</v>
      </c>
      <c r="B138" s="93">
        <v>110</v>
      </c>
      <c r="C138" s="93" t="s">
        <v>751</v>
      </c>
      <c r="D138" s="93" t="s">
        <v>743</v>
      </c>
      <c r="E138" s="93" t="b">
        <v>0</v>
      </c>
      <c r="F138" s="93" t="b">
        <v>0</v>
      </c>
      <c r="G138" s="93" t="b">
        <v>0</v>
      </c>
      <c r="H138" s="93" t="b">
        <v>1</v>
      </c>
      <c r="I138" s="93" t="b">
        <v>0</v>
      </c>
      <c r="J138" s="155">
        <v>22.45</v>
      </c>
      <c r="K138" s="155">
        <v>26</v>
      </c>
      <c r="L138" s="93">
        <v>3</v>
      </c>
      <c r="M138" s="93">
        <v>3</v>
      </c>
      <c r="N138" s="93">
        <v>5</v>
      </c>
      <c r="O138" s="83" t="s">
        <v>741</v>
      </c>
      <c r="P138" s="86" t="str">
        <f>INDEX('Daily Activity List'!B:B,MATCH(A138,'Daily Activity List'!$A:$A))</f>
        <v>VHP - Clearance Sampling</v>
      </c>
      <c r="Q138" s="99" t="str">
        <f t="shared" si="20"/>
        <v>Wipe</v>
      </c>
      <c r="R138" s="156">
        <f t="shared" si="21"/>
        <v>4.7499999999999991</v>
      </c>
      <c r="S138" s="156" t="str">
        <f t="shared" si="16"/>
        <v/>
      </c>
      <c r="T138" s="156" t="str">
        <f t="shared" si="17"/>
        <v/>
      </c>
      <c r="U138" s="156" t="str">
        <f t="shared" si="18"/>
        <v/>
      </c>
      <c r="V138" s="156">
        <f t="shared" si="19"/>
        <v>4.7499999999999991</v>
      </c>
    </row>
    <row r="139" spans="1:22" x14ac:dyDescent="0.25">
      <c r="A139" s="91">
        <v>40655</v>
      </c>
      <c r="B139" s="93">
        <v>110</v>
      </c>
      <c r="C139" s="93" t="s">
        <v>751</v>
      </c>
      <c r="D139" s="93" t="s">
        <v>743</v>
      </c>
      <c r="E139" s="93" t="b">
        <v>0</v>
      </c>
      <c r="F139" s="93" t="b">
        <v>0</v>
      </c>
      <c r="G139" s="93" t="b">
        <v>0</v>
      </c>
      <c r="H139" s="93" t="b">
        <v>0</v>
      </c>
      <c r="I139" s="93" t="b">
        <v>1</v>
      </c>
      <c r="J139" s="155">
        <v>1.43</v>
      </c>
      <c r="K139" s="155">
        <v>7.59</v>
      </c>
      <c r="L139" s="93">
        <v>3</v>
      </c>
      <c r="M139" s="93">
        <v>3</v>
      </c>
      <c r="N139" s="93">
        <v>5</v>
      </c>
      <c r="O139" s="83" t="s">
        <v>760</v>
      </c>
      <c r="P139" s="86" t="str">
        <f>INDEX('Daily Activity List'!B:B,MATCH(A139,'Daily Activity List'!$A:$A))</f>
        <v>VHP - Clearance Sampling</v>
      </c>
      <c r="Q139" s="99" t="str">
        <f t="shared" si="20"/>
        <v>Vac</v>
      </c>
      <c r="R139" s="156">
        <f t="shared" si="21"/>
        <v>7.7</v>
      </c>
      <c r="S139" s="156" t="str">
        <f t="shared" si="16"/>
        <v/>
      </c>
      <c r="T139" s="156">
        <f t="shared" si="17"/>
        <v>7.7</v>
      </c>
      <c r="U139" s="156" t="str">
        <f t="shared" si="18"/>
        <v/>
      </c>
      <c r="V139" s="156" t="str">
        <f t="shared" si="19"/>
        <v/>
      </c>
    </row>
    <row r="140" spans="1:22" x14ac:dyDescent="0.25">
      <c r="A140" s="91">
        <v>40655</v>
      </c>
      <c r="B140" s="93">
        <v>110</v>
      </c>
      <c r="C140" s="93" t="s">
        <v>751</v>
      </c>
      <c r="D140" s="93" t="s">
        <v>743</v>
      </c>
      <c r="E140" s="93" t="b">
        <v>0</v>
      </c>
      <c r="F140" s="93" t="b">
        <v>1</v>
      </c>
      <c r="G140" s="93" t="b">
        <v>0</v>
      </c>
      <c r="H140" s="93" t="b">
        <v>0</v>
      </c>
      <c r="I140" s="93" t="b">
        <v>0</v>
      </c>
      <c r="J140" s="155">
        <v>13.47</v>
      </c>
      <c r="K140" s="155">
        <v>16.53</v>
      </c>
      <c r="L140" s="93">
        <v>3</v>
      </c>
      <c r="M140" s="93">
        <v>3</v>
      </c>
      <c r="N140" s="93">
        <v>5</v>
      </c>
      <c r="O140" s="83" t="s">
        <v>742</v>
      </c>
      <c r="P140" s="86" t="str">
        <f>INDEX('Daily Activity List'!B:B,MATCH(A140,'Daily Activity List'!$A:$A))</f>
        <v>VHP - Clearance Sampling</v>
      </c>
      <c r="Q140" s="99" t="str">
        <f t="shared" si="20"/>
        <v>Sp Stick</v>
      </c>
      <c r="R140" s="156">
        <f t="shared" si="21"/>
        <v>4.6666666666666705</v>
      </c>
      <c r="S140" s="156">
        <f t="shared" si="16"/>
        <v>4.6666666666666705</v>
      </c>
      <c r="T140" s="156" t="str">
        <f t="shared" si="17"/>
        <v/>
      </c>
      <c r="U140" s="156" t="str">
        <f t="shared" si="18"/>
        <v/>
      </c>
      <c r="V140" s="156" t="str">
        <f t="shared" si="19"/>
        <v/>
      </c>
    </row>
    <row r="141" spans="1:22" x14ac:dyDescent="0.25">
      <c r="A141" s="91">
        <v>40655</v>
      </c>
      <c r="B141" s="93">
        <v>110</v>
      </c>
      <c r="C141" s="93" t="s">
        <v>751</v>
      </c>
      <c r="D141" s="93" t="s">
        <v>743</v>
      </c>
      <c r="E141" s="93" t="b">
        <v>0</v>
      </c>
      <c r="F141" s="93" t="b">
        <v>0</v>
      </c>
      <c r="G141" s="93" t="b">
        <v>0</v>
      </c>
      <c r="H141" s="93" t="b">
        <v>0</v>
      </c>
      <c r="I141" s="93" t="b">
        <v>1</v>
      </c>
      <c r="J141" s="155">
        <v>29.4</v>
      </c>
      <c r="K141" s="155">
        <v>35.380000000000003</v>
      </c>
      <c r="L141" s="93">
        <v>3</v>
      </c>
      <c r="M141" s="93">
        <v>3</v>
      </c>
      <c r="N141" s="93">
        <v>5</v>
      </c>
      <c r="O141" s="83" t="s">
        <v>791</v>
      </c>
      <c r="P141" s="86" t="str">
        <f>INDEX('Daily Activity List'!B:B,MATCH(A141,'Daily Activity List'!$A:$A))</f>
        <v>VHP - Clearance Sampling</v>
      </c>
      <c r="Q141" s="99" t="str">
        <f t="shared" si="20"/>
        <v>Vac</v>
      </c>
      <c r="R141" s="156">
        <f t="shared" si="21"/>
        <v>7.3000000000000043</v>
      </c>
      <c r="S141" s="156" t="str">
        <f t="shared" si="16"/>
        <v/>
      </c>
      <c r="T141" s="156">
        <f t="shared" si="17"/>
        <v>7.3000000000000043</v>
      </c>
      <c r="U141" s="156" t="str">
        <f t="shared" si="18"/>
        <v/>
      </c>
      <c r="V141" s="156" t="str">
        <f t="shared" si="19"/>
        <v/>
      </c>
    </row>
    <row r="142" spans="1:22" x14ac:dyDescent="0.25">
      <c r="A142" s="91">
        <v>40655</v>
      </c>
      <c r="B142" s="93" t="s">
        <v>792</v>
      </c>
      <c r="C142" s="93" t="s">
        <v>751</v>
      </c>
      <c r="D142" s="93"/>
      <c r="E142" s="93" t="b">
        <v>0</v>
      </c>
      <c r="F142" s="93" t="b">
        <v>0</v>
      </c>
      <c r="G142" s="93" t="b">
        <v>0</v>
      </c>
      <c r="H142" s="93" t="b">
        <v>1</v>
      </c>
      <c r="I142" s="93" t="b">
        <v>0</v>
      </c>
      <c r="J142" s="155">
        <v>2.02</v>
      </c>
      <c r="K142" s="155">
        <v>5.45</v>
      </c>
      <c r="L142" s="93">
        <v>3</v>
      </c>
      <c r="M142" s="93">
        <v>2</v>
      </c>
      <c r="N142" s="93">
        <v>5</v>
      </c>
      <c r="O142" s="83" t="s">
        <v>793</v>
      </c>
      <c r="P142" s="86" t="str">
        <f>INDEX('Daily Activity List'!B:B,MATCH(A142,'Daily Activity List'!$A:$A))</f>
        <v>VHP - Clearance Sampling</v>
      </c>
      <c r="Q142" s="99" t="str">
        <f t="shared" si="20"/>
        <v>Wipe</v>
      </c>
      <c r="R142" s="156">
        <f t="shared" si="21"/>
        <v>3.7833333333333332</v>
      </c>
      <c r="S142" s="156" t="str">
        <f t="shared" si="16"/>
        <v/>
      </c>
      <c r="T142" s="156" t="str">
        <f t="shared" si="17"/>
        <v/>
      </c>
      <c r="U142" s="156" t="str">
        <f t="shared" si="18"/>
        <v/>
      </c>
      <c r="V142" s="156">
        <f t="shared" si="19"/>
        <v>3.7833333333333332</v>
      </c>
    </row>
    <row r="143" spans="1:22" x14ac:dyDescent="0.25">
      <c r="A143" s="91">
        <v>40655</v>
      </c>
      <c r="B143" s="93" t="s">
        <v>792</v>
      </c>
      <c r="C143" s="93" t="s">
        <v>751</v>
      </c>
      <c r="D143" s="93"/>
      <c r="E143" s="93" t="b">
        <v>0</v>
      </c>
      <c r="F143" s="93" t="b">
        <v>0</v>
      </c>
      <c r="G143" s="93" t="b">
        <v>0</v>
      </c>
      <c r="H143" s="93" t="b">
        <v>0</v>
      </c>
      <c r="I143" s="93" t="b">
        <v>1</v>
      </c>
      <c r="J143" s="155">
        <v>8.1199999999999992</v>
      </c>
      <c r="K143" s="155">
        <v>9.1199999999999992</v>
      </c>
      <c r="L143" s="93">
        <v>3</v>
      </c>
      <c r="M143" s="93">
        <v>5</v>
      </c>
      <c r="N143" s="93">
        <v>4</v>
      </c>
      <c r="O143" s="83" t="s">
        <v>794</v>
      </c>
      <c r="P143" s="86" t="str">
        <f>INDEX('Daily Activity List'!B:B,MATCH(A143,'Daily Activity List'!$A:$A))</f>
        <v>VHP - Clearance Sampling</v>
      </c>
      <c r="Q143" s="99" t="str">
        <f t="shared" si="20"/>
        <v>Vac</v>
      </c>
      <c r="R143" s="156">
        <f t="shared" si="21"/>
        <v>1.3999999999999979</v>
      </c>
      <c r="S143" s="156" t="str">
        <f t="shared" si="16"/>
        <v/>
      </c>
      <c r="T143" s="156">
        <f t="shared" si="17"/>
        <v>1.3999999999999979</v>
      </c>
      <c r="U143" s="156" t="str">
        <f t="shared" si="18"/>
        <v/>
      </c>
      <c r="V143" s="156" t="str">
        <f t="shared" si="19"/>
        <v/>
      </c>
    </row>
    <row r="144" spans="1:22" x14ac:dyDescent="0.25">
      <c r="A144" s="91">
        <v>40655</v>
      </c>
      <c r="B144" s="93" t="s">
        <v>792</v>
      </c>
      <c r="C144" s="93" t="s">
        <v>751</v>
      </c>
      <c r="D144" s="93"/>
      <c r="E144" s="93" t="b">
        <v>0</v>
      </c>
      <c r="F144" s="93" t="b">
        <v>1</v>
      </c>
      <c r="G144" s="93" t="b">
        <v>0</v>
      </c>
      <c r="H144" s="93" t="b">
        <v>0</v>
      </c>
      <c r="I144" s="93" t="b">
        <v>0</v>
      </c>
      <c r="J144" s="155">
        <v>0</v>
      </c>
      <c r="K144" s="155">
        <v>3.15</v>
      </c>
      <c r="L144" s="93">
        <v>3</v>
      </c>
      <c r="M144" s="93">
        <v>4</v>
      </c>
      <c r="N144" s="93">
        <v>4</v>
      </c>
      <c r="O144" s="83" t="s">
        <v>795</v>
      </c>
      <c r="P144" s="86" t="str">
        <f>INDEX('Daily Activity List'!B:B,MATCH(A144,'Daily Activity List'!$A:$A))</f>
        <v>VHP - Clearance Sampling</v>
      </c>
      <c r="Q144" s="99" t="str">
        <f t="shared" si="20"/>
        <v>Sp Stick</v>
      </c>
      <c r="R144" s="156">
        <f t="shared" si="21"/>
        <v>3.25</v>
      </c>
      <c r="S144" s="156">
        <f t="shared" si="16"/>
        <v>3.25</v>
      </c>
      <c r="T144" s="156" t="str">
        <f t="shared" si="17"/>
        <v/>
      </c>
      <c r="U144" s="156" t="str">
        <f t="shared" si="18"/>
        <v/>
      </c>
      <c r="V144" s="156" t="str">
        <f t="shared" si="19"/>
        <v/>
      </c>
    </row>
    <row r="145" spans="1:22" x14ac:dyDescent="0.25">
      <c r="A145" s="91">
        <v>40655</v>
      </c>
      <c r="B145" s="93" t="s">
        <v>792</v>
      </c>
      <c r="C145" s="93" t="s">
        <v>751</v>
      </c>
      <c r="D145" s="93"/>
      <c r="E145" s="93" t="b">
        <v>0</v>
      </c>
      <c r="F145" s="93" t="b">
        <v>0</v>
      </c>
      <c r="G145" s="93" t="b">
        <v>0</v>
      </c>
      <c r="H145" s="93" t="b">
        <v>1</v>
      </c>
      <c r="I145" s="93" t="b">
        <v>0</v>
      </c>
      <c r="J145" s="155">
        <v>4.21</v>
      </c>
      <c r="K145" s="155">
        <v>6.04</v>
      </c>
      <c r="L145" s="93">
        <v>3</v>
      </c>
      <c r="M145" s="93">
        <v>3</v>
      </c>
      <c r="N145" s="93">
        <v>4</v>
      </c>
      <c r="O145" s="83" t="s">
        <v>795</v>
      </c>
      <c r="P145" s="86" t="str">
        <f>INDEX('Daily Activity List'!B:B,MATCH(A145,'Daily Activity List'!$A:$A))</f>
        <v>VHP - Clearance Sampling</v>
      </c>
      <c r="Q145" s="99" t="str">
        <f t="shared" si="20"/>
        <v>Wipe</v>
      </c>
      <c r="R145" s="156">
        <f t="shared" si="21"/>
        <v>2.4166666666666665</v>
      </c>
      <c r="S145" s="156" t="str">
        <f t="shared" si="16"/>
        <v/>
      </c>
      <c r="T145" s="156" t="str">
        <f t="shared" si="17"/>
        <v/>
      </c>
      <c r="U145" s="156" t="str">
        <f t="shared" si="18"/>
        <v/>
      </c>
      <c r="V145" s="156">
        <f t="shared" si="19"/>
        <v>2.4166666666666665</v>
      </c>
    </row>
    <row r="146" spans="1:22" x14ac:dyDescent="0.25">
      <c r="A146" s="91">
        <v>40655</v>
      </c>
      <c r="B146" s="93" t="s">
        <v>792</v>
      </c>
      <c r="C146" s="93" t="s">
        <v>751</v>
      </c>
      <c r="D146" s="93"/>
      <c r="E146" s="93" t="b">
        <v>0</v>
      </c>
      <c r="F146" s="93" t="b">
        <v>0</v>
      </c>
      <c r="G146" s="93" t="b">
        <v>0</v>
      </c>
      <c r="H146" s="93" t="b">
        <v>1</v>
      </c>
      <c r="I146" s="93" t="b">
        <v>0</v>
      </c>
      <c r="J146" s="155">
        <v>6.37</v>
      </c>
      <c r="K146" s="155">
        <v>7.14</v>
      </c>
      <c r="L146" s="93">
        <v>5</v>
      </c>
      <c r="M146" s="93">
        <v>5</v>
      </c>
      <c r="N146" s="93">
        <v>4</v>
      </c>
      <c r="O146" s="83" t="s">
        <v>796</v>
      </c>
      <c r="P146" s="86" t="str">
        <f>INDEX('Daily Activity List'!B:B,MATCH(A146,'Daily Activity List'!$A:$A))</f>
        <v>VHP - Clearance Sampling</v>
      </c>
      <c r="Q146" s="99" t="str">
        <f t="shared" si="20"/>
        <v>Wipe</v>
      </c>
      <c r="R146" s="156">
        <f t="shared" si="21"/>
        <v>1.8499999999999994</v>
      </c>
      <c r="S146" s="156" t="str">
        <f t="shared" si="16"/>
        <v/>
      </c>
      <c r="T146" s="156" t="str">
        <f t="shared" si="17"/>
        <v/>
      </c>
      <c r="U146" s="156" t="str">
        <f t="shared" si="18"/>
        <v/>
      </c>
      <c r="V146" s="156">
        <f t="shared" si="19"/>
        <v>1.8499999999999994</v>
      </c>
    </row>
    <row r="147" spans="1:22" x14ac:dyDescent="0.25">
      <c r="A147" s="91">
        <v>40655</v>
      </c>
      <c r="B147" s="93" t="s">
        <v>792</v>
      </c>
      <c r="C147" s="93" t="s">
        <v>751</v>
      </c>
      <c r="D147" s="93"/>
      <c r="E147" s="93" t="b">
        <v>0</v>
      </c>
      <c r="F147" s="93" t="b">
        <v>0</v>
      </c>
      <c r="G147" s="93" t="b">
        <v>0</v>
      </c>
      <c r="H147" s="93" t="b">
        <v>1</v>
      </c>
      <c r="I147" s="93" t="b">
        <v>0</v>
      </c>
      <c r="J147" s="155">
        <v>5.0599999999999996</v>
      </c>
      <c r="K147" s="155">
        <v>8.0299999999999994</v>
      </c>
      <c r="L147" s="93">
        <v>2</v>
      </c>
      <c r="M147" s="93">
        <v>4</v>
      </c>
      <c r="N147" s="93">
        <v>4</v>
      </c>
      <c r="O147" s="83" t="s">
        <v>795</v>
      </c>
      <c r="P147" s="86" t="str">
        <f>INDEX('Daily Activity List'!B:B,MATCH(A147,'Daily Activity List'!$A:$A))</f>
        <v>VHP - Clearance Sampling</v>
      </c>
      <c r="Q147" s="99" t="str">
        <f t="shared" si="20"/>
        <v>Wipe</v>
      </c>
      <c r="R147" s="156">
        <f t="shared" si="21"/>
        <v>3.1499999999999981</v>
      </c>
      <c r="S147" s="156" t="str">
        <f t="shared" si="16"/>
        <v/>
      </c>
      <c r="T147" s="156" t="str">
        <f t="shared" si="17"/>
        <v/>
      </c>
      <c r="U147" s="156" t="str">
        <f t="shared" si="18"/>
        <v/>
      </c>
      <c r="V147" s="156">
        <f t="shared" si="19"/>
        <v>3.1499999999999981</v>
      </c>
    </row>
    <row r="148" spans="1:22" x14ac:dyDescent="0.25">
      <c r="A148" s="91">
        <v>40655</v>
      </c>
      <c r="B148" s="93" t="s">
        <v>792</v>
      </c>
      <c r="C148" s="93" t="s">
        <v>751</v>
      </c>
      <c r="D148" s="93"/>
      <c r="E148" s="93" t="b">
        <v>0</v>
      </c>
      <c r="F148" s="93" t="b">
        <v>0</v>
      </c>
      <c r="G148" s="93" t="b">
        <v>0</v>
      </c>
      <c r="H148" s="93" t="b">
        <v>0</v>
      </c>
      <c r="I148" s="93" t="b">
        <v>1</v>
      </c>
      <c r="J148" s="155">
        <v>8.51</v>
      </c>
      <c r="K148" s="155">
        <v>14.19</v>
      </c>
      <c r="L148" s="93">
        <v>3</v>
      </c>
      <c r="M148" s="93">
        <v>3</v>
      </c>
      <c r="N148" s="93">
        <v>5</v>
      </c>
      <c r="O148" s="83" t="s">
        <v>797</v>
      </c>
      <c r="P148" s="86" t="str">
        <f>INDEX('Daily Activity List'!B:B,MATCH(A148,'Daily Activity List'!$A:$A))</f>
        <v>VHP - Clearance Sampling</v>
      </c>
      <c r="Q148" s="99" t="str">
        <f t="shared" si="20"/>
        <v>Vac</v>
      </c>
      <c r="R148" s="156">
        <f t="shared" si="21"/>
        <v>7.1666666666666661</v>
      </c>
      <c r="S148" s="156" t="str">
        <f t="shared" si="16"/>
        <v/>
      </c>
      <c r="T148" s="156">
        <f t="shared" si="17"/>
        <v>7.1666666666666661</v>
      </c>
      <c r="U148" s="156" t="str">
        <f t="shared" si="18"/>
        <v/>
      </c>
      <c r="V148" s="156" t="str">
        <f t="shared" si="19"/>
        <v/>
      </c>
    </row>
    <row r="149" spans="1:22" x14ac:dyDescent="0.25">
      <c r="A149" s="91">
        <v>40655</v>
      </c>
      <c r="B149" s="93" t="s">
        <v>792</v>
      </c>
      <c r="C149" s="93" t="s">
        <v>751</v>
      </c>
      <c r="D149" s="93"/>
      <c r="E149" s="93" t="b">
        <v>0</v>
      </c>
      <c r="F149" s="93" t="b">
        <v>0</v>
      </c>
      <c r="G149" s="93" t="b">
        <v>0</v>
      </c>
      <c r="H149" s="93" t="b">
        <v>0</v>
      </c>
      <c r="I149" s="93" t="b">
        <v>0</v>
      </c>
      <c r="J149" s="155">
        <v>19.28</v>
      </c>
      <c r="K149" s="155">
        <v>20.03</v>
      </c>
      <c r="L149" s="93">
        <v>5</v>
      </c>
      <c r="M149" s="93">
        <v>0</v>
      </c>
      <c r="N149" s="93">
        <v>0</v>
      </c>
      <c r="O149" s="83" t="s">
        <v>798</v>
      </c>
      <c r="P149" s="86" t="str">
        <f>INDEX('Daily Activity List'!B:B,MATCH(A149,'Daily Activity List'!$A:$A))</f>
        <v>VHP - Clearance Sampling</v>
      </c>
      <c r="Q149" s="99" t="str">
        <f t="shared" ref="Q149:Q156" si="22">IF(E149,"Air",IF(F149,"Sp Stick",IF(G149,"Swab",IF(H149,"Wipe",IF(I149,"Vac","N/A")))))</f>
        <v>N/A</v>
      </c>
      <c r="R149" s="156">
        <f t="shared" ref="R149:R156" si="23">ROUNDDOWN(K149,0)+(K149-ROUNDDOWN(K149,0))*100/60 - ROUNDDOWN(J149,0)+(J149-ROUNDDOWN(J149,0))*100/60</f>
        <v>1.5166666666666693</v>
      </c>
      <c r="S149" s="156" t="str">
        <f t="shared" si="16"/>
        <v/>
      </c>
      <c r="T149" s="156" t="str">
        <f t="shared" si="17"/>
        <v/>
      </c>
      <c r="U149" s="156" t="str">
        <f t="shared" si="18"/>
        <v/>
      </c>
      <c r="V149" s="156" t="str">
        <f t="shared" si="19"/>
        <v/>
      </c>
    </row>
    <row r="150" spans="1:22" x14ac:dyDescent="0.25">
      <c r="A150" s="91">
        <v>40655</v>
      </c>
      <c r="B150" s="93" t="s">
        <v>792</v>
      </c>
      <c r="C150" s="93" t="s">
        <v>751</v>
      </c>
      <c r="D150" s="93"/>
      <c r="E150" s="93" t="b">
        <v>0</v>
      </c>
      <c r="F150" s="93" t="b">
        <v>0</v>
      </c>
      <c r="G150" s="93" t="b">
        <v>0</v>
      </c>
      <c r="H150" s="93" t="b">
        <v>1</v>
      </c>
      <c r="I150" s="93" t="b">
        <v>0</v>
      </c>
      <c r="J150" s="155">
        <v>22.3</v>
      </c>
      <c r="K150" s="155">
        <v>27.16</v>
      </c>
      <c r="L150" s="93">
        <v>3</v>
      </c>
      <c r="M150" s="93">
        <v>3</v>
      </c>
      <c r="N150" s="93">
        <v>5</v>
      </c>
      <c r="O150" s="83" t="s">
        <v>795</v>
      </c>
      <c r="P150" s="86" t="str">
        <f>INDEX('Daily Activity List'!B:B,MATCH(A150,'Daily Activity List'!$A:$A))</f>
        <v>VHP - Clearance Sampling</v>
      </c>
      <c r="Q150" s="99" t="str">
        <f t="shared" si="22"/>
        <v>Wipe</v>
      </c>
      <c r="R150" s="156">
        <f t="shared" si="23"/>
        <v>5.7666666666666666</v>
      </c>
      <c r="S150" s="156" t="str">
        <f t="shared" si="16"/>
        <v/>
      </c>
      <c r="T150" s="156" t="str">
        <f t="shared" si="17"/>
        <v/>
      </c>
      <c r="U150" s="156" t="str">
        <f t="shared" si="18"/>
        <v/>
      </c>
      <c r="V150" s="156">
        <f t="shared" si="19"/>
        <v>5.7666666666666666</v>
      </c>
    </row>
    <row r="151" spans="1:22" x14ac:dyDescent="0.25">
      <c r="A151" s="91">
        <v>40655</v>
      </c>
      <c r="B151" s="93" t="s">
        <v>792</v>
      </c>
      <c r="C151" s="93" t="s">
        <v>751</v>
      </c>
      <c r="D151" s="93"/>
      <c r="E151" s="93" t="b">
        <v>0</v>
      </c>
      <c r="F151" s="93" t="b">
        <v>1</v>
      </c>
      <c r="G151" s="93" t="b">
        <v>0</v>
      </c>
      <c r="H151" s="93" t="b">
        <v>0</v>
      </c>
      <c r="I151" s="93" t="b">
        <v>0</v>
      </c>
      <c r="J151" s="155">
        <v>28.26</v>
      </c>
      <c r="K151" s="155">
        <v>30.44</v>
      </c>
      <c r="L151" s="93">
        <v>3</v>
      </c>
      <c r="M151" s="93">
        <v>4</v>
      </c>
      <c r="N151" s="93">
        <v>5</v>
      </c>
      <c r="O151" s="83" t="s">
        <v>799</v>
      </c>
      <c r="P151" s="86" t="str">
        <f>INDEX('Daily Activity List'!B:B,MATCH(A151,'Daily Activity List'!$A:$A))</f>
        <v>VHP - Clearance Sampling</v>
      </c>
      <c r="Q151" s="99" t="str">
        <f t="shared" si="22"/>
        <v>Sp Stick</v>
      </c>
      <c r="R151" s="156">
        <f t="shared" si="23"/>
        <v>3.1666666666666701</v>
      </c>
      <c r="S151" s="156">
        <f t="shared" si="16"/>
        <v>3.1666666666666701</v>
      </c>
      <c r="T151" s="156" t="str">
        <f t="shared" si="17"/>
        <v/>
      </c>
      <c r="U151" s="156" t="str">
        <f t="shared" si="18"/>
        <v/>
      </c>
      <c r="V151" s="156" t="str">
        <f t="shared" si="19"/>
        <v/>
      </c>
    </row>
    <row r="152" spans="1:22" x14ac:dyDescent="0.25">
      <c r="A152" s="91">
        <v>40655</v>
      </c>
      <c r="B152" s="93" t="s">
        <v>792</v>
      </c>
      <c r="C152" s="93" t="s">
        <v>751</v>
      </c>
      <c r="D152" s="93"/>
      <c r="E152" s="93" t="b">
        <v>0</v>
      </c>
      <c r="F152" s="93" t="b">
        <v>0</v>
      </c>
      <c r="G152" s="93" t="b">
        <v>0</v>
      </c>
      <c r="H152" s="93" t="b">
        <v>1</v>
      </c>
      <c r="I152" s="93" t="b">
        <v>0</v>
      </c>
      <c r="J152" s="155">
        <v>31.02</v>
      </c>
      <c r="K152" s="155">
        <v>33.340000000000003</v>
      </c>
      <c r="L152" s="93">
        <v>4</v>
      </c>
      <c r="M152" s="93">
        <v>4</v>
      </c>
      <c r="N152" s="93">
        <v>5</v>
      </c>
      <c r="O152" s="83" t="s">
        <v>800</v>
      </c>
      <c r="P152" s="86" t="str">
        <f>INDEX('Daily Activity List'!B:B,MATCH(A152,'Daily Activity List'!$A:$A))</f>
        <v>VHP - Clearance Sampling</v>
      </c>
      <c r="Q152" s="99" t="str">
        <f t="shared" si="22"/>
        <v>Wipe</v>
      </c>
      <c r="R152" s="156">
        <f t="shared" si="23"/>
        <v>2.6000000000000028</v>
      </c>
      <c r="S152" s="156" t="str">
        <f t="shared" si="16"/>
        <v/>
      </c>
      <c r="T152" s="156" t="str">
        <f t="shared" si="17"/>
        <v/>
      </c>
      <c r="U152" s="156" t="str">
        <f t="shared" si="18"/>
        <v/>
      </c>
      <c r="V152" s="156">
        <f t="shared" si="19"/>
        <v>2.6000000000000028</v>
      </c>
    </row>
    <row r="153" spans="1:22" x14ac:dyDescent="0.25">
      <c r="A153" s="91">
        <v>40655</v>
      </c>
      <c r="B153" s="93" t="s">
        <v>792</v>
      </c>
      <c r="C153" s="93" t="s">
        <v>751</v>
      </c>
      <c r="D153" s="93"/>
      <c r="E153" s="93" t="b">
        <v>0</v>
      </c>
      <c r="F153" s="93" t="b">
        <v>0</v>
      </c>
      <c r="G153" s="93" t="b">
        <v>0</v>
      </c>
      <c r="H153" s="93" t="b">
        <v>1</v>
      </c>
      <c r="I153" s="93" t="b">
        <v>0</v>
      </c>
      <c r="J153" s="155">
        <v>15.42</v>
      </c>
      <c r="K153" s="155">
        <v>16.010000000000002</v>
      </c>
      <c r="L153" s="93">
        <v>5</v>
      </c>
      <c r="M153" s="93">
        <v>5</v>
      </c>
      <c r="N153" s="93">
        <v>5</v>
      </c>
      <c r="O153" s="83" t="s">
        <v>736</v>
      </c>
      <c r="P153" s="86" t="str">
        <f>INDEX('Daily Activity List'!B:B,MATCH(A153,'Daily Activity List'!$A:$A))</f>
        <v>VHP - Clearance Sampling</v>
      </c>
      <c r="Q153" s="99" t="str">
        <f t="shared" si="22"/>
        <v>Wipe</v>
      </c>
      <c r="R153" s="156">
        <f t="shared" si="23"/>
        <v>1.716666666666669</v>
      </c>
      <c r="S153" s="156" t="str">
        <f t="shared" si="16"/>
        <v/>
      </c>
      <c r="T153" s="156" t="str">
        <f t="shared" si="17"/>
        <v/>
      </c>
      <c r="U153" s="156" t="str">
        <f t="shared" si="18"/>
        <v/>
      </c>
      <c r="V153" s="156">
        <f t="shared" si="19"/>
        <v>1.716666666666669</v>
      </c>
    </row>
    <row r="154" spans="1:22" x14ac:dyDescent="0.25">
      <c r="A154" s="91">
        <v>40655</v>
      </c>
      <c r="B154" s="93">
        <v>106</v>
      </c>
      <c r="C154" s="93" t="s">
        <v>751</v>
      </c>
      <c r="D154" s="93" t="s">
        <v>743</v>
      </c>
      <c r="E154" s="93" t="b">
        <v>0</v>
      </c>
      <c r="F154" s="93" t="b">
        <v>0</v>
      </c>
      <c r="G154" s="93" t="b">
        <v>0</v>
      </c>
      <c r="H154" s="93" t="b">
        <v>1</v>
      </c>
      <c r="I154" s="93" t="b">
        <v>0</v>
      </c>
      <c r="J154" s="155">
        <v>30.43</v>
      </c>
      <c r="K154" s="155">
        <v>33.26</v>
      </c>
      <c r="L154" s="93">
        <v>3</v>
      </c>
      <c r="M154" s="93">
        <v>3</v>
      </c>
      <c r="N154" s="93">
        <v>4</v>
      </c>
      <c r="O154" s="83" t="s">
        <v>741</v>
      </c>
      <c r="P154" s="86" t="str">
        <f>INDEX('Daily Activity List'!B:B,MATCH(A154,'Daily Activity List'!$A:$A))</f>
        <v>VHP - Clearance Sampling</v>
      </c>
      <c r="Q154" s="99" t="str">
        <f t="shared" si="22"/>
        <v>Wipe</v>
      </c>
      <c r="R154" s="156">
        <f t="shared" si="23"/>
        <v>4.1499999999999959</v>
      </c>
      <c r="S154" s="156" t="str">
        <f t="shared" si="16"/>
        <v/>
      </c>
      <c r="T154" s="156" t="str">
        <f t="shared" si="17"/>
        <v/>
      </c>
      <c r="U154" s="156" t="str">
        <f t="shared" si="18"/>
        <v/>
      </c>
      <c r="V154" s="156">
        <f t="shared" si="19"/>
        <v>4.1499999999999959</v>
      </c>
    </row>
    <row r="155" spans="1:22" x14ac:dyDescent="0.25">
      <c r="A155" s="91">
        <v>40655</v>
      </c>
      <c r="B155" s="93">
        <v>106</v>
      </c>
      <c r="C155" s="93" t="s">
        <v>751</v>
      </c>
      <c r="D155" s="93" t="s">
        <v>743</v>
      </c>
      <c r="E155" s="93" t="b">
        <v>0</v>
      </c>
      <c r="F155" s="93" t="b">
        <v>0</v>
      </c>
      <c r="G155" s="93" t="b">
        <v>0</v>
      </c>
      <c r="H155" s="93" t="b">
        <v>0</v>
      </c>
      <c r="I155" s="93" t="b">
        <v>1</v>
      </c>
      <c r="J155" s="155">
        <v>20</v>
      </c>
      <c r="K155" s="155">
        <v>24.28</v>
      </c>
      <c r="L155" s="93">
        <v>3</v>
      </c>
      <c r="M155" s="93">
        <v>3</v>
      </c>
      <c r="N155" s="93">
        <v>5</v>
      </c>
      <c r="O155" s="83" t="s">
        <v>698</v>
      </c>
      <c r="P155" s="86" t="str">
        <f>INDEX('Daily Activity List'!B:B,MATCH(A155,'Daily Activity List'!$A:$A))</f>
        <v>VHP - Clearance Sampling</v>
      </c>
      <c r="Q155" s="99" t="str">
        <f t="shared" si="22"/>
        <v>Vac</v>
      </c>
      <c r="R155" s="156">
        <f t="shared" si="23"/>
        <v>4.4666666666666686</v>
      </c>
      <c r="S155" s="156" t="str">
        <f t="shared" si="16"/>
        <v/>
      </c>
      <c r="T155" s="156">
        <f t="shared" si="17"/>
        <v>4.4666666666666686</v>
      </c>
      <c r="U155" s="156" t="str">
        <f t="shared" si="18"/>
        <v/>
      </c>
      <c r="V155" s="156" t="str">
        <f t="shared" si="19"/>
        <v/>
      </c>
    </row>
    <row r="156" spans="1:22" x14ac:dyDescent="0.25">
      <c r="A156" s="91">
        <v>40655</v>
      </c>
      <c r="B156" s="93">
        <v>106</v>
      </c>
      <c r="C156" s="93" t="s">
        <v>751</v>
      </c>
      <c r="D156" s="93" t="s">
        <v>743</v>
      </c>
      <c r="E156" s="93" t="b">
        <v>0</v>
      </c>
      <c r="F156" s="93" t="b">
        <v>0</v>
      </c>
      <c r="G156" s="93" t="b">
        <v>0</v>
      </c>
      <c r="H156" s="93" t="b">
        <v>0</v>
      </c>
      <c r="I156" s="93" t="b">
        <v>1</v>
      </c>
      <c r="J156" s="155">
        <v>1.49</v>
      </c>
      <c r="K156" s="155">
        <v>4.34</v>
      </c>
      <c r="L156" s="93">
        <v>3</v>
      </c>
      <c r="M156" s="93">
        <v>3</v>
      </c>
      <c r="N156" s="93">
        <v>5</v>
      </c>
      <c r="O156" s="83" t="s">
        <v>745</v>
      </c>
      <c r="P156" s="86" t="str">
        <f>INDEX('Daily Activity List'!B:B,MATCH(A156,'Daily Activity List'!$A:$A))</f>
        <v>VHP - Clearance Sampling</v>
      </c>
      <c r="Q156" s="99" t="str">
        <f t="shared" si="22"/>
        <v>Vac</v>
      </c>
      <c r="R156" s="156">
        <f t="shared" si="23"/>
        <v>4.3833333333333329</v>
      </c>
      <c r="S156" s="156" t="str">
        <f t="shared" si="16"/>
        <v/>
      </c>
      <c r="T156" s="156">
        <f t="shared" si="17"/>
        <v>4.3833333333333329</v>
      </c>
      <c r="U156" s="156" t="str">
        <f t="shared" si="18"/>
        <v/>
      </c>
      <c r="V156" s="156" t="str">
        <f t="shared" si="19"/>
        <v/>
      </c>
    </row>
    <row r="157" spans="1:22" x14ac:dyDescent="0.25">
      <c r="A157" s="91">
        <v>40656</v>
      </c>
      <c r="B157" s="93">
        <v>105</v>
      </c>
      <c r="C157" s="93" t="s">
        <v>751</v>
      </c>
      <c r="D157" s="93" t="s">
        <v>734</v>
      </c>
      <c r="E157" s="93" t="b">
        <v>0</v>
      </c>
      <c r="F157" s="93" t="b">
        <v>0</v>
      </c>
      <c r="G157" s="93" t="b">
        <v>0</v>
      </c>
      <c r="H157" s="93" t="b">
        <v>0</v>
      </c>
      <c r="I157" s="93" t="b">
        <v>1</v>
      </c>
      <c r="J157" s="155">
        <v>19.27</v>
      </c>
      <c r="K157" s="155">
        <v>23.34</v>
      </c>
      <c r="L157" s="93">
        <v>3</v>
      </c>
      <c r="M157" s="93">
        <v>4</v>
      </c>
      <c r="N157" s="93">
        <v>5</v>
      </c>
      <c r="O157" s="83" t="s">
        <v>698</v>
      </c>
      <c r="P157" s="86" t="str">
        <f>INDEX('Daily Activity List'!B:B,MATCH(A157,'Daily Activity List'!$A:$A))</f>
        <v>VHP - Clearance Sampling</v>
      </c>
      <c r="Q157" s="99" t="str">
        <f t="shared" ref="Q157:Q162" si="24">IF(E157,"Air",IF(F157,"Sp Stick",IF(G157,"Swab",IF(H157,"Wipe",IF(I157,"Vac","N/A")))))</f>
        <v>Vac</v>
      </c>
      <c r="R157" s="156">
        <f t="shared" ref="R157:R162" si="25">ROUNDDOWN(K157,0)+(K157-ROUNDDOWN(K157,0))*100/60 - ROUNDDOWN(J157,0)+(J157-ROUNDDOWN(J157,0))*100/60</f>
        <v>5.0166666666666657</v>
      </c>
      <c r="S157" s="156" t="str">
        <f t="shared" si="16"/>
        <v/>
      </c>
      <c r="T157" s="156">
        <f t="shared" si="17"/>
        <v>5.0166666666666657</v>
      </c>
      <c r="U157" s="156" t="str">
        <f t="shared" si="18"/>
        <v/>
      </c>
      <c r="V157" s="156" t="str">
        <f t="shared" si="19"/>
        <v/>
      </c>
    </row>
    <row r="158" spans="1:22" x14ac:dyDescent="0.25">
      <c r="A158" s="91">
        <v>40656</v>
      </c>
      <c r="B158" s="93">
        <v>105</v>
      </c>
      <c r="C158" s="93" t="s">
        <v>751</v>
      </c>
      <c r="D158" s="93" t="s">
        <v>734</v>
      </c>
      <c r="E158" s="93" t="b">
        <v>0</v>
      </c>
      <c r="F158" s="93" t="b">
        <v>0</v>
      </c>
      <c r="G158" s="93" t="b">
        <v>1</v>
      </c>
      <c r="H158" s="93" t="b">
        <v>0</v>
      </c>
      <c r="I158" s="93" t="b">
        <v>0</v>
      </c>
      <c r="J158" s="155">
        <v>15.14</v>
      </c>
      <c r="K158" s="155">
        <v>18.170000000000002</v>
      </c>
      <c r="L158" s="93">
        <v>3</v>
      </c>
      <c r="M158" s="93">
        <v>4</v>
      </c>
      <c r="N158" s="93">
        <v>4</v>
      </c>
      <c r="O158" s="83" t="s">
        <v>801</v>
      </c>
      <c r="P158" s="86" t="str">
        <f>INDEX('Daily Activity List'!B:B,MATCH(A158,'Daily Activity List'!$A:$A))</f>
        <v>VHP - Clearance Sampling</v>
      </c>
      <c r="Q158" s="99" t="str">
        <f t="shared" si="24"/>
        <v>Swab</v>
      </c>
      <c r="R158" s="156">
        <f t="shared" si="25"/>
        <v>3.5166666666666693</v>
      </c>
      <c r="S158" s="156" t="str">
        <f t="shared" si="16"/>
        <v/>
      </c>
      <c r="T158" s="156" t="str">
        <f t="shared" si="17"/>
        <v/>
      </c>
      <c r="U158" s="156">
        <f t="shared" si="18"/>
        <v>3.5166666666666693</v>
      </c>
      <c r="V158" s="156" t="str">
        <f t="shared" si="19"/>
        <v/>
      </c>
    </row>
    <row r="159" spans="1:22" x14ac:dyDescent="0.25">
      <c r="A159" s="91">
        <v>40656</v>
      </c>
      <c r="B159" s="93">
        <v>105</v>
      </c>
      <c r="C159" s="93" t="s">
        <v>751</v>
      </c>
      <c r="D159" s="93" t="s">
        <v>734</v>
      </c>
      <c r="E159" s="93" t="b">
        <v>0</v>
      </c>
      <c r="F159" s="93" t="b">
        <v>0</v>
      </c>
      <c r="G159" s="93" t="b">
        <v>0</v>
      </c>
      <c r="H159" s="93" t="b">
        <v>0</v>
      </c>
      <c r="I159" s="93" t="b">
        <v>1</v>
      </c>
      <c r="J159" s="155">
        <v>8.18</v>
      </c>
      <c r="K159" s="155">
        <v>12.36</v>
      </c>
      <c r="L159" s="93">
        <v>2</v>
      </c>
      <c r="M159" s="93">
        <v>4</v>
      </c>
      <c r="N159" s="93">
        <v>4</v>
      </c>
      <c r="O159" s="83" t="s">
        <v>741</v>
      </c>
      <c r="P159" s="86" t="str">
        <f>INDEX('Daily Activity List'!B:B,MATCH(A159,'Daily Activity List'!$A:$A))</f>
        <v>VHP - Clearance Sampling</v>
      </c>
      <c r="Q159" s="99" t="str">
        <f t="shared" si="24"/>
        <v>Vac</v>
      </c>
      <c r="R159" s="156">
        <f t="shared" si="25"/>
        <v>4.8999999999999995</v>
      </c>
      <c r="S159" s="156" t="str">
        <f t="shared" si="16"/>
        <v/>
      </c>
      <c r="T159" s="156">
        <f t="shared" si="17"/>
        <v>4.8999999999999995</v>
      </c>
      <c r="U159" s="156" t="str">
        <f t="shared" si="18"/>
        <v/>
      </c>
      <c r="V159" s="156" t="str">
        <f t="shared" si="19"/>
        <v/>
      </c>
    </row>
    <row r="160" spans="1:22" x14ac:dyDescent="0.25">
      <c r="A160" s="91">
        <v>40656</v>
      </c>
      <c r="B160" s="93">
        <v>105</v>
      </c>
      <c r="C160" s="93" t="s">
        <v>751</v>
      </c>
      <c r="D160" s="93" t="s">
        <v>734</v>
      </c>
      <c r="E160" s="93" t="b">
        <v>0</v>
      </c>
      <c r="F160" s="93" t="b">
        <v>0</v>
      </c>
      <c r="G160" s="93" t="b">
        <v>0</v>
      </c>
      <c r="H160" s="93" t="b">
        <v>0</v>
      </c>
      <c r="I160" s="93" t="b">
        <v>0</v>
      </c>
      <c r="J160" s="155">
        <v>7.2</v>
      </c>
      <c r="K160" s="155">
        <v>8.1199999999999992</v>
      </c>
      <c r="L160" s="93">
        <v>0</v>
      </c>
      <c r="M160" s="93">
        <v>5</v>
      </c>
      <c r="N160" s="93">
        <v>5</v>
      </c>
      <c r="O160" s="83" t="s">
        <v>802</v>
      </c>
      <c r="P160" s="86" t="str">
        <f>INDEX('Daily Activity List'!B:B,MATCH(A160,'Daily Activity List'!$A:$A))</f>
        <v>VHP - Clearance Sampling</v>
      </c>
      <c r="Q160" s="99" t="str">
        <f t="shared" si="24"/>
        <v>N/A</v>
      </c>
      <c r="R160" s="156">
        <f t="shared" si="25"/>
        <v>1.533333333333333</v>
      </c>
      <c r="S160" s="156" t="str">
        <f t="shared" si="16"/>
        <v/>
      </c>
      <c r="T160" s="156" t="str">
        <f t="shared" si="17"/>
        <v/>
      </c>
      <c r="U160" s="156" t="str">
        <f t="shared" si="18"/>
        <v/>
      </c>
      <c r="V160" s="156" t="str">
        <f t="shared" si="19"/>
        <v/>
      </c>
    </row>
    <row r="161" spans="1:22" x14ac:dyDescent="0.25">
      <c r="A161" s="91">
        <v>40656</v>
      </c>
      <c r="B161" s="93">
        <v>105</v>
      </c>
      <c r="C161" s="93" t="s">
        <v>751</v>
      </c>
      <c r="D161" s="93" t="s">
        <v>734</v>
      </c>
      <c r="E161" s="93" t="b">
        <v>0</v>
      </c>
      <c r="F161" s="93" t="b">
        <v>1</v>
      </c>
      <c r="G161" s="93" t="b">
        <v>0</v>
      </c>
      <c r="H161" s="93" t="b">
        <v>0</v>
      </c>
      <c r="I161" s="93" t="b">
        <v>0</v>
      </c>
      <c r="J161" s="155">
        <v>4.16</v>
      </c>
      <c r="K161" s="155">
        <v>7.18</v>
      </c>
      <c r="L161" s="93">
        <v>3</v>
      </c>
      <c r="M161" s="93">
        <v>4</v>
      </c>
      <c r="N161" s="93">
        <v>5</v>
      </c>
      <c r="O161" s="83" t="s">
        <v>739</v>
      </c>
      <c r="P161" s="86" t="str">
        <f>INDEX('Daily Activity List'!B:B,MATCH(A161,'Daily Activity List'!$A:$A))</f>
        <v>VHP - Clearance Sampling</v>
      </c>
      <c r="Q161" s="99" t="str">
        <f t="shared" si="24"/>
        <v>Sp Stick</v>
      </c>
      <c r="R161" s="156">
        <f t="shared" si="25"/>
        <v>3.5666666666666669</v>
      </c>
      <c r="S161" s="156">
        <f t="shared" si="16"/>
        <v>3.5666666666666669</v>
      </c>
      <c r="T161" s="156" t="str">
        <f t="shared" si="17"/>
        <v/>
      </c>
      <c r="U161" s="156" t="str">
        <f t="shared" si="18"/>
        <v/>
      </c>
      <c r="V161" s="156" t="str">
        <f t="shared" si="19"/>
        <v/>
      </c>
    </row>
    <row r="162" spans="1:22" x14ac:dyDescent="0.25">
      <c r="A162" s="91">
        <v>40656</v>
      </c>
      <c r="B162" s="93">
        <v>105</v>
      </c>
      <c r="C162" s="93" t="s">
        <v>751</v>
      </c>
      <c r="D162" s="93" t="s">
        <v>734</v>
      </c>
      <c r="E162" s="93" t="b">
        <v>0</v>
      </c>
      <c r="F162" s="93" t="b">
        <v>0</v>
      </c>
      <c r="G162" s="93" t="b">
        <v>0</v>
      </c>
      <c r="H162" s="93" t="b">
        <v>1</v>
      </c>
      <c r="I162" s="93" t="b">
        <v>0</v>
      </c>
      <c r="J162" s="155">
        <v>0</v>
      </c>
      <c r="K162" s="155">
        <v>3.55</v>
      </c>
      <c r="L162" s="93">
        <v>3</v>
      </c>
      <c r="M162" s="93">
        <v>4</v>
      </c>
      <c r="N162" s="93">
        <v>4</v>
      </c>
      <c r="O162" s="83" t="s">
        <v>739</v>
      </c>
      <c r="P162" s="86" t="str">
        <f>INDEX('Daily Activity List'!B:B,MATCH(A162,'Daily Activity List'!$A:$A))</f>
        <v>VHP - Clearance Sampling</v>
      </c>
      <c r="Q162" s="99" t="str">
        <f t="shared" si="24"/>
        <v>Wipe</v>
      </c>
      <c r="R162" s="156">
        <f t="shared" si="25"/>
        <v>3.9166666666666665</v>
      </c>
      <c r="S162" s="156" t="str">
        <f t="shared" si="16"/>
        <v/>
      </c>
      <c r="T162" s="156" t="str">
        <f t="shared" si="17"/>
        <v/>
      </c>
      <c r="U162" s="156" t="str">
        <f t="shared" si="18"/>
        <v/>
      </c>
      <c r="V162" s="156">
        <f t="shared" si="19"/>
        <v>3.9166666666666665</v>
      </c>
    </row>
    <row r="163" spans="1:22" x14ac:dyDescent="0.25">
      <c r="A163" s="91">
        <v>40656</v>
      </c>
      <c r="B163" s="93">
        <v>103</v>
      </c>
      <c r="C163" s="93" t="s">
        <v>751</v>
      </c>
      <c r="D163" s="93" t="s">
        <v>777</v>
      </c>
      <c r="E163" s="93" t="b">
        <v>0</v>
      </c>
      <c r="F163" s="93" t="b">
        <v>0</v>
      </c>
      <c r="G163" s="93" t="b">
        <v>0</v>
      </c>
      <c r="H163" s="93" t="b">
        <v>1</v>
      </c>
      <c r="I163" s="93" t="b">
        <v>0</v>
      </c>
      <c r="J163" s="155">
        <v>31.36</v>
      </c>
      <c r="K163" s="155">
        <v>33.36</v>
      </c>
      <c r="L163" s="93">
        <v>3</v>
      </c>
      <c r="M163" s="93">
        <v>4</v>
      </c>
      <c r="N163" s="93">
        <v>4</v>
      </c>
      <c r="O163" s="83" t="s">
        <v>741</v>
      </c>
      <c r="P163" s="86" t="str">
        <f>INDEX('Daily Activity List'!B:B,MATCH(A163,'Daily Activity List'!$A:$A))</f>
        <v>VHP - Clearance Sampling</v>
      </c>
      <c r="Q163" s="99" t="str">
        <f t="shared" ref="Q163:Q179" si="26">IF(E163,"Air",IF(F163,"Sp Stick",IF(G163,"Swab",IF(H163,"Wipe",IF(I163,"Vac","N/A")))))</f>
        <v>Wipe</v>
      </c>
      <c r="R163" s="156">
        <f t="shared" ref="R163:R179" si="27">ROUNDDOWN(K163,0)+(K163-ROUNDDOWN(K163,0))*100/60 - ROUNDDOWN(J163,0)+(J163-ROUNDDOWN(J163,0))*100/60</f>
        <v>3.2000000000000006</v>
      </c>
      <c r="S163" s="156" t="str">
        <f t="shared" si="16"/>
        <v/>
      </c>
      <c r="T163" s="156" t="str">
        <f t="shared" si="17"/>
        <v/>
      </c>
      <c r="U163" s="156" t="str">
        <f t="shared" si="18"/>
        <v/>
      </c>
      <c r="V163" s="156">
        <f t="shared" si="19"/>
        <v>3.2000000000000006</v>
      </c>
    </row>
    <row r="164" spans="1:22" x14ac:dyDescent="0.25">
      <c r="A164" s="91">
        <v>40656</v>
      </c>
      <c r="B164" s="93">
        <v>103</v>
      </c>
      <c r="C164" s="93" t="s">
        <v>751</v>
      </c>
      <c r="D164" s="93" t="s">
        <v>777</v>
      </c>
      <c r="E164" s="93" t="b">
        <v>0</v>
      </c>
      <c r="F164" s="93" t="b">
        <v>1</v>
      </c>
      <c r="G164" s="93" t="b">
        <v>0</v>
      </c>
      <c r="H164" s="93" t="b">
        <v>0</v>
      </c>
      <c r="I164" s="93" t="b">
        <v>0</v>
      </c>
      <c r="J164" s="155">
        <v>0</v>
      </c>
      <c r="K164" s="155">
        <v>4.28</v>
      </c>
      <c r="L164" s="93">
        <v>3</v>
      </c>
      <c r="M164" s="93">
        <v>4</v>
      </c>
      <c r="N164" s="93">
        <v>4</v>
      </c>
      <c r="O164" s="83" t="s">
        <v>741</v>
      </c>
      <c r="P164" s="86" t="str">
        <f>INDEX('Daily Activity List'!B:B,MATCH(A164,'Daily Activity List'!$A:$A))</f>
        <v>VHP - Clearance Sampling</v>
      </c>
      <c r="Q164" s="99" t="str">
        <f t="shared" si="26"/>
        <v>Sp Stick</v>
      </c>
      <c r="R164" s="156">
        <f t="shared" si="27"/>
        <v>4.4666666666666668</v>
      </c>
      <c r="S164" s="156">
        <f t="shared" si="16"/>
        <v>4.4666666666666668</v>
      </c>
      <c r="T164" s="156" t="str">
        <f t="shared" si="17"/>
        <v/>
      </c>
      <c r="U164" s="156" t="str">
        <f t="shared" si="18"/>
        <v/>
      </c>
      <c r="V164" s="156" t="str">
        <f t="shared" si="19"/>
        <v/>
      </c>
    </row>
    <row r="165" spans="1:22" x14ac:dyDescent="0.25">
      <c r="A165" s="91">
        <v>40656</v>
      </c>
      <c r="B165" s="93">
        <v>103</v>
      </c>
      <c r="C165" s="93" t="s">
        <v>751</v>
      </c>
      <c r="D165" s="93" t="s">
        <v>777</v>
      </c>
      <c r="E165" s="93" t="b">
        <v>0</v>
      </c>
      <c r="F165" s="93" t="b">
        <v>0</v>
      </c>
      <c r="G165" s="93" t="b">
        <v>0</v>
      </c>
      <c r="H165" s="93" t="b">
        <v>1</v>
      </c>
      <c r="I165" s="93" t="b">
        <v>0</v>
      </c>
      <c r="J165" s="155">
        <v>10.35</v>
      </c>
      <c r="K165" s="155">
        <v>13.33</v>
      </c>
      <c r="L165" s="93">
        <v>3</v>
      </c>
      <c r="M165" s="93">
        <v>3</v>
      </c>
      <c r="N165" s="93">
        <v>4</v>
      </c>
      <c r="O165" s="83" t="s">
        <v>741</v>
      </c>
      <c r="P165" s="86" t="str">
        <f>INDEX('Daily Activity List'!B:B,MATCH(A165,'Daily Activity List'!$A:$A))</f>
        <v>VHP - Clearance Sampling</v>
      </c>
      <c r="Q165" s="99" t="str">
        <f t="shared" si="26"/>
        <v>Wipe</v>
      </c>
      <c r="R165" s="156">
        <f t="shared" si="27"/>
        <v>4.1333333333333337</v>
      </c>
      <c r="S165" s="156" t="str">
        <f t="shared" si="16"/>
        <v/>
      </c>
      <c r="T165" s="156" t="str">
        <f t="shared" si="17"/>
        <v/>
      </c>
      <c r="U165" s="156" t="str">
        <f t="shared" si="18"/>
        <v/>
      </c>
      <c r="V165" s="156">
        <f t="shared" si="19"/>
        <v>4.1333333333333337</v>
      </c>
    </row>
    <row r="166" spans="1:22" x14ac:dyDescent="0.25">
      <c r="A166" s="91">
        <v>40656</v>
      </c>
      <c r="B166" s="93">
        <v>103</v>
      </c>
      <c r="C166" s="93" t="s">
        <v>751</v>
      </c>
      <c r="D166" s="93" t="s">
        <v>777</v>
      </c>
      <c r="E166" s="93" t="b">
        <v>0</v>
      </c>
      <c r="F166" s="93" t="b">
        <v>1</v>
      </c>
      <c r="G166" s="93" t="b">
        <v>0</v>
      </c>
      <c r="H166" s="93" t="b">
        <v>0</v>
      </c>
      <c r="I166" s="93" t="b">
        <v>0</v>
      </c>
      <c r="J166" s="155">
        <v>14.23</v>
      </c>
      <c r="K166" s="155">
        <v>16.39</v>
      </c>
      <c r="L166" s="93">
        <v>3</v>
      </c>
      <c r="M166" s="93">
        <v>3</v>
      </c>
      <c r="N166" s="93">
        <v>4</v>
      </c>
      <c r="O166" s="83" t="s">
        <v>741</v>
      </c>
      <c r="P166" s="86" t="str">
        <f>INDEX('Daily Activity List'!B:B,MATCH(A166,'Daily Activity List'!$A:$A))</f>
        <v>VHP - Clearance Sampling</v>
      </c>
      <c r="Q166" s="99" t="str">
        <f t="shared" si="26"/>
        <v>Sp Stick</v>
      </c>
      <c r="R166" s="156">
        <f t="shared" si="27"/>
        <v>3.0333333333333363</v>
      </c>
      <c r="S166" s="156">
        <f t="shared" si="16"/>
        <v>3.0333333333333363</v>
      </c>
      <c r="T166" s="156" t="str">
        <f t="shared" si="17"/>
        <v/>
      </c>
      <c r="U166" s="156" t="str">
        <f t="shared" si="18"/>
        <v/>
      </c>
      <c r="V166" s="156" t="str">
        <f t="shared" si="19"/>
        <v/>
      </c>
    </row>
    <row r="167" spans="1:22" x14ac:dyDescent="0.25">
      <c r="A167" s="91">
        <v>40656</v>
      </c>
      <c r="B167" s="93">
        <v>103</v>
      </c>
      <c r="C167" s="93" t="s">
        <v>751</v>
      </c>
      <c r="D167" s="93" t="s">
        <v>777</v>
      </c>
      <c r="E167" s="93" t="b">
        <v>0</v>
      </c>
      <c r="F167" s="93" t="b">
        <v>0</v>
      </c>
      <c r="G167" s="93" t="b">
        <v>0</v>
      </c>
      <c r="H167" s="93" t="b">
        <v>1</v>
      </c>
      <c r="I167" s="93" t="b">
        <v>0</v>
      </c>
      <c r="J167" s="155">
        <v>18.3</v>
      </c>
      <c r="K167" s="155">
        <v>21.13</v>
      </c>
      <c r="L167" s="93">
        <v>3</v>
      </c>
      <c r="M167" s="93">
        <v>4</v>
      </c>
      <c r="N167" s="93">
        <v>4</v>
      </c>
      <c r="O167" s="83" t="s">
        <v>741</v>
      </c>
      <c r="P167" s="86" t="str">
        <f>INDEX('Daily Activity List'!B:B,MATCH(A167,'Daily Activity List'!$A:$A))</f>
        <v>VHP - Clearance Sampling</v>
      </c>
      <c r="Q167" s="99" t="str">
        <f t="shared" si="26"/>
        <v>Wipe</v>
      </c>
      <c r="R167" s="156">
        <f t="shared" si="27"/>
        <v>3.7166666666666663</v>
      </c>
      <c r="S167" s="156" t="str">
        <f t="shared" si="16"/>
        <v/>
      </c>
      <c r="T167" s="156" t="str">
        <f t="shared" si="17"/>
        <v/>
      </c>
      <c r="U167" s="156" t="str">
        <f t="shared" si="18"/>
        <v/>
      </c>
      <c r="V167" s="156">
        <f t="shared" si="19"/>
        <v>3.7166666666666663</v>
      </c>
    </row>
    <row r="168" spans="1:22" x14ac:dyDescent="0.25">
      <c r="A168" s="91">
        <v>40656</v>
      </c>
      <c r="B168" s="93">
        <v>103</v>
      </c>
      <c r="C168" s="93" t="s">
        <v>751</v>
      </c>
      <c r="D168" s="93" t="s">
        <v>777</v>
      </c>
      <c r="E168" s="93" t="b">
        <v>0</v>
      </c>
      <c r="F168" s="93" t="b">
        <v>1</v>
      </c>
      <c r="G168" s="93" t="b">
        <v>0</v>
      </c>
      <c r="H168" s="93" t="b">
        <v>0</v>
      </c>
      <c r="I168" s="93" t="b">
        <v>0</v>
      </c>
      <c r="J168" s="155">
        <v>22.07</v>
      </c>
      <c r="K168" s="155">
        <v>25.46</v>
      </c>
      <c r="L168" s="93">
        <v>3</v>
      </c>
      <c r="M168" s="93">
        <v>4</v>
      </c>
      <c r="N168" s="93">
        <v>4</v>
      </c>
      <c r="O168" s="83" t="s">
        <v>742</v>
      </c>
      <c r="P168" s="86" t="str">
        <f>INDEX('Daily Activity List'!B:B,MATCH(A168,'Daily Activity List'!$A:$A))</f>
        <v>VHP - Clearance Sampling</v>
      </c>
      <c r="Q168" s="99" t="str">
        <f t="shared" si="26"/>
        <v>Sp Stick</v>
      </c>
      <c r="R168" s="156">
        <f t="shared" si="27"/>
        <v>3.8833333333333364</v>
      </c>
      <c r="S168" s="156">
        <f t="shared" si="16"/>
        <v>3.8833333333333364</v>
      </c>
      <c r="T168" s="156" t="str">
        <f t="shared" si="17"/>
        <v/>
      </c>
      <c r="U168" s="156" t="str">
        <f t="shared" si="18"/>
        <v/>
      </c>
      <c r="V168" s="156" t="str">
        <f t="shared" si="19"/>
        <v/>
      </c>
    </row>
    <row r="169" spans="1:22" x14ac:dyDescent="0.25">
      <c r="A169" s="91">
        <v>40656</v>
      </c>
      <c r="B169" s="93">
        <v>103</v>
      </c>
      <c r="C169" s="93" t="s">
        <v>751</v>
      </c>
      <c r="D169" s="93" t="s">
        <v>777</v>
      </c>
      <c r="E169" s="93" t="b">
        <v>0</v>
      </c>
      <c r="F169" s="93" t="b">
        <v>1</v>
      </c>
      <c r="G169" s="93" t="b">
        <v>0</v>
      </c>
      <c r="H169" s="93" t="b">
        <v>0</v>
      </c>
      <c r="I169" s="93" t="b">
        <v>0</v>
      </c>
      <c r="J169" s="155">
        <v>28.56</v>
      </c>
      <c r="K169" s="155">
        <v>30.52</v>
      </c>
      <c r="L169" s="93">
        <v>2</v>
      </c>
      <c r="M169" s="93">
        <v>3</v>
      </c>
      <c r="N169" s="93">
        <v>4</v>
      </c>
      <c r="O169" s="83" t="s">
        <v>741</v>
      </c>
      <c r="P169" s="86" t="str">
        <f>INDEX('Daily Activity List'!B:B,MATCH(A169,'Daily Activity List'!$A:$A))</f>
        <v>VHP - Clearance Sampling</v>
      </c>
      <c r="Q169" s="99" t="str">
        <f t="shared" si="26"/>
        <v>Sp Stick</v>
      </c>
      <c r="R169" s="156">
        <f t="shared" si="27"/>
        <v>3.7999999999999985</v>
      </c>
      <c r="S169" s="156">
        <f t="shared" si="16"/>
        <v>3.7999999999999985</v>
      </c>
      <c r="T169" s="156" t="str">
        <f t="shared" si="17"/>
        <v/>
      </c>
      <c r="U169" s="156" t="str">
        <f t="shared" si="18"/>
        <v/>
      </c>
      <c r="V169" s="156" t="str">
        <f t="shared" si="19"/>
        <v/>
      </c>
    </row>
    <row r="170" spans="1:22" x14ac:dyDescent="0.25">
      <c r="A170" s="91">
        <v>40656</v>
      </c>
      <c r="B170" s="93">
        <v>103</v>
      </c>
      <c r="C170" s="93" t="s">
        <v>751</v>
      </c>
      <c r="D170" s="93" t="s">
        <v>777</v>
      </c>
      <c r="E170" s="93" t="b">
        <v>0</v>
      </c>
      <c r="F170" s="93" t="b">
        <v>1</v>
      </c>
      <c r="G170" s="93" t="b">
        <v>0</v>
      </c>
      <c r="H170" s="93" t="b">
        <v>0</v>
      </c>
      <c r="I170" s="93" t="b">
        <v>0</v>
      </c>
      <c r="J170" s="155">
        <v>32.119999999999997</v>
      </c>
      <c r="K170" s="155">
        <v>34.43</v>
      </c>
      <c r="L170" s="93">
        <v>3</v>
      </c>
      <c r="M170" s="93">
        <v>4</v>
      </c>
      <c r="N170" s="93">
        <v>4</v>
      </c>
      <c r="O170" s="83" t="s">
        <v>739</v>
      </c>
      <c r="P170" s="86" t="str">
        <f>INDEX('Daily Activity List'!B:B,MATCH(A170,'Daily Activity List'!$A:$A))</f>
        <v>VHP - Clearance Sampling</v>
      </c>
      <c r="Q170" s="99" t="str">
        <f t="shared" si="26"/>
        <v>Sp Stick</v>
      </c>
      <c r="R170" s="156">
        <f t="shared" si="27"/>
        <v>2.9166666666666643</v>
      </c>
      <c r="S170" s="156">
        <f t="shared" si="16"/>
        <v>2.9166666666666643</v>
      </c>
      <c r="T170" s="156" t="str">
        <f t="shared" si="17"/>
        <v/>
      </c>
      <c r="U170" s="156" t="str">
        <f t="shared" si="18"/>
        <v/>
      </c>
      <c r="V170" s="156" t="str">
        <f t="shared" si="19"/>
        <v/>
      </c>
    </row>
    <row r="171" spans="1:22" x14ac:dyDescent="0.25">
      <c r="A171" s="91">
        <v>40656</v>
      </c>
      <c r="B171" s="93">
        <v>103</v>
      </c>
      <c r="C171" s="93" t="s">
        <v>751</v>
      </c>
      <c r="D171" s="93" t="s">
        <v>777</v>
      </c>
      <c r="E171" s="93" t="b">
        <v>0</v>
      </c>
      <c r="F171" s="93" t="b">
        <v>1</v>
      </c>
      <c r="G171" s="93" t="b">
        <v>0</v>
      </c>
      <c r="H171" s="93" t="b">
        <v>0</v>
      </c>
      <c r="I171" s="93" t="b">
        <v>0</v>
      </c>
      <c r="J171" s="155">
        <v>34.57</v>
      </c>
      <c r="K171" s="155">
        <v>37.39</v>
      </c>
      <c r="L171" s="93">
        <v>3</v>
      </c>
      <c r="M171" s="93">
        <v>3</v>
      </c>
      <c r="N171" s="93">
        <v>4</v>
      </c>
      <c r="O171" s="83" t="s">
        <v>761</v>
      </c>
      <c r="P171" s="86" t="str">
        <f>INDEX('Daily Activity List'!B:B,MATCH(A171,'Daily Activity List'!$A:$A))</f>
        <v>VHP - Clearance Sampling</v>
      </c>
      <c r="Q171" s="99" t="str">
        <f t="shared" si="26"/>
        <v>Sp Stick</v>
      </c>
      <c r="R171" s="156">
        <f t="shared" si="27"/>
        <v>4.5999999999999988</v>
      </c>
      <c r="S171" s="156">
        <f t="shared" si="16"/>
        <v>4.5999999999999988</v>
      </c>
      <c r="T171" s="156" t="str">
        <f t="shared" si="17"/>
        <v/>
      </c>
      <c r="U171" s="156" t="str">
        <f t="shared" si="18"/>
        <v/>
      </c>
      <c r="V171" s="156" t="str">
        <f t="shared" si="19"/>
        <v/>
      </c>
    </row>
    <row r="172" spans="1:22" x14ac:dyDescent="0.25">
      <c r="A172" s="91">
        <v>40656</v>
      </c>
      <c r="B172" s="93">
        <v>103</v>
      </c>
      <c r="C172" s="93" t="s">
        <v>751</v>
      </c>
      <c r="D172" s="93" t="s">
        <v>777</v>
      </c>
      <c r="E172" s="93" t="b">
        <v>0</v>
      </c>
      <c r="F172" s="93" t="b">
        <v>0</v>
      </c>
      <c r="G172" s="93" t="b">
        <v>0</v>
      </c>
      <c r="H172" s="93" t="b">
        <v>1</v>
      </c>
      <c r="I172" s="93" t="b">
        <v>0</v>
      </c>
      <c r="J172" s="155">
        <v>41.27</v>
      </c>
      <c r="K172" s="155">
        <v>44.06</v>
      </c>
      <c r="L172" s="93">
        <v>3</v>
      </c>
      <c r="M172" s="93">
        <v>3</v>
      </c>
      <c r="N172" s="93">
        <v>5</v>
      </c>
      <c r="O172" s="83" t="s">
        <v>803</v>
      </c>
      <c r="P172" s="86" t="str">
        <f>INDEX('Daily Activity List'!B:B,MATCH(A172,'Daily Activity List'!$A:$A))</f>
        <v>VHP - Clearance Sampling</v>
      </c>
      <c r="Q172" s="99" t="str">
        <f t="shared" si="26"/>
        <v>Wipe</v>
      </c>
      <c r="R172" s="156">
        <f t="shared" si="27"/>
        <v>3.5500000000000065</v>
      </c>
      <c r="S172" s="156" t="str">
        <f t="shared" si="16"/>
        <v/>
      </c>
      <c r="T172" s="156" t="str">
        <f t="shared" si="17"/>
        <v/>
      </c>
      <c r="U172" s="156" t="str">
        <f t="shared" si="18"/>
        <v/>
      </c>
      <c r="V172" s="156">
        <f t="shared" si="19"/>
        <v>3.5500000000000065</v>
      </c>
    </row>
    <row r="173" spans="1:22" x14ac:dyDescent="0.25">
      <c r="A173" s="91">
        <v>40656</v>
      </c>
      <c r="B173" s="93">
        <v>103</v>
      </c>
      <c r="C173" s="93" t="s">
        <v>751</v>
      </c>
      <c r="D173" s="93" t="s">
        <v>777</v>
      </c>
      <c r="E173" s="93" t="b">
        <v>0</v>
      </c>
      <c r="F173" s="93" t="b">
        <v>1</v>
      </c>
      <c r="G173" s="93" t="b">
        <v>0</v>
      </c>
      <c r="H173" s="93" t="b">
        <v>0</v>
      </c>
      <c r="I173" s="93" t="b">
        <v>0</v>
      </c>
      <c r="J173" s="155">
        <v>45.1</v>
      </c>
      <c r="K173" s="155">
        <v>46.4</v>
      </c>
      <c r="L173" s="93">
        <v>2</v>
      </c>
      <c r="M173" s="93">
        <v>4</v>
      </c>
      <c r="N173" s="93">
        <v>4</v>
      </c>
      <c r="O173" s="83" t="s">
        <v>803</v>
      </c>
      <c r="P173" s="86" t="str">
        <f>INDEX('Daily Activity List'!B:B,MATCH(A173,'Daily Activity List'!$A:$A))</f>
        <v>VHP - Clearance Sampling</v>
      </c>
      <c r="Q173" s="99" t="str">
        <f t="shared" si="26"/>
        <v>Sp Stick</v>
      </c>
      <c r="R173" s="156">
        <f t="shared" si="27"/>
        <v>1.8333333333333333</v>
      </c>
      <c r="S173" s="156">
        <f t="shared" si="16"/>
        <v>1.8333333333333333</v>
      </c>
      <c r="T173" s="156" t="str">
        <f t="shared" si="17"/>
        <v/>
      </c>
      <c r="U173" s="156" t="str">
        <f t="shared" si="18"/>
        <v/>
      </c>
      <c r="V173" s="156" t="str">
        <f t="shared" si="19"/>
        <v/>
      </c>
    </row>
    <row r="174" spans="1:22" x14ac:dyDescent="0.25">
      <c r="A174" s="91">
        <v>40656</v>
      </c>
      <c r="B174" s="93">
        <v>103</v>
      </c>
      <c r="C174" s="93" t="s">
        <v>751</v>
      </c>
      <c r="D174" s="93" t="s">
        <v>777</v>
      </c>
      <c r="E174" s="93" t="b">
        <v>0</v>
      </c>
      <c r="F174" s="93" t="b">
        <v>0</v>
      </c>
      <c r="G174" s="93" t="b">
        <v>1</v>
      </c>
      <c r="H174" s="93" t="b">
        <v>0</v>
      </c>
      <c r="I174" s="93" t="b">
        <v>0</v>
      </c>
      <c r="J174" s="155">
        <v>48.34</v>
      </c>
      <c r="K174" s="155">
        <v>51.28</v>
      </c>
      <c r="L174" s="93">
        <v>3</v>
      </c>
      <c r="M174" s="93">
        <v>4</v>
      </c>
      <c r="N174" s="93">
        <v>4</v>
      </c>
      <c r="O174" s="83" t="s">
        <v>801</v>
      </c>
      <c r="P174" s="86" t="str">
        <f>INDEX('Daily Activity List'!B:B,MATCH(A174,'Daily Activity List'!$A:$A))</f>
        <v>VHP - Clearance Sampling</v>
      </c>
      <c r="Q174" s="99" t="str">
        <f t="shared" si="26"/>
        <v>Swab</v>
      </c>
      <c r="R174" s="156">
        <f t="shared" si="27"/>
        <v>4.0333333333333412</v>
      </c>
      <c r="S174" s="156" t="str">
        <f t="shared" si="16"/>
        <v/>
      </c>
      <c r="T174" s="156" t="str">
        <f t="shared" si="17"/>
        <v/>
      </c>
      <c r="U174" s="156">
        <f t="shared" si="18"/>
        <v>4.0333333333333412</v>
      </c>
      <c r="V174" s="156" t="str">
        <f t="shared" si="19"/>
        <v/>
      </c>
    </row>
    <row r="175" spans="1:22" x14ac:dyDescent="0.25">
      <c r="A175" s="91">
        <v>40656</v>
      </c>
      <c r="B175" s="93">
        <v>103</v>
      </c>
      <c r="C175" s="93" t="s">
        <v>751</v>
      </c>
      <c r="D175" s="93" t="s">
        <v>777</v>
      </c>
      <c r="E175" s="93" t="b">
        <v>0</v>
      </c>
      <c r="F175" s="93" t="b">
        <v>0</v>
      </c>
      <c r="G175" s="93" t="b">
        <v>0</v>
      </c>
      <c r="H175" s="93" t="b">
        <v>0</v>
      </c>
      <c r="I175" s="93" t="b">
        <v>1</v>
      </c>
      <c r="J175" s="155">
        <v>52.03</v>
      </c>
      <c r="K175" s="155">
        <v>56.59</v>
      </c>
      <c r="L175" s="93">
        <v>2</v>
      </c>
      <c r="M175" s="93">
        <v>3</v>
      </c>
      <c r="N175" s="93">
        <v>5</v>
      </c>
      <c r="O175" s="83" t="s">
        <v>698</v>
      </c>
      <c r="P175" s="86" t="str">
        <f>INDEX('Daily Activity List'!B:B,MATCH(A175,'Daily Activity List'!$A:$A))</f>
        <v>VHP - Clearance Sampling</v>
      </c>
      <c r="Q175" s="99" t="str">
        <f t="shared" si="26"/>
        <v>Vac</v>
      </c>
      <c r="R175" s="156">
        <f t="shared" si="27"/>
        <v>5.033333333333343</v>
      </c>
      <c r="S175" s="156" t="str">
        <f t="shared" si="16"/>
        <v/>
      </c>
      <c r="T175" s="156">
        <f t="shared" si="17"/>
        <v>5.033333333333343</v>
      </c>
      <c r="U175" s="156" t="str">
        <f t="shared" si="18"/>
        <v/>
      </c>
      <c r="V175" s="156" t="str">
        <f t="shared" si="19"/>
        <v/>
      </c>
    </row>
    <row r="176" spans="1:22" x14ac:dyDescent="0.25">
      <c r="A176" s="91">
        <v>40656</v>
      </c>
      <c r="B176" s="93">
        <v>103</v>
      </c>
      <c r="C176" s="93" t="s">
        <v>751</v>
      </c>
      <c r="D176" s="93" t="s">
        <v>777</v>
      </c>
      <c r="E176" s="93" t="b">
        <v>0</v>
      </c>
      <c r="F176" s="93" t="b">
        <v>0</v>
      </c>
      <c r="G176" s="93" t="b">
        <v>0</v>
      </c>
      <c r="H176" s="93" t="b">
        <v>0</v>
      </c>
      <c r="I176" s="93" t="b">
        <v>1</v>
      </c>
      <c r="J176" s="155">
        <v>101.5</v>
      </c>
      <c r="K176" s="155">
        <v>102.3</v>
      </c>
      <c r="L176" s="93">
        <v>4</v>
      </c>
      <c r="M176" s="93">
        <v>5</v>
      </c>
      <c r="N176" s="93">
        <v>4</v>
      </c>
      <c r="O176" s="83" t="s">
        <v>736</v>
      </c>
      <c r="P176" s="86" t="str">
        <f>INDEX('Daily Activity List'!B:B,MATCH(A176,'Daily Activity List'!$A:$A))</f>
        <v>VHP - Clearance Sampling</v>
      </c>
      <c r="Q176" s="99" t="str">
        <f t="shared" si="26"/>
        <v>Vac</v>
      </c>
      <c r="R176" s="156">
        <f t="shared" si="27"/>
        <v>2.3333333333333335</v>
      </c>
      <c r="S176" s="156" t="str">
        <f t="shared" si="16"/>
        <v/>
      </c>
      <c r="T176" s="156">
        <f t="shared" si="17"/>
        <v>2.3333333333333335</v>
      </c>
      <c r="U176" s="156" t="str">
        <f t="shared" si="18"/>
        <v/>
      </c>
      <c r="V176" s="156" t="str">
        <f t="shared" si="19"/>
        <v/>
      </c>
    </row>
    <row r="177" spans="1:22" x14ac:dyDescent="0.25">
      <c r="A177" s="91">
        <v>40656</v>
      </c>
      <c r="B177" s="93">
        <v>103</v>
      </c>
      <c r="C177" s="93" t="s">
        <v>751</v>
      </c>
      <c r="D177" s="93" t="s">
        <v>777</v>
      </c>
      <c r="E177" s="93" t="b">
        <v>0</v>
      </c>
      <c r="F177" s="93" t="b">
        <v>1</v>
      </c>
      <c r="G177" s="93" t="b">
        <v>0</v>
      </c>
      <c r="H177" s="93" t="b">
        <v>0</v>
      </c>
      <c r="I177" s="93" t="b">
        <v>0</v>
      </c>
      <c r="J177" s="155">
        <v>103.01</v>
      </c>
      <c r="K177" s="155">
        <v>104</v>
      </c>
      <c r="L177" s="93">
        <v>4</v>
      </c>
      <c r="M177" s="93">
        <v>5</v>
      </c>
      <c r="N177" s="93">
        <v>4</v>
      </c>
      <c r="O177" s="83" t="s">
        <v>736</v>
      </c>
      <c r="P177" s="86" t="str">
        <f>INDEX('Daily Activity List'!B:B,MATCH(A177,'Daily Activity List'!$A:$A))</f>
        <v>VHP - Clearance Sampling</v>
      </c>
      <c r="Q177" s="99" t="str">
        <f t="shared" si="26"/>
        <v>Sp Stick</v>
      </c>
      <c r="R177" s="156">
        <f t="shared" si="27"/>
        <v>1.0166666666666753</v>
      </c>
      <c r="S177" s="156">
        <f t="shared" si="16"/>
        <v>1.0166666666666753</v>
      </c>
      <c r="T177" s="156" t="str">
        <f t="shared" si="17"/>
        <v/>
      </c>
      <c r="U177" s="156" t="str">
        <f t="shared" si="18"/>
        <v/>
      </c>
      <c r="V177" s="156" t="str">
        <f t="shared" si="19"/>
        <v/>
      </c>
    </row>
    <row r="178" spans="1:22" x14ac:dyDescent="0.25">
      <c r="A178" s="91">
        <v>40656</v>
      </c>
      <c r="B178" s="93">
        <v>103</v>
      </c>
      <c r="C178" s="93" t="s">
        <v>751</v>
      </c>
      <c r="D178" s="93" t="s">
        <v>777</v>
      </c>
      <c r="E178" s="93" t="b">
        <v>0</v>
      </c>
      <c r="F178" s="93" t="b">
        <v>1</v>
      </c>
      <c r="G178" s="93" t="b">
        <v>0</v>
      </c>
      <c r="H178" s="93" t="b">
        <v>0</v>
      </c>
      <c r="I178" s="93" t="b">
        <v>0</v>
      </c>
      <c r="J178" s="155">
        <v>104.06</v>
      </c>
      <c r="K178" s="155">
        <v>107.12</v>
      </c>
      <c r="L178" s="93">
        <v>4</v>
      </c>
      <c r="M178" s="93">
        <v>5</v>
      </c>
      <c r="N178" s="93">
        <v>4</v>
      </c>
      <c r="O178" s="83" t="s">
        <v>736</v>
      </c>
      <c r="P178" s="86" t="str">
        <f>INDEX('Daily Activity List'!B:B,MATCH(A178,'Daily Activity List'!$A:$A))</f>
        <v>VHP - Clearance Sampling</v>
      </c>
      <c r="Q178" s="99" t="str">
        <f t="shared" si="26"/>
        <v>Sp Stick</v>
      </c>
      <c r="R178" s="156">
        <f t="shared" si="27"/>
        <v>3.3000000000000065</v>
      </c>
      <c r="S178" s="156">
        <f t="shared" si="16"/>
        <v>3.3000000000000065</v>
      </c>
      <c r="T178" s="156" t="str">
        <f t="shared" si="17"/>
        <v/>
      </c>
      <c r="U178" s="156" t="str">
        <f t="shared" si="18"/>
        <v/>
      </c>
      <c r="V178" s="156" t="str">
        <f t="shared" si="19"/>
        <v/>
      </c>
    </row>
    <row r="179" spans="1:22" x14ac:dyDescent="0.25">
      <c r="A179" s="91">
        <v>40656</v>
      </c>
      <c r="B179" s="93">
        <v>103</v>
      </c>
      <c r="C179" s="93" t="s">
        <v>751</v>
      </c>
      <c r="D179" s="93" t="s">
        <v>777</v>
      </c>
      <c r="E179" s="93" t="b">
        <v>0</v>
      </c>
      <c r="F179" s="93" t="b">
        <v>0</v>
      </c>
      <c r="G179" s="93" t="b">
        <v>0</v>
      </c>
      <c r="H179" s="93" t="b">
        <v>1</v>
      </c>
      <c r="I179" s="93" t="b">
        <v>0</v>
      </c>
      <c r="J179" s="155">
        <v>108.03</v>
      </c>
      <c r="K179" s="155">
        <v>109.01</v>
      </c>
      <c r="L179" s="93">
        <v>4</v>
      </c>
      <c r="M179" s="93">
        <v>5</v>
      </c>
      <c r="N179" s="93">
        <v>4</v>
      </c>
      <c r="O179" s="83" t="s">
        <v>736</v>
      </c>
      <c r="P179" s="86" t="str">
        <f>INDEX('Daily Activity List'!B:B,MATCH(A179,'Daily Activity List'!$A:$A))</f>
        <v>VHP - Clearance Sampling</v>
      </c>
      <c r="Q179" s="99" t="str">
        <f t="shared" si="26"/>
        <v>Wipe</v>
      </c>
      <c r="R179" s="156">
        <f t="shared" si="27"/>
        <v>1.0666666666666818</v>
      </c>
      <c r="S179" s="156" t="str">
        <f t="shared" si="16"/>
        <v/>
      </c>
      <c r="T179" s="156" t="str">
        <f t="shared" si="17"/>
        <v/>
      </c>
      <c r="U179" s="156" t="str">
        <f t="shared" si="18"/>
        <v/>
      </c>
      <c r="V179" s="156">
        <f t="shared" si="19"/>
        <v>1.0666666666666818</v>
      </c>
    </row>
    <row r="180" spans="1:22" x14ac:dyDescent="0.25">
      <c r="A180" s="91">
        <v>40659</v>
      </c>
      <c r="B180" s="93" t="s">
        <v>762</v>
      </c>
      <c r="C180" s="93" t="s">
        <v>751</v>
      </c>
      <c r="D180" s="93" t="s">
        <v>762</v>
      </c>
      <c r="E180" s="93" t="b">
        <v>0</v>
      </c>
      <c r="F180" s="93" t="b">
        <v>0</v>
      </c>
      <c r="G180" s="93" t="b">
        <v>0</v>
      </c>
      <c r="H180" s="93" t="b">
        <v>0</v>
      </c>
      <c r="I180" s="93" t="b">
        <v>1</v>
      </c>
      <c r="J180" s="155">
        <v>0</v>
      </c>
      <c r="K180" s="155">
        <v>9.39</v>
      </c>
      <c r="L180" s="93">
        <v>3</v>
      </c>
      <c r="M180" s="93">
        <v>3</v>
      </c>
      <c r="N180" s="93">
        <v>4</v>
      </c>
      <c r="O180" s="83" t="s">
        <v>797</v>
      </c>
      <c r="P180" s="86" t="str">
        <f>INDEX('Daily Activity List'!B:B,MATCH(A180,'Daily Activity List'!$A:$A))</f>
        <v>AB - Characterization Sampling2</v>
      </c>
      <c r="Q180" s="99" t="str">
        <f t="shared" ref="Q180:Q215" si="28">IF(E180,"Air",IF(F180,"Sp Stick",IF(G180,"Swab",IF(H180,"Wipe",IF(I180,"Vac","N/A")))))</f>
        <v>Vac</v>
      </c>
      <c r="R180" s="156">
        <f t="shared" ref="R180:R215" si="29">ROUNDDOWN(K180,0)+(K180-ROUNDDOWN(K180,0))*100/60 - ROUNDDOWN(J180,0)+(J180-ROUNDDOWN(J180,0))*100/60</f>
        <v>9.65</v>
      </c>
      <c r="S180" s="156" t="str">
        <f t="shared" si="16"/>
        <v/>
      </c>
      <c r="T180" s="156">
        <f t="shared" si="17"/>
        <v>9.65</v>
      </c>
      <c r="U180" s="156" t="str">
        <f t="shared" si="18"/>
        <v/>
      </c>
      <c r="V180" s="156" t="str">
        <f t="shared" si="19"/>
        <v/>
      </c>
    </row>
    <row r="181" spans="1:22" x14ac:dyDescent="0.25">
      <c r="A181" s="91">
        <v>40659</v>
      </c>
      <c r="B181" s="93" t="s">
        <v>762</v>
      </c>
      <c r="C181" s="93" t="s">
        <v>751</v>
      </c>
      <c r="D181" s="93" t="s">
        <v>762</v>
      </c>
      <c r="E181" s="93" t="b">
        <v>0</v>
      </c>
      <c r="F181" s="93" t="b">
        <v>1</v>
      </c>
      <c r="G181" s="93" t="b">
        <v>0</v>
      </c>
      <c r="H181" s="93" t="b">
        <v>0</v>
      </c>
      <c r="I181" s="93" t="b">
        <v>0</v>
      </c>
      <c r="J181" s="155">
        <v>10.34</v>
      </c>
      <c r="K181" s="155">
        <v>15.36</v>
      </c>
      <c r="L181" s="93">
        <v>4</v>
      </c>
      <c r="M181" s="93">
        <v>4</v>
      </c>
      <c r="N181" s="93">
        <v>4</v>
      </c>
      <c r="O181" s="83" t="s">
        <v>804</v>
      </c>
      <c r="P181" s="86" t="str">
        <f>INDEX('Daily Activity List'!B:B,MATCH(A181,'Daily Activity List'!$A:$A))</f>
        <v>AB - Characterization Sampling2</v>
      </c>
      <c r="Q181" s="99" t="str">
        <f t="shared" si="28"/>
        <v>Sp Stick</v>
      </c>
      <c r="R181" s="156">
        <f t="shared" si="29"/>
        <v>6.1666666666666661</v>
      </c>
      <c r="S181" s="156">
        <f t="shared" si="16"/>
        <v>6.1666666666666661</v>
      </c>
      <c r="T181" s="156" t="str">
        <f t="shared" si="17"/>
        <v/>
      </c>
      <c r="U181" s="156" t="str">
        <f t="shared" si="18"/>
        <v/>
      </c>
      <c r="V181" s="156" t="str">
        <f t="shared" si="19"/>
        <v/>
      </c>
    </row>
    <row r="182" spans="1:22" x14ac:dyDescent="0.25">
      <c r="A182" s="91">
        <v>40659</v>
      </c>
      <c r="B182" s="93" t="s">
        <v>762</v>
      </c>
      <c r="C182" s="93" t="s">
        <v>751</v>
      </c>
      <c r="D182" s="93" t="s">
        <v>762</v>
      </c>
      <c r="E182" s="93" t="b">
        <v>0</v>
      </c>
      <c r="F182" s="93" t="b">
        <v>1</v>
      </c>
      <c r="G182" s="93" t="b">
        <v>0</v>
      </c>
      <c r="H182" s="93" t="b">
        <v>0</v>
      </c>
      <c r="I182" s="93" t="b">
        <v>0</v>
      </c>
      <c r="J182" s="155">
        <v>8.49</v>
      </c>
      <c r="K182" s="155">
        <v>13.45</v>
      </c>
      <c r="L182" s="93">
        <v>3</v>
      </c>
      <c r="M182" s="93">
        <v>4</v>
      </c>
      <c r="N182" s="93">
        <v>4</v>
      </c>
      <c r="O182" s="83" t="s">
        <v>741</v>
      </c>
      <c r="P182" s="86" t="str">
        <f>INDEX('Daily Activity List'!B:B,MATCH(A182,'Daily Activity List'!$A:$A))</f>
        <v>AB - Characterization Sampling2</v>
      </c>
      <c r="Q182" s="99" t="str">
        <f t="shared" si="28"/>
        <v>Sp Stick</v>
      </c>
      <c r="R182" s="156">
        <f t="shared" si="29"/>
        <v>6.5666666666666655</v>
      </c>
      <c r="S182" s="156">
        <f t="shared" si="16"/>
        <v>6.5666666666666655</v>
      </c>
      <c r="T182" s="156" t="str">
        <f t="shared" si="17"/>
        <v/>
      </c>
      <c r="U182" s="156" t="str">
        <f t="shared" si="18"/>
        <v/>
      </c>
      <c r="V182" s="156" t="str">
        <f t="shared" si="19"/>
        <v/>
      </c>
    </row>
    <row r="183" spans="1:22" x14ac:dyDescent="0.25">
      <c r="A183" s="91">
        <v>40659</v>
      </c>
      <c r="B183" s="93" t="s">
        <v>762</v>
      </c>
      <c r="C183" s="93" t="s">
        <v>751</v>
      </c>
      <c r="D183" s="93" t="s">
        <v>762</v>
      </c>
      <c r="E183" s="93" t="b">
        <v>0</v>
      </c>
      <c r="F183" s="93" t="b">
        <v>1</v>
      </c>
      <c r="G183" s="93" t="b">
        <v>0</v>
      </c>
      <c r="H183" s="93" t="b">
        <v>0</v>
      </c>
      <c r="I183" s="93" t="b">
        <v>0</v>
      </c>
      <c r="J183" s="155">
        <v>16.29</v>
      </c>
      <c r="K183" s="155">
        <v>20.05</v>
      </c>
      <c r="L183" s="93">
        <v>3</v>
      </c>
      <c r="M183" s="93">
        <v>3</v>
      </c>
      <c r="N183" s="93">
        <v>5</v>
      </c>
      <c r="O183" s="83" t="s">
        <v>804</v>
      </c>
      <c r="P183" s="86" t="str">
        <f>INDEX('Daily Activity List'!B:B,MATCH(A183,'Daily Activity List'!$A:$A))</f>
        <v>AB - Characterization Sampling2</v>
      </c>
      <c r="Q183" s="99" t="str">
        <f t="shared" si="28"/>
        <v>Sp Stick</v>
      </c>
      <c r="R183" s="156">
        <f t="shared" si="29"/>
        <v>4.5666666666666673</v>
      </c>
      <c r="S183" s="156">
        <f t="shared" si="16"/>
        <v>4.5666666666666673</v>
      </c>
      <c r="T183" s="156" t="str">
        <f t="shared" si="17"/>
        <v/>
      </c>
      <c r="U183" s="156" t="str">
        <f t="shared" si="18"/>
        <v/>
      </c>
      <c r="V183" s="156" t="str">
        <f t="shared" si="19"/>
        <v/>
      </c>
    </row>
    <row r="184" spans="1:22" x14ac:dyDescent="0.25">
      <c r="A184" s="91">
        <v>40659</v>
      </c>
      <c r="B184" s="93" t="s">
        <v>762</v>
      </c>
      <c r="C184" s="93" t="s">
        <v>751</v>
      </c>
      <c r="D184" s="93" t="s">
        <v>762</v>
      </c>
      <c r="E184" s="93" t="b">
        <v>0</v>
      </c>
      <c r="F184" s="93" t="b">
        <v>1</v>
      </c>
      <c r="G184" s="93" t="b">
        <v>0</v>
      </c>
      <c r="H184" s="93" t="b">
        <v>0</v>
      </c>
      <c r="I184" s="93" t="b">
        <v>0</v>
      </c>
      <c r="J184" s="155">
        <v>17.170000000000002</v>
      </c>
      <c r="K184" s="155">
        <v>20.329999999999998</v>
      </c>
      <c r="L184" s="93">
        <v>3</v>
      </c>
      <c r="M184" s="93">
        <v>3</v>
      </c>
      <c r="N184" s="93">
        <v>5</v>
      </c>
      <c r="O184" s="83" t="s">
        <v>805</v>
      </c>
      <c r="P184" s="86" t="str">
        <f>INDEX('Daily Activity List'!B:B,MATCH(A184,'Daily Activity List'!$A:$A))</f>
        <v>AB - Characterization Sampling2</v>
      </c>
      <c r="Q184" s="99" t="str">
        <f t="shared" si="28"/>
        <v>Sp Stick</v>
      </c>
      <c r="R184" s="156">
        <f t="shared" si="29"/>
        <v>3.8333333333333335</v>
      </c>
      <c r="S184" s="156">
        <f t="shared" si="16"/>
        <v>3.8333333333333335</v>
      </c>
      <c r="T184" s="156" t="str">
        <f t="shared" si="17"/>
        <v/>
      </c>
      <c r="U184" s="156" t="str">
        <f t="shared" si="18"/>
        <v/>
      </c>
      <c r="V184" s="156" t="str">
        <f t="shared" si="19"/>
        <v/>
      </c>
    </row>
    <row r="185" spans="1:22" x14ac:dyDescent="0.25">
      <c r="A185" s="91">
        <v>40659</v>
      </c>
      <c r="B185" s="93" t="s">
        <v>762</v>
      </c>
      <c r="C185" s="93" t="s">
        <v>751</v>
      </c>
      <c r="D185" s="93" t="s">
        <v>762</v>
      </c>
      <c r="E185" s="93" t="b">
        <v>0</v>
      </c>
      <c r="F185" s="93" t="b">
        <v>1</v>
      </c>
      <c r="G185" s="93" t="b">
        <v>0</v>
      </c>
      <c r="H185" s="93" t="b">
        <v>0</v>
      </c>
      <c r="I185" s="93" t="b">
        <v>0</v>
      </c>
      <c r="J185" s="155">
        <v>23.12</v>
      </c>
      <c r="K185" s="155">
        <v>25.32</v>
      </c>
      <c r="L185" s="93">
        <v>3</v>
      </c>
      <c r="M185" s="93">
        <v>4</v>
      </c>
      <c r="N185" s="93">
        <v>4</v>
      </c>
      <c r="O185" s="83" t="s">
        <v>741</v>
      </c>
      <c r="P185" s="86" t="str">
        <f>INDEX('Daily Activity List'!B:B,MATCH(A185,'Daily Activity List'!$A:$A))</f>
        <v>AB - Characterization Sampling2</v>
      </c>
      <c r="Q185" s="99" t="str">
        <f t="shared" si="28"/>
        <v>Sp Stick</v>
      </c>
      <c r="R185" s="156">
        <f t="shared" si="29"/>
        <v>2.7333333333333365</v>
      </c>
      <c r="S185" s="156">
        <f t="shared" si="16"/>
        <v>2.7333333333333365</v>
      </c>
      <c r="T185" s="156" t="str">
        <f t="shared" si="17"/>
        <v/>
      </c>
      <c r="U185" s="156" t="str">
        <f t="shared" si="18"/>
        <v/>
      </c>
      <c r="V185" s="156" t="str">
        <f t="shared" si="19"/>
        <v/>
      </c>
    </row>
    <row r="186" spans="1:22" x14ac:dyDescent="0.25">
      <c r="A186" s="91">
        <v>40659</v>
      </c>
      <c r="B186" s="93" t="s">
        <v>762</v>
      </c>
      <c r="C186" s="93" t="s">
        <v>751</v>
      </c>
      <c r="D186" s="93" t="s">
        <v>762</v>
      </c>
      <c r="E186" s="93" t="b">
        <v>0</v>
      </c>
      <c r="F186" s="93" t="b">
        <v>1</v>
      </c>
      <c r="G186" s="93" t="b">
        <v>0</v>
      </c>
      <c r="H186" s="93" t="b">
        <v>0</v>
      </c>
      <c r="I186" s="93" t="b">
        <v>0</v>
      </c>
      <c r="J186" s="155">
        <v>23.48</v>
      </c>
      <c r="K186" s="155">
        <v>27.17</v>
      </c>
      <c r="L186" s="93">
        <v>3</v>
      </c>
      <c r="M186" s="93">
        <v>3</v>
      </c>
      <c r="N186" s="93">
        <v>4</v>
      </c>
      <c r="O186" s="83" t="s">
        <v>806</v>
      </c>
      <c r="P186" s="86" t="str">
        <f>INDEX('Daily Activity List'!B:B,MATCH(A186,'Daily Activity List'!$A:$A))</f>
        <v>AB - Characterization Sampling2</v>
      </c>
      <c r="Q186" s="99" t="str">
        <f t="shared" si="28"/>
        <v>Sp Stick</v>
      </c>
      <c r="R186" s="156">
        <f t="shared" si="29"/>
        <v>5.0833333333333357</v>
      </c>
      <c r="S186" s="156">
        <f t="shared" si="16"/>
        <v>5.0833333333333357</v>
      </c>
      <c r="T186" s="156" t="str">
        <f t="shared" si="17"/>
        <v/>
      </c>
      <c r="U186" s="156" t="str">
        <f t="shared" si="18"/>
        <v/>
      </c>
      <c r="V186" s="156" t="str">
        <f t="shared" si="19"/>
        <v/>
      </c>
    </row>
    <row r="187" spans="1:22" x14ac:dyDescent="0.25">
      <c r="A187" s="91">
        <v>40659</v>
      </c>
      <c r="B187" s="93" t="s">
        <v>762</v>
      </c>
      <c r="C187" s="93" t="s">
        <v>751</v>
      </c>
      <c r="D187" s="93" t="s">
        <v>762</v>
      </c>
      <c r="E187" s="93" t="b">
        <v>0</v>
      </c>
      <c r="F187" s="93" t="b">
        <v>1</v>
      </c>
      <c r="G187" s="93" t="b">
        <v>0</v>
      </c>
      <c r="H187" s="93" t="b">
        <v>0</v>
      </c>
      <c r="I187" s="93" t="b">
        <v>0</v>
      </c>
      <c r="J187" s="155">
        <v>28.17</v>
      </c>
      <c r="K187" s="155">
        <v>30.3</v>
      </c>
      <c r="L187" s="93">
        <v>3</v>
      </c>
      <c r="M187" s="93">
        <v>3</v>
      </c>
      <c r="N187" s="93">
        <v>4</v>
      </c>
      <c r="O187" s="83" t="s">
        <v>807</v>
      </c>
      <c r="P187" s="86" t="str">
        <f>INDEX('Daily Activity List'!B:B,MATCH(A187,'Daily Activity List'!$A:$A))</f>
        <v>AB - Characterization Sampling2</v>
      </c>
      <c r="Q187" s="99" t="str">
        <f t="shared" si="28"/>
        <v>Sp Stick</v>
      </c>
      <c r="R187" s="156">
        <f t="shared" si="29"/>
        <v>2.7833333333333363</v>
      </c>
      <c r="S187" s="156">
        <f t="shared" si="16"/>
        <v>2.7833333333333363</v>
      </c>
      <c r="T187" s="156" t="str">
        <f t="shared" si="17"/>
        <v/>
      </c>
      <c r="U187" s="156" t="str">
        <f t="shared" si="18"/>
        <v/>
      </c>
      <c r="V187" s="156" t="str">
        <f t="shared" si="19"/>
        <v/>
      </c>
    </row>
    <row r="188" spans="1:22" x14ac:dyDescent="0.25">
      <c r="A188" s="91">
        <v>40659</v>
      </c>
      <c r="B188" s="93" t="s">
        <v>762</v>
      </c>
      <c r="C188" s="93" t="s">
        <v>751</v>
      </c>
      <c r="D188" s="93" t="s">
        <v>762</v>
      </c>
      <c r="E188" s="93" t="b">
        <v>0</v>
      </c>
      <c r="F188" s="93" t="b">
        <v>0</v>
      </c>
      <c r="G188" s="93" t="b">
        <v>0</v>
      </c>
      <c r="H188" s="93" t="b">
        <v>0</v>
      </c>
      <c r="I188" s="93" t="b">
        <v>1</v>
      </c>
      <c r="J188" s="155">
        <v>29.32</v>
      </c>
      <c r="K188" s="155">
        <v>34.479999999999997</v>
      </c>
      <c r="L188" s="93">
        <v>3</v>
      </c>
      <c r="M188" s="93">
        <v>3</v>
      </c>
      <c r="N188" s="93">
        <v>5</v>
      </c>
      <c r="O188" s="83" t="s">
        <v>808</v>
      </c>
      <c r="P188" s="86" t="str">
        <f>INDEX('Daily Activity List'!B:B,MATCH(A188,'Daily Activity List'!$A:$A))</f>
        <v>AB - Characterization Sampling2</v>
      </c>
      <c r="Q188" s="99" t="str">
        <f t="shared" si="28"/>
        <v>Vac</v>
      </c>
      <c r="R188" s="156">
        <f t="shared" si="29"/>
        <v>6.3333333333333313</v>
      </c>
      <c r="S188" s="156" t="str">
        <f t="shared" si="16"/>
        <v/>
      </c>
      <c r="T188" s="156">
        <f t="shared" si="17"/>
        <v>6.3333333333333313</v>
      </c>
      <c r="U188" s="156" t="str">
        <f t="shared" si="18"/>
        <v/>
      </c>
      <c r="V188" s="156" t="str">
        <f t="shared" si="19"/>
        <v/>
      </c>
    </row>
    <row r="189" spans="1:22" x14ac:dyDescent="0.25">
      <c r="A189" s="91">
        <v>40659</v>
      </c>
      <c r="B189" s="93" t="s">
        <v>762</v>
      </c>
      <c r="C189" s="93" t="s">
        <v>751</v>
      </c>
      <c r="D189" s="93" t="s">
        <v>762</v>
      </c>
      <c r="E189" s="93" t="b">
        <v>0</v>
      </c>
      <c r="F189" s="93" t="b">
        <v>0</v>
      </c>
      <c r="G189" s="93" t="b">
        <v>0</v>
      </c>
      <c r="H189" s="93" t="b">
        <v>1</v>
      </c>
      <c r="I189" s="93" t="b">
        <v>0</v>
      </c>
      <c r="J189" s="155">
        <v>35.119999999999997</v>
      </c>
      <c r="K189" s="155">
        <v>38.53</v>
      </c>
      <c r="L189" s="93">
        <v>3</v>
      </c>
      <c r="M189" s="93">
        <v>4</v>
      </c>
      <c r="N189" s="93">
        <v>4</v>
      </c>
      <c r="O189" s="83" t="s">
        <v>809</v>
      </c>
      <c r="P189" s="86" t="str">
        <f>INDEX('Daily Activity List'!B:B,MATCH(A189,'Daily Activity List'!$A:$A))</f>
        <v>AB - Characterization Sampling2</v>
      </c>
      <c r="Q189" s="99" t="str">
        <f t="shared" si="28"/>
        <v>Wipe</v>
      </c>
      <c r="R189" s="156">
        <f t="shared" si="29"/>
        <v>4.0833333333333286</v>
      </c>
      <c r="S189" s="156" t="str">
        <f t="shared" si="16"/>
        <v/>
      </c>
      <c r="T189" s="156" t="str">
        <f t="shared" si="17"/>
        <v/>
      </c>
      <c r="U189" s="156" t="str">
        <f t="shared" si="18"/>
        <v/>
      </c>
      <c r="V189" s="156">
        <f t="shared" si="19"/>
        <v>4.0833333333333286</v>
      </c>
    </row>
    <row r="190" spans="1:22" x14ac:dyDescent="0.25">
      <c r="A190" s="91">
        <v>40659</v>
      </c>
      <c r="B190" s="93" t="s">
        <v>762</v>
      </c>
      <c r="C190" s="93" t="s">
        <v>751</v>
      </c>
      <c r="D190" s="93" t="s">
        <v>762</v>
      </c>
      <c r="E190" s="93" t="b">
        <v>0</v>
      </c>
      <c r="F190" s="93" t="b">
        <v>1</v>
      </c>
      <c r="G190" s="93" t="b">
        <v>0</v>
      </c>
      <c r="H190" s="93" t="b">
        <v>0</v>
      </c>
      <c r="I190" s="93" t="b">
        <v>0</v>
      </c>
      <c r="J190" s="155">
        <v>31.02</v>
      </c>
      <c r="K190" s="155">
        <v>32.57</v>
      </c>
      <c r="L190" s="93">
        <v>3</v>
      </c>
      <c r="M190" s="93">
        <v>4</v>
      </c>
      <c r="N190" s="93">
        <v>4</v>
      </c>
      <c r="O190" s="83" t="s">
        <v>809</v>
      </c>
      <c r="P190" s="86" t="str">
        <f>INDEX('Daily Activity List'!B:B,MATCH(A190,'Daily Activity List'!$A:$A))</f>
        <v>AB - Characterization Sampling2</v>
      </c>
      <c r="Q190" s="99" t="str">
        <f t="shared" si="28"/>
        <v>Sp Stick</v>
      </c>
      <c r="R190" s="156">
        <f t="shared" si="29"/>
        <v>1.9833333333333354</v>
      </c>
      <c r="S190" s="156">
        <f t="shared" si="16"/>
        <v>1.9833333333333354</v>
      </c>
      <c r="T190" s="156" t="str">
        <f t="shared" si="17"/>
        <v/>
      </c>
      <c r="U190" s="156" t="str">
        <f t="shared" si="18"/>
        <v/>
      </c>
      <c r="V190" s="156" t="str">
        <f t="shared" si="19"/>
        <v/>
      </c>
    </row>
    <row r="191" spans="1:22" x14ac:dyDescent="0.25">
      <c r="A191" s="91">
        <v>40659</v>
      </c>
      <c r="B191" s="93" t="s">
        <v>762</v>
      </c>
      <c r="C191" s="93" t="s">
        <v>751</v>
      </c>
      <c r="D191" s="93" t="s">
        <v>762</v>
      </c>
      <c r="E191" s="93" t="b">
        <v>0</v>
      </c>
      <c r="F191" s="93" t="b">
        <v>0</v>
      </c>
      <c r="G191" s="93" t="b">
        <v>0</v>
      </c>
      <c r="H191" s="93" t="b">
        <v>1</v>
      </c>
      <c r="I191" s="93" t="b">
        <v>0</v>
      </c>
      <c r="J191" s="155">
        <v>35.479999999999997</v>
      </c>
      <c r="K191" s="155">
        <v>37.15</v>
      </c>
      <c r="L191" s="93">
        <v>3</v>
      </c>
      <c r="M191" s="93">
        <v>4</v>
      </c>
      <c r="N191" s="93">
        <v>5</v>
      </c>
      <c r="O191" s="83" t="s">
        <v>810</v>
      </c>
      <c r="P191" s="86" t="str">
        <f>INDEX('Daily Activity List'!B:B,MATCH(A191,'Daily Activity List'!$A:$A))</f>
        <v>AB - Characterization Sampling2</v>
      </c>
      <c r="Q191" s="99" t="str">
        <f t="shared" si="28"/>
        <v>Wipe</v>
      </c>
      <c r="R191" s="156">
        <f t="shared" si="29"/>
        <v>3.0499999999999949</v>
      </c>
      <c r="S191" s="156" t="str">
        <f t="shared" si="16"/>
        <v/>
      </c>
      <c r="T191" s="156" t="str">
        <f t="shared" si="17"/>
        <v/>
      </c>
      <c r="U191" s="156" t="str">
        <f t="shared" si="18"/>
        <v/>
      </c>
      <c r="V191" s="156">
        <f t="shared" si="19"/>
        <v>3.0499999999999949</v>
      </c>
    </row>
    <row r="192" spans="1:22" x14ac:dyDescent="0.25">
      <c r="A192" s="91">
        <v>40659</v>
      </c>
      <c r="B192" s="93" t="s">
        <v>762</v>
      </c>
      <c r="C192" s="93" t="s">
        <v>751</v>
      </c>
      <c r="D192" s="93" t="s">
        <v>762</v>
      </c>
      <c r="E192" s="93" t="b">
        <v>0</v>
      </c>
      <c r="F192" s="93" t="b">
        <v>0</v>
      </c>
      <c r="G192" s="93" t="b">
        <v>0</v>
      </c>
      <c r="H192" s="93" t="b">
        <v>0</v>
      </c>
      <c r="I192" s="93" t="b">
        <v>1</v>
      </c>
      <c r="J192" s="155">
        <v>39.15</v>
      </c>
      <c r="K192" s="155">
        <v>40.43</v>
      </c>
      <c r="L192" s="93">
        <v>4</v>
      </c>
      <c r="M192" s="93">
        <v>5</v>
      </c>
      <c r="N192" s="93">
        <v>4</v>
      </c>
      <c r="O192" s="83" t="s">
        <v>811</v>
      </c>
      <c r="P192" s="86" t="str">
        <f>INDEX('Daily Activity List'!B:B,MATCH(A192,'Daily Activity List'!$A:$A))</f>
        <v>AB - Characterization Sampling2</v>
      </c>
      <c r="Q192" s="99" t="str">
        <f t="shared" si="28"/>
        <v>Vac</v>
      </c>
      <c r="R192" s="156">
        <f t="shared" si="29"/>
        <v>1.9666666666666661</v>
      </c>
      <c r="S192" s="156" t="str">
        <f t="shared" si="16"/>
        <v/>
      </c>
      <c r="T192" s="156">
        <f t="shared" si="17"/>
        <v>1.9666666666666661</v>
      </c>
      <c r="U192" s="156" t="str">
        <f t="shared" si="18"/>
        <v/>
      </c>
      <c r="V192" s="156" t="str">
        <f t="shared" si="19"/>
        <v/>
      </c>
    </row>
    <row r="193" spans="1:22" x14ac:dyDescent="0.25">
      <c r="A193" s="91">
        <v>40659</v>
      </c>
      <c r="B193" s="93" t="s">
        <v>762</v>
      </c>
      <c r="C193" s="93" t="s">
        <v>751</v>
      </c>
      <c r="D193" s="93" t="s">
        <v>762</v>
      </c>
      <c r="E193" s="93" t="b">
        <v>0</v>
      </c>
      <c r="F193" s="93" t="b">
        <v>0</v>
      </c>
      <c r="G193" s="93" t="b">
        <v>0</v>
      </c>
      <c r="H193" s="93" t="b">
        <v>1</v>
      </c>
      <c r="I193" s="93" t="b">
        <v>0</v>
      </c>
      <c r="J193" s="155">
        <v>41.04</v>
      </c>
      <c r="K193" s="155">
        <v>43.59</v>
      </c>
      <c r="L193" s="93">
        <v>3</v>
      </c>
      <c r="M193" s="93">
        <v>3</v>
      </c>
      <c r="N193" s="93">
        <v>4</v>
      </c>
      <c r="O193" s="83" t="s">
        <v>810</v>
      </c>
      <c r="P193" s="86" t="str">
        <f>INDEX('Daily Activity List'!B:B,MATCH(A193,'Daily Activity List'!$A:$A))</f>
        <v>AB - Characterization Sampling2</v>
      </c>
      <c r="Q193" s="99" t="str">
        <f t="shared" si="28"/>
        <v>Wipe</v>
      </c>
      <c r="R193" s="156">
        <f t="shared" si="29"/>
        <v>3.0500000000000065</v>
      </c>
      <c r="S193" s="156" t="str">
        <f t="shared" si="16"/>
        <v/>
      </c>
      <c r="T193" s="156" t="str">
        <f t="shared" si="17"/>
        <v/>
      </c>
      <c r="U193" s="156" t="str">
        <f t="shared" si="18"/>
        <v/>
      </c>
      <c r="V193" s="156">
        <f t="shared" si="19"/>
        <v>3.0500000000000065</v>
      </c>
    </row>
    <row r="194" spans="1:22" x14ac:dyDescent="0.25">
      <c r="A194" s="91">
        <v>40659</v>
      </c>
      <c r="B194" s="93" t="s">
        <v>762</v>
      </c>
      <c r="C194" s="93" t="s">
        <v>751</v>
      </c>
      <c r="D194" s="93" t="s">
        <v>762</v>
      </c>
      <c r="E194" s="93" t="b">
        <v>0</v>
      </c>
      <c r="F194" s="93" t="b">
        <v>1</v>
      </c>
      <c r="G194" s="93" t="b">
        <v>0</v>
      </c>
      <c r="H194" s="93" t="b">
        <v>0</v>
      </c>
      <c r="I194" s="93" t="b">
        <v>0</v>
      </c>
      <c r="J194" s="155">
        <v>44.27</v>
      </c>
      <c r="K194" s="155">
        <v>47.44</v>
      </c>
      <c r="L194" s="93">
        <v>3</v>
      </c>
      <c r="M194" s="93">
        <v>3</v>
      </c>
      <c r="N194" s="93">
        <v>5</v>
      </c>
      <c r="O194" s="83" t="s">
        <v>810</v>
      </c>
      <c r="P194" s="86" t="str">
        <f>INDEX('Daily Activity List'!B:B,MATCH(A194,'Daily Activity List'!$A:$A))</f>
        <v>AB - Characterization Sampling2</v>
      </c>
      <c r="Q194" s="99" t="str">
        <f t="shared" si="28"/>
        <v>Sp Stick</v>
      </c>
      <c r="R194" s="156">
        <f t="shared" si="29"/>
        <v>4.1833333333333327</v>
      </c>
      <c r="S194" s="156">
        <f t="shared" si="16"/>
        <v>4.1833333333333327</v>
      </c>
      <c r="T194" s="156" t="str">
        <f t="shared" si="17"/>
        <v/>
      </c>
      <c r="U194" s="156" t="str">
        <f t="shared" si="18"/>
        <v/>
      </c>
      <c r="V194" s="156" t="str">
        <f t="shared" si="19"/>
        <v/>
      </c>
    </row>
    <row r="195" spans="1:22" x14ac:dyDescent="0.25">
      <c r="A195" s="91">
        <v>40659</v>
      </c>
      <c r="B195" s="93" t="s">
        <v>762</v>
      </c>
      <c r="C195" s="93" t="s">
        <v>751</v>
      </c>
      <c r="D195" s="93" t="s">
        <v>762</v>
      </c>
      <c r="E195" s="93" t="b">
        <v>0</v>
      </c>
      <c r="F195" s="93" t="b">
        <v>0</v>
      </c>
      <c r="G195" s="93" t="b">
        <v>0</v>
      </c>
      <c r="H195" s="93" t="b">
        <v>1</v>
      </c>
      <c r="I195" s="93" t="b">
        <v>0</v>
      </c>
      <c r="J195" s="155">
        <v>48.07</v>
      </c>
      <c r="K195" s="155">
        <v>50.41</v>
      </c>
      <c r="L195" s="93">
        <v>3</v>
      </c>
      <c r="M195" s="93">
        <v>3</v>
      </c>
      <c r="N195" s="93">
        <v>4</v>
      </c>
      <c r="O195" s="83" t="s">
        <v>810</v>
      </c>
      <c r="P195" s="86" t="str">
        <f>INDEX('Daily Activity List'!B:B,MATCH(A195,'Daily Activity List'!$A:$A))</f>
        <v>AB - Characterization Sampling2</v>
      </c>
      <c r="Q195" s="99" t="str">
        <f t="shared" si="28"/>
        <v>Wipe</v>
      </c>
      <c r="R195" s="156">
        <f t="shared" si="29"/>
        <v>2.7999999999999972</v>
      </c>
      <c r="S195" s="156" t="str">
        <f t="shared" ref="S195:S258" si="30">IF($Q195="Sp Stick",$R195,"")</f>
        <v/>
      </c>
      <c r="T195" s="156" t="str">
        <f t="shared" ref="T195:T258" si="31">IF($Q195="Vac",$R195,"")</f>
        <v/>
      </c>
      <c r="U195" s="156" t="str">
        <f t="shared" ref="U195:U258" si="32">IF($Q195="Swab",$R195,"")</f>
        <v/>
      </c>
      <c r="V195" s="156">
        <f t="shared" ref="V195:V258" si="33">IF($Q195="Wipe",$R195,"")</f>
        <v>2.7999999999999972</v>
      </c>
    </row>
    <row r="196" spans="1:22" x14ac:dyDescent="0.25">
      <c r="A196" s="91">
        <v>40659</v>
      </c>
      <c r="B196" s="93" t="s">
        <v>762</v>
      </c>
      <c r="C196" s="93" t="s">
        <v>751</v>
      </c>
      <c r="D196" s="93" t="s">
        <v>762</v>
      </c>
      <c r="E196" s="93" t="b">
        <v>0</v>
      </c>
      <c r="F196" s="93" t="b">
        <v>1</v>
      </c>
      <c r="G196" s="93" t="b">
        <v>0</v>
      </c>
      <c r="H196" s="93" t="b">
        <v>0</v>
      </c>
      <c r="I196" s="93" t="b">
        <v>0</v>
      </c>
      <c r="J196" s="155">
        <v>49.43</v>
      </c>
      <c r="K196" s="155">
        <v>51.48</v>
      </c>
      <c r="L196" s="93">
        <v>3</v>
      </c>
      <c r="M196" s="93">
        <v>4</v>
      </c>
      <c r="N196" s="93">
        <v>4</v>
      </c>
      <c r="O196" s="83" t="s">
        <v>809</v>
      </c>
      <c r="P196" s="86" t="str">
        <f>INDEX('Daily Activity List'!B:B,MATCH(A196,'Daily Activity List'!$A:$A))</f>
        <v>AB - Characterization Sampling2</v>
      </c>
      <c r="Q196" s="99" t="str">
        <f t="shared" si="28"/>
        <v>Sp Stick</v>
      </c>
      <c r="R196" s="156">
        <f t="shared" si="29"/>
        <v>3.5166666666666635</v>
      </c>
      <c r="S196" s="156">
        <f t="shared" si="30"/>
        <v>3.5166666666666635</v>
      </c>
      <c r="T196" s="156" t="str">
        <f t="shared" si="31"/>
        <v/>
      </c>
      <c r="U196" s="156" t="str">
        <f t="shared" si="32"/>
        <v/>
      </c>
      <c r="V196" s="156" t="str">
        <f t="shared" si="33"/>
        <v/>
      </c>
    </row>
    <row r="197" spans="1:22" x14ac:dyDescent="0.25">
      <c r="A197" s="91">
        <v>40659</v>
      </c>
      <c r="B197" s="93" t="s">
        <v>762</v>
      </c>
      <c r="C197" s="93" t="s">
        <v>751</v>
      </c>
      <c r="D197" s="93" t="s">
        <v>762</v>
      </c>
      <c r="E197" s="93" t="b">
        <v>0</v>
      </c>
      <c r="F197" s="93" t="b">
        <v>1</v>
      </c>
      <c r="G197" s="93" t="b">
        <v>0</v>
      </c>
      <c r="H197" s="93" t="b">
        <v>0</v>
      </c>
      <c r="I197" s="93" t="b">
        <v>0</v>
      </c>
      <c r="J197" s="155">
        <v>53.48</v>
      </c>
      <c r="K197" s="155">
        <v>57.35</v>
      </c>
      <c r="L197" s="93">
        <v>3</v>
      </c>
      <c r="M197" s="93">
        <v>4</v>
      </c>
      <c r="N197" s="93">
        <v>4</v>
      </c>
      <c r="O197" s="83" t="s">
        <v>810</v>
      </c>
      <c r="P197" s="86" t="str">
        <f>INDEX('Daily Activity List'!B:B,MATCH(A197,'Daily Activity List'!$A:$A))</f>
        <v>AB - Characterization Sampling2</v>
      </c>
      <c r="Q197" s="99" t="str">
        <f t="shared" si="28"/>
        <v>Sp Stick</v>
      </c>
      <c r="R197" s="156">
        <f t="shared" si="29"/>
        <v>5.3833333333333302</v>
      </c>
      <c r="S197" s="156">
        <f t="shared" si="30"/>
        <v>5.3833333333333302</v>
      </c>
      <c r="T197" s="156" t="str">
        <f t="shared" si="31"/>
        <v/>
      </c>
      <c r="U197" s="156" t="str">
        <f t="shared" si="32"/>
        <v/>
      </c>
      <c r="V197" s="156" t="str">
        <f t="shared" si="33"/>
        <v/>
      </c>
    </row>
    <row r="198" spans="1:22" x14ac:dyDescent="0.25">
      <c r="A198" s="91">
        <v>40659</v>
      </c>
      <c r="B198" s="93" t="s">
        <v>762</v>
      </c>
      <c r="C198" s="93" t="s">
        <v>751</v>
      </c>
      <c r="D198" s="93" t="s">
        <v>762</v>
      </c>
      <c r="E198" s="93" t="b">
        <v>0</v>
      </c>
      <c r="F198" s="93" t="b">
        <v>1</v>
      </c>
      <c r="G198" s="93" t="b">
        <v>0</v>
      </c>
      <c r="H198" s="93" t="b">
        <v>0</v>
      </c>
      <c r="I198" s="93" t="b">
        <v>0</v>
      </c>
      <c r="J198" s="155">
        <v>56.5</v>
      </c>
      <c r="K198" s="155">
        <v>59.08</v>
      </c>
      <c r="L198" s="93">
        <v>3</v>
      </c>
      <c r="M198" s="93">
        <v>3</v>
      </c>
      <c r="N198" s="93">
        <v>5</v>
      </c>
      <c r="O198" s="83" t="s">
        <v>812</v>
      </c>
      <c r="P198" s="86" t="str">
        <f>INDEX('Daily Activity List'!B:B,MATCH(A198,'Daily Activity List'!$A:$A))</f>
        <v>AB - Characterization Sampling2</v>
      </c>
      <c r="Q198" s="99" t="str">
        <f t="shared" si="28"/>
        <v>Sp Stick</v>
      </c>
      <c r="R198" s="156">
        <f t="shared" si="29"/>
        <v>3.9666666666666663</v>
      </c>
      <c r="S198" s="156">
        <f t="shared" si="30"/>
        <v>3.9666666666666663</v>
      </c>
      <c r="T198" s="156" t="str">
        <f t="shared" si="31"/>
        <v/>
      </c>
      <c r="U198" s="156" t="str">
        <f t="shared" si="32"/>
        <v/>
      </c>
      <c r="V198" s="156" t="str">
        <f t="shared" si="33"/>
        <v/>
      </c>
    </row>
    <row r="199" spans="1:22" x14ac:dyDescent="0.25">
      <c r="A199" s="91">
        <v>40659</v>
      </c>
      <c r="B199" s="93" t="s">
        <v>762</v>
      </c>
      <c r="C199" s="93" t="s">
        <v>751</v>
      </c>
      <c r="D199" s="93" t="s">
        <v>762</v>
      </c>
      <c r="E199" s="93" t="b">
        <v>0</v>
      </c>
      <c r="F199" s="93" t="b">
        <v>1</v>
      </c>
      <c r="G199" s="93" t="b">
        <v>0</v>
      </c>
      <c r="H199" s="93" t="b">
        <v>0</v>
      </c>
      <c r="I199" s="93" t="b">
        <v>0</v>
      </c>
      <c r="J199" s="155">
        <v>53.35</v>
      </c>
      <c r="K199" s="155">
        <v>55.44</v>
      </c>
      <c r="L199" s="93">
        <v>3</v>
      </c>
      <c r="M199" s="93">
        <v>4</v>
      </c>
      <c r="N199" s="93">
        <v>4</v>
      </c>
      <c r="O199" s="83" t="s">
        <v>813</v>
      </c>
      <c r="P199" s="86" t="str">
        <f>INDEX('Daily Activity List'!B:B,MATCH(A199,'Daily Activity List'!$A:$A))</f>
        <v>AB - Characterization Sampling2</v>
      </c>
      <c r="Q199" s="99" t="str">
        <f t="shared" si="28"/>
        <v>Sp Stick</v>
      </c>
      <c r="R199" s="156">
        <f t="shared" si="29"/>
        <v>3.3166666666666629</v>
      </c>
      <c r="S199" s="156">
        <f t="shared" si="30"/>
        <v>3.3166666666666629</v>
      </c>
      <c r="T199" s="156" t="str">
        <f t="shared" si="31"/>
        <v/>
      </c>
      <c r="U199" s="156" t="str">
        <f t="shared" si="32"/>
        <v/>
      </c>
      <c r="V199" s="156" t="str">
        <f t="shared" si="33"/>
        <v/>
      </c>
    </row>
    <row r="200" spans="1:22" x14ac:dyDescent="0.25">
      <c r="A200" s="91">
        <v>40659</v>
      </c>
      <c r="B200" s="93" t="s">
        <v>762</v>
      </c>
      <c r="C200" s="93" t="s">
        <v>751</v>
      </c>
      <c r="D200" s="93" t="s">
        <v>762</v>
      </c>
      <c r="E200" s="93" t="b">
        <v>0</v>
      </c>
      <c r="F200" s="93" t="b">
        <v>1</v>
      </c>
      <c r="G200" s="93" t="b">
        <v>0</v>
      </c>
      <c r="H200" s="93" t="b">
        <v>0</v>
      </c>
      <c r="I200" s="93" t="b">
        <v>0</v>
      </c>
      <c r="J200" s="155">
        <v>56.54</v>
      </c>
      <c r="K200" s="155">
        <v>59.58</v>
      </c>
      <c r="L200" s="93">
        <v>3</v>
      </c>
      <c r="M200" s="93">
        <v>3</v>
      </c>
      <c r="N200" s="93">
        <v>4</v>
      </c>
      <c r="O200" s="83" t="s">
        <v>810</v>
      </c>
      <c r="P200" s="86" t="str">
        <f>INDEX('Daily Activity List'!B:B,MATCH(A200,'Daily Activity List'!$A:$A))</f>
        <v>AB - Characterization Sampling2</v>
      </c>
      <c r="Q200" s="99" t="str">
        <f t="shared" si="28"/>
        <v>Sp Stick</v>
      </c>
      <c r="R200" s="156">
        <f t="shared" si="29"/>
        <v>4.86666666666666</v>
      </c>
      <c r="S200" s="156">
        <f t="shared" si="30"/>
        <v>4.86666666666666</v>
      </c>
      <c r="T200" s="156" t="str">
        <f t="shared" si="31"/>
        <v/>
      </c>
      <c r="U200" s="156" t="str">
        <f t="shared" si="32"/>
        <v/>
      </c>
      <c r="V200" s="156" t="str">
        <f t="shared" si="33"/>
        <v/>
      </c>
    </row>
    <row r="201" spans="1:22" x14ac:dyDescent="0.25">
      <c r="A201" s="91">
        <v>40659</v>
      </c>
      <c r="B201" s="93" t="s">
        <v>762</v>
      </c>
      <c r="C201" s="93" t="s">
        <v>751</v>
      </c>
      <c r="D201" s="93" t="s">
        <v>762</v>
      </c>
      <c r="E201" s="93" t="b">
        <v>0</v>
      </c>
      <c r="F201" s="93" t="b">
        <v>0</v>
      </c>
      <c r="G201" s="93" t="b">
        <v>0</v>
      </c>
      <c r="H201" s="93" t="b">
        <v>1</v>
      </c>
      <c r="I201" s="93" t="b">
        <v>0</v>
      </c>
      <c r="J201" s="155">
        <v>0</v>
      </c>
      <c r="K201" s="155">
        <v>3.56</v>
      </c>
      <c r="L201" s="93">
        <v>3</v>
      </c>
      <c r="M201" s="93">
        <v>3</v>
      </c>
      <c r="N201" s="93">
        <v>4</v>
      </c>
      <c r="O201" s="83" t="s">
        <v>810</v>
      </c>
      <c r="P201" s="86" t="str">
        <f>INDEX('Daily Activity List'!B:B,MATCH(A201,'Daily Activity List'!$A:$A))</f>
        <v>AB - Characterization Sampling2</v>
      </c>
      <c r="Q201" s="99" t="str">
        <f t="shared" si="28"/>
        <v>Wipe</v>
      </c>
      <c r="R201" s="156">
        <f t="shared" si="29"/>
        <v>3.9333333333333336</v>
      </c>
      <c r="S201" s="156" t="str">
        <f t="shared" si="30"/>
        <v/>
      </c>
      <c r="T201" s="156" t="str">
        <f t="shared" si="31"/>
        <v/>
      </c>
      <c r="U201" s="156" t="str">
        <f t="shared" si="32"/>
        <v/>
      </c>
      <c r="V201" s="156">
        <f t="shared" si="33"/>
        <v>3.9333333333333336</v>
      </c>
    </row>
    <row r="202" spans="1:22" x14ac:dyDescent="0.25">
      <c r="A202" s="91">
        <v>40659</v>
      </c>
      <c r="B202" s="93" t="s">
        <v>762</v>
      </c>
      <c r="C202" s="93" t="s">
        <v>751</v>
      </c>
      <c r="D202" s="93" t="s">
        <v>762</v>
      </c>
      <c r="E202" s="93" t="b">
        <v>0</v>
      </c>
      <c r="F202" s="93" t="b">
        <v>0</v>
      </c>
      <c r="G202" s="93" t="b">
        <v>0</v>
      </c>
      <c r="H202" s="93" t="b">
        <v>1</v>
      </c>
      <c r="I202" s="93" t="b">
        <v>0</v>
      </c>
      <c r="J202" s="155">
        <v>2.08</v>
      </c>
      <c r="K202" s="155">
        <v>4.2300000000000004</v>
      </c>
      <c r="L202" s="93">
        <v>3</v>
      </c>
      <c r="M202" s="93">
        <v>4</v>
      </c>
      <c r="N202" s="93">
        <v>4</v>
      </c>
      <c r="O202" s="83" t="s">
        <v>814</v>
      </c>
      <c r="P202" s="86" t="str">
        <f>INDEX('Daily Activity List'!B:B,MATCH(A202,'Daily Activity List'!$A:$A))</f>
        <v>AB - Characterization Sampling2</v>
      </c>
      <c r="Q202" s="99" t="str">
        <f t="shared" si="28"/>
        <v>Wipe</v>
      </c>
      <c r="R202" s="156">
        <f t="shared" si="29"/>
        <v>2.5166666666666671</v>
      </c>
      <c r="S202" s="156" t="str">
        <f t="shared" si="30"/>
        <v/>
      </c>
      <c r="T202" s="156" t="str">
        <f t="shared" si="31"/>
        <v/>
      </c>
      <c r="U202" s="156" t="str">
        <f t="shared" si="32"/>
        <v/>
      </c>
      <c r="V202" s="156">
        <f t="shared" si="33"/>
        <v>2.5166666666666671</v>
      </c>
    </row>
    <row r="203" spans="1:22" x14ac:dyDescent="0.25">
      <c r="A203" s="91">
        <v>40659</v>
      </c>
      <c r="B203" s="93" t="s">
        <v>762</v>
      </c>
      <c r="C203" s="93" t="s">
        <v>751</v>
      </c>
      <c r="D203" s="93" t="s">
        <v>762</v>
      </c>
      <c r="E203" s="93" t="b">
        <v>0</v>
      </c>
      <c r="F203" s="93" t="b">
        <v>1</v>
      </c>
      <c r="G203" s="93" t="b">
        <v>0</v>
      </c>
      <c r="H203" s="93" t="b">
        <v>0</v>
      </c>
      <c r="I203" s="93" t="b">
        <v>0</v>
      </c>
      <c r="J203" s="155">
        <v>7.25</v>
      </c>
      <c r="K203" s="155">
        <v>10.17</v>
      </c>
      <c r="L203" s="93">
        <v>3</v>
      </c>
      <c r="M203" s="93">
        <v>4</v>
      </c>
      <c r="N203" s="93">
        <v>4</v>
      </c>
      <c r="O203" s="83" t="s">
        <v>815</v>
      </c>
      <c r="P203" s="86" t="str">
        <f>INDEX('Daily Activity List'!B:B,MATCH(A203,'Daily Activity List'!$A:$A))</f>
        <v>AB - Characterization Sampling2</v>
      </c>
      <c r="Q203" s="99" t="str">
        <f t="shared" si="28"/>
        <v>Sp Stick</v>
      </c>
      <c r="R203" s="156">
        <f t="shared" si="29"/>
        <v>3.6999999999999997</v>
      </c>
      <c r="S203" s="156">
        <f t="shared" si="30"/>
        <v>3.6999999999999997</v>
      </c>
      <c r="T203" s="156" t="str">
        <f t="shared" si="31"/>
        <v/>
      </c>
      <c r="U203" s="156" t="str">
        <f t="shared" si="32"/>
        <v/>
      </c>
      <c r="V203" s="156" t="str">
        <f t="shared" si="33"/>
        <v/>
      </c>
    </row>
    <row r="204" spans="1:22" x14ac:dyDescent="0.25">
      <c r="A204" s="91">
        <v>40659</v>
      </c>
      <c r="B204" s="93" t="s">
        <v>762</v>
      </c>
      <c r="C204" s="93" t="s">
        <v>751</v>
      </c>
      <c r="D204" s="93" t="s">
        <v>762</v>
      </c>
      <c r="E204" s="93" t="b">
        <v>0</v>
      </c>
      <c r="F204" s="93" t="b">
        <v>0</v>
      </c>
      <c r="G204" s="93" t="b">
        <v>0</v>
      </c>
      <c r="H204" s="93" t="b">
        <v>1</v>
      </c>
      <c r="I204" s="93" t="b">
        <v>0</v>
      </c>
      <c r="J204" s="155">
        <v>10.210000000000001</v>
      </c>
      <c r="K204" s="155">
        <v>14.04</v>
      </c>
      <c r="L204" s="93">
        <v>3</v>
      </c>
      <c r="M204" s="93">
        <v>3</v>
      </c>
      <c r="N204" s="93">
        <v>4</v>
      </c>
      <c r="O204" s="83" t="s">
        <v>815</v>
      </c>
      <c r="P204" s="86" t="str">
        <f>INDEX('Daily Activity List'!B:B,MATCH(A204,'Daily Activity List'!$A:$A))</f>
        <v>AB - Characterization Sampling2</v>
      </c>
      <c r="Q204" s="99" t="str">
        <f t="shared" si="28"/>
        <v>Wipe</v>
      </c>
      <c r="R204" s="156">
        <f t="shared" si="29"/>
        <v>4.4166666666666661</v>
      </c>
      <c r="S204" s="156" t="str">
        <f t="shared" si="30"/>
        <v/>
      </c>
      <c r="T204" s="156" t="str">
        <f t="shared" si="31"/>
        <v/>
      </c>
      <c r="U204" s="156" t="str">
        <f t="shared" si="32"/>
        <v/>
      </c>
      <c r="V204" s="156">
        <f t="shared" si="33"/>
        <v>4.4166666666666661</v>
      </c>
    </row>
    <row r="205" spans="1:22" x14ac:dyDescent="0.25">
      <c r="A205" s="91">
        <v>40659</v>
      </c>
      <c r="B205" s="93" t="s">
        <v>762</v>
      </c>
      <c r="C205" s="93" t="s">
        <v>751</v>
      </c>
      <c r="D205" s="93" t="s">
        <v>762</v>
      </c>
      <c r="E205" s="93" t="b">
        <v>0</v>
      </c>
      <c r="F205" s="93" t="b">
        <v>0</v>
      </c>
      <c r="G205" s="93" t="b">
        <v>0</v>
      </c>
      <c r="H205" s="93" t="b">
        <v>0</v>
      </c>
      <c r="I205" s="93" t="b">
        <v>1</v>
      </c>
      <c r="J205" s="155">
        <v>14.41</v>
      </c>
      <c r="K205" s="155">
        <v>21.53</v>
      </c>
      <c r="L205" s="93">
        <v>3</v>
      </c>
      <c r="M205" s="93">
        <v>3</v>
      </c>
      <c r="N205" s="93">
        <v>5</v>
      </c>
      <c r="O205" s="83" t="s">
        <v>816</v>
      </c>
      <c r="P205" s="86" t="str">
        <f>INDEX('Daily Activity List'!B:B,MATCH(A205,'Daily Activity List'!$A:$A))</f>
        <v>AB - Characterization Sampling2</v>
      </c>
      <c r="Q205" s="99" t="str">
        <f t="shared" si="28"/>
        <v>Vac</v>
      </c>
      <c r="R205" s="156">
        <f t="shared" si="29"/>
        <v>8.56666666666667</v>
      </c>
      <c r="S205" s="156" t="str">
        <f t="shared" si="30"/>
        <v/>
      </c>
      <c r="T205" s="156">
        <f t="shared" si="31"/>
        <v>8.56666666666667</v>
      </c>
      <c r="U205" s="156" t="str">
        <f t="shared" si="32"/>
        <v/>
      </c>
      <c r="V205" s="156" t="str">
        <f t="shared" si="33"/>
        <v/>
      </c>
    </row>
    <row r="206" spans="1:22" x14ac:dyDescent="0.25">
      <c r="A206" s="91">
        <v>40659</v>
      </c>
      <c r="B206" s="93" t="s">
        <v>762</v>
      </c>
      <c r="C206" s="93" t="s">
        <v>751</v>
      </c>
      <c r="D206" s="93" t="s">
        <v>762</v>
      </c>
      <c r="E206" s="93" t="b">
        <v>0</v>
      </c>
      <c r="F206" s="93" t="b">
        <v>0</v>
      </c>
      <c r="G206" s="93" t="b">
        <v>0</v>
      </c>
      <c r="H206" s="93" t="b">
        <v>0</v>
      </c>
      <c r="I206" s="93" t="b">
        <v>1</v>
      </c>
      <c r="J206" s="155">
        <v>22.13</v>
      </c>
      <c r="K206" s="155">
        <v>23.2</v>
      </c>
      <c r="L206" s="93">
        <v>4</v>
      </c>
      <c r="M206" s="93">
        <v>5</v>
      </c>
      <c r="N206" s="93">
        <v>5</v>
      </c>
      <c r="O206" s="83" t="s">
        <v>817</v>
      </c>
      <c r="P206" s="86" t="str">
        <f>INDEX('Daily Activity List'!B:B,MATCH(A206,'Daily Activity List'!$A:$A))</f>
        <v>AB - Characterization Sampling2</v>
      </c>
      <c r="Q206" s="99" t="str">
        <f t="shared" si="28"/>
        <v>Vac</v>
      </c>
      <c r="R206" s="156">
        <f t="shared" si="29"/>
        <v>1.5499999999999972</v>
      </c>
      <c r="S206" s="156" t="str">
        <f t="shared" si="30"/>
        <v/>
      </c>
      <c r="T206" s="156">
        <f t="shared" si="31"/>
        <v>1.5499999999999972</v>
      </c>
      <c r="U206" s="156" t="str">
        <f t="shared" si="32"/>
        <v/>
      </c>
      <c r="V206" s="156" t="str">
        <f t="shared" si="33"/>
        <v/>
      </c>
    </row>
    <row r="207" spans="1:22" x14ac:dyDescent="0.25">
      <c r="A207" s="91">
        <v>40659</v>
      </c>
      <c r="B207" s="93" t="s">
        <v>762</v>
      </c>
      <c r="C207" s="93" t="s">
        <v>751</v>
      </c>
      <c r="D207" s="93" t="s">
        <v>762</v>
      </c>
      <c r="E207" s="93" t="b">
        <v>0</v>
      </c>
      <c r="F207" s="93" t="b">
        <v>0</v>
      </c>
      <c r="G207" s="93" t="b">
        <v>0</v>
      </c>
      <c r="H207" s="93" t="b">
        <v>1</v>
      </c>
      <c r="I207" s="93" t="b">
        <v>0</v>
      </c>
      <c r="J207" s="155">
        <v>26.13</v>
      </c>
      <c r="K207" s="155">
        <v>26.31</v>
      </c>
      <c r="L207" s="93">
        <v>4</v>
      </c>
      <c r="M207" s="93">
        <v>5</v>
      </c>
      <c r="N207" s="93">
        <v>5</v>
      </c>
      <c r="O207" s="83" t="s">
        <v>817</v>
      </c>
      <c r="P207" s="86" t="str">
        <f>INDEX('Daily Activity List'!B:B,MATCH(A207,'Daily Activity List'!$A:$A))</f>
        <v>AB - Characterization Sampling2</v>
      </c>
      <c r="Q207" s="99" t="str">
        <f t="shared" si="28"/>
        <v>Wipe</v>
      </c>
      <c r="R207" s="156">
        <f t="shared" si="29"/>
        <v>0.73333333333333073</v>
      </c>
      <c r="S207" s="156" t="str">
        <f t="shared" si="30"/>
        <v/>
      </c>
      <c r="T207" s="156" t="str">
        <f t="shared" si="31"/>
        <v/>
      </c>
      <c r="U207" s="156" t="str">
        <f t="shared" si="32"/>
        <v/>
      </c>
      <c r="V207" s="156">
        <f t="shared" si="33"/>
        <v>0.73333333333333073</v>
      </c>
    </row>
    <row r="208" spans="1:22" x14ac:dyDescent="0.25">
      <c r="A208" s="91">
        <v>40659</v>
      </c>
      <c r="B208" s="93" t="s">
        <v>762</v>
      </c>
      <c r="C208" s="93" t="s">
        <v>751</v>
      </c>
      <c r="D208" s="93" t="s">
        <v>762</v>
      </c>
      <c r="E208" s="93" t="b">
        <v>0</v>
      </c>
      <c r="F208" s="93" t="b">
        <v>1</v>
      </c>
      <c r="G208" s="93" t="b">
        <v>0</v>
      </c>
      <c r="H208" s="93" t="b">
        <v>0</v>
      </c>
      <c r="I208" s="93" t="b">
        <v>0</v>
      </c>
      <c r="J208" s="155">
        <v>26.41</v>
      </c>
      <c r="K208" s="155">
        <v>27.31</v>
      </c>
      <c r="L208" s="93">
        <v>3</v>
      </c>
      <c r="M208" s="93">
        <v>5</v>
      </c>
      <c r="N208" s="93">
        <v>4</v>
      </c>
      <c r="O208" s="83" t="s">
        <v>817</v>
      </c>
      <c r="P208" s="86" t="str">
        <f>INDEX('Daily Activity List'!B:B,MATCH(A208,'Daily Activity List'!$A:$A))</f>
        <v>AB - Characterization Sampling2</v>
      </c>
      <c r="Q208" s="99" t="str">
        <f t="shared" si="28"/>
        <v>Sp Stick</v>
      </c>
      <c r="R208" s="156">
        <f t="shared" si="29"/>
        <v>2.1999999999999993</v>
      </c>
      <c r="S208" s="156">
        <f t="shared" si="30"/>
        <v>2.1999999999999993</v>
      </c>
      <c r="T208" s="156" t="str">
        <f t="shared" si="31"/>
        <v/>
      </c>
      <c r="U208" s="156" t="str">
        <f t="shared" si="32"/>
        <v/>
      </c>
      <c r="V208" s="156" t="str">
        <f t="shared" si="33"/>
        <v/>
      </c>
    </row>
    <row r="209" spans="1:22" x14ac:dyDescent="0.25">
      <c r="A209" s="91">
        <v>40659</v>
      </c>
      <c r="B209" s="93" t="s">
        <v>762</v>
      </c>
      <c r="C209" s="93" t="s">
        <v>751</v>
      </c>
      <c r="D209" s="93" t="s">
        <v>762</v>
      </c>
      <c r="E209" s="93" t="b">
        <v>0</v>
      </c>
      <c r="F209" s="93" t="b">
        <v>1</v>
      </c>
      <c r="G209" s="93" t="b">
        <v>0</v>
      </c>
      <c r="H209" s="93" t="b">
        <v>0</v>
      </c>
      <c r="I209" s="93" t="b">
        <v>0</v>
      </c>
      <c r="J209" s="155">
        <v>27.45</v>
      </c>
      <c r="K209" s="155">
        <v>31.09</v>
      </c>
      <c r="L209" s="93">
        <v>3</v>
      </c>
      <c r="M209" s="93">
        <v>4</v>
      </c>
      <c r="N209" s="93">
        <v>5</v>
      </c>
      <c r="O209" s="83" t="s">
        <v>815</v>
      </c>
      <c r="P209" s="86" t="str">
        <f>INDEX('Daily Activity List'!B:B,MATCH(A209,'Daily Activity List'!$A:$A))</f>
        <v>AB - Characterization Sampling2</v>
      </c>
      <c r="Q209" s="99" t="str">
        <f t="shared" si="28"/>
        <v>Sp Stick</v>
      </c>
      <c r="R209" s="156">
        <f t="shared" si="29"/>
        <v>4.8999999999999977</v>
      </c>
      <c r="S209" s="156">
        <f t="shared" si="30"/>
        <v>4.8999999999999977</v>
      </c>
      <c r="T209" s="156" t="str">
        <f t="shared" si="31"/>
        <v/>
      </c>
      <c r="U209" s="156" t="str">
        <f t="shared" si="32"/>
        <v/>
      </c>
      <c r="V209" s="156" t="str">
        <f t="shared" si="33"/>
        <v/>
      </c>
    </row>
    <row r="210" spans="1:22" x14ac:dyDescent="0.25">
      <c r="A210" s="91">
        <v>40659</v>
      </c>
      <c r="B210" s="93" t="s">
        <v>762</v>
      </c>
      <c r="C210" s="93" t="s">
        <v>751</v>
      </c>
      <c r="D210" s="93" t="s">
        <v>762</v>
      </c>
      <c r="E210" s="93" t="b">
        <v>0</v>
      </c>
      <c r="F210" s="93" t="b">
        <v>0</v>
      </c>
      <c r="G210" s="93" t="b">
        <v>0</v>
      </c>
      <c r="H210" s="93" t="b">
        <v>1</v>
      </c>
      <c r="I210" s="93" t="b">
        <v>0</v>
      </c>
      <c r="J210" s="155">
        <v>31.25</v>
      </c>
      <c r="K210" s="155">
        <v>33.32</v>
      </c>
      <c r="L210" s="93">
        <v>3</v>
      </c>
      <c r="M210" s="93">
        <v>4</v>
      </c>
      <c r="N210" s="93">
        <v>5</v>
      </c>
      <c r="O210" s="83" t="s">
        <v>818</v>
      </c>
      <c r="P210" s="86" t="str">
        <f>INDEX('Daily Activity List'!B:B,MATCH(A210,'Daily Activity List'!$A:$A))</f>
        <v>AB - Characterization Sampling2</v>
      </c>
      <c r="Q210" s="99" t="str">
        <f t="shared" si="28"/>
        <v>Wipe</v>
      </c>
      <c r="R210" s="156">
        <f t="shared" si="29"/>
        <v>2.949999999999998</v>
      </c>
      <c r="S210" s="156" t="str">
        <f t="shared" si="30"/>
        <v/>
      </c>
      <c r="T210" s="156" t="str">
        <f t="shared" si="31"/>
        <v/>
      </c>
      <c r="U210" s="156" t="str">
        <f t="shared" si="32"/>
        <v/>
      </c>
      <c r="V210" s="156">
        <f t="shared" si="33"/>
        <v>2.949999999999998</v>
      </c>
    </row>
    <row r="211" spans="1:22" x14ac:dyDescent="0.25">
      <c r="A211" s="91">
        <v>40659</v>
      </c>
      <c r="B211" s="93" t="s">
        <v>762</v>
      </c>
      <c r="C211" s="93" t="s">
        <v>751</v>
      </c>
      <c r="D211" s="93" t="s">
        <v>762</v>
      </c>
      <c r="E211" s="93" t="b">
        <v>0</v>
      </c>
      <c r="F211" s="93" t="b">
        <v>0</v>
      </c>
      <c r="G211" s="93" t="b">
        <v>0</v>
      </c>
      <c r="H211" s="93" t="b">
        <v>1</v>
      </c>
      <c r="I211" s="93" t="b">
        <v>0</v>
      </c>
      <c r="J211" s="155">
        <v>37.15</v>
      </c>
      <c r="K211" s="155">
        <v>39.57</v>
      </c>
      <c r="L211" s="93">
        <v>3</v>
      </c>
      <c r="M211" s="93">
        <v>4</v>
      </c>
      <c r="N211" s="93">
        <v>4</v>
      </c>
      <c r="O211" s="83" t="s">
        <v>810</v>
      </c>
      <c r="P211" s="86" t="str">
        <f>INDEX('Daily Activity List'!B:B,MATCH(A211,'Daily Activity List'!$A:$A))</f>
        <v>AB - Characterization Sampling2</v>
      </c>
      <c r="Q211" s="99" t="str">
        <f t="shared" si="28"/>
        <v>Wipe</v>
      </c>
      <c r="R211" s="156">
        <f t="shared" si="29"/>
        <v>3.2000000000000006</v>
      </c>
      <c r="S211" s="156" t="str">
        <f t="shared" si="30"/>
        <v/>
      </c>
      <c r="T211" s="156" t="str">
        <f t="shared" si="31"/>
        <v/>
      </c>
      <c r="U211" s="156" t="str">
        <f t="shared" si="32"/>
        <v/>
      </c>
      <c r="V211" s="156">
        <f t="shared" si="33"/>
        <v>3.2000000000000006</v>
      </c>
    </row>
    <row r="212" spans="1:22" x14ac:dyDescent="0.25">
      <c r="A212" s="91">
        <v>40659</v>
      </c>
      <c r="B212" s="93" t="s">
        <v>762</v>
      </c>
      <c r="C212" s="93" t="s">
        <v>751</v>
      </c>
      <c r="D212" s="93" t="s">
        <v>762</v>
      </c>
      <c r="E212" s="93" t="b">
        <v>0</v>
      </c>
      <c r="F212" s="93" t="b">
        <v>1</v>
      </c>
      <c r="G212" s="93" t="b">
        <v>0</v>
      </c>
      <c r="H212" s="93" t="b">
        <v>0</v>
      </c>
      <c r="I212" s="93" t="b">
        <v>0</v>
      </c>
      <c r="J212" s="155">
        <v>40.130000000000003</v>
      </c>
      <c r="K212" s="155">
        <v>43.43</v>
      </c>
      <c r="L212" s="93">
        <v>3</v>
      </c>
      <c r="M212" s="93">
        <v>4</v>
      </c>
      <c r="N212" s="93">
        <v>4</v>
      </c>
      <c r="O212" s="83" t="s">
        <v>819</v>
      </c>
      <c r="P212" s="86" t="str">
        <f>INDEX('Daily Activity List'!B:B,MATCH(A212,'Daily Activity List'!$A:$A))</f>
        <v>AB - Characterization Sampling2</v>
      </c>
      <c r="Q212" s="99" t="str">
        <f t="shared" si="28"/>
        <v>Sp Stick</v>
      </c>
      <c r="R212" s="156">
        <f t="shared" si="29"/>
        <v>3.9333333333333393</v>
      </c>
      <c r="S212" s="156">
        <f t="shared" si="30"/>
        <v>3.9333333333333393</v>
      </c>
      <c r="T212" s="156" t="str">
        <f t="shared" si="31"/>
        <v/>
      </c>
      <c r="U212" s="156" t="str">
        <f t="shared" si="32"/>
        <v/>
      </c>
      <c r="V212" s="156" t="str">
        <f t="shared" si="33"/>
        <v/>
      </c>
    </row>
    <row r="213" spans="1:22" x14ac:dyDescent="0.25">
      <c r="A213" s="91">
        <v>40659</v>
      </c>
      <c r="B213" s="93" t="s">
        <v>762</v>
      </c>
      <c r="C213" s="93" t="s">
        <v>751</v>
      </c>
      <c r="D213" s="93" t="s">
        <v>762</v>
      </c>
      <c r="E213" s="93" t="b">
        <v>0</v>
      </c>
      <c r="F213" s="93" t="b">
        <v>0</v>
      </c>
      <c r="G213" s="93" t="b">
        <v>0</v>
      </c>
      <c r="H213" s="93" t="b">
        <v>1</v>
      </c>
      <c r="I213" s="93" t="b">
        <v>0</v>
      </c>
      <c r="J213" s="155">
        <v>44.36</v>
      </c>
      <c r="K213" s="155">
        <v>47.41</v>
      </c>
      <c r="L213" s="93">
        <v>3</v>
      </c>
      <c r="M213" s="93">
        <v>3</v>
      </c>
      <c r="N213" s="93">
        <v>4</v>
      </c>
      <c r="O213" s="83" t="s">
        <v>820</v>
      </c>
      <c r="P213" s="86" t="str">
        <f>INDEX('Daily Activity List'!B:B,MATCH(A213,'Daily Activity List'!$A:$A))</f>
        <v>AB - Characterization Sampling2</v>
      </c>
      <c r="Q213" s="99" t="str">
        <f t="shared" si="28"/>
        <v>Wipe</v>
      </c>
      <c r="R213" s="156">
        <f t="shared" si="29"/>
        <v>4.2833333333333288</v>
      </c>
      <c r="S213" s="156" t="str">
        <f t="shared" si="30"/>
        <v/>
      </c>
      <c r="T213" s="156" t="str">
        <f t="shared" si="31"/>
        <v/>
      </c>
      <c r="U213" s="156" t="str">
        <f t="shared" si="32"/>
        <v/>
      </c>
      <c r="V213" s="156">
        <f t="shared" si="33"/>
        <v>4.2833333333333288</v>
      </c>
    </row>
    <row r="214" spans="1:22" x14ac:dyDescent="0.25">
      <c r="A214" s="91">
        <v>40659</v>
      </c>
      <c r="B214" s="93" t="s">
        <v>762</v>
      </c>
      <c r="C214" s="93" t="s">
        <v>751</v>
      </c>
      <c r="D214" s="93" t="s">
        <v>762</v>
      </c>
      <c r="E214" s="93" t="b">
        <v>0</v>
      </c>
      <c r="F214" s="93" t="b">
        <v>1</v>
      </c>
      <c r="G214" s="93" t="b">
        <v>0</v>
      </c>
      <c r="H214" s="93" t="b">
        <v>0</v>
      </c>
      <c r="I214" s="93" t="b">
        <v>0</v>
      </c>
      <c r="J214" s="155">
        <v>49</v>
      </c>
      <c r="K214" s="155">
        <v>52.03</v>
      </c>
      <c r="L214" s="93">
        <v>3</v>
      </c>
      <c r="M214" s="93">
        <v>3</v>
      </c>
      <c r="N214" s="93">
        <v>5</v>
      </c>
      <c r="O214" s="83" t="s">
        <v>820</v>
      </c>
      <c r="P214" s="86" t="str">
        <f>INDEX('Daily Activity List'!B:B,MATCH(A214,'Daily Activity List'!$A:$A))</f>
        <v>AB - Characterization Sampling2</v>
      </c>
      <c r="Q214" s="99" t="str">
        <f t="shared" si="28"/>
        <v>Sp Stick</v>
      </c>
      <c r="R214" s="156">
        <f t="shared" si="29"/>
        <v>3.0500000000000043</v>
      </c>
      <c r="S214" s="156">
        <f t="shared" si="30"/>
        <v>3.0500000000000043</v>
      </c>
      <c r="T214" s="156" t="str">
        <f t="shared" si="31"/>
        <v/>
      </c>
      <c r="U214" s="156" t="str">
        <f t="shared" si="32"/>
        <v/>
      </c>
      <c r="V214" s="156" t="str">
        <f t="shared" si="33"/>
        <v/>
      </c>
    </row>
    <row r="215" spans="1:22" x14ac:dyDescent="0.25">
      <c r="A215" s="91">
        <v>40659</v>
      </c>
      <c r="B215" s="93" t="s">
        <v>762</v>
      </c>
      <c r="C215" s="93" t="s">
        <v>751</v>
      </c>
      <c r="D215" s="93" t="s">
        <v>762</v>
      </c>
      <c r="E215" s="93" t="b">
        <v>0</v>
      </c>
      <c r="F215" s="93" t="b">
        <v>0</v>
      </c>
      <c r="G215" s="93" t="b">
        <v>0</v>
      </c>
      <c r="H215" s="93" t="b">
        <v>1</v>
      </c>
      <c r="I215" s="93" t="b">
        <v>0</v>
      </c>
      <c r="J215" s="155">
        <v>52.06</v>
      </c>
      <c r="K215" s="155">
        <v>55.29</v>
      </c>
      <c r="L215" s="93">
        <v>3</v>
      </c>
      <c r="M215" s="93">
        <v>3</v>
      </c>
      <c r="N215" s="93">
        <v>5</v>
      </c>
      <c r="O215" s="83" t="s">
        <v>820</v>
      </c>
      <c r="P215" s="86" t="str">
        <f>INDEX('Daily Activity List'!B:B,MATCH(A215,'Daily Activity List'!$A:$A))</f>
        <v>AB - Characterization Sampling2</v>
      </c>
      <c r="Q215" s="99" t="str">
        <f t="shared" si="28"/>
        <v>Wipe</v>
      </c>
      <c r="R215" s="156">
        <f t="shared" si="29"/>
        <v>3.5833333333333379</v>
      </c>
      <c r="S215" s="156" t="str">
        <f t="shared" si="30"/>
        <v/>
      </c>
      <c r="T215" s="156" t="str">
        <f t="shared" si="31"/>
        <v/>
      </c>
      <c r="U215" s="156" t="str">
        <f t="shared" si="32"/>
        <v/>
      </c>
      <c r="V215" s="156">
        <f t="shared" si="33"/>
        <v>3.5833333333333379</v>
      </c>
    </row>
    <row r="216" spans="1:22" x14ac:dyDescent="0.25">
      <c r="A216" s="91">
        <v>40674</v>
      </c>
      <c r="B216" s="93">
        <v>109</v>
      </c>
      <c r="C216" s="93" t="s">
        <v>751</v>
      </c>
      <c r="D216" s="93"/>
      <c r="E216" s="93" t="b">
        <v>0</v>
      </c>
      <c r="F216" s="93" t="b">
        <v>0</v>
      </c>
      <c r="G216" s="93" t="b">
        <v>0</v>
      </c>
      <c r="H216" s="93" t="b">
        <v>0</v>
      </c>
      <c r="I216" s="93" t="b">
        <v>1</v>
      </c>
      <c r="J216" s="155">
        <v>2</v>
      </c>
      <c r="K216" s="155">
        <v>11.04</v>
      </c>
      <c r="L216" s="93">
        <v>3</v>
      </c>
      <c r="M216" s="93">
        <v>3</v>
      </c>
      <c r="N216" s="93">
        <v>5</v>
      </c>
      <c r="O216" s="83" t="s">
        <v>741</v>
      </c>
      <c r="P216" s="86" t="str">
        <f>INDEX('Daily Activity List'!B:B,MATCH(A216,'Daily Activity List'!$A:$A))</f>
        <v>ClO2 - Characterization Sampling3</v>
      </c>
      <c r="Q216" s="99" t="str">
        <f t="shared" ref="Q216:Q273" si="34">IF(E216,"Air",IF(F216,"Sp Stick",IF(G216,"Swab",IF(H216,"Wipe",IF(I216,"Vac","N/A")))))</f>
        <v>Vac</v>
      </c>
      <c r="R216" s="156">
        <f t="shared" ref="R216:R273" si="35">ROUNDDOWN(K216,0)+(K216-ROUNDDOWN(K216,0))*100/60 - ROUNDDOWN(J216,0)+(J216-ROUNDDOWN(J216,0))*100/60</f>
        <v>9.0666666666666647</v>
      </c>
      <c r="S216" s="156" t="str">
        <f t="shared" si="30"/>
        <v/>
      </c>
      <c r="T216" s="156">
        <f t="shared" si="31"/>
        <v>9.0666666666666647</v>
      </c>
      <c r="U216" s="156" t="str">
        <f t="shared" si="32"/>
        <v/>
      </c>
      <c r="V216" s="156" t="str">
        <f t="shared" si="33"/>
        <v/>
      </c>
    </row>
    <row r="217" spans="1:22" x14ac:dyDescent="0.25">
      <c r="A217" s="91">
        <v>40674</v>
      </c>
      <c r="B217" s="93">
        <v>109</v>
      </c>
      <c r="C217" s="93" t="s">
        <v>751</v>
      </c>
      <c r="D217" s="93"/>
      <c r="E217" s="93" t="b">
        <v>0</v>
      </c>
      <c r="F217" s="93" t="b">
        <v>1</v>
      </c>
      <c r="G217" s="93" t="b">
        <v>0</v>
      </c>
      <c r="H217" s="93" t="b">
        <v>0</v>
      </c>
      <c r="I217" s="93" t="b">
        <v>0</v>
      </c>
      <c r="J217" s="155">
        <v>15.23</v>
      </c>
      <c r="K217" s="155">
        <v>22.38</v>
      </c>
      <c r="L217" s="93">
        <v>3</v>
      </c>
      <c r="M217" s="93">
        <v>3</v>
      </c>
      <c r="N217" s="93">
        <v>5</v>
      </c>
      <c r="O217" s="83" t="s">
        <v>735</v>
      </c>
      <c r="P217" s="86" t="str">
        <f>INDEX('Daily Activity List'!B:B,MATCH(A217,'Daily Activity List'!$A:$A))</f>
        <v>ClO2 - Characterization Sampling3</v>
      </c>
      <c r="Q217" s="99" t="str">
        <f t="shared" si="34"/>
        <v>Sp Stick</v>
      </c>
      <c r="R217" s="156">
        <f t="shared" si="35"/>
        <v>8.0166666666666675</v>
      </c>
      <c r="S217" s="156">
        <f t="shared" si="30"/>
        <v>8.0166666666666675</v>
      </c>
      <c r="T217" s="156" t="str">
        <f t="shared" si="31"/>
        <v/>
      </c>
      <c r="U217" s="156" t="str">
        <f t="shared" si="32"/>
        <v/>
      </c>
      <c r="V217" s="156" t="str">
        <f t="shared" si="33"/>
        <v/>
      </c>
    </row>
    <row r="218" spans="1:22" x14ac:dyDescent="0.25">
      <c r="A218" s="91">
        <v>40674</v>
      </c>
      <c r="B218" s="93">
        <v>109</v>
      </c>
      <c r="C218" s="93" t="s">
        <v>751</v>
      </c>
      <c r="D218" s="93"/>
      <c r="E218" s="93" t="b">
        <v>0</v>
      </c>
      <c r="F218" s="93" t="b">
        <v>1</v>
      </c>
      <c r="G218" s="93" t="b">
        <v>0</v>
      </c>
      <c r="H218" s="93" t="b">
        <v>0</v>
      </c>
      <c r="I218" s="93" t="b">
        <v>0</v>
      </c>
      <c r="J218" s="155">
        <v>25.13</v>
      </c>
      <c r="K218" s="155">
        <v>29.19</v>
      </c>
      <c r="L218" s="93">
        <v>3</v>
      </c>
      <c r="M218" s="93">
        <v>4</v>
      </c>
      <c r="N218" s="93">
        <v>4</v>
      </c>
      <c r="O218" s="83" t="s">
        <v>821</v>
      </c>
      <c r="P218" s="86" t="str">
        <f>INDEX('Daily Activity List'!B:B,MATCH(A218,'Daily Activity List'!$A:$A))</f>
        <v>ClO2 - Characterization Sampling3</v>
      </c>
      <c r="Q218" s="99" t="str">
        <f t="shared" si="34"/>
        <v>Sp Stick</v>
      </c>
      <c r="R218" s="156">
        <f t="shared" si="35"/>
        <v>4.533333333333335</v>
      </c>
      <c r="S218" s="156">
        <f t="shared" si="30"/>
        <v>4.533333333333335</v>
      </c>
      <c r="T218" s="156" t="str">
        <f t="shared" si="31"/>
        <v/>
      </c>
      <c r="U218" s="156" t="str">
        <f t="shared" si="32"/>
        <v/>
      </c>
      <c r="V218" s="156" t="str">
        <f t="shared" si="33"/>
        <v/>
      </c>
    </row>
    <row r="219" spans="1:22" x14ac:dyDescent="0.25">
      <c r="A219" s="91">
        <v>40674</v>
      </c>
      <c r="B219" s="93">
        <v>109</v>
      </c>
      <c r="C219" s="93" t="s">
        <v>751</v>
      </c>
      <c r="D219" s="93"/>
      <c r="E219" s="93" t="b">
        <v>0</v>
      </c>
      <c r="F219" s="93" t="b">
        <v>0</v>
      </c>
      <c r="G219" s="93" t="b">
        <v>0</v>
      </c>
      <c r="H219" s="93" t="b">
        <v>0</v>
      </c>
      <c r="I219" s="93" t="b">
        <v>1</v>
      </c>
      <c r="J219" s="155">
        <v>5.12</v>
      </c>
      <c r="K219" s="155">
        <v>13.31</v>
      </c>
      <c r="L219" s="93">
        <v>3</v>
      </c>
      <c r="M219" s="93">
        <v>3</v>
      </c>
      <c r="N219" s="93">
        <v>5</v>
      </c>
      <c r="O219" s="83" t="s">
        <v>741</v>
      </c>
      <c r="P219" s="86" t="str">
        <f>INDEX('Daily Activity List'!B:B,MATCH(A219,'Daily Activity List'!$A:$A))</f>
        <v>ClO2 - Characterization Sampling3</v>
      </c>
      <c r="Q219" s="99" t="str">
        <f t="shared" si="34"/>
        <v>Vac</v>
      </c>
      <c r="R219" s="156">
        <f t="shared" si="35"/>
        <v>8.7166666666666686</v>
      </c>
      <c r="S219" s="156" t="str">
        <f t="shared" si="30"/>
        <v/>
      </c>
      <c r="T219" s="156">
        <f t="shared" si="31"/>
        <v>8.7166666666666686</v>
      </c>
      <c r="U219" s="156" t="str">
        <f t="shared" si="32"/>
        <v/>
      </c>
      <c r="V219" s="156" t="str">
        <f t="shared" si="33"/>
        <v/>
      </c>
    </row>
    <row r="220" spans="1:22" x14ac:dyDescent="0.25">
      <c r="A220" s="91">
        <v>40674</v>
      </c>
      <c r="B220" s="93">
        <v>109</v>
      </c>
      <c r="C220" s="93" t="s">
        <v>751</v>
      </c>
      <c r="D220" s="93"/>
      <c r="E220" s="93" t="b">
        <v>0</v>
      </c>
      <c r="F220" s="93" t="b">
        <v>0</v>
      </c>
      <c r="G220" s="93" t="b">
        <v>0</v>
      </c>
      <c r="H220" s="93" t="b">
        <v>0</v>
      </c>
      <c r="I220" s="93" t="b">
        <v>1</v>
      </c>
      <c r="J220" s="155">
        <v>16.7</v>
      </c>
      <c r="K220" s="155">
        <v>18.399999999999999</v>
      </c>
      <c r="L220" s="93">
        <v>3</v>
      </c>
      <c r="M220" s="93">
        <v>5</v>
      </c>
      <c r="N220" s="93">
        <v>5</v>
      </c>
      <c r="O220" s="83" t="s">
        <v>736</v>
      </c>
      <c r="P220" s="86" t="str">
        <f>INDEX('Daily Activity List'!B:B,MATCH(A220,'Daily Activity List'!$A:$A))</f>
        <v>ClO2 - Characterization Sampling3</v>
      </c>
      <c r="Q220" s="99" t="str">
        <f t="shared" si="34"/>
        <v>Vac</v>
      </c>
      <c r="R220" s="156">
        <f t="shared" si="35"/>
        <v>3.8333333333333295</v>
      </c>
      <c r="S220" s="156" t="str">
        <f t="shared" si="30"/>
        <v/>
      </c>
      <c r="T220" s="156">
        <f t="shared" si="31"/>
        <v>3.8333333333333295</v>
      </c>
      <c r="U220" s="156" t="str">
        <f t="shared" si="32"/>
        <v/>
      </c>
      <c r="V220" s="156" t="str">
        <f t="shared" si="33"/>
        <v/>
      </c>
    </row>
    <row r="221" spans="1:22" x14ac:dyDescent="0.25">
      <c r="A221" s="91">
        <v>40674</v>
      </c>
      <c r="B221" s="93">
        <v>109</v>
      </c>
      <c r="C221" s="93" t="s">
        <v>751</v>
      </c>
      <c r="D221" s="93"/>
      <c r="E221" s="93" t="b">
        <v>0</v>
      </c>
      <c r="F221" s="93" t="b">
        <v>1</v>
      </c>
      <c r="G221" s="93" t="b">
        <v>0</v>
      </c>
      <c r="H221" s="93" t="b">
        <v>0</v>
      </c>
      <c r="I221" s="93" t="b">
        <v>0</v>
      </c>
      <c r="J221" s="155">
        <v>20.04</v>
      </c>
      <c r="K221" s="155">
        <v>21.31</v>
      </c>
      <c r="L221" s="93">
        <v>4</v>
      </c>
      <c r="M221" s="93">
        <v>5</v>
      </c>
      <c r="N221" s="93">
        <v>5</v>
      </c>
      <c r="O221" s="83" t="s">
        <v>736</v>
      </c>
      <c r="P221" s="86" t="str">
        <f>INDEX('Daily Activity List'!B:B,MATCH(A221,'Daily Activity List'!$A:$A))</f>
        <v>ClO2 - Characterization Sampling3</v>
      </c>
      <c r="Q221" s="99" t="str">
        <f t="shared" si="34"/>
        <v>Sp Stick</v>
      </c>
      <c r="R221" s="156">
        <f t="shared" si="35"/>
        <v>1.583333333333331</v>
      </c>
      <c r="S221" s="156">
        <f t="shared" si="30"/>
        <v>1.583333333333331</v>
      </c>
      <c r="T221" s="156" t="str">
        <f t="shared" si="31"/>
        <v/>
      </c>
      <c r="U221" s="156" t="str">
        <f t="shared" si="32"/>
        <v/>
      </c>
      <c r="V221" s="156" t="str">
        <f t="shared" si="33"/>
        <v/>
      </c>
    </row>
    <row r="222" spans="1:22" x14ac:dyDescent="0.25">
      <c r="A222" s="91">
        <v>40674</v>
      </c>
      <c r="B222" s="93">
        <v>109</v>
      </c>
      <c r="C222" s="93" t="s">
        <v>751</v>
      </c>
      <c r="D222" s="93"/>
      <c r="E222" s="93" t="b">
        <v>0</v>
      </c>
      <c r="F222" s="93" t="b">
        <v>0</v>
      </c>
      <c r="G222" s="93" t="b">
        <v>0</v>
      </c>
      <c r="H222" s="93" t="b">
        <v>1</v>
      </c>
      <c r="I222" s="93" t="b">
        <v>0</v>
      </c>
      <c r="J222" s="155">
        <v>23.56</v>
      </c>
      <c r="K222" s="155">
        <v>25.06</v>
      </c>
      <c r="L222" s="93">
        <v>3</v>
      </c>
      <c r="M222" s="93">
        <v>5</v>
      </c>
      <c r="N222" s="93">
        <v>5</v>
      </c>
      <c r="O222" s="83" t="s">
        <v>736</v>
      </c>
      <c r="P222" s="86" t="str">
        <f>INDEX('Daily Activity List'!B:B,MATCH(A222,'Daily Activity List'!$A:$A))</f>
        <v>ClO2 - Characterization Sampling3</v>
      </c>
      <c r="Q222" s="99" t="str">
        <f t="shared" si="34"/>
        <v>Wipe</v>
      </c>
      <c r="R222" s="156">
        <f t="shared" si="35"/>
        <v>3.0333333333333292</v>
      </c>
      <c r="S222" s="156" t="str">
        <f t="shared" si="30"/>
        <v/>
      </c>
      <c r="T222" s="156" t="str">
        <f t="shared" si="31"/>
        <v/>
      </c>
      <c r="U222" s="156" t="str">
        <f t="shared" si="32"/>
        <v/>
      </c>
      <c r="V222" s="156">
        <f t="shared" si="33"/>
        <v>3.0333333333333292</v>
      </c>
    </row>
    <row r="223" spans="1:22" x14ac:dyDescent="0.25">
      <c r="A223" s="91">
        <v>40674</v>
      </c>
      <c r="B223" s="93">
        <v>109</v>
      </c>
      <c r="C223" s="93" t="s">
        <v>751</v>
      </c>
      <c r="D223" s="93"/>
      <c r="E223" s="93" t="b">
        <v>0</v>
      </c>
      <c r="F223" s="93" t="b">
        <v>0</v>
      </c>
      <c r="G223" s="93" t="b">
        <v>0</v>
      </c>
      <c r="H223" s="93" t="b">
        <v>1</v>
      </c>
      <c r="I223" s="93" t="b">
        <v>0</v>
      </c>
      <c r="J223" s="155">
        <v>5.55</v>
      </c>
      <c r="K223" s="155">
        <v>10.07</v>
      </c>
      <c r="L223" s="93">
        <v>3</v>
      </c>
      <c r="M223" s="93">
        <v>4</v>
      </c>
      <c r="N223" s="93">
        <v>4</v>
      </c>
      <c r="O223" s="83" t="s">
        <v>822</v>
      </c>
      <c r="P223" s="86" t="str">
        <f>INDEX('Daily Activity List'!B:B,MATCH(A223,'Daily Activity List'!$A:$A))</f>
        <v>ClO2 - Characterization Sampling3</v>
      </c>
      <c r="Q223" s="99" t="str">
        <f t="shared" si="34"/>
        <v>Wipe</v>
      </c>
      <c r="R223" s="156">
        <f t="shared" si="35"/>
        <v>6.0333333333333332</v>
      </c>
      <c r="S223" s="156" t="str">
        <f t="shared" si="30"/>
        <v/>
      </c>
      <c r="T223" s="156" t="str">
        <f t="shared" si="31"/>
        <v/>
      </c>
      <c r="U223" s="156" t="str">
        <f t="shared" si="32"/>
        <v/>
      </c>
      <c r="V223" s="156">
        <f t="shared" si="33"/>
        <v>6.0333333333333332</v>
      </c>
    </row>
    <row r="224" spans="1:22" x14ac:dyDescent="0.25">
      <c r="A224" s="91">
        <v>40674</v>
      </c>
      <c r="B224" s="93">
        <v>109</v>
      </c>
      <c r="C224" s="93" t="s">
        <v>751</v>
      </c>
      <c r="D224" s="93"/>
      <c r="E224" s="93" t="b">
        <v>0</v>
      </c>
      <c r="F224" s="93" t="b">
        <v>0</v>
      </c>
      <c r="G224" s="93" t="b">
        <v>0</v>
      </c>
      <c r="H224" s="93" t="b">
        <v>0</v>
      </c>
      <c r="I224" s="93" t="b">
        <v>1</v>
      </c>
      <c r="J224" s="155">
        <v>14.07</v>
      </c>
      <c r="K224" s="155">
        <v>21.33</v>
      </c>
      <c r="L224" s="93">
        <v>3</v>
      </c>
      <c r="M224" s="93">
        <v>3</v>
      </c>
      <c r="N224" s="93">
        <v>5</v>
      </c>
      <c r="O224" s="83" t="s">
        <v>737</v>
      </c>
      <c r="P224" s="86" t="str">
        <f>INDEX('Daily Activity List'!B:B,MATCH(A224,'Daily Activity List'!$A:$A))</f>
        <v>ClO2 - Characterization Sampling3</v>
      </c>
      <c r="Q224" s="99" t="str">
        <f t="shared" si="34"/>
        <v>Vac</v>
      </c>
      <c r="R224" s="156">
        <f t="shared" si="35"/>
        <v>7.6666666666666643</v>
      </c>
      <c r="S224" s="156" t="str">
        <f t="shared" si="30"/>
        <v/>
      </c>
      <c r="T224" s="156">
        <f t="shared" si="31"/>
        <v>7.6666666666666643</v>
      </c>
      <c r="U224" s="156" t="str">
        <f t="shared" si="32"/>
        <v/>
      </c>
      <c r="V224" s="156" t="str">
        <f t="shared" si="33"/>
        <v/>
      </c>
    </row>
    <row r="225" spans="1:22" x14ac:dyDescent="0.25">
      <c r="A225" s="91">
        <v>40674</v>
      </c>
      <c r="B225" s="93">
        <v>109</v>
      </c>
      <c r="C225" s="93" t="s">
        <v>751</v>
      </c>
      <c r="D225" s="93"/>
      <c r="E225" s="93" t="b">
        <v>0</v>
      </c>
      <c r="F225" s="93" t="b">
        <v>0</v>
      </c>
      <c r="G225" s="93" t="b">
        <v>0</v>
      </c>
      <c r="H225" s="93" t="b">
        <v>0</v>
      </c>
      <c r="I225" s="93" t="b">
        <v>1</v>
      </c>
      <c r="J225" s="155">
        <v>27.13</v>
      </c>
      <c r="K225" s="155">
        <v>34.57</v>
      </c>
      <c r="L225" s="93">
        <v>3</v>
      </c>
      <c r="M225" s="93">
        <v>4</v>
      </c>
      <c r="N225" s="93">
        <v>5</v>
      </c>
      <c r="O225" s="83" t="s">
        <v>737</v>
      </c>
      <c r="P225" s="86" t="str">
        <f>INDEX('Daily Activity List'!B:B,MATCH(A225,'Daily Activity List'!$A:$A))</f>
        <v>ClO2 - Characterization Sampling3</v>
      </c>
      <c r="Q225" s="99" t="str">
        <f t="shared" si="34"/>
        <v>Vac</v>
      </c>
      <c r="R225" s="156">
        <f t="shared" si="35"/>
        <v>8.1666666666666679</v>
      </c>
      <c r="S225" s="156" t="str">
        <f t="shared" si="30"/>
        <v/>
      </c>
      <c r="T225" s="156">
        <f t="shared" si="31"/>
        <v>8.1666666666666679</v>
      </c>
      <c r="U225" s="156" t="str">
        <f t="shared" si="32"/>
        <v/>
      </c>
      <c r="V225" s="156" t="str">
        <f t="shared" si="33"/>
        <v/>
      </c>
    </row>
    <row r="226" spans="1:22" x14ac:dyDescent="0.25">
      <c r="A226" s="91">
        <v>40674</v>
      </c>
      <c r="B226" s="93">
        <v>109</v>
      </c>
      <c r="C226" s="93" t="s">
        <v>751</v>
      </c>
      <c r="D226" s="93"/>
      <c r="E226" s="93" t="b">
        <v>0</v>
      </c>
      <c r="F226" s="93" t="b">
        <v>1</v>
      </c>
      <c r="G226" s="93" t="b">
        <v>0</v>
      </c>
      <c r="H226" s="93" t="b">
        <v>0</v>
      </c>
      <c r="I226" s="93" t="b">
        <v>0</v>
      </c>
      <c r="J226" s="155">
        <v>0</v>
      </c>
      <c r="K226" s="155">
        <v>5.55</v>
      </c>
      <c r="L226" s="93">
        <v>3</v>
      </c>
      <c r="M226" s="93">
        <v>4</v>
      </c>
      <c r="N226" s="93">
        <v>4</v>
      </c>
      <c r="O226" s="83" t="s">
        <v>822</v>
      </c>
      <c r="P226" s="86" t="str">
        <f>INDEX('Daily Activity List'!B:B,MATCH(A226,'Daily Activity List'!$A:$A))</f>
        <v>ClO2 - Characterization Sampling3</v>
      </c>
      <c r="Q226" s="99" t="str">
        <f t="shared" si="34"/>
        <v>Sp Stick</v>
      </c>
      <c r="R226" s="156">
        <f t="shared" si="35"/>
        <v>5.9166666666666661</v>
      </c>
      <c r="S226" s="156">
        <f t="shared" si="30"/>
        <v>5.9166666666666661</v>
      </c>
      <c r="T226" s="156" t="str">
        <f t="shared" si="31"/>
        <v/>
      </c>
      <c r="U226" s="156" t="str">
        <f t="shared" si="32"/>
        <v/>
      </c>
      <c r="V226" s="156" t="str">
        <f t="shared" si="33"/>
        <v/>
      </c>
    </row>
    <row r="227" spans="1:22" x14ac:dyDescent="0.25">
      <c r="A227" s="91">
        <v>40674</v>
      </c>
      <c r="B227" s="93">
        <v>109</v>
      </c>
      <c r="C227" s="93" t="s">
        <v>751</v>
      </c>
      <c r="D227" s="93"/>
      <c r="E227" s="93" t="b">
        <v>0</v>
      </c>
      <c r="F227" s="93" t="b">
        <v>1</v>
      </c>
      <c r="G227" s="93" t="b">
        <v>0</v>
      </c>
      <c r="H227" s="93" t="b">
        <v>0</v>
      </c>
      <c r="I227" s="93" t="b">
        <v>0</v>
      </c>
      <c r="J227" s="155">
        <v>7.06</v>
      </c>
      <c r="K227" s="155">
        <v>12.51</v>
      </c>
      <c r="L227" s="93">
        <v>3</v>
      </c>
      <c r="M227" s="93">
        <v>4</v>
      </c>
      <c r="N227" s="93">
        <v>4</v>
      </c>
      <c r="O227" s="83" t="s">
        <v>742</v>
      </c>
      <c r="P227" s="86" t="str">
        <f>INDEX('Daily Activity List'!B:B,MATCH(A227,'Daily Activity List'!$A:$A))</f>
        <v>ClO2 - Characterization Sampling3</v>
      </c>
      <c r="Q227" s="99" t="str">
        <f t="shared" si="34"/>
        <v>Sp Stick</v>
      </c>
      <c r="R227" s="156">
        <f t="shared" si="35"/>
        <v>5.9499999999999993</v>
      </c>
      <c r="S227" s="156">
        <f t="shared" si="30"/>
        <v>5.9499999999999993</v>
      </c>
      <c r="T227" s="156" t="str">
        <f t="shared" si="31"/>
        <v/>
      </c>
      <c r="U227" s="156" t="str">
        <f t="shared" si="32"/>
        <v/>
      </c>
      <c r="V227" s="156" t="str">
        <f t="shared" si="33"/>
        <v/>
      </c>
    </row>
    <row r="228" spans="1:22" x14ac:dyDescent="0.25">
      <c r="A228" s="91">
        <v>40674</v>
      </c>
      <c r="B228" s="93">
        <v>109</v>
      </c>
      <c r="C228" s="93" t="s">
        <v>751</v>
      </c>
      <c r="D228" s="93"/>
      <c r="E228" s="93" t="b">
        <v>0</v>
      </c>
      <c r="F228" s="93" t="b">
        <v>0</v>
      </c>
      <c r="G228" s="93" t="b">
        <v>0</v>
      </c>
      <c r="H228" s="93" t="b">
        <v>0</v>
      </c>
      <c r="I228" s="93" t="b">
        <v>1</v>
      </c>
      <c r="J228" s="155">
        <v>16.510000000000002</v>
      </c>
      <c r="K228" s="155">
        <v>22.35</v>
      </c>
      <c r="L228" s="93">
        <v>3</v>
      </c>
      <c r="M228" s="93">
        <v>4</v>
      </c>
      <c r="N228" s="93">
        <v>5</v>
      </c>
      <c r="O228" s="83" t="s">
        <v>698</v>
      </c>
      <c r="P228" s="86" t="str">
        <f>INDEX('Daily Activity List'!B:B,MATCH(A228,'Daily Activity List'!$A:$A))</f>
        <v>ClO2 - Characterization Sampling3</v>
      </c>
      <c r="Q228" s="99" t="str">
        <f t="shared" si="34"/>
        <v>Vac</v>
      </c>
      <c r="R228" s="156">
        <f t="shared" si="35"/>
        <v>7.433333333333338</v>
      </c>
      <c r="S228" s="156" t="str">
        <f t="shared" si="30"/>
        <v/>
      </c>
      <c r="T228" s="156">
        <f t="shared" si="31"/>
        <v>7.433333333333338</v>
      </c>
      <c r="U228" s="156" t="str">
        <f t="shared" si="32"/>
        <v/>
      </c>
      <c r="V228" s="156" t="str">
        <f t="shared" si="33"/>
        <v/>
      </c>
    </row>
    <row r="229" spans="1:22" x14ac:dyDescent="0.25">
      <c r="A229" s="91">
        <v>40674</v>
      </c>
      <c r="B229" s="93" t="s">
        <v>762</v>
      </c>
      <c r="C229" s="93" t="s">
        <v>751</v>
      </c>
      <c r="D229" s="93" t="s">
        <v>762</v>
      </c>
      <c r="E229" s="93" t="b">
        <v>0</v>
      </c>
      <c r="F229" s="93" t="b">
        <v>1</v>
      </c>
      <c r="G229" s="93" t="b">
        <v>0</v>
      </c>
      <c r="H229" s="93" t="b">
        <v>0</v>
      </c>
      <c r="I229" s="93" t="b">
        <v>0</v>
      </c>
      <c r="J229" s="155">
        <v>0</v>
      </c>
      <c r="K229" s="155">
        <v>2.36</v>
      </c>
      <c r="L229" s="93">
        <v>3</v>
      </c>
      <c r="M229" s="93">
        <v>3</v>
      </c>
      <c r="N229" s="93">
        <v>4</v>
      </c>
      <c r="O229" s="83" t="s">
        <v>741</v>
      </c>
      <c r="P229" s="86" t="str">
        <f>INDEX('Daily Activity List'!B:B,MATCH(A229,'Daily Activity List'!$A:$A))</f>
        <v>ClO2 - Characterization Sampling3</v>
      </c>
      <c r="Q229" s="99" t="str">
        <f t="shared" si="34"/>
        <v>Sp Stick</v>
      </c>
      <c r="R229" s="156">
        <f t="shared" si="35"/>
        <v>2.5999999999999996</v>
      </c>
      <c r="S229" s="156">
        <f t="shared" si="30"/>
        <v>2.5999999999999996</v>
      </c>
      <c r="T229" s="156" t="str">
        <f t="shared" si="31"/>
        <v/>
      </c>
      <c r="U229" s="156" t="str">
        <f t="shared" si="32"/>
        <v/>
      </c>
      <c r="V229" s="156" t="str">
        <f t="shared" si="33"/>
        <v/>
      </c>
    </row>
    <row r="230" spans="1:22" x14ac:dyDescent="0.25">
      <c r="A230" s="91">
        <v>40674</v>
      </c>
      <c r="B230" s="93" t="s">
        <v>762</v>
      </c>
      <c r="C230" s="93" t="s">
        <v>751</v>
      </c>
      <c r="D230" s="93" t="s">
        <v>762</v>
      </c>
      <c r="E230" s="93" t="b">
        <v>0</v>
      </c>
      <c r="F230" s="93" t="b">
        <v>1</v>
      </c>
      <c r="G230" s="93" t="b">
        <v>0</v>
      </c>
      <c r="H230" s="93" t="b">
        <v>0</v>
      </c>
      <c r="I230" s="93" t="b">
        <v>0</v>
      </c>
      <c r="J230" s="155">
        <v>5.32</v>
      </c>
      <c r="K230" s="155">
        <v>8.0299999999999994</v>
      </c>
      <c r="L230" s="93">
        <v>3</v>
      </c>
      <c r="M230" s="93">
        <v>3</v>
      </c>
      <c r="N230" s="93">
        <v>4</v>
      </c>
      <c r="O230" s="83" t="s">
        <v>741</v>
      </c>
      <c r="P230" s="86" t="str">
        <f>INDEX('Daily Activity List'!B:B,MATCH(A230,'Daily Activity List'!$A:$A))</f>
        <v>ClO2 - Characterization Sampling3</v>
      </c>
      <c r="Q230" s="99" t="str">
        <f t="shared" si="34"/>
        <v>Sp Stick</v>
      </c>
      <c r="R230" s="156">
        <f t="shared" si="35"/>
        <v>3.5833333333333326</v>
      </c>
      <c r="S230" s="156">
        <f t="shared" si="30"/>
        <v>3.5833333333333326</v>
      </c>
      <c r="T230" s="156" t="str">
        <f t="shared" si="31"/>
        <v/>
      </c>
      <c r="U230" s="156" t="str">
        <f t="shared" si="32"/>
        <v/>
      </c>
      <c r="V230" s="156" t="str">
        <f t="shared" si="33"/>
        <v/>
      </c>
    </row>
    <row r="231" spans="1:22" x14ac:dyDescent="0.25">
      <c r="A231" s="91">
        <v>40674</v>
      </c>
      <c r="B231" s="93" t="s">
        <v>762</v>
      </c>
      <c r="C231" s="93" t="s">
        <v>751</v>
      </c>
      <c r="D231" s="93" t="s">
        <v>762</v>
      </c>
      <c r="E231" s="93" t="b">
        <v>0</v>
      </c>
      <c r="F231" s="93" t="b">
        <v>0</v>
      </c>
      <c r="G231" s="93" t="b">
        <v>0</v>
      </c>
      <c r="H231" s="93" t="b">
        <v>0</v>
      </c>
      <c r="I231" s="93" t="b">
        <v>1</v>
      </c>
      <c r="J231" s="155">
        <v>0</v>
      </c>
      <c r="K231" s="155">
        <v>5.45</v>
      </c>
      <c r="L231" s="93">
        <v>3</v>
      </c>
      <c r="M231" s="93">
        <v>3</v>
      </c>
      <c r="N231" s="93">
        <v>5</v>
      </c>
      <c r="O231" s="83" t="s">
        <v>698</v>
      </c>
      <c r="P231" s="86" t="str">
        <f>INDEX('Daily Activity List'!B:B,MATCH(A231,'Daily Activity List'!$A:$A))</f>
        <v>ClO2 - Characterization Sampling3</v>
      </c>
      <c r="Q231" s="99" t="str">
        <f t="shared" si="34"/>
        <v>Vac</v>
      </c>
      <c r="R231" s="156">
        <f t="shared" si="35"/>
        <v>5.75</v>
      </c>
      <c r="S231" s="156" t="str">
        <f t="shared" si="30"/>
        <v/>
      </c>
      <c r="T231" s="156">
        <f t="shared" si="31"/>
        <v>5.75</v>
      </c>
      <c r="U231" s="156" t="str">
        <f t="shared" si="32"/>
        <v/>
      </c>
      <c r="V231" s="156" t="str">
        <f t="shared" si="33"/>
        <v/>
      </c>
    </row>
    <row r="232" spans="1:22" x14ac:dyDescent="0.25">
      <c r="A232" s="91">
        <v>40674</v>
      </c>
      <c r="B232" s="93" t="s">
        <v>762</v>
      </c>
      <c r="C232" s="93" t="s">
        <v>751</v>
      </c>
      <c r="D232" s="93" t="s">
        <v>762</v>
      </c>
      <c r="E232" s="93" t="b">
        <v>0</v>
      </c>
      <c r="F232" s="93" t="b">
        <v>1</v>
      </c>
      <c r="G232" s="93" t="b">
        <v>0</v>
      </c>
      <c r="H232" s="93" t="b">
        <v>0</v>
      </c>
      <c r="I232" s="93" t="b">
        <v>0</v>
      </c>
      <c r="J232" s="155">
        <v>9.36</v>
      </c>
      <c r="K232" s="155">
        <v>11.5</v>
      </c>
      <c r="L232" s="93">
        <v>2</v>
      </c>
      <c r="M232" s="93">
        <v>4</v>
      </c>
      <c r="N232" s="93">
        <v>4</v>
      </c>
      <c r="O232" s="83" t="s">
        <v>741</v>
      </c>
      <c r="P232" s="86" t="str">
        <f>INDEX('Daily Activity List'!B:B,MATCH(A232,'Daily Activity List'!$A:$A))</f>
        <v>ClO2 - Characterization Sampling3</v>
      </c>
      <c r="Q232" s="99" t="str">
        <f t="shared" si="34"/>
        <v>Sp Stick</v>
      </c>
      <c r="R232" s="156">
        <f t="shared" si="35"/>
        <v>3.4333333333333331</v>
      </c>
      <c r="S232" s="156">
        <f t="shared" si="30"/>
        <v>3.4333333333333331</v>
      </c>
      <c r="T232" s="156" t="str">
        <f t="shared" si="31"/>
        <v/>
      </c>
      <c r="U232" s="156" t="str">
        <f t="shared" si="32"/>
        <v/>
      </c>
      <c r="V232" s="156" t="str">
        <f t="shared" si="33"/>
        <v/>
      </c>
    </row>
    <row r="233" spans="1:22" x14ac:dyDescent="0.25">
      <c r="A233" s="91">
        <v>40674</v>
      </c>
      <c r="B233" s="93" t="s">
        <v>762</v>
      </c>
      <c r="C233" s="93" t="s">
        <v>751</v>
      </c>
      <c r="D233" s="93" t="s">
        <v>762</v>
      </c>
      <c r="E233" s="93" t="b">
        <v>0</v>
      </c>
      <c r="F233" s="93" t="b">
        <v>1</v>
      </c>
      <c r="G233" s="93" t="b">
        <v>0</v>
      </c>
      <c r="H233" s="93" t="b">
        <v>0</v>
      </c>
      <c r="I233" s="93" t="b">
        <v>0</v>
      </c>
      <c r="J233" s="155">
        <v>15.02</v>
      </c>
      <c r="K233" s="155">
        <v>16.57</v>
      </c>
      <c r="L233" s="93">
        <v>3</v>
      </c>
      <c r="M233" s="93">
        <v>3</v>
      </c>
      <c r="N233" s="93">
        <v>4</v>
      </c>
      <c r="O233" s="83" t="s">
        <v>823</v>
      </c>
      <c r="P233" s="86" t="str">
        <f>INDEX('Daily Activity List'!B:B,MATCH(A233,'Daily Activity List'!$A:$A))</f>
        <v>ClO2 - Characterization Sampling3</v>
      </c>
      <c r="Q233" s="99" t="str">
        <f t="shared" si="34"/>
        <v>Sp Stick</v>
      </c>
      <c r="R233" s="156">
        <f t="shared" si="35"/>
        <v>1.9833333333333318</v>
      </c>
      <c r="S233" s="156">
        <f t="shared" si="30"/>
        <v>1.9833333333333318</v>
      </c>
      <c r="T233" s="156" t="str">
        <f t="shared" si="31"/>
        <v/>
      </c>
      <c r="U233" s="156" t="str">
        <f t="shared" si="32"/>
        <v/>
      </c>
      <c r="V233" s="156" t="str">
        <f t="shared" si="33"/>
        <v/>
      </c>
    </row>
    <row r="234" spans="1:22" x14ac:dyDescent="0.25">
      <c r="A234" s="91">
        <v>40674</v>
      </c>
      <c r="B234" s="93" t="s">
        <v>762</v>
      </c>
      <c r="C234" s="93" t="s">
        <v>751</v>
      </c>
      <c r="D234" s="93" t="s">
        <v>762</v>
      </c>
      <c r="E234" s="93" t="b">
        <v>0</v>
      </c>
      <c r="F234" s="93" t="b">
        <v>1</v>
      </c>
      <c r="G234" s="93" t="b">
        <v>0</v>
      </c>
      <c r="H234" s="93" t="b">
        <v>0</v>
      </c>
      <c r="I234" s="93" t="b">
        <v>0</v>
      </c>
      <c r="J234" s="155">
        <v>17.399999999999999</v>
      </c>
      <c r="K234" s="155">
        <v>21.34</v>
      </c>
      <c r="L234" s="93">
        <v>4</v>
      </c>
      <c r="M234" s="93">
        <v>4</v>
      </c>
      <c r="N234" s="93">
        <v>4</v>
      </c>
      <c r="O234" s="83" t="s">
        <v>824</v>
      </c>
      <c r="P234" s="86" t="str">
        <f>INDEX('Daily Activity List'!B:B,MATCH(A234,'Daily Activity List'!$A:$A))</f>
        <v>ClO2 - Characterization Sampling3</v>
      </c>
      <c r="Q234" s="99" t="str">
        <f t="shared" si="34"/>
        <v>Sp Stick</v>
      </c>
      <c r="R234" s="156">
        <f t="shared" si="35"/>
        <v>5.2333333333333307</v>
      </c>
      <c r="S234" s="156">
        <f t="shared" si="30"/>
        <v>5.2333333333333307</v>
      </c>
      <c r="T234" s="156" t="str">
        <f t="shared" si="31"/>
        <v/>
      </c>
      <c r="U234" s="156" t="str">
        <f t="shared" si="32"/>
        <v/>
      </c>
      <c r="V234" s="156" t="str">
        <f t="shared" si="33"/>
        <v/>
      </c>
    </row>
    <row r="235" spans="1:22" x14ac:dyDescent="0.25">
      <c r="A235" s="91">
        <v>40674</v>
      </c>
      <c r="B235" s="93" t="s">
        <v>762</v>
      </c>
      <c r="C235" s="93" t="s">
        <v>751</v>
      </c>
      <c r="D235" s="93" t="s">
        <v>762</v>
      </c>
      <c r="E235" s="93" t="b">
        <v>0</v>
      </c>
      <c r="F235" s="93" t="b">
        <v>0</v>
      </c>
      <c r="G235" s="93" t="b">
        <v>0</v>
      </c>
      <c r="H235" s="93" t="b">
        <v>0</v>
      </c>
      <c r="I235" s="93" t="b">
        <v>1</v>
      </c>
      <c r="J235" s="155">
        <v>24.45</v>
      </c>
      <c r="K235" s="155">
        <v>28.18</v>
      </c>
      <c r="L235" s="93">
        <v>0</v>
      </c>
      <c r="M235" s="93">
        <v>4</v>
      </c>
      <c r="N235" s="93">
        <v>4</v>
      </c>
      <c r="O235" s="83" t="s">
        <v>825</v>
      </c>
      <c r="P235" s="86" t="str">
        <f>INDEX('Daily Activity List'!B:B,MATCH(A235,'Daily Activity List'!$A:$A))</f>
        <v>ClO2 - Characterization Sampling3</v>
      </c>
      <c r="Q235" s="99" t="str">
        <f t="shared" si="34"/>
        <v>Vac</v>
      </c>
      <c r="R235" s="156">
        <f t="shared" si="35"/>
        <v>5.05</v>
      </c>
      <c r="S235" s="156" t="str">
        <f t="shared" si="30"/>
        <v/>
      </c>
      <c r="T235" s="156">
        <f t="shared" si="31"/>
        <v>5.05</v>
      </c>
      <c r="U235" s="156" t="str">
        <f t="shared" si="32"/>
        <v/>
      </c>
      <c r="V235" s="156" t="str">
        <f t="shared" si="33"/>
        <v/>
      </c>
    </row>
    <row r="236" spans="1:22" x14ac:dyDescent="0.25">
      <c r="A236" s="91">
        <v>40674</v>
      </c>
      <c r="B236" s="93" t="s">
        <v>762</v>
      </c>
      <c r="C236" s="93" t="s">
        <v>751</v>
      </c>
      <c r="D236" s="93" t="s">
        <v>762</v>
      </c>
      <c r="E236" s="93" t="b">
        <v>0</v>
      </c>
      <c r="F236" s="93" t="b">
        <v>1</v>
      </c>
      <c r="G236" s="93" t="b">
        <v>0</v>
      </c>
      <c r="H236" s="93" t="b">
        <v>0</v>
      </c>
      <c r="I236" s="93" t="b">
        <v>0</v>
      </c>
      <c r="J236" s="155">
        <v>20.010000000000002</v>
      </c>
      <c r="K236" s="155">
        <v>22.46</v>
      </c>
      <c r="L236" s="93">
        <v>3</v>
      </c>
      <c r="M236" s="93">
        <v>4</v>
      </c>
      <c r="N236" s="93">
        <v>4</v>
      </c>
      <c r="O236" s="83" t="s">
        <v>742</v>
      </c>
      <c r="P236" s="86" t="str">
        <f>INDEX('Daily Activity List'!B:B,MATCH(A236,'Daily Activity List'!$A:$A))</f>
        <v>ClO2 - Characterization Sampling3</v>
      </c>
      <c r="Q236" s="99" t="str">
        <f t="shared" si="34"/>
        <v>Sp Stick</v>
      </c>
      <c r="R236" s="156">
        <f t="shared" si="35"/>
        <v>2.7833333333333385</v>
      </c>
      <c r="S236" s="156">
        <f t="shared" si="30"/>
        <v>2.7833333333333385</v>
      </c>
      <c r="T236" s="156" t="str">
        <f t="shared" si="31"/>
        <v/>
      </c>
      <c r="U236" s="156" t="str">
        <f t="shared" si="32"/>
        <v/>
      </c>
      <c r="V236" s="156" t="str">
        <f t="shared" si="33"/>
        <v/>
      </c>
    </row>
    <row r="237" spans="1:22" x14ac:dyDescent="0.25">
      <c r="A237" s="91">
        <v>40674</v>
      </c>
      <c r="B237" s="93" t="s">
        <v>762</v>
      </c>
      <c r="C237" s="93" t="s">
        <v>751</v>
      </c>
      <c r="D237" s="93" t="s">
        <v>762</v>
      </c>
      <c r="E237" s="93" t="b">
        <v>0</v>
      </c>
      <c r="F237" s="93" t="b">
        <v>1</v>
      </c>
      <c r="G237" s="93" t="b">
        <v>0</v>
      </c>
      <c r="H237" s="93" t="b">
        <v>0</v>
      </c>
      <c r="I237" s="93" t="b">
        <v>0</v>
      </c>
      <c r="J237" s="155">
        <v>0</v>
      </c>
      <c r="K237" s="155">
        <v>3.19</v>
      </c>
      <c r="L237" s="93">
        <v>4</v>
      </c>
      <c r="M237" s="93">
        <v>4</v>
      </c>
      <c r="N237" s="93">
        <v>4</v>
      </c>
      <c r="O237" s="83" t="s">
        <v>741</v>
      </c>
      <c r="P237" s="86" t="str">
        <f>INDEX('Daily Activity List'!B:B,MATCH(A237,'Daily Activity List'!$A:$A))</f>
        <v>ClO2 - Characterization Sampling3</v>
      </c>
      <c r="Q237" s="99" t="str">
        <f t="shared" si="34"/>
        <v>Sp Stick</v>
      </c>
      <c r="R237" s="156">
        <f t="shared" si="35"/>
        <v>3.3166666666666664</v>
      </c>
      <c r="S237" s="156">
        <f t="shared" si="30"/>
        <v>3.3166666666666664</v>
      </c>
      <c r="T237" s="156" t="str">
        <f t="shared" si="31"/>
        <v/>
      </c>
      <c r="U237" s="156" t="str">
        <f t="shared" si="32"/>
        <v/>
      </c>
      <c r="V237" s="156" t="str">
        <f t="shared" si="33"/>
        <v/>
      </c>
    </row>
    <row r="238" spans="1:22" x14ac:dyDescent="0.25">
      <c r="A238" s="91">
        <v>40674</v>
      </c>
      <c r="B238" s="93" t="s">
        <v>762</v>
      </c>
      <c r="C238" s="93" t="s">
        <v>751</v>
      </c>
      <c r="D238" s="93" t="s">
        <v>762</v>
      </c>
      <c r="E238" s="93" t="b">
        <v>0</v>
      </c>
      <c r="F238" s="93" t="b">
        <v>1</v>
      </c>
      <c r="G238" s="93" t="b">
        <v>0</v>
      </c>
      <c r="H238" s="93" t="b">
        <v>0</v>
      </c>
      <c r="I238" s="93" t="b">
        <v>0</v>
      </c>
      <c r="J238" s="155">
        <v>11.07</v>
      </c>
      <c r="K238" s="155">
        <v>12.38</v>
      </c>
      <c r="L238" s="93">
        <v>3</v>
      </c>
      <c r="M238" s="93">
        <v>4</v>
      </c>
      <c r="N238" s="93">
        <v>4</v>
      </c>
      <c r="O238" s="83" t="s">
        <v>826</v>
      </c>
      <c r="P238" s="86" t="str">
        <f>INDEX('Daily Activity List'!B:B,MATCH(A238,'Daily Activity List'!$A:$A))</f>
        <v>ClO2 - Characterization Sampling3</v>
      </c>
      <c r="Q238" s="99" t="str">
        <f t="shared" si="34"/>
        <v>Sp Stick</v>
      </c>
      <c r="R238" s="156">
        <f t="shared" si="35"/>
        <v>1.7500000000000018</v>
      </c>
      <c r="S238" s="156">
        <f t="shared" si="30"/>
        <v>1.7500000000000018</v>
      </c>
      <c r="T238" s="156" t="str">
        <f t="shared" si="31"/>
        <v/>
      </c>
      <c r="U238" s="156" t="str">
        <f t="shared" si="32"/>
        <v/>
      </c>
      <c r="V238" s="156" t="str">
        <f t="shared" si="33"/>
        <v/>
      </c>
    </row>
    <row r="239" spans="1:22" x14ac:dyDescent="0.25">
      <c r="A239" s="91">
        <v>40674</v>
      </c>
      <c r="B239" s="93" t="s">
        <v>762</v>
      </c>
      <c r="C239" s="93" t="s">
        <v>751</v>
      </c>
      <c r="D239" s="93" t="s">
        <v>762</v>
      </c>
      <c r="E239" s="93" t="b">
        <v>0</v>
      </c>
      <c r="F239" s="93" t="b">
        <v>0</v>
      </c>
      <c r="G239" s="93" t="b">
        <v>0</v>
      </c>
      <c r="H239" s="93" t="b">
        <v>0</v>
      </c>
      <c r="I239" s="93" t="b">
        <v>0</v>
      </c>
      <c r="J239" s="155">
        <v>14.52</v>
      </c>
      <c r="K239" s="155">
        <v>17.190000000000001</v>
      </c>
      <c r="L239" s="93">
        <v>4</v>
      </c>
      <c r="M239" s="93">
        <v>4</v>
      </c>
      <c r="N239" s="93">
        <v>4</v>
      </c>
      <c r="O239" s="83" t="s">
        <v>827</v>
      </c>
      <c r="P239" s="86" t="str">
        <f>INDEX('Daily Activity List'!B:B,MATCH(A239,'Daily Activity List'!$A:$A))</f>
        <v>ClO2 - Characterization Sampling3</v>
      </c>
      <c r="Q239" s="99" t="str">
        <f t="shared" si="34"/>
        <v>N/A</v>
      </c>
      <c r="R239" s="156">
        <f t="shared" si="35"/>
        <v>4.1833333333333362</v>
      </c>
      <c r="S239" s="156" t="str">
        <f t="shared" si="30"/>
        <v/>
      </c>
      <c r="T239" s="156" t="str">
        <f t="shared" si="31"/>
        <v/>
      </c>
      <c r="U239" s="156" t="str">
        <f t="shared" si="32"/>
        <v/>
      </c>
      <c r="V239" s="156" t="str">
        <f t="shared" si="33"/>
        <v/>
      </c>
    </row>
    <row r="240" spans="1:22" x14ac:dyDescent="0.25">
      <c r="A240" s="91">
        <v>40674</v>
      </c>
      <c r="B240" s="93" t="s">
        <v>762</v>
      </c>
      <c r="C240" s="93" t="s">
        <v>751</v>
      </c>
      <c r="D240" s="93" t="s">
        <v>762</v>
      </c>
      <c r="E240" s="93" t="b">
        <v>0</v>
      </c>
      <c r="F240" s="93" t="b">
        <v>0</v>
      </c>
      <c r="G240" s="93" t="b">
        <v>0</v>
      </c>
      <c r="H240" s="93" t="b">
        <v>0</v>
      </c>
      <c r="I240" s="93" t="b">
        <v>1</v>
      </c>
      <c r="J240" s="155">
        <v>24.45</v>
      </c>
      <c r="K240" s="155">
        <v>29.45</v>
      </c>
      <c r="L240" s="93">
        <v>3</v>
      </c>
      <c r="M240" s="93">
        <v>4</v>
      </c>
      <c r="N240" s="93">
        <v>5</v>
      </c>
      <c r="O240" s="83" t="s">
        <v>698</v>
      </c>
      <c r="P240" s="86" t="str">
        <f>INDEX('Daily Activity List'!B:B,MATCH(A240,'Daily Activity List'!$A:$A))</f>
        <v>ClO2 - Characterization Sampling3</v>
      </c>
      <c r="Q240" s="99" t="str">
        <f t="shared" si="34"/>
        <v>Vac</v>
      </c>
      <c r="R240" s="156">
        <f t="shared" si="35"/>
        <v>6.4999999999999991</v>
      </c>
      <c r="S240" s="156" t="str">
        <f t="shared" si="30"/>
        <v/>
      </c>
      <c r="T240" s="156">
        <f t="shared" si="31"/>
        <v>6.4999999999999991</v>
      </c>
      <c r="U240" s="156" t="str">
        <f t="shared" si="32"/>
        <v/>
      </c>
      <c r="V240" s="156" t="str">
        <f t="shared" si="33"/>
        <v/>
      </c>
    </row>
    <row r="241" spans="1:22" x14ac:dyDescent="0.25">
      <c r="A241" s="91">
        <v>40674</v>
      </c>
      <c r="B241" s="93" t="s">
        <v>762</v>
      </c>
      <c r="C241" s="93" t="s">
        <v>751</v>
      </c>
      <c r="D241" s="93" t="s">
        <v>762</v>
      </c>
      <c r="E241" s="93" t="b">
        <v>0</v>
      </c>
      <c r="F241" s="93" t="b">
        <v>1</v>
      </c>
      <c r="G241" s="93" t="b">
        <v>0</v>
      </c>
      <c r="H241" s="93" t="b">
        <v>0</v>
      </c>
      <c r="I241" s="93" t="b">
        <v>0</v>
      </c>
      <c r="J241" s="155">
        <v>30.59</v>
      </c>
      <c r="K241" s="155">
        <v>33.299999999999997</v>
      </c>
      <c r="L241" s="93">
        <v>3</v>
      </c>
      <c r="M241" s="93">
        <v>3</v>
      </c>
      <c r="N241" s="93">
        <v>4</v>
      </c>
      <c r="O241" s="83" t="s">
        <v>741</v>
      </c>
      <c r="P241" s="86" t="str">
        <f>INDEX('Daily Activity List'!B:B,MATCH(A241,'Daily Activity List'!$A:$A))</f>
        <v>ClO2 - Characterization Sampling3</v>
      </c>
      <c r="Q241" s="99" t="str">
        <f t="shared" si="34"/>
        <v>Sp Stick</v>
      </c>
      <c r="R241" s="156">
        <f t="shared" si="35"/>
        <v>4.4833333333333263</v>
      </c>
      <c r="S241" s="156">
        <f t="shared" si="30"/>
        <v>4.4833333333333263</v>
      </c>
      <c r="T241" s="156" t="str">
        <f t="shared" si="31"/>
        <v/>
      </c>
      <c r="U241" s="156" t="str">
        <f t="shared" si="32"/>
        <v/>
      </c>
      <c r="V241" s="156" t="str">
        <f t="shared" si="33"/>
        <v/>
      </c>
    </row>
    <row r="242" spans="1:22" x14ac:dyDescent="0.25">
      <c r="A242" s="91">
        <v>40674</v>
      </c>
      <c r="B242" s="93" t="s">
        <v>762</v>
      </c>
      <c r="C242" s="93" t="s">
        <v>751</v>
      </c>
      <c r="D242" s="93" t="s">
        <v>762</v>
      </c>
      <c r="E242" s="93" t="b">
        <v>0</v>
      </c>
      <c r="F242" s="93" t="b">
        <v>0</v>
      </c>
      <c r="G242" s="93" t="b">
        <v>0</v>
      </c>
      <c r="H242" s="93" t="b">
        <v>0</v>
      </c>
      <c r="I242" s="93" t="b">
        <v>1</v>
      </c>
      <c r="J242" s="155">
        <v>0.3</v>
      </c>
      <c r="K242" s="155">
        <v>5.24</v>
      </c>
      <c r="L242" s="93">
        <v>3</v>
      </c>
      <c r="M242" s="93">
        <v>4</v>
      </c>
      <c r="N242" s="93">
        <v>4</v>
      </c>
      <c r="O242" s="83" t="s">
        <v>698</v>
      </c>
      <c r="P242" s="86" t="str">
        <f>INDEX('Daily Activity List'!B:B,MATCH(A242,'Daily Activity List'!$A:$A))</f>
        <v>ClO2 - Characterization Sampling3</v>
      </c>
      <c r="Q242" s="99" t="str">
        <f t="shared" si="34"/>
        <v>Vac</v>
      </c>
      <c r="R242" s="156">
        <f t="shared" si="35"/>
        <v>5.9</v>
      </c>
      <c r="S242" s="156" t="str">
        <f t="shared" si="30"/>
        <v/>
      </c>
      <c r="T242" s="156">
        <f t="shared" si="31"/>
        <v>5.9</v>
      </c>
      <c r="U242" s="156" t="str">
        <f t="shared" si="32"/>
        <v/>
      </c>
      <c r="V242" s="156" t="str">
        <f t="shared" si="33"/>
        <v/>
      </c>
    </row>
    <row r="243" spans="1:22" x14ac:dyDescent="0.25">
      <c r="A243" s="91">
        <v>40674</v>
      </c>
      <c r="B243" s="93">
        <v>105</v>
      </c>
      <c r="C243" s="93" t="s">
        <v>751</v>
      </c>
      <c r="D243" s="93"/>
      <c r="E243" s="93" t="b">
        <v>0</v>
      </c>
      <c r="F243" s="93" t="b">
        <v>1</v>
      </c>
      <c r="G243" s="93" t="b">
        <v>0</v>
      </c>
      <c r="H243" s="93" t="b">
        <v>0</v>
      </c>
      <c r="I243" s="93" t="b">
        <v>0</v>
      </c>
      <c r="J243" s="155">
        <v>5.21</v>
      </c>
      <c r="K243" s="155">
        <v>8.4</v>
      </c>
      <c r="L243" s="93">
        <v>3</v>
      </c>
      <c r="M243" s="93">
        <v>4</v>
      </c>
      <c r="N243" s="93">
        <v>4</v>
      </c>
      <c r="O243" s="83" t="s">
        <v>828</v>
      </c>
      <c r="P243" s="86" t="str">
        <f>INDEX('Daily Activity List'!B:B,MATCH(A243,'Daily Activity List'!$A:$A))</f>
        <v>ClO2 - Characterization Sampling3</v>
      </c>
      <c r="Q243" s="99" t="str">
        <f t="shared" si="34"/>
        <v>Sp Stick</v>
      </c>
      <c r="R243" s="156">
        <f t="shared" si="35"/>
        <v>4.0166666666666675</v>
      </c>
      <c r="S243" s="156">
        <f t="shared" si="30"/>
        <v>4.0166666666666675</v>
      </c>
      <c r="T243" s="156" t="str">
        <f t="shared" si="31"/>
        <v/>
      </c>
      <c r="U243" s="156" t="str">
        <f t="shared" si="32"/>
        <v/>
      </c>
      <c r="V243" s="156" t="str">
        <f t="shared" si="33"/>
        <v/>
      </c>
    </row>
    <row r="244" spans="1:22" x14ac:dyDescent="0.25">
      <c r="A244" s="91">
        <v>40674</v>
      </c>
      <c r="B244" s="93">
        <v>105</v>
      </c>
      <c r="C244" s="93" t="s">
        <v>751</v>
      </c>
      <c r="D244" s="93"/>
      <c r="E244" s="93" t="b">
        <v>0</v>
      </c>
      <c r="F244" s="93" t="b">
        <v>0</v>
      </c>
      <c r="G244" s="93" t="b">
        <v>0</v>
      </c>
      <c r="H244" s="93" t="b">
        <v>0</v>
      </c>
      <c r="I244" s="93" t="b">
        <v>1</v>
      </c>
      <c r="J244" s="155">
        <v>13.1</v>
      </c>
      <c r="K244" s="155">
        <v>18.329999999999998</v>
      </c>
      <c r="L244" s="93">
        <v>3</v>
      </c>
      <c r="M244" s="93">
        <v>3</v>
      </c>
      <c r="N244" s="93">
        <v>5</v>
      </c>
      <c r="O244" s="83" t="s">
        <v>741</v>
      </c>
      <c r="P244" s="86" t="str">
        <f>INDEX('Daily Activity List'!B:B,MATCH(A244,'Daily Activity List'!$A:$A))</f>
        <v>ClO2 - Characterization Sampling3</v>
      </c>
      <c r="Q244" s="99" t="str">
        <f t="shared" si="34"/>
        <v>Vac</v>
      </c>
      <c r="R244" s="156">
        <f t="shared" si="35"/>
        <v>5.7166666666666632</v>
      </c>
      <c r="S244" s="156" t="str">
        <f t="shared" si="30"/>
        <v/>
      </c>
      <c r="T244" s="156">
        <f t="shared" si="31"/>
        <v>5.7166666666666632</v>
      </c>
      <c r="U244" s="156" t="str">
        <f t="shared" si="32"/>
        <v/>
      </c>
      <c r="V244" s="156" t="str">
        <f t="shared" si="33"/>
        <v/>
      </c>
    </row>
    <row r="245" spans="1:22" x14ac:dyDescent="0.25">
      <c r="A245" s="91">
        <v>40674</v>
      </c>
      <c r="B245" s="93">
        <v>105</v>
      </c>
      <c r="C245" s="93" t="s">
        <v>751</v>
      </c>
      <c r="D245" s="93"/>
      <c r="E245" s="93" t="b">
        <v>0</v>
      </c>
      <c r="F245" s="93" t="b">
        <v>1</v>
      </c>
      <c r="G245" s="93" t="b">
        <v>0</v>
      </c>
      <c r="H245" s="93" t="b">
        <v>0</v>
      </c>
      <c r="I245" s="93" t="b">
        <v>0</v>
      </c>
      <c r="J245" s="155">
        <v>20.2</v>
      </c>
      <c r="K245" s="155">
        <v>23.52</v>
      </c>
      <c r="L245" s="93">
        <v>0</v>
      </c>
      <c r="M245" s="93">
        <v>0</v>
      </c>
      <c r="N245" s="93">
        <v>0</v>
      </c>
      <c r="O245" s="83" t="s">
        <v>739</v>
      </c>
      <c r="P245" s="86" t="str">
        <f>INDEX('Daily Activity List'!B:B,MATCH(A245,'Daily Activity List'!$A:$A))</f>
        <v>ClO2 - Characterization Sampling3</v>
      </c>
      <c r="Q245" s="99" t="str">
        <f t="shared" si="34"/>
        <v>Sp Stick</v>
      </c>
      <c r="R245" s="156">
        <f t="shared" si="35"/>
        <v>4.1999999999999993</v>
      </c>
      <c r="S245" s="156">
        <f t="shared" si="30"/>
        <v>4.1999999999999993</v>
      </c>
      <c r="T245" s="156" t="str">
        <f t="shared" si="31"/>
        <v/>
      </c>
      <c r="U245" s="156" t="str">
        <f t="shared" si="32"/>
        <v/>
      </c>
      <c r="V245" s="156" t="str">
        <f t="shared" si="33"/>
        <v/>
      </c>
    </row>
    <row r="246" spans="1:22" x14ac:dyDescent="0.25">
      <c r="A246" s="91">
        <v>40674</v>
      </c>
      <c r="B246" s="93">
        <v>105</v>
      </c>
      <c r="C246" s="93" t="s">
        <v>751</v>
      </c>
      <c r="D246" s="93"/>
      <c r="E246" s="93" t="b">
        <v>0</v>
      </c>
      <c r="F246" s="93" t="b">
        <v>0</v>
      </c>
      <c r="G246" s="93" t="b">
        <v>1</v>
      </c>
      <c r="H246" s="93" t="b">
        <v>0</v>
      </c>
      <c r="I246" s="93" t="b">
        <v>0</v>
      </c>
      <c r="J246" s="155">
        <v>24.13</v>
      </c>
      <c r="K246" s="155">
        <v>28.08</v>
      </c>
      <c r="L246" s="93">
        <v>3</v>
      </c>
      <c r="M246" s="93">
        <v>3</v>
      </c>
      <c r="N246" s="93">
        <v>4</v>
      </c>
      <c r="O246" s="83" t="s">
        <v>786</v>
      </c>
      <c r="P246" s="86" t="str">
        <f>INDEX('Daily Activity List'!B:B,MATCH(A246,'Daily Activity List'!$A:$A))</f>
        <v>ClO2 - Characterization Sampling3</v>
      </c>
      <c r="Q246" s="99" t="str">
        <f t="shared" si="34"/>
        <v>Swab</v>
      </c>
      <c r="R246" s="156">
        <f t="shared" si="35"/>
        <v>4.3499999999999943</v>
      </c>
      <c r="S246" s="156" t="str">
        <f t="shared" si="30"/>
        <v/>
      </c>
      <c r="T246" s="156" t="str">
        <f t="shared" si="31"/>
        <v/>
      </c>
      <c r="U246" s="156">
        <f t="shared" si="32"/>
        <v>4.3499999999999943</v>
      </c>
      <c r="V246" s="156" t="str">
        <f t="shared" si="33"/>
        <v/>
      </c>
    </row>
    <row r="247" spans="1:22" x14ac:dyDescent="0.25">
      <c r="A247" s="91">
        <v>40674</v>
      </c>
      <c r="B247" s="93">
        <v>105</v>
      </c>
      <c r="C247" s="93" t="s">
        <v>751</v>
      </c>
      <c r="D247" s="93"/>
      <c r="E247" s="93" t="b">
        <v>0</v>
      </c>
      <c r="F247" s="93" t="b">
        <v>0</v>
      </c>
      <c r="G247" s="93" t="b">
        <v>0</v>
      </c>
      <c r="H247" s="93" t="b">
        <v>0</v>
      </c>
      <c r="I247" s="93" t="b">
        <v>1</v>
      </c>
      <c r="J247" s="155">
        <v>28.43</v>
      </c>
      <c r="K247" s="155">
        <v>36.200000000000003</v>
      </c>
      <c r="L247" s="93">
        <v>3</v>
      </c>
      <c r="M247" s="93">
        <v>3</v>
      </c>
      <c r="N247" s="93">
        <v>5</v>
      </c>
      <c r="O247" s="83" t="s">
        <v>698</v>
      </c>
      <c r="P247" s="86" t="str">
        <f>INDEX('Daily Activity List'!B:B,MATCH(A247,'Daily Activity List'!$A:$A))</f>
        <v>ClO2 - Characterization Sampling3</v>
      </c>
      <c r="Q247" s="99" t="str">
        <f t="shared" si="34"/>
        <v>Vac</v>
      </c>
      <c r="R247" s="156">
        <f t="shared" si="35"/>
        <v>9.0500000000000025</v>
      </c>
      <c r="S247" s="156" t="str">
        <f t="shared" si="30"/>
        <v/>
      </c>
      <c r="T247" s="156">
        <f t="shared" si="31"/>
        <v>9.0500000000000025</v>
      </c>
      <c r="U247" s="156" t="str">
        <f t="shared" si="32"/>
        <v/>
      </c>
      <c r="V247" s="156" t="str">
        <f t="shared" si="33"/>
        <v/>
      </c>
    </row>
    <row r="248" spans="1:22" x14ac:dyDescent="0.25">
      <c r="A248" s="91">
        <v>40674</v>
      </c>
      <c r="B248" s="93">
        <v>105</v>
      </c>
      <c r="C248" s="93" t="s">
        <v>751</v>
      </c>
      <c r="D248" s="93"/>
      <c r="E248" s="93" t="b">
        <v>0</v>
      </c>
      <c r="F248" s="93" t="b">
        <v>1</v>
      </c>
      <c r="G248" s="93" t="b">
        <v>0</v>
      </c>
      <c r="H248" s="93" t="b">
        <v>0</v>
      </c>
      <c r="I248" s="93" t="b">
        <v>0</v>
      </c>
      <c r="J248" s="155">
        <v>4.26</v>
      </c>
      <c r="K248" s="155">
        <v>8.2100000000000009</v>
      </c>
      <c r="L248" s="93">
        <v>3</v>
      </c>
      <c r="M248" s="93">
        <v>3</v>
      </c>
      <c r="N248" s="93">
        <v>4</v>
      </c>
      <c r="O248" s="83" t="s">
        <v>756</v>
      </c>
      <c r="P248" s="86" t="str">
        <f>INDEX('Daily Activity List'!B:B,MATCH(A248,'Daily Activity List'!$A:$A))</f>
        <v>ClO2 - Characterization Sampling3</v>
      </c>
      <c r="Q248" s="99" t="str">
        <f t="shared" si="34"/>
        <v>Sp Stick</v>
      </c>
      <c r="R248" s="156">
        <f t="shared" si="35"/>
        <v>4.7833333333333341</v>
      </c>
      <c r="S248" s="156">
        <f t="shared" si="30"/>
        <v>4.7833333333333341</v>
      </c>
      <c r="T248" s="156" t="str">
        <f t="shared" si="31"/>
        <v/>
      </c>
      <c r="U248" s="156" t="str">
        <f t="shared" si="32"/>
        <v/>
      </c>
      <c r="V248" s="156" t="str">
        <f t="shared" si="33"/>
        <v/>
      </c>
    </row>
    <row r="249" spans="1:22" x14ac:dyDescent="0.25">
      <c r="A249" s="91">
        <v>40674</v>
      </c>
      <c r="B249" s="93">
        <v>110</v>
      </c>
      <c r="C249" s="93" t="s">
        <v>751</v>
      </c>
      <c r="D249" s="93"/>
      <c r="E249" s="93" t="b">
        <v>0</v>
      </c>
      <c r="F249" s="93" t="b">
        <v>1</v>
      </c>
      <c r="G249" s="93" t="b">
        <v>0</v>
      </c>
      <c r="H249" s="93" t="b">
        <v>0</v>
      </c>
      <c r="I249" s="93" t="b">
        <v>0</v>
      </c>
      <c r="J249" s="155">
        <v>0</v>
      </c>
      <c r="K249" s="155">
        <v>3.5</v>
      </c>
      <c r="L249" s="93">
        <v>3</v>
      </c>
      <c r="M249" s="93">
        <v>4</v>
      </c>
      <c r="N249" s="93">
        <v>4</v>
      </c>
      <c r="O249" s="83" t="s">
        <v>741</v>
      </c>
      <c r="P249" s="86" t="str">
        <f>INDEX('Daily Activity List'!B:B,MATCH(A249,'Daily Activity List'!$A:$A))</f>
        <v>ClO2 - Characterization Sampling3</v>
      </c>
      <c r="Q249" s="99" t="str">
        <f t="shared" si="34"/>
        <v>Sp Stick</v>
      </c>
      <c r="R249" s="156">
        <f t="shared" si="35"/>
        <v>3.8333333333333335</v>
      </c>
      <c r="S249" s="156">
        <f t="shared" si="30"/>
        <v>3.8333333333333335</v>
      </c>
      <c r="T249" s="156" t="str">
        <f t="shared" si="31"/>
        <v/>
      </c>
      <c r="U249" s="156" t="str">
        <f t="shared" si="32"/>
        <v/>
      </c>
      <c r="V249" s="156" t="str">
        <f t="shared" si="33"/>
        <v/>
      </c>
    </row>
    <row r="250" spans="1:22" x14ac:dyDescent="0.25">
      <c r="A250" s="91">
        <v>40674</v>
      </c>
      <c r="B250" s="93">
        <v>110</v>
      </c>
      <c r="C250" s="93" t="s">
        <v>751</v>
      </c>
      <c r="D250" s="93"/>
      <c r="E250" s="93" t="b">
        <v>0</v>
      </c>
      <c r="F250" s="93" t="b">
        <v>0</v>
      </c>
      <c r="G250" s="93" t="b">
        <v>1</v>
      </c>
      <c r="H250" s="93" t="b">
        <v>0</v>
      </c>
      <c r="I250" s="93" t="b">
        <v>0</v>
      </c>
      <c r="J250" s="155">
        <v>0</v>
      </c>
      <c r="K250" s="155">
        <v>2.0099999999999998</v>
      </c>
      <c r="L250" s="93">
        <v>3</v>
      </c>
      <c r="M250" s="93">
        <v>4</v>
      </c>
      <c r="N250" s="93">
        <v>4</v>
      </c>
      <c r="O250" s="83" t="s">
        <v>786</v>
      </c>
      <c r="P250" s="86" t="str">
        <f>INDEX('Daily Activity List'!B:B,MATCH(A250,'Daily Activity List'!$A:$A))</f>
        <v>ClO2 - Characterization Sampling3</v>
      </c>
      <c r="Q250" s="99" t="str">
        <f t="shared" si="34"/>
        <v>Swab</v>
      </c>
      <c r="R250" s="156">
        <f t="shared" si="35"/>
        <v>2.0166666666666662</v>
      </c>
      <c r="S250" s="156" t="str">
        <f t="shared" si="30"/>
        <v/>
      </c>
      <c r="T250" s="156" t="str">
        <f t="shared" si="31"/>
        <v/>
      </c>
      <c r="U250" s="156">
        <f t="shared" si="32"/>
        <v>2.0166666666666662</v>
      </c>
      <c r="V250" s="156" t="str">
        <f t="shared" si="33"/>
        <v/>
      </c>
    </row>
    <row r="251" spans="1:22" x14ac:dyDescent="0.25">
      <c r="A251" s="91">
        <v>40674</v>
      </c>
      <c r="B251" s="93">
        <v>110</v>
      </c>
      <c r="C251" s="93" t="s">
        <v>751</v>
      </c>
      <c r="D251" s="93"/>
      <c r="E251" s="93" t="b">
        <v>0</v>
      </c>
      <c r="F251" s="93" t="b">
        <v>0</v>
      </c>
      <c r="G251" s="93" t="b">
        <v>0</v>
      </c>
      <c r="H251" s="93" t="b">
        <v>0</v>
      </c>
      <c r="I251" s="93" t="b">
        <v>1</v>
      </c>
      <c r="J251" s="155">
        <v>3.21</v>
      </c>
      <c r="K251" s="155">
        <v>8.3000000000000007</v>
      </c>
      <c r="L251" s="93">
        <v>3</v>
      </c>
      <c r="M251" s="93">
        <v>3</v>
      </c>
      <c r="N251" s="93">
        <v>5</v>
      </c>
      <c r="O251" s="83" t="s">
        <v>750</v>
      </c>
      <c r="P251" s="86" t="str">
        <f>INDEX('Daily Activity List'!B:B,MATCH(A251,'Daily Activity List'!$A:$A))</f>
        <v>ClO2 - Characterization Sampling3</v>
      </c>
      <c r="Q251" s="99" t="str">
        <f t="shared" si="34"/>
        <v>Vac</v>
      </c>
      <c r="R251" s="156">
        <f t="shared" si="35"/>
        <v>5.8500000000000014</v>
      </c>
      <c r="S251" s="156" t="str">
        <f t="shared" si="30"/>
        <v/>
      </c>
      <c r="T251" s="156">
        <f t="shared" si="31"/>
        <v>5.8500000000000014</v>
      </c>
      <c r="U251" s="156" t="str">
        <f t="shared" si="32"/>
        <v/>
      </c>
      <c r="V251" s="156" t="str">
        <f t="shared" si="33"/>
        <v/>
      </c>
    </row>
    <row r="252" spans="1:22" x14ac:dyDescent="0.25">
      <c r="A252" s="91">
        <v>40674</v>
      </c>
      <c r="B252" s="93">
        <v>108</v>
      </c>
      <c r="C252" s="93" t="s">
        <v>751</v>
      </c>
      <c r="D252" s="93" t="s">
        <v>743</v>
      </c>
      <c r="E252" s="93" t="b">
        <v>0</v>
      </c>
      <c r="F252" s="93" t="b">
        <v>1</v>
      </c>
      <c r="G252" s="93" t="b">
        <v>0</v>
      </c>
      <c r="H252" s="93" t="b">
        <v>0</v>
      </c>
      <c r="I252" s="93" t="b">
        <v>0</v>
      </c>
      <c r="J252" s="155">
        <v>13.18</v>
      </c>
      <c r="K252" s="155">
        <v>15.12</v>
      </c>
      <c r="L252" s="93">
        <v>3</v>
      </c>
      <c r="M252" s="93">
        <v>4</v>
      </c>
      <c r="N252" s="93">
        <v>4</v>
      </c>
      <c r="O252" s="83" t="s">
        <v>741</v>
      </c>
      <c r="P252" s="86" t="str">
        <f>INDEX('Daily Activity List'!B:B,MATCH(A252,'Daily Activity List'!$A:$A))</f>
        <v>ClO2 - Characterization Sampling3</v>
      </c>
      <c r="Q252" s="99" t="str">
        <f t="shared" si="34"/>
        <v>Sp Stick</v>
      </c>
      <c r="R252" s="156">
        <f t="shared" si="35"/>
        <v>2.4999999999999987</v>
      </c>
      <c r="S252" s="156">
        <f t="shared" si="30"/>
        <v>2.4999999999999987</v>
      </c>
      <c r="T252" s="156" t="str">
        <f t="shared" si="31"/>
        <v/>
      </c>
      <c r="U252" s="156" t="str">
        <f t="shared" si="32"/>
        <v/>
      </c>
      <c r="V252" s="156" t="str">
        <f t="shared" si="33"/>
        <v/>
      </c>
    </row>
    <row r="253" spans="1:22" x14ac:dyDescent="0.25">
      <c r="A253" s="91">
        <v>40674</v>
      </c>
      <c r="B253" s="93">
        <v>108</v>
      </c>
      <c r="C253" s="93" t="s">
        <v>751</v>
      </c>
      <c r="D253" s="93" t="s">
        <v>743</v>
      </c>
      <c r="E253" s="93" t="b">
        <v>0</v>
      </c>
      <c r="F253" s="93" t="b">
        <v>1</v>
      </c>
      <c r="G253" s="93" t="b">
        <v>0</v>
      </c>
      <c r="H253" s="93" t="b">
        <v>0</v>
      </c>
      <c r="I253" s="93" t="b">
        <v>0</v>
      </c>
      <c r="J253" s="155">
        <v>18.14</v>
      </c>
      <c r="K253" s="155">
        <v>21.04</v>
      </c>
      <c r="L253" s="93">
        <v>4</v>
      </c>
      <c r="M253" s="93">
        <v>4</v>
      </c>
      <c r="N253" s="93">
        <v>4</v>
      </c>
      <c r="O253" s="83" t="s">
        <v>742</v>
      </c>
      <c r="P253" s="86" t="str">
        <f>INDEX('Daily Activity List'!B:B,MATCH(A253,'Daily Activity List'!$A:$A))</f>
        <v>ClO2 - Characterization Sampling3</v>
      </c>
      <c r="Q253" s="99" t="str">
        <f t="shared" si="34"/>
        <v>Sp Stick</v>
      </c>
      <c r="R253" s="156">
        <f t="shared" si="35"/>
        <v>3.3000000000000007</v>
      </c>
      <c r="S253" s="156">
        <f t="shared" si="30"/>
        <v>3.3000000000000007</v>
      </c>
      <c r="T253" s="156" t="str">
        <f t="shared" si="31"/>
        <v/>
      </c>
      <c r="U253" s="156" t="str">
        <f t="shared" si="32"/>
        <v/>
      </c>
      <c r="V253" s="156" t="str">
        <f t="shared" si="33"/>
        <v/>
      </c>
    </row>
    <row r="254" spans="1:22" x14ac:dyDescent="0.25">
      <c r="A254" s="91">
        <v>40674</v>
      </c>
      <c r="B254" s="93">
        <v>108</v>
      </c>
      <c r="C254" s="93" t="s">
        <v>751</v>
      </c>
      <c r="D254" s="93" t="s">
        <v>743</v>
      </c>
      <c r="E254" s="93" t="b">
        <v>0</v>
      </c>
      <c r="F254" s="93" t="b">
        <v>0</v>
      </c>
      <c r="G254" s="93" t="b">
        <v>0</v>
      </c>
      <c r="H254" s="93" t="b">
        <v>1</v>
      </c>
      <c r="I254" s="93" t="b">
        <v>0</v>
      </c>
      <c r="J254" s="155">
        <v>22.35</v>
      </c>
      <c r="K254" s="155">
        <v>23.3</v>
      </c>
      <c r="L254" s="93">
        <v>5</v>
      </c>
      <c r="M254" s="93">
        <v>5</v>
      </c>
      <c r="N254" s="93">
        <v>5</v>
      </c>
      <c r="O254" s="83" t="s">
        <v>736</v>
      </c>
      <c r="P254" s="86" t="str">
        <f>INDEX('Daily Activity List'!B:B,MATCH(A254,'Daily Activity List'!$A:$A))</f>
        <v>ClO2 - Characterization Sampling3</v>
      </c>
      <c r="Q254" s="99" t="str">
        <f t="shared" si="34"/>
        <v>Wipe</v>
      </c>
      <c r="R254" s="156">
        <f t="shared" si="35"/>
        <v>2.0833333333333357</v>
      </c>
      <c r="S254" s="156" t="str">
        <f t="shared" si="30"/>
        <v/>
      </c>
      <c r="T254" s="156" t="str">
        <f t="shared" si="31"/>
        <v/>
      </c>
      <c r="U254" s="156" t="str">
        <f t="shared" si="32"/>
        <v/>
      </c>
      <c r="V254" s="156">
        <f t="shared" si="33"/>
        <v>2.0833333333333357</v>
      </c>
    </row>
    <row r="255" spans="1:22" x14ac:dyDescent="0.25">
      <c r="A255" s="91">
        <v>40674</v>
      </c>
      <c r="B255" s="93">
        <v>108</v>
      </c>
      <c r="C255" s="93" t="s">
        <v>751</v>
      </c>
      <c r="D255" s="93" t="s">
        <v>743</v>
      </c>
      <c r="E255" s="93" t="b">
        <v>0</v>
      </c>
      <c r="F255" s="93" t="b">
        <v>1</v>
      </c>
      <c r="G255" s="93" t="b">
        <v>0</v>
      </c>
      <c r="H255" s="93" t="b">
        <v>0</v>
      </c>
      <c r="I255" s="93" t="b">
        <v>0</v>
      </c>
      <c r="J255" s="155">
        <v>29.25</v>
      </c>
      <c r="K255" s="155">
        <v>31.28</v>
      </c>
      <c r="L255" s="93">
        <v>3</v>
      </c>
      <c r="M255" s="93">
        <v>4</v>
      </c>
      <c r="N255" s="93">
        <v>4</v>
      </c>
      <c r="O255" s="83" t="s">
        <v>741</v>
      </c>
      <c r="P255" s="86" t="str">
        <f>INDEX('Daily Activity List'!B:B,MATCH(A255,'Daily Activity List'!$A:$A))</f>
        <v>ClO2 - Characterization Sampling3</v>
      </c>
      <c r="Q255" s="99" t="str">
        <f t="shared" si="34"/>
        <v>Sp Stick</v>
      </c>
      <c r="R255" s="156">
        <f t="shared" si="35"/>
        <v>2.8833333333333351</v>
      </c>
      <c r="S255" s="156">
        <f t="shared" si="30"/>
        <v>2.8833333333333351</v>
      </c>
      <c r="T255" s="156" t="str">
        <f t="shared" si="31"/>
        <v/>
      </c>
      <c r="U255" s="156" t="str">
        <f t="shared" si="32"/>
        <v/>
      </c>
      <c r="V255" s="156" t="str">
        <f t="shared" si="33"/>
        <v/>
      </c>
    </row>
    <row r="256" spans="1:22" x14ac:dyDescent="0.25">
      <c r="A256" s="91">
        <v>40674</v>
      </c>
      <c r="B256" s="93">
        <v>108</v>
      </c>
      <c r="C256" s="93" t="s">
        <v>751</v>
      </c>
      <c r="D256" s="93" t="s">
        <v>743</v>
      </c>
      <c r="E256" s="93" t="b">
        <v>0</v>
      </c>
      <c r="F256" s="93" t="b">
        <v>0</v>
      </c>
      <c r="G256" s="93" t="b">
        <v>0</v>
      </c>
      <c r="H256" s="93" t="b">
        <v>0</v>
      </c>
      <c r="I256" s="93" t="b">
        <v>1</v>
      </c>
      <c r="J256" s="155">
        <v>36.17</v>
      </c>
      <c r="K256" s="155">
        <v>38.340000000000003</v>
      </c>
      <c r="L256" s="93">
        <v>3</v>
      </c>
      <c r="M256" s="93">
        <v>4</v>
      </c>
      <c r="N256" s="93">
        <v>4</v>
      </c>
      <c r="O256" s="83" t="s">
        <v>745</v>
      </c>
      <c r="P256" s="86" t="str">
        <f>INDEX('Daily Activity List'!B:B,MATCH(A256,'Daily Activity List'!$A:$A))</f>
        <v>ClO2 - Characterization Sampling3</v>
      </c>
      <c r="Q256" s="99" t="str">
        <f t="shared" si="34"/>
        <v>Vac</v>
      </c>
      <c r="R256" s="156">
        <f t="shared" si="35"/>
        <v>2.8500000000000063</v>
      </c>
      <c r="S256" s="156" t="str">
        <f t="shared" si="30"/>
        <v/>
      </c>
      <c r="T256" s="156">
        <f t="shared" si="31"/>
        <v>2.8500000000000063</v>
      </c>
      <c r="U256" s="156" t="str">
        <f t="shared" si="32"/>
        <v/>
      </c>
      <c r="V256" s="156" t="str">
        <f t="shared" si="33"/>
        <v/>
      </c>
    </row>
    <row r="257" spans="1:22" x14ac:dyDescent="0.25">
      <c r="A257" s="91">
        <v>40674</v>
      </c>
      <c r="B257" s="93">
        <v>108</v>
      </c>
      <c r="C257" s="93" t="s">
        <v>751</v>
      </c>
      <c r="D257" s="93" t="s">
        <v>743</v>
      </c>
      <c r="E257" s="93" t="b">
        <v>0</v>
      </c>
      <c r="F257" s="93" t="b">
        <v>1</v>
      </c>
      <c r="G257" s="93" t="b">
        <v>0</v>
      </c>
      <c r="H257" s="93" t="b">
        <v>0</v>
      </c>
      <c r="I257" s="93" t="b">
        <v>0</v>
      </c>
      <c r="J257" s="155">
        <v>40.04</v>
      </c>
      <c r="K257" s="155">
        <v>41.58</v>
      </c>
      <c r="L257" s="93">
        <v>3</v>
      </c>
      <c r="M257" s="93">
        <v>4</v>
      </c>
      <c r="N257" s="93">
        <v>4</v>
      </c>
      <c r="O257" s="83" t="s">
        <v>761</v>
      </c>
      <c r="P257" s="86" t="str">
        <f>INDEX('Daily Activity List'!B:B,MATCH(A257,'Daily Activity List'!$A:$A))</f>
        <v>ClO2 - Characterization Sampling3</v>
      </c>
      <c r="Q257" s="99" t="str">
        <f t="shared" si="34"/>
        <v>Sp Stick</v>
      </c>
      <c r="R257" s="156">
        <f t="shared" si="35"/>
        <v>2.0333333333333266</v>
      </c>
      <c r="S257" s="156">
        <f t="shared" si="30"/>
        <v>2.0333333333333266</v>
      </c>
      <c r="T257" s="156" t="str">
        <f t="shared" si="31"/>
        <v/>
      </c>
      <c r="U257" s="156" t="str">
        <f t="shared" si="32"/>
        <v/>
      </c>
      <c r="V257" s="156" t="str">
        <f t="shared" si="33"/>
        <v/>
      </c>
    </row>
    <row r="258" spans="1:22" x14ac:dyDescent="0.25">
      <c r="A258" s="91">
        <v>40674</v>
      </c>
      <c r="B258" s="93">
        <v>108</v>
      </c>
      <c r="C258" s="93" t="s">
        <v>751</v>
      </c>
      <c r="D258" s="93" t="s">
        <v>743</v>
      </c>
      <c r="E258" s="93" t="b">
        <v>0</v>
      </c>
      <c r="F258" s="93" t="b">
        <v>0</v>
      </c>
      <c r="G258" s="93" t="b">
        <v>1</v>
      </c>
      <c r="H258" s="93" t="b">
        <v>0</v>
      </c>
      <c r="I258" s="93" t="b">
        <v>0</v>
      </c>
      <c r="J258" s="155">
        <v>42.33</v>
      </c>
      <c r="K258" s="155">
        <v>44.15</v>
      </c>
      <c r="L258" s="93">
        <v>3</v>
      </c>
      <c r="M258" s="93">
        <v>4</v>
      </c>
      <c r="N258" s="93">
        <v>4</v>
      </c>
      <c r="O258" s="83" t="s">
        <v>746</v>
      </c>
      <c r="P258" s="86" t="str">
        <f>INDEX('Daily Activity List'!B:B,MATCH(A258,'Daily Activity List'!$A:$A))</f>
        <v>ClO2 - Characterization Sampling3</v>
      </c>
      <c r="Q258" s="99" t="str">
        <f t="shared" si="34"/>
        <v>Swab</v>
      </c>
      <c r="R258" s="156">
        <f t="shared" si="35"/>
        <v>2.7999999999999972</v>
      </c>
      <c r="S258" s="156" t="str">
        <f t="shared" si="30"/>
        <v/>
      </c>
      <c r="T258" s="156" t="str">
        <f t="shared" si="31"/>
        <v/>
      </c>
      <c r="U258" s="156">
        <f t="shared" si="32"/>
        <v>2.7999999999999972</v>
      </c>
      <c r="V258" s="156" t="str">
        <f t="shared" si="33"/>
        <v/>
      </c>
    </row>
    <row r="259" spans="1:22" x14ac:dyDescent="0.25">
      <c r="A259" s="91">
        <v>40674</v>
      </c>
      <c r="B259" s="93">
        <v>108</v>
      </c>
      <c r="C259" s="93" t="s">
        <v>751</v>
      </c>
      <c r="D259" s="93" t="s">
        <v>743</v>
      </c>
      <c r="E259" s="93" t="b">
        <v>0</v>
      </c>
      <c r="F259" s="93" t="b">
        <v>1</v>
      </c>
      <c r="G259" s="93" t="b">
        <v>0</v>
      </c>
      <c r="H259" s="93" t="b">
        <v>0</v>
      </c>
      <c r="I259" s="93" t="b">
        <v>0</v>
      </c>
      <c r="J259" s="155">
        <v>23.44</v>
      </c>
      <c r="K259" s="155">
        <v>25.18</v>
      </c>
      <c r="L259" s="93">
        <v>5</v>
      </c>
      <c r="M259" s="93">
        <v>5</v>
      </c>
      <c r="N259" s="93">
        <v>4</v>
      </c>
      <c r="O259" s="83" t="s">
        <v>736</v>
      </c>
      <c r="P259" s="86" t="str">
        <f>INDEX('Daily Activity List'!B:B,MATCH(A259,'Daily Activity List'!$A:$A))</f>
        <v>ClO2 - Characterization Sampling3</v>
      </c>
      <c r="Q259" s="99" t="str">
        <f t="shared" si="34"/>
        <v>Sp Stick</v>
      </c>
      <c r="R259" s="156">
        <f t="shared" si="35"/>
        <v>3.0333333333333363</v>
      </c>
      <c r="S259" s="156">
        <f t="shared" ref="S259:S273" si="36">IF($Q259="Sp Stick",$R259,"")</f>
        <v>3.0333333333333363</v>
      </c>
      <c r="T259" s="156" t="str">
        <f t="shared" ref="T259:T273" si="37">IF($Q259="Vac",$R259,"")</f>
        <v/>
      </c>
      <c r="U259" s="156" t="str">
        <f t="shared" ref="U259:U273" si="38">IF($Q259="Swab",$R259,"")</f>
        <v/>
      </c>
      <c r="V259" s="156" t="str">
        <f t="shared" ref="V259:V273" si="39">IF($Q259="Wipe",$R259,"")</f>
        <v/>
      </c>
    </row>
    <row r="260" spans="1:22" x14ac:dyDescent="0.25">
      <c r="A260" s="91">
        <v>40674</v>
      </c>
      <c r="B260" s="93">
        <v>108</v>
      </c>
      <c r="C260" s="93" t="s">
        <v>751</v>
      </c>
      <c r="D260" s="93" t="s">
        <v>743</v>
      </c>
      <c r="E260" s="93" t="b">
        <v>0</v>
      </c>
      <c r="F260" s="93" t="b">
        <v>0</v>
      </c>
      <c r="G260" s="93" t="b">
        <v>1</v>
      </c>
      <c r="H260" s="93" t="b">
        <v>0</v>
      </c>
      <c r="I260" s="93" t="b">
        <v>0</v>
      </c>
      <c r="J260" s="155">
        <v>25.46</v>
      </c>
      <c r="K260" s="155">
        <v>27.08</v>
      </c>
      <c r="L260" s="93">
        <v>5</v>
      </c>
      <c r="M260" s="93">
        <v>5</v>
      </c>
      <c r="N260" s="93">
        <v>4</v>
      </c>
      <c r="O260" s="83" t="s">
        <v>736</v>
      </c>
      <c r="P260" s="86" t="str">
        <f>INDEX('Daily Activity List'!B:B,MATCH(A260,'Daily Activity List'!$A:$A))</f>
        <v>ClO2 - Characterization Sampling3</v>
      </c>
      <c r="Q260" s="99" t="str">
        <f t="shared" si="34"/>
        <v>Swab</v>
      </c>
      <c r="R260" s="156">
        <f t="shared" si="35"/>
        <v>2.8999999999999972</v>
      </c>
      <c r="S260" s="156" t="str">
        <f t="shared" si="36"/>
        <v/>
      </c>
      <c r="T260" s="156" t="str">
        <f t="shared" si="37"/>
        <v/>
      </c>
      <c r="U260" s="156">
        <f t="shared" si="38"/>
        <v>2.8999999999999972</v>
      </c>
      <c r="V260" s="156" t="str">
        <f t="shared" si="39"/>
        <v/>
      </c>
    </row>
    <row r="261" spans="1:22" x14ac:dyDescent="0.25">
      <c r="A261" s="91">
        <v>40674</v>
      </c>
      <c r="B261" s="93">
        <v>108</v>
      </c>
      <c r="C261" s="93" t="s">
        <v>751</v>
      </c>
      <c r="D261" s="93" t="s">
        <v>743</v>
      </c>
      <c r="E261" s="93" t="b">
        <v>0</v>
      </c>
      <c r="F261" s="93" t="b">
        <v>0</v>
      </c>
      <c r="G261" s="93" t="b">
        <v>0</v>
      </c>
      <c r="H261" s="93" t="b">
        <v>0</v>
      </c>
      <c r="I261" s="93" t="b">
        <v>1</v>
      </c>
      <c r="J261" s="155">
        <v>27.25</v>
      </c>
      <c r="K261" s="155">
        <v>28.31</v>
      </c>
      <c r="L261" s="93">
        <v>4</v>
      </c>
      <c r="M261" s="93">
        <v>5</v>
      </c>
      <c r="N261" s="93">
        <v>4</v>
      </c>
      <c r="O261" s="83" t="s">
        <v>736</v>
      </c>
      <c r="P261" s="86" t="str">
        <f>INDEX('Daily Activity List'!B:B,MATCH(A261,'Daily Activity List'!$A:$A))</f>
        <v>ClO2 - Characterization Sampling3</v>
      </c>
      <c r="Q261" s="99" t="str">
        <f t="shared" si="34"/>
        <v>Vac</v>
      </c>
      <c r="R261" s="156">
        <f t="shared" si="35"/>
        <v>1.9333333333333325</v>
      </c>
      <c r="S261" s="156" t="str">
        <f t="shared" si="36"/>
        <v/>
      </c>
      <c r="T261" s="156">
        <f t="shared" si="37"/>
        <v>1.9333333333333325</v>
      </c>
      <c r="U261" s="156" t="str">
        <f t="shared" si="38"/>
        <v/>
      </c>
      <c r="V261" s="156" t="str">
        <f t="shared" si="39"/>
        <v/>
      </c>
    </row>
    <row r="262" spans="1:22" x14ac:dyDescent="0.25">
      <c r="A262" s="91">
        <v>40674</v>
      </c>
      <c r="B262" s="93">
        <v>106</v>
      </c>
      <c r="C262" s="93" t="s">
        <v>751</v>
      </c>
      <c r="D262" s="93" t="s">
        <v>743</v>
      </c>
      <c r="E262" s="93" t="b">
        <v>0</v>
      </c>
      <c r="F262" s="93" t="b">
        <v>1</v>
      </c>
      <c r="G262" s="93" t="b">
        <v>0</v>
      </c>
      <c r="H262" s="93" t="b">
        <v>0</v>
      </c>
      <c r="I262" s="93" t="b">
        <v>0</v>
      </c>
      <c r="J262" s="155">
        <v>13.1</v>
      </c>
      <c r="K262" s="155">
        <v>16.07</v>
      </c>
      <c r="L262" s="93">
        <v>3</v>
      </c>
      <c r="M262" s="93">
        <v>3</v>
      </c>
      <c r="N262" s="93">
        <v>4</v>
      </c>
      <c r="O262" s="83" t="s">
        <v>742</v>
      </c>
      <c r="P262" s="86" t="str">
        <f>INDEX('Daily Activity List'!B:B,MATCH(A262,'Daily Activity List'!$A:$A))</f>
        <v>ClO2 - Characterization Sampling3</v>
      </c>
      <c r="Q262" s="99" t="str">
        <f t="shared" si="34"/>
        <v>Sp Stick</v>
      </c>
      <c r="R262" s="156">
        <f t="shared" si="35"/>
        <v>3.2833333333333332</v>
      </c>
      <c r="S262" s="156">
        <f t="shared" si="36"/>
        <v>3.2833333333333332</v>
      </c>
      <c r="T262" s="156" t="str">
        <f t="shared" si="37"/>
        <v/>
      </c>
      <c r="U262" s="156" t="str">
        <f t="shared" si="38"/>
        <v/>
      </c>
      <c r="V262" s="156" t="str">
        <f t="shared" si="39"/>
        <v/>
      </c>
    </row>
    <row r="263" spans="1:22" x14ac:dyDescent="0.25">
      <c r="A263" s="91">
        <v>40674</v>
      </c>
      <c r="B263" s="93">
        <v>106</v>
      </c>
      <c r="C263" s="93" t="s">
        <v>751</v>
      </c>
      <c r="D263" s="93" t="s">
        <v>743</v>
      </c>
      <c r="E263" s="93" t="b">
        <v>0</v>
      </c>
      <c r="F263" s="93" t="b">
        <v>0</v>
      </c>
      <c r="G263" s="93" t="b">
        <v>0</v>
      </c>
      <c r="H263" s="93" t="b">
        <v>1</v>
      </c>
      <c r="I263" s="93" t="b">
        <v>0</v>
      </c>
      <c r="J263" s="155">
        <v>17.45</v>
      </c>
      <c r="K263" s="155">
        <v>20.399999999999999</v>
      </c>
      <c r="L263" s="93">
        <v>3</v>
      </c>
      <c r="M263" s="93">
        <v>3</v>
      </c>
      <c r="N263" s="93">
        <v>4</v>
      </c>
      <c r="O263" s="83" t="s">
        <v>741</v>
      </c>
      <c r="P263" s="86" t="str">
        <f>INDEX('Daily Activity List'!B:B,MATCH(A263,'Daily Activity List'!$A:$A))</f>
        <v>ClO2 - Characterization Sampling3</v>
      </c>
      <c r="Q263" s="99" t="str">
        <f t="shared" si="34"/>
        <v>Wipe</v>
      </c>
      <c r="R263" s="156">
        <f t="shared" si="35"/>
        <v>4.4166666666666634</v>
      </c>
      <c r="S263" s="156" t="str">
        <f t="shared" si="36"/>
        <v/>
      </c>
      <c r="T263" s="156" t="str">
        <f t="shared" si="37"/>
        <v/>
      </c>
      <c r="U263" s="156" t="str">
        <f t="shared" si="38"/>
        <v/>
      </c>
      <c r="V263" s="156">
        <f t="shared" si="39"/>
        <v>4.4166666666666634</v>
      </c>
    </row>
    <row r="264" spans="1:22" x14ac:dyDescent="0.25">
      <c r="A264" s="91">
        <v>40674</v>
      </c>
      <c r="B264" s="93">
        <v>106</v>
      </c>
      <c r="C264" s="93" t="s">
        <v>751</v>
      </c>
      <c r="D264" s="93" t="s">
        <v>743</v>
      </c>
      <c r="E264" s="93" t="b">
        <v>0</v>
      </c>
      <c r="F264" s="93" t="b">
        <v>0</v>
      </c>
      <c r="G264" s="93" t="b">
        <v>0</v>
      </c>
      <c r="H264" s="93" t="b">
        <v>0</v>
      </c>
      <c r="I264" s="93" t="b">
        <v>1</v>
      </c>
      <c r="J264" s="155">
        <v>22.48</v>
      </c>
      <c r="K264" s="155">
        <v>26.24</v>
      </c>
      <c r="L264" s="93">
        <v>3</v>
      </c>
      <c r="M264" s="93">
        <v>4</v>
      </c>
      <c r="N264" s="93">
        <v>4</v>
      </c>
      <c r="O264" s="83" t="s">
        <v>745</v>
      </c>
      <c r="P264" s="86" t="str">
        <f>INDEX('Daily Activity List'!B:B,MATCH(A264,'Daily Activity List'!$A:$A))</f>
        <v>ClO2 - Characterization Sampling3</v>
      </c>
      <c r="Q264" s="99" t="str">
        <f t="shared" si="34"/>
        <v>Vac</v>
      </c>
      <c r="R264" s="156">
        <f t="shared" si="35"/>
        <v>5.1999999999999993</v>
      </c>
      <c r="S264" s="156" t="str">
        <f t="shared" si="36"/>
        <v/>
      </c>
      <c r="T264" s="156">
        <f t="shared" si="37"/>
        <v>5.1999999999999993</v>
      </c>
      <c r="U264" s="156" t="str">
        <f t="shared" si="38"/>
        <v/>
      </c>
      <c r="V264" s="156" t="str">
        <f t="shared" si="39"/>
        <v/>
      </c>
    </row>
    <row r="265" spans="1:22" x14ac:dyDescent="0.25">
      <c r="A265" s="91">
        <v>40674</v>
      </c>
      <c r="B265" s="93">
        <v>106</v>
      </c>
      <c r="C265" s="93" t="s">
        <v>751</v>
      </c>
      <c r="D265" s="93" t="s">
        <v>743</v>
      </c>
      <c r="E265" s="93" t="b">
        <v>0</v>
      </c>
      <c r="F265" s="93" t="b">
        <v>0</v>
      </c>
      <c r="G265" s="93" t="b">
        <v>0</v>
      </c>
      <c r="H265" s="93" t="b">
        <v>0</v>
      </c>
      <c r="I265" s="93" t="b">
        <v>1</v>
      </c>
      <c r="J265" s="155">
        <v>16.03</v>
      </c>
      <c r="K265" s="155">
        <v>22.04</v>
      </c>
      <c r="L265" s="93">
        <v>3</v>
      </c>
      <c r="M265" s="93">
        <v>4</v>
      </c>
      <c r="N265" s="93">
        <v>5</v>
      </c>
      <c r="O265" s="83" t="s">
        <v>750</v>
      </c>
      <c r="P265" s="86" t="str">
        <f>INDEX('Daily Activity List'!B:B,MATCH(A265,'Daily Activity List'!$A:$A))</f>
        <v>ClO2 - Characterization Sampling3</v>
      </c>
      <c r="Q265" s="99" t="str">
        <f t="shared" si="34"/>
        <v>Vac</v>
      </c>
      <c r="R265" s="156">
        <f t="shared" si="35"/>
        <v>6.116666666666668</v>
      </c>
      <c r="S265" s="156" t="str">
        <f t="shared" si="36"/>
        <v/>
      </c>
      <c r="T265" s="156">
        <f t="shared" si="37"/>
        <v>6.116666666666668</v>
      </c>
      <c r="U265" s="156" t="str">
        <f t="shared" si="38"/>
        <v/>
      </c>
      <c r="V265" s="156" t="str">
        <f t="shared" si="39"/>
        <v/>
      </c>
    </row>
    <row r="266" spans="1:22" x14ac:dyDescent="0.25">
      <c r="A266" s="91">
        <v>40674</v>
      </c>
      <c r="B266" s="93">
        <v>106</v>
      </c>
      <c r="C266" s="93" t="s">
        <v>751</v>
      </c>
      <c r="D266" s="93" t="s">
        <v>743</v>
      </c>
      <c r="E266" s="93" t="b">
        <v>0</v>
      </c>
      <c r="F266" s="93" t="b">
        <v>1</v>
      </c>
      <c r="G266" s="93" t="b">
        <v>0</v>
      </c>
      <c r="H266" s="93" t="b">
        <v>0</v>
      </c>
      <c r="I266" s="93" t="b">
        <v>0</v>
      </c>
      <c r="J266" s="155">
        <v>28.56</v>
      </c>
      <c r="K266" s="155">
        <v>32.270000000000003</v>
      </c>
      <c r="L266" s="93">
        <v>3</v>
      </c>
      <c r="M266" s="93">
        <v>3</v>
      </c>
      <c r="N266" s="93">
        <v>4</v>
      </c>
      <c r="O266" s="83" t="s">
        <v>761</v>
      </c>
      <c r="P266" s="86" t="str">
        <f>INDEX('Daily Activity List'!B:B,MATCH(A266,'Daily Activity List'!$A:$A))</f>
        <v>ClO2 - Characterization Sampling3</v>
      </c>
      <c r="Q266" s="99" t="str">
        <f t="shared" si="34"/>
        <v>Sp Stick</v>
      </c>
      <c r="R266" s="156">
        <f t="shared" si="35"/>
        <v>5.3833333333333337</v>
      </c>
      <c r="S266" s="156">
        <f t="shared" si="36"/>
        <v>5.3833333333333337</v>
      </c>
      <c r="T266" s="156" t="str">
        <f t="shared" si="37"/>
        <v/>
      </c>
      <c r="U266" s="156" t="str">
        <f t="shared" si="38"/>
        <v/>
      </c>
      <c r="V266" s="156" t="str">
        <f t="shared" si="39"/>
        <v/>
      </c>
    </row>
    <row r="267" spans="1:22" x14ac:dyDescent="0.25">
      <c r="A267" s="91">
        <v>40674</v>
      </c>
      <c r="B267" s="93">
        <v>106</v>
      </c>
      <c r="C267" s="93" t="s">
        <v>751</v>
      </c>
      <c r="D267" s="93" t="s">
        <v>743</v>
      </c>
      <c r="E267" s="93" t="b">
        <v>0</v>
      </c>
      <c r="F267" s="93" t="b">
        <v>0</v>
      </c>
      <c r="G267" s="93" t="b">
        <v>1</v>
      </c>
      <c r="H267" s="93" t="b">
        <v>0</v>
      </c>
      <c r="I267" s="93" t="b">
        <v>0</v>
      </c>
      <c r="J267" s="155">
        <v>35.47</v>
      </c>
      <c r="K267" s="155">
        <v>38.1</v>
      </c>
      <c r="L267" s="93">
        <v>3</v>
      </c>
      <c r="M267" s="93">
        <v>3</v>
      </c>
      <c r="N267" s="93">
        <v>4</v>
      </c>
      <c r="O267" s="83" t="s">
        <v>829</v>
      </c>
      <c r="P267" s="86" t="str">
        <f>INDEX('Daily Activity List'!B:B,MATCH(A267,'Daily Activity List'!$A:$A))</f>
        <v>ClO2 - Characterization Sampling3</v>
      </c>
      <c r="Q267" s="99" t="str">
        <f t="shared" si="34"/>
        <v>Swab</v>
      </c>
      <c r="R267" s="156">
        <f t="shared" si="35"/>
        <v>3.9500000000000028</v>
      </c>
      <c r="S267" s="156" t="str">
        <f t="shared" si="36"/>
        <v/>
      </c>
      <c r="T267" s="156" t="str">
        <f t="shared" si="37"/>
        <v/>
      </c>
      <c r="U267" s="156">
        <f t="shared" si="38"/>
        <v>3.9500000000000028</v>
      </c>
      <c r="V267" s="156" t="str">
        <f t="shared" si="39"/>
        <v/>
      </c>
    </row>
    <row r="268" spans="1:22" x14ac:dyDescent="0.25">
      <c r="A268" s="91">
        <v>40674</v>
      </c>
      <c r="B268" s="93">
        <v>106</v>
      </c>
      <c r="C268" s="93" t="s">
        <v>751</v>
      </c>
      <c r="D268" s="93" t="s">
        <v>743</v>
      </c>
      <c r="E268" s="93" t="b">
        <v>0</v>
      </c>
      <c r="F268" s="93" t="b">
        <v>0</v>
      </c>
      <c r="G268" s="93" t="b">
        <v>0</v>
      </c>
      <c r="H268" s="93" t="b">
        <v>0</v>
      </c>
      <c r="I268" s="93" t="b">
        <v>1</v>
      </c>
      <c r="J268" s="155">
        <v>0</v>
      </c>
      <c r="K268" s="155">
        <v>5.53</v>
      </c>
      <c r="L268" s="93">
        <v>4</v>
      </c>
      <c r="M268" s="93">
        <v>3</v>
      </c>
      <c r="N268" s="93">
        <v>4</v>
      </c>
      <c r="O268" s="83" t="s">
        <v>791</v>
      </c>
      <c r="P268" s="86" t="str">
        <f>INDEX('Daily Activity List'!B:B,MATCH(A268,'Daily Activity List'!$A:$A))</f>
        <v>ClO2 - Characterization Sampling3</v>
      </c>
      <c r="Q268" s="99" t="str">
        <f t="shared" si="34"/>
        <v>Vac</v>
      </c>
      <c r="R268" s="156">
        <f t="shared" si="35"/>
        <v>5.8833333333333337</v>
      </c>
      <c r="S268" s="156" t="str">
        <f t="shared" si="36"/>
        <v/>
      </c>
      <c r="T268" s="156">
        <f t="shared" si="37"/>
        <v>5.8833333333333337</v>
      </c>
      <c r="U268" s="156" t="str">
        <f t="shared" si="38"/>
        <v/>
      </c>
      <c r="V268" s="156" t="str">
        <f t="shared" si="39"/>
        <v/>
      </c>
    </row>
    <row r="269" spans="1:22" x14ac:dyDescent="0.25">
      <c r="A269" s="91">
        <v>40674</v>
      </c>
      <c r="B269" s="93">
        <v>106</v>
      </c>
      <c r="C269" s="93" t="s">
        <v>751</v>
      </c>
      <c r="D269" s="93" t="s">
        <v>743</v>
      </c>
      <c r="E269" s="93" t="b">
        <v>0</v>
      </c>
      <c r="F269" s="93" t="b">
        <v>0</v>
      </c>
      <c r="G269" s="93" t="b">
        <v>1</v>
      </c>
      <c r="H269" s="93" t="b">
        <v>0</v>
      </c>
      <c r="I269" s="93" t="b">
        <v>0</v>
      </c>
      <c r="J269" s="155">
        <v>11.3</v>
      </c>
      <c r="K269" s="155">
        <v>13.44</v>
      </c>
      <c r="L269" s="93">
        <v>3</v>
      </c>
      <c r="M269" s="93">
        <v>4</v>
      </c>
      <c r="N269" s="93">
        <v>4</v>
      </c>
      <c r="O269" s="83" t="s">
        <v>786</v>
      </c>
      <c r="P269" s="86" t="str">
        <f>INDEX('Daily Activity List'!B:B,MATCH(A269,'Daily Activity List'!$A:$A))</f>
        <v>ClO2 - Characterization Sampling3</v>
      </c>
      <c r="Q269" s="99" t="str">
        <f t="shared" si="34"/>
        <v>Swab</v>
      </c>
      <c r="R269" s="156">
        <f t="shared" si="35"/>
        <v>3.2333333333333338</v>
      </c>
      <c r="S269" s="156" t="str">
        <f t="shared" si="36"/>
        <v/>
      </c>
      <c r="T269" s="156" t="str">
        <f t="shared" si="37"/>
        <v/>
      </c>
      <c r="U269" s="156">
        <f t="shared" si="38"/>
        <v>3.2333333333333338</v>
      </c>
      <c r="V269" s="156" t="str">
        <f t="shared" si="39"/>
        <v/>
      </c>
    </row>
    <row r="270" spans="1:22" x14ac:dyDescent="0.25">
      <c r="A270" s="91">
        <v>40674</v>
      </c>
      <c r="B270" s="93">
        <v>104</v>
      </c>
      <c r="C270" s="93" t="s">
        <v>751</v>
      </c>
      <c r="D270" s="93" t="s">
        <v>782</v>
      </c>
      <c r="E270" s="93" t="b">
        <v>0</v>
      </c>
      <c r="F270" s="93" t="b">
        <v>1</v>
      </c>
      <c r="G270" s="93" t="b">
        <v>0</v>
      </c>
      <c r="H270" s="93" t="b">
        <v>0</v>
      </c>
      <c r="I270" s="93" t="b">
        <v>0</v>
      </c>
      <c r="J270" s="155">
        <v>39.44</v>
      </c>
      <c r="K270" s="155">
        <v>41.57</v>
      </c>
      <c r="L270" s="93">
        <v>3</v>
      </c>
      <c r="M270" s="93">
        <v>3</v>
      </c>
      <c r="N270" s="93">
        <v>4</v>
      </c>
      <c r="O270" s="83" t="s">
        <v>742</v>
      </c>
      <c r="P270" s="86" t="str">
        <f>INDEX('Daily Activity List'!B:B,MATCH(A270,'Daily Activity List'!$A:$A))</f>
        <v>ClO2 - Characterization Sampling3</v>
      </c>
      <c r="Q270" s="99" t="str">
        <f t="shared" si="34"/>
        <v>Sp Stick</v>
      </c>
      <c r="R270" s="156">
        <f t="shared" si="35"/>
        <v>3.6833333333333322</v>
      </c>
      <c r="S270" s="156">
        <f t="shared" si="36"/>
        <v>3.6833333333333322</v>
      </c>
      <c r="T270" s="156" t="str">
        <f t="shared" si="37"/>
        <v/>
      </c>
      <c r="U270" s="156" t="str">
        <f t="shared" si="38"/>
        <v/>
      </c>
      <c r="V270" s="156" t="str">
        <f t="shared" si="39"/>
        <v/>
      </c>
    </row>
    <row r="271" spans="1:22" x14ac:dyDescent="0.25">
      <c r="A271" s="91">
        <v>40674</v>
      </c>
      <c r="B271" s="93">
        <v>104</v>
      </c>
      <c r="C271" s="93" t="s">
        <v>751</v>
      </c>
      <c r="D271" s="93" t="s">
        <v>782</v>
      </c>
      <c r="E271" s="93" t="b">
        <v>0</v>
      </c>
      <c r="F271" s="93" t="b">
        <v>0</v>
      </c>
      <c r="G271" s="93" t="b">
        <v>0</v>
      </c>
      <c r="H271" s="93" t="b">
        <v>1</v>
      </c>
      <c r="I271" s="93" t="b">
        <v>0</v>
      </c>
      <c r="J271" s="155">
        <v>43.2</v>
      </c>
      <c r="K271" s="155">
        <v>43.43</v>
      </c>
      <c r="L271" s="93">
        <v>5</v>
      </c>
      <c r="M271" s="93">
        <v>5</v>
      </c>
      <c r="N271" s="93">
        <v>5</v>
      </c>
      <c r="O271" s="83" t="s">
        <v>736</v>
      </c>
      <c r="P271" s="86" t="str">
        <f>INDEX('Daily Activity List'!B:B,MATCH(A271,'Daily Activity List'!$A:$A))</f>
        <v>ClO2 - Characterization Sampling3</v>
      </c>
      <c r="Q271" s="99" t="str">
        <f t="shared" si="34"/>
        <v>Wipe</v>
      </c>
      <c r="R271" s="156">
        <f t="shared" si="35"/>
        <v>1.0500000000000067</v>
      </c>
      <c r="S271" s="156" t="str">
        <f t="shared" si="36"/>
        <v/>
      </c>
      <c r="T271" s="156" t="str">
        <f t="shared" si="37"/>
        <v/>
      </c>
      <c r="U271" s="156" t="str">
        <f t="shared" si="38"/>
        <v/>
      </c>
      <c r="V271" s="156">
        <f t="shared" si="39"/>
        <v>1.0500000000000067</v>
      </c>
    </row>
    <row r="272" spans="1:22" x14ac:dyDescent="0.25">
      <c r="A272" s="91">
        <v>40674</v>
      </c>
      <c r="B272" s="93">
        <v>104</v>
      </c>
      <c r="C272" s="93" t="s">
        <v>751</v>
      </c>
      <c r="D272" s="93" t="s">
        <v>782</v>
      </c>
      <c r="E272" s="93" t="b">
        <v>0</v>
      </c>
      <c r="F272" s="93" t="b">
        <v>1</v>
      </c>
      <c r="G272" s="93" t="b">
        <v>0</v>
      </c>
      <c r="H272" s="93" t="b">
        <v>0</v>
      </c>
      <c r="I272" s="93" t="b">
        <v>0</v>
      </c>
      <c r="J272" s="155">
        <v>44.36</v>
      </c>
      <c r="K272" s="155">
        <v>45.22</v>
      </c>
      <c r="L272" s="93">
        <v>5</v>
      </c>
      <c r="M272" s="93">
        <v>5</v>
      </c>
      <c r="N272" s="93">
        <v>5</v>
      </c>
      <c r="O272" s="83" t="s">
        <v>736</v>
      </c>
      <c r="P272" s="86" t="str">
        <f>INDEX('Daily Activity List'!B:B,MATCH(A272,'Daily Activity List'!$A:$A))</f>
        <v>ClO2 - Characterization Sampling3</v>
      </c>
      <c r="Q272" s="99" t="str">
        <f t="shared" si="34"/>
        <v>Sp Stick</v>
      </c>
      <c r="R272" s="156">
        <f t="shared" si="35"/>
        <v>1.9666666666666663</v>
      </c>
      <c r="S272" s="156">
        <f t="shared" si="36"/>
        <v>1.9666666666666663</v>
      </c>
      <c r="T272" s="156" t="str">
        <f t="shared" si="37"/>
        <v/>
      </c>
      <c r="U272" s="156" t="str">
        <f t="shared" si="38"/>
        <v/>
      </c>
      <c r="V272" s="156" t="str">
        <f t="shared" si="39"/>
        <v/>
      </c>
    </row>
    <row r="273" spans="1:22" x14ac:dyDescent="0.25">
      <c r="A273" s="91">
        <v>40674</v>
      </c>
      <c r="B273" s="93">
        <v>104</v>
      </c>
      <c r="C273" s="93" t="s">
        <v>751</v>
      </c>
      <c r="D273" s="93" t="s">
        <v>782</v>
      </c>
      <c r="E273" s="93" t="b">
        <v>0</v>
      </c>
      <c r="F273" s="93" t="b">
        <v>0</v>
      </c>
      <c r="G273" s="93" t="b">
        <v>1</v>
      </c>
      <c r="H273" s="93" t="b">
        <v>0</v>
      </c>
      <c r="I273" s="93" t="b">
        <v>0</v>
      </c>
      <c r="J273" s="155">
        <v>46.26</v>
      </c>
      <c r="K273" s="155">
        <v>47.54</v>
      </c>
      <c r="L273" s="93">
        <v>4</v>
      </c>
      <c r="M273" s="93">
        <v>5</v>
      </c>
      <c r="N273" s="93">
        <v>4</v>
      </c>
      <c r="O273" s="83" t="s">
        <v>736</v>
      </c>
      <c r="P273" s="86" t="str">
        <f>INDEX('Daily Activity List'!B:B,MATCH(A273,'Daily Activity List'!$A:$A))</f>
        <v>ClO2 - Characterization Sampling3</v>
      </c>
      <c r="Q273" s="99" t="str">
        <f t="shared" si="34"/>
        <v>Swab</v>
      </c>
      <c r="R273" s="156">
        <f t="shared" si="35"/>
        <v>2.3333333333333286</v>
      </c>
      <c r="S273" s="156" t="str">
        <f t="shared" si="36"/>
        <v/>
      </c>
      <c r="T273" s="156" t="str">
        <f t="shared" si="37"/>
        <v/>
      </c>
      <c r="U273" s="156">
        <f t="shared" si="38"/>
        <v>2.3333333333333286</v>
      </c>
      <c r="V273" s="156" t="str">
        <f t="shared" si="39"/>
        <v/>
      </c>
    </row>
  </sheetData>
  <printOptions horizontalCentered="1"/>
  <pageMargins left="0.7" right="0.7" top="0.75" bottom="0.75" header="0.3" footer="0.3"/>
  <pageSetup scale="41" fitToHeight="4" orientation="landscape" r:id="rId1"/>
  <headerFooter>
    <oddHeader>&amp;C&amp;F</oddHeader>
    <oddFooter>&amp;LFor Official Use Only&amp;C&amp;A&amp;R&amp;D</oddFooter>
  </headerFooter>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O85"/>
  <sheetViews>
    <sheetView topLeftCell="A77" workbookViewId="0">
      <selection activeCell="D78" sqref="D78"/>
    </sheetView>
  </sheetViews>
  <sheetFormatPr defaultRowHeight="15" x14ac:dyDescent="0.25"/>
  <cols>
    <col min="1" max="1" width="36.5703125" style="14" customWidth="1"/>
    <col min="2" max="2" width="10.28515625" style="1" customWidth="1"/>
    <col min="3" max="3" width="10.28515625" style="17" customWidth="1"/>
    <col min="4" max="4" width="10.7109375" style="1" customWidth="1"/>
    <col min="5" max="5" width="10.140625" style="4" customWidth="1"/>
    <col min="6" max="6" width="9.42578125" style="1" bestFit="1" customWidth="1"/>
    <col min="7" max="7" width="10.140625" style="1" bestFit="1" customWidth="1"/>
    <col min="8" max="8" width="10.7109375" style="1" bestFit="1" customWidth="1"/>
    <col min="9" max="9" width="10.5703125" style="1" bestFit="1" customWidth="1"/>
    <col min="10" max="10" width="10.5703125" bestFit="1" customWidth="1"/>
    <col min="11" max="12" width="10" bestFit="1" customWidth="1"/>
    <col min="13" max="13" width="12" customWidth="1"/>
  </cols>
  <sheetData>
    <row r="1" spans="1:10" s="10" customFormat="1" ht="45" x14ac:dyDescent="0.25">
      <c r="A1" s="75" t="s">
        <v>830</v>
      </c>
      <c r="B1" s="350" t="s">
        <v>831</v>
      </c>
      <c r="C1" s="172" t="s">
        <v>832</v>
      </c>
      <c r="D1" s="350" t="s">
        <v>833</v>
      </c>
      <c r="E1" s="9"/>
      <c r="F1" s="67" t="s">
        <v>834</v>
      </c>
      <c r="G1" s="45">
        <f>Knobs!B2</f>
        <v>2</v>
      </c>
      <c r="H1" s="45"/>
      <c r="I1" s="45"/>
      <c r="J1" s="43"/>
    </row>
    <row r="2" spans="1:10" x14ac:dyDescent="0.25">
      <c r="A2" s="78" t="s">
        <v>835</v>
      </c>
      <c r="B2" s="93">
        <v>40</v>
      </c>
      <c r="C2" s="173">
        <f>'Team Makeup'!$N$22</f>
        <v>112.5</v>
      </c>
      <c r="D2" s="174">
        <f>B2*C2</f>
        <v>4500</v>
      </c>
      <c r="F2" s="68" t="s">
        <v>140</v>
      </c>
      <c r="G2" s="55"/>
      <c r="H2" s="55"/>
      <c r="I2" s="55"/>
      <c r="J2" s="70"/>
    </row>
    <row r="3" spans="1:10" x14ac:dyDescent="0.25">
      <c r="A3" s="78" t="s">
        <v>836</v>
      </c>
      <c r="B3" s="93">
        <v>40</v>
      </c>
      <c r="C3" s="173">
        <f>'Team Makeup'!$N$22</f>
        <v>112.5</v>
      </c>
      <c r="D3" s="174">
        <f t="shared" ref="D3:D8" si="0">B3*C3</f>
        <v>4500</v>
      </c>
      <c r="F3" s="68" t="s">
        <v>141</v>
      </c>
      <c r="G3" s="55"/>
      <c r="H3" s="55"/>
      <c r="I3" s="55"/>
      <c r="J3" s="70"/>
    </row>
    <row r="4" spans="1:10" ht="15.75" thickBot="1" x14ac:dyDescent="0.3">
      <c r="A4" s="78" t="s">
        <v>837</v>
      </c>
      <c r="B4" s="93">
        <v>40</v>
      </c>
      <c r="C4" s="173">
        <f>'Team Makeup'!$N$22</f>
        <v>112.5</v>
      </c>
      <c r="D4" s="174">
        <f t="shared" si="0"/>
        <v>4500</v>
      </c>
      <c r="F4" s="69" t="s">
        <v>142</v>
      </c>
      <c r="G4" s="71"/>
      <c r="H4" s="71"/>
      <c r="I4" s="71"/>
      <c r="J4" s="72"/>
    </row>
    <row r="5" spans="1:10" ht="30" x14ac:dyDescent="0.25">
      <c r="A5" s="78" t="s">
        <v>838</v>
      </c>
      <c r="B5" s="93">
        <v>40</v>
      </c>
      <c r="C5" s="173">
        <f>'Team Makeup'!$N$22</f>
        <v>112.5</v>
      </c>
      <c r="D5" s="174">
        <f t="shared" si="0"/>
        <v>4500</v>
      </c>
      <c r="E5" s="4" t="s">
        <v>839</v>
      </c>
    </row>
    <row r="6" spans="1:10" x14ac:dyDescent="0.25">
      <c r="A6" s="78" t="s">
        <v>840</v>
      </c>
      <c r="B6" s="93">
        <v>40</v>
      </c>
      <c r="C6" s="173">
        <f>'Team Makeup'!N24</f>
        <v>150</v>
      </c>
      <c r="D6" s="174">
        <f t="shared" si="0"/>
        <v>6000</v>
      </c>
      <c r="E6" s="4" t="s">
        <v>839</v>
      </c>
    </row>
    <row r="7" spans="1:10" ht="30" x14ac:dyDescent="0.25">
      <c r="A7" s="78" t="s">
        <v>841</v>
      </c>
      <c r="B7" s="93">
        <v>40</v>
      </c>
      <c r="C7" s="173">
        <f>'Team Makeup'!$N$22</f>
        <v>112.5</v>
      </c>
      <c r="D7" s="174">
        <f t="shared" si="0"/>
        <v>4500</v>
      </c>
      <c r="E7" s="4" t="s">
        <v>839</v>
      </c>
    </row>
    <row r="8" spans="1:10" ht="30" x14ac:dyDescent="0.25">
      <c r="A8" s="78" t="s">
        <v>842</v>
      </c>
      <c r="B8" s="93">
        <v>40</v>
      </c>
      <c r="C8" s="173">
        <f>'Team Makeup'!$N$25</f>
        <v>510</v>
      </c>
      <c r="D8" s="174">
        <f t="shared" si="0"/>
        <v>20400</v>
      </c>
      <c r="E8" s="4" t="s">
        <v>839</v>
      </c>
    </row>
    <row r="9" spans="1:10" x14ac:dyDescent="0.25">
      <c r="A9" s="175" t="s">
        <v>843</v>
      </c>
      <c r="B9" s="84"/>
      <c r="C9" s="173"/>
      <c r="D9" s="176">
        <f>SUM(D2:D8)</f>
        <v>48900</v>
      </c>
    </row>
    <row r="10" spans="1:10" x14ac:dyDescent="0.25">
      <c r="A10" s="75" t="s">
        <v>844</v>
      </c>
      <c r="B10" s="117"/>
      <c r="C10" s="164"/>
      <c r="D10" s="165"/>
      <c r="E10" s="160"/>
    </row>
    <row r="11" spans="1:10" x14ac:dyDescent="0.25">
      <c r="A11" s="78" t="s">
        <v>845</v>
      </c>
      <c r="B11" s="166">
        <f>100/2000</f>
        <v>0.05</v>
      </c>
      <c r="C11" s="167" t="s">
        <v>846</v>
      </c>
      <c r="D11" s="165"/>
      <c r="E11" s="160"/>
    </row>
    <row r="12" spans="1:10" x14ac:dyDescent="0.25">
      <c r="A12" s="78" t="s">
        <v>847</v>
      </c>
      <c r="B12" s="168">
        <f>50/10000</f>
        <v>5.0000000000000001E-3</v>
      </c>
      <c r="C12" s="167" t="s">
        <v>848</v>
      </c>
      <c r="D12" s="165"/>
      <c r="E12" s="160"/>
    </row>
    <row r="13" spans="1:10" x14ac:dyDescent="0.25">
      <c r="A13" s="78" t="s">
        <v>849</v>
      </c>
      <c r="B13" s="169">
        <v>5</v>
      </c>
      <c r="C13" s="167"/>
      <c r="D13" s="165"/>
      <c r="E13" s="160"/>
    </row>
    <row r="14" spans="1:10" x14ac:dyDescent="0.25">
      <c r="A14" s="78" t="s">
        <v>850</v>
      </c>
      <c r="B14" s="93">
        <v>10</v>
      </c>
      <c r="C14" s="349"/>
      <c r="D14" s="117"/>
      <c r="E14" s="160"/>
    </row>
    <row r="15" spans="1:10" x14ac:dyDescent="0.25">
      <c r="A15" s="78" t="s">
        <v>851</v>
      </c>
      <c r="B15" s="93">
        <v>200</v>
      </c>
      <c r="C15" s="349"/>
      <c r="D15" s="117"/>
      <c r="E15" s="160"/>
    </row>
    <row r="16" spans="1:10" x14ac:dyDescent="0.25">
      <c r="A16" s="78" t="s">
        <v>852</v>
      </c>
      <c r="B16" s="93">
        <v>10</v>
      </c>
      <c r="C16" s="349"/>
      <c r="D16" s="117"/>
      <c r="E16" s="160"/>
    </row>
    <row r="17" spans="1:10" x14ac:dyDescent="0.25">
      <c r="A17" s="78" t="s">
        <v>853</v>
      </c>
      <c r="B17" s="170">
        <v>10</v>
      </c>
      <c r="C17" s="167"/>
      <c r="D17" s="165"/>
      <c r="E17" s="160"/>
    </row>
    <row r="18" spans="1:10" x14ac:dyDescent="0.25">
      <c r="A18" s="78" t="s">
        <v>854</v>
      </c>
      <c r="B18" s="170">
        <v>100</v>
      </c>
      <c r="C18" s="167"/>
      <c r="D18" s="165"/>
      <c r="E18" s="160"/>
    </row>
    <row r="19" spans="1:10" x14ac:dyDescent="0.25">
      <c r="A19" s="78" t="s">
        <v>855</v>
      </c>
      <c r="B19" s="93">
        <f>20*2000</f>
        <v>40000</v>
      </c>
      <c r="C19" s="349"/>
      <c r="D19" s="117"/>
      <c r="E19" s="160"/>
    </row>
    <row r="20" spans="1:10" x14ac:dyDescent="0.25">
      <c r="A20" s="78" t="s">
        <v>856</v>
      </c>
      <c r="B20" s="93">
        <v>5000</v>
      </c>
      <c r="C20" s="349"/>
      <c r="D20" s="117"/>
      <c r="E20" s="160"/>
    </row>
    <row r="21" spans="1:10" ht="45" x14ac:dyDescent="0.25">
      <c r="A21" s="78" t="s">
        <v>857</v>
      </c>
      <c r="B21" s="171">
        <f>'Team Makeup'!$N$11/100</f>
        <v>3.3</v>
      </c>
      <c r="C21" s="161" t="s">
        <v>858</v>
      </c>
      <c r="D21" s="164"/>
      <c r="E21" s="160"/>
    </row>
    <row r="22" spans="1:10" x14ac:dyDescent="0.25">
      <c r="A22" s="78" t="s">
        <v>859</v>
      </c>
      <c r="B22" s="169"/>
      <c r="C22" s="161" t="s">
        <v>860</v>
      </c>
      <c r="D22" s="164"/>
      <c r="E22" s="160"/>
    </row>
    <row r="23" spans="1:10" x14ac:dyDescent="0.25">
      <c r="B23" s="17"/>
      <c r="D23" s="17"/>
      <c r="E23" s="12"/>
    </row>
    <row r="24" spans="1:10" s="14" customFormat="1" ht="90" x14ac:dyDescent="0.25">
      <c r="A24" s="75" t="s">
        <v>861</v>
      </c>
      <c r="B24" s="172" t="s">
        <v>862</v>
      </c>
      <c r="C24" s="172" t="s">
        <v>863</v>
      </c>
      <c r="D24" s="172" t="s">
        <v>864</v>
      </c>
      <c r="E24" s="172" t="s">
        <v>865</v>
      </c>
      <c r="F24" s="172" t="s">
        <v>866</v>
      </c>
      <c r="G24" s="172" t="s">
        <v>867</v>
      </c>
      <c r="H24" s="172" t="s">
        <v>868</v>
      </c>
      <c r="I24" s="172" t="s">
        <v>869</v>
      </c>
    </row>
    <row r="25" spans="1:10" x14ac:dyDescent="0.25">
      <c r="A25" s="177" t="s">
        <v>870</v>
      </c>
      <c r="B25" s="178">
        <f>$B$11</f>
        <v>0.05</v>
      </c>
      <c r="C25" s="178">
        <f>$B$11*$B$18</f>
        <v>5</v>
      </c>
      <c r="D25" s="178">
        <f>$B$11*$B18</f>
        <v>5</v>
      </c>
      <c r="E25" s="178">
        <f>$B$11*$B18</f>
        <v>5</v>
      </c>
      <c r="F25" s="179">
        <f>$B$12</f>
        <v>5.0000000000000001E-3</v>
      </c>
      <c r="G25" s="178">
        <f>$B$12*$B$18</f>
        <v>0.5</v>
      </c>
      <c r="H25" s="178">
        <f>$B$12*$B18</f>
        <v>0.5</v>
      </c>
      <c r="I25" s="178">
        <f>$B$12*$B18</f>
        <v>0.5</v>
      </c>
    </row>
    <row r="26" spans="1:10" x14ac:dyDescent="0.25">
      <c r="A26" s="177" t="s">
        <v>871</v>
      </c>
      <c r="B26" s="178">
        <f t="shared" ref="B26:B27" si="1">$B$11</f>
        <v>0.05</v>
      </c>
      <c r="C26" s="178">
        <f>$B$11*$B$18</f>
        <v>5</v>
      </c>
      <c r="D26" s="178">
        <f>$B$11*$B$17</f>
        <v>0.5</v>
      </c>
      <c r="E26" s="178">
        <f>$B$11*$B$17</f>
        <v>0.5</v>
      </c>
      <c r="F26" s="179">
        <f t="shared" ref="F26:F27" si="2">$B$12</f>
        <v>5.0000000000000001E-3</v>
      </c>
      <c r="G26" s="178">
        <f>$B$12*$B$18</f>
        <v>0.5</v>
      </c>
      <c r="H26" s="178">
        <f>$B$12*$B$17</f>
        <v>0.05</v>
      </c>
      <c r="I26" s="178">
        <f>$B$12*$B$17</f>
        <v>0.05</v>
      </c>
    </row>
    <row r="27" spans="1:10" x14ac:dyDescent="0.25">
      <c r="A27" s="177" t="s">
        <v>872</v>
      </c>
      <c r="B27" s="178">
        <f t="shared" si="1"/>
        <v>0.05</v>
      </c>
      <c r="C27" s="178">
        <f>$B$11*$B$18</f>
        <v>5</v>
      </c>
      <c r="D27" s="178">
        <f>$B$11</f>
        <v>0.05</v>
      </c>
      <c r="E27" s="178">
        <f>$B$11</f>
        <v>0.05</v>
      </c>
      <c r="F27" s="179">
        <f t="shared" si="2"/>
        <v>5.0000000000000001E-3</v>
      </c>
      <c r="G27" s="178">
        <f>$B$12*$B$18</f>
        <v>0.5</v>
      </c>
      <c r="H27" s="178">
        <f>$B$12</f>
        <v>5.0000000000000001E-3</v>
      </c>
      <c r="I27" s="178">
        <f>$B$12</f>
        <v>5.0000000000000001E-3</v>
      </c>
    </row>
    <row r="28" spans="1:10" x14ac:dyDescent="0.25">
      <c r="A28" s="180"/>
      <c r="B28" s="178"/>
      <c r="C28" s="178"/>
      <c r="D28" s="178"/>
      <c r="E28" s="178"/>
      <c r="F28" s="179"/>
      <c r="G28" s="178"/>
      <c r="H28" s="178"/>
      <c r="I28" s="178"/>
    </row>
    <row r="29" spans="1:10" ht="105" x14ac:dyDescent="0.25">
      <c r="A29" s="75" t="s">
        <v>873</v>
      </c>
      <c r="B29" s="172" t="s">
        <v>874</v>
      </c>
      <c r="C29" s="172" t="s">
        <v>875</v>
      </c>
      <c r="D29" s="172" t="s">
        <v>876</v>
      </c>
      <c r="E29" s="172" t="s">
        <v>877</v>
      </c>
      <c r="F29" s="172" t="s">
        <v>878</v>
      </c>
      <c r="G29" s="172" t="s">
        <v>879</v>
      </c>
      <c r="H29" s="172" t="s">
        <v>880</v>
      </c>
      <c r="I29" s="172" t="s">
        <v>881</v>
      </c>
      <c r="J29" s="37"/>
    </row>
    <row r="30" spans="1:10" x14ac:dyDescent="0.25">
      <c r="A30" s="177" t="s">
        <v>882</v>
      </c>
      <c r="B30" s="174">
        <f>$B$13*$B$14</f>
        <v>50</v>
      </c>
      <c r="C30" s="174">
        <f>$B$13*$B$15*$B$18</f>
        <v>100000</v>
      </c>
      <c r="D30" s="174">
        <f>$B$15*$B$13</f>
        <v>1000</v>
      </c>
      <c r="E30" s="174">
        <f>$B$15*$B$13</f>
        <v>1000</v>
      </c>
      <c r="F30" s="174">
        <f>$B$14*$B$13</f>
        <v>50</v>
      </c>
      <c r="G30" s="174">
        <f>$B$13*$B$16*$B$18</f>
        <v>5000</v>
      </c>
      <c r="H30" s="174">
        <f>$B$16*$B$13</f>
        <v>50</v>
      </c>
      <c r="I30" s="174">
        <f>$B$16*$B$13</f>
        <v>50</v>
      </c>
      <c r="J30" s="41"/>
    </row>
    <row r="31" spans="1:10" x14ac:dyDescent="0.25">
      <c r="A31" s="177" t="s">
        <v>883</v>
      </c>
      <c r="B31" s="174">
        <f t="shared" ref="B31:B32" si="3">$B$13*$B$14</f>
        <v>50</v>
      </c>
      <c r="C31" s="174">
        <f t="shared" ref="C31:C32" si="4">$B$13*$B$15*$B$18</f>
        <v>100000</v>
      </c>
      <c r="D31" s="174">
        <f>$B$13*$B$15*$B$17</f>
        <v>10000</v>
      </c>
      <c r="E31" s="174">
        <f>$B$13*$B$15*$B$17</f>
        <v>10000</v>
      </c>
      <c r="F31" s="174">
        <f t="shared" ref="F31:F32" si="5">$B$14*$B$13</f>
        <v>50</v>
      </c>
      <c r="G31" s="174">
        <f t="shared" ref="G31:G32" si="6">$B$13*$B$16*$B$18</f>
        <v>5000</v>
      </c>
      <c r="H31" s="174">
        <f>$B$13*$B$16*$B$17</f>
        <v>500</v>
      </c>
      <c r="I31" s="174">
        <f>$B$13*$B$16*$B$17</f>
        <v>500</v>
      </c>
      <c r="J31" s="41"/>
    </row>
    <row r="32" spans="1:10" x14ac:dyDescent="0.25">
      <c r="A32" s="177" t="s">
        <v>884</v>
      </c>
      <c r="B32" s="174">
        <f t="shared" si="3"/>
        <v>50</v>
      </c>
      <c r="C32" s="174">
        <f t="shared" si="4"/>
        <v>100000</v>
      </c>
      <c r="D32" s="174">
        <f>$B$13*$B$15*$B$18</f>
        <v>100000</v>
      </c>
      <c r="E32" s="174">
        <f>$B$13*$B$15*$B$18</f>
        <v>100000</v>
      </c>
      <c r="F32" s="174">
        <f t="shared" si="5"/>
        <v>50</v>
      </c>
      <c r="G32" s="174">
        <f t="shared" si="6"/>
        <v>5000</v>
      </c>
      <c r="H32" s="174">
        <f>$B$13*$B$16*$B$18</f>
        <v>5000</v>
      </c>
      <c r="I32" s="174">
        <f>$B$13*$B$16*$B$18</f>
        <v>5000</v>
      </c>
      <c r="J32" s="41"/>
    </row>
    <row r="33" spans="1:15" x14ac:dyDescent="0.25">
      <c r="A33" s="180"/>
      <c r="B33" s="173"/>
      <c r="C33" s="173"/>
      <c r="D33" s="173"/>
      <c r="E33" s="173"/>
      <c r="F33" s="173"/>
      <c r="G33" s="173"/>
      <c r="H33" s="173"/>
      <c r="I33" s="173"/>
    </row>
    <row r="34" spans="1:15" s="14" customFormat="1" ht="75" x14ac:dyDescent="0.25">
      <c r="A34" s="175" t="s">
        <v>885</v>
      </c>
      <c r="B34" s="350" t="str">
        <f>Summary!B33</f>
        <v>Category 1S - Uncontaminated - Solid</v>
      </c>
      <c r="C34" s="350" t="str">
        <f>Summary!C33</f>
        <v>Category 2S - Contaminated - Solid</v>
      </c>
      <c r="D34" s="350" t="str">
        <f>Summary!D33</f>
        <v>Category 3S - Decontaminated - Solid</v>
      </c>
      <c r="E34" s="140" t="str">
        <f>Summary!E33</f>
        <v>Category 4S - Decon Waste - Solid</v>
      </c>
      <c r="F34" s="350" t="str">
        <f>Summary!F33</f>
        <v>Category 1L - Uncontaminated - Liquid</v>
      </c>
      <c r="G34" s="350" t="str">
        <f>Summary!G33</f>
        <v>Category 2L - Contaminated - Liquid</v>
      </c>
      <c r="H34" s="350" t="str">
        <f>Summary!H33</f>
        <v>Category 3L - Decontaminated - Liquid</v>
      </c>
      <c r="I34" s="350" t="str">
        <f>Summary!I33</f>
        <v>Category 4L - Decon Waste - Liquid</v>
      </c>
      <c r="J34" s="172" t="s">
        <v>886</v>
      </c>
      <c r="K34" s="172" t="s">
        <v>887</v>
      </c>
      <c r="L34" s="37"/>
      <c r="M34" s="37"/>
      <c r="N34" s="37"/>
      <c r="O34" s="37"/>
    </row>
    <row r="35" spans="1:15" x14ac:dyDescent="0.25">
      <c r="A35" s="177" t="str">
        <f>Summary!A49</f>
        <v>Round 1 (VHP)</v>
      </c>
      <c r="B35" s="142">
        <f>Summary!B49</f>
        <v>114.4</v>
      </c>
      <c r="C35" s="142">
        <f>Summary!C49</f>
        <v>0</v>
      </c>
      <c r="D35" s="142">
        <f>Summary!D49</f>
        <v>0</v>
      </c>
      <c r="E35" s="181">
        <f>Summary!E49</f>
        <v>845.8</v>
      </c>
      <c r="F35" s="142">
        <f>Summary!F49</f>
        <v>66</v>
      </c>
      <c r="G35" s="142">
        <f>Summary!G49</f>
        <v>0</v>
      </c>
      <c r="H35" s="142">
        <f>Summary!H49</f>
        <v>0</v>
      </c>
      <c r="I35" s="142">
        <f>Summary!I49</f>
        <v>302</v>
      </c>
      <c r="J35" s="152">
        <f>SUM(B35:E35)</f>
        <v>960.19999999999993</v>
      </c>
      <c r="K35" s="152">
        <f>SUM(F35:I35)</f>
        <v>368</v>
      </c>
    </row>
    <row r="36" spans="1:15" x14ac:dyDescent="0.25">
      <c r="A36" s="177" t="str">
        <f>Summary!A50</f>
        <v>Round 2 (AB)</v>
      </c>
      <c r="B36" s="142">
        <f>Summary!B50</f>
        <v>46.4</v>
      </c>
      <c r="C36" s="142">
        <f>Summary!C50</f>
        <v>0</v>
      </c>
      <c r="D36" s="142">
        <f>Summary!D50</f>
        <v>9922.5199999999986</v>
      </c>
      <c r="E36" s="181">
        <f>Summary!E50</f>
        <v>904.6</v>
      </c>
      <c r="F36" s="142">
        <f>Summary!F50</f>
        <v>0</v>
      </c>
      <c r="G36" s="142">
        <f>Summary!G50</f>
        <v>0</v>
      </c>
      <c r="H36" s="142">
        <f>Summary!H50</f>
        <v>105</v>
      </c>
      <c r="I36" s="142">
        <f>Summary!I50</f>
        <v>793.91300000000001</v>
      </c>
      <c r="J36" s="152">
        <f t="shared" ref="J36:J37" si="7">SUM(B36:E36)</f>
        <v>10873.519999999999</v>
      </c>
      <c r="K36" s="152">
        <f t="shared" ref="K36:K37" si="8">SUM(F36:I36)</f>
        <v>898.91300000000001</v>
      </c>
    </row>
    <row r="37" spans="1:15" x14ac:dyDescent="0.25">
      <c r="A37" s="177" t="str">
        <f>Summary!A51</f>
        <v>Round 3 (CLO2)</v>
      </c>
      <c r="B37" s="142">
        <f>Summary!B51</f>
        <v>10.6</v>
      </c>
      <c r="C37" s="142">
        <f>Summary!C51</f>
        <v>0</v>
      </c>
      <c r="D37" s="142">
        <f>Summary!D51</f>
        <v>0</v>
      </c>
      <c r="E37" s="181">
        <f>Summary!E51</f>
        <v>243</v>
      </c>
      <c r="F37" s="142">
        <f>Summary!F51</f>
        <v>0</v>
      </c>
      <c r="G37" s="142">
        <f>Summary!G51</f>
        <v>0</v>
      </c>
      <c r="H37" s="142">
        <f>Summary!H51</f>
        <v>0</v>
      </c>
      <c r="I37" s="142">
        <f>Summary!I51</f>
        <v>137</v>
      </c>
      <c r="J37" s="152">
        <f t="shared" si="7"/>
        <v>253.6</v>
      </c>
      <c r="K37" s="152">
        <f t="shared" si="8"/>
        <v>137</v>
      </c>
    </row>
    <row r="38" spans="1:15" x14ac:dyDescent="0.25">
      <c r="A38" s="39"/>
      <c r="B38" s="23"/>
      <c r="C38" s="23"/>
      <c r="D38" s="23"/>
      <c r="E38" s="38"/>
      <c r="F38" s="23"/>
      <c r="G38" s="23"/>
      <c r="H38" s="23"/>
      <c r="I38" s="23"/>
      <c r="J38" s="1"/>
    </row>
    <row r="39" spans="1:15" ht="30" x14ac:dyDescent="0.25">
      <c r="A39" s="182" t="s">
        <v>888</v>
      </c>
      <c r="B39" s="117"/>
      <c r="C39" s="117"/>
      <c r="D39" s="117"/>
      <c r="E39" s="160"/>
      <c r="F39" s="117"/>
      <c r="G39" s="117"/>
      <c r="H39" s="117"/>
      <c r="I39" s="117"/>
      <c r="J39" s="83"/>
    </row>
    <row r="40" spans="1:15" ht="75" x14ac:dyDescent="0.25">
      <c r="A40" s="183" t="s">
        <v>889</v>
      </c>
      <c r="B40" s="172" t="s">
        <v>890</v>
      </c>
      <c r="C40" s="172" t="s">
        <v>891</v>
      </c>
      <c r="D40" s="172" t="s">
        <v>892</v>
      </c>
      <c r="E40" s="172" t="s">
        <v>893</v>
      </c>
      <c r="F40" s="172" t="s">
        <v>534</v>
      </c>
      <c r="G40" s="172" t="s">
        <v>535</v>
      </c>
      <c r="H40" s="172" t="s">
        <v>536</v>
      </c>
      <c r="I40" s="172" t="s">
        <v>537</v>
      </c>
      <c r="J40" s="172" t="s">
        <v>399</v>
      </c>
    </row>
    <row r="41" spans="1:15" x14ac:dyDescent="0.25">
      <c r="A41" s="177" t="str">
        <f>A35</f>
        <v>Round 1 (VHP)</v>
      </c>
      <c r="B41" s="184">
        <f>IF(B35&gt;0,B35*B$25,0)</f>
        <v>5.7200000000000006</v>
      </c>
      <c r="C41" s="184">
        <f t="shared" ref="C41:I41" si="9">IF(C35&gt;0,C35*C$25,0)</f>
        <v>0</v>
      </c>
      <c r="D41" s="184">
        <f t="shared" si="9"/>
        <v>0</v>
      </c>
      <c r="E41" s="184">
        <f t="shared" si="9"/>
        <v>4229</v>
      </c>
      <c r="F41" s="184">
        <f t="shared" si="9"/>
        <v>0.33</v>
      </c>
      <c r="G41" s="184">
        <f t="shared" si="9"/>
        <v>0</v>
      </c>
      <c r="H41" s="184">
        <f t="shared" si="9"/>
        <v>0</v>
      </c>
      <c r="I41" s="184">
        <f t="shared" si="9"/>
        <v>151</v>
      </c>
      <c r="J41" s="185">
        <f>SUM(B41:I41)</f>
        <v>4386.05</v>
      </c>
    </row>
    <row r="42" spans="1:15" x14ac:dyDescent="0.25">
      <c r="A42" s="177" t="str">
        <f t="shared" ref="A42:A43" si="10">A36</f>
        <v>Round 2 (AB)</v>
      </c>
      <c r="B42" s="184">
        <f t="shared" ref="B42:I43" si="11">IF(B36&gt;0,B36*B$25,0)</f>
        <v>2.3199999999999998</v>
      </c>
      <c r="C42" s="184">
        <f t="shared" si="11"/>
        <v>0</v>
      </c>
      <c r="D42" s="184">
        <f t="shared" si="11"/>
        <v>49612.599999999991</v>
      </c>
      <c r="E42" s="184">
        <f t="shared" si="11"/>
        <v>4523</v>
      </c>
      <c r="F42" s="184">
        <f t="shared" si="11"/>
        <v>0</v>
      </c>
      <c r="G42" s="184">
        <f t="shared" si="11"/>
        <v>0</v>
      </c>
      <c r="H42" s="184">
        <f t="shared" si="11"/>
        <v>52.5</v>
      </c>
      <c r="I42" s="184">
        <f t="shared" si="11"/>
        <v>396.95650000000001</v>
      </c>
      <c r="J42" s="185">
        <f t="shared" ref="J42:J43" si="12">SUM(B42:I42)</f>
        <v>54587.376499999991</v>
      </c>
    </row>
    <row r="43" spans="1:15" x14ac:dyDescent="0.25">
      <c r="A43" s="177" t="str">
        <f t="shared" si="10"/>
        <v>Round 3 (CLO2)</v>
      </c>
      <c r="B43" s="184">
        <f t="shared" si="11"/>
        <v>0.53</v>
      </c>
      <c r="C43" s="184">
        <f t="shared" si="11"/>
        <v>0</v>
      </c>
      <c r="D43" s="184">
        <f t="shared" si="11"/>
        <v>0</v>
      </c>
      <c r="E43" s="184">
        <f t="shared" si="11"/>
        <v>1215</v>
      </c>
      <c r="F43" s="184">
        <f t="shared" si="11"/>
        <v>0</v>
      </c>
      <c r="G43" s="184">
        <f t="shared" si="11"/>
        <v>0</v>
      </c>
      <c r="H43" s="184">
        <f t="shared" si="11"/>
        <v>0</v>
      </c>
      <c r="I43" s="184">
        <f t="shared" si="11"/>
        <v>68.5</v>
      </c>
      <c r="J43" s="185">
        <f t="shared" si="12"/>
        <v>1284.03</v>
      </c>
    </row>
    <row r="44" spans="1:15" x14ac:dyDescent="0.25">
      <c r="A44" s="90"/>
      <c r="B44" s="84"/>
      <c r="C44" s="84"/>
      <c r="D44" s="84"/>
      <c r="E44" s="186"/>
      <c r="F44" s="84"/>
      <c r="G44" s="84"/>
      <c r="H44" s="84"/>
      <c r="I44" s="84"/>
      <c r="J44" s="86"/>
    </row>
    <row r="45" spans="1:15" ht="75" x14ac:dyDescent="0.25">
      <c r="A45" s="183" t="s">
        <v>894</v>
      </c>
      <c r="B45" s="172" t="s">
        <v>890</v>
      </c>
      <c r="C45" s="172" t="s">
        <v>891</v>
      </c>
      <c r="D45" s="172" t="s">
        <v>892</v>
      </c>
      <c r="E45" s="172" t="s">
        <v>893</v>
      </c>
      <c r="F45" s="172" t="s">
        <v>534</v>
      </c>
      <c r="G45" s="172" t="s">
        <v>535</v>
      </c>
      <c r="H45" s="172" t="s">
        <v>536</v>
      </c>
      <c r="I45" s="172" t="s">
        <v>537</v>
      </c>
      <c r="J45" s="172" t="s">
        <v>399</v>
      </c>
    </row>
    <row r="46" spans="1:15" x14ac:dyDescent="0.25">
      <c r="A46" s="177" t="str">
        <f>A41</f>
        <v>Round 1 (VHP)</v>
      </c>
      <c r="B46" s="187">
        <f>IF(B35&gt;0,B35*B$26,0)</f>
        <v>5.7200000000000006</v>
      </c>
      <c r="C46" s="187">
        <f t="shared" ref="C46:I46" si="13">IF(C35&gt;0,C35*C$26,0)</f>
        <v>0</v>
      </c>
      <c r="D46" s="187">
        <f t="shared" si="13"/>
        <v>0</v>
      </c>
      <c r="E46" s="187">
        <f t="shared" si="13"/>
        <v>422.9</v>
      </c>
      <c r="F46" s="187">
        <f t="shared" si="13"/>
        <v>0.33</v>
      </c>
      <c r="G46" s="187">
        <f t="shared" si="13"/>
        <v>0</v>
      </c>
      <c r="H46" s="187">
        <f t="shared" si="13"/>
        <v>0</v>
      </c>
      <c r="I46" s="187">
        <f t="shared" si="13"/>
        <v>15.100000000000001</v>
      </c>
      <c r="J46" s="185">
        <f>SUM(B46:I46)</f>
        <v>444.05</v>
      </c>
    </row>
    <row r="47" spans="1:15" x14ac:dyDescent="0.25">
      <c r="A47" s="177" t="str">
        <f t="shared" ref="A47:A48" si="14">A42</f>
        <v>Round 2 (AB)</v>
      </c>
      <c r="B47" s="187">
        <f t="shared" ref="B47:B48" si="15">IF(B36&gt;0,B36*B$26,0)</f>
        <v>2.3199999999999998</v>
      </c>
      <c r="C47" s="187">
        <f t="shared" ref="C47:I47" si="16">IF(C36&gt;0,C36*C$26,0)</f>
        <v>0</v>
      </c>
      <c r="D47" s="187">
        <f t="shared" si="16"/>
        <v>4961.2599999999993</v>
      </c>
      <c r="E47" s="187">
        <f t="shared" si="16"/>
        <v>452.3</v>
      </c>
      <c r="F47" s="187">
        <f t="shared" si="16"/>
        <v>0</v>
      </c>
      <c r="G47" s="187">
        <f t="shared" si="16"/>
        <v>0</v>
      </c>
      <c r="H47" s="187">
        <f t="shared" si="16"/>
        <v>5.25</v>
      </c>
      <c r="I47" s="187">
        <f t="shared" si="16"/>
        <v>39.695650000000001</v>
      </c>
      <c r="J47" s="185">
        <f t="shared" ref="J47:J48" si="17">SUM(B47:I47)</f>
        <v>5460.8256499999989</v>
      </c>
    </row>
    <row r="48" spans="1:15" x14ac:dyDescent="0.25">
      <c r="A48" s="177" t="str">
        <f t="shared" si="14"/>
        <v>Round 3 (CLO2)</v>
      </c>
      <c r="B48" s="187">
        <f t="shared" si="15"/>
        <v>0.53</v>
      </c>
      <c r="C48" s="187">
        <f t="shared" ref="C48:I48" si="18">IF(C37&gt;0,C37*C$26,0)</f>
        <v>0</v>
      </c>
      <c r="D48" s="187">
        <f t="shared" si="18"/>
        <v>0</v>
      </c>
      <c r="E48" s="187">
        <f t="shared" si="18"/>
        <v>121.5</v>
      </c>
      <c r="F48" s="187">
        <f t="shared" si="18"/>
        <v>0</v>
      </c>
      <c r="G48" s="187">
        <f t="shared" si="18"/>
        <v>0</v>
      </c>
      <c r="H48" s="187">
        <f t="shared" si="18"/>
        <v>0</v>
      </c>
      <c r="I48" s="187">
        <f t="shared" si="18"/>
        <v>6.8500000000000005</v>
      </c>
      <c r="J48" s="185">
        <f t="shared" si="17"/>
        <v>128.88</v>
      </c>
    </row>
    <row r="49" spans="1:10" x14ac:dyDescent="0.25">
      <c r="A49" s="90"/>
      <c r="B49" s="84"/>
      <c r="C49" s="84"/>
      <c r="D49" s="84"/>
      <c r="E49" s="186"/>
      <c r="F49" s="84"/>
      <c r="G49" s="84"/>
      <c r="H49" s="84"/>
      <c r="I49" s="84"/>
      <c r="J49" s="86"/>
    </row>
    <row r="50" spans="1:10" ht="75" x14ac:dyDescent="0.25">
      <c r="A50" s="183" t="s">
        <v>895</v>
      </c>
      <c r="B50" s="172" t="s">
        <v>890</v>
      </c>
      <c r="C50" s="172" t="s">
        <v>891</v>
      </c>
      <c r="D50" s="172" t="s">
        <v>892</v>
      </c>
      <c r="E50" s="172" t="s">
        <v>893</v>
      </c>
      <c r="F50" s="172" t="s">
        <v>534</v>
      </c>
      <c r="G50" s="172" t="s">
        <v>535</v>
      </c>
      <c r="H50" s="172" t="s">
        <v>536</v>
      </c>
      <c r="I50" s="172" t="s">
        <v>537</v>
      </c>
      <c r="J50" s="172" t="s">
        <v>399</v>
      </c>
    </row>
    <row r="51" spans="1:10" x14ac:dyDescent="0.25">
      <c r="A51" s="177" t="str">
        <f>A46</f>
        <v>Round 1 (VHP)</v>
      </c>
      <c r="B51" s="187">
        <f>IF(B35&gt;0,B35*B$27,0)</f>
        <v>5.7200000000000006</v>
      </c>
      <c r="C51" s="187">
        <f t="shared" ref="C51:I51" si="19">IF(C35&gt;0,C35*C$27,0)</f>
        <v>0</v>
      </c>
      <c r="D51" s="187">
        <f t="shared" si="19"/>
        <v>0</v>
      </c>
      <c r="E51" s="187">
        <f t="shared" si="19"/>
        <v>42.29</v>
      </c>
      <c r="F51" s="187">
        <f t="shared" si="19"/>
        <v>0.33</v>
      </c>
      <c r="G51" s="187">
        <f t="shared" si="19"/>
        <v>0</v>
      </c>
      <c r="H51" s="187">
        <f t="shared" si="19"/>
        <v>0</v>
      </c>
      <c r="I51" s="187">
        <f t="shared" si="19"/>
        <v>1.51</v>
      </c>
      <c r="J51" s="185">
        <f>SUM(B51:I51)</f>
        <v>49.849999999999994</v>
      </c>
    </row>
    <row r="52" spans="1:10" x14ac:dyDescent="0.25">
      <c r="A52" s="177" t="str">
        <f t="shared" ref="A52:A53" si="20">A47</f>
        <v>Round 2 (AB)</v>
      </c>
      <c r="B52" s="187">
        <f t="shared" ref="B52:I53" si="21">IF(B36&gt;0,B36*B$27,0)</f>
        <v>2.3199999999999998</v>
      </c>
      <c r="C52" s="187">
        <f t="shared" si="21"/>
        <v>0</v>
      </c>
      <c r="D52" s="187">
        <f t="shared" si="21"/>
        <v>496.12599999999998</v>
      </c>
      <c r="E52" s="187">
        <f t="shared" si="21"/>
        <v>45.230000000000004</v>
      </c>
      <c r="F52" s="187">
        <f t="shared" si="21"/>
        <v>0</v>
      </c>
      <c r="G52" s="187">
        <f t="shared" si="21"/>
        <v>0</v>
      </c>
      <c r="H52" s="187">
        <f t="shared" si="21"/>
        <v>0.52500000000000002</v>
      </c>
      <c r="I52" s="187">
        <f t="shared" si="21"/>
        <v>3.9695650000000002</v>
      </c>
      <c r="J52" s="185">
        <f t="shared" ref="J52:J53" si="22">SUM(B52:I52)</f>
        <v>548.1705649999999</v>
      </c>
    </row>
    <row r="53" spans="1:10" x14ac:dyDescent="0.25">
      <c r="A53" s="177" t="str">
        <f t="shared" si="20"/>
        <v>Round 3 (CLO2)</v>
      </c>
      <c r="B53" s="187">
        <f t="shared" si="21"/>
        <v>0.53</v>
      </c>
      <c r="C53" s="187">
        <f t="shared" si="21"/>
        <v>0</v>
      </c>
      <c r="D53" s="187">
        <f t="shared" si="21"/>
        <v>0</v>
      </c>
      <c r="E53" s="187">
        <f t="shared" si="21"/>
        <v>12.15</v>
      </c>
      <c r="F53" s="187">
        <f t="shared" si="21"/>
        <v>0</v>
      </c>
      <c r="G53" s="187">
        <f t="shared" si="21"/>
        <v>0</v>
      </c>
      <c r="H53" s="187">
        <f t="shared" si="21"/>
        <v>0</v>
      </c>
      <c r="I53" s="187">
        <f t="shared" si="21"/>
        <v>0.68500000000000005</v>
      </c>
      <c r="J53" s="185">
        <f t="shared" si="22"/>
        <v>13.365</v>
      </c>
    </row>
    <row r="54" spans="1:10" x14ac:dyDescent="0.25">
      <c r="A54" s="39"/>
      <c r="B54" s="42"/>
      <c r="C54" s="42"/>
      <c r="D54" s="42"/>
      <c r="E54" s="42"/>
      <c r="F54" s="42"/>
      <c r="G54" s="42"/>
      <c r="H54" s="42"/>
      <c r="I54" s="42"/>
      <c r="J54" s="41"/>
    </row>
    <row r="55" spans="1:10" x14ac:dyDescent="0.25">
      <c r="A55" s="75" t="s">
        <v>896</v>
      </c>
      <c r="B55" s="117"/>
      <c r="C55" s="164"/>
      <c r="D55" s="117"/>
      <c r="E55" s="160"/>
      <c r="F55" s="117"/>
      <c r="G55" s="117"/>
      <c r="H55" s="117"/>
      <c r="I55" s="117"/>
      <c r="J55" s="83"/>
    </row>
    <row r="56" spans="1:10" ht="75" x14ac:dyDescent="0.25">
      <c r="A56" s="183" t="s">
        <v>897</v>
      </c>
      <c r="B56" s="172" t="s">
        <v>890</v>
      </c>
      <c r="C56" s="172" t="s">
        <v>891</v>
      </c>
      <c r="D56" s="172" t="s">
        <v>892</v>
      </c>
      <c r="E56" s="172" t="s">
        <v>893</v>
      </c>
      <c r="F56" s="172" t="s">
        <v>534</v>
      </c>
      <c r="G56" s="172" t="s">
        <v>535</v>
      </c>
      <c r="H56" s="172" t="s">
        <v>536</v>
      </c>
      <c r="I56" s="172" t="s">
        <v>537</v>
      </c>
      <c r="J56" s="172" t="s">
        <v>399</v>
      </c>
    </row>
    <row r="57" spans="1:10" x14ac:dyDescent="0.25">
      <c r="A57" s="177" t="str">
        <f>A51</f>
        <v>Round 1 (VHP)</v>
      </c>
      <c r="B57" s="84">
        <f>IF(B35&gt;0,B$30,0)</f>
        <v>50</v>
      </c>
      <c r="C57" s="173">
        <f>IF(C35&gt;0,C$30,0)</f>
        <v>0</v>
      </c>
      <c r="D57" s="84">
        <f>IF((D35+E35)&gt;0,D$30,0)</f>
        <v>1000</v>
      </c>
      <c r="E57" s="186" t="s">
        <v>898</v>
      </c>
      <c r="F57" s="173">
        <f>IF(F35&gt;0,F$30,0)</f>
        <v>50</v>
      </c>
      <c r="G57" s="173">
        <f>IF(G35&gt;0,G$30,0)</f>
        <v>0</v>
      </c>
      <c r="H57" s="84">
        <f>IF((H35+I35)&gt;0,H$30,0)</f>
        <v>50</v>
      </c>
      <c r="I57" s="84" t="s">
        <v>898</v>
      </c>
      <c r="J57" s="188">
        <f>SUM(B57:I57)</f>
        <v>1150</v>
      </c>
    </row>
    <row r="58" spans="1:10" x14ac:dyDescent="0.25">
      <c r="A58" s="177" t="str">
        <f t="shared" ref="A58:A59" si="23">A52</f>
        <v>Round 2 (AB)</v>
      </c>
      <c r="B58" s="84">
        <f t="shared" ref="B58:C59" si="24">IF(B36&gt;0,B$30,0)</f>
        <v>50</v>
      </c>
      <c r="C58" s="173">
        <f t="shared" si="24"/>
        <v>0</v>
      </c>
      <c r="D58" s="84">
        <f t="shared" ref="D58:D59" si="25">IF((D36+E36)&gt;0,D$30,0)</f>
        <v>1000</v>
      </c>
      <c r="E58" s="186" t="s">
        <v>898</v>
      </c>
      <c r="F58" s="173">
        <f t="shared" ref="F58:G59" si="26">IF(F36&gt;0,F$30,0)</f>
        <v>0</v>
      </c>
      <c r="G58" s="173">
        <f t="shared" si="26"/>
        <v>0</v>
      </c>
      <c r="H58" s="84">
        <f t="shared" ref="H58:H59" si="27">IF((H36+I36)&gt;0,H$30,0)</f>
        <v>50</v>
      </c>
      <c r="I58" s="84" t="s">
        <v>898</v>
      </c>
      <c r="J58" s="188">
        <f t="shared" ref="J58:J59" si="28">SUM(B58:I58)</f>
        <v>1100</v>
      </c>
    </row>
    <row r="59" spans="1:10" x14ac:dyDescent="0.25">
      <c r="A59" s="177" t="str">
        <f t="shared" si="23"/>
        <v>Round 3 (CLO2)</v>
      </c>
      <c r="B59" s="84">
        <f t="shared" si="24"/>
        <v>50</v>
      </c>
      <c r="C59" s="173">
        <f t="shared" si="24"/>
        <v>0</v>
      </c>
      <c r="D59" s="84">
        <f t="shared" si="25"/>
        <v>1000</v>
      </c>
      <c r="E59" s="186" t="s">
        <v>898</v>
      </c>
      <c r="F59" s="173">
        <f t="shared" si="26"/>
        <v>0</v>
      </c>
      <c r="G59" s="173">
        <f t="shared" si="26"/>
        <v>0</v>
      </c>
      <c r="H59" s="84">
        <f t="shared" si="27"/>
        <v>50</v>
      </c>
      <c r="I59" s="84" t="s">
        <v>898</v>
      </c>
      <c r="J59" s="188">
        <f t="shared" si="28"/>
        <v>1100</v>
      </c>
    </row>
    <row r="60" spans="1:10" x14ac:dyDescent="0.25">
      <c r="A60" s="90"/>
      <c r="B60" s="84"/>
      <c r="C60" s="84"/>
      <c r="D60" s="84"/>
      <c r="E60" s="186"/>
      <c r="F60" s="84"/>
      <c r="G60" s="84"/>
      <c r="H60" s="84"/>
      <c r="I60" s="84"/>
      <c r="J60" s="86"/>
    </row>
    <row r="61" spans="1:10" ht="75" x14ac:dyDescent="0.25">
      <c r="A61" s="183" t="s">
        <v>899</v>
      </c>
      <c r="B61" s="172" t="s">
        <v>890</v>
      </c>
      <c r="C61" s="172" t="s">
        <v>891</v>
      </c>
      <c r="D61" s="172" t="s">
        <v>892</v>
      </c>
      <c r="E61" s="172" t="s">
        <v>893</v>
      </c>
      <c r="F61" s="172" t="s">
        <v>534</v>
      </c>
      <c r="G61" s="172" t="s">
        <v>535</v>
      </c>
      <c r="H61" s="172" t="s">
        <v>536</v>
      </c>
      <c r="I61" s="172" t="s">
        <v>537</v>
      </c>
      <c r="J61" s="172" t="s">
        <v>399</v>
      </c>
    </row>
    <row r="62" spans="1:10" x14ac:dyDescent="0.25">
      <c r="A62" s="177" t="str">
        <f>A57</f>
        <v>Round 1 (VHP)</v>
      </c>
      <c r="B62" s="84">
        <f>IF(B35&gt;0,B30,0)</f>
        <v>50</v>
      </c>
      <c r="C62" s="173">
        <f>IF(C35&gt;0,C30,0)</f>
        <v>0</v>
      </c>
      <c r="D62" s="173">
        <f>IF((D35+E35)&gt;0,D$31,0)</f>
        <v>10000</v>
      </c>
      <c r="E62" s="186" t="s">
        <v>898</v>
      </c>
      <c r="F62" s="173">
        <f>IF(F35&gt;0,F30,0)</f>
        <v>50</v>
      </c>
      <c r="G62" s="173">
        <f>IF(G35&gt;0,G30,0)</f>
        <v>0</v>
      </c>
      <c r="H62" s="173">
        <f>IF((H35+I35)&gt;0,H$31,0)</f>
        <v>500</v>
      </c>
      <c r="I62" s="186" t="s">
        <v>898</v>
      </c>
      <c r="J62" s="188">
        <f>SUM(B62:I62)</f>
        <v>10600</v>
      </c>
    </row>
    <row r="63" spans="1:10" x14ac:dyDescent="0.25">
      <c r="A63" s="177" t="str">
        <f t="shared" ref="A63:A64" si="29">A58</f>
        <v>Round 2 (AB)</v>
      </c>
      <c r="B63" s="84">
        <f t="shared" ref="B63:C64" si="30">IF(B36&gt;0,B31,0)</f>
        <v>50</v>
      </c>
      <c r="C63" s="173">
        <f t="shared" si="30"/>
        <v>0</v>
      </c>
      <c r="D63" s="173">
        <f t="shared" ref="D63:D64" si="31">IF((D36+E36)&gt;0,D$31,0)</f>
        <v>10000</v>
      </c>
      <c r="E63" s="186" t="s">
        <v>898</v>
      </c>
      <c r="F63" s="173">
        <f t="shared" ref="F63:F64" si="32">IF(F36&gt;0,F31,0)</f>
        <v>0</v>
      </c>
      <c r="G63" s="173">
        <f t="shared" ref="G63:G64" si="33">IF(G36&gt;0,G31,0)</f>
        <v>0</v>
      </c>
      <c r="H63" s="173">
        <f t="shared" ref="H63:H64" si="34">IF((H36+I36)&gt;0,H$31,0)</f>
        <v>500</v>
      </c>
      <c r="I63" s="186" t="s">
        <v>898</v>
      </c>
      <c r="J63" s="188">
        <f t="shared" ref="J63:J64" si="35">SUM(B63:I63)</f>
        <v>10550</v>
      </c>
    </row>
    <row r="64" spans="1:10" x14ac:dyDescent="0.25">
      <c r="A64" s="177" t="str">
        <f t="shared" si="29"/>
        <v>Round 3 (CLO2)</v>
      </c>
      <c r="B64" s="84">
        <f t="shared" si="30"/>
        <v>50</v>
      </c>
      <c r="C64" s="173">
        <f t="shared" si="30"/>
        <v>0</v>
      </c>
      <c r="D64" s="173">
        <f t="shared" si="31"/>
        <v>10000</v>
      </c>
      <c r="E64" s="186" t="s">
        <v>898</v>
      </c>
      <c r="F64" s="173">
        <f t="shared" si="32"/>
        <v>0</v>
      </c>
      <c r="G64" s="173">
        <f t="shared" si="33"/>
        <v>0</v>
      </c>
      <c r="H64" s="173">
        <f t="shared" si="34"/>
        <v>500</v>
      </c>
      <c r="I64" s="186" t="s">
        <v>898</v>
      </c>
      <c r="J64" s="188">
        <f t="shared" si="35"/>
        <v>10550</v>
      </c>
    </row>
    <row r="65" spans="1:13" x14ac:dyDescent="0.25">
      <c r="A65" s="90"/>
      <c r="B65" s="84"/>
      <c r="C65" s="173"/>
      <c r="D65" s="84"/>
      <c r="E65" s="186"/>
      <c r="F65" s="84"/>
      <c r="G65" s="84"/>
      <c r="H65" s="84"/>
      <c r="I65" s="84"/>
      <c r="J65" s="86"/>
    </row>
    <row r="66" spans="1:13" ht="75" x14ac:dyDescent="0.25">
      <c r="A66" s="183" t="s">
        <v>900</v>
      </c>
      <c r="B66" s="172" t="s">
        <v>890</v>
      </c>
      <c r="C66" s="172" t="s">
        <v>891</v>
      </c>
      <c r="D66" s="172" t="s">
        <v>892</v>
      </c>
      <c r="E66" s="172" t="s">
        <v>893</v>
      </c>
      <c r="F66" s="172" t="s">
        <v>534</v>
      </c>
      <c r="G66" s="172" t="s">
        <v>535</v>
      </c>
      <c r="H66" s="172" t="s">
        <v>536</v>
      </c>
      <c r="I66" s="172" t="s">
        <v>537</v>
      </c>
      <c r="J66" s="172" t="s">
        <v>399</v>
      </c>
    </row>
    <row r="67" spans="1:13" x14ac:dyDescent="0.25">
      <c r="A67" s="177" t="str">
        <f>A62</f>
        <v>Round 1 (VHP)</v>
      </c>
      <c r="B67" s="84">
        <f>IF(B35&gt;0,B30,0)</f>
        <v>50</v>
      </c>
      <c r="C67" s="173">
        <f>IF(C35&gt;0,C30,0)</f>
        <v>0</v>
      </c>
      <c r="D67" s="173">
        <f>IF((D35+E35)&gt;0,D$32,0)</f>
        <v>100000</v>
      </c>
      <c r="E67" s="186" t="s">
        <v>898</v>
      </c>
      <c r="F67" s="173">
        <f>IF(F35&gt;0,F30,0)</f>
        <v>50</v>
      </c>
      <c r="G67" s="173">
        <f>IF(G35&gt;0,G30,0)</f>
        <v>0</v>
      </c>
      <c r="H67" s="173">
        <f>IF((H35+I35)&gt;0,H$32,0)</f>
        <v>5000</v>
      </c>
      <c r="I67" s="186" t="s">
        <v>898</v>
      </c>
      <c r="J67" s="188">
        <f>SUM(B67:I67)</f>
        <v>105100</v>
      </c>
    </row>
    <row r="68" spans="1:13" x14ac:dyDescent="0.25">
      <c r="A68" s="177" t="str">
        <f t="shared" ref="A68:A69" si="36">A63</f>
        <v>Round 2 (AB)</v>
      </c>
      <c r="B68" s="84">
        <f t="shared" ref="B68:C69" si="37">IF(B36&gt;0,B31,0)</f>
        <v>50</v>
      </c>
      <c r="C68" s="173">
        <f t="shared" si="37"/>
        <v>0</v>
      </c>
      <c r="D68" s="173">
        <f t="shared" ref="D68:D69" si="38">IF((D36+E36)&gt;0,D$32,0)</f>
        <v>100000</v>
      </c>
      <c r="E68" s="186" t="s">
        <v>898</v>
      </c>
      <c r="F68" s="173">
        <f t="shared" ref="F68:F69" si="39">IF(F36&gt;0,F31,0)</f>
        <v>0</v>
      </c>
      <c r="G68" s="173">
        <f t="shared" ref="G68:G69" si="40">IF(G36&gt;0,G31,0)</f>
        <v>0</v>
      </c>
      <c r="H68" s="173">
        <f t="shared" ref="H68:H69" si="41">IF((H36+I36)&gt;0,H$32,0)</f>
        <v>5000</v>
      </c>
      <c r="I68" s="186" t="s">
        <v>898</v>
      </c>
      <c r="J68" s="188">
        <f t="shared" ref="J68:J69" si="42">SUM(B68:I68)</f>
        <v>105050</v>
      </c>
    </row>
    <row r="69" spans="1:13" x14ac:dyDescent="0.25">
      <c r="A69" s="177" t="str">
        <f t="shared" si="36"/>
        <v>Round 3 (CLO2)</v>
      </c>
      <c r="B69" s="84">
        <f t="shared" si="37"/>
        <v>50</v>
      </c>
      <c r="C69" s="173">
        <f t="shared" si="37"/>
        <v>0</v>
      </c>
      <c r="D69" s="173">
        <f t="shared" si="38"/>
        <v>100000</v>
      </c>
      <c r="E69" s="186" t="s">
        <v>898</v>
      </c>
      <c r="F69" s="173">
        <f t="shared" si="39"/>
        <v>0</v>
      </c>
      <c r="G69" s="173">
        <f t="shared" si="40"/>
        <v>0</v>
      </c>
      <c r="H69" s="173">
        <f t="shared" si="41"/>
        <v>5000</v>
      </c>
      <c r="I69" s="186" t="s">
        <v>898</v>
      </c>
      <c r="J69" s="188">
        <f t="shared" si="42"/>
        <v>105050</v>
      </c>
    </row>
    <row r="71" spans="1:13" ht="75" x14ac:dyDescent="0.25">
      <c r="A71" s="75" t="s">
        <v>901</v>
      </c>
      <c r="B71" s="172" t="s">
        <v>890</v>
      </c>
      <c r="C71" s="172" t="s">
        <v>891</v>
      </c>
      <c r="D71" s="172" t="s">
        <v>892</v>
      </c>
      <c r="E71" s="172" t="s">
        <v>893</v>
      </c>
      <c r="F71" s="172" t="s">
        <v>534</v>
      </c>
      <c r="G71" s="172" t="s">
        <v>535</v>
      </c>
      <c r="H71" s="172" t="s">
        <v>536</v>
      </c>
      <c r="I71" s="172" t="s">
        <v>537</v>
      </c>
      <c r="J71" s="172" t="s">
        <v>399</v>
      </c>
    </row>
    <row r="72" spans="1:13" x14ac:dyDescent="0.25">
      <c r="A72" s="177" t="str">
        <f>A67</f>
        <v>Round 1 (VHP)</v>
      </c>
      <c r="B72" s="173">
        <f>B35*$B$21</f>
        <v>377.52</v>
      </c>
      <c r="C72" s="173">
        <f t="shared" ref="C72:I72" si="43">C35*$B$21</f>
        <v>0</v>
      </c>
      <c r="D72" s="173">
        <f t="shared" si="43"/>
        <v>0</v>
      </c>
      <c r="E72" s="173">
        <f t="shared" si="43"/>
        <v>2791.14</v>
      </c>
      <c r="F72" s="173">
        <f t="shared" si="43"/>
        <v>217.79999999999998</v>
      </c>
      <c r="G72" s="173">
        <f t="shared" si="43"/>
        <v>0</v>
      </c>
      <c r="H72" s="173">
        <f t="shared" si="43"/>
        <v>0</v>
      </c>
      <c r="I72" s="173">
        <f t="shared" si="43"/>
        <v>996.59999999999991</v>
      </c>
      <c r="J72" s="188">
        <f>SUM(B72:I72)+SUM('Purchase Orders'!AG:AG)</f>
        <v>4383.0599999999995</v>
      </c>
      <c r="K72" t="s">
        <v>902</v>
      </c>
    </row>
    <row r="73" spans="1:13" x14ac:dyDescent="0.25">
      <c r="A73" s="177" t="str">
        <f t="shared" ref="A73:A74" si="44">A68</f>
        <v>Round 2 (AB)</v>
      </c>
      <c r="B73" s="173">
        <f t="shared" ref="B73:I74" si="45">B36*$B$21</f>
        <v>153.11999999999998</v>
      </c>
      <c r="C73" s="173">
        <f t="shared" si="45"/>
        <v>0</v>
      </c>
      <c r="D73" s="173">
        <f t="shared" si="45"/>
        <v>32744.315999999995</v>
      </c>
      <c r="E73" s="173">
        <f t="shared" si="45"/>
        <v>2985.18</v>
      </c>
      <c r="F73" s="173">
        <f t="shared" si="45"/>
        <v>0</v>
      </c>
      <c r="G73" s="173">
        <f t="shared" si="45"/>
        <v>0</v>
      </c>
      <c r="H73" s="173">
        <f t="shared" si="45"/>
        <v>346.5</v>
      </c>
      <c r="I73" s="173">
        <f t="shared" si="45"/>
        <v>2619.9128999999998</v>
      </c>
      <c r="J73" s="188">
        <f>SUM(B73:I73)+SUM('Purchase Orders'!AH:AH)</f>
        <v>42625.018899999995</v>
      </c>
      <c r="K73" t="s">
        <v>902</v>
      </c>
    </row>
    <row r="74" spans="1:13" x14ac:dyDescent="0.25">
      <c r="A74" s="177" t="str">
        <f t="shared" si="44"/>
        <v>Round 3 (CLO2)</v>
      </c>
      <c r="B74" s="173">
        <f t="shared" si="45"/>
        <v>34.979999999999997</v>
      </c>
      <c r="C74" s="173">
        <f t="shared" si="45"/>
        <v>0</v>
      </c>
      <c r="D74" s="173">
        <f t="shared" si="45"/>
        <v>0</v>
      </c>
      <c r="E74" s="173">
        <f t="shared" si="45"/>
        <v>801.9</v>
      </c>
      <c r="F74" s="173">
        <f t="shared" si="45"/>
        <v>0</v>
      </c>
      <c r="G74" s="173">
        <f t="shared" si="45"/>
        <v>0</v>
      </c>
      <c r="H74" s="173">
        <f t="shared" si="45"/>
        <v>0</v>
      </c>
      <c r="I74" s="173">
        <f t="shared" si="45"/>
        <v>452.09999999999997</v>
      </c>
      <c r="J74" s="188">
        <f>SUM(B74:I74)+SUM('Purchase Orders'!AI:AI)</f>
        <v>1288.98</v>
      </c>
      <c r="K74" t="s">
        <v>902</v>
      </c>
    </row>
    <row r="76" spans="1:13" s="10" customFormat="1" ht="30.75" customHeight="1" x14ac:dyDescent="0.25">
      <c r="A76" s="75" t="s">
        <v>903</v>
      </c>
      <c r="B76" s="75"/>
      <c r="C76" s="75"/>
      <c r="D76" s="344"/>
      <c r="E76" s="358" t="s">
        <v>904</v>
      </c>
      <c r="F76" s="359"/>
      <c r="G76" s="360"/>
      <c r="H76" s="357" t="s">
        <v>905</v>
      </c>
      <c r="I76" s="357"/>
      <c r="J76" s="357"/>
      <c r="K76" s="357" t="s">
        <v>906</v>
      </c>
      <c r="L76" s="357"/>
      <c r="M76" s="357"/>
    </row>
    <row r="77" spans="1:13" ht="60" x14ac:dyDescent="0.25">
      <c r="A77" s="78"/>
      <c r="B77" s="350" t="s">
        <v>907</v>
      </c>
      <c r="C77" s="140" t="s">
        <v>908</v>
      </c>
      <c r="D77" s="140" t="s">
        <v>909</v>
      </c>
      <c r="E77" s="172" t="s">
        <v>910</v>
      </c>
      <c r="F77" s="350" t="s">
        <v>896</v>
      </c>
      <c r="G77" s="348" t="s">
        <v>399</v>
      </c>
      <c r="H77" s="172" t="s">
        <v>910</v>
      </c>
      <c r="I77" s="350" t="s">
        <v>896</v>
      </c>
      <c r="J77" s="348" t="s">
        <v>399</v>
      </c>
      <c r="K77" s="172" t="s">
        <v>910</v>
      </c>
      <c r="L77" s="350" t="s">
        <v>896</v>
      </c>
      <c r="M77" s="348" t="s">
        <v>399</v>
      </c>
    </row>
    <row r="78" spans="1:13" x14ac:dyDescent="0.25">
      <c r="A78" s="177" t="str">
        <f>A72</f>
        <v>Round 1 (VHP)</v>
      </c>
      <c r="B78" s="174">
        <f>$D$9</f>
        <v>48900</v>
      </c>
      <c r="C78" s="173">
        <f>J72</f>
        <v>4383.0599999999995</v>
      </c>
      <c r="D78" s="173">
        <f>(time_wastesample*waste_sampling_team_labor_rate+analytical_cost_waste_sample)*waste_samples_per_100_lb*ROUNDUP(J35/100,0)+(time_watersample*water_sampling_team_labor_rate+analytical_cost_water_sample)*water_samples_per_55_gal*ROUNDUP(K35/55,0)</f>
        <v>12302.987233285208</v>
      </c>
      <c r="E78" s="174">
        <f>J51</f>
        <v>49.849999999999994</v>
      </c>
      <c r="F78" s="174">
        <f>J57</f>
        <v>1150</v>
      </c>
      <c r="G78" s="174">
        <f>B78+C78+D78+E78+F78</f>
        <v>66785.897233285214</v>
      </c>
      <c r="H78" s="174">
        <f>J46</f>
        <v>444.05</v>
      </c>
      <c r="I78" s="174">
        <f>J62</f>
        <v>10600</v>
      </c>
      <c r="J78" s="174">
        <f>B78+C78+D78+H78+I78</f>
        <v>76630.097233285211</v>
      </c>
      <c r="K78" s="185">
        <f>J41</f>
        <v>4386.05</v>
      </c>
      <c r="L78" s="185">
        <f>J67</f>
        <v>105100</v>
      </c>
      <c r="M78" s="185">
        <f>B78+C78+D78+K78+L78</f>
        <v>175072.0972332852</v>
      </c>
    </row>
    <row r="79" spans="1:13" x14ac:dyDescent="0.25">
      <c r="A79" s="177" t="str">
        <f>A73</f>
        <v>Round 2 (AB)</v>
      </c>
      <c r="B79" s="174">
        <f t="shared" ref="B79:B80" si="46">$D$9</f>
        <v>48900</v>
      </c>
      <c r="C79" s="173">
        <f>J73</f>
        <v>42625.018899999995</v>
      </c>
      <c r="D79" s="173">
        <f>(time_wastesample*waste_sampling_team_labor_rate+analytical_cost_waste_sample)*waste_samples_per_100_lb*ROUNDUP(J36/100,0)+(time_watersample*water_sampling_team_labor_rate+analytical_cost_water_sample)*water_samples_per_55_gal*ROUNDUP(K36/55,0)</f>
        <v>123255.60250947544</v>
      </c>
      <c r="E79" s="174">
        <f t="shared" ref="E79:E80" si="47">J52</f>
        <v>548.1705649999999</v>
      </c>
      <c r="F79" s="174">
        <f t="shared" ref="F79:F80" si="48">J58</f>
        <v>1100</v>
      </c>
      <c r="G79" s="174">
        <f t="shared" ref="G79:G80" si="49">B79+C79+D79+E79+F79</f>
        <v>216428.79197447546</v>
      </c>
      <c r="H79" s="174">
        <f t="shared" ref="H79:H80" si="50">J47</f>
        <v>5460.8256499999989</v>
      </c>
      <c r="I79" s="174">
        <f t="shared" ref="I79:I80" si="51">J63</f>
        <v>10550</v>
      </c>
      <c r="J79" s="174">
        <f t="shared" ref="J79:J80" si="52">B79+C79+D79+H79+I79</f>
        <v>230791.44705947547</v>
      </c>
      <c r="K79" s="185">
        <f t="shared" ref="K79:K80" si="53">J42</f>
        <v>54587.376499999991</v>
      </c>
      <c r="L79" s="185">
        <f t="shared" ref="L79:L80" si="54">J68</f>
        <v>105050</v>
      </c>
      <c r="M79" s="185">
        <f t="shared" ref="M79:M80" si="55">B79+C79+D79+K79+L79</f>
        <v>374417.99790947547</v>
      </c>
    </row>
    <row r="80" spans="1:13" x14ac:dyDescent="0.25">
      <c r="A80" s="177" t="str">
        <f>A74</f>
        <v>Round 3 (CLO2)</v>
      </c>
      <c r="B80" s="174">
        <f t="shared" si="46"/>
        <v>48900</v>
      </c>
      <c r="C80" s="173">
        <f>J74</f>
        <v>1288.98</v>
      </c>
      <c r="D80" s="173">
        <f>(time_wastesample*waste_sampling_team_labor_rate+analytical_cost_waste_sample)*waste_samples_per_100_lb*ROUNDUP(J37/100,0)+(time_watersample*water_sampling_team_labor_rate+analytical_cost_water_sample)*water_samples_per_55_gal*ROUNDUP(K37/55,0)</f>
        <v>3855.5211699855627</v>
      </c>
      <c r="E80" s="174">
        <f t="shared" si="47"/>
        <v>13.365</v>
      </c>
      <c r="F80" s="174">
        <f t="shared" si="48"/>
        <v>1100</v>
      </c>
      <c r="G80" s="174">
        <f t="shared" si="49"/>
        <v>55157.866169985566</v>
      </c>
      <c r="H80" s="174">
        <f t="shared" si="50"/>
        <v>128.88</v>
      </c>
      <c r="I80" s="174">
        <f t="shared" si="51"/>
        <v>10550</v>
      </c>
      <c r="J80" s="174">
        <f t="shared" si="52"/>
        <v>64723.381169985565</v>
      </c>
      <c r="K80" s="185">
        <f t="shared" si="53"/>
        <v>1284.03</v>
      </c>
      <c r="L80" s="185">
        <f t="shared" si="54"/>
        <v>105050</v>
      </c>
      <c r="M80" s="185">
        <f t="shared" si="55"/>
        <v>160378.53116998557</v>
      </c>
    </row>
    <row r="82" spans="1:4" ht="60" x14ac:dyDescent="0.25">
      <c r="A82" s="75" t="s">
        <v>911</v>
      </c>
      <c r="B82" s="348" t="s">
        <v>399</v>
      </c>
      <c r="C82" s="172" t="s">
        <v>912</v>
      </c>
      <c r="D82" s="350" t="s">
        <v>913</v>
      </c>
    </row>
    <row r="83" spans="1:4" x14ac:dyDescent="0.25">
      <c r="A83" s="177" t="str">
        <f>A78</f>
        <v>Round 1 (VHP)</v>
      </c>
      <c r="B83" s="248">
        <f>IF($G$1=1, G78,IF($G$1=2,J78,IF($G$1=3,M78,"***")))</f>
        <v>76630.097233285211</v>
      </c>
      <c r="C83" s="189">
        <f>B83*round1_waste_sampling_fraction</f>
        <v>42267.713493056472</v>
      </c>
      <c r="D83" s="176">
        <f>B83*round1_waste_decon_fraction</f>
        <v>34362.383740228739</v>
      </c>
    </row>
    <row r="84" spans="1:4" x14ac:dyDescent="0.25">
      <c r="A84" s="177" t="str">
        <f t="shared" ref="A84:A85" si="56">A79</f>
        <v>Round 2 (AB)</v>
      </c>
      <c r="B84" s="248">
        <f t="shared" ref="B84:B85" si="57">IF($G$1=1, G79,IF($G$1=2,J79,IF($G$1=3,M79,"***")))</f>
        <v>230791.44705947547</v>
      </c>
      <c r="C84" s="189">
        <f>B84*round2_waste_sampling_fraction</f>
        <v>30319.073118682321</v>
      </c>
      <c r="D84" s="176">
        <f>B84*round2_waste_decon_fraction</f>
        <v>200472.37394079316</v>
      </c>
    </row>
    <row r="85" spans="1:4" x14ac:dyDescent="0.25">
      <c r="A85" s="177" t="str">
        <f t="shared" si="56"/>
        <v>Round 3 (CLO2)</v>
      </c>
      <c r="B85" s="248">
        <f t="shared" si="57"/>
        <v>64723.381169985565</v>
      </c>
      <c r="C85" s="189">
        <f>B85*round3_waste_sampling_fraction</f>
        <v>57992.703819383001</v>
      </c>
      <c r="D85" s="176">
        <f>B85*round3_waste_decon_fraction</f>
        <v>6730.6773506025611</v>
      </c>
    </row>
  </sheetData>
  <mergeCells count="3">
    <mergeCell ref="H76:J76"/>
    <mergeCell ref="K76:M76"/>
    <mergeCell ref="E76:G76"/>
  </mergeCells>
  <printOptions horizontalCentered="1"/>
  <pageMargins left="0.7" right="0.7" top="0.75" bottom="0.75" header="0.3" footer="0.3"/>
  <pageSetup scale="70" fitToHeight="3" orientation="landscape" r:id="rId1"/>
  <headerFooter>
    <oddHeader>&amp;C&amp;F</oddHeader>
    <oddFooter>&amp;LFor Official Use Only&amp;C&amp;A
Page &amp;P/&amp;N&amp;R&amp;D</oddFooter>
  </headerFooter>
  <ignoredErrors>
    <ignoredError sqref="C6" formula="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E9"/>
  <sheetViews>
    <sheetView workbookViewId="0">
      <selection activeCell="C9" sqref="C9"/>
    </sheetView>
  </sheetViews>
  <sheetFormatPr defaultRowHeight="15" x14ac:dyDescent="0.25"/>
  <cols>
    <col min="1" max="1" width="17.7109375" customWidth="1"/>
    <col min="2" max="2" width="14.7109375" customWidth="1"/>
    <col min="3" max="3" width="13.85546875" customWidth="1"/>
    <col min="4" max="4" width="15.7109375" customWidth="1"/>
    <col min="6" max="6" width="20.85546875" customWidth="1"/>
  </cols>
  <sheetData>
    <row r="1" spans="1:5" x14ac:dyDescent="0.25">
      <c r="A1" s="83"/>
      <c r="B1" s="348" t="s">
        <v>914</v>
      </c>
      <c r="C1" s="348" t="s">
        <v>915</v>
      </c>
      <c r="D1" s="348" t="s">
        <v>916</v>
      </c>
      <c r="E1" s="348" t="s">
        <v>399</v>
      </c>
    </row>
    <row r="2" spans="1:5" x14ac:dyDescent="0.25">
      <c r="A2" s="137" t="s">
        <v>917</v>
      </c>
      <c r="B2" s="104">
        <v>253</v>
      </c>
      <c r="C2" s="104">
        <v>253</v>
      </c>
      <c r="D2" s="104">
        <v>254</v>
      </c>
      <c r="E2" s="104">
        <f>SUM(B2:D2)</f>
        <v>760</v>
      </c>
    </row>
    <row r="3" spans="1:5" x14ac:dyDescent="0.25">
      <c r="A3" s="137" t="s">
        <v>918</v>
      </c>
      <c r="B3" s="104">
        <v>520</v>
      </c>
      <c r="C3" s="104">
        <v>520</v>
      </c>
      <c r="D3" s="104">
        <v>520</v>
      </c>
      <c r="E3" s="104">
        <f t="shared" ref="E3:E8" si="0">SUM(B3:D3)</f>
        <v>1560</v>
      </c>
    </row>
    <row r="4" spans="1:5" x14ac:dyDescent="0.25">
      <c r="A4" s="137" t="s">
        <v>919</v>
      </c>
      <c r="B4" s="104">
        <v>58</v>
      </c>
      <c r="C4" s="104">
        <v>58</v>
      </c>
      <c r="D4" s="104">
        <v>59</v>
      </c>
      <c r="E4" s="104">
        <f t="shared" si="0"/>
        <v>175</v>
      </c>
    </row>
    <row r="5" spans="1:5" x14ac:dyDescent="0.25">
      <c r="A5" s="137" t="s">
        <v>920</v>
      </c>
      <c r="B5" s="104">
        <v>113</v>
      </c>
      <c r="C5" s="104">
        <v>113</v>
      </c>
      <c r="D5" s="104">
        <v>114</v>
      </c>
      <c r="E5" s="104">
        <f t="shared" si="0"/>
        <v>340</v>
      </c>
    </row>
    <row r="6" spans="1:5" x14ac:dyDescent="0.25">
      <c r="A6" s="137" t="s">
        <v>921</v>
      </c>
      <c r="B6" s="104">
        <v>105</v>
      </c>
      <c r="C6" s="104">
        <v>105</v>
      </c>
      <c r="D6" s="104">
        <v>105</v>
      </c>
      <c r="E6" s="104">
        <f t="shared" si="0"/>
        <v>315</v>
      </c>
    </row>
    <row r="7" spans="1:5" x14ac:dyDescent="0.25">
      <c r="A7" s="137" t="s">
        <v>922</v>
      </c>
      <c r="B7" s="104">
        <v>54</v>
      </c>
      <c r="C7" s="104">
        <v>54</v>
      </c>
      <c r="D7" s="104">
        <v>54</v>
      </c>
      <c r="E7" s="104">
        <f t="shared" si="0"/>
        <v>162</v>
      </c>
    </row>
    <row r="8" spans="1:5" x14ac:dyDescent="0.25">
      <c r="A8" s="137" t="s">
        <v>923</v>
      </c>
      <c r="B8" s="104">
        <v>30</v>
      </c>
      <c r="C8" s="104">
        <v>30</v>
      </c>
      <c r="D8" s="104">
        <v>30</v>
      </c>
      <c r="E8" s="104">
        <f t="shared" si="0"/>
        <v>90</v>
      </c>
    </row>
    <row r="9" spans="1:5" x14ac:dyDescent="0.25">
      <c r="A9" s="33"/>
      <c r="B9" s="33"/>
      <c r="C9" s="33"/>
      <c r="D9" s="75" t="s">
        <v>924</v>
      </c>
      <c r="E9" s="138">
        <f>E2+E3+E4+E5+E6+E8</f>
        <v>3240</v>
      </c>
    </row>
  </sheetData>
  <printOptions horizontalCentered="1"/>
  <pageMargins left="0.7" right="0.7" top="0.75" bottom="0.75" header="0.3" footer="0.3"/>
  <pageSetup orientation="portrait" r:id="rId1"/>
  <headerFooter>
    <oddHeader>&amp;C&amp;F</oddHeader>
    <oddFooter>&amp;LFor Official Use Only&amp;C&amp;A&amp;R&amp;D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Z27"/>
  <sheetViews>
    <sheetView topLeftCell="A4" zoomScale="85" zoomScaleNormal="85" workbookViewId="0">
      <selection activeCell="B19" sqref="B19"/>
    </sheetView>
  </sheetViews>
  <sheetFormatPr defaultRowHeight="15" x14ac:dyDescent="0.25"/>
  <cols>
    <col min="1" max="1" width="51.42578125" customWidth="1"/>
    <col min="2" max="3" width="8.7109375" style="5" customWidth="1"/>
    <col min="4" max="24" width="8.7109375" style="1" customWidth="1"/>
  </cols>
  <sheetData>
    <row r="1" spans="1:25" s="10" customFormat="1" ht="120" x14ac:dyDescent="0.25">
      <c r="A1" s="139" t="s">
        <v>925</v>
      </c>
      <c r="B1" s="140">
        <v>102</v>
      </c>
      <c r="C1" s="140">
        <v>103</v>
      </c>
      <c r="D1" s="140">
        <v>104</v>
      </c>
      <c r="E1" s="140">
        <v>105</v>
      </c>
      <c r="F1" s="140">
        <v>106</v>
      </c>
      <c r="G1" s="140">
        <v>107</v>
      </c>
      <c r="H1" s="140">
        <v>108</v>
      </c>
      <c r="I1" s="140">
        <v>109</v>
      </c>
      <c r="J1" s="140">
        <v>110</v>
      </c>
      <c r="K1" s="140">
        <v>206</v>
      </c>
      <c r="L1" s="140">
        <v>207</v>
      </c>
      <c r="M1" s="140">
        <v>208</v>
      </c>
      <c r="N1" s="140">
        <v>209</v>
      </c>
      <c r="O1" s="140">
        <v>210</v>
      </c>
      <c r="P1" s="140">
        <v>211</v>
      </c>
      <c r="Q1" s="140">
        <v>212</v>
      </c>
      <c r="R1" s="140">
        <v>213</v>
      </c>
      <c r="S1" s="140" t="s">
        <v>792</v>
      </c>
      <c r="T1" s="140" t="s">
        <v>926</v>
      </c>
      <c r="U1" s="140" t="s">
        <v>927</v>
      </c>
      <c r="V1" s="140" t="s">
        <v>928</v>
      </c>
      <c r="W1" s="350" t="s">
        <v>929</v>
      </c>
      <c r="X1" s="350" t="s">
        <v>930</v>
      </c>
    </row>
    <row r="2" spans="1:25" x14ac:dyDescent="0.25">
      <c r="A2" s="141" t="str">
        <f>Activities!A2</f>
        <v>VHP - Characterization Sampling1</v>
      </c>
      <c r="B2" s="142">
        <f ca="1">SUM(INDIRECT(CONCATENATE(ADDRESS($W2,18,,,"Room Sample Time"),":",ADDRESS($X2,18))))</f>
        <v>201.99999999999991</v>
      </c>
      <c r="C2" s="142">
        <f ca="1">SUM(INDIRECT(CONCATENATE(ADDRESS($W2,19,,,"Room Sample Time"),":",ADDRESS($X2,19))))</f>
        <v>52.00000000000005</v>
      </c>
      <c r="D2" s="142">
        <f ca="1">SUM(INDIRECT(CONCATENATE(ADDRESS($W2,20,,,"Room Sample Time"),":",ADDRESS($X2,20))))</f>
        <v>64</v>
      </c>
      <c r="E2" s="142">
        <f ca="1">SUM(INDIRECT(CONCATENATE(ADDRESS($W2,21,,,"Room Sample Time"),":",ADDRESS($X2,21))))</f>
        <v>123.00000000000004</v>
      </c>
      <c r="F2" s="142">
        <f ca="1">SUM(INDIRECT(CONCATENATE(ADDRESS($W2,22,,,"Room Sample Time"),":",ADDRESS($X2,22))))</f>
        <v>123.00000000000004</v>
      </c>
      <c r="G2" s="142">
        <f ca="1">SUM(INDIRECT(CONCATENATE(ADDRESS($W2,23,,,"Room Sample Time"),":",ADDRESS($X2,23))))</f>
        <v>86.000000000000014</v>
      </c>
      <c r="H2" s="142">
        <f ca="1">SUM(INDIRECT(CONCATENATE(ADDRESS($W2,24,,,"Room Sample Time"),":",ADDRESS($X2,24))))</f>
        <v>78.999999999999886</v>
      </c>
      <c r="I2" s="142">
        <f ca="1">SUM(INDIRECT(CONCATENATE(ADDRESS($W2,25,,,"Room Sample Time"),":",ADDRESS($X2,25))))</f>
        <v>70.999999999999915</v>
      </c>
      <c r="J2" s="142">
        <f ca="1">SUM(INDIRECT(CONCATENATE(ADDRESS($W2,26,,,"Room Sample Time"),":",ADDRESS($X2,26))))</f>
        <v>88.000000000000171</v>
      </c>
      <c r="K2" s="142">
        <f ca="1">SUM(INDIRECT(CONCATENATE(ADDRESS($W2,27,,,"Room Sample Time"),":",ADDRESS($X2,27))))</f>
        <v>112.00000000000007</v>
      </c>
      <c r="L2" s="142">
        <f ca="1">SUM(INDIRECT(CONCATENATE(ADDRESS($W2,28,,,"Room Sample Time"),":",ADDRESS($X2,28))))</f>
        <v>89</v>
      </c>
      <c r="M2" s="142">
        <f ca="1">SUM(INDIRECT(CONCATENATE(ADDRESS($W2,29,,,"Room Sample Time"),":",ADDRESS($X2,29))))</f>
        <v>134.00000000000009</v>
      </c>
      <c r="N2" s="142">
        <f ca="1">SUM(INDIRECT(CONCATENATE(ADDRESS($W2,30,,,"Room Sample Time"),":",ADDRESS($X2,30))))</f>
        <v>96.000000000000057</v>
      </c>
      <c r="O2" s="142">
        <f ca="1">SUM(INDIRECT(CONCATENATE(ADDRESS($W2,31,,,"Room Sample Time"),":",ADDRESS($X2,31))))</f>
        <v>82.999999999999943</v>
      </c>
      <c r="P2" s="142">
        <f ca="1">SUM(INDIRECT(CONCATENATE(ADDRESS($W2,32,,,"Room Sample Time"),":",ADDRESS($X2,32))))</f>
        <v>69.000000000000071</v>
      </c>
      <c r="Q2" s="142">
        <f ca="1">SUM(INDIRECT(CONCATENATE(ADDRESS($W2,33,,,"Room Sample Time"),":",ADDRESS($X2,33))))</f>
        <v>71.999999999999972</v>
      </c>
      <c r="R2" s="142">
        <f ca="1">SUM(INDIRECT(CONCATENATE(ADDRESS($W2,34,,,"Room Sample Time"),":",ADDRESS($X2,34))))</f>
        <v>122.99999999999996</v>
      </c>
      <c r="S2" s="142">
        <f ca="1">SUM(INDIRECT(CONCATENATE(ADDRESS($W2,35,,,"Room Sample Time"),":",ADDRESS($X2,35))))</f>
        <v>135</v>
      </c>
      <c r="T2" s="142">
        <f ca="1">SUM(INDIRECT(CONCATENATE(ADDRESS($W2,36,,,"Room Sample Time"),":",ADDRESS($X2,36))))</f>
        <v>0</v>
      </c>
      <c r="U2" s="142">
        <f ca="1">SUM(INDIRECT(CONCATENATE(ADDRESS($W2,37,,,"Room Sample Time"),":",ADDRESS($X2,37))))</f>
        <v>260.00000000000011</v>
      </c>
      <c r="V2" s="142">
        <f ca="1">SUM(INDIRECT(CONCATENATE(ADDRESS($W2,38,,,"Room Sample Time"),":",ADDRESS($X2,38))))</f>
        <v>328.99999999999989</v>
      </c>
      <c r="W2" s="115">
        <f>MATCH(A2,'Room Sample Time'!H:H,0)</f>
        <v>2</v>
      </c>
      <c r="X2" s="115">
        <f>W3-1</f>
        <v>23</v>
      </c>
    </row>
    <row r="3" spans="1:25" x14ac:dyDescent="0.25">
      <c r="A3" s="143" t="str">
        <f>Activities!A4</f>
        <v>VHP - Clearance Sampling</v>
      </c>
      <c r="B3" s="142">
        <f t="shared" ref="B3:B7" ca="1" si="0">SUM(INDIRECT(CONCATENATE(ADDRESS($W3,18,,,"Room Sample Time"),":",ADDRESS($X3,18))))</f>
        <v>99.999999999999972</v>
      </c>
      <c r="C3" s="142">
        <f t="shared" ref="C3:C7" ca="1" si="1">SUM(INDIRECT(CONCATENATE(ADDRESS($W3,19,,,"Room Sample Time"),":",ADDRESS($X3,19))))</f>
        <v>74.999999999999972</v>
      </c>
      <c r="D3" s="142">
        <f t="shared" ref="D3:D7" ca="1" si="2">SUM(INDIRECT(CONCATENATE(ADDRESS($W3,20,,,"Room Sample Time"),":",ADDRESS($X3,20))))</f>
        <v>36.999999999999709</v>
      </c>
      <c r="E3" s="142">
        <f t="shared" ref="E3:E7" ca="1" si="3">SUM(INDIRECT(CONCATENATE(ADDRESS($W3,21,,,"Room Sample Time"),":",ADDRESS($X3,21))))</f>
        <v>81.000000000000028</v>
      </c>
      <c r="F3" s="142">
        <f t="shared" ref="F3:F7" ca="1" si="4">SUM(INDIRECT(CONCATENATE(ADDRESS($W3,22,,,"Room Sample Time"),":",ADDRESS($X3,22))))</f>
        <v>260.00000000000023</v>
      </c>
      <c r="G3" s="142">
        <f t="shared" ref="G3:G7" ca="1" si="5">SUM(INDIRECT(CONCATENATE(ADDRESS($W3,23,,,"Room Sample Time"),":",ADDRESS($X3,23))))</f>
        <v>110.99999999999991</v>
      </c>
      <c r="H3" s="142">
        <f t="shared" ref="H3:H7" ca="1" si="6">SUM(INDIRECT(CONCATENATE(ADDRESS($W3,24,,,"Room Sample Time"),":",ADDRESS($X3,24))))</f>
        <v>95.999999999999972</v>
      </c>
      <c r="I3" s="142">
        <f t="shared" ref="I3:I7" ca="1" si="7">SUM(INDIRECT(CONCATENATE(ADDRESS($W3,25,,,"Room Sample Time"),":",ADDRESS($X3,25))))</f>
        <v>78.000000000000043</v>
      </c>
      <c r="J3" s="142">
        <f t="shared" ref="J3:J7" ca="1" si="8">SUM(INDIRECT(CONCATENATE(ADDRESS($W3,26,,,"Room Sample Time"),":",ADDRESS($X3,26))))</f>
        <v>106.00000000000011</v>
      </c>
      <c r="K3" s="142">
        <f t="shared" ref="K3:K7" ca="1" si="9">SUM(INDIRECT(CONCATENATE(ADDRESS($W3,27,,,"Room Sample Time"),":",ADDRESS($X3,27))))</f>
        <v>45</v>
      </c>
      <c r="L3" s="142">
        <f t="shared" ref="L3:L7" ca="1" si="10">SUM(INDIRECT(CONCATENATE(ADDRESS($W3,28,,,"Room Sample Time"),":",ADDRESS($X3,28))))</f>
        <v>61.999999999999943</v>
      </c>
      <c r="M3" s="142">
        <f t="shared" ref="M3:M7" ca="1" si="11">SUM(INDIRECT(CONCATENATE(ADDRESS($W3,29,,,"Room Sample Time"),":",ADDRESS($X3,29))))</f>
        <v>78.999999999999972</v>
      </c>
      <c r="N3" s="142">
        <f t="shared" ref="N3:N7" ca="1" si="12">SUM(INDIRECT(CONCATENATE(ADDRESS($W3,30,,,"Room Sample Time"),":",ADDRESS($X3,30))))</f>
        <v>51.000000000000142</v>
      </c>
      <c r="O3" s="142">
        <f t="shared" ref="O3:O7" ca="1" si="13">SUM(INDIRECT(CONCATENATE(ADDRESS($W3,31,,,"Room Sample Time"),":",ADDRESS($X3,31))))</f>
        <v>78.000000000000043</v>
      </c>
      <c r="P3" s="142">
        <f t="shared" ref="P3:P7" ca="1" si="14">SUM(INDIRECT(CONCATENATE(ADDRESS($W3,32,,,"Room Sample Time"),":",ADDRESS($X3,32))))</f>
        <v>82.000000000000028</v>
      </c>
      <c r="Q3" s="142">
        <f t="shared" ref="Q3:Q7" ca="1" si="15">SUM(INDIRECT(CONCATENATE(ADDRESS($W3,33,,,"Room Sample Time"),":",ADDRESS($X3,33))))</f>
        <v>157.99999999999994</v>
      </c>
      <c r="R3" s="142">
        <f t="shared" ref="R3:R7" ca="1" si="16">SUM(INDIRECT(CONCATENATE(ADDRESS($W3,34,,,"Room Sample Time"),":",ADDRESS($X3,34))))</f>
        <v>125.00000000000003</v>
      </c>
      <c r="S3" s="142">
        <f t="shared" ref="S3:S7" ca="1" si="17">SUM(INDIRECT(CONCATENATE(ADDRESS($W3,35,,,"Room Sample Time"),":",ADDRESS($X3,35))))</f>
        <v>104.99999999999996</v>
      </c>
      <c r="T3" s="142">
        <f t="shared" ref="T3:T7" ca="1" si="18">SUM(INDIRECT(CONCATENATE(ADDRESS($W3,36,,,"Room Sample Time"),":",ADDRESS($X3,36))))</f>
        <v>0</v>
      </c>
      <c r="U3" s="142">
        <f t="shared" ref="U3:U7" ca="1" si="19">SUM(INDIRECT(CONCATENATE(ADDRESS($W3,37,,,"Room Sample Time"),":",ADDRESS($X3,37))))</f>
        <v>413.00000000000006</v>
      </c>
      <c r="V3" s="142">
        <f t="shared" ref="V3:V7" ca="1" si="20">SUM(INDIRECT(CONCATENATE(ADDRESS($W3,38,,,"Room Sample Time"),":",ADDRESS($X3,38))))</f>
        <v>244</v>
      </c>
      <c r="W3" s="115">
        <f>MATCH(A3,'Room Sample Time'!H:H,0)</f>
        <v>24</v>
      </c>
      <c r="X3" s="115">
        <f>W4-1</f>
        <v>47</v>
      </c>
    </row>
    <row r="4" spans="1:25" x14ac:dyDescent="0.25">
      <c r="A4" s="143" t="str">
        <f>Activities!A5</f>
        <v>AB - Characterization Sampling2</v>
      </c>
      <c r="B4" s="142">
        <f t="shared" ca="1" si="0"/>
        <v>93.999999999999986</v>
      </c>
      <c r="C4" s="142">
        <f t="shared" ca="1" si="1"/>
        <v>50.000000000000142</v>
      </c>
      <c r="D4" s="142">
        <f t="shared" ca="1" si="2"/>
        <v>69.999999999999915</v>
      </c>
      <c r="E4" s="142">
        <f t="shared" ca="1" si="3"/>
        <v>57.999999999999957</v>
      </c>
      <c r="F4" s="142">
        <f t="shared" ca="1" si="4"/>
        <v>50.999999999999979</v>
      </c>
      <c r="G4" s="142">
        <f t="shared" ca="1" si="5"/>
        <v>71.000000000000071</v>
      </c>
      <c r="H4" s="142">
        <f t="shared" ca="1" si="6"/>
        <v>83.000000000000028</v>
      </c>
      <c r="I4" s="142">
        <f t="shared" ca="1" si="7"/>
        <v>70.000000000000071</v>
      </c>
      <c r="J4" s="142">
        <f t="shared" ca="1" si="8"/>
        <v>47.999999999999986</v>
      </c>
      <c r="K4" s="142">
        <f t="shared" ca="1" si="9"/>
        <v>42.000000000000014</v>
      </c>
      <c r="L4" s="142">
        <f t="shared" ca="1" si="10"/>
        <v>45</v>
      </c>
      <c r="M4" s="142">
        <f t="shared" ca="1" si="11"/>
        <v>57.999999999999957</v>
      </c>
      <c r="N4" s="142">
        <f t="shared" ca="1" si="12"/>
        <v>62.000000000000014</v>
      </c>
      <c r="O4" s="142">
        <f t="shared" ca="1" si="13"/>
        <v>62.000000000000014</v>
      </c>
      <c r="P4" s="142">
        <f t="shared" ca="1" si="14"/>
        <v>62.000000000000014</v>
      </c>
      <c r="Q4" s="142">
        <f t="shared" ca="1" si="15"/>
        <v>60.000000000000021</v>
      </c>
      <c r="R4" s="142">
        <f t="shared" ca="1" si="16"/>
        <v>56.999999999999957</v>
      </c>
      <c r="S4" s="142">
        <f t="shared" ca="1" si="17"/>
        <v>114.99999999999999</v>
      </c>
      <c r="T4" s="142">
        <f t="shared" ca="1" si="18"/>
        <v>0</v>
      </c>
      <c r="U4" s="142">
        <f t="shared" ca="1" si="19"/>
        <v>159.99999999999989</v>
      </c>
      <c r="V4" s="142">
        <f t="shared" ca="1" si="20"/>
        <v>0</v>
      </c>
      <c r="W4" s="115">
        <f>MATCH(A4,'Room Sample Time'!H:H,0)</f>
        <v>48</v>
      </c>
      <c r="X4" s="115">
        <f t="shared" ref="X4:X6" si="21">W5-1</f>
        <v>67</v>
      </c>
    </row>
    <row r="5" spans="1:25" x14ac:dyDescent="0.25">
      <c r="A5" s="143" t="str">
        <f>Activities!A9</f>
        <v>AB - Clearance Sampling</v>
      </c>
      <c r="B5" s="142">
        <f t="shared" ca="1" si="0"/>
        <v>80.000000000000028</v>
      </c>
      <c r="C5" s="142">
        <f t="shared" ca="1" si="1"/>
        <v>41.000000000000014</v>
      </c>
      <c r="D5" s="142">
        <f t="shared" ca="1" si="2"/>
        <v>50.999999999999979</v>
      </c>
      <c r="E5" s="142">
        <f t="shared" ca="1" si="3"/>
        <v>241.00000000000011</v>
      </c>
      <c r="F5" s="142">
        <f t="shared" ca="1" si="4"/>
        <v>285.99999999999994</v>
      </c>
      <c r="G5" s="142">
        <f t="shared" ca="1" si="5"/>
        <v>58.000000000000028</v>
      </c>
      <c r="H5" s="142">
        <f t="shared" ca="1" si="6"/>
        <v>57.000000000000043</v>
      </c>
      <c r="I5" s="142">
        <f t="shared" ca="1" si="7"/>
        <v>36.000000000000028</v>
      </c>
      <c r="J5" s="142">
        <f t="shared" ca="1" si="8"/>
        <v>67</v>
      </c>
      <c r="K5" s="142">
        <f t="shared" ca="1" si="9"/>
        <v>25.999999999999986</v>
      </c>
      <c r="L5" s="142">
        <f t="shared" ca="1" si="10"/>
        <v>28.999999999999897</v>
      </c>
      <c r="M5" s="142">
        <f t="shared" ca="1" si="11"/>
        <v>63.000000000000021</v>
      </c>
      <c r="N5" s="142">
        <f t="shared" ca="1" si="12"/>
        <v>42.000000000000092</v>
      </c>
      <c r="O5" s="142">
        <f t="shared" ca="1" si="13"/>
        <v>57.999999999999957</v>
      </c>
      <c r="P5" s="142">
        <f t="shared" ca="1" si="14"/>
        <v>33.000000000000043</v>
      </c>
      <c r="Q5" s="142">
        <f t="shared" ca="1" si="15"/>
        <v>46.000000000000078</v>
      </c>
      <c r="R5" s="142">
        <f t="shared" ca="1" si="16"/>
        <v>64</v>
      </c>
      <c r="S5" s="142">
        <f t="shared" ca="1" si="17"/>
        <v>91</v>
      </c>
      <c r="T5" s="142">
        <f t="shared" ca="1" si="18"/>
        <v>0</v>
      </c>
      <c r="U5" s="142">
        <f t="shared" ca="1" si="19"/>
        <v>304.00000000000006</v>
      </c>
      <c r="V5" s="142">
        <f t="shared" ca="1" si="20"/>
        <v>88</v>
      </c>
      <c r="W5" s="115">
        <f>MATCH(A5,'Room Sample Time'!H:H,0)</f>
        <v>68</v>
      </c>
      <c r="X5" s="115">
        <f t="shared" si="21"/>
        <v>90</v>
      </c>
    </row>
    <row r="6" spans="1:25" x14ac:dyDescent="0.25">
      <c r="A6" s="143" t="str">
        <f>Activities!A10</f>
        <v>ClO2 - Characterization Sampling3</v>
      </c>
      <c r="B6" s="142">
        <f t="shared" ca="1" si="0"/>
        <v>109.00000000000009</v>
      </c>
      <c r="C6" s="142">
        <f t="shared" ca="1" si="1"/>
        <v>47.000000000000156</v>
      </c>
      <c r="D6" s="142">
        <f t="shared" ca="1" si="2"/>
        <v>33.000000000000043</v>
      </c>
      <c r="E6" s="142">
        <f t="shared" ca="1" si="3"/>
        <v>60.000000000000107</v>
      </c>
      <c r="F6" s="142">
        <f t="shared" ca="1" si="4"/>
        <v>81.000000000000199</v>
      </c>
      <c r="G6" s="142">
        <f t="shared" ca="1" si="5"/>
        <v>98.000000000000142</v>
      </c>
      <c r="H6" s="142">
        <f t="shared" ca="1" si="6"/>
        <v>65.000000000000085</v>
      </c>
      <c r="I6" s="142">
        <f t="shared" ca="1" si="7"/>
        <v>132.99999999999991</v>
      </c>
      <c r="J6" s="142">
        <f t="shared" ca="1" si="8"/>
        <v>106.00000000000011</v>
      </c>
      <c r="K6" s="142">
        <f t="shared" ca="1" si="9"/>
        <v>50.999999999999979</v>
      </c>
      <c r="L6" s="142">
        <f t="shared" ca="1" si="10"/>
        <v>102.00000000000004</v>
      </c>
      <c r="M6" s="142">
        <f t="shared" ca="1" si="11"/>
        <v>30.99999999999989</v>
      </c>
      <c r="N6" s="142">
        <f t="shared" ca="1" si="12"/>
        <v>37.000000000000028</v>
      </c>
      <c r="O6" s="142">
        <f t="shared" ca="1" si="13"/>
        <v>105.99999999999994</v>
      </c>
      <c r="P6" s="142">
        <f t="shared" ca="1" si="14"/>
        <v>50.000000000000057</v>
      </c>
      <c r="Q6" s="142">
        <f t="shared" ca="1" si="15"/>
        <v>62.000000000000014</v>
      </c>
      <c r="R6" s="142">
        <f t="shared" ca="1" si="16"/>
        <v>105.99999999999986</v>
      </c>
      <c r="S6" s="142">
        <f t="shared" ca="1" si="17"/>
        <v>155.99999999999991</v>
      </c>
      <c r="T6" s="142">
        <f t="shared" ca="1" si="18"/>
        <v>0</v>
      </c>
      <c r="U6" s="142">
        <f t="shared" ca="1" si="19"/>
        <v>233.00000000000006</v>
      </c>
      <c r="V6" s="142">
        <f t="shared" ca="1" si="20"/>
        <v>232.99999999999997</v>
      </c>
      <c r="W6" s="115">
        <f>MATCH(A6,'Room Sample Time'!H:H,0)</f>
        <v>91</v>
      </c>
      <c r="X6" s="115">
        <f t="shared" si="21"/>
        <v>110</v>
      </c>
    </row>
    <row r="7" spans="1:25" x14ac:dyDescent="0.25">
      <c r="A7" s="143" t="str">
        <f>Activities!A12</f>
        <v>ClO2 - Clearance Sampling</v>
      </c>
      <c r="B7" s="142">
        <f t="shared" ca="1" si="0"/>
        <v>85.000000000000014</v>
      </c>
      <c r="C7" s="142">
        <f t="shared" ca="1" si="1"/>
        <v>53.999999999999972</v>
      </c>
      <c r="D7" s="142">
        <f t="shared" ca="1" si="2"/>
        <v>42.999999999999844</v>
      </c>
      <c r="E7" s="142">
        <f t="shared" ca="1" si="3"/>
        <v>253.00000000000006</v>
      </c>
      <c r="F7" s="142">
        <f t="shared" ca="1" si="4"/>
        <v>83.000000000000099</v>
      </c>
      <c r="G7" s="142">
        <f t="shared" ca="1" si="5"/>
        <v>73.999999999999901</v>
      </c>
      <c r="H7" s="142">
        <f t="shared" ca="1" si="6"/>
        <v>80.000000000000028</v>
      </c>
      <c r="I7" s="142">
        <f t="shared" ca="1" si="7"/>
        <v>86.999999999999943</v>
      </c>
      <c r="J7" s="142">
        <f t="shared" ca="1" si="8"/>
        <v>68.000000000000085</v>
      </c>
      <c r="K7" s="142">
        <f t="shared" ca="1" si="9"/>
        <v>47.999999999999908</v>
      </c>
      <c r="L7" s="142">
        <f t="shared" ca="1" si="10"/>
        <v>50.999999999999979</v>
      </c>
      <c r="M7" s="142">
        <f t="shared" ca="1" si="11"/>
        <v>49.999999999999986</v>
      </c>
      <c r="N7" s="142">
        <f t="shared" ca="1" si="12"/>
        <v>35.000000000000114</v>
      </c>
      <c r="O7" s="142">
        <f t="shared" ca="1" si="13"/>
        <v>72.999999999999986</v>
      </c>
      <c r="P7" s="142">
        <f t="shared" ca="1" si="14"/>
        <v>34.000000000000043</v>
      </c>
      <c r="Q7" s="142">
        <f t="shared" ca="1" si="15"/>
        <v>62.000000000000014</v>
      </c>
      <c r="R7" s="142">
        <f t="shared" ca="1" si="16"/>
        <v>49.999999999999986</v>
      </c>
      <c r="S7" s="142">
        <f t="shared" ca="1" si="17"/>
        <v>90</v>
      </c>
      <c r="T7" s="142">
        <f t="shared" ca="1" si="18"/>
        <v>0</v>
      </c>
      <c r="U7" s="142">
        <f t="shared" ca="1" si="19"/>
        <v>260.99999999999994</v>
      </c>
      <c r="V7" s="142">
        <f t="shared" ca="1" si="20"/>
        <v>294.99999999999983</v>
      </c>
      <c r="W7" s="115">
        <f>MATCH(A7,'Room Sample Time'!H:H,0)</f>
        <v>111</v>
      </c>
      <c r="X7" s="115">
        <f>X10-1</f>
        <v>134</v>
      </c>
    </row>
    <row r="8" spans="1:25" x14ac:dyDescent="0.25">
      <c r="A8" s="143" t="s">
        <v>931</v>
      </c>
      <c r="B8" s="142">
        <f ca="1">SUM(B2:B7)</f>
        <v>670</v>
      </c>
      <c r="C8" s="142">
        <f t="shared" ref="C8:V8" ca="1" si="22">SUM(C2:C7)</f>
        <v>319.00000000000034</v>
      </c>
      <c r="D8" s="142">
        <f t="shared" ca="1" si="22"/>
        <v>297.99999999999949</v>
      </c>
      <c r="E8" s="142">
        <f t="shared" ca="1" si="22"/>
        <v>816.00000000000023</v>
      </c>
      <c r="F8" s="142">
        <f t="shared" ca="1" si="22"/>
        <v>884.00000000000057</v>
      </c>
      <c r="G8" s="142">
        <f t="shared" ca="1" si="22"/>
        <v>498</v>
      </c>
      <c r="H8" s="142">
        <f t="shared" ca="1" si="22"/>
        <v>460</v>
      </c>
      <c r="I8" s="142">
        <f t="shared" ca="1" si="22"/>
        <v>474.99999999999989</v>
      </c>
      <c r="J8" s="142">
        <f t="shared" ca="1" si="22"/>
        <v>483.00000000000045</v>
      </c>
      <c r="K8" s="142">
        <f t="shared" ca="1" si="22"/>
        <v>323.99999999999994</v>
      </c>
      <c r="L8" s="142">
        <f t="shared" ca="1" si="22"/>
        <v>377.99999999999989</v>
      </c>
      <c r="M8" s="142">
        <f t="shared" ca="1" si="22"/>
        <v>414.99999999999989</v>
      </c>
      <c r="N8" s="142">
        <f t="shared" ca="1" si="22"/>
        <v>323.00000000000045</v>
      </c>
      <c r="O8" s="142">
        <f t="shared" ca="1" si="22"/>
        <v>459.99999999999989</v>
      </c>
      <c r="P8" s="142">
        <f t="shared" ca="1" si="22"/>
        <v>330.00000000000028</v>
      </c>
      <c r="Q8" s="142">
        <f t="shared" ca="1" si="22"/>
        <v>460</v>
      </c>
      <c r="R8" s="142">
        <f t="shared" ca="1" si="22"/>
        <v>524.99999999999977</v>
      </c>
      <c r="S8" s="142">
        <f t="shared" ca="1" si="22"/>
        <v>691.99999999999989</v>
      </c>
      <c r="T8" s="142">
        <f t="shared" ca="1" si="22"/>
        <v>0</v>
      </c>
      <c r="U8" s="142">
        <f t="shared" ca="1" si="22"/>
        <v>1631.0000000000002</v>
      </c>
      <c r="V8" s="142">
        <f t="shared" ca="1" si="22"/>
        <v>1188.9999999999998</v>
      </c>
      <c r="W8" s="115"/>
      <c r="X8" s="115"/>
    </row>
    <row r="9" spans="1:25" x14ac:dyDescent="0.25">
      <c r="A9" s="144" t="s">
        <v>932</v>
      </c>
      <c r="B9" s="145">
        <f ca="1">SUM(B8:V8)</f>
        <v>11630</v>
      </c>
      <c r="C9" s="23"/>
      <c r="D9" s="23"/>
      <c r="E9" s="23"/>
      <c r="F9" s="23"/>
      <c r="G9" s="23"/>
      <c r="H9" s="23"/>
      <c r="I9" s="23"/>
      <c r="J9" s="23"/>
      <c r="K9" s="23"/>
      <c r="L9" s="23"/>
      <c r="M9" s="23"/>
      <c r="N9" s="23"/>
      <c r="O9" s="23"/>
      <c r="P9" s="23"/>
      <c r="Q9" s="23"/>
      <c r="R9" s="23"/>
      <c r="S9" s="23"/>
      <c r="T9" s="23"/>
      <c r="U9" s="23"/>
      <c r="V9" s="23"/>
      <c r="W9" s="26"/>
      <c r="X9" s="26"/>
    </row>
    <row r="10" spans="1:25" x14ac:dyDescent="0.25">
      <c r="A10" s="146" t="s">
        <v>933</v>
      </c>
      <c r="B10" s="147">
        <f>($B$13*SUM('Room Sample Time'!J:J)+'Time Per Sample'!$B$14*SUM('Room Sample Time'!L:L)+'Time Per Sample'!$B$15*SUM('Room Sample Time'!K:K)+'Time Per Sample'!$B$16*(SUM('Room Sample Time'!M:M)+SUM('Room Sample Time'!N:N))+$B$17*SUM('Room Sample Time'!Q:Q))*60</f>
        <v>9276.1677824791714</v>
      </c>
      <c r="W10" s="26"/>
      <c r="X10" s="26">
        <f>COUNTA('Room Sample Time'!H:H)</f>
        <v>135</v>
      </c>
    </row>
    <row r="11" spans="1:25" x14ac:dyDescent="0.25">
      <c r="A11" s="149" t="s">
        <v>934</v>
      </c>
      <c r="B11" s="150">
        <f ca="1">B10/B9</f>
        <v>0.7976068600583982</v>
      </c>
      <c r="C11" s="296" t="s">
        <v>935</v>
      </c>
      <c r="W11" s="26"/>
      <c r="X11" s="26"/>
    </row>
    <row r="12" spans="1:25" s="10" customFormat="1" ht="75" x14ac:dyDescent="0.25">
      <c r="A12" s="146" t="s">
        <v>727</v>
      </c>
      <c r="B12" s="151" t="s">
        <v>936</v>
      </c>
      <c r="C12" s="151" t="s">
        <v>937</v>
      </c>
      <c r="D12" s="151" t="s">
        <v>938</v>
      </c>
      <c r="E12" s="2"/>
      <c r="F12" s="2"/>
      <c r="G12" s="2"/>
      <c r="H12" s="2"/>
      <c r="I12" s="2"/>
      <c r="J12" s="2"/>
      <c r="K12" s="2"/>
      <c r="L12" s="2"/>
      <c r="M12" s="2"/>
      <c r="N12" s="2"/>
      <c r="O12" s="2"/>
      <c r="P12" s="2"/>
      <c r="Q12" s="2"/>
      <c r="R12" s="2"/>
      <c r="S12" s="2"/>
      <c r="T12" s="2"/>
      <c r="U12" s="2"/>
      <c r="V12" s="2"/>
      <c r="W12" s="2"/>
      <c r="X12" s="2"/>
      <c r="Y12" s="2"/>
    </row>
    <row r="13" spans="1:25" x14ac:dyDescent="0.25">
      <c r="A13" s="143" t="s">
        <v>939</v>
      </c>
      <c r="B13" s="289">
        <f>AVERAGE('Resource Tracker Sampling Data'!S:S)/60</f>
        <v>6.5484199796126394E-2</v>
      </c>
      <c r="C13" s="289">
        <f>STDEV('Resource Tracker Sampling Data'!S:S)/60</f>
        <v>2.4485865686399339E-2</v>
      </c>
      <c r="D13" s="289">
        <f ca="1">B13/$B$11</f>
        <v>8.2100848269198501E-2</v>
      </c>
      <c r="E13" s="11" t="s">
        <v>940</v>
      </c>
      <c r="Y13" s="1"/>
    </row>
    <row r="14" spans="1:25" x14ac:dyDescent="0.25">
      <c r="A14" s="143" t="s">
        <v>917</v>
      </c>
      <c r="B14" s="289">
        <f>AVERAGE('Resource Tracker Sampling Data'!T:T)/60</f>
        <v>0.10124614197530862</v>
      </c>
      <c r="C14" s="289">
        <f>STDEV('Resource Tracker Sampling Data'!T:T)/60</f>
        <v>4.3716206936867799E-2</v>
      </c>
      <c r="D14" s="289">
        <f t="shared" ref="D14:D17" ca="1" si="23">B14/$B$11</f>
        <v>0.1269374011751801</v>
      </c>
      <c r="E14" s="11" t="s">
        <v>940</v>
      </c>
      <c r="Y14" s="1"/>
    </row>
    <row r="15" spans="1:25" x14ac:dyDescent="0.25">
      <c r="A15" s="143" t="s">
        <v>719</v>
      </c>
      <c r="B15" s="289">
        <f>AVERAGE('Resource Tracker Sampling Data'!U:U)/60</f>
        <v>5.4731800766283513E-2</v>
      </c>
      <c r="C15" s="289">
        <f>STDEV('Resource Tracker Sampling Data'!U:U)/60</f>
        <v>1.956404300936972E-2</v>
      </c>
      <c r="D15" s="289">
        <f t="shared" ca="1" si="23"/>
        <v>6.862002260396334E-2</v>
      </c>
      <c r="E15" s="11" t="s">
        <v>940</v>
      </c>
      <c r="Y15" s="1"/>
    </row>
    <row r="16" spans="1:25" x14ac:dyDescent="0.25">
      <c r="A16" s="143" t="s">
        <v>720</v>
      </c>
      <c r="B16" s="289">
        <f>AVERAGE('Resource Tracker Sampling Data'!V:V)/60</f>
        <v>5.6558641975308639E-2</v>
      </c>
      <c r="C16" s="289">
        <f>STDEV('Resource Tracker Sampling Data'!V:V)/60</f>
        <v>2.1850761781549915E-2</v>
      </c>
      <c r="D16" s="289">
        <f t="shared" ca="1" si="23"/>
        <v>7.0910425684111586E-2</v>
      </c>
      <c r="E16" s="11" t="s">
        <v>940</v>
      </c>
      <c r="Y16" s="1"/>
    </row>
    <row r="17" spans="1:26" s="5" customFormat="1" x14ac:dyDescent="0.25">
      <c r="A17" s="143" t="s">
        <v>923</v>
      </c>
      <c r="B17" s="289">
        <f>180/30/60</f>
        <v>0.1</v>
      </c>
      <c r="C17" s="289">
        <v>0</v>
      </c>
      <c r="D17" s="289">
        <f t="shared" ca="1" si="23"/>
        <v>0.12537505004994356</v>
      </c>
      <c r="E17" s="11" t="s">
        <v>941</v>
      </c>
      <c r="F17" s="1"/>
      <c r="G17" s="1"/>
      <c r="H17" s="1"/>
      <c r="I17" s="1"/>
      <c r="J17" s="1"/>
      <c r="K17" s="1"/>
      <c r="L17" s="1"/>
      <c r="M17" s="1"/>
      <c r="N17" s="1"/>
      <c r="O17" s="1"/>
      <c r="P17" s="1"/>
      <c r="Q17" s="1"/>
      <c r="R17" s="1"/>
      <c r="S17" s="1"/>
      <c r="T17" s="1"/>
      <c r="U17" s="1"/>
      <c r="V17" s="1"/>
      <c r="W17" s="1"/>
      <c r="X17" s="1"/>
      <c r="Y17" s="1"/>
      <c r="Z17"/>
    </row>
    <row r="18" spans="1:26" s="5" customFormat="1" x14ac:dyDescent="0.25">
      <c r="A18" s="143" t="s">
        <v>942</v>
      </c>
      <c r="B18" s="156">
        <f>5/60</f>
        <v>8.3333333333333329E-2</v>
      </c>
      <c r="D18" s="156">
        <f>B18</f>
        <v>8.3333333333333329E-2</v>
      </c>
      <c r="E18" s="11" t="s">
        <v>943</v>
      </c>
      <c r="F18" s="1"/>
      <c r="G18" s="1"/>
      <c r="H18" s="1"/>
      <c r="I18" s="1"/>
      <c r="J18" s="1"/>
      <c r="K18" s="1"/>
      <c r="L18" s="1"/>
      <c r="M18" s="1"/>
      <c r="N18" s="1"/>
      <c r="O18" s="1"/>
      <c r="P18" s="1"/>
      <c r="Q18" s="1"/>
      <c r="R18" s="1"/>
      <c r="S18" s="1"/>
      <c r="T18" s="1"/>
      <c r="U18" s="1"/>
      <c r="V18" s="1"/>
      <c r="W18" s="1"/>
      <c r="X18" s="1"/>
      <c r="Y18"/>
    </row>
    <row r="19" spans="1:26" s="5" customFormat="1" x14ac:dyDescent="0.25">
      <c r="A19" s="143" t="s">
        <v>133</v>
      </c>
      <c r="B19" s="154">
        <v>0.25</v>
      </c>
      <c r="D19" s="154">
        <f>B19</f>
        <v>0.25</v>
      </c>
      <c r="E19" s="5" t="s">
        <v>944</v>
      </c>
      <c r="F19" s="1"/>
      <c r="G19" s="1"/>
      <c r="H19" s="1"/>
      <c r="I19" s="1"/>
      <c r="J19" s="1"/>
      <c r="K19" s="1"/>
      <c r="L19" s="1"/>
      <c r="M19" s="1"/>
      <c r="N19" s="1"/>
      <c r="O19" s="1"/>
      <c r="P19" s="1"/>
      <c r="Q19" s="1"/>
      <c r="R19" s="1"/>
      <c r="S19" s="1"/>
      <c r="T19" s="1"/>
      <c r="U19" s="1"/>
      <c r="V19" s="1"/>
      <c r="W19" s="1"/>
      <c r="X19" s="1"/>
      <c r="Y19"/>
    </row>
    <row r="20" spans="1:26" s="5" customFormat="1" x14ac:dyDescent="0.25">
      <c r="A20" s="22"/>
      <c r="D20" s="1"/>
      <c r="E20" s="1"/>
      <c r="F20" s="1"/>
      <c r="G20" s="1"/>
      <c r="H20" s="1"/>
      <c r="I20" s="1"/>
      <c r="J20" s="1"/>
      <c r="K20" s="1"/>
      <c r="L20" s="1"/>
      <c r="M20" s="1"/>
      <c r="N20" s="1"/>
      <c r="O20" s="1"/>
      <c r="P20" s="1"/>
      <c r="Q20" s="1"/>
      <c r="R20" s="1"/>
      <c r="S20" s="1"/>
      <c r="T20" s="1"/>
      <c r="U20" s="1"/>
      <c r="V20" s="1"/>
      <c r="W20" s="1"/>
      <c r="X20" s="1"/>
      <c r="Y20"/>
    </row>
    <row r="21" spans="1:26" s="5" customFormat="1" x14ac:dyDescent="0.25">
      <c r="A21" s="22"/>
      <c r="D21" s="1"/>
      <c r="E21" s="1"/>
      <c r="F21" s="1"/>
      <c r="G21" s="1"/>
      <c r="H21" s="1"/>
      <c r="I21" s="1"/>
      <c r="J21" s="1"/>
      <c r="K21" s="1"/>
      <c r="L21" s="1"/>
      <c r="M21" s="1"/>
      <c r="N21" s="1"/>
      <c r="O21" s="1"/>
      <c r="P21" s="1"/>
      <c r="Q21" s="1"/>
      <c r="R21" s="1"/>
      <c r="S21" s="1"/>
      <c r="T21" s="1"/>
      <c r="U21" s="1"/>
      <c r="V21" s="1"/>
      <c r="W21" s="1"/>
      <c r="X21" s="1"/>
      <c r="Y21"/>
    </row>
    <row r="22" spans="1:26" s="5" customFormat="1" x14ac:dyDescent="0.25">
      <c r="A22" s="22"/>
      <c r="D22" s="1"/>
      <c r="E22" s="1"/>
      <c r="F22" s="1"/>
      <c r="G22" s="1"/>
      <c r="H22" s="1"/>
      <c r="I22" s="1"/>
      <c r="J22" s="1"/>
      <c r="K22" s="1"/>
      <c r="L22" s="1"/>
      <c r="M22" s="1"/>
      <c r="N22" s="1"/>
      <c r="O22" s="1"/>
      <c r="P22" s="1"/>
      <c r="Q22" s="1"/>
      <c r="R22" s="1"/>
      <c r="S22" s="1"/>
      <c r="T22" s="1"/>
      <c r="U22" s="1"/>
      <c r="V22" s="1"/>
      <c r="W22" s="1"/>
      <c r="X22" s="1"/>
      <c r="Y22"/>
    </row>
    <row r="23" spans="1:26" s="5" customFormat="1" x14ac:dyDescent="0.25">
      <c r="A23" s="22"/>
      <c r="D23" s="1"/>
      <c r="E23" s="1"/>
      <c r="F23" s="1"/>
      <c r="G23" s="1"/>
      <c r="H23" s="1"/>
      <c r="I23" s="1"/>
      <c r="J23" s="1"/>
      <c r="K23" s="1"/>
      <c r="L23" s="1"/>
      <c r="M23" s="1"/>
      <c r="N23" s="1"/>
      <c r="O23" s="1"/>
      <c r="P23" s="1"/>
      <c r="Q23" s="1"/>
      <c r="R23" s="1"/>
      <c r="S23" s="1"/>
      <c r="T23" s="1"/>
      <c r="U23" s="1"/>
      <c r="V23" s="1"/>
      <c r="W23" s="1"/>
      <c r="X23" s="1"/>
      <c r="Y23"/>
    </row>
    <row r="24" spans="1:26" s="5" customFormat="1" x14ac:dyDescent="0.25">
      <c r="A24" s="22"/>
      <c r="D24" s="1"/>
      <c r="E24" s="1"/>
      <c r="F24" s="1"/>
      <c r="G24" s="1"/>
      <c r="H24" s="1"/>
      <c r="I24" s="1"/>
      <c r="J24" s="1"/>
      <c r="K24" s="1"/>
      <c r="L24" s="1"/>
      <c r="M24" s="1"/>
      <c r="N24" s="1"/>
      <c r="O24" s="1"/>
      <c r="P24" s="1"/>
      <c r="Q24" s="1"/>
      <c r="R24" s="1"/>
      <c r="S24" s="1"/>
      <c r="T24" s="1"/>
      <c r="U24" s="1"/>
      <c r="V24" s="1"/>
      <c r="W24" s="1"/>
      <c r="X24" s="1"/>
      <c r="Y24"/>
    </row>
    <row r="25" spans="1:26" s="5" customFormat="1" x14ac:dyDescent="0.25">
      <c r="A25" s="22"/>
      <c r="D25" s="1"/>
      <c r="E25" s="1"/>
      <c r="F25" s="1"/>
      <c r="G25" s="1"/>
      <c r="H25" s="1"/>
      <c r="I25" s="1"/>
      <c r="J25" s="1"/>
      <c r="K25" s="1"/>
      <c r="L25" s="1"/>
      <c r="M25" s="1"/>
      <c r="N25" s="1"/>
      <c r="O25" s="1"/>
      <c r="P25" s="1"/>
      <c r="Q25" s="1"/>
      <c r="R25" s="1"/>
      <c r="S25" s="1"/>
      <c r="T25" s="1"/>
      <c r="U25" s="1"/>
      <c r="V25" s="1"/>
      <c r="W25" s="1"/>
      <c r="X25" s="1"/>
      <c r="Y25"/>
    </row>
    <row r="26" spans="1:26" s="5" customFormat="1" x14ac:dyDescent="0.25">
      <c r="A26" s="22"/>
      <c r="D26" s="1"/>
      <c r="E26" s="1"/>
      <c r="F26" s="1"/>
      <c r="G26" s="1"/>
      <c r="H26" s="1"/>
      <c r="I26" s="1"/>
      <c r="J26" s="1"/>
      <c r="K26" s="1"/>
      <c r="L26" s="1"/>
      <c r="M26" s="1"/>
      <c r="N26" s="1"/>
      <c r="O26" s="1"/>
      <c r="P26" s="1"/>
      <c r="Q26" s="1"/>
      <c r="R26" s="1"/>
      <c r="S26" s="1"/>
      <c r="T26" s="1"/>
      <c r="U26" s="1"/>
      <c r="V26" s="1"/>
      <c r="W26" s="1"/>
      <c r="X26" s="1"/>
      <c r="Y26"/>
    </row>
    <row r="27" spans="1:26" s="5" customFormat="1" x14ac:dyDescent="0.25">
      <c r="A27" s="22"/>
      <c r="D27" s="1"/>
      <c r="E27" s="1"/>
      <c r="F27" s="1"/>
      <c r="G27" s="1"/>
      <c r="H27" s="1"/>
      <c r="I27" s="1"/>
      <c r="J27" s="1"/>
      <c r="K27" s="1"/>
      <c r="L27" s="1"/>
      <c r="M27" s="1"/>
      <c r="N27" s="1"/>
      <c r="O27" s="1"/>
      <c r="P27" s="1"/>
      <c r="Q27" s="1"/>
      <c r="R27" s="1"/>
      <c r="S27" s="1"/>
      <c r="T27" s="1"/>
      <c r="U27" s="1"/>
      <c r="V27" s="1"/>
      <c r="W27" s="1"/>
      <c r="X27" s="1"/>
      <c r="Y27"/>
    </row>
  </sheetData>
  <printOptions horizontalCentered="1"/>
  <pageMargins left="0.7" right="0.7" top="0.75" bottom="0.75" header="0.3" footer="0.3"/>
  <pageSetup fitToHeight="2" orientation="landscape" r:id="rId1"/>
  <headerFooter>
    <oddHeader>&amp;C&amp;F</oddHeader>
    <oddFooter>&amp;LFor Official Use Only&amp;C&amp;A&amp;R&amp;D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AL135"/>
  <sheetViews>
    <sheetView zoomScaleNormal="100" workbookViewId="0"/>
  </sheetViews>
  <sheetFormatPr defaultRowHeight="15" x14ac:dyDescent="0.25"/>
  <cols>
    <col min="1" max="1" width="7.7109375" style="8" bestFit="1" customWidth="1"/>
    <col min="2" max="2" width="12.5703125" style="4" bestFit="1" customWidth="1"/>
    <col min="3" max="3" width="3.7109375" style="1" bestFit="1" customWidth="1"/>
    <col min="4" max="5" width="5.5703125" style="7" bestFit="1" customWidth="1"/>
    <col min="6" max="6" width="4" style="6" bestFit="1" customWidth="1"/>
    <col min="7" max="7" width="43.28515625" style="11" customWidth="1"/>
    <col min="8" max="8" width="30.42578125" style="11" customWidth="1"/>
    <col min="9" max="17" width="3.7109375" style="1" bestFit="1" customWidth="1"/>
    <col min="18" max="18" width="4" style="1" bestFit="1" customWidth="1"/>
    <col min="19" max="20" width="3.7109375" style="1" bestFit="1" customWidth="1"/>
    <col min="21" max="23" width="4" style="1" bestFit="1" customWidth="1"/>
    <col min="24" max="24" width="3.7109375" style="1" bestFit="1" customWidth="1"/>
    <col min="25" max="29" width="4" style="1" bestFit="1" customWidth="1"/>
    <col min="30" max="30" width="3.7109375" style="1" bestFit="1" customWidth="1"/>
    <col min="31" max="31" width="4" style="1" bestFit="1" customWidth="1"/>
    <col min="32" max="32" width="3.7109375" style="1" bestFit="1" customWidth="1"/>
    <col min="33" max="35" width="4" style="1" bestFit="1" customWidth="1"/>
    <col min="36" max="36" width="3.7109375" style="1" bestFit="1" customWidth="1"/>
    <col min="37" max="38" width="4" style="1" bestFit="1" customWidth="1"/>
  </cols>
  <sheetData>
    <row r="1" spans="1:38" s="20" customFormat="1" ht="140.25" customHeight="1" x14ac:dyDescent="0.25">
      <c r="A1" s="119" t="s">
        <v>33</v>
      </c>
      <c r="B1" s="120" t="s">
        <v>714</v>
      </c>
      <c r="C1" s="121" t="s">
        <v>8</v>
      </c>
      <c r="D1" s="122" t="s">
        <v>945</v>
      </c>
      <c r="E1" s="122" t="s">
        <v>946</v>
      </c>
      <c r="F1" s="123" t="s">
        <v>947</v>
      </c>
      <c r="G1" s="121" t="s">
        <v>184</v>
      </c>
      <c r="H1" s="121" t="s">
        <v>550</v>
      </c>
      <c r="I1" s="121" t="s">
        <v>922</v>
      </c>
      <c r="J1" s="121" t="s">
        <v>948</v>
      </c>
      <c r="K1" s="121" t="s">
        <v>719</v>
      </c>
      <c r="L1" s="121" t="s">
        <v>949</v>
      </c>
      <c r="M1" s="121" t="s">
        <v>950</v>
      </c>
      <c r="N1" s="121" t="s">
        <v>951</v>
      </c>
      <c r="O1" s="121" t="s">
        <v>952</v>
      </c>
      <c r="P1" s="121" t="s">
        <v>953</v>
      </c>
      <c r="Q1" s="121" t="s">
        <v>954</v>
      </c>
      <c r="R1" s="126">
        <v>102</v>
      </c>
      <c r="S1" s="126">
        <v>103</v>
      </c>
      <c r="T1" s="126">
        <v>104</v>
      </c>
      <c r="U1" s="126">
        <v>105</v>
      </c>
      <c r="V1" s="126">
        <v>106</v>
      </c>
      <c r="W1" s="126">
        <v>107</v>
      </c>
      <c r="X1" s="126">
        <v>108</v>
      </c>
      <c r="Y1" s="126">
        <v>109</v>
      </c>
      <c r="Z1" s="126">
        <v>110</v>
      </c>
      <c r="AA1" s="126">
        <v>206</v>
      </c>
      <c r="AB1" s="126">
        <v>207</v>
      </c>
      <c r="AC1" s="126">
        <v>208</v>
      </c>
      <c r="AD1" s="126">
        <v>209</v>
      </c>
      <c r="AE1" s="126">
        <v>210</v>
      </c>
      <c r="AF1" s="126">
        <v>211</v>
      </c>
      <c r="AG1" s="126">
        <v>212</v>
      </c>
      <c r="AH1" s="126">
        <v>213</v>
      </c>
      <c r="AI1" s="126" t="s">
        <v>792</v>
      </c>
      <c r="AJ1" s="126" t="s">
        <v>926</v>
      </c>
      <c r="AK1" s="126" t="s">
        <v>927</v>
      </c>
      <c r="AL1" s="126" t="s">
        <v>928</v>
      </c>
    </row>
    <row r="2" spans="1:38" x14ac:dyDescent="0.25">
      <c r="A2" s="91">
        <v>40650</v>
      </c>
      <c r="B2" s="114">
        <v>102</v>
      </c>
      <c r="C2" s="93">
        <v>3</v>
      </c>
      <c r="D2" s="113" t="s">
        <v>955</v>
      </c>
      <c r="E2" s="113" t="s">
        <v>627</v>
      </c>
      <c r="F2" s="136">
        <f>(E2-D2)*60*24</f>
        <v>131.00000000000017</v>
      </c>
      <c r="G2" s="349"/>
      <c r="H2" s="133" t="str">
        <f>INDEX('Daily Activity List'!B:B,MATCH(A2,'Daily Activity List'!$A:$A))</f>
        <v>VHP - Characterization Sampling1</v>
      </c>
      <c r="I2" s="93">
        <v>3</v>
      </c>
      <c r="J2" s="93">
        <v>11</v>
      </c>
      <c r="K2" s="93"/>
      <c r="L2" s="93">
        <v>4</v>
      </c>
      <c r="M2" s="93">
        <v>11</v>
      </c>
      <c r="N2" s="93"/>
      <c r="O2" s="93">
        <v>36</v>
      </c>
      <c r="P2" s="93"/>
      <c r="Q2" s="93"/>
      <c r="R2" s="104">
        <f t="shared" ref="R2:AL4" si="0">IF($B2=R$1,$F2,"")</f>
        <v>131.00000000000017</v>
      </c>
      <c r="S2" s="104" t="str">
        <f t="shared" si="0"/>
        <v/>
      </c>
      <c r="T2" s="104" t="str">
        <f t="shared" si="0"/>
        <v/>
      </c>
      <c r="U2" s="104" t="str">
        <f t="shared" si="0"/>
        <v/>
      </c>
      <c r="V2" s="104" t="str">
        <f t="shared" si="0"/>
        <v/>
      </c>
      <c r="W2" s="104" t="str">
        <f t="shared" si="0"/>
        <v/>
      </c>
      <c r="X2" s="104" t="str">
        <f t="shared" si="0"/>
        <v/>
      </c>
      <c r="Y2" s="104" t="str">
        <f t="shared" si="0"/>
        <v/>
      </c>
      <c r="Z2" s="104" t="str">
        <f t="shared" si="0"/>
        <v/>
      </c>
      <c r="AA2" s="104" t="str">
        <f t="shared" si="0"/>
        <v/>
      </c>
      <c r="AB2" s="104" t="str">
        <f t="shared" si="0"/>
        <v/>
      </c>
      <c r="AC2" s="104" t="str">
        <f t="shared" si="0"/>
        <v/>
      </c>
      <c r="AD2" s="104" t="str">
        <f t="shared" si="0"/>
        <v/>
      </c>
      <c r="AE2" s="104" t="str">
        <f t="shared" si="0"/>
        <v/>
      </c>
      <c r="AF2" s="104" t="str">
        <f t="shared" si="0"/>
        <v/>
      </c>
      <c r="AG2" s="104" t="str">
        <f t="shared" si="0"/>
        <v/>
      </c>
      <c r="AH2" s="104" t="str">
        <f t="shared" si="0"/>
        <v/>
      </c>
      <c r="AI2" s="104" t="str">
        <f t="shared" si="0"/>
        <v/>
      </c>
      <c r="AJ2" s="104" t="str">
        <f t="shared" si="0"/>
        <v/>
      </c>
      <c r="AK2" s="104" t="str">
        <f t="shared" si="0"/>
        <v/>
      </c>
      <c r="AL2" s="104" t="str">
        <f t="shared" si="0"/>
        <v/>
      </c>
    </row>
    <row r="3" spans="1:38" x14ac:dyDescent="0.25">
      <c r="A3" s="91">
        <v>40650</v>
      </c>
      <c r="B3" s="114">
        <v>102</v>
      </c>
      <c r="C3" s="114">
        <v>12</v>
      </c>
      <c r="D3" s="113" t="s">
        <v>956</v>
      </c>
      <c r="E3" s="113" t="s">
        <v>957</v>
      </c>
      <c r="F3" s="136">
        <f t="shared" ref="F3:F4" si="1">(E3-D3)*60*24</f>
        <v>70.999999999999744</v>
      </c>
      <c r="G3" s="349"/>
      <c r="H3" s="133" t="str">
        <f>INDEX('Daily Activity List'!B:B,MATCH(A3,'Daily Activity List'!$A:$A))</f>
        <v>VHP - Characterization Sampling1</v>
      </c>
      <c r="I3" s="93"/>
      <c r="J3" s="93"/>
      <c r="K3" s="93"/>
      <c r="L3" s="93"/>
      <c r="M3" s="93"/>
      <c r="N3" s="93"/>
      <c r="O3" s="93"/>
      <c r="P3" s="93"/>
      <c r="Q3" s="93"/>
      <c r="R3" s="104">
        <f t="shared" si="0"/>
        <v>70.999999999999744</v>
      </c>
      <c r="S3" s="104" t="str">
        <f t="shared" si="0"/>
        <v/>
      </c>
      <c r="T3" s="104" t="str">
        <f t="shared" si="0"/>
        <v/>
      </c>
      <c r="U3" s="104" t="str">
        <f t="shared" si="0"/>
        <v/>
      </c>
      <c r="V3" s="104" t="str">
        <f t="shared" si="0"/>
        <v/>
      </c>
      <c r="W3" s="104" t="str">
        <f t="shared" si="0"/>
        <v/>
      </c>
      <c r="X3" s="104" t="str">
        <f t="shared" si="0"/>
        <v/>
      </c>
      <c r="Y3" s="104" t="str">
        <f t="shared" si="0"/>
        <v/>
      </c>
      <c r="Z3" s="104" t="str">
        <f t="shared" si="0"/>
        <v/>
      </c>
      <c r="AA3" s="104" t="str">
        <f t="shared" si="0"/>
        <v/>
      </c>
      <c r="AB3" s="104" t="str">
        <f t="shared" si="0"/>
        <v/>
      </c>
      <c r="AC3" s="104" t="str">
        <f t="shared" si="0"/>
        <v/>
      </c>
      <c r="AD3" s="104" t="str">
        <f t="shared" si="0"/>
        <v/>
      </c>
      <c r="AE3" s="104" t="str">
        <f t="shared" si="0"/>
        <v/>
      </c>
      <c r="AF3" s="104" t="str">
        <f t="shared" si="0"/>
        <v/>
      </c>
      <c r="AG3" s="104" t="str">
        <f t="shared" si="0"/>
        <v/>
      </c>
      <c r="AH3" s="104" t="str">
        <f t="shared" si="0"/>
        <v/>
      </c>
      <c r="AI3" s="104" t="str">
        <f t="shared" si="0"/>
        <v/>
      </c>
      <c r="AJ3" s="104" t="str">
        <f t="shared" si="0"/>
        <v/>
      </c>
      <c r="AK3" s="104" t="str">
        <f t="shared" si="0"/>
        <v/>
      </c>
      <c r="AL3" s="104" t="str">
        <f t="shared" si="0"/>
        <v/>
      </c>
    </row>
    <row r="4" spans="1:38" x14ac:dyDescent="0.25">
      <c r="A4" s="91">
        <v>40650</v>
      </c>
      <c r="B4" s="114">
        <v>107</v>
      </c>
      <c r="C4" s="93">
        <v>8</v>
      </c>
      <c r="D4" s="113" t="s">
        <v>958</v>
      </c>
      <c r="E4" s="113" t="s">
        <v>959</v>
      </c>
      <c r="F4" s="136">
        <f t="shared" si="1"/>
        <v>86.000000000000014</v>
      </c>
      <c r="G4" s="349"/>
      <c r="H4" s="133" t="str">
        <f>INDEX('Daily Activity List'!B:B,MATCH(A4,'Daily Activity List'!$A:$A))</f>
        <v>VHP - Characterization Sampling1</v>
      </c>
      <c r="I4" s="93">
        <v>3</v>
      </c>
      <c r="J4" s="93">
        <v>4</v>
      </c>
      <c r="K4" s="93"/>
      <c r="L4" s="93">
        <v>5</v>
      </c>
      <c r="M4" s="93"/>
      <c r="N4" s="93">
        <v>3</v>
      </c>
      <c r="O4" s="93"/>
      <c r="P4" s="93"/>
      <c r="Q4" s="93"/>
      <c r="R4" s="104" t="str">
        <f t="shared" si="0"/>
        <v/>
      </c>
      <c r="S4" s="104" t="str">
        <f t="shared" si="0"/>
        <v/>
      </c>
      <c r="T4" s="104" t="str">
        <f t="shared" si="0"/>
        <v/>
      </c>
      <c r="U4" s="104" t="str">
        <f t="shared" si="0"/>
        <v/>
      </c>
      <c r="V4" s="104" t="str">
        <f t="shared" si="0"/>
        <v/>
      </c>
      <c r="W4" s="104">
        <f t="shared" si="0"/>
        <v>86.000000000000014</v>
      </c>
      <c r="X4" s="104" t="str">
        <f t="shared" si="0"/>
        <v/>
      </c>
      <c r="Y4" s="104" t="str">
        <f t="shared" si="0"/>
        <v/>
      </c>
      <c r="Z4" s="104" t="str">
        <f t="shared" si="0"/>
        <v/>
      </c>
      <c r="AA4" s="104" t="str">
        <f t="shared" si="0"/>
        <v/>
      </c>
      <c r="AB4" s="104" t="str">
        <f t="shared" si="0"/>
        <v/>
      </c>
      <c r="AC4" s="104" t="str">
        <f t="shared" si="0"/>
        <v/>
      </c>
      <c r="AD4" s="104" t="str">
        <f t="shared" si="0"/>
        <v/>
      </c>
      <c r="AE4" s="104" t="str">
        <f t="shared" si="0"/>
        <v/>
      </c>
      <c r="AF4" s="104" t="str">
        <f t="shared" ref="AF4:AL19" si="2">IF($B4=AF$1,$F4,"")</f>
        <v/>
      </c>
      <c r="AG4" s="104" t="str">
        <f t="shared" si="2"/>
        <v/>
      </c>
      <c r="AH4" s="104" t="str">
        <f t="shared" si="2"/>
        <v/>
      </c>
      <c r="AI4" s="104" t="str">
        <f t="shared" si="2"/>
        <v/>
      </c>
      <c r="AJ4" s="104" t="str">
        <f t="shared" si="2"/>
        <v/>
      </c>
      <c r="AK4" s="104" t="str">
        <f t="shared" si="2"/>
        <v/>
      </c>
      <c r="AL4" s="104" t="str">
        <f t="shared" si="2"/>
        <v/>
      </c>
    </row>
    <row r="5" spans="1:38" x14ac:dyDescent="0.25">
      <c r="A5" s="91">
        <v>40650</v>
      </c>
      <c r="B5" s="114">
        <v>108</v>
      </c>
      <c r="C5" s="93">
        <v>8</v>
      </c>
      <c r="D5" s="113" t="s">
        <v>959</v>
      </c>
      <c r="E5" s="113" t="s">
        <v>960</v>
      </c>
      <c r="F5" s="136">
        <f t="shared" ref="F5:F16" si="3">(E5-D5)*60*24</f>
        <v>78.999999999999886</v>
      </c>
      <c r="G5" s="349"/>
      <c r="H5" s="133" t="str">
        <f>INDEX('Daily Activity List'!B:B,MATCH(A5,'Daily Activity List'!$A:$A))</f>
        <v>VHP - Characterization Sampling1</v>
      </c>
      <c r="I5" s="93">
        <v>3</v>
      </c>
      <c r="J5" s="93">
        <v>6</v>
      </c>
      <c r="K5" s="93">
        <v>3</v>
      </c>
      <c r="L5" s="93">
        <v>6</v>
      </c>
      <c r="M5" s="93"/>
      <c r="N5" s="93">
        <v>2</v>
      </c>
      <c r="O5" s="93"/>
      <c r="P5" s="93"/>
      <c r="Q5" s="93"/>
      <c r="R5" s="104" t="str">
        <f t="shared" ref="R5:AG18" si="4">IF($B5=R$1,$F5,"")</f>
        <v/>
      </c>
      <c r="S5" s="104" t="str">
        <f t="shared" si="4"/>
        <v/>
      </c>
      <c r="T5" s="104" t="str">
        <f t="shared" si="4"/>
        <v/>
      </c>
      <c r="U5" s="104" t="str">
        <f t="shared" si="4"/>
        <v/>
      </c>
      <c r="V5" s="104" t="str">
        <f t="shared" si="4"/>
        <v/>
      </c>
      <c r="W5" s="104" t="str">
        <f t="shared" si="4"/>
        <v/>
      </c>
      <c r="X5" s="104">
        <f t="shared" si="4"/>
        <v>78.999999999999886</v>
      </c>
      <c r="Y5" s="104" t="str">
        <f t="shared" si="4"/>
        <v/>
      </c>
      <c r="Z5" s="104" t="str">
        <f t="shared" si="4"/>
        <v/>
      </c>
      <c r="AA5" s="104" t="str">
        <f t="shared" si="4"/>
        <v/>
      </c>
      <c r="AB5" s="104" t="str">
        <f t="shared" si="4"/>
        <v/>
      </c>
      <c r="AC5" s="104" t="str">
        <f t="shared" si="4"/>
        <v/>
      </c>
      <c r="AD5" s="104" t="str">
        <f t="shared" si="4"/>
        <v/>
      </c>
      <c r="AE5" s="104" t="str">
        <f t="shared" si="4"/>
        <v/>
      </c>
      <c r="AF5" s="104" t="str">
        <f t="shared" si="4"/>
        <v/>
      </c>
      <c r="AG5" s="104" t="str">
        <f t="shared" si="4"/>
        <v/>
      </c>
      <c r="AH5" s="104" t="str">
        <f t="shared" si="2"/>
        <v/>
      </c>
      <c r="AI5" s="104" t="str">
        <f t="shared" si="2"/>
        <v/>
      </c>
      <c r="AJ5" s="104" t="str">
        <f t="shared" si="2"/>
        <v/>
      </c>
      <c r="AK5" s="104" t="str">
        <f t="shared" si="2"/>
        <v/>
      </c>
      <c r="AL5" s="104" t="str">
        <f t="shared" si="2"/>
        <v/>
      </c>
    </row>
    <row r="6" spans="1:38" x14ac:dyDescent="0.25">
      <c r="A6" s="91">
        <v>40650</v>
      </c>
      <c r="B6" s="114">
        <v>109</v>
      </c>
      <c r="C6" s="114">
        <v>5</v>
      </c>
      <c r="D6" s="113" t="s">
        <v>961</v>
      </c>
      <c r="E6" s="113" t="s">
        <v>962</v>
      </c>
      <c r="F6" s="136">
        <f t="shared" si="3"/>
        <v>70.999999999999915</v>
      </c>
      <c r="G6" s="349"/>
      <c r="H6" s="133" t="str">
        <f>INDEX('Daily Activity List'!B:B,MATCH(A6,'Daily Activity List'!$A:$A))</f>
        <v>VHP - Characterization Sampling1</v>
      </c>
      <c r="I6" s="93">
        <v>3</v>
      </c>
      <c r="J6" s="93">
        <v>5</v>
      </c>
      <c r="K6" s="93">
        <v>1</v>
      </c>
      <c r="L6" s="93">
        <v>6</v>
      </c>
      <c r="M6" s="93"/>
      <c r="N6" s="93">
        <v>3</v>
      </c>
      <c r="O6" s="93"/>
      <c r="P6" s="93"/>
      <c r="Q6" s="93"/>
      <c r="R6" s="104" t="str">
        <f t="shared" si="4"/>
        <v/>
      </c>
      <c r="S6" s="104" t="str">
        <f t="shared" si="4"/>
        <v/>
      </c>
      <c r="T6" s="104" t="str">
        <f t="shared" si="4"/>
        <v/>
      </c>
      <c r="U6" s="104" t="str">
        <f t="shared" si="4"/>
        <v/>
      </c>
      <c r="V6" s="104" t="str">
        <f t="shared" si="4"/>
        <v/>
      </c>
      <c r="W6" s="104" t="str">
        <f t="shared" si="4"/>
        <v/>
      </c>
      <c r="X6" s="104" t="str">
        <f t="shared" si="4"/>
        <v/>
      </c>
      <c r="Y6" s="104">
        <f t="shared" si="4"/>
        <v>70.999999999999915</v>
      </c>
      <c r="Z6" s="104" t="str">
        <f t="shared" si="4"/>
        <v/>
      </c>
      <c r="AA6" s="104" t="str">
        <f t="shared" si="4"/>
        <v/>
      </c>
      <c r="AB6" s="104" t="str">
        <f t="shared" si="4"/>
        <v/>
      </c>
      <c r="AC6" s="104" t="str">
        <f t="shared" si="4"/>
        <v/>
      </c>
      <c r="AD6" s="104" t="str">
        <f t="shared" si="4"/>
        <v/>
      </c>
      <c r="AE6" s="104" t="str">
        <f t="shared" si="4"/>
        <v/>
      </c>
      <c r="AF6" s="104" t="str">
        <f t="shared" si="4"/>
        <v/>
      </c>
      <c r="AG6" s="104" t="str">
        <f t="shared" si="4"/>
        <v/>
      </c>
      <c r="AH6" s="104" t="str">
        <f t="shared" si="2"/>
        <v/>
      </c>
      <c r="AI6" s="104" t="str">
        <f t="shared" si="2"/>
        <v/>
      </c>
      <c r="AJ6" s="104" t="str">
        <f t="shared" si="2"/>
        <v/>
      </c>
      <c r="AK6" s="104" t="str">
        <f t="shared" si="2"/>
        <v/>
      </c>
      <c r="AL6" s="104" t="str">
        <f t="shared" si="2"/>
        <v/>
      </c>
    </row>
    <row r="7" spans="1:38" x14ac:dyDescent="0.25">
      <c r="A7" s="91">
        <v>40650</v>
      </c>
      <c r="B7" s="114">
        <v>110</v>
      </c>
      <c r="C7" s="114">
        <v>5</v>
      </c>
      <c r="D7" s="113" t="s">
        <v>963</v>
      </c>
      <c r="E7" s="113" t="s">
        <v>964</v>
      </c>
      <c r="F7" s="136">
        <f t="shared" si="3"/>
        <v>88.000000000000171</v>
      </c>
      <c r="G7" s="349" t="s">
        <v>965</v>
      </c>
      <c r="H7" s="133" t="str">
        <f>INDEX('Daily Activity List'!B:B,MATCH(A7,'Daily Activity List'!$A:$A))</f>
        <v>VHP - Characterization Sampling1</v>
      </c>
      <c r="I7" s="93">
        <v>3</v>
      </c>
      <c r="J7" s="93">
        <v>7</v>
      </c>
      <c r="K7" s="93">
        <v>3</v>
      </c>
      <c r="L7" s="93">
        <v>8</v>
      </c>
      <c r="M7" s="93"/>
      <c r="N7" s="93">
        <v>2</v>
      </c>
      <c r="O7" s="93"/>
      <c r="P7" s="93"/>
      <c r="Q7" s="93"/>
      <c r="R7" s="104" t="str">
        <f t="shared" si="4"/>
        <v/>
      </c>
      <c r="S7" s="104" t="str">
        <f t="shared" si="4"/>
        <v/>
      </c>
      <c r="T7" s="104" t="str">
        <f t="shared" si="4"/>
        <v/>
      </c>
      <c r="U7" s="104" t="str">
        <f t="shared" si="4"/>
        <v/>
      </c>
      <c r="V7" s="104" t="str">
        <f t="shared" si="4"/>
        <v/>
      </c>
      <c r="W7" s="104" t="str">
        <f t="shared" si="4"/>
        <v/>
      </c>
      <c r="X7" s="104" t="str">
        <f t="shared" si="4"/>
        <v/>
      </c>
      <c r="Y7" s="104" t="str">
        <f t="shared" si="4"/>
        <v/>
      </c>
      <c r="Z7" s="104">
        <f t="shared" si="4"/>
        <v>88.000000000000171</v>
      </c>
      <c r="AA7" s="104" t="str">
        <f t="shared" si="4"/>
        <v/>
      </c>
      <c r="AB7" s="104" t="str">
        <f t="shared" si="4"/>
        <v/>
      </c>
      <c r="AC7" s="104" t="str">
        <f t="shared" si="4"/>
        <v/>
      </c>
      <c r="AD7" s="104" t="str">
        <f t="shared" si="4"/>
        <v/>
      </c>
      <c r="AE7" s="104" t="str">
        <f t="shared" si="4"/>
        <v/>
      </c>
      <c r="AF7" s="104" t="str">
        <f t="shared" si="4"/>
        <v/>
      </c>
      <c r="AG7" s="104" t="str">
        <f t="shared" si="4"/>
        <v/>
      </c>
      <c r="AH7" s="104" t="str">
        <f t="shared" si="2"/>
        <v/>
      </c>
      <c r="AI7" s="104" t="str">
        <f t="shared" si="2"/>
        <v/>
      </c>
      <c r="AJ7" s="104" t="str">
        <f t="shared" si="2"/>
        <v/>
      </c>
      <c r="AK7" s="104" t="str">
        <f t="shared" si="2"/>
        <v/>
      </c>
      <c r="AL7" s="104" t="str">
        <f t="shared" si="2"/>
        <v/>
      </c>
    </row>
    <row r="8" spans="1:38" x14ac:dyDescent="0.25">
      <c r="A8" s="91">
        <v>40650</v>
      </c>
      <c r="B8" s="114">
        <v>206</v>
      </c>
      <c r="C8" s="93">
        <v>6</v>
      </c>
      <c r="D8" s="113" t="s">
        <v>966</v>
      </c>
      <c r="E8" s="113" t="s">
        <v>967</v>
      </c>
      <c r="F8" s="136">
        <f t="shared" si="3"/>
        <v>112.00000000000007</v>
      </c>
      <c r="G8" s="349"/>
      <c r="H8" s="133" t="str">
        <f>INDEX('Daily Activity List'!B:B,MATCH(A8,'Daily Activity List'!$A:$A))</f>
        <v>VHP - Characterization Sampling1</v>
      </c>
      <c r="I8" s="93">
        <v>3</v>
      </c>
      <c r="J8" s="93">
        <v>7</v>
      </c>
      <c r="K8" s="93">
        <v>2</v>
      </c>
      <c r="L8" s="93">
        <v>2</v>
      </c>
      <c r="M8" s="93"/>
      <c r="N8" s="93"/>
      <c r="O8" s="93"/>
      <c r="P8" s="93">
        <v>3</v>
      </c>
      <c r="Q8" s="93"/>
      <c r="R8" s="104" t="str">
        <f t="shared" si="4"/>
        <v/>
      </c>
      <c r="S8" s="104" t="str">
        <f t="shared" si="4"/>
        <v/>
      </c>
      <c r="T8" s="104" t="str">
        <f t="shared" si="4"/>
        <v/>
      </c>
      <c r="U8" s="104" t="str">
        <f t="shared" si="4"/>
        <v/>
      </c>
      <c r="V8" s="104" t="str">
        <f t="shared" si="4"/>
        <v/>
      </c>
      <c r="W8" s="104" t="str">
        <f t="shared" si="4"/>
        <v/>
      </c>
      <c r="X8" s="104" t="str">
        <f t="shared" si="4"/>
        <v/>
      </c>
      <c r="Y8" s="104" t="str">
        <f t="shared" si="4"/>
        <v/>
      </c>
      <c r="Z8" s="104" t="str">
        <f t="shared" si="4"/>
        <v/>
      </c>
      <c r="AA8" s="104">
        <f t="shared" si="4"/>
        <v>112.00000000000007</v>
      </c>
      <c r="AB8" s="104" t="str">
        <f t="shared" si="4"/>
        <v/>
      </c>
      <c r="AC8" s="104" t="str">
        <f t="shared" si="4"/>
        <v/>
      </c>
      <c r="AD8" s="104" t="str">
        <f t="shared" si="4"/>
        <v/>
      </c>
      <c r="AE8" s="104" t="str">
        <f t="shared" si="4"/>
        <v/>
      </c>
      <c r="AF8" s="104" t="str">
        <f t="shared" si="4"/>
        <v/>
      </c>
      <c r="AG8" s="104" t="str">
        <f t="shared" si="4"/>
        <v/>
      </c>
      <c r="AH8" s="104" t="str">
        <f t="shared" si="2"/>
        <v/>
      </c>
      <c r="AI8" s="104" t="str">
        <f t="shared" si="2"/>
        <v/>
      </c>
      <c r="AJ8" s="104" t="str">
        <f t="shared" si="2"/>
        <v/>
      </c>
      <c r="AK8" s="104" t="str">
        <f t="shared" si="2"/>
        <v/>
      </c>
      <c r="AL8" s="104" t="str">
        <f t="shared" si="2"/>
        <v/>
      </c>
    </row>
    <row r="9" spans="1:38" x14ac:dyDescent="0.25">
      <c r="A9" s="91">
        <v>40650</v>
      </c>
      <c r="B9" s="114">
        <v>207</v>
      </c>
      <c r="C9" s="93">
        <v>4</v>
      </c>
      <c r="D9" s="113" t="s">
        <v>968</v>
      </c>
      <c r="E9" s="113" t="s">
        <v>969</v>
      </c>
      <c r="F9" s="136">
        <f t="shared" si="3"/>
        <v>89</v>
      </c>
      <c r="G9" s="349"/>
      <c r="H9" s="133" t="str">
        <f>INDEX('Daily Activity List'!B:B,MATCH(A9,'Daily Activity List'!$A:$A))</f>
        <v>VHP - Characterization Sampling1</v>
      </c>
      <c r="I9" s="93">
        <v>3</v>
      </c>
      <c r="J9" s="93">
        <v>8</v>
      </c>
      <c r="K9" s="93">
        <v>2</v>
      </c>
      <c r="L9" s="93">
        <v>2</v>
      </c>
      <c r="M9" s="93"/>
      <c r="N9" s="93"/>
      <c r="O9" s="93"/>
      <c r="P9" s="93">
        <v>3</v>
      </c>
      <c r="Q9" s="93"/>
      <c r="R9" s="104" t="str">
        <f t="shared" si="4"/>
        <v/>
      </c>
      <c r="S9" s="104" t="str">
        <f t="shared" si="4"/>
        <v/>
      </c>
      <c r="T9" s="104" t="str">
        <f t="shared" si="4"/>
        <v/>
      </c>
      <c r="U9" s="104" t="str">
        <f t="shared" si="4"/>
        <v/>
      </c>
      <c r="V9" s="104" t="str">
        <f t="shared" si="4"/>
        <v/>
      </c>
      <c r="W9" s="104" t="str">
        <f t="shared" si="4"/>
        <v/>
      </c>
      <c r="X9" s="104" t="str">
        <f t="shared" si="4"/>
        <v/>
      </c>
      <c r="Y9" s="104" t="str">
        <f t="shared" si="4"/>
        <v/>
      </c>
      <c r="Z9" s="104" t="str">
        <f t="shared" si="4"/>
        <v/>
      </c>
      <c r="AA9" s="104" t="str">
        <f t="shared" si="4"/>
        <v/>
      </c>
      <c r="AB9" s="104">
        <f t="shared" si="4"/>
        <v>89</v>
      </c>
      <c r="AC9" s="104" t="str">
        <f t="shared" si="4"/>
        <v/>
      </c>
      <c r="AD9" s="104" t="str">
        <f t="shared" si="4"/>
        <v/>
      </c>
      <c r="AE9" s="104" t="str">
        <f t="shared" si="4"/>
        <v/>
      </c>
      <c r="AF9" s="104" t="str">
        <f t="shared" si="4"/>
        <v/>
      </c>
      <c r="AG9" s="104" t="str">
        <f t="shared" si="4"/>
        <v/>
      </c>
      <c r="AH9" s="104" t="str">
        <f t="shared" si="2"/>
        <v/>
      </c>
      <c r="AI9" s="104" t="str">
        <f t="shared" si="2"/>
        <v/>
      </c>
      <c r="AJ9" s="104" t="str">
        <f t="shared" si="2"/>
        <v/>
      </c>
      <c r="AK9" s="104" t="str">
        <f t="shared" si="2"/>
        <v/>
      </c>
      <c r="AL9" s="104" t="str">
        <f t="shared" si="2"/>
        <v/>
      </c>
    </row>
    <row r="10" spans="1:38" x14ac:dyDescent="0.25">
      <c r="A10" s="91">
        <v>40650</v>
      </c>
      <c r="B10" s="114">
        <v>208</v>
      </c>
      <c r="C10" s="93">
        <v>6</v>
      </c>
      <c r="D10" s="113" t="s">
        <v>970</v>
      </c>
      <c r="E10" s="113" t="s">
        <v>646</v>
      </c>
      <c r="F10" s="136">
        <f t="shared" si="3"/>
        <v>134.00000000000009</v>
      </c>
      <c r="G10" s="349"/>
      <c r="H10" s="133" t="str">
        <f>INDEX('Daily Activity List'!B:B,MATCH(A10,'Daily Activity List'!$A:$A))</f>
        <v>VHP - Characterization Sampling1</v>
      </c>
      <c r="I10" s="93">
        <v>3</v>
      </c>
      <c r="J10" s="93">
        <v>3</v>
      </c>
      <c r="K10" s="93">
        <v>2</v>
      </c>
      <c r="L10" s="93">
        <v>6</v>
      </c>
      <c r="M10" s="93"/>
      <c r="N10" s="93"/>
      <c r="O10" s="93"/>
      <c r="P10" s="93">
        <v>3</v>
      </c>
      <c r="Q10" s="93"/>
      <c r="R10" s="104" t="str">
        <f t="shared" si="4"/>
        <v/>
      </c>
      <c r="S10" s="104" t="str">
        <f t="shared" si="4"/>
        <v/>
      </c>
      <c r="T10" s="104" t="str">
        <f t="shared" si="4"/>
        <v/>
      </c>
      <c r="U10" s="104" t="str">
        <f t="shared" si="4"/>
        <v/>
      </c>
      <c r="V10" s="104" t="str">
        <f t="shared" si="4"/>
        <v/>
      </c>
      <c r="W10" s="104" t="str">
        <f t="shared" si="4"/>
        <v/>
      </c>
      <c r="X10" s="104" t="str">
        <f t="shared" si="4"/>
        <v/>
      </c>
      <c r="Y10" s="104" t="str">
        <f t="shared" si="4"/>
        <v/>
      </c>
      <c r="Z10" s="104" t="str">
        <f t="shared" si="4"/>
        <v/>
      </c>
      <c r="AA10" s="104" t="str">
        <f t="shared" si="4"/>
        <v/>
      </c>
      <c r="AB10" s="104" t="str">
        <f t="shared" si="4"/>
        <v/>
      </c>
      <c r="AC10" s="104">
        <f t="shared" si="4"/>
        <v>134.00000000000009</v>
      </c>
      <c r="AD10" s="104" t="str">
        <f t="shared" si="4"/>
        <v/>
      </c>
      <c r="AE10" s="104" t="str">
        <f t="shared" si="4"/>
        <v/>
      </c>
      <c r="AF10" s="104" t="str">
        <f t="shared" si="4"/>
        <v/>
      </c>
      <c r="AG10" s="104" t="str">
        <f t="shared" si="4"/>
        <v/>
      </c>
      <c r="AH10" s="104" t="str">
        <f t="shared" si="2"/>
        <v/>
      </c>
      <c r="AI10" s="104" t="str">
        <f t="shared" si="2"/>
        <v/>
      </c>
      <c r="AJ10" s="104" t="str">
        <f t="shared" si="2"/>
        <v/>
      </c>
      <c r="AK10" s="104" t="str">
        <f t="shared" si="2"/>
        <v/>
      </c>
      <c r="AL10" s="104" t="str">
        <f t="shared" si="2"/>
        <v/>
      </c>
    </row>
    <row r="11" spans="1:38" x14ac:dyDescent="0.25">
      <c r="A11" s="91">
        <v>40650</v>
      </c>
      <c r="B11" s="114">
        <v>209</v>
      </c>
      <c r="C11" s="93">
        <v>4</v>
      </c>
      <c r="D11" s="113" t="s">
        <v>971</v>
      </c>
      <c r="E11" s="113" t="s">
        <v>972</v>
      </c>
      <c r="F11" s="136">
        <f t="shared" si="3"/>
        <v>96.000000000000057</v>
      </c>
      <c r="G11" s="349"/>
      <c r="H11" s="133" t="str">
        <f>INDEX('Daily Activity List'!B:B,MATCH(A11,'Daily Activity List'!$A:$A))</f>
        <v>VHP - Characterization Sampling1</v>
      </c>
      <c r="I11" s="93">
        <v>3</v>
      </c>
      <c r="J11" s="93">
        <v>5</v>
      </c>
      <c r="K11" s="93">
        <v>2</v>
      </c>
      <c r="L11" s="93">
        <v>3</v>
      </c>
      <c r="M11" s="93"/>
      <c r="N11" s="93"/>
      <c r="O11" s="93"/>
      <c r="P11" s="93">
        <v>3</v>
      </c>
      <c r="Q11" s="93"/>
      <c r="R11" s="104" t="str">
        <f t="shared" si="4"/>
        <v/>
      </c>
      <c r="S11" s="104" t="str">
        <f t="shared" si="4"/>
        <v/>
      </c>
      <c r="T11" s="104" t="str">
        <f t="shared" si="4"/>
        <v/>
      </c>
      <c r="U11" s="104" t="str">
        <f t="shared" si="4"/>
        <v/>
      </c>
      <c r="V11" s="104" t="str">
        <f t="shared" si="4"/>
        <v/>
      </c>
      <c r="W11" s="104" t="str">
        <f t="shared" si="4"/>
        <v/>
      </c>
      <c r="X11" s="104" t="str">
        <f t="shared" si="4"/>
        <v/>
      </c>
      <c r="Y11" s="104" t="str">
        <f t="shared" si="4"/>
        <v/>
      </c>
      <c r="Z11" s="104" t="str">
        <f t="shared" si="4"/>
        <v/>
      </c>
      <c r="AA11" s="104" t="str">
        <f t="shared" si="4"/>
        <v/>
      </c>
      <c r="AB11" s="104" t="str">
        <f t="shared" si="4"/>
        <v/>
      </c>
      <c r="AC11" s="104" t="str">
        <f t="shared" si="4"/>
        <v/>
      </c>
      <c r="AD11" s="104">
        <f t="shared" si="4"/>
        <v>96.000000000000057</v>
      </c>
      <c r="AE11" s="104" t="str">
        <f t="shared" si="4"/>
        <v/>
      </c>
      <c r="AF11" s="104" t="str">
        <f t="shared" si="4"/>
        <v/>
      </c>
      <c r="AG11" s="104" t="str">
        <f t="shared" si="4"/>
        <v/>
      </c>
      <c r="AH11" s="104" t="str">
        <f t="shared" si="2"/>
        <v/>
      </c>
      <c r="AI11" s="104" t="str">
        <f t="shared" si="2"/>
        <v/>
      </c>
      <c r="AJ11" s="104" t="str">
        <f t="shared" si="2"/>
        <v/>
      </c>
      <c r="AK11" s="104" t="str">
        <f t="shared" si="2"/>
        <v/>
      </c>
      <c r="AL11" s="104" t="str">
        <f t="shared" si="2"/>
        <v/>
      </c>
    </row>
    <row r="12" spans="1:38" x14ac:dyDescent="0.25">
      <c r="A12" s="91">
        <v>40650</v>
      </c>
      <c r="B12" s="114">
        <v>210</v>
      </c>
      <c r="C12" s="93">
        <v>5</v>
      </c>
      <c r="D12" s="113" t="s">
        <v>973</v>
      </c>
      <c r="E12" s="113" t="s">
        <v>974</v>
      </c>
      <c r="F12" s="136">
        <f t="shared" si="3"/>
        <v>82.999999999999943</v>
      </c>
      <c r="G12" s="349"/>
      <c r="H12" s="133" t="str">
        <f>INDEX('Daily Activity List'!B:B,MATCH(A12,'Daily Activity List'!$A:$A))</f>
        <v>VHP - Characterization Sampling1</v>
      </c>
      <c r="I12" s="93">
        <v>3</v>
      </c>
      <c r="J12" s="93">
        <v>6</v>
      </c>
      <c r="K12" s="93">
        <v>3</v>
      </c>
      <c r="L12" s="93">
        <v>6</v>
      </c>
      <c r="M12" s="93"/>
      <c r="N12" s="93"/>
      <c r="O12" s="93"/>
      <c r="P12" s="93">
        <v>3</v>
      </c>
      <c r="Q12" s="93"/>
      <c r="R12" s="104" t="str">
        <f t="shared" si="4"/>
        <v/>
      </c>
      <c r="S12" s="104" t="str">
        <f t="shared" si="4"/>
        <v/>
      </c>
      <c r="T12" s="104" t="str">
        <f t="shared" si="4"/>
        <v/>
      </c>
      <c r="U12" s="104" t="str">
        <f t="shared" si="4"/>
        <v/>
      </c>
      <c r="V12" s="104" t="str">
        <f t="shared" si="4"/>
        <v/>
      </c>
      <c r="W12" s="104" t="str">
        <f t="shared" si="4"/>
        <v/>
      </c>
      <c r="X12" s="104" t="str">
        <f t="shared" si="4"/>
        <v/>
      </c>
      <c r="Y12" s="104" t="str">
        <f t="shared" si="4"/>
        <v/>
      </c>
      <c r="Z12" s="104" t="str">
        <f t="shared" si="4"/>
        <v/>
      </c>
      <c r="AA12" s="104" t="str">
        <f t="shared" si="4"/>
        <v/>
      </c>
      <c r="AB12" s="104" t="str">
        <f t="shared" si="4"/>
        <v/>
      </c>
      <c r="AC12" s="104" t="str">
        <f t="shared" si="4"/>
        <v/>
      </c>
      <c r="AD12" s="104" t="str">
        <f t="shared" si="4"/>
        <v/>
      </c>
      <c r="AE12" s="104">
        <f t="shared" si="4"/>
        <v>82.999999999999943</v>
      </c>
      <c r="AF12" s="104" t="str">
        <f t="shared" si="4"/>
        <v/>
      </c>
      <c r="AG12" s="104" t="str">
        <f t="shared" si="4"/>
        <v/>
      </c>
      <c r="AH12" s="104" t="str">
        <f t="shared" si="2"/>
        <v/>
      </c>
      <c r="AI12" s="104" t="str">
        <f t="shared" si="2"/>
        <v/>
      </c>
      <c r="AJ12" s="104" t="str">
        <f t="shared" si="2"/>
        <v/>
      </c>
      <c r="AK12" s="104" t="str">
        <f t="shared" si="2"/>
        <v/>
      </c>
      <c r="AL12" s="104" t="str">
        <f t="shared" si="2"/>
        <v/>
      </c>
    </row>
    <row r="13" spans="1:38" x14ac:dyDescent="0.25">
      <c r="A13" s="91">
        <v>40650</v>
      </c>
      <c r="B13" s="114">
        <v>211</v>
      </c>
      <c r="C13" s="93">
        <v>8</v>
      </c>
      <c r="D13" s="113" t="s">
        <v>975</v>
      </c>
      <c r="E13" s="113" t="s">
        <v>976</v>
      </c>
      <c r="F13" s="136">
        <f t="shared" si="3"/>
        <v>69.000000000000071</v>
      </c>
      <c r="G13" s="349"/>
      <c r="H13" s="133" t="str">
        <f>INDEX('Daily Activity List'!B:B,MATCH(A13,'Daily Activity List'!$A:$A))</f>
        <v>VHP - Characterization Sampling1</v>
      </c>
      <c r="I13" s="93">
        <v>3</v>
      </c>
      <c r="J13" s="93">
        <v>4</v>
      </c>
      <c r="K13" s="93">
        <v>2</v>
      </c>
      <c r="L13" s="93">
        <v>6</v>
      </c>
      <c r="M13" s="93"/>
      <c r="N13" s="93"/>
      <c r="O13" s="93"/>
      <c r="P13" s="93">
        <v>3</v>
      </c>
      <c r="Q13" s="93"/>
      <c r="R13" s="104" t="str">
        <f t="shared" si="4"/>
        <v/>
      </c>
      <c r="S13" s="104" t="str">
        <f t="shared" si="4"/>
        <v/>
      </c>
      <c r="T13" s="104" t="str">
        <f t="shared" si="4"/>
        <v/>
      </c>
      <c r="U13" s="104" t="str">
        <f t="shared" si="4"/>
        <v/>
      </c>
      <c r="V13" s="104" t="str">
        <f t="shared" si="4"/>
        <v/>
      </c>
      <c r="W13" s="104" t="str">
        <f t="shared" si="4"/>
        <v/>
      </c>
      <c r="X13" s="104" t="str">
        <f t="shared" si="4"/>
        <v/>
      </c>
      <c r="Y13" s="104" t="str">
        <f t="shared" si="4"/>
        <v/>
      </c>
      <c r="Z13" s="104" t="str">
        <f t="shared" si="4"/>
        <v/>
      </c>
      <c r="AA13" s="104" t="str">
        <f t="shared" si="4"/>
        <v/>
      </c>
      <c r="AB13" s="104" t="str">
        <f t="shared" si="4"/>
        <v/>
      </c>
      <c r="AC13" s="104" t="str">
        <f t="shared" si="4"/>
        <v/>
      </c>
      <c r="AD13" s="104" t="str">
        <f t="shared" si="4"/>
        <v/>
      </c>
      <c r="AE13" s="104" t="str">
        <f t="shared" si="4"/>
        <v/>
      </c>
      <c r="AF13" s="104">
        <f t="shared" si="4"/>
        <v>69.000000000000071</v>
      </c>
      <c r="AG13" s="104" t="str">
        <f t="shared" si="4"/>
        <v/>
      </c>
      <c r="AH13" s="104" t="str">
        <f t="shared" si="2"/>
        <v/>
      </c>
      <c r="AI13" s="104" t="str">
        <f t="shared" si="2"/>
        <v/>
      </c>
      <c r="AJ13" s="104" t="str">
        <f t="shared" si="2"/>
        <v/>
      </c>
      <c r="AK13" s="104" t="str">
        <f t="shared" si="2"/>
        <v/>
      </c>
      <c r="AL13" s="104" t="str">
        <f t="shared" si="2"/>
        <v/>
      </c>
    </row>
    <row r="14" spans="1:38" x14ac:dyDescent="0.25">
      <c r="A14" s="91">
        <v>40650</v>
      </c>
      <c r="B14" s="114">
        <v>212</v>
      </c>
      <c r="C14" s="93">
        <v>5</v>
      </c>
      <c r="D14" s="113" t="s">
        <v>977</v>
      </c>
      <c r="E14" s="113" t="s">
        <v>978</v>
      </c>
      <c r="F14" s="136">
        <f t="shared" si="3"/>
        <v>71.999999999999972</v>
      </c>
      <c r="G14" s="349"/>
      <c r="H14" s="133" t="str">
        <f>INDEX('Daily Activity List'!B:B,MATCH(A14,'Daily Activity List'!$A:$A))</f>
        <v>VHP - Characterization Sampling1</v>
      </c>
      <c r="I14" s="93">
        <v>3</v>
      </c>
      <c r="J14" s="93">
        <v>4</v>
      </c>
      <c r="K14" s="93">
        <v>3</v>
      </c>
      <c r="L14" s="93">
        <v>7</v>
      </c>
      <c r="M14" s="93"/>
      <c r="N14" s="93"/>
      <c r="O14" s="93"/>
      <c r="P14" s="93">
        <v>3</v>
      </c>
      <c r="Q14" s="93"/>
      <c r="R14" s="104" t="str">
        <f t="shared" si="4"/>
        <v/>
      </c>
      <c r="S14" s="104" t="str">
        <f t="shared" si="4"/>
        <v/>
      </c>
      <c r="T14" s="104" t="str">
        <f t="shared" si="4"/>
        <v/>
      </c>
      <c r="U14" s="104" t="str">
        <f t="shared" si="4"/>
        <v/>
      </c>
      <c r="V14" s="104" t="str">
        <f t="shared" si="4"/>
        <v/>
      </c>
      <c r="W14" s="104" t="str">
        <f t="shared" si="4"/>
        <v/>
      </c>
      <c r="X14" s="104" t="str">
        <f t="shared" si="4"/>
        <v/>
      </c>
      <c r="Y14" s="104" t="str">
        <f t="shared" si="4"/>
        <v/>
      </c>
      <c r="Z14" s="104" t="str">
        <f t="shared" si="4"/>
        <v/>
      </c>
      <c r="AA14" s="104" t="str">
        <f t="shared" si="4"/>
        <v/>
      </c>
      <c r="AB14" s="104" t="str">
        <f t="shared" si="4"/>
        <v/>
      </c>
      <c r="AC14" s="104" t="str">
        <f t="shared" si="4"/>
        <v/>
      </c>
      <c r="AD14" s="104" t="str">
        <f t="shared" si="4"/>
        <v/>
      </c>
      <c r="AE14" s="104" t="str">
        <f t="shared" si="4"/>
        <v/>
      </c>
      <c r="AF14" s="104" t="str">
        <f t="shared" si="4"/>
        <v/>
      </c>
      <c r="AG14" s="104">
        <f t="shared" si="4"/>
        <v>71.999999999999972</v>
      </c>
      <c r="AH14" s="104" t="str">
        <f t="shared" si="2"/>
        <v/>
      </c>
      <c r="AI14" s="104" t="str">
        <f t="shared" si="2"/>
        <v/>
      </c>
      <c r="AJ14" s="104" t="str">
        <f t="shared" si="2"/>
        <v/>
      </c>
      <c r="AK14" s="104" t="str">
        <f t="shared" si="2"/>
        <v/>
      </c>
      <c r="AL14" s="104" t="str">
        <f t="shared" si="2"/>
        <v/>
      </c>
    </row>
    <row r="15" spans="1:38" x14ac:dyDescent="0.25">
      <c r="A15" s="91">
        <v>40650</v>
      </c>
      <c r="B15" s="114">
        <v>213</v>
      </c>
      <c r="C15" s="93">
        <v>8</v>
      </c>
      <c r="D15" s="113" t="s">
        <v>979</v>
      </c>
      <c r="E15" s="113" t="s">
        <v>980</v>
      </c>
      <c r="F15" s="136">
        <f t="shared" si="3"/>
        <v>122.99999999999996</v>
      </c>
      <c r="G15" s="349"/>
      <c r="H15" s="133" t="str">
        <f>INDEX('Daily Activity List'!B:B,MATCH(A15,'Daily Activity List'!$A:$A))</f>
        <v>VHP - Characterization Sampling1</v>
      </c>
      <c r="I15" s="93">
        <v>3</v>
      </c>
      <c r="J15" s="93">
        <v>5</v>
      </c>
      <c r="K15" s="93">
        <v>1</v>
      </c>
      <c r="L15" s="93">
        <v>6</v>
      </c>
      <c r="M15" s="93"/>
      <c r="N15" s="93"/>
      <c r="O15" s="93"/>
      <c r="P15" s="93">
        <v>3</v>
      </c>
      <c r="Q15" s="93"/>
      <c r="R15" s="104" t="str">
        <f t="shared" si="4"/>
        <v/>
      </c>
      <c r="S15" s="104" t="str">
        <f t="shared" si="4"/>
        <v/>
      </c>
      <c r="T15" s="104" t="str">
        <f t="shared" si="4"/>
        <v/>
      </c>
      <c r="U15" s="104" t="str">
        <f t="shared" si="4"/>
        <v/>
      </c>
      <c r="V15" s="104" t="str">
        <f t="shared" si="4"/>
        <v/>
      </c>
      <c r="W15" s="104" t="str">
        <f t="shared" si="4"/>
        <v/>
      </c>
      <c r="X15" s="104" t="str">
        <f t="shared" si="4"/>
        <v/>
      </c>
      <c r="Y15" s="104" t="str">
        <f t="shared" si="4"/>
        <v/>
      </c>
      <c r="Z15" s="104" t="str">
        <f t="shared" si="4"/>
        <v/>
      </c>
      <c r="AA15" s="104" t="str">
        <f t="shared" si="4"/>
        <v/>
      </c>
      <c r="AB15" s="104" t="str">
        <f t="shared" si="4"/>
        <v/>
      </c>
      <c r="AC15" s="104" t="str">
        <f t="shared" si="4"/>
        <v/>
      </c>
      <c r="AD15" s="104" t="str">
        <f t="shared" si="4"/>
        <v/>
      </c>
      <c r="AE15" s="104" t="str">
        <f t="shared" si="4"/>
        <v/>
      </c>
      <c r="AF15" s="104" t="str">
        <f t="shared" si="4"/>
        <v/>
      </c>
      <c r="AG15" s="104" t="str">
        <f t="shared" si="4"/>
        <v/>
      </c>
      <c r="AH15" s="104">
        <f t="shared" si="2"/>
        <v>122.99999999999996</v>
      </c>
      <c r="AI15" s="104" t="str">
        <f t="shared" si="2"/>
        <v/>
      </c>
      <c r="AJ15" s="104" t="str">
        <f t="shared" si="2"/>
        <v/>
      </c>
      <c r="AK15" s="104" t="str">
        <f t="shared" si="2"/>
        <v/>
      </c>
      <c r="AL15" s="104" t="str">
        <f t="shared" si="2"/>
        <v/>
      </c>
    </row>
    <row r="16" spans="1:38" x14ac:dyDescent="0.25">
      <c r="A16" s="91">
        <v>40650</v>
      </c>
      <c r="B16" s="114" t="s">
        <v>792</v>
      </c>
      <c r="C16" s="93">
        <v>3</v>
      </c>
      <c r="D16" s="113" t="s">
        <v>981</v>
      </c>
      <c r="E16" s="113" t="s">
        <v>982</v>
      </c>
      <c r="F16" s="136">
        <f t="shared" si="3"/>
        <v>135</v>
      </c>
      <c r="G16" s="349"/>
      <c r="H16" s="133" t="str">
        <f>INDEX('Daily Activity List'!B:B,MATCH(A16,'Daily Activity List'!$A:$A))</f>
        <v>VHP - Characterization Sampling1</v>
      </c>
      <c r="I16" s="93">
        <v>3</v>
      </c>
      <c r="J16" s="93">
        <v>11</v>
      </c>
      <c r="K16" s="93"/>
      <c r="L16" s="93">
        <v>4</v>
      </c>
      <c r="M16" s="93">
        <v>11</v>
      </c>
      <c r="N16" s="93"/>
      <c r="O16" s="93">
        <v>36</v>
      </c>
      <c r="P16" s="93"/>
      <c r="Q16" s="93"/>
      <c r="R16" s="104" t="str">
        <f t="shared" si="4"/>
        <v/>
      </c>
      <c r="S16" s="104" t="str">
        <f t="shared" si="4"/>
        <v/>
      </c>
      <c r="T16" s="104" t="str">
        <f t="shared" si="4"/>
        <v/>
      </c>
      <c r="U16" s="104" t="str">
        <f t="shared" si="4"/>
        <v/>
      </c>
      <c r="V16" s="104" t="str">
        <f t="shared" si="4"/>
        <v/>
      </c>
      <c r="W16" s="104" t="str">
        <f t="shared" si="4"/>
        <v/>
      </c>
      <c r="X16" s="104" t="str">
        <f t="shared" si="4"/>
        <v/>
      </c>
      <c r="Y16" s="104" t="str">
        <f t="shared" si="4"/>
        <v/>
      </c>
      <c r="Z16" s="104" t="str">
        <f t="shared" si="4"/>
        <v/>
      </c>
      <c r="AA16" s="104" t="str">
        <f t="shared" si="4"/>
        <v/>
      </c>
      <c r="AB16" s="104" t="str">
        <f t="shared" si="4"/>
        <v/>
      </c>
      <c r="AC16" s="104" t="str">
        <f t="shared" si="4"/>
        <v/>
      </c>
      <c r="AD16" s="104" t="str">
        <f t="shared" si="4"/>
        <v/>
      </c>
      <c r="AE16" s="104" t="str">
        <f t="shared" si="4"/>
        <v/>
      </c>
      <c r="AF16" s="104" t="str">
        <f t="shared" si="4"/>
        <v/>
      </c>
      <c r="AG16" s="104" t="str">
        <f t="shared" si="4"/>
        <v/>
      </c>
      <c r="AH16" s="104" t="str">
        <f t="shared" si="2"/>
        <v/>
      </c>
      <c r="AI16" s="104">
        <f t="shared" si="2"/>
        <v>135</v>
      </c>
      <c r="AJ16" s="104" t="str">
        <f t="shared" si="2"/>
        <v/>
      </c>
      <c r="AK16" s="104" t="str">
        <f t="shared" si="2"/>
        <v/>
      </c>
      <c r="AL16" s="104" t="str">
        <f t="shared" si="2"/>
        <v/>
      </c>
    </row>
    <row r="17" spans="1:38" x14ac:dyDescent="0.25">
      <c r="A17" s="91">
        <v>40650</v>
      </c>
      <c r="B17" s="114" t="s">
        <v>927</v>
      </c>
      <c r="C17" s="93">
        <v>9</v>
      </c>
      <c r="D17" s="113" t="s">
        <v>971</v>
      </c>
      <c r="E17" s="113">
        <v>0.64722222222222225</v>
      </c>
      <c r="F17" s="136">
        <f t="shared" ref="F17:F20" si="5">(E17-D17)*60*24</f>
        <v>260.00000000000011</v>
      </c>
      <c r="G17" s="349"/>
      <c r="H17" s="133" t="str">
        <f>INDEX('Daily Activity List'!B:B,MATCH(A17,'Daily Activity List'!$A:$A))</f>
        <v>VHP - Characterization Sampling1</v>
      </c>
      <c r="I17" s="93">
        <v>21</v>
      </c>
      <c r="J17" s="93">
        <v>12</v>
      </c>
      <c r="K17" s="93">
        <v>7</v>
      </c>
      <c r="L17" s="93">
        <v>3</v>
      </c>
      <c r="M17" s="93" t="s">
        <v>983</v>
      </c>
      <c r="N17" s="93">
        <v>2</v>
      </c>
      <c r="O17" s="93" t="s">
        <v>983</v>
      </c>
      <c r="P17" s="93" t="s">
        <v>983</v>
      </c>
      <c r="Q17" s="93" t="s">
        <v>983</v>
      </c>
      <c r="R17" s="104" t="str">
        <f t="shared" si="4"/>
        <v/>
      </c>
      <c r="S17" s="104" t="str">
        <f t="shared" si="4"/>
        <v/>
      </c>
      <c r="T17" s="104" t="str">
        <f t="shared" si="4"/>
        <v/>
      </c>
      <c r="U17" s="104" t="str">
        <f t="shared" si="4"/>
        <v/>
      </c>
      <c r="V17" s="104" t="str">
        <f t="shared" si="4"/>
        <v/>
      </c>
      <c r="W17" s="104" t="str">
        <f t="shared" si="4"/>
        <v/>
      </c>
      <c r="X17" s="104" t="str">
        <f t="shared" si="4"/>
        <v/>
      </c>
      <c r="Y17" s="104" t="str">
        <f t="shared" si="4"/>
        <v/>
      </c>
      <c r="Z17" s="104" t="str">
        <f t="shared" si="4"/>
        <v/>
      </c>
      <c r="AA17" s="104" t="str">
        <f t="shared" si="4"/>
        <v/>
      </c>
      <c r="AB17" s="104" t="str">
        <f t="shared" si="4"/>
        <v/>
      </c>
      <c r="AC17" s="104" t="str">
        <f t="shared" si="4"/>
        <v/>
      </c>
      <c r="AD17" s="104" t="str">
        <f t="shared" si="4"/>
        <v/>
      </c>
      <c r="AE17" s="104" t="str">
        <f t="shared" si="4"/>
        <v/>
      </c>
      <c r="AF17" s="104" t="str">
        <f t="shared" si="4"/>
        <v/>
      </c>
      <c r="AG17" s="104" t="str">
        <f t="shared" si="4"/>
        <v/>
      </c>
      <c r="AH17" s="104" t="str">
        <f t="shared" si="2"/>
        <v/>
      </c>
      <c r="AI17" s="104" t="str">
        <f t="shared" si="2"/>
        <v/>
      </c>
      <c r="AJ17" s="104" t="str">
        <f t="shared" si="2"/>
        <v/>
      </c>
      <c r="AK17" s="104">
        <f t="shared" si="2"/>
        <v>260.00000000000011</v>
      </c>
      <c r="AL17" s="104" t="str">
        <f t="shared" si="2"/>
        <v/>
      </c>
    </row>
    <row r="18" spans="1:38" x14ac:dyDescent="0.25">
      <c r="A18" s="91">
        <v>40650</v>
      </c>
      <c r="B18" s="114" t="s">
        <v>928</v>
      </c>
      <c r="C18" s="93">
        <v>7</v>
      </c>
      <c r="D18" s="113" t="s">
        <v>984</v>
      </c>
      <c r="E18" s="113" t="s">
        <v>985</v>
      </c>
      <c r="F18" s="136">
        <f t="shared" si="5"/>
        <v>188.99999999999989</v>
      </c>
      <c r="G18" s="349" t="s">
        <v>986</v>
      </c>
      <c r="H18" s="133" t="str">
        <f>INDEX('Daily Activity List'!B:B,MATCH(A18,'Daily Activity List'!$A:$A))</f>
        <v>VHP - Characterization Sampling1</v>
      </c>
      <c r="I18" s="93" t="s">
        <v>983</v>
      </c>
      <c r="J18" s="93">
        <v>44</v>
      </c>
      <c r="K18" s="93">
        <v>3</v>
      </c>
      <c r="L18" s="93">
        <v>14</v>
      </c>
      <c r="M18" s="93" t="s">
        <v>983</v>
      </c>
      <c r="N18" s="93" t="s">
        <v>983</v>
      </c>
      <c r="O18" s="93" t="s">
        <v>983</v>
      </c>
      <c r="P18" s="93" t="s">
        <v>983</v>
      </c>
      <c r="Q18" s="93">
        <v>0</v>
      </c>
      <c r="R18" s="104" t="str">
        <f t="shared" si="4"/>
        <v/>
      </c>
      <c r="S18" s="104" t="str">
        <f t="shared" si="4"/>
        <v/>
      </c>
      <c r="T18" s="104" t="str">
        <f t="shared" si="4"/>
        <v/>
      </c>
      <c r="U18" s="104" t="str">
        <f t="shared" si="4"/>
        <v/>
      </c>
      <c r="V18" s="104" t="str">
        <f t="shared" si="4"/>
        <v/>
      </c>
      <c r="W18" s="104" t="str">
        <f t="shared" si="4"/>
        <v/>
      </c>
      <c r="X18" s="104" t="str">
        <f t="shared" si="4"/>
        <v/>
      </c>
      <c r="Y18" s="104" t="str">
        <f t="shared" si="4"/>
        <v/>
      </c>
      <c r="Z18" s="104" t="str">
        <f t="shared" si="4"/>
        <v/>
      </c>
      <c r="AA18" s="104" t="str">
        <f t="shared" si="4"/>
        <v/>
      </c>
      <c r="AB18" s="104" t="str">
        <f t="shared" si="4"/>
        <v/>
      </c>
      <c r="AC18" s="104" t="str">
        <f t="shared" si="4"/>
        <v/>
      </c>
      <c r="AD18" s="104" t="str">
        <f t="shared" si="4"/>
        <v/>
      </c>
      <c r="AE18" s="104" t="str">
        <f t="shared" si="4"/>
        <v/>
      </c>
      <c r="AF18" s="104" t="str">
        <f t="shared" si="4"/>
        <v/>
      </c>
      <c r="AG18" s="104" t="str">
        <f t="shared" si="4"/>
        <v/>
      </c>
      <c r="AH18" s="104" t="str">
        <f t="shared" si="2"/>
        <v/>
      </c>
      <c r="AI18" s="104" t="str">
        <f t="shared" si="2"/>
        <v/>
      </c>
      <c r="AJ18" s="104" t="str">
        <f t="shared" si="2"/>
        <v/>
      </c>
      <c r="AK18" s="104" t="str">
        <f t="shared" si="2"/>
        <v/>
      </c>
      <c r="AL18" s="104">
        <f t="shared" si="2"/>
        <v>188.99999999999989</v>
      </c>
    </row>
    <row r="19" spans="1:38" x14ac:dyDescent="0.25">
      <c r="A19" s="91">
        <v>40650</v>
      </c>
      <c r="B19" s="114" t="s">
        <v>928</v>
      </c>
      <c r="C19" s="114">
        <v>7</v>
      </c>
      <c r="D19" s="113" t="s">
        <v>987</v>
      </c>
      <c r="E19" s="113" t="s">
        <v>988</v>
      </c>
      <c r="F19" s="136">
        <f t="shared" si="5"/>
        <v>139.99999999999997</v>
      </c>
      <c r="G19" s="349" t="s">
        <v>986</v>
      </c>
      <c r="H19" s="133" t="str">
        <f>INDEX('Daily Activity List'!B:B,MATCH(A19,'Daily Activity List'!$A:$A))</f>
        <v>VHP - Characterization Sampling1</v>
      </c>
      <c r="I19" s="93"/>
      <c r="J19" s="93"/>
      <c r="K19" s="93"/>
      <c r="L19" s="93"/>
      <c r="M19" s="93"/>
      <c r="N19" s="93"/>
      <c r="O19" s="93"/>
      <c r="P19" s="93"/>
      <c r="Q19" s="93"/>
      <c r="R19" s="104" t="str">
        <f t="shared" ref="R19:AG34" si="6">IF($B19=R$1,$F19,"")</f>
        <v/>
      </c>
      <c r="S19" s="104" t="str">
        <f t="shared" si="6"/>
        <v/>
      </c>
      <c r="T19" s="104" t="str">
        <f t="shared" si="6"/>
        <v/>
      </c>
      <c r="U19" s="104" t="str">
        <f t="shared" si="6"/>
        <v/>
      </c>
      <c r="V19" s="104" t="str">
        <f t="shared" si="6"/>
        <v/>
      </c>
      <c r="W19" s="104" t="str">
        <f t="shared" si="6"/>
        <v/>
      </c>
      <c r="X19" s="104" t="str">
        <f t="shared" si="6"/>
        <v/>
      </c>
      <c r="Y19" s="104" t="str">
        <f t="shared" si="6"/>
        <v/>
      </c>
      <c r="Z19" s="104" t="str">
        <f t="shared" si="6"/>
        <v/>
      </c>
      <c r="AA19" s="104" t="str">
        <f t="shared" si="6"/>
        <v/>
      </c>
      <c r="AB19" s="104" t="str">
        <f t="shared" si="6"/>
        <v/>
      </c>
      <c r="AC19" s="104" t="str">
        <f t="shared" si="6"/>
        <v/>
      </c>
      <c r="AD19" s="104" t="str">
        <f t="shared" si="6"/>
        <v/>
      </c>
      <c r="AE19" s="104" t="str">
        <f t="shared" si="6"/>
        <v/>
      </c>
      <c r="AF19" s="104" t="str">
        <f t="shared" si="6"/>
        <v/>
      </c>
      <c r="AG19" s="104" t="str">
        <f t="shared" si="6"/>
        <v/>
      </c>
      <c r="AH19" s="104" t="str">
        <f t="shared" si="2"/>
        <v/>
      </c>
      <c r="AI19" s="104" t="str">
        <f t="shared" si="2"/>
        <v/>
      </c>
      <c r="AJ19" s="104" t="str">
        <f t="shared" si="2"/>
        <v/>
      </c>
      <c r="AK19" s="104" t="str">
        <f t="shared" si="2"/>
        <v/>
      </c>
      <c r="AL19" s="104">
        <f t="shared" si="2"/>
        <v>139.99999999999997</v>
      </c>
    </row>
    <row r="20" spans="1:38" x14ac:dyDescent="0.25">
      <c r="A20" s="91">
        <v>40651</v>
      </c>
      <c r="B20" s="114">
        <v>103</v>
      </c>
      <c r="C20" s="93">
        <v>4</v>
      </c>
      <c r="D20" s="113" t="s">
        <v>989</v>
      </c>
      <c r="E20" s="113" t="s">
        <v>990</v>
      </c>
      <c r="F20" s="136">
        <f t="shared" si="5"/>
        <v>52.00000000000005</v>
      </c>
      <c r="G20" s="349"/>
      <c r="H20" s="133" t="str">
        <f>INDEX('Daily Activity List'!B:B,MATCH(A20,'Daily Activity List'!$A:$A))</f>
        <v>VHP - Characterization Sampling1</v>
      </c>
      <c r="I20" s="93">
        <v>3</v>
      </c>
      <c r="J20" s="93">
        <v>8</v>
      </c>
      <c r="K20" s="93">
        <v>2</v>
      </c>
      <c r="L20" s="93">
        <v>2</v>
      </c>
      <c r="M20" s="93"/>
      <c r="N20" s="93">
        <v>2</v>
      </c>
      <c r="O20" s="93"/>
      <c r="P20" s="93"/>
      <c r="Q20" s="93"/>
      <c r="R20" s="104" t="str">
        <f t="shared" si="6"/>
        <v/>
      </c>
      <c r="S20" s="104">
        <f t="shared" si="6"/>
        <v>52.00000000000005</v>
      </c>
      <c r="T20" s="104" t="str">
        <f t="shared" si="6"/>
        <v/>
      </c>
      <c r="U20" s="104" t="str">
        <f t="shared" si="6"/>
        <v/>
      </c>
      <c r="V20" s="104" t="str">
        <f t="shared" si="6"/>
        <v/>
      </c>
      <c r="W20" s="104" t="str">
        <f t="shared" si="6"/>
        <v/>
      </c>
      <c r="X20" s="104" t="str">
        <f t="shared" si="6"/>
        <v/>
      </c>
      <c r="Y20" s="104" t="str">
        <f t="shared" si="6"/>
        <v/>
      </c>
      <c r="Z20" s="104" t="str">
        <f t="shared" si="6"/>
        <v/>
      </c>
      <c r="AA20" s="104" t="str">
        <f t="shared" si="6"/>
        <v/>
      </c>
      <c r="AB20" s="104" t="str">
        <f t="shared" si="6"/>
        <v/>
      </c>
      <c r="AC20" s="104" t="str">
        <f t="shared" si="6"/>
        <v/>
      </c>
      <c r="AD20" s="104" t="str">
        <f t="shared" si="6"/>
        <v/>
      </c>
      <c r="AE20" s="104" t="str">
        <f t="shared" si="6"/>
        <v/>
      </c>
      <c r="AF20" s="104" t="str">
        <f t="shared" si="6"/>
        <v/>
      </c>
      <c r="AG20" s="104" t="str">
        <f t="shared" si="6"/>
        <v/>
      </c>
      <c r="AH20" s="104" t="str">
        <f t="shared" ref="AH20:AL70" si="7">IF($B20=AH$1,$F20,"")</f>
        <v/>
      </c>
      <c r="AI20" s="104" t="str">
        <f t="shared" si="7"/>
        <v/>
      </c>
      <c r="AJ20" s="104" t="str">
        <f t="shared" si="7"/>
        <v/>
      </c>
      <c r="AK20" s="104" t="str">
        <f t="shared" si="7"/>
        <v/>
      </c>
      <c r="AL20" s="104" t="str">
        <f t="shared" si="7"/>
        <v/>
      </c>
    </row>
    <row r="21" spans="1:38" x14ac:dyDescent="0.25">
      <c r="A21" s="91">
        <v>40651</v>
      </c>
      <c r="B21" s="114">
        <v>104</v>
      </c>
      <c r="C21" s="93">
        <v>6</v>
      </c>
      <c r="D21" s="113" t="s">
        <v>991</v>
      </c>
      <c r="E21" s="113" t="s">
        <v>601</v>
      </c>
      <c r="F21" s="136">
        <f t="shared" ref="F21:F56" si="8">(E21-D21)*60*24</f>
        <v>64</v>
      </c>
      <c r="G21" s="349"/>
      <c r="H21" s="133" t="str">
        <f>INDEX('Daily Activity List'!B:B,MATCH(A21,'Daily Activity List'!$A:$A))</f>
        <v>VHP - Characterization Sampling1</v>
      </c>
      <c r="I21" s="93">
        <v>3</v>
      </c>
      <c r="J21" s="93">
        <v>6</v>
      </c>
      <c r="K21" s="93">
        <v>2</v>
      </c>
      <c r="L21" s="93">
        <v>2</v>
      </c>
      <c r="M21" s="93"/>
      <c r="N21" s="93">
        <v>2</v>
      </c>
      <c r="O21" s="93"/>
      <c r="P21" s="93"/>
      <c r="Q21" s="93"/>
      <c r="R21" s="104" t="str">
        <f t="shared" si="6"/>
        <v/>
      </c>
      <c r="S21" s="104" t="str">
        <f t="shared" si="6"/>
        <v/>
      </c>
      <c r="T21" s="104">
        <f t="shared" si="6"/>
        <v>64</v>
      </c>
      <c r="U21" s="104" t="str">
        <f t="shared" si="6"/>
        <v/>
      </c>
      <c r="V21" s="104" t="str">
        <f t="shared" si="6"/>
        <v/>
      </c>
      <c r="W21" s="104" t="str">
        <f t="shared" si="6"/>
        <v/>
      </c>
      <c r="X21" s="104" t="str">
        <f t="shared" si="6"/>
        <v/>
      </c>
      <c r="Y21" s="104" t="str">
        <f t="shared" si="6"/>
        <v/>
      </c>
      <c r="Z21" s="104" t="str">
        <f t="shared" si="6"/>
        <v/>
      </c>
      <c r="AA21" s="104" t="str">
        <f t="shared" si="6"/>
        <v/>
      </c>
      <c r="AB21" s="104" t="str">
        <f t="shared" si="6"/>
        <v/>
      </c>
      <c r="AC21" s="104" t="str">
        <f t="shared" si="6"/>
        <v/>
      </c>
      <c r="AD21" s="104" t="str">
        <f t="shared" si="6"/>
        <v/>
      </c>
      <c r="AE21" s="104" t="str">
        <f t="shared" si="6"/>
        <v/>
      </c>
      <c r="AF21" s="104" t="str">
        <f t="shared" si="6"/>
        <v/>
      </c>
      <c r="AG21" s="104" t="str">
        <f t="shared" si="6"/>
        <v/>
      </c>
      <c r="AH21" s="104" t="str">
        <f t="shared" si="7"/>
        <v/>
      </c>
      <c r="AI21" s="104" t="str">
        <f t="shared" si="7"/>
        <v/>
      </c>
      <c r="AJ21" s="104" t="str">
        <f t="shared" si="7"/>
        <v/>
      </c>
      <c r="AK21" s="104" t="str">
        <f t="shared" si="7"/>
        <v/>
      </c>
      <c r="AL21" s="104" t="str">
        <f t="shared" si="7"/>
        <v/>
      </c>
    </row>
    <row r="22" spans="1:38" x14ac:dyDescent="0.25">
      <c r="A22" s="91">
        <v>40651</v>
      </c>
      <c r="B22" s="114">
        <v>105</v>
      </c>
      <c r="C22" s="93">
        <v>4</v>
      </c>
      <c r="D22" s="113">
        <v>0.3743055555555555</v>
      </c>
      <c r="E22" s="113" t="s">
        <v>989</v>
      </c>
      <c r="F22" s="136">
        <f t="shared" si="8"/>
        <v>123.00000000000004</v>
      </c>
      <c r="G22" s="349"/>
      <c r="H22" s="133" t="str">
        <f>INDEX('Daily Activity List'!B:B,MATCH(A22,'Daily Activity List'!$A:$A))</f>
        <v>VHP - Characterization Sampling1</v>
      </c>
      <c r="I22" s="93">
        <v>3</v>
      </c>
      <c r="J22" s="93">
        <v>4</v>
      </c>
      <c r="K22" s="93">
        <v>2</v>
      </c>
      <c r="L22" s="93">
        <v>5</v>
      </c>
      <c r="M22" s="93"/>
      <c r="N22" s="93">
        <v>1</v>
      </c>
      <c r="O22" s="93"/>
      <c r="P22" s="93"/>
      <c r="Q22" s="93"/>
      <c r="R22" s="104" t="str">
        <f t="shared" si="6"/>
        <v/>
      </c>
      <c r="S22" s="104" t="str">
        <f t="shared" si="6"/>
        <v/>
      </c>
      <c r="T22" s="104" t="str">
        <f t="shared" si="6"/>
        <v/>
      </c>
      <c r="U22" s="104">
        <f t="shared" si="6"/>
        <v>123.00000000000004</v>
      </c>
      <c r="V22" s="104" t="str">
        <f t="shared" si="6"/>
        <v/>
      </c>
      <c r="W22" s="104" t="str">
        <f t="shared" si="6"/>
        <v/>
      </c>
      <c r="X22" s="104" t="str">
        <f t="shared" si="6"/>
        <v/>
      </c>
      <c r="Y22" s="104" t="str">
        <f t="shared" si="6"/>
        <v/>
      </c>
      <c r="Z22" s="104" t="str">
        <f t="shared" si="6"/>
        <v/>
      </c>
      <c r="AA22" s="104" t="str">
        <f t="shared" si="6"/>
        <v/>
      </c>
      <c r="AB22" s="104" t="str">
        <f t="shared" si="6"/>
        <v/>
      </c>
      <c r="AC22" s="104" t="str">
        <f t="shared" si="6"/>
        <v/>
      </c>
      <c r="AD22" s="104" t="str">
        <f t="shared" si="6"/>
        <v/>
      </c>
      <c r="AE22" s="104" t="str">
        <f t="shared" si="6"/>
        <v/>
      </c>
      <c r="AF22" s="104" t="str">
        <f t="shared" si="6"/>
        <v/>
      </c>
      <c r="AG22" s="104" t="str">
        <f t="shared" si="6"/>
        <v/>
      </c>
      <c r="AH22" s="104" t="str">
        <f t="shared" si="7"/>
        <v/>
      </c>
      <c r="AI22" s="104" t="str">
        <f t="shared" si="7"/>
        <v/>
      </c>
      <c r="AJ22" s="104" t="str">
        <f t="shared" si="7"/>
        <v/>
      </c>
      <c r="AK22" s="104" t="str">
        <f t="shared" si="7"/>
        <v/>
      </c>
      <c r="AL22" s="104" t="str">
        <f t="shared" si="7"/>
        <v/>
      </c>
    </row>
    <row r="23" spans="1:38" x14ac:dyDescent="0.25">
      <c r="A23" s="91">
        <v>40651</v>
      </c>
      <c r="B23" s="114">
        <v>106</v>
      </c>
      <c r="C23" s="114">
        <v>6</v>
      </c>
      <c r="D23" s="113">
        <v>0.37013888888888885</v>
      </c>
      <c r="E23" s="113" t="s">
        <v>991</v>
      </c>
      <c r="F23" s="136">
        <f t="shared" si="8"/>
        <v>123.00000000000004</v>
      </c>
      <c r="G23" s="349"/>
      <c r="H23" s="133" t="str">
        <f>INDEX('Daily Activity List'!B:B,MATCH(A23,'Daily Activity List'!$A:$A))</f>
        <v>VHP - Characterization Sampling1</v>
      </c>
      <c r="I23" s="93">
        <v>3</v>
      </c>
      <c r="J23" s="93">
        <v>5</v>
      </c>
      <c r="K23" s="93">
        <v>2</v>
      </c>
      <c r="L23" s="93">
        <v>6</v>
      </c>
      <c r="M23" s="93"/>
      <c r="N23" s="93">
        <v>1</v>
      </c>
      <c r="O23" s="93"/>
      <c r="P23" s="93"/>
      <c r="Q23" s="93"/>
      <c r="R23" s="104" t="str">
        <f t="shared" si="6"/>
        <v/>
      </c>
      <c r="S23" s="104" t="str">
        <f t="shared" si="6"/>
        <v/>
      </c>
      <c r="T23" s="104" t="str">
        <f t="shared" si="6"/>
        <v/>
      </c>
      <c r="U23" s="104" t="str">
        <f t="shared" si="6"/>
        <v/>
      </c>
      <c r="V23" s="104">
        <f t="shared" si="6"/>
        <v>123.00000000000004</v>
      </c>
      <c r="W23" s="104" t="str">
        <f t="shared" si="6"/>
        <v/>
      </c>
      <c r="X23" s="104" t="str">
        <f t="shared" si="6"/>
        <v/>
      </c>
      <c r="Y23" s="104" t="str">
        <f t="shared" si="6"/>
        <v/>
      </c>
      <c r="Z23" s="104" t="str">
        <f t="shared" si="6"/>
        <v/>
      </c>
      <c r="AA23" s="104" t="str">
        <f t="shared" si="6"/>
        <v/>
      </c>
      <c r="AB23" s="104" t="str">
        <f t="shared" si="6"/>
        <v/>
      </c>
      <c r="AC23" s="104" t="str">
        <f t="shared" si="6"/>
        <v/>
      </c>
      <c r="AD23" s="104" t="str">
        <f t="shared" si="6"/>
        <v/>
      </c>
      <c r="AE23" s="104" t="str">
        <f t="shared" si="6"/>
        <v/>
      </c>
      <c r="AF23" s="104" t="str">
        <f t="shared" si="6"/>
        <v/>
      </c>
      <c r="AG23" s="104" t="str">
        <f t="shared" si="6"/>
        <v/>
      </c>
      <c r="AH23" s="104" t="str">
        <f t="shared" si="7"/>
        <v/>
      </c>
      <c r="AI23" s="104" t="str">
        <f t="shared" si="7"/>
        <v/>
      </c>
      <c r="AJ23" s="104" t="str">
        <f t="shared" si="7"/>
        <v/>
      </c>
      <c r="AK23" s="104" t="str">
        <f t="shared" si="7"/>
        <v/>
      </c>
      <c r="AL23" s="104" t="str">
        <f t="shared" si="7"/>
        <v/>
      </c>
    </row>
    <row r="24" spans="1:38" x14ac:dyDescent="0.25">
      <c r="A24" s="91">
        <v>40655</v>
      </c>
      <c r="B24" s="114">
        <v>102</v>
      </c>
      <c r="C24" s="93">
        <v>9</v>
      </c>
      <c r="D24" s="113" t="s">
        <v>992</v>
      </c>
      <c r="E24" s="113" t="s">
        <v>993</v>
      </c>
      <c r="F24" s="136">
        <f t="shared" si="8"/>
        <v>99.999999999999972</v>
      </c>
      <c r="G24" s="128" t="s">
        <v>994</v>
      </c>
      <c r="H24" s="133" t="str">
        <f>INDEX('Daily Activity List'!B:B,MATCH(A24,'Daily Activity List'!$A:$A))</f>
        <v>VHP - Clearance Sampling</v>
      </c>
      <c r="I24" s="93"/>
      <c r="J24" s="93">
        <v>11</v>
      </c>
      <c r="K24" s="93"/>
      <c r="L24" s="93">
        <v>4</v>
      </c>
      <c r="M24" s="93">
        <v>11</v>
      </c>
      <c r="N24" s="93"/>
      <c r="O24" s="93">
        <v>12</v>
      </c>
      <c r="P24" s="93"/>
      <c r="Q24" s="93"/>
      <c r="R24" s="104">
        <f t="shared" si="6"/>
        <v>99.999999999999972</v>
      </c>
      <c r="S24" s="104" t="str">
        <f t="shared" si="6"/>
        <v/>
      </c>
      <c r="T24" s="104" t="str">
        <f t="shared" si="6"/>
        <v/>
      </c>
      <c r="U24" s="104" t="str">
        <f t="shared" si="6"/>
        <v/>
      </c>
      <c r="V24" s="104" t="str">
        <f t="shared" si="6"/>
        <v/>
      </c>
      <c r="W24" s="104" t="str">
        <f t="shared" si="6"/>
        <v/>
      </c>
      <c r="X24" s="104" t="str">
        <f t="shared" si="6"/>
        <v/>
      </c>
      <c r="Y24" s="104" t="str">
        <f t="shared" si="6"/>
        <v/>
      </c>
      <c r="Z24" s="104" t="str">
        <f t="shared" si="6"/>
        <v/>
      </c>
      <c r="AA24" s="104" t="str">
        <f t="shared" si="6"/>
        <v/>
      </c>
      <c r="AB24" s="104" t="str">
        <f t="shared" si="6"/>
        <v/>
      </c>
      <c r="AC24" s="104" t="str">
        <f t="shared" si="6"/>
        <v/>
      </c>
      <c r="AD24" s="104" t="str">
        <f t="shared" si="6"/>
        <v/>
      </c>
      <c r="AE24" s="104" t="str">
        <f t="shared" si="6"/>
        <v/>
      </c>
      <c r="AF24" s="104" t="str">
        <f t="shared" si="6"/>
        <v/>
      </c>
      <c r="AG24" s="104" t="str">
        <f t="shared" si="6"/>
        <v/>
      </c>
      <c r="AH24" s="104" t="str">
        <f t="shared" si="7"/>
        <v/>
      </c>
      <c r="AI24" s="104" t="str">
        <f t="shared" si="7"/>
        <v/>
      </c>
      <c r="AJ24" s="104" t="str">
        <f t="shared" si="7"/>
        <v/>
      </c>
      <c r="AK24" s="104" t="str">
        <f t="shared" si="7"/>
        <v/>
      </c>
      <c r="AL24" s="104" t="str">
        <f t="shared" si="7"/>
        <v/>
      </c>
    </row>
    <row r="25" spans="1:38" x14ac:dyDescent="0.25">
      <c r="A25" s="91">
        <v>40655</v>
      </c>
      <c r="B25" s="114">
        <v>104</v>
      </c>
      <c r="C25" s="114">
        <v>8</v>
      </c>
      <c r="D25" s="113" t="s">
        <v>995</v>
      </c>
      <c r="E25" s="113" t="s">
        <v>996</v>
      </c>
      <c r="F25" s="136">
        <f t="shared" si="8"/>
        <v>36.999999999999709</v>
      </c>
      <c r="G25" s="128"/>
      <c r="H25" s="133" t="str">
        <f>INDEX('Daily Activity List'!B:B,MATCH(A25,'Daily Activity List'!$A:$A))</f>
        <v>VHP - Clearance Sampling</v>
      </c>
      <c r="I25" s="93"/>
      <c r="J25" s="93">
        <v>6</v>
      </c>
      <c r="K25" s="93">
        <v>2</v>
      </c>
      <c r="L25" s="93">
        <v>2</v>
      </c>
      <c r="M25" s="93"/>
      <c r="N25" s="93">
        <v>4</v>
      </c>
      <c r="O25" s="93"/>
      <c r="P25" s="93"/>
      <c r="Q25" s="93"/>
      <c r="R25" s="104" t="str">
        <f t="shared" si="6"/>
        <v/>
      </c>
      <c r="S25" s="104" t="str">
        <f t="shared" si="6"/>
        <v/>
      </c>
      <c r="T25" s="104">
        <f t="shared" si="6"/>
        <v>36.999999999999709</v>
      </c>
      <c r="U25" s="104" t="str">
        <f t="shared" si="6"/>
        <v/>
      </c>
      <c r="V25" s="104" t="str">
        <f t="shared" si="6"/>
        <v/>
      </c>
      <c r="W25" s="104" t="str">
        <f t="shared" si="6"/>
        <v/>
      </c>
      <c r="X25" s="104" t="str">
        <f t="shared" si="6"/>
        <v/>
      </c>
      <c r="Y25" s="104" t="str">
        <f t="shared" si="6"/>
        <v/>
      </c>
      <c r="Z25" s="104" t="str">
        <f t="shared" si="6"/>
        <v/>
      </c>
      <c r="AA25" s="104" t="str">
        <f t="shared" si="6"/>
        <v/>
      </c>
      <c r="AB25" s="104" t="str">
        <f t="shared" si="6"/>
        <v/>
      </c>
      <c r="AC25" s="104" t="str">
        <f t="shared" si="6"/>
        <v/>
      </c>
      <c r="AD25" s="104" t="str">
        <f t="shared" si="6"/>
        <v/>
      </c>
      <c r="AE25" s="104" t="str">
        <f t="shared" si="6"/>
        <v/>
      </c>
      <c r="AF25" s="104" t="str">
        <f t="shared" si="6"/>
        <v/>
      </c>
      <c r="AG25" s="104" t="str">
        <f t="shared" si="6"/>
        <v/>
      </c>
      <c r="AH25" s="104" t="str">
        <f t="shared" si="7"/>
        <v/>
      </c>
      <c r="AI25" s="104" t="str">
        <f t="shared" si="7"/>
        <v/>
      </c>
      <c r="AJ25" s="104" t="str">
        <f t="shared" si="7"/>
        <v/>
      </c>
      <c r="AK25" s="104" t="str">
        <f t="shared" si="7"/>
        <v/>
      </c>
      <c r="AL25" s="104" t="str">
        <f t="shared" si="7"/>
        <v/>
      </c>
    </row>
    <row r="26" spans="1:38" x14ac:dyDescent="0.25">
      <c r="A26" s="91">
        <v>40655</v>
      </c>
      <c r="B26" s="114">
        <v>105</v>
      </c>
      <c r="C26" s="93">
        <v>13</v>
      </c>
      <c r="D26" s="113" t="s">
        <v>997</v>
      </c>
      <c r="E26" s="113" t="s">
        <v>631</v>
      </c>
      <c r="F26" s="136">
        <f t="shared" si="8"/>
        <v>50.999999999999979</v>
      </c>
      <c r="G26" s="128" t="s">
        <v>998</v>
      </c>
      <c r="H26" s="133" t="str">
        <f>INDEX('Daily Activity List'!B:B,MATCH(A26,'Daily Activity List'!$A:$A))</f>
        <v>VHP - Clearance Sampling</v>
      </c>
      <c r="I26" s="93"/>
      <c r="J26" s="93">
        <v>3</v>
      </c>
      <c r="K26" s="93">
        <v>1</v>
      </c>
      <c r="L26" s="93">
        <v>2</v>
      </c>
      <c r="M26" s="93"/>
      <c r="N26" s="93">
        <v>2</v>
      </c>
      <c r="O26" s="93"/>
      <c r="P26" s="93"/>
      <c r="Q26" s="93"/>
      <c r="R26" s="104" t="str">
        <f t="shared" si="6"/>
        <v/>
      </c>
      <c r="S26" s="104" t="str">
        <f t="shared" si="6"/>
        <v/>
      </c>
      <c r="T26" s="104" t="str">
        <f t="shared" si="6"/>
        <v/>
      </c>
      <c r="U26" s="104">
        <f t="shared" si="6"/>
        <v>50.999999999999979</v>
      </c>
      <c r="V26" s="104" t="str">
        <f t="shared" si="6"/>
        <v/>
      </c>
      <c r="W26" s="104" t="str">
        <f t="shared" si="6"/>
        <v/>
      </c>
      <c r="X26" s="104" t="str">
        <f t="shared" si="6"/>
        <v/>
      </c>
      <c r="Y26" s="104" t="str">
        <f t="shared" si="6"/>
        <v/>
      </c>
      <c r="Z26" s="104" t="str">
        <f t="shared" si="6"/>
        <v/>
      </c>
      <c r="AA26" s="104" t="str">
        <f t="shared" si="6"/>
        <v/>
      </c>
      <c r="AB26" s="104" t="str">
        <f t="shared" si="6"/>
        <v/>
      </c>
      <c r="AC26" s="104" t="str">
        <f t="shared" si="6"/>
        <v/>
      </c>
      <c r="AD26" s="104" t="str">
        <f t="shared" si="6"/>
        <v/>
      </c>
      <c r="AE26" s="104" t="str">
        <f t="shared" si="6"/>
        <v/>
      </c>
      <c r="AF26" s="104" t="str">
        <f t="shared" si="6"/>
        <v/>
      </c>
      <c r="AG26" s="104" t="str">
        <f t="shared" si="6"/>
        <v/>
      </c>
      <c r="AH26" s="104" t="str">
        <f t="shared" si="7"/>
        <v/>
      </c>
      <c r="AI26" s="104" t="str">
        <f t="shared" si="7"/>
        <v/>
      </c>
      <c r="AJ26" s="104" t="str">
        <f t="shared" si="7"/>
        <v/>
      </c>
      <c r="AK26" s="104" t="str">
        <f t="shared" si="7"/>
        <v/>
      </c>
      <c r="AL26" s="104" t="str">
        <f t="shared" si="7"/>
        <v/>
      </c>
    </row>
    <row r="27" spans="1:38" x14ac:dyDescent="0.25">
      <c r="A27" s="91">
        <v>40655</v>
      </c>
      <c r="B27" s="114">
        <v>106</v>
      </c>
      <c r="C27" s="93">
        <v>8</v>
      </c>
      <c r="D27" s="113" t="s">
        <v>999</v>
      </c>
      <c r="E27" s="113" t="s">
        <v>995</v>
      </c>
      <c r="F27" s="136">
        <f t="shared" si="8"/>
        <v>80.000000000000199</v>
      </c>
      <c r="G27" s="128"/>
      <c r="H27" s="133" t="str">
        <f>INDEX('Daily Activity List'!B:B,MATCH(A27,'Daily Activity List'!$A:$A))</f>
        <v>VHP - Clearance Sampling</v>
      </c>
      <c r="I27" s="93"/>
      <c r="J27" s="93">
        <v>5</v>
      </c>
      <c r="K27" s="93">
        <v>2</v>
      </c>
      <c r="L27" s="93">
        <v>6</v>
      </c>
      <c r="M27" s="93"/>
      <c r="N27" s="93">
        <v>5</v>
      </c>
      <c r="O27" s="93"/>
      <c r="P27" s="93"/>
      <c r="Q27" s="93"/>
      <c r="R27" s="104" t="str">
        <f t="shared" si="6"/>
        <v/>
      </c>
      <c r="S27" s="104" t="str">
        <f t="shared" si="6"/>
        <v/>
      </c>
      <c r="T27" s="104" t="str">
        <f t="shared" si="6"/>
        <v/>
      </c>
      <c r="U27" s="104" t="str">
        <f t="shared" si="6"/>
        <v/>
      </c>
      <c r="V27" s="104">
        <f t="shared" si="6"/>
        <v>80.000000000000199</v>
      </c>
      <c r="W27" s="104" t="str">
        <f t="shared" si="6"/>
        <v/>
      </c>
      <c r="X27" s="104" t="str">
        <f t="shared" si="6"/>
        <v/>
      </c>
      <c r="Y27" s="104" t="str">
        <f t="shared" si="6"/>
        <v/>
      </c>
      <c r="Z27" s="104" t="str">
        <f t="shared" si="6"/>
        <v/>
      </c>
      <c r="AA27" s="104" t="str">
        <f t="shared" si="6"/>
        <v/>
      </c>
      <c r="AB27" s="104" t="str">
        <f t="shared" si="6"/>
        <v/>
      </c>
      <c r="AC27" s="104" t="str">
        <f t="shared" si="6"/>
        <v/>
      </c>
      <c r="AD27" s="104" t="str">
        <f t="shared" si="6"/>
        <v/>
      </c>
      <c r="AE27" s="104" t="str">
        <f t="shared" si="6"/>
        <v/>
      </c>
      <c r="AF27" s="104" t="str">
        <f t="shared" si="6"/>
        <v/>
      </c>
      <c r="AG27" s="104" t="str">
        <f t="shared" si="6"/>
        <v/>
      </c>
      <c r="AH27" s="104" t="str">
        <f t="shared" si="7"/>
        <v/>
      </c>
      <c r="AI27" s="104" t="str">
        <f t="shared" si="7"/>
        <v/>
      </c>
      <c r="AJ27" s="104" t="str">
        <f t="shared" si="7"/>
        <v/>
      </c>
      <c r="AK27" s="104" t="str">
        <f t="shared" si="7"/>
        <v/>
      </c>
      <c r="AL27" s="104" t="str">
        <f t="shared" si="7"/>
        <v/>
      </c>
    </row>
    <row r="28" spans="1:38" x14ac:dyDescent="0.25">
      <c r="A28" s="91">
        <v>40655</v>
      </c>
      <c r="B28" s="114">
        <v>107</v>
      </c>
      <c r="C28" s="93">
        <v>13</v>
      </c>
      <c r="D28" s="113" t="s">
        <v>1000</v>
      </c>
      <c r="E28" s="113" t="s">
        <v>1001</v>
      </c>
      <c r="F28" s="136">
        <f t="shared" si="8"/>
        <v>110.99999999999991</v>
      </c>
      <c r="G28" s="128"/>
      <c r="H28" s="133" t="str">
        <f>INDEX('Daily Activity List'!B:B,MATCH(A28,'Daily Activity List'!$A:$A))</f>
        <v>VHP - Clearance Sampling</v>
      </c>
      <c r="I28" s="93"/>
      <c r="J28" s="93">
        <v>4</v>
      </c>
      <c r="K28" s="93">
        <v>3</v>
      </c>
      <c r="L28" s="93">
        <v>5</v>
      </c>
      <c r="M28" s="93"/>
      <c r="N28" s="93">
        <v>5</v>
      </c>
      <c r="O28" s="93"/>
      <c r="P28" s="93"/>
      <c r="Q28" s="93"/>
      <c r="R28" s="104" t="str">
        <f t="shared" si="6"/>
        <v/>
      </c>
      <c r="S28" s="104" t="str">
        <f t="shared" si="6"/>
        <v/>
      </c>
      <c r="T28" s="104" t="str">
        <f t="shared" si="6"/>
        <v/>
      </c>
      <c r="U28" s="104" t="str">
        <f t="shared" si="6"/>
        <v/>
      </c>
      <c r="V28" s="104" t="str">
        <f t="shared" si="6"/>
        <v/>
      </c>
      <c r="W28" s="104">
        <f t="shared" si="6"/>
        <v>110.99999999999991</v>
      </c>
      <c r="X28" s="104" t="str">
        <f t="shared" si="6"/>
        <v/>
      </c>
      <c r="Y28" s="104" t="str">
        <f t="shared" si="6"/>
        <v/>
      </c>
      <c r="Z28" s="104" t="str">
        <f t="shared" si="6"/>
        <v/>
      </c>
      <c r="AA28" s="104" t="str">
        <f t="shared" si="6"/>
        <v/>
      </c>
      <c r="AB28" s="104" t="str">
        <f t="shared" si="6"/>
        <v/>
      </c>
      <c r="AC28" s="104" t="str">
        <f t="shared" si="6"/>
        <v/>
      </c>
      <c r="AD28" s="104" t="str">
        <f t="shared" si="6"/>
        <v/>
      </c>
      <c r="AE28" s="104" t="str">
        <f t="shared" si="6"/>
        <v/>
      </c>
      <c r="AF28" s="104" t="str">
        <f t="shared" si="6"/>
        <v/>
      </c>
      <c r="AG28" s="104" t="str">
        <f t="shared" si="6"/>
        <v/>
      </c>
      <c r="AH28" s="104" t="str">
        <f t="shared" si="7"/>
        <v/>
      </c>
      <c r="AI28" s="104" t="str">
        <f t="shared" si="7"/>
        <v/>
      </c>
      <c r="AJ28" s="104" t="str">
        <f t="shared" si="7"/>
        <v/>
      </c>
      <c r="AK28" s="104" t="str">
        <f t="shared" si="7"/>
        <v/>
      </c>
      <c r="AL28" s="104" t="str">
        <f t="shared" si="7"/>
        <v/>
      </c>
    </row>
    <row r="29" spans="1:38" x14ac:dyDescent="0.25">
      <c r="A29" s="91">
        <v>40655</v>
      </c>
      <c r="B29" s="114">
        <v>108</v>
      </c>
      <c r="C29" s="93">
        <v>8</v>
      </c>
      <c r="D29" s="113" t="s">
        <v>1002</v>
      </c>
      <c r="E29" s="113" t="s">
        <v>999</v>
      </c>
      <c r="F29" s="136">
        <f t="shared" si="8"/>
        <v>95.999999999999972</v>
      </c>
      <c r="G29" s="128"/>
      <c r="H29" s="133" t="str">
        <f>INDEX('Daily Activity List'!B:B,MATCH(A29,'Daily Activity List'!$A:$A))</f>
        <v>VHP - Clearance Sampling</v>
      </c>
      <c r="I29" s="93"/>
      <c r="J29" s="93">
        <v>6</v>
      </c>
      <c r="K29" s="93">
        <v>3</v>
      </c>
      <c r="L29" s="93">
        <v>6</v>
      </c>
      <c r="M29" s="93"/>
      <c r="N29" s="93">
        <v>4</v>
      </c>
      <c r="O29" s="93"/>
      <c r="P29" s="93"/>
      <c r="Q29" s="93"/>
      <c r="R29" s="104" t="str">
        <f t="shared" si="6"/>
        <v/>
      </c>
      <c r="S29" s="104" t="str">
        <f t="shared" si="6"/>
        <v/>
      </c>
      <c r="T29" s="104" t="str">
        <f t="shared" si="6"/>
        <v/>
      </c>
      <c r="U29" s="104" t="str">
        <f t="shared" si="6"/>
        <v/>
      </c>
      <c r="V29" s="104" t="str">
        <f t="shared" si="6"/>
        <v/>
      </c>
      <c r="W29" s="104" t="str">
        <f t="shared" si="6"/>
        <v/>
      </c>
      <c r="X29" s="104">
        <f t="shared" si="6"/>
        <v>95.999999999999972</v>
      </c>
      <c r="Y29" s="104" t="str">
        <f t="shared" si="6"/>
        <v/>
      </c>
      <c r="Z29" s="104" t="str">
        <f t="shared" si="6"/>
        <v/>
      </c>
      <c r="AA29" s="104" t="str">
        <f t="shared" si="6"/>
        <v/>
      </c>
      <c r="AB29" s="104" t="str">
        <f t="shared" si="6"/>
        <v/>
      </c>
      <c r="AC29" s="104" t="str">
        <f t="shared" si="6"/>
        <v/>
      </c>
      <c r="AD29" s="104" t="str">
        <f t="shared" si="6"/>
        <v/>
      </c>
      <c r="AE29" s="104" t="str">
        <f t="shared" si="6"/>
        <v/>
      </c>
      <c r="AF29" s="104" t="str">
        <f t="shared" si="6"/>
        <v/>
      </c>
      <c r="AG29" s="104" t="str">
        <f t="shared" si="6"/>
        <v/>
      </c>
      <c r="AH29" s="104" t="str">
        <f t="shared" si="7"/>
        <v/>
      </c>
      <c r="AI29" s="104" t="str">
        <f t="shared" si="7"/>
        <v/>
      </c>
      <c r="AJ29" s="104" t="str">
        <f t="shared" si="7"/>
        <v/>
      </c>
      <c r="AK29" s="104" t="str">
        <f t="shared" si="7"/>
        <v/>
      </c>
      <c r="AL29" s="104" t="str">
        <f t="shared" si="7"/>
        <v/>
      </c>
    </row>
    <row r="30" spans="1:38" x14ac:dyDescent="0.25">
      <c r="A30" s="91">
        <v>40655</v>
      </c>
      <c r="B30" s="114">
        <v>109</v>
      </c>
      <c r="C30" s="93">
        <v>7</v>
      </c>
      <c r="D30" s="113" t="s">
        <v>1003</v>
      </c>
      <c r="E30" s="113" t="s">
        <v>1004</v>
      </c>
      <c r="F30" s="136">
        <f t="shared" si="8"/>
        <v>78.000000000000043</v>
      </c>
      <c r="G30" s="128"/>
      <c r="H30" s="133" t="str">
        <f>INDEX('Daily Activity List'!B:B,MATCH(A30,'Daily Activity List'!$A:$A))</f>
        <v>VHP - Clearance Sampling</v>
      </c>
      <c r="I30" s="93"/>
      <c r="J30" s="93">
        <v>5</v>
      </c>
      <c r="K30" s="93">
        <v>1</v>
      </c>
      <c r="L30" s="93">
        <v>6</v>
      </c>
      <c r="M30" s="93"/>
      <c r="N30" s="93">
        <v>5</v>
      </c>
      <c r="O30" s="93"/>
      <c r="P30" s="93"/>
      <c r="Q30" s="93"/>
      <c r="R30" s="104" t="str">
        <f t="shared" si="6"/>
        <v/>
      </c>
      <c r="S30" s="104" t="str">
        <f t="shared" si="6"/>
        <v/>
      </c>
      <c r="T30" s="104" t="str">
        <f t="shared" si="6"/>
        <v/>
      </c>
      <c r="U30" s="104" t="str">
        <f t="shared" si="6"/>
        <v/>
      </c>
      <c r="V30" s="104" t="str">
        <f t="shared" si="6"/>
        <v/>
      </c>
      <c r="W30" s="104" t="str">
        <f t="shared" si="6"/>
        <v/>
      </c>
      <c r="X30" s="104" t="str">
        <f t="shared" si="6"/>
        <v/>
      </c>
      <c r="Y30" s="104">
        <f t="shared" si="6"/>
        <v>78.000000000000043</v>
      </c>
      <c r="Z30" s="104" t="str">
        <f t="shared" si="6"/>
        <v/>
      </c>
      <c r="AA30" s="104" t="str">
        <f t="shared" si="6"/>
        <v/>
      </c>
      <c r="AB30" s="104" t="str">
        <f t="shared" si="6"/>
        <v/>
      </c>
      <c r="AC30" s="104" t="str">
        <f t="shared" si="6"/>
        <v/>
      </c>
      <c r="AD30" s="104" t="str">
        <f t="shared" si="6"/>
        <v/>
      </c>
      <c r="AE30" s="104" t="str">
        <f t="shared" si="6"/>
        <v/>
      </c>
      <c r="AF30" s="104" t="str">
        <f t="shared" si="6"/>
        <v/>
      </c>
      <c r="AG30" s="104" t="str">
        <f t="shared" si="6"/>
        <v/>
      </c>
      <c r="AH30" s="104" t="str">
        <f t="shared" si="7"/>
        <v/>
      </c>
      <c r="AI30" s="104" t="str">
        <f t="shared" si="7"/>
        <v/>
      </c>
      <c r="AJ30" s="104" t="str">
        <f t="shared" si="7"/>
        <v/>
      </c>
      <c r="AK30" s="104" t="str">
        <f t="shared" si="7"/>
        <v/>
      </c>
      <c r="AL30" s="104" t="str">
        <f t="shared" si="7"/>
        <v/>
      </c>
    </row>
    <row r="31" spans="1:38" x14ac:dyDescent="0.25">
      <c r="A31" s="91">
        <v>40655</v>
      </c>
      <c r="B31" s="114">
        <v>110</v>
      </c>
      <c r="C31" s="93">
        <v>7</v>
      </c>
      <c r="D31" s="113" t="s">
        <v>1005</v>
      </c>
      <c r="E31" s="113" t="s">
        <v>1003</v>
      </c>
      <c r="F31" s="136">
        <f t="shared" si="8"/>
        <v>106.00000000000011</v>
      </c>
      <c r="G31" s="128" t="s">
        <v>1006</v>
      </c>
      <c r="H31" s="133" t="str">
        <f>INDEX('Daily Activity List'!B:B,MATCH(A31,'Daily Activity List'!$A:$A))</f>
        <v>VHP - Clearance Sampling</v>
      </c>
      <c r="I31" s="93"/>
      <c r="J31" s="93">
        <v>7</v>
      </c>
      <c r="K31" s="93">
        <v>3</v>
      </c>
      <c r="L31" s="93">
        <v>8</v>
      </c>
      <c r="M31" s="93"/>
      <c r="N31" s="93">
        <v>5</v>
      </c>
      <c r="O31" s="93"/>
      <c r="P31" s="93"/>
      <c r="Q31" s="93"/>
      <c r="R31" s="104" t="str">
        <f t="shared" si="6"/>
        <v/>
      </c>
      <c r="S31" s="104" t="str">
        <f t="shared" si="6"/>
        <v/>
      </c>
      <c r="T31" s="104" t="str">
        <f t="shared" si="6"/>
        <v/>
      </c>
      <c r="U31" s="104" t="str">
        <f t="shared" si="6"/>
        <v/>
      </c>
      <c r="V31" s="104" t="str">
        <f t="shared" si="6"/>
        <v/>
      </c>
      <c r="W31" s="104" t="str">
        <f t="shared" si="6"/>
        <v/>
      </c>
      <c r="X31" s="104" t="str">
        <f t="shared" si="6"/>
        <v/>
      </c>
      <c r="Y31" s="104" t="str">
        <f t="shared" si="6"/>
        <v/>
      </c>
      <c r="Z31" s="104">
        <f t="shared" si="6"/>
        <v>106.00000000000011</v>
      </c>
      <c r="AA31" s="104" t="str">
        <f t="shared" si="6"/>
        <v/>
      </c>
      <c r="AB31" s="104" t="str">
        <f t="shared" si="6"/>
        <v/>
      </c>
      <c r="AC31" s="104" t="str">
        <f t="shared" si="6"/>
        <v/>
      </c>
      <c r="AD31" s="104" t="str">
        <f t="shared" si="6"/>
        <v/>
      </c>
      <c r="AE31" s="104" t="str">
        <f t="shared" si="6"/>
        <v/>
      </c>
      <c r="AF31" s="104" t="str">
        <f t="shared" si="6"/>
        <v/>
      </c>
      <c r="AG31" s="104" t="str">
        <f t="shared" si="6"/>
        <v/>
      </c>
      <c r="AH31" s="104" t="str">
        <f t="shared" si="7"/>
        <v/>
      </c>
      <c r="AI31" s="104" t="str">
        <f t="shared" si="7"/>
        <v/>
      </c>
      <c r="AJ31" s="104" t="str">
        <f t="shared" si="7"/>
        <v/>
      </c>
      <c r="AK31" s="104" t="str">
        <f t="shared" si="7"/>
        <v/>
      </c>
      <c r="AL31" s="104" t="str">
        <f t="shared" si="7"/>
        <v/>
      </c>
    </row>
    <row r="32" spans="1:38" x14ac:dyDescent="0.25">
      <c r="A32" s="91">
        <v>40655</v>
      </c>
      <c r="B32" s="114">
        <v>206</v>
      </c>
      <c r="C32" s="93">
        <v>6</v>
      </c>
      <c r="D32" s="113" t="s">
        <v>1007</v>
      </c>
      <c r="E32" s="113" t="s">
        <v>1008</v>
      </c>
      <c r="F32" s="136">
        <f t="shared" si="8"/>
        <v>45</v>
      </c>
      <c r="G32" s="128"/>
      <c r="H32" s="133" t="str">
        <f>INDEX('Daily Activity List'!B:B,MATCH(A32,'Daily Activity List'!$A:$A))</f>
        <v>VHP - Clearance Sampling</v>
      </c>
      <c r="I32" s="93"/>
      <c r="J32" s="93">
        <v>7</v>
      </c>
      <c r="K32" s="93">
        <v>2</v>
      </c>
      <c r="L32" s="93">
        <v>2</v>
      </c>
      <c r="M32" s="93"/>
      <c r="N32" s="93"/>
      <c r="O32" s="93"/>
      <c r="P32" s="93"/>
      <c r="Q32" s="93"/>
      <c r="R32" s="104" t="str">
        <f t="shared" si="6"/>
        <v/>
      </c>
      <c r="S32" s="104" t="str">
        <f t="shared" si="6"/>
        <v/>
      </c>
      <c r="T32" s="104" t="str">
        <f t="shared" si="6"/>
        <v/>
      </c>
      <c r="U32" s="104" t="str">
        <f t="shared" si="6"/>
        <v/>
      </c>
      <c r="V32" s="104" t="str">
        <f t="shared" si="6"/>
        <v/>
      </c>
      <c r="W32" s="104" t="str">
        <f t="shared" si="6"/>
        <v/>
      </c>
      <c r="X32" s="104" t="str">
        <f t="shared" si="6"/>
        <v/>
      </c>
      <c r="Y32" s="104" t="str">
        <f t="shared" si="6"/>
        <v/>
      </c>
      <c r="Z32" s="104" t="str">
        <f t="shared" si="6"/>
        <v/>
      </c>
      <c r="AA32" s="104">
        <f t="shared" si="6"/>
        <v>45</v>
      </c>
      <c r="AB32" s="104" t="str">
        <f t="shared" si="6"/>
        <v/>
      </c>
      <c r="AC32" s="104" t="str">
        <f t="shared" si="6"/>
        <v/>
      </c>
      <c r="AD32" s="104" t="str">
        <f t="shared" si="6"/>
        <v/>
      </c>
      <c r="AE32" s="104" t="str">
        <f t="shared" si="6"/>
        <v/>
      </c>
      <c r="AF32" s="104" t="str">
        <f t="shared" si="6"/>
        <v/>
      </c>
      <c r="AG32" s="104" t="str">
        <f t="shared" si="6"/>
        <v/>
      </c>
      <c r="AH32" s="104" t="str">
        <f t="shared" si="7"/>
        <v/>
      </c>
      <c r="AI32" s="104" t="str">
        <f t="shared" si="7"/>
        <v/>
      </c>
      <c r="AJ32" s="104" t="str">
        <f t="shared" si="7"/>
        <v/>
      </c>
      <c r="AK32" s="104" t="str">
        <f t="shared" si="7"/>
        <v/>
      </c>
      <c r="AL32" s="104" t="str">
        <f t="shared" si="7"/>
        <v/>
      </c>
    </row>
    <row r="33" spans="1:38" x14ac:dyDescent="0.25">
      <c r="A33" s="91">
        <v>40655</v>
      </c>
      <c r="B33" s="114">
        <v>207</v>
      </c>
      <c r="C33" s="93">
        <v>6</v>
      </c>
      <c r="D33" s="113" t="s">
        <v>1009</v>
      </c>
      <c r="E33" s="113" t="s">
        <v>1010</v>
      </c>
      <c r="F33" s="136">
        <f t="shared" si="8"/>
        <v>61.999999999999943</v>
      </c>
      <c r="G33" s="128"/>
      <c r="H33" s="133" t="str">
        <f>INDEX('Daily Activity List'!B:B,MATCH(A33,'Daily Activity List'!$A:$A))</f>
        <v>VHP - Clearance Sampling</v>
      </c>
      <c r="I33" s="93"/>
      <c r="J33" s="93">
        <v>8</v>
      </c>
      <c r="K33" s="93">
        <v>2</v>
      </c>
      <c r="L33" s="93">
        <v>2</v>
      </c>
      <c r="M33" s="93"/>
      <c r="N33" s="93"/>
      <c r="O33" s="93"/>
      <c r="P33" s="93"/>
      <c r="Q33" s="93"/>
      <c r="R33" s="104" t="str">
        <f t="shared" si="6"/>
        <v/>
      </c>
      <c r="S33" s="104" t="str">
        <f t="shared" si="6"/>
        <v/>
      </c>
      <c r="T33" s="104" t="str">
        <f t="shared" si="6"/>
        <v/>
      </c>
      <c r="U33" s="104" t="str">
        <f t="shared" si="6"/>
        <v/>
      </c>
      <c r="V33" s="104" t="str">
        <f t="shared" si="6"/>
        <v/>
      </c>
      <c r="W33" s="104" t="str">
        <f t="shared" si="6"/>
        <v/>
      </c>
      <c r="X33" s="104" t="str">
        <f t="shared" si="6"/>
        <v/>
      </c>
      <c r="Y33" s="104" t="str">
        <f t="shared" si="6"/>
        <v/>
      </c>
      <c r="Z33" s="104" t="str">
        <f t="shared" si="6"/>
        <v/>
      </c>
      <c r="AA33" s="104" t="str">
        <f t="shared" si="6"/>
        <v/>
      </c>
      <c r="AB33" s="104">
        <f t="shared" si="6"/>
        <v>61.999999999999943</v>
      </c>
      <c r="AC33" s="104" t="str">
        <f t="shared" si="6"/>
        <v/>
      </c>
      <c r="AD33" s="104" t="str">
        <f t="shared" si="6"/>
        <v/>
      </c>
      <c r="AE33" s="104" t="str">
        <f t="shared" si="6"/>
        <v/>
      </c>
      <c r="AF33" s="104" t="str">
        <f t="shared" si="6"/>
        <v/>
      </c>
      <c r="AG33" s="104" t="str">
        <f t="shared" si="6"/>
        <v/>
      </c>
      <c r="AH33" s="104" t="str">
        <f t="shared" si="7"/>
        <v/>
      </c>
      <c r="AI33" s="104" t="str">
        <f t="shared" si="7"/>
        <v/>
      </c>
      <c r="AJ33" s="104" t="str">
        <f t="shared" si="7"/>
        <v/>
      </c>
      <c r="AK33" s="104" t="str">
        <f t="shared" si="7"/>
        <v/>
      </c>
      <c r="AL33" s="104" t="str">
        <f t="shared" si="7"/>
        <v/>
      </c>
    </row>
    <row r="34" spans="1:38" x14ac:dyDescent="0.25">
      <c r="A34" s="91">
        <v>40655</v>
      </c>
      <c r="B34" s="114">
        <v>208</v>
      </c>
      <c r="C34" s="93">
        <v>6</v>
      </c>
      <c r="D34" s="113" t="s">
        <v>1011</v>
      </c>
      <c r="E34" s="113" t="s">
        <v>1009</v>
      </c>
      <c r="F34" s="136">
        <f t="shared" si="8"/>
        <v>78.999999999999972</v>
      </c>
      <c r="G34" s="128"/>
      <c r="H34" s="133" t="str">
        <f>INDEX('Daily Activity List'!B:B,MATCH(A34,'Daily Activity List'!$A:$A))</f>
        <v>VHP - Clearance Sampling</v>
      </c>
      <c r="I34" s="93"/>
      <c r="J34" s="93">
        <v>3</v>
      </c>
      <c r="K34" s="93">
        <v>2</v>
      </c>
      <c r="L34" s="93">
        <v>6</v>
      </c>
      <c r="M34" s="93"/>
      <c r="N34" s="93"/>
      <c r="O34" s="93"/>
      <c r="P34" s="93"/>
      <c r="Q34" s="93"/>
      <c r="R34" s="104" t="str">
        <f t="shared" si="6"/>
        <v/>
      </c>
      <c r="S34" s="104" t="str">
        <f t="shared" si="6"/>
        <v/>
      </c>
      <c r="T34" s="104" t="str">
        <f t="shared" si="6"/>
        <v/>
      </c>
      <c r="U34" s="104" t="str">
        <f t="shared" si="6"/>
        <v/>
      </c>
      <c r="V34" s="104" t="str">
        <f t="shared" si="6"/>
        <v/>
      </c>
      <c r="W34" s="104" t="str">
        <f t="shared" si="6"/>
        <v/>
      </c>
      <c r="X34" s="104" t="str">
        <f t="shared" si="6"/>
        <v/>
      </c>
      <c r="Y34" s="104" t="str">
        <f t="shared" si="6"/>
        <v/>
      </c>
      <c r="Z34" s="104" t="str">
        <f t="shared" si="6"/>
        <v/>
      </c>
      <c r="AA34" s="104" t="str">
        <f t="shared" si="6"/>
        <v/>
      </c>
      <c r="AB34" s="104" t="str">
        <f t="shared" si="6"/>
        <v/>
      </c>
      <c r="AC34" s="104">
        <f t="shared" si="6"/>
        <v>78.999999999999972</v>
      </c>
      <c r="AD34" s="104" t="str">
        <f t="shared" si="6"/>
        <v/>
      </c>
      <c r="AE34" s="104" t="str">
        <f t="shared" si="6"/>
        <v/>
      </c>
      <c r="AF34" s="104" t="str">
        <f t="shared" si="6"/>
        <v/>
      </c>
      <c r="AG34" s="104" t="str">
        <f t="shared" ref="R34:AG50" si="9">IF($B34=AG$1,$F34,"")</f>
        <v/>
      </c>
      <c r="AH34" s="104" t="str">
        <f t="shared" si="7"/>
        <v/>
      </c>
      <c r="AI34" s="104" t="str">
        <f t="shared" si="7"/>
        <v/>
      </c>
      <c r="AJ34" s="104" t="str">
        <f t="shared" si="7"/>
        <v/>
      </c>
      <c r="AK34" s="104" t="str">
        <f t="shared" si="7"/>
        <v/>
      </c>
      <c r="AL34" s="104" t="str">
        <f t="shared" si="7"/>
        <v/>
      </c>
    </row>
    <row r="35" spans="1:38" x14ac:dyDescent="0.25">
      <c r="A35" s="91">
        <v>40655</v>
      </c>
      <c r="B35" s="114">
        <v>209</v>
      </c>
      <c r="C35" s="93">
        <v>6</v>
      </c>
      <c r="D35" s="113">
        <v>0.70347222222222217</v>
      </c>
      <c r="E35" s="113">
        <v>0.73888888888888893</v>
      </c>
      <c r="F35" s="136">
        <f t="shared" si="8"/>
        <v>51.000000000000142</v>
      </c>
      <c r="G35" s="128"/>
      <c r="H35" s="133" t="str">
        <f>INDEX('Daily Activity List'!B:B,MATCH(A35,'Daily Activity List'!$A:$A))</f>
        <v>VHP - Clearance Sampling</v>
      </c>
      <c r="I35" s="93"/>
      <c r="J35" s="93">
        <v>5</v>
      </c>
      <c r="K35" s="93">
        <v>1</v>
      </c>
      <c r="L35" s="93">
        <v>3</v>
      </c>
      <c r="M35" s="93"/>
      <c r="N35" s="93"/>
      <c r="O35" s="93"/>
      <c r="P35" s="93"/>
      <c r="Q35" s="93"/>
      <c r="R35" s="104" t="str">
        <f t="shared" si="9"/>
        <v/>
      </c>
      <c r="S35" s="104" t="str">
        <f t="shared" si="9"/>
        <v/>
      </c>
      <c r="T35" s="104" t="str">
        <f t="shared" si="9"/>
        <v/>
      </c>
      <c r="U35" s="104" t="str">
        <f t="shared" si="9"/>
        <v/>
      </c>
      <c r="V35" s="104" t="str">
        <f t="shared" si="9"/>
        <v/>
      </c>
      <c r="W35" s="104" t="str">
        <f t="shared" si="9"/>
        <v/>
      </c>
      <c r="X35" s="104" t="str">
        <f t="shared" si="9"/>
        <v/>
      </c>
      <c r="Y35" s="104" t="str">
        <f t="shared" si="9"/>
        <v/>
      </c>
      <c r="Z35" s="104" t="str">
        <f t="shared" si="9"/>
        <v/>
      </c>
      <c r="AA35" s="104" t="str">
        <f t="shared" si="9"/>
        <v/>
      </c>
      <c r="AB35" s="104" t="str">
        <f t="shared" si="9"/>
        <v/>
      </c>
      <c r="AC35" s="104" t="str">
        <f t="shared" si="9"/>
        <v/>
      </c>
      <c r="AD35" s="104">
        <f t="shared" si="9"/>
        <v>51.000000000000142</v>
      </c>
      <c r="AE35" s="104" t="str">
        <f t="shared" si="9"/>
        <v/>
      </c>
      <c r="AF35" s="104" t="str">
        <f t="shared" si="9"/>
        <v/>
      </c>
      <c r="AG35" s="104" t="str">
        <f t="shared" si="9"/>
        <v/>
      </c>
      <c r="AH35" s="104" t="str">
        <f t="shared" si="7"/>
        <v/>
      </c>
      <c r="AI35" s="104" t="str">
        <f t="shared" si="7"/>
        <v/>
      </c>
      <c r="AJ35" s="104" t="str">
        <f t="shared" si="7"/>
        <v/>
      </c>
      <c r="AK35" s="104" t="str">
        <f t="shared" si="7"/>
        <v/>
      </c>
      <c r="AL35" s="104" t="str">
        <f t="shared" si="7"/>
        <v/>
      </c>
    </row>
    <row r="36" spans="1:38" x14ac:dyDescent="0.25">
      <c r="A36" s="91">
        <v>40655</v>
      </c>
      <c r="B36" s="114">
        <v>210</v>
      </c>
      <c r="C36" s="93">
        <v>6</v>
      </c>
      <c r="D36" s="113">
        <v>0.58124999999999993</v>
      </c>
      <c r="E36" s="113">
        <v>0.63541666666666663</v>
      </c>
      <c r="F36" s="136">
        <f t="shared" si="8"/>
        <v>78.000000000000043</v>
      </c>
      <c r="G36" s="128"/>
      <c r="H36" s="133" t="str">
        <f>INDEX('Daily Activity List'!B:B,MATCH(A36,'Daily Activity List'!$A:$A))</f>
        <v>VHP - Clearance Sampling</v>
      </c>
      <c r="I36" s="93"/>
      <c r="J36" s="93">
        <v>6</v>
      </c>
      <c r="K36" s="93">
        <v>3</v>
      </c>
      <c r="L36" s="93">
        <v>6</v>
      </c>
      <c r="M36" s="93"/>
      <c r="N36" s="93"/>
      <c r="O36" s="93"/>
      <c r="P36" s="93"/>
      <c r="Q36" s="93"/>
      <c r="R36" s="104" t="str">
        <f t="shared" si="9"/>
        <v/>
      </c>
      <c r="S36" s="104" t="str">
        <f t="shared" si="9"/>
        <v/>
      </c>
      <c r="T36" s="104" t="str">
        <f t="shared" si="9"/>
        <v/>
      </c>
      <c r="U36" s="104" t="str">
        <f t="shared" si="9"/>
        <v/>
      </c>
      <c r="V36" s="104" t="str">
        <f t="shared" si="9"/>
        <v/>
      </c>
      <c r="W36" s="104" t="str">
        <f t="shared" si="9"/>
        <v/>
      </c>
      <c r="X36" s="104" t="str">
        <f t="shared" si="9"/>
        <v/>
      </c>
      <c r="Y36" s="104" t="str">
        <f t="shared" si="9"/>
        <v/>
      </c>
      <c r="Z36" s="104" t="str">
        <f t="shared" si="9"/>
        <v/>
      </c>
      <c r="AA36" s="104" t="str">
        <f t="shared" si="9"/>
        <v/>
      </c>
      <c r="AB36" s="104" t="str">
        <f t="shared" si="9"/>
        <v/>
      </c>
      <c r="AC36" s="104" t="str">
        <f t="shared" si="9"/>
        <v/>
      </c>
      <c r="AD36" s="104" t="str">
        <f t="shared" si="9"/>
        <v/>
      </c>
      <c r="AE36" s="104">
        <f t="shared" si="9"/>
        <v>78.000000000000043</v>
      </c>
      <c r="AF36" s="104" t="str">
        <f t="shared" si="9"/>
        <v/>
      </c>
      <c r="AG36" s="104" t="str">
        <f t="shared" si="9"/>
        <v/>
      </c>
      <c r="AH36" s="104" t="str">
        <f t="shared" si="7"/>
        <v/>
      </c>
      <c r="AI36" s="104" t="str">
        <f t="shared" si="7"/>
        <v/>
      </c>
      <c r="AJ36" s="104" t="str">
        <f t="shared" si="7"/>
        <v/>
      </c>
      <c r="AK36" s="104" t="str">
        <f t="shared" si="7"/>
        <v/>
      </c>
      <c r="AL36" s="104" t="str">
        <f t="shared" si="7"/>
        <v/>
      </c>
    </row>
    <row r="37" spans="1:38" x14ac:dyDescent="0.25">
      <c r="A37" s="91">
        <v>40655</v>
      </c>
      <c r="B37" s="114">
        <v>211</v>
      </c>
      <c r="C37" s="93">
        <v>5</v>
      </c>
      <c r="D37" s="113" t="s">
        <v>1012</v>
      </c>
      <c r="E37" s="113" t="s">
        <v>1013</v>
      </c>
      <c r="F37" s="136">
        <f t="shared" si="8"/>
        <v>82.000000000000028</v>
      </c>
      <c r="G37" s="128"/>
      <c r="H37" s="133" t="str">
        <f>INDEX('Daily Activity List'!B:B,MATCH(A37,'Daily Activity List'!$A:$A))</f>
        <v>VHP - Clearance Sampling</v>
      </c>
      <c r="I37" s="93"/>
      <c r="J37" s="93">
        <v>4</v>
      </c>
      <c r="K37" s="93">
        <v>2</v>
      </c>
      <c r="L37" s="93">
        <v>6</v>
      </c>
      <c r="M37" s="93"/>
      <c r="N37" s="93"/>
      <c r="O37" s="93"/>
      <c r="P37" s="93"/>
      <c r="Q37" s="93"/>
      <c r="R37" s="104" t="str">
        <f t="shared" si="9"/>
        <v/>
      </c>
      <c r="S37" s="104" t="str">
        <f t="shared" si="9"/>
        <v/>
      </c>
      <c r="T37" s="104" t="str">
        <f t="shared" si="9"/>
        <v/>
      </c>
      <c r="U37" s="104" t="str">
        <f t="shared" si="9"/>
        <v/>
      </c>
      <c r="V37" s="104" t="str">
        <f t="shared" si="9"/>
        <v/>
      </c>
      <c r="W37" s="104" t="str">
        <f t="shared" si="9"/>
        <v/>
      </c>
      <c r="X37" s="104" t="str">
        <f t="shared" si="9"/>
        <v/>
      </c>
      <c r="Y37" s="104" t="str">
        <f t="shared" si="9"/>
        <v/>
      </c>
      <c r="Z37" s="104" t="str">
        <f t="shared" si="9"/>
        <v/>
      </c>
      <c r="AA37" s="104" t="str">
        <f t="shared" si="9"/>
        <v/>
      </c>
      <c r="AB37" s="104" t="str">
        <f t="shared" si="9"/>
        <v/>
      </c>
      <c r="AC37" s="104" t="str">
        <f t="shared" si="9"/>
        <v/>
      </c>
      <c r="AD37" s="104" t="str">
        <f t="shared" si="9"/>
        <v/>
      </c>
      <c r="AE37" s="104" t="str">
        <f t="shared" si="9"/>
        <v/>
      </c>
      <c r="AF37" s="104">
        <f t="shared" si="9"/>
        <v>82.000000000000028</v>
      </c>
      <c r="AG37" s="104" t="str">
        <f t="shared" si="9"/>
        <v/>
      </c>
      <c r="AH37" s="104" t="str">
        <f t="shared" si="7"/>
        <v/>
      </c>
      <c r="AI37" s="104" t="str">
        <f t="shared" si="7"/>
        <v/>
      </c>
      <c r="AJ37" s="104" t="str">
        <f t="shared" si="7"/>
        <v/>
      </c>
      <c r="AK37" s="104" t="str">
        <f t="shared" si="7"/>
        <v/>
      </c>
      <c r="AL37" s="104" t="str">
        <f t="shared" si="7"/>
        <v/>
      </c>
    </row>
    <row r="38" spans="1:38" x14ac:dyDescent="0.25">
      <c r="A38" s="91">
        <v>40655</v>
      </c>
      <c r="B38" s="114">
        <v>212</v>
      </c>
      <c r="C38" s="114">
        <v>5</v>
      </c>
      <c r="D38" s="113" t="s">
        <v>1014</v>
      </c>
      <c r="E38" s="113" t="s">
        <v>1015</v>
      </c>
      <c r="F38" s="136">
        <f t="shared" si="8"/>
        <v>157.99999999999994</v>
      </c>
      <c r="G38" s="128"/>
      <c r="H38" s="133" t="str">
        <f>INDEX('Daily Activity List'!B:B,MATCH(A38,'Daily Activity List'!$A:$A))</f>
        <v>VHP - Clearance Sampling</v>
      </c>
      <c r="I38" s="93"/>
      <c r="J38" s="93">
        <v>4</v>
      </c>
      <c r="K38" s="93">
        <v>3</v>
      </c>
      <c r="L38" s="93">
        <v>8</v>
      </c>
      <c r="M38" s="93"/>
      <c r="N38" s="93"/>
      <c r="O38" s="93"/>
      <c r="P38" s="93"/>
      <c r="Q38" s="93"/>
      <c r="R38" s="104" t="str">
        <f t="shared" si="9"/>
        <v/>
      </c>
      <c r="S38" s="104" t="str">
        <f t="shared" si="9"/>
        <v/>
      </c>
      <c r="T38" s="104" t="str">
        <f t="shared" si="9"/>
        <v/>
      </c>
      <c r="U38" s="104" t="str">
        <f t="shared" si="9"/>
        <v/>
      </c>
      <c r="V38" s="104" t="str">
        <f t="shared" si="9"/>
        <v/>
      </c>
      <c r="W38" s="104" t="str">
        <f t="shared" si="9"/>
        <v/>
      </c>
      <c r="X38" s="104" t="str">
        <f t="shared" si="9"/>
        <v/>
      </c>
      <c r="Y38" s="104" t="str">
        <f t="shared" si="9"/>
        <v/>
      </c>
      <c r="Z38" s="104" t="str">
        <f t="shared" si="9"/>
        <v/>
      </c>
      <c r="AA38" s="104" t="str">
        <f t="shared" si="9"/>
        <v/>
      </c>
      <c r="AB38" s="104" t="str">
        <f t="shared" si="9"/>
        <v/>
      </c>
      <c r="AC38" s="104" t="str">
        <f t="shared" si="9"/>
        <v/>
      </c>
      <c r="AD38" s="104" t="str">
        <f t="shared" si="9"/>
        <v/>
      </c>
      <c r="AE38" s="104" t="str">
        <f t="shared" si="9"/>
        <v/>
      </c>
      <c r="AF38" s="104" t="str">
        <f t="shared" si="9"/>
        <v/>
      </c>
      <c r="AG38" s="104">
        <f t="shared" si="9"/>
        <v>157.99999999999994</v>
      </c>
      <c r="AH38" s="104" t="str">
        <f t="shared" si="7"/>
        <v/>
      </c>
      <c r="AI38" s="104" t="str">
        <f t="shared" si="7"/>
        <v/>
      </c>
      <c r="AJ38" s="104" t="str">
        <f t="shared" si="7"/>
        <v/>
      </c>
      <c r="AK38" s="104" t="str">
        <f t="shared" si="7"/>
        <v/>
      </c>
      <c r="AL38" s="104" t="str">
        <f t="shared" si="7"/>
        <v/>
      </c>
    </row>
    <row r="39" spans="1:38" x14ac:dyDescent="0.25">
      <c r="A39" s="91">
        <v>40655</v>
      </c>
      <c r="B39" s="114">
        <v>213</v>
      </c>
      <c r="C39" s="93">
        <v>5</v>
      </c>
      <c r="D39" s="113" t="s">
        <v>1015</v>
      </c>
      <c r="E39" s="113" t="s">
        <v>1012</v>
      </c>
      <c r="F39" s="136">
        <f t="shared" si="8"/>
        <v>125.00000000000003</v>
      </c>
      <c r="G39" s="128"/>
      <c r="H39" s="133" t="str">
        <f>INDEX('Daily Activity List'!B:B,MATCH(A39,'Daily Activity List'!$A:$A))</f>
        <v>VHP - Clearance Sampling</v>
      </c>
      <c r="I39" s="93"/>
      <c r="J39" s="93">
        <v>5</v>
      </c>
      <c r="K39" s="93"/>
      <c r="L39" s="93">
        <v>6</v>
      </c>
      <c r="M39" s="93"/>
      <c r="N39" s="93"/>
      <c r="O39" s="93"/>
      <c r="P39" s="93"/>
      <c r="Q39" s="93"/>
      <c r="R39" s="104" t="str">
        <f t="shared" si="9"/>
        <v/>
      </c>
      <c r="S39" s="104" t="str">
        <f t="shared" si="9"/>
        <v/>
      </c>
      <c r="T39" s="104" t="str">
        <f t="shared" si="9"/>
        <v/>
      </c>
      <c r="U39" s="104" t="str">
        <f t="shared" si="9"/>
        <v/>
      </c>
      <c r="V39" s="104" t="str">
        <f t="shared" si="9"/>
        <v/>
      </c>
      <c r="W39" s="104" t="str">
        <f t="shared" si="9"/>
        <v/>
      </c>
      <c r="X39" s="104" t="str">
        <f t="shared" si="9"/>
        <v/>
      </c>
      <c r="Y39" s="104" t="str">
        <f t="shared" si="9"/>
        <v/>
      </c>
      <c r="Z39" s="104" t="str">
        <f t="shared" si="9"/>
        <v/>
      </c>
      <c r="AA39" s="104" t="str">
        <f t="shared" si="9"/>
        <v/>
      </c>
      <c r="AB39" s="104" t="str">
        <f t="shared" si="9"/>
        <v/>
      </c>
      <c r="AC39" s="104" t="str">
        <f t="shared" si="9"/>
        <v/>
      </c>
      <c r="AD39" s="104" t="str">
        <f t="shared" si="9"/>
        <v/>
      </c>
      <c r="AE39" s="104" t="str">
        <f t="shared" si="9"/>
        <v/>
      </c>
      <c r="AF39" s="104" t="str">
        <f t="shared" si="9"/>
        <v/>
      </c>
      <c r="AG39" s="104" t="str">
        <f t="shared" si="9"/>
        <v/>
      </c>
      <c r="AH39" s="104">
        <f t="shared" si="7"/>
        <v>125.00000000000003</v>
      </c>
      <c r="AI39" s="104" t="str">
        <f t="shared" si="7"/>
        <v/>
      </c>
      <c r="AJ39" s="104" t="str">
        <f t="shared" si="7"/>
        <v/>
      </c>
      <c r="AK39" s="104" t="str">
        <f t="shared" si="7"/>
        <v/>
      </c>
      <c r="AL39" s="104" t="str">
        <f t="shared" si="7"/>
        <v/>
      </c>
    </row>
    <row r="40" spans="1:38" x14ac:dyDescent="0.25">
      <c r="A40" s="91">
        <v>40655</v>
      </c>
      <c r="B40" s="114" t="s">
        <v>792</v>
      </c>
      <c r="C40" s="93">
        <v>9</v>
      </c>
      <c r="D40" s="113" t="s">
        <v>641</v>
      </c>
      <c r="E40" s="113" t="s">
        <v>992</v>
      </c>
      <c r="F40" s="136">
        <f t="shared" si="8"/>
        <v>104.99999999999996</v>
      </c>
      <c r="G40" s="128" t="s">
        <v>1016</v>
      </c>
      <c r="H40" s="133" t="str">
        <f>INDEX('Daily Activity List'!B:B,MATCH(A40,'Daily Activity List'!$A:$A))</f>
        <v>VHP - Clearance Sampling</v>
      </c>
      <c r="I40" s="93"/>
      <c r="J40" s="93">
        <v>11</v>
      </c>
      <c r="K40" s="93"/>
      <c r="L40" s="93">
        <v>4</v>
      </c>
      <c r="M40" s="93">
        <v>11</v>
      </c>
      <c r="N40" s="93"/>
      <c r="O40" s="93">
        <v>12</v>
      </c>
      <c r="P40" s="93"/>
      <c r="Q40" s="93"/>
      <c r="R40" s="104" t="str">
        <f t="shared" si="9"/>
        <v/>
      </c>
      <c r="S40" s="104" t="str">
        <f t="shared" si="9"/>
        <v/>
      </c>
      <c r="T40" s="104" t="str">
        <f t="shared" si="9"/>
        <v/>
      </c>
      <c r="U40" s="104" t="str">
        <f t="shared" si="9"/>
        <v/>
      </c>
      <c r="V40" s="104" t="str">
        <f t="shared" si="9"/>
        <v/>
      </c>
      <c r="W40" s="104" t="str">
        <f t="shared" si="9"/>
        <v/>
      </c>
      <c r="X40" s="104" t="str">
        <f t="shared" si="9"/>
        <v/>
      </c>
      <c r="Y40" s="104" t="str">
        <f t="shared" si="9"/>
        <v/>
      </c>
      <c r="Z40" s="104" t="str">
        <f t="shared" si="9"/>
        <v/>
      </c>
      <c r="AA40" s="104" t="str">
        <f t="shared" si="9"/>
        <v/>
      </c>
      <c r="AB40" s="104" t="str">
        <f t="shared" si="9"/>
        <v/>
      </c>
      <c r="AC40" s="104" t="str">
        <f t="shared" si="9"/>
        <v/>
      </c>
      <c r="AD40" s="104" t="str">
        <f t="shared" si="9"/>
        <v/>
      </c>
      <c r="AE40" s="104" t="str">
        <f t="shared" si="9"/>
        <v/>
      </c>
      <c r="AF40" s="104" t="str">
        <f t="shared" si="9"/>
        <v/>
      </c>
      <c r="AG40" s="104" t="str">
        <f t="shared" si="9"/>
        <v/>
      </c>
      <c r="AH40" s="104" t="str">
        <f t="shared" si="7"/>
        <v/>
      </c>
      <c r="AI40" s="104">
        <f t="shared" si="7"/>
        <v>104.99999999999996</v>
      </c>
      <c r="AJ40" s="104" t="str">
        <f t="shared" si="7"/>
        <v/>
      </c>
      <c r="AK40" s="104" t="str">
        <f t="shared" si="7"/>
        <v/>
      </c>
      <c r="AL40" s="104" t="str">
        <f t="shared" si="7"/>
        <v/>
      </c>
    </row>
    <row r="41" spans="1:38" x14ac:dyDescent="0.25">
      <c r="A41" s="91">
        <v>40655</v>
      </c>
      <c r="B41" s="114" t="s">
        <v>927</v>
      </c>
      <c r="C41" s="93">
        <v>3</v>
      </c>
      <c r="D41" s="113" t="s">
        <v>1017</v>
      </c>
      <c r="E41" s="113" t="s">
        <v>1018</v>
      </c>
      <c r="F41" s="136">
        <f t="shared" si="8"/>
        <v>233.00000000000006</v>
      </c>
      <c r="G41" s="128"/>
      <c r="H41" s="133" t="str">
        <f>INDEX('Daily Activity List'!B:B,MATCH(A41,'Daily Activity List'!$A:$A))</f>
        <v>VHP - Clearance Sampling</v>
      </c>
      <c r="I41" s="93">
        <v>21</v>
      </c>
      <c r="J41" s="93">
        <v>12</v>
      </c>
      <c r="K41" s="93">
        <v>8</v>
      </c>
      <c r="L41" s="93">
        <v>2</v>
      </c>
      <c r="M41" s="93" t="s">
        <v>983</v>
      </c>
      <c r="N41" s="93">
        <v>26</v>
      </c>
      <c r="O41" s="93" t="s">
        <v>983</v>
      </c>
      <c r="P41" s="93" t="s">
        <v>983</v>
      </c>
      <c r="Q41" s="93" t="s">
        <v>983</v>
      </c>
      <c r="R41" s="104" t="str">
        <f t="shared" si="9"/>
        <v/>
      </c>
      <c r="S41" s="104" t="str">
        <f t="shared" si="9"/>
        <v/>
      </c>
      <c r="T41" s="104" t="str">
        <f t="shared" si="9"/>
        <v/>
      </c>
      <c r="U41" s="104" t="str">
        <f t="shared" si="9"/>
        <v/>
      </c>
      <c r="V41" s="104" t="str">
        <f t="shared" si="9"/>
        <v/>
      </c>
      <c r="W41" s="104" t="str">
        <f t="shared" si="9"/>
        <v/>
      </c>
      <c r="X41" s="104" t="str">
        <f t="shared" si="9"/>
        <v/>
      </c>
      <c r="Y41" s="104" t="str">
        <f t="shared" si="9"/>
        <v/>
      </c>
      <c r="Z41" s="104" t="str">
        <f t="shared" si="9"/>
        <v/>
      </c>
      <c r="AA41" s="104" t="str">
        <f t="shared" si="9"/>
        <v/>
      </c>
      <c r="AB41" s="104" t="str">
        <f t="shared" si="9"/>
        <v/>
      </c>
      <c r="AC41" s="104" t="str">
        <f t="shared" si="9"/>
        <v/>
      </c>
      <c r="AD41" s="104" t="str">
        <f t="shared" si="9"/>
        <v/>
      </c>
      <c r="AE41" s="104" t="str">
        <f t="shared" si="9"/>
        <v/>
      </c>
      <c r="AF41" s="104" t="str">
        <f t="shared" si="9"/>
        <v/>
      </c>
      <c r="AG41" s="104" t="str">
        <f t="shared" si="9"/>
        <v/>
      </c>
      <c r="AH41" s="104" t="str">
        <f t="shared" si="7"/>
        <v/>
      </c>
      <c r="AI41" s="104" t="str">
        <f t="shared" si="7"/>
        <v/>
      </c>
      <c r="AJ41" s="104" t="str">
        <f t="shared" si="7"/>
        <v/>
      </c>
      <c r="AK41" s="104">
        <f t="shared" si="7"/>
        <v>233.00000000000006</v>
      </c>
      <c r="AL41" s="104" t="str">
        <f t="shared" si="7"/>
        <v/>
      </c>
    </row>
    <row r="42" spans="1:38" x14ac:dyDescent="0.25">
      <c r="A42" s="91">
        <v>40655</v>
      </c>
      <c r="B42" s="114" t="s">
        <v>928</v>
      </c>
      <c r="C42" s="93">
        <v>4</v>
      </c>
      <c r="D42" s="113" t="s">
        <v>1019</v>
      </c>
      <c r="E42" s="113" t="s">
        <v>1020</v>
      </c>
      <c r="F42" s="136">
        <f t="shared" si="8"/>
        <v>49.999999999999986</v>
      </c>
      <c r="G42" s="128" t="s">
        <v>1021</v>
      </c>
      <c r="H42" s="133" t="str">
        <f>INDEX('Daily Activity List'!B:B,MATCH(A42,'Daily Activity List'!$A:$A))</f>
        <v>VHP - Clearance Sampling</v>
      </c>
      <c r="I42" s="93" t="s">
        <v>983</v>
      </c>
      <c r="J42" s="93">
        <v>45</v>
      </c>
      <c r="K42" s="93" t="s">
        <v>983</v>
      </c>
      <c r="L42" s="93">
        <v>14</v>
      </c>
      <c r="M42" s="93">
        <v>1</v>
      </c>
      <c r="N42" s="93" t="s">
        <v>983</v>
      </c>
      <c r="O42" s="93" t="s">
        <v>983</v>
      </c>
      <c r="P42" s="93" t="s">
        <v>983</v>
      </c>
      <c r="Q42" s="93">
        <v>0</v>
      </c>
      <c r="R42" s="104" t="str">
        <f t="shared" si="9"/>
        <v/>
      </c>
      <c r="S42" s="104" t="str">
        <f t="shared" si="9"/>
        <v/>
      </c>
      <c r="T42" s="104" t="str">
        <f t="shared" si="9"/>
        <v/>
      </c>
      <c r="U42" s="104" t="str">
        <f t="shared" si="9"/>
        <v/>
      </c>
      <c r="V42" s="104" t="str">
        <f t="shared" si="9"/>
        <v/>
      </c>
      <c r="W42" s="104" t="str">
        <f t="shared" si="9"/>
        <v/>
      </c>
      <c r="X42" s="104" t="str">
        <f t="shared" si="9"/>
        <v/>
      </c>
      <c r="Y42" s="104" t="str">
        <f t="shared" si="9"/>
        <v/>
      </c>
      <c r="Z42" s="104" t="str">
        <f t="shared" si="9"/>
        <v/>
      </c>
      <c r="AA42" s="104" t="str">
        <f t="shared" si="9"/>
        <v/>
      </c>
      <c r="AB42" s="104" t="str">
        <f t="shared" si="9"/>
        <v/>
      </c>
      <c r="AC42" s="104" t="str">
        <f t="shared" si="9"/>
        <v/>
      </c>
      <c r="AD42" s="104" t="str">
        <f t="shared" si="9"/>
        <v/>
      </c>
      <c r="AE42" s="104" t="str">
        <f t="shared" si="9"/>
        <v/>
      </c>
      <c r="AF42" s="104" t="str">
        <f t="shared" si="9"/>
        <v/>
      </c>
      <c r="AG42" s="104" t="str">
        <f t="shared" si="9"/>
        <v/>
      </c>
      <c r="AH42" s="104" t="str">
        <f t="shared" si="7"/>
        <v/>
      </c>
      <c r="AI42" s="104" t="str">
        <f t="shared" si="7"/>
        <v/>
      </c>
      <c r="AJ42" s="104" t="str">
        <f t="shared" si="7"/>
        <v/>
      </c>
      <c r="AK42" s="104" t="str">
        <f t="shared" si="7"/>
        <v/>
      </c>
      <c r="AL42" s="104">
        <f t="shared" si="7"/>
        <v>49.999999999999986</v>
      </c>
    </row>
    <row r="43" spans="1:38" x14ac:dyDescent="0.25">
      <c r="A43" s="91">
        <v>40655</v>
      </c>
      <c r="B43" s="114" t="s">
        <v>928</v>
      </c>
      <c r="C43" s="93">
        <v>4</v>
      </c>
      <c r="D43" s="113" t="s">
        <v>1022</v>
      </c>
      <c r="E43" s="113" t="s">
        <v>1023</v>
      </c>
      <c r="F43" s="136">
        <f t="shared" si="8"/>
        <v>194</v>
      </c>
      <c r="G43" s="128" t="s">
        <v>1024</v>
      </c>
      <c r="H43" s="133" t="str">
        <f>INDEX('Daily Activity List'!B:B,MATCH(A43,'Daily Activity List'!$A:$A))</f>
        <v>VHP - Clearance Sampling</v>
      </c>
      <c r="I43" s="93"/>
      <c r="J43" s="93"/>
      <c r="K43" s="93"/>
      <c r="L43" s="93"/>
      <c r="M43" s="93"/>
      <c r="N43" s="93"/>
      <c r="O43" s="93"/>
      <c r="P43" s="93"/>
      <c r="Q43" s="93"/>
      <c r="R43" s="104" t="str">
        <f t="shared" si="9"/>
        <v/>
      </c>
      <c r="S43" s="104" t="str">
        <f t="shared" si="9"/>
        <v/>
      </c>
      <c r="T43" s="104" t="str">
        <f t="shared" si="9"/>
        <v/>
      </c>
      <c r="U43" s="104" t="str">
        <f t="shared" si="9"/>
        <v/>
      </c>
      <c r="V43" s="104" t="str">
        <f t="shared" si="9"/>
        <v/>
      </c>
      <c r="W43" s="104" t="str">
        <f t="shared" si="9"/>
        <v/>
      </c>
      <c r="X43" s="104" t="str">
        <f t="shared" si="9"/>
        <v/>
      </c>
      <c r="Y43" s="104" t="str">
        <f t="shared" si="9"/>
        <v/>
      </c>
      <c r="Z43" s="104" t="str">
        <f t="shared" si="9"/>
        <v/>
      </c>
      <c r="AA43" s="104" t="str">
        <f t="shared" si="9"/>
        <v/>
      </c>
      <c r="AB43" s="104" t="str">
        <f t="shared" si="9"/>
        <v/>
      </c>
      <c r="AC43" s="104" t="str">
        <f t="shared" si="9"/>
        <v/>
      </c>
      <c r="AD43" s="104" t="str">
        <f t="shared" si="9"/>
        <v/>
      </c>
      <c r="AE43" s="104" t="str">
        <f t="shared" si="9"/>
        <v/>
      </c>
      <c r="AF43" s="104" t="str">
        <f t="shared" si="9"/>
        <v/>
      </c>
      <c r="AG43" s="104" t="str">
        <f t="shared" si="9"/>
        <v/>
      </c>
      <c r="AH43" s="104" t="str">
        <f t="shared" si="7"/>
        <v/>
      </c>
      <c r="AI43" s="104" t="str">
        <f t="shared" si="7"/>
        <v/>
      </c>
      <c r="AJ43" s="104" t="str">
        <f t="shared" si="7"/>
        <v/>
      </c>
      <c r="AK43" s="104" t="str">
        <f t="shared" si="7"/>
        <v/>
      </c>
      <c r="AL43" s="104">
        <f t="shared" si="7"/>
        <v>194</v>
      </c>
    </row>
    <row r="44" spans="1:38" x14ac:dyDescent="0.25">
      <c r="A44" s="91">
        <v>40656</v>
      </c>
      <c r="B44" s="114">
        <v>103</v>
      </c>
      <c r="C44" s="114">
        <v>3</v>
      </c>
      <c r="D44" s="113" t="s">
        <v>1025</v>
      </c>
      <c r="E44" s="113" t="s">
        <v>1026</v>
      </c>
      <c r="F44" s="136">
        <f t="shared" si="8"/>
        <v>74.999999999999972</v>
      </c>
      <c r="G44" s="349"/>
      <c r="H44" s="133" t="str">
        <f>INDEX('Daily Activity List'!B:B,MATCH(A44,'Daily Activity List'!$A:$A))</f>
        <v>VHP - Clearance Sampling</v>
      </c>
      <c r="I44" s="93"/>
      <c r="J44" s="93">
        <v>8</v>
      </c>
      <c r="K44" s="93">
        <v>2</v>
      </c>
      <c r="L44" s="93">
        <v>2</v>
      </c>
      <c r="M44" s="93"/>
      <c r="N44" s="93">
        <v>5</v>
      </c>
      <c r="O44" s="93"/>
      <c r="P44" s="93"/>
      <c r="Q44" s="93"/>
      <c r="R44" s="104" t="str">
        <f t="shared" si="9"/>
        <v/>
      </c>
      <c r="S44" s="104">
        <f t="shared" si="9"/>
        <v>74.999999999999972</v>
      </c>
      <c r="T44" s="104" t="str">
        <f t="shared" si="9"/>
        <v/>
      </c>
      <c r="U44" s="104" t="str">
        <f t="shared" si="9"/>
        <v/>
      </c>
      <c r="V44" s="104" t="str">
        <f t="shared" si="9"/>
        <v/>
      </c>
      <c r="W44" s="104" t="str">
        <f t="shared" si="9"/>
        <v/>
      </c>
      <c r="X44" s="104" t="str">
        <f t="shared" si="9"/>
        <v/>
      </c>
      <c r="Y44" s="104" t="str">
        <f t="shared" si="9"/>
        <v/>
      </c>
      <c r="Z44" s="104" t="str">
        <f t="shared" si="9"/>
        <v/>
      </c>
      <c r="AA44" s="104" t="str">
        <f t="shared" si="9"/>
        <v/>
      </c>
      <c r="AB44" s="104" t="str">
        <f t="shared" si="9"/>
        <v/>
      </c>
      <c r="AC44" s="104" t="str">
        <f t="shared" si="9"/>
        <v/>
      </c>
      <c r="AD44" s="104" t="str">
        <f t="shared" si="9"/>
        <v/>
      </c>
      <c r="AE44" s="104" t="str">
        <f t="shared" si="9"/>
        <v/>
      </c>
      <c r="AF44" s="104" t="str">
        <f t="shared" si="9"/>
        <v/>
      </c>
      <c r="AG44" s="104" t="str">
        <f t="shared" si="9"/>
        <v/>
      </c>
      <c r="AH44" s="104" t="str">
        <f t="shared" si="7"/>
        <v/>
      </c>
      <c r="AI44" s="104" t="str">
        <f t="shared" si="7"/>
        <v/>
      </c>
      <c r="AJ44" s="104" t="str">
        <f t="shared" si="7"/>
        <v/>
      </c>
      <c r="AK44" s="104" t="str">
        <f t="shared" si="7"/>
        <v/>
      </c>
      <c r="AL44" s="104" t="str">
        <f t="shared" si="7"/>
        <v/>
      </c>
    </row>
    <row r="45" spans="1:38" x14ac:dyDescent="0.25">
      <c r="A45" s="91">
        <v>40656</v>
      </c>
      <c r="B45" s="114">
        <v>105</v>
      </c>
      <c r="C45" s="114">
        <v>3</v>
      </c>
      <c r="D45" s="113" t="s">
        <v>1027</v>
      </c>
      <c r="E45" s="113" t="s">
        <v>1019</v>
      </c>
      <c r="F45" s="136">
        <f>(E45-D45)*60*24</f>
        <v>30.000000000000053</v>
      </c>
      <c r="G45" s="128" t="s">
        <v>1028</v>
      </c>
      <c r="H45" s="133" t="str">
        <f>INDEX('Daily Activity List'!B:B,MATCH(A45,'Daily Activity List'!$A:$A))</f>
        <v>VHP - Clearance Sampling</v>
      </c>
      <c r="I45" s="93"/>
      <c r="J45" s="93">
        <v>1</v>
      </c>
      <c r="K45" s="93">
        <v>1</v>
      </c>
      <c r="L45" s="93">
        <v>3</v>
      </c>
      <c r="M45" s="93"/>
      <c r="N45" s="93">
        <v>2</v>
      </c>
      <c r="O45" s="93"/>
      <c r="P45" s="93"/>
      <c r="Q45" s="93">
        <v>0</v>
      </c>
      <c r="R45" s="104" t="str">
        <f t="shared" si="9"/>
        <v/>
      </c>
      <c r="S45" s="104" t="str">
        <f t="shared" si="9"/>
        <v/>
      </c>
      <c r="T45" s="104" t="str">
        <f t="shared" si="9"/>
        <v/>
      </c>
      <c r="U45" s="104">
        <f t="shared" si="9"/>
        <v>30.000000000000053</v>
      </c>
      <c r="V45" s="104" t="str">
        <f t="shared" si="9"/>
        <v/>
      </c>
      <c r="W45" s="104" t="str">
        <f t="shared" si="9"/>
        <v/>
      </c>
      <c r="X45" s="104" t="str">
        <f t="shared" si="9"/>
        <v/>
      </c>
      <c r="Y45" s="104" t="str">
        <f t="shared" si="9"/>
        <v/>
      </c>
      <c r="Z45" s="104" t="str">
        <f t="shared" si="9"/>
        <v/>
      </c>
      <c r="AA45" s="104" t="str">
        <f t="shared" si="9"/>
        <v/>
      </c>
      <c r="AB45" s="104" t="str">
        <f t="shared" si="9"/>
        <v/>
      </c>
      <c r="AC45" s="104" t="str">
        <f t="shared" si="9"/>
        <v/>
      </c>
      <c r="AD45" s="104" t="str">
        <f t="shared" si="9"/>
        <v/>
      </c>
      <c r="AE45" s="104" t="str">
        <f t="shared" si="9"/>
        <v/>
      </c>
      <c r="AF45" s="104" t="str">
        <f t="shared" si="9"/>
        <v/>
      </c>
      <c r="AG45" s="104" t="str">
        <f t="shared" si="9"/>
        <v/>
      </c>
      <c r="AH45" s="104" t="str">
        <f t="shared" si="7"/>
        <v/>
      </c>
      <c r="AI45" s="104" t="str">
        <f t="shared" si="7"/>
        <v/>
      </c>
      <c r="AJ45" s="104" t="str">
        <f t="shared" si="7"/>
        <v/>
      </c>
      <c r="AK45" s="104" t="str">
        <f t="shared" si="7"/>
        <v/>
      </c>
      <c r="AL45" s="104" t="str">
        <f t="shared" si="7"/>
        <v/>
      </c>
    </row>
    <row r="46" spans="1:38" x14ac:dyDescent="0.25">
      <c r="A46" s="91">
        <v>40656</v>
      </c>
      <c r="B46" s="114">
        <v>106</v>
      </c>
      <c r="C46" s="114"/>
      <c r="D46" s="113">
        <v>0.375</v>
      </c>
      <c r="E46" s="113">
        <v>0.5</v>
      </c>
      <c r="F46" s="136">
        <f t="shared" ref="F46:F47" si="10">(E46-D46)*60*24</f>
        <v>180</v>
      </c>
      <c r="G46" s="128" t="s">
        <v>1029</v>
      </c>
      <c r="H46" s="133" t="str">
        <f>INDEX('Daily Activity List'!B:B,MATCH(A46,'Daily Activity List'!$A:$A))</f>
        <v>VHP - Clearance Sampling</v>
      </c>
      <c r="I46" s="93"/>
      <c r="J46" s="93"/>
      <c r="K46" s="93"/>
      <c r="L46" s="93"/>
      <c r="M46" s="93"/>
      <c r="N46" s="93"/>
      <c r="O46" s="93"/>
      <c r="P46" s="93"/>
      <c r="Q46" s="93">
        <v>15</v>
      </c>
      <c r="R46" s="104" t="str">
        <f t="shared" si="9"/>
        <v/>
      </c>
      <c r="S46" s="104" t="str">
        <f t="shared" si="9"/>
        <v/>
      </c>
      <c r="T46" s="104" t="str">
        <f t="shared" si="9"/>
        <v/>
      </c>
      <c r="U46" s="104" t="str">
        <f t="shared" si="9"/>
        <v/>
      </c>
      <c r="V46" s="104">
        <f t="shared" si="9"/>
        <v>180</v>
      </c>
      <c r="W46" s="104" t="str">
        <f t="shared" si="9"/>
        <v/>
      </c>
      <c r="X46" s="104" t="str">
        <f t="shared" si="9"/>
        <v/>
      </c>
      <c r="Y46" s="104" t="str">
        <f t="shared" si="9"/>
        <v/>
      </c>
      <c r="Z46" s="104" t="str">
        <f t="shared" si="9"/>
        <v/>
      </c>
      <c r="AA46" s="104" t="str">
        <f t="shared" si="9"/>
        <v/>
      </c>
      <c r="AB46" s="104" t="str">
        <f t="shared" si="9"/>
        <v/>
      </c>
      <c r="AC46" s="104" t="str">
        <f t="shared" si="9"/>
        <v/>
      </c>
      <c r="AD46" s="104" t="str">
        <f t="shared" si="9"/>
        <v/>
      </c>
      <c r="AE46" s="104" t="str">
        <f t="shared" si="9"/>
        <v/>
      </c>
      <c r="AF46" s="104" t="str">
        <f t="shared" si="9"/>
        <v/>
      </c>
      <c r="AG46" s="104" t="str">
        <f t="shared" si="9"/>
        <v/>
      </c>
      <c r="AH46" s="104" t="str">
        <f t="shared" si="7"/>
        <v/>
      </c>
      <c r="AI46" s="104" t="str">
        <f t="shared" si="7"/>
        <v/>
      </c>
      <c r="AJ46" s="104" t="str">
        <f t="shared" si="7"/>
        <v/>
      </c>
      <c r="AK46" s="104" t="str">
        <f t="shared" si="7"/>
        <v/>
      </c>
      <c r="AL46" s="104" t="str">
        <f t="shared" si="7"/>
        <v/>
      </c>
    </row>
    <row r="47" spans="1:38" x14ac:dyDescent="0.25">
      <c r="A47" s="91">
        <v>40656</v>
      </c>
      <c r="B47" s="114" t="s">
        <v>927</v>
      </c>
      <c r="C47" s="114"/>
      <c r="D47" s="113">
        <v>0.54166666666666663</v>
      </c>
      <c r="E47" s="113">
        <v>0.66666666666666663</v>
      </c>
      <c r="F47" s="136">
        <f t="shared" si="10"/>
        <v>180</v>
      </c>
      <c r="G47" s="128" t="s">
        <v>1029</v>
      </c>
      <c r="H47" s="133" t="str">
        <f>INDEX('Daily Activity List'!B:B,MATCH(A47,'Daily Activity List'!$A:$A))</f>
        <v>VHP - Clearance Sampling</v>
      </c>
      <c r="I47" s="93" t="s">
        <v>983</v>
      </c>
      <c r="J47" s="93" t="s">
        <v>983</v>
      </c>
      <c r="K47" s="93" t="s">
        <v>983</v>
      </c>
      <c r="L47" s="93" t="s">
        <v>983</v>
      </c>
      <c r="M47" s="93" t="s">
        <v>983</v>
      </c>
      <c r="N47" s="93" t="s">
        <v>983</v>
      </c>
      <c r="O47" s="93" t="s">
        <v>983</v>
      </c>
      <c r="P47" s="93" t="s">
        <v>983</v>
      </c>
      <c r="Q47" s="93">
        <v>15</v>
      </c>
      <c r="R47" s="104" t="str">
        <f t="shared" si="9"/>
        <v/>
      </c>
      <c r="S47" s="104" t="str">
        <f t="shared" si="9"/>
        <v/>
      </c>
      <c r="T47" s="104" t="str">
        <f t="shared" si="9"/>
        <v/>
      </c>
      <c r="U47" s="104" t="str">
        <f t="shared" si="9"/>
        <v/>
      </c>
      <c r="V47" s="104" t="str">
        <f t="shared" si="9"/>
        <v/>
      </c>
      <c r="W47" s="104" t="str">
        <f t="shared" si="9"/>
        <v/>
      </c>
      <c r="X47" s="104" t="str">
        <f t="shared" si="9"/>
        <v/>
      </c>
      <c r="Y47" s="104" t="str">
        <f t="shared" si="9"/>
        <v/>
      </c>
      <c r="Z47" s="104" t="str">
        <f t="shared" si="9"/>
        <v/>
      </c>
      <c r="AA47" s="104" t="str">
        <f t="shared" si="9"/>
        <v/>
      </c>
      <c r="AB47" s="104" t="str">
        <f t="shared" si="9"/>
        <v/>
      </c>
      <c r="AC47" s="104" t="str">
        <f t="shared" si="9"/>
        <v/>
      </c>
      <c r="AD47" s="104" t="str">
        <f t="shared" si="9"/>
        <v/>
      </c>
      <c r="AE47" s="104" t="str">
        <f t="shared" si="9"/>
        <v/>
      </c>
      <c r="AF47" s="104" t="str">
        <f t="shared" si="9"/>
        <v/>
      </c>
      <c r="AG47" s="104" t="str">
        <f t="shared" si="9"/>
        <v/>
      </c>
      <c r="AH47" s="104" t="str">
        <f t="shared" si="7"/>
        <v/>
      </c>
      <c r="AI47" s="104" t="str">
        <f t="shared" si="7"/>
        <v/>
      </c>
      <c r="AJ47" s="104" t="str">
        <f t="shared" si="7"/>
        <v/>
      </c>
      <c r="AK47" s="104">
        <f t="shared" si="7"/>
        <v>180</v>
      </c>
      <c r="AL47" s="104" t="str">
        <f t="shared" si="7"/>
        <v/>
      </c>
    </row>
    <row r="48" spans="1:38" x14ac:dyDescent="0.25">
      <c r="A48" s="91">
        <v>40659</v>
      </c>
      <c r="B48" s="114">
        <v>102</v>
      </c>
      <c r="C48" s="114">
        <v>8</v>
      </c>
      <c r="D48" s="113" t="s">
        <v>1030</v>
      </c>
      <c r="E48" s="113" t="s">
        <v>1031</v>
      </c>
      <c r="F48" s="136">
        <f>(E48 - D48)*60*24</f>
        <v>93.999999999999986</v>
      </c>
      <c r="G48" s="349"/>
      <c r="H48" s="133" t="str">
        <f>INDEX('Daily Activity List'!B:B,MATCH(A48,'Daily Activity List'!$A:$A))</f>
        <v>AB - Characterization Sampling2</v>
      </c>
      <c r="I48" s="93">
        <v>3</v>
      </c>
      <c r="J48" s="93">
        <v>11</v>
      </c>
      <c r="K48" s="93"/>
      <c r="L48" s="93">
        <v>4</v>
      </c>
      <c r="M48" s="93">
        <v>11</v>
      </c>
      <c r="N48" s="93"/>
      <c r="O48" s="93">
        <v>36</v>
      </c>
      <c r="P48" s="93"/>
      <c r="Q48" s="93"/>
      <c r="R48" s="104">
        <f t="shared" si="9"/>
        <v>93.999999999999986</v>
      </c>
      <c r="S48" s="104" t="str">
        <f t="shared" si="9"/>
        <v/>
      </c>
      <c r="T48" s="104" t="str">
        <f t="shared" si="9"/>
        <v/>
      </c>
      <c r="U48" s="104" t="str">
        <f t="shared" si="9"/>
        <v/>
      </c>
      <c r="V48" s="104" t="str">
        <f t="shared" si="9"/>
        <v/>
      </c>
      <c r="W48" s="104" t="str">
        <f t="shared" si="9"/>
        <v/>
      </c>
      <c r="X48" s="104" t="str">
        <f t="shared" si="9"/>
        <v/>
      </c>
      <c r="Y48" s="104" t="str">
        <f t="shared" si="9"/>
        <v/>
      </c>
      <c r="Z48" s="104" t="str">
        <f t="shared" si="9"/>
        <v/>
      </c>
      <c r="AA48" s="104" t="str">
        <f t="shared" si="9"/>
        <v/>
      </c>
      <c r="AB48" s="104" t="str">
        <f t="shared" si="9"/>
        <v/>
      </c>
      <c r="AC48" s="104" t="str">
        <f t="shared" si="9"/>
        <v/>
      </c>
      <c r="AD48" s="104" t="str">
        <f t="shared" si="9"/>
        <v/>
      </c>
      <c r="AE48" s="104" t="str">
        <f t="shared" si="9"/>
        <v/>
      </c>
      <c r="AF48" s="104" t="str">
        <f t="shared" si="9"/>
        <v/>
      </c>
      <c r="AG48" s="104" t="str">
        <f t="shared" si="9"/>
        <v/>
      </c>
      <c r="AH48" s="104" t="str">
        <f t="shared" si="7"/>
        <v/>
      </c>
      <c r="AI48" s="104" t="str">
        <f t="shared" si="7"/>
        <v/>
      </c>
      <c r="AJ48" s="104" t="str">
        <f t="shared" si="7"/>
        <v/>
      </c>
      <c r="AK48" s="104" t="str">
        <f t="shared" si="7"/>
        <v/>
      </c>
      <c r="AL48" s="104" t="str">
        <f t="shared" si="7"/>
        <v/>
      </c>
    </row>
    <row r="49" spans="1:38" x14ac:dyDescent="0.25">
      <c r="A49" s="91">
        <v>40659</v>
      </c>
      <c r="B49" s="114">
        <v>103</v>
      </c>
      <c r="C49" s="114">
        <v>5</v>
      </c>
      <c r="D49" s="113">
        <v>0.57291666666666663</v>
      </c>
      <c r="E49" s="113">
        <v>0.60763888888888895</v>
      </c>
      <c r="F49" s="136">
        <f>(E49-D49)*60*24</f>
        <v>50.000000000000142</v>
      </c>
      <c r="G49" s="349"/>
      <c r="H49" s="133" t="str">
        <f>INDEX('Daily Activity List'!B:B,MATCH(A49,'Daily Activity List'!$A:$A))</f>
        <v>AB - Characterization Sampling2</v>
      </c>
      <c r="I49" s="93">
        <v>3</v>
      </c>
      <c r="J49" s="93">
        <v>9</v>
      </c>
      <c r="K49" s="93">
        <v>2</v>
      </c>
      <c r="L49" s="93">
        <v>1</v>
      </c>
      <c r="M49" s="93"/>
      <c r="N49" s="93">
        <v>3</v>
      </c>
      <c r="O49" s="93"/>
      <c r="P49" s="93"/>
      <c r="Q49" s="93"/>
      <c r="R49" s="104" t="str">
        <f t="shared" si="9"/>
        <v/>
      </c>
      <c r="S49" s="104">
        <f t="shared" si="9"/>
        <v>50.000000000000142</v>
      </c>
      <c r="T49" s="104" t="str">
        <f t="shared" si="9"/>
        <v/>
      </c>
      <c r="U49" s="104" t="str">
        <f t="shared" si="9"/>
        <v/>
      </c>
      <c r="V49" s="104" t="str">
        <f t="shared" si="9"/>
        <v/>
      </c>
      <c r="W49" s="104" t="str">
        <f t="shared" si="9"/>
        <v/>
      </c>
      <c r="X49" s="104" t="str">
        <f t="shared" si="9"/>
        <v/>
      </c>
      <c r="Y49" s="104" t="str">
        <f t="shared" si="9"/>
        <v/>
      </c>
      <c r="Z49" s="104" t="str">
        <f t="shared" si="9"/>
        <v/>
      </c>
      <c r="AA49" s="104" t="str">
        <f t="shared" si="9"/>
        <v/>
      </c>
      <c r="AB49" s="104" t="str">
        <f t="shared" si="9"/>
        <v/>
      </c>
      <c r="AC49" s="104" t="str">
        <f t="shared" si="9"/>
        <v/>
      </c>
      <c r="AD49" s="104" t="str">
        <f t="shared" si="9"/>
        <v/>
      </c>
      <c r="AE49" s="104" t="str">
        <f t="shared" si="9"/>
        <v/>
      </c>
      <c r="AF49" s="104" t="str">
        <f t="shared" si="9"/>
        <v/>
      </c>
      <c r="AG49" s="104" t="str">
        <f t="shared" si="9"/>
        <v/>
      </c>
      <c r="AH49" s="104" t="str">
        <f t="shared" si="7"/>
        <v/>
      </c>
      <c r="AI49" s="104" t="str">
        <f t="shared" si="7"/>
        <v/>
      </c>
      <c r="AJ49" s="104" t="str">
        <f t="shared" si="7"/>
        <v/>
      </c>
      <c r="AK49" s="104" t="str">
        <f t="shared" si="7"/>
        <v/>
      </c>
      <c r="AL49" s="104" t="str">
        <f t="shared" si="7"/>
        <v/>
      </c>
    </row>
    <row r="50" spans="1:38" x14ac:dyDescent="0.25">
      <c r="A50" s="91">
        <v>40659</v>
      </c>
      <c r="B50" s="114">
        <v>104</v>
      </c>
      <c r="C50" s="114">
        <v>5</v>
      </c>
      <c r="D50" s="113">
        <v>0.52430555555555558</v>
      </c>
      <c r="E50" s="113">
        <v>0.57291666666666663</v>
      </c>
      <c r="F50" s="136">
        <f>(E50-D50)*60*24</f>
        <v>69.999999999999915</v>
      </c>
      <c r="G50" s="349"/>
      <c r="H50" s="133" t="str">
        <f>INDEX('Daily Activity List'!B:B,MATCH(A50,'Daily Activity List'!$A:$A))</f>
        <v>AB - Characterization Sampling2</v>
      </c>
      <c r="I50" s="93">
        <v>3</v>
      </c>
      <c r="J50" s="93">
        <v>7</v>
      </c>
      <c r="K50" s="93">
        <v>2</v>
      </c>
      <c r="L50" s="93"/>
      <c r="M50" s="93"/>
      <c r="N50" s="93">
        <v>3</v>
      </c>
      <c r="O50" s="93"/>
      <c r="P50" s="93"/>
      <c r="Q50" s="93"/>
      <c r="R50" s="104" t="str">
        <f t="shared" si="9"/>
        <v/>
      </c>
      <c r="S50" s="104" t="str">
        <f t="shared" si="9"/>
        <v/>
      </c>
      <c r="T50" s="104">
        <f t="shared" si="9"/>
        <v>69.999999999999915</v>
      </c>
      <c r="U50" s="104" t="str">
        <f t="shared" si="9"/>
        <v/>
      </c>
      <c r="V50" s="104" t="str">
        <f t="shared" si="9"/>
        <v/>
      </c>
      <c r="W50" s="104" t="str">
        <f t="shared" si="9"/>
        <v/>
      </c>
      <c r="X50" s="104" t="str">
        <f t="shared" si="9"/>
        <v/>
      </c>
      <c r="Y50" s="104" t="str">
        <f t="shared" si="9"/>
        <v/>
      </c>
      <c r="Z50" s="104" t="str">
        <f t="shared" si="9"/>
        <v/>
      </c>
      <c r="AA50" s="104" t="str">
        <f t="shared" si="9"/>
        <v/>
      </c>
      <c r="AB50" s="104" t="str">
        <f t="shared" si="9"/>
        <v/>
      </c>
      <c r="AC50" s="104" t="str">
        <f t="shared" si="9"/>
        <v/>
      </c>
      <c r="AD50" s="104" t="str">
        <f t="shared" si="9"/>
        <v/>
      </c>
      <c r="AE50" s="104" t="str">
        <f t="shared" si="9"/>
        <v/>
      </c>
      <c r="AF50" s="104" t="str">
        <f t="shared" ref="R50:AG66" si="11">IF($B50=AF$1,$F50,"")</f>
        <v/>
      </c>
      <c r="AG50" s="104" t="str">
        <f t="shared" si="11"/>
        <v/>
      </c>
      <c r="AH50" s="104" t="str">
        <f t="shared" si="7"/>
        <v/>
      </c>
      <c r="AI50" s="104" t="str">
        <f t="shared" si="7"/>
        <v/>
      </c>
      <c r="AJ50" s="104" t="str">
        <f t="shared" si="7"/>
        <v/>
      </c>
      <c r="AK50" s="104" t="str">
        <f t="shared" si="7"/>
        <v/>
      </c>
      <c r="AL50" s="104" t="str">
        <f t="shared" si="7"/>
        <v/>
      </c>
    </row>
    <row r="51" spans="1:38" x14ac:dyDescent="0.25">
      <c r="A51" s="91">
        <v>40659</v>
      </c>
      <c r="B51" s="114">
        <v>105</v>
      </c>
      <c r="C51" s="93">
        <v>6</v>
      </c>
      <c r="D51" s="113" t="s">
        <v>646</v>
      </c>
      <c r="E51" s="113" t="s">
        <v>1032</v>
      </c>
      <c r="F51" s="136">
        <f t="shared" si="8"/>
        <v>52.999999999999972</v>
      </c>
      <c r="G51" s="349"/>
      <c r="H51" s="133" t="str">
        <f>INDEX('Daily Activity List'!B:B,MATCH(A51,'Daily Activity List'!$A:$A))</f>
        <v>AB - Characterization Sampling2</v>
      </c>
      <c r="I51" s="93">
        <v>3</v>
      </c>
      <c r="J51" s="93">
        <v>5</v>
      </c>
      <c r="K51" s="93">
        <v>1</v>
      </c>
      <c r="L51" s="93">
        <v>4</v>
      </c>
      <c r="M51" s="93"/>
      <c r="N51" s="93">
        <v>2</v>
      </c>
      <c r="O51" s="93"/>
      <c r="P51" s="93"/>
      <c r="Q51" s="93"/>
      <c r="R51" s="104" t="str">
        <f t="shared" si="11"/>
        <v/>
      </c>
      <c r="S51" s="104" t="str">
        <f t="shared" si="11"/>
        <v/>
      </c>
      <c r="T51" s="104" t="str">
        <f t="shared" si="11"/>
        <v/>
      </c>
      <c r="U51" s="104">
        <f t="shared" si="11"/>
        <v>52.999999999999972</v>
      </c>
      <c r="V51" s="104" t="str">
        <f t="shared" si="11"/>
        <v/>
      </c>
      <c r="W51" s="104" t="str">
        <f t="shared" si="11"/>
        <v/>
      </c>
      <c r="X51" s="104" t="str">
        <f t="shared" si="11"/>
        <v/>
      </c>
      <c r="Y51" s="104" t="str">
        <f t="shared" si="11"/>
        <v/>
      </c>
      <c r="Z51" s="104" t="str">
        <f t="shared" si="11"/>
        <v/>
      </c>
      <c r="AA51" s="104" t="str">
        <f t="shared" si="11"/>
        <v/>
      </c>
      <c r="AB51" s="104" t="str">
        <f t="shared" si="11"/>
        <v/>
      </c>
      <c r="AC51" s="104" t="str">
        <f t="shared" si="11"/>
        <v/>
      </c>
      <c r="AD51" s="104" t="str">
        <f t="shared" si="11"/>
        <v/>
      </c>
      <c r="AE51" s="104" t="str">
        <f t="shared" si="11"/>
        <v/>
      </c>
      <c r="AF51" s="104" t="str">
        <f t="shared" si="11"/>
        <v/>
      </c>
      <c r="AG51" s="104" t="str">
        <f t="shared" si="11"/>
        <v/>
      </c>
      <c r="AH51" s="104" t="str">
        <f t="shared" si="7"/>
        <v/>
      </c>
      <c r="AI51" s="104" t="str">
        <f t="shared" si="7"/>
        <v/>
      </c>
      <c r="AJ51" s="104" t="str">
        <f t="shared" si="7"/>
        <v/>
      </c>
      <c r="AK51" s="104" t="str">
        <f t="shared" si="7"/>
        <v/>
      </c>
      <c r="AL51" s="104" t="str">
        <f t="shared" si="7"/>
        <v/>
      </c>
    </row>
    <row r="52" spans="1:38" x14ac:dyDescent="0.25">
      <c r="A52" s="91">
        <v>40659</v>
      </c>
      <c r="B52" s="114">
        <v>105</v>
      </c>
      <c r="C52" s="114">
        <v>6</v>
      </c>
      <c r="D52" s="113" t="s">
        <v>1033</v>
      </c>
      <c r="E52" s="113" t="s">
        <v>1034</v>
      </c>
      <c r="F52" s="136">
        <f t="shared" si="8"/>
        <v>4.9999999999999822</v>
      </c>
      <c r="G52" s="349" t="s">
        <v>1035</v>
      </c>
      <c r="H52" s="133" t="str">
        <f>INDEX('Daily Activity List'!B:B,MATCH(A52,'Daily Activity List'!$A:$A))</f>
        <v>AB - Characterization Sampling2</v>
      </c>
      <c r="I52" s="93"/>
      <c r="J52" s="93"/>
      <c r="K52" s="93"/>
      <c r="L52" s="93"/>
      <c r="M52" s="93"/>
      <c r="N52" s="93"/>
      <c r="O52" s="93"/>
      <c r="P52" s="93"/>
      <c r="Q52" s="93"/>
      <c r="R52" s="104" t="str">
        <f t="shared" si="11"/>
        <v/>
      </c>
      <c r="S52" s="104" t="str">
        <f t="shared" si="11"/>
        <v/>
      </c>
      <c r="T52" s="104" t="str">
        <f t="shared" si="11"/>
        <v/>
      </c>
      <c r="U52" s="104">
        <f t="shared" si="11"/>
        <v>4.9999999999999822</v>
      </c>
      <c r="V52" s="104" t="str">
        <f t="shared" si="11"/>
        <v/>
      </c>
      <c r="W52" s="104" t="str">
        <f t="shared" si="11"/>
        <v/>
      </c>
      <c r="X52" s="104" t="str">
        <f t="shared" si="11"/>
        <v/>
      </c>
      <c r="Y52" s="104" t="str">
        <f t="shared" si="11"/>
        <v/>
      </c>
      <c r="Z52" s="104" t="str">
        <f t="shared" si="11"/>
        <v/>
      </c>
      <c r="AA52" s="104" t="str">
        <f t="shared" si="11"/>
        <v/>
      </c>
      <c r="AB52" s="104" t="str">
        <f t="shared" si="11"/>
        <v/>
      </c>
      <c r="AC52" s="104" t="str">
        <f t="shared" si="11"/>
        <v/>
      </c>
      <c r="AD52" s="104" t="str">
        <f t="shared" si="11"/>
        <v/>
      </c>
      <c r="AE52" s="104" t="str">
        <f t="shared" si="11"/>
        <v/>
      </c>
      <c r="AF52" s="104" t="str">
        <f t="shared" si="11"/>
        <v/>
      </c>
      <c r="AG52" s="104" t="str">
        <f t="shared" si="11"/>
        <v/>
      </c>
      <c r="AH52" s="104" t="str">
        <f t="shared" si="7"/>
        <v/>
      </c>
      <c r="AI52" s="104" t="str">
        <f t="shared" si="7"/>
        <v/>
      </c>
      <c r="AJ52" s="104" t="str">
        <f t="shared" si="7"/>
        <v/>
      </c>
      <c r="AK52" s="104" t="str">
        <f t="shared" si="7"/>
        <v/>
      </c>
      <c r="AL52" s="104" t="str">
        <f t="shared" si="7"/>
        <v/>
      </c>
    </row>
    <row r="53" spans="1:38" x14ac:dyDescent="0.25">
      <c r="A53" s="91">
        <v>40659</v>
      </c>
      <c r="B53" s="114">
        <v>106</v>
      </c>
      <c r="C53" s="114">
        <v>6</v>
      </c>
      <c r="D53" s="113" t="s">
        <v>1036</v>
      </c>
      <c r="E53" s="113" t="s">
        <v>1033</v>
      </c>
      <c r="F53" s="136">
        <f t="shared" si="8"/>
        <v>50.999999999999979</v>
      </c>
      <c r="G53" s="349"/>
      <c r="H53" s="133" t="str">
        <f>INDEX('Daily Activity List'!B:B,MATCH(A53,'Daily Activity List'!$A:$A))</f>
        <v>AB - Characterization Sampling2</v>
      </c>
      <c r="I53" s="93">
        <v>3</v>
      </c>
      <c r="J53" s="93">
        <v>6</v>
      </c>
      <c r="K53" s="93">
        <v>2</v>
      </c>
      <c r="L53" s="93">
        <v>3</v>
      </c>
      <c r="M53" s="93"/>
      <c r="N53" s="93">
        <v>2</v>
      </c>
      <c r="O53" s="93"/>
      <c r="P53" s="93"/>
      <c r="Q53" s="93"/>
      <c r="R53" s="104" t="str">
        <f t="shared" si="11"/>
        <v/>
      </c>
      <c r="S53" s="104" t="str">
        <f t="shared" si="11"/>
        <v/>
      </c>
      <c r="T53" s="104" t="str">
        <f t="shared" si="11"/>
        <v/>
      </c>
      <c r="U53" s="104" t="str">
        <f t="shared" si="11"/>
        <v/>
      </c>
      <c r="V53" s="104">
        <f t="shared" si="11"/>
        <v>50.999999999999979</v>
      </c>
      <c r="W53" s="104" t="str">
        <f t="shared" si="11"/>
        <v/>
      </c>
      <c r="X53" s="104" t="str">
        <f t="shared" si="11"/>
        <v/>
      </c>
      <c r="Y53" s="104" t="str">
        <f t="shared" si="11"/>
        <v/>
      </c>
      <c r="Z53" s="104" t="str">
        <f t="shared" si="11"/>
        <v/>
      </c>
      <c r="AA53" s="104" t="str">
        <f t="shared" si="11"/>
        <v/>
      </c>
      <c r="AB53" s="104" t="str">
        <f t="shared" si="11"/>
        <v/>
      </c>
      <c r="AC53" s="104" t="str">
        <f t="shared" si="11"/>
        <v/>
      </c>
      <c r="AD53" s="104" t="str">
        <f t="shared" si="11"/>
        <v/>
      </c>
      <c r="AE53" s="104" t="str">
        <f t="shared" si="11"/>
        <v/>
      </c>
      <c r="AF53" s="104" t="str">
        <f t="shared" si="11"/>
        <v/>
      </c>
      <c r="AG53" s="104" t="str">
        <f t="shared" si="11"/>
        <v/>
      </c>
      <c r="AH53" s="104" t="str">
        <f t="shared" si="7"/>
        <v/>
      </c>
      <c r="AI53" s="104" t="str">
        <f t="shared" si="7"/>
        <v/>
      </c>
      <c r="AJ53" s="104" t="str">
        <f t="shared" si="7"/>
        <v/>
      </c>
      <c r="AK53" s="104" t="str">
        <f t="shared" si="7"/>
        <v/>
      </c>
      <c r="AL53" s="104" t="str">
        <f t="shared" si="7"/>
        <v/>
      </c>
    </row>
    <row r="54" spans="1:38" x14ac:dyDescent="0.25">
      <c r="A54" s="91">
        <v>40659</v>
      </c>
      <c r="B54" s="114">
        <v>107</v>
      </c>
      <c r="C54" s="114">
        <v>4</v>
      </c>
      <c r="D54" s="113" t="s">
        <v>1037</v>
      </c>
      <c r="E54" s="113" t="s">
        <v>1038</v>
      </c>
      <c r="F54" s="136">
        <f t="shared" si="8"/>
        <v>71.000000000000071</v>
      </c>
      <c r="G54" s="349"/>
      <c r="H54" s="133" t="str">
        <f>INDEX('Daily Activity List'!B:B,MATCH(A54,'Daily Activity List'!$A:$A))</f>
        <v>AB - Characterization Sampling2</v>
      </c>
      <c r="I54" s="93">
        <v>3</v>
      </c>
      <c r="J54" s="93">
        <v>5</v>
      </c>
      <c r="K54" s="93">
        <v>3</v>
      </c>
      <c r="L54" s="93">
        <v>4</v>
      </c>
      <c r="M54" s="93"/>
      <c r="N54" s="93">
        <v>3</v>
      </c>
      <c r="O54" s="93"/>
      <c r="P54" s="93"/>
      <c r="Q54" s="93"/>
      <c r="R54" s="104" t="str">
        <f t="shared" si="11"/>
        <v/>
      </c>
      <c r="S54" s="104" t="str">
        <f t="shared" si="11"/>
        <v/>
      </c>
      <c r="T54" s="104" t="str">
        <f t="shared" si="11"/>
        <v/>
      </c>
      <c r="U54" s="104" t="str">
        <f t="shared" si="11"/>
        <v/>
      </c>
      <c r="V54" s="104" t="str">
        <f t="shared" si="11"/>
        <v/>
      </c>
      <c r="W54" s="104">
        <f t="shared" si="11"/>
        <v>71.000000000000071</v>
      </c>
      <c r="X54" s="104" t="str">
        <f t="shared" si="11"/>
        <v/>
      </c>
      <c r="Y54" s="104" t="str">
        <f t="shared" si="11"/>
        <v/>
      </c>
      <c r="Z54" s="104" t="str">
        <f t="shared" si="11"/>
        <v/>
      </c>
      <c r="AA54" s="104" t="str">
        <f t="shared" si="11"/>
        <v/>
      </c>
      <c r="AB54" s="104" t="str">
        <f t="shared" si="11"/>
        <v/>
      </c>
      <c r="AC54" s="104" t="str">
        <f t="shared" si="11"/>
        <v/>
      </c>
      <c r="AD54" s="104" t="str">
        <f t="shared" si="11"/>
        <v/>
      </c>
      <c r="AE54" s="104" t="str">
        <f t="shared" si="11"/>
        <v/>
      </c>
      <c r="AF54" s="104" t="str">
        <f t="shared" si="11"/>
        <v/>
      </c>
      <c r="AG54" s="104" t="str">
        <f t="shared" si="11"/>
        <v/>
      </c>
      <c r="AH54" s="104" t="str">
        <f t="shared" si="7"/>
        <v/>
      </c>
      <c r="AI54" s="104" t="str">
        <f t="shared" si="7"/>
        <v/>
      </c>
      <c r="AJ54" s="104" t="str">
        <f t="shared" si="7"/>
        <v/>
      </c>
      <c r="AK54" s="104" t="str">
        <f t="shared" si="7"/>
        <v/>
      </c>
      <c r="AL54" s="104" t="str">
        <f t="shared" si="7"/>
        <v/>
      </c>
    </row>
    <row r="55" spans="1:38" x14ac:dyDescent="0.25">
      <c r="A55" s="91">
        <v>40659</v>
      </c>
      <c r="B55" s="114">
        <v>108</v>
      </c>
      <c r="C55" s="93">
        <v>4</v>
      </c>
      <c r="D55" s="113" t="s">
        <v>1039</v>
      </c>
      <c r="E55" s="113" t="s">
        <v>1040</v>
      </c>
      <c r="F55" s="136">
        <f t="shared" si="8"/>
        <v>83.000000000000028</v>
      </c>
      <c r="G55" s="349"/>
      <c r="H55" s="133" t="str">
        <f>INDEX('Daily Activity List'!B:B,MATCH(A55,'Daily Activity List'!$A:$A))</f>
        <v>AB - Characterization Sampling2</v>
      </c>
      <c r="I55" s="93">
        <v>3</v>
      </c>
      <c r="J55" s="93">
        <v>7</v>
      </c>
      <c r="K55" s="93">
        <v>3</v>
      </c>
      <c r="L55" s="93">
        <v>4</v>
      </c>
      <c r="M55" s="93"/>
      <c r="N55" s="93">
        <v>2</v>
      </c>
      <c r="O55" s="93"/>
      <c r="P55" s="93"/>
      <c r="Q55" s="93"/>
      <c r="R55" s="104" t="str">
        <f t="shared" si="11"/>
        <v/>
      </c>
      <c r="S55" s="104" t="str">
        <f t="shared" si="11"/>
        <v/>
      </c>
      <c r="T55" s="104" t="str">
        <f t="shared" si="11"/>
        <v/>
      </c>
      <c r="U55" s="104" t="str">
        <f t="shared" si="11"/>
        <v/>
      </c>
      <c r="V55" s="104" t="str">
        <f t="shared" si="11"/>
        <v/>
      </c>
      <c r="W55" s="104" t="str">
        <f t="shared" si="11"/>
        <v/>
      </c>
      <c r="X55" s="104">
        <f t="shared" si="11"/>
        <v>83.000000000000028</v>
      </c>
      <c r="Y55" s="104" t="str">
        <f t="shared" si="11"/>
        <v/>
      </c>
      <c r="Z55" s="104" t="str">
        <f t="shared" si="11"/>
        <v/>
      </c>
      <c r="AA55" s="104" t="str">
        <f t="shared" si="11"/>
        <v/>
      </c>
      <c r="AB55" s="104" t="str">
        <f t="shared" si="11"/>
        <v/>
      </c>
      <c r="AC55" s="104" t="str">
        <f t="shared" si="11"/>
        <v/>
      </c>
      <c r="AD55" s="104" t="str">
        <f t="shared" si="11"/>
        <v/>
      </c>
      <c r="AE55" s="104" t="str">
        <f t="shared" si="11"/>
        <v/>
      </c>
      <c r="AF55" s="104" t="str">
        <f t="shared" si="11"/>
        <v/>
      </c>
      <c r="AG55" s="104" t="str">
        <f t="shared" si="11"/>
        <v/>
      </c>
      <c r="AH55" s="104" t="str">
        <f t="shared" si="7"/>
        <v/>
      </c>
      <c r="AI55" s="104" t="str">
        <f t="shared" si="7"/>
        <v/>
      </c>
      <c r="AJ55" s="104" t="str">
        <f t="shared" si="7"/>
        <v/>
      </c>
      <c r="AK55" s="104" t="str">
        <f t="shared" si="7"/>
        <v/>
      </c>
      <c r="AL55" s="104" t="str">
        <f t="shared" si="7"/>
        <v/>
      </c>
    </row>
    <row r="56" spans="1:38" x14ac:dyDescent="0.25">
      <c r="A56" s="91">
        <v>40659</v>
      </c>
      <c r="B56" s="114">
        <v>109</v>
      </c>
      <c r="C56" s="93">
        <v>3</v>
      </c>
      <c r="D56" s="113" t="s">
        <v>1041</v>
      </c>
      <c r="E56" s="113" t="s">
        <v>976</v>
      </c>
      <c r="F56" s="136">
        <f t="shared" si="8"/>
        <v>70.000000000000071</v>
      </c>
      <c r="G56" s="349"/>
      <c r="H56" s="133" t="str">
        <f>INDEX('Daily Activity List'!B:B,MATCH(A56,'Daily Activity List'!$A:$A))</f>
        <v>AB - Characterization Sampling2</v>
      </c>
      <c r="I56" s="93">
        <v>3</v>
      </c>
      <c r="J56" s="93">
        <v>6</v>
      </c>
      <c r="K56" s="93"/>
      <c r="L56" s="93">
        <v>5</v>
      </c>
      <c r="M56" s="93"/>
      <c r="N56" s="93">
        <v>3</v>
      </c>
      <c r="O56" s="93"/>
      <c r="P56" s="93"/>
      <c r="Q56" s="93"/>
      <c r="R56" s="104" t="str">
        <f t="shared" si="11"/>
        <v/>
      </c>
      <c r="S56" s="104" t="str">
        <f t="shared" si="11"/>
        <v/>
      </c>
      <c r="T56" s="104" t="str">
        <f t="shared" si="11"/>
        <v/>
      </c>
      <c r="U56" s="104" t="str">
        <f t="shared" si="11"/>
        <v/>
      </c>
      <c r="V56" s="104" t="str">
        <f t="shared" si="11"/>
        <v/>
      </c>
      <c r="W56" s="104" t="str">
        <f t="shared" si="11"/>
        <v/>
      </c>
      <c r="X56" s="104" t="str">
        <f t="shared" si="11"/>
        <v/>
      </c>
      <c r="Y56" s="104">
        <f t="shared" si="11"/>
        <v>70.000000000000071</v>
      </c>
      <c r="Z56" s="104" t="str">
        <f t="shared" si="11"/>
        <v/>
      </c>
      <c r="AA56" s="104" t="str">
        <f t="shared" si="11"/>
        <v/>
      </c>
      <c r="AB56" s="104" t="str">
        <f t="shared" si="11"/>
        <v/>
      </c>
      <c r="AC56" s="104" t="str">
        <f t="shared" si="11"/>
        <v/>
      </c>
      <c r="AD56" s="104" t="str">
        <f t="shared" si="11"/>
        <v/>
      </c>
      <c r="AE56" s="104" t="str">
        <f t="shared" si="11"/>
        <v/>
      </c>
      <c r="AF56" s="104" t="str">
        <f t="shared" si="11"/>
        <v/>
      </c>
      <c r="AG56" s="104" t="str">
        <f t="shared" si="11"/>
        <v/>
      </c>
      <c r="AH56" s="104" t="str">
        <f t="shared" si="7"/>
        <v/>
      </c>
      <c r="AI56" s="104" t="str">
        <f t="shared" si="7"/>
        <v/>
      </c>
      <c r="AJ56" s="104" t="str">
        <f t="shared" si="7"/>
        <v/>
      </c>
      <c r="AK56" s="104" t="str">
        <f t="shared" si="7"/>
        <v/>
      </c>
      <c r="AL56" s="104" t="str">
        <f t="shared" si="7"/>
        <v/>
      </c>
    </row>
    <row r="57" spans="1:38" x14ac:dyDescent="0.25">
      <c r="A57" s="91">
        <v>40659</v>
      </c>
      <c r="B57" s="114">
        <v>110</v>
      </c>
      <c r="C57" s="93">
        <v>3</v>
      </c>
      <c r="D57" s="113">
        <v>0.55694444444444446</v>
      </c>
      <c r="E57" s="113">
        <v>0.59027777777777779</v>
      </c>
      <c r="F57" s="136">
        <f t="shared" ref="F57:F90" si="12">(E57-D57)*60*24</f>
        <v>47.999999999999986</v>
      </c>
      <c r="G57" s="349"/>
      <c r="H57" s="133" t="str">
        <f>INDEX('Daily Activity List'!B:B,MATCH(A57,'Daily Activity List'!$A:$A))</f>
        <v>AB - Characterization Sampling2</v>
      </c>
      <c r="I57" s="93">
        <v>3</v>
      </c>
      <c r="J57" s="93">
        <v>8</v>
      </c>
      <c r="K57" s="93">
        <v>3</v>
      </c>
      <c r="L57" s="93">
        <v>4</v>
      </c>
      <c r="M57" s="93"/>
      <c r="N57" s="93">
        <v>3</v>
      </c>
      <c r="O57" s="93"/>
      <c r="P57" s="93"/>
      <c r="Q57" s="93"/>
      <c r="R57" s="104" t="str">
        <f t="shared" si="11"/>
        <v/>
      </c>
      <c r="S57" s="104" t="str">
        <f t="shared" si="11"/>
        <v/>
      </c>
      <c r="T57" s="104" t="str">
        <f t="shared" si="11"/>
        <v/>
      </c>
      <c r="U57" s="104" t="str">
        <f t="shared" si="11"/>
        <v/>
      </c>
      <c r="V57" s="104" t="str">
        <f t="shared" si="11"/>
        <v/>
      </c>
      <c r="W57" s="104" t="str">
        <f t="shared" si="11"/>
        <v/>
      </c>
      <c r="X57" s="104" t="str">
        <f t="shared" si="11"/>
        <v/>
      </c>
      <c r="Y57" s="104" t="str">
        <f t="shared" si="11"/>
        <v/>
      </c>
      <c r="Z57" s="104">
        <f t="shared" si="11"/>
        <v>47.999999999999986</v>
      </c>
      <c r="AA57" s="104" t="str">
        <f t="shared" si="11"/>
        <v/>
      </c>
      <c r="AB57" s="104" t="str">
        <f t="shared" si="11"/>
        <v/>
      </c>
      <c r="AC57" s="104" t="str">
        <f t="shared" si="11"/>
        <v/>
      </c>
      <c r="AD57" s="104" t="str">
        <f t="shared" si="11"/>
        <v/>
      </c>
      <c r="AE57" s="104" t="str">
        <f t="shared" si="11"/>
        <v/>
      </c>
      <c r="AF57" s="104" t="str">
        <f t="shared" si="11"/>
        <v/>
      </c>
      <c r="AG57" s="104" t="str">
        <f t="shared" si="11"/>
        <v/>
      </c>
      <c r="AH57" s="104" t="str">
        <f t="shared" si="7"/>
        <v/>
      </c>
      <c r="AI57" s="104" t="str">
        <f t="shared" si="7"/>
        <v/>
      </c>
      <c r="AJ57" s="104" t="str">
        <f t="shared" si="7"/>
        <v/>
      </c>
      <c r="AK57" s="104" t="str">
        <f t="shared" si="7"/>
        <v/>
      </c>
      <c r="AL57" s="104" t="str">
        <f t="shared" si="7"/>
        <v/>
      </c>
    </row>
    <row r="58" spans="1:38" x14ac:dyDescent="0.25">
      <c r="A58" s="91">
        <v>40659</v>
      </c>
      <c r="B58" s="114">
        <v>206</v>
      </c>
      <c r="C58" s="114">
        <v>9</v>
      </c>
      <c r="D58" s="113" t="s">
        <v>1042</v>
      </c>
      <c r="E58" s="113" t="s">
        <v>1043</v>
      </c>
      <c r="F58" s="136">
        <f t="shared" si="12"/>
        <v>42.000000000000014</v>
      </c>
      <c r="G58" s="349"/>
      <c r="H58" s="133" t="str">
        <f>INDEX('Daily Activity List'!B:B,MATCH(A58,'Daily Activity List'!$A:$A))</f>
        <v>AB - Characterization Sampling2</v>
      </c>
      <c r="I58" s="93">
        <v>3</v>
      </c>
      <c r="J58" s="93">
        <v>8</v>
      </c>
      <c r="K58" s="93">
        <v>2</v>
      </c>
      <c r="L58" s="93">
        <v>1</v>
      </c>
      <c r="M58" s="93"/>
      <c r="N58" s="93"/>
      <c r="O58" s="93"/>
      <c r="P58" s="93">
        <v>3</v>
      </c>
      <c r="Q58" s="93"/>
      <c r="R58" s="104" t="str">
        <f t="shared" si="11"/>
        <v/>
      </c>
      <c r="S58" s="104" t="str">
        <f t="shared" si="11"/>
        <v/>
      </c>
      <c r="T58" s="104" t="str">
        <f t="shared" si="11"/>
        <v/>
      </c>
      <c r="U58" s="104" t="str">
        <f t="shared" si="11"/>
        <v/>
      </c>
      <c r="V58" s="104" t="str">
        <f t="shared" si="11"/>
        <v/>
      </c>
      <c r="W58" s="104" t="str">
        <f t="shared" si="11"/>
        <v/>
      </c>
      <c r="X58" s="104" t="str">
        <f t="shared" si="11"/>
        <v/>
      </c>
      <c r="Y58" s="104" t="str">
        <f t="shared" si="11"/>
        <v/>
      </c>
      <c r="Z58" s="104" t="str">
        <f t="shared" si="11"/>
        <v/>
      </c>
      <c r="AA58" s="104">
        <f t="shared" si="11"/>
        <v>42.000000000000014</v>
      </c>
      <c r="AB58" s="104" t="str">
        <f t="shared" si="11"/>
        <v/>
      </c>
      <c r="AC58" s="104" t="str">
        <f t="shared" si="11"/>
        <v/>
      </c>
      <c r="AD58" s="104" t="str">
        <f t="shared" si="11"/>
        <v/>
      </c>
      <c r="AE58" s="104" t="str">
        <f t="shared" si="11"/>
        <v/>
      </c>
      <c r="AF58" s="104" t="str">
        <f t="shared" si="11"/>
        <v/>
      </c>
      <c r="AG58" s="104" t="str">
        <f t="shared" si="11"/>
        <v/>
      </c>
      <c r="AH58" s="104" t="str">
        <f t="shared" si="7"/>
        <v/>
      </c>
      <c r="AI58" s="104" t="str">
        <f t="shared" si="7"/>
        <v/>
      </c>
      <c r="AJ58" s="104" t="str">
        <f t="shared" si="7"/>
        <v/>
      </c>
      <c r="AK58" s="104" t="str">
        <f t="shared" si="7"/>
        <v/>
      </c>
      <c r="AL58" s="104" t="str">
        <f t="shared" si="7"/>
        <v/>
      </c>
    </row>
    <row r="59" spans="1:38" x14ac:dyDescent="0.25">
      <c r="A59" s="91">
        <v>40659</v>
      </c>
      <c r="B59" s="114">
        <v>207</v>
      </c>
      <c r="C59" s="114">
        <v>6</v>
      </c>
      <c r="D59" s="113" t="s">
        <v>645</v>
      </c>
      <c r="E59" s="113" t="s">
        <v>1044</v>
      </c>
      <c r="F59" s="136">
        <f t="shared" si="12"/>
        <v>45</v>
      </c>
      <c r="G59" s="349"/>
      <c r="H59" s="133" t="str">
        <f>INDEX('Daily Activity List'!B:B,MATCH(A59,'Daily Activity List'!$A:$A))</f>
        <v>AB - Characterization Sampling2</v>
      </c>
      <c r="I59" s="93">
        <v>3</v>
      </c>
      <c r="J59" s="93">
        <v>9</v>
      </c>
      <c r="K59" s="93">
        <v>2</v>
      </c>
      <c r="L59" s="93"/>
      <c r="M59" s="93"/>
      <c r="N59" s="93"/>
      <c r="O59" s="93"/>
      <c r="P59" s="93">
        <v>3</v>
      </c>
      <c r="Q59" s="93"/>
      <c r="R59" s="104" t="str">
        <f t="shared" si="11"/>
        <v/>
      </c>
      <c r="S59" s="104" t="str">
        <f t="shared" si="11"/>
        <v/>
      </c>
      <c r="T59" s="104" t="str">
        <f t="shared" si="11"/>
        <v/>
      </c>
      <c r="U59" s="104" t="str">
        <f t="shared" si="11"/>
        <v/>
      </c>
      <c r="V59" s="104" t="str">
        <f t="shared" si="11"/>
        <v/>
      </c>
      <c r="W59" s="104" t="str">
        <f t="shared" si="11"/>
        <v/>
      </c>
      <c r="X59" s="104" t="str">
        <f t="shared" si="11"/>
        <v/>
      </c>
      <c r="Y59" s="104" t="str">
        <f t="shared" si="11"/>
        <v/>
      </c>
      <c r="Z59" s="104" t="str">
        <f t="shared" si="11"/>
        <v/>
      </c>
      <c r="AA59" s="104" t="str">
        <f t="shared" si="11"/>
        <v/>
      </c>
      <c r="AB59" s="104">
        <f t="shared" si="11"/>
        <v>45</v>
      </c>
      <c r="AC59" s="104" t="str">
        <f t="shared" si="11"/>
        <v/>
      </c>
      <c r="AD59" s="104" t="str">
        <f t="shared" si="11"/>
        <v/>
      </c>
      <c r="AE59" s="104" t="str">
        <f t="shared" si="11"/>
        <v/>
      </c>
      <c r="AF59" s="104" t="str">
        <f t="shared" si="11"/>
        <v/>
      </c>
      <c r="AG59" s="104" t="str">
        <f t="shared" si="11"/>
        <v/>
      </c>
      <c r="AH59" s="104" t="str">
        <f t="shared" si="7"/>
        <v/>
      </c>
      <c r="AI59" s="104" t="str">
        <f t="shared" si="7"/>
        <v/>
      </c>
      <c r="AJ59" s="104" t="str">
        <f t="shared" si="7"/>
        <v/>
      </c>
      <c r="AK59" s="104" t="str">
        <f t="shared" si="7"/>
        <v/>
      </c>
      <c r="AL59" s="104" t="str">
        <f t="shared" si="7"/>
        <v/>
      </c>
    </row>
    <row r="60" spans="1:38" x14ac:dyDescent="0.25">
      <c r="A60" s="91">
        <v>40659</v>
      </c>
      <c r="B60" s="114">
        <v>208</v>
      </c>
      <c r="C60" s="114">
        <v>9</v>
      </c>
      <c r="D60" s="113" t="s">
        <v>1045</v>
      </c>
      <c r="E60" s="113" t="s">
        <v>1046</v>
      </c>
      <c r="F60" s="136">
        <f t="shared" si="12"/>
        <v>57.999999999999957</v>
      </c>
      <c r="G60" s="349"/>
      <c r="H60" s="133" t="str">
        <f>INDEX('Daily Activity List'!B:B,MATCH(A60,'Daily Activity List'!$A:$A))</f>
        <v>AB - Characterization Sampling2</v>
      </c>
      <c r="I60" s="93">
        <v>3</v>
      </c>
      <c r="J60" s="93">
        <v>5</v>
      </c>
      <c r="K60" s="93">
        <v>2</v>
      </c>
      <c r="L60" s="93">
        <v>3</v>
      </c>
      <c r="M60" s="93"/>
      <c r="N60" s="93"/>
      <c r="O60" s="93"/>
      <c r="P60" s="93">
        <v>3</v>
      </c>
      <c r="Q60" s="93"/>
      <c r="R60" s="104" t="str">
        <f t="shared" si="11"/>
        <v/>
      </c>
      <c r="S60" s="104" t="str">
        <f t="shared" si="11"/>
        <v/>
      </c>
      <c r="T60" s="104" t="str">
        <f t="shared" si="11"/>
        <v/>
      </c>
      <c r="U60" s="104" t="str">
        <f t="shared" si="11"/>
        <v/>
      </c>
      <c r="V60" s="104" t="str">
        <f t="shared" si="11"/>
        <v/>
      </c>
      <c r="W60" s="104" t="str">
        <f t="shared" si="11"/>
        <v/>
      </c>
      <c r="X60" s="104" t="str">
        <f t="shared" si="11"/>
        <v/>
      </c>
      <c r="Y60" s="104" t="str">
        <f t="shared" si="11"/>
        <v/>
      </c>
      <c r="Z60" s="104" t="str">
        <f t="shared" si="11"/>
        <v/>
      </c>
      <c r="AA60" s="104" t="str">
        <f t="shared" si="11"/>
        <v/>
      </c>
      <c r="AB60" s="104" t="str">
        <f t="shared" si="11"/>
        <v/>
      </c>
      <c r="AC60" s="104">
        <f t="shared" si="11"/>
        <v>57.999999999999957</v>
      </c>
      <c r="AD60" s="104" t="str">
        <f t="shared" si="11"/>
        <v/>
      </c>
      <c r="AE60" s="104" t="str">
        <f t="shared" si="11"/>
        <v/>
      </c>
      <c r="AF60" s="104" t="str">
        <f t="shared" si="11"/>
        <v/>
      </c>
      <c r="AG60" s="104" t="str">
        <f t="shared" si="11"/>
        <v/>
      </c>
      <c r="AH60" s="104" t="str">
        <f t="shared" si="7"/>
        <v/>
      </c>
      <c r="AI60" s="104" t="str">
        <f t="shared" si="7"/>
        <v/>
      </c>
      <c r="AJ60" s="104" t="str">
        <f t="shared" si="7"/>
        <v/>
      </c>
      <c r="AK60" s="104" t="str">
        <f t="shared" si="7"/>
        <v/>
      </c>
      <c r="AL60" s="104" t="str">
        <f t="shared" si="7"/>
        <v/>
      </c>
    </row>
    <row r="61" spans="1:38" x14ac:dyDescent="0.25">
      <c r="A61" s="91">
        <v>40659</v>
      </c>
      <c r="B61" s="114">
        <v>209</v>
      </c>
      <c r="C61" s="93">
        <v>6</v>
      </c>
      <c r="D61" s="113" t="s">
        <v>1047</v>
      </c>
      <c r="E61" s="113" t="s">
        <v>645</v>
      </c>
      <c r="F61" s="136">
        <f t="shared" si="12"/>
        <v>62.000000000000014</v>
      </c>
      <c r="G61" s="349"/>
      <c r="H61" s="133" t="str">
        <f>INDEX('Daily Activity List'!B:B,MATCH(A61,'Daily Activity List'!$A:$A))</f>
        <v>AB - Characterization Sampling2</v>
      </c>
      <c r="I61" s="93">
        <v>3</v>
      </c>
      <c r="J61" s="93">
        <v>6</v>
      </c>
      <c r="K61" s="93">
        <v>1</v>
      </c>
      <c r="L61" s="93">
        <v>2</v>
      </c>
      <c r="M61" s="93"/>
      <c r="N61" s="93"/>
      <c r="O61" s="93"/>
      <c r="P61" s="93">
        <v>3</v>
      </c>
      <c r="Q61" s="93"/>
      <c r="R61" s="104" t="str">
        <f t="shared" si="11"/>
        <v/>
      </c>
      <c r="S61" s="104" t="str">
        <f t="shared" si="11"/>
        <v/>
      </c>
      <c r="T61" s="104" t="str">
        <f t="shared" si="11"/>
        <v/>
      </c>
      <c r="U61" s="104" t="str">
        <f t="shared" si="11"/>
        <v/>
      </c>
      <c r="V61" s="104" t="str">
        <f t="shared" si="11"/>
        <v/>
      </c>
      <c r="W61" s="104" t="str">
        <f t="shared" si="11"/>
        <v/>
      </c>
      <c r="X61" s="104" t="str">
        <f t="shared" si="11"/>
        <v/>
      </c>
      <c r="Y61" s="104" t="str">
        <f t="shared" si="11"/>
        <v/>
      </c>
      <c r="Z61" s="104" t="str">
        <f t="shared" si="11"/>
        <v/>
      </c>
      <c r="AA61" s="104" t="str">
        <f t="shared" si="11"/>
        <v/>
      </c>
      <c r="AB61" s="104" t="str">
        <f t="shared" si="11"/>
        <v/>
      </c>
      <c r="AC61" s="104" t="str">
        <f t="shared" si="11"/>
        <v/>
      </c>
      <c r="AD61" s="104">
        <f t="shared" si="11"/>
        <v>62.000000000000014</v>
      </c>
      <c r="AE61" s="104" t="str">
        <f t="shared" si="11"/>
        <v/>
      </c>
      <c r="AF61" s="104" t="str">
        <f t="shared" si="11"/>
        <v/>
      </c>
      <c r="AG61" s="104" t="str">
        <f t="shared" si="11"/>
        <v/>
      </c>
      <c r="AH61" s="104" t="str">
        <f t="shared" si="7"/>
        <v/>
      </c>
      <c r="AI61" s="104" t="str">
        <f t="shared" si="7"/>
        <v/>
      </c>
      <c r="AJ61" s="104" t="str">
        <f t="shared" si="7"/>
        <v/>
      </c>
      <c r="AK61" s="104" t="str">
        <f t="shared" si="7"/>
        <v/>
      </c>
      <c r="AL61" s="104" t="str">
        <f t="shared" si="7"/>
        <v/>
      </c>
    </row>
    <row r="62" spans="1:38" x14ac:dyDescent="0.25">
      <c r="A62" s="91">
        <v>40659</v>
      </c>
      <c r="B62" s="114">
        <v>210</v>
      </c>
      <c r="C62" s="114">
        <v>7</v>
      </c>
      <c r="D62" s="113" t="s">
        <v>1048</v>
      </c>
      <c r="E62" s="113" t="s">
        <v>1049</v>
      </c>
      <c r="F62" s="136">
        <f t="shared" si="12"/>
        <v>62.000000000000014</v>
      </c>
      <c r="G62" s="349"/>
      <c r="H62" s="133" t="str">
        <f>INDEX('Daily Activity List'!B:B,MATCH(A62,'Daily Activity List'!$A:$A))</f>
        <v>AB - Characterization Sampling2</v>
      </c>
      <c r="I62" s="93">
        <v>3</v>
      </c>
      <c r="J62" s="93">
        <v>7</v>
      </c>
      <c r="K62" s="93">
        <v>3</v>
      </c>
      <c r="L62" s="93">
        <v>3</v>
      </c>
      <c r="M62" s="93"/>
      <c r="N62" s="93"/>
      <c r="O62" s="93"/>
      <c r="P62" s="93">
        <v>3</v>
      </c>
      <c r="Q62" s="93"/>
      <c r="R62" s="104" t="str">
        <f t="shared" si="11"/>
        <v/>
      </c>
      <c r="S62" s="104" t="str">
        <f t="shared" si="11"/>
        <v/>
      </c>
      <c r="T62" s="104" t="str">
        <f t="shared" si="11"/>
        <v/>
      </c>
      <c r="U62" s="104" t="str">
        <f t="shared" si="11"/>
        <v/>
      </c>
      <c r="V62" s="104" t="str">
        <f t="shared" si="11"/>
        <v/>
      </c>
      <c r="W62" s="104" t="str">
        <f t="shared" si="11"/>
        <v/>
      </c>
      <c r="X62" s="104" t="str">
        <f t="shared" si="11"/>
        <v/>
      </c>
      <c r="Y62" s="104" t="str">
        <f t="shared" si="11"/>
        <v/>
      </c>
      <c r="Z62" s="104" t="str">
        <f t="shared" si="11"/>
        <v/>
      </c>
      <c r="AA62" s="104" t="str">
        <f t="shared" si="11"/>
        <v/>
      </c>
      <c r="AB62" s="104" t="str">
        <f t="shared" si="11"/>
        <v/>
      </c>
      <c r="AC62" s="104" t="str">
        <f t="shared" si="11"/>
        <v/>
      </c>
      <c r="AD62" s="104" t="str">
        <f t="shared" si="11"/>
        <v/>
      </c>
      <c r="AE62" s="104">
        <f t="shared" si="11"/>
        <v>62.000000000000014</v>
      </c>
      <c r="AF62" s="104" t="str">
        <f t="shared" si="11"/>
        <v/>
      </c>
      <c r="AG62" s="104" t="str">
        <f t="shared" si="11"/>
        <v/>
      </c>
      <c r="AH62" s="104" t="str">
        <f t="shared" si="7"/>
        <v/>
      </c>
      <c r="AI62" s="104" t="str">
        <f t="shared" si="7"/>
        <v/>
      </c>
      <c r="AJ62" s="104" t="str">
        <f t="shared" si="7"/>
        <v/>
      </c>
      <c r="AK62" s="104" t="str">
        <f t="shared" si="7"/>
        <v/>
      </c>
      <c r="AL62" s="104" t="str">
        <f t="shared" si="7"/>
        <v/>
      </c>
    </row>
    <row r="63" spans="1:38" x14ac:dyDescent="0.25">
      <c r="A63" s="91">
        <v>40659</v>
      </c>
      <c r="B63" s="114">
        <v>211</v>
      </c>
      <c r="C63" s="114">
        <v>7</v>
      </c>
      <c r="D63" s="113" t="s">
        <v>1050</v>
      </c>
      <c r="E63" s="113" t="s">
        <v>1048</v>
      </c>
      <c r="F63" s="136">
        <f t="shared" si="12"/>
        <v>62.000000000000014</v>
      </c>
      <c r="G63" s="349"/>
      <c r="H63" s="133" t="str">
        <f>INDEX('Daily Activity List'!B:B,MATCH(A63,'Daily Activity List'!$A:$A))</f>
        <v>AB - Characterization Sampling2</v>
      </c>
      <c r="I63" s="93">
        <v>3</v>
      </c>
      <c r="J63" s="93">
        <v>5</v>
      </c>
      <c r="K63" s="93">
        <v>2</v>
      </c>
      <c r="L63" s="93">
        <v>5</v>
      </c>
      <c r="M63" s="93"/>
      <c r="N63" s="93"/>
      <c r="O63" s="93"/>
      <c r="P63" s="93">
        <v>3</v>
      </c>
      <c r="Q63" s="93"/>
      <c r="R63" s="104" t="str">
        <f t="shared" si="11"/>
        <v/>
      </c>
      <c r="S63" s="104" t="str">
        <f t="shared" si="11"/>
        <v/>
      </c>
      <c r="T63" s="104" t="str">
        <f t="shared" si="11"/>
        <v/>
      </c>
      <c r="U63" s="104" t="str">
        <f t="shared" si="11"/>
        <v/>
      </c>
      <c r="V63" s="104" t="str">
        <f t="shared" si="11"/>
        <v/>
      </c>
      <c r="W63" s="104" t="str">
        <f t="shared" si="11"/>
        <v/>
      </c>
      <c r="X63" s="104" t="str">
        <f t="shared" si="11"/>
        <v/>
      </c>
      <c r="Y63" s="104" t="str">
        <f t="shared" si="11"/>
        <v/>
      </c>
      <c r="Z63" s="104" t="str">
        <f t="shared" si="11"/>
        <v/>
      </c>
      <c r="AA63" s="104" t="str">
        <f t="shared" si="11"/>
        <v/>
      </c>
      <c r="AB63" s="104" t="str">
        <f t="shared" si="11"/>
        <v/>
      </c>
      <c r="AC63" s="104" t="str">
        <f t="shared" si="11"/>
        <v/>
      </c>
      <c r="AD63" s="104" t="str">
        <f t="shared" si="11"/>
        <v/>
      </c>
      <c r="AE63" s="104" t="str">
        <f t="shared" si="11"/>
        <v/>
      </c>
      <c r="AF63" s="104">
        <f t="shared" si="11"/>
        <v>62.000000000000014</v>
      </c>
      <c r="AG63" s="104" t="str">
        <f t="shared" si="11"/>
        <v/>
      </c>
      <c r="AH63" s="104" t="str">
        <f t="shared" si="7"/>
        <v/>
      </c>
      <c r="AI63" s="104" t="str">
        <f t="shared" si="7"/>
        <v/>
      </c>
      <c r="AJ63" s="104" t="str">
        <f t="shared" si="7"/>
        <v/>
      </c>
      <c r="AK63" s="104" t="str">
        <f t="shared" si="7"/>
        <v/>
      </c>
      <c r="AL63" s="104" t="str">
        <f t="shared" si="7"/>
        <v/>
      </c>
    </row>
    <row r="64" spans="1:38" x14ac:dyDescent="0.25">
      <c r="A64" s="91">
        <v>40659</v>
      </c>
      <c r="B64" s="114">
        <v>212</v>
      </c>
      <c r="C64" s="114">
        <v>5</v>
      </c>
      <c r="D64" s="113" t="s">
        <v>1051</v>
      </c>
      <c r="E64" s="113" t="s">
        <v>1052</v>
      </c>
      <c r="F64" s="136">
        <f t="shared" si="12"/>
        <v>60.000000000000021</v>
      </c>
      <c r="G64" s="349"/>
      <c r="H64" s="133" t="str">
        <f>INDEX('Daily Activity List'!B:B,MATCH(A64,'Daily Activity List'!$A:$A))</f>
        <v>AB - Characterization Sampling2</v>
      </c>
      <c r="I64" s="93">
        <v>3</v>
      </c>
      <c r="J64" s="93">
        <v>5</v>
      </c>
      <c r="K64" s="93">
        <v>3</v>
      </c>
      <c r="L64" s="93">
        <v>4</v>
      </c>
      <c r="M64" s="93"/>
      <c r="N64" s="93"/>
      <c r="O64" s="93"/>
      <c r="P64" s="93">
        <v>3</v>
      </c>
      <c r="Q64" s="93"/>
      <c r="R64" s="104" t="str">
        <f t="shared" si="11"/>
        <v/>
      </c>
      <c r="S64" s="104" t="str">
        <f t="shared" si="11"/>
        <v/>
      </c>
      <c r="T64" s="104" t="str">
        <f t="shared" si="11"/>
        <v/>
      </c>
      <c r="U64" s="104" t="str">
        <f t="shared" si="11"/>
        <v/>
      </c>
      <c r="V64" s="104" t="str">
        <f t="shared" si="11"/>
        <v/>
      </c>
      <c r="W64" s="104" t="str">
        <f t="shared" si="11"/>
        <v/>
      </c>
      <c r="X64" s="104" t="str">
        <f t="shared" si="11"/>
        <v/>
      </c>
      <c r="Y64" s="104" t="str">
        <f t="shared" si="11"/>
        <v/>
      </c>
      <c r="Z64" s="104" t="str">
        <f t="shared" si="11"/>
        <v/>
      </c>
      <c r="AA64" s="104" t="str">
        <f t="shared" si="11"/>
        <v/>
      </c>
      <c r="AB64" s="104" t="str">
        <f t="shared" si="11"/>
        <v/>
      </c>
      <c r="AC64" s="104" t="str">
        <f t="shared" si="11"/>
        <v/>
      </c>
      <c r="AD64" s="104" t="str">
        <f t="shared" si="11"/>
        <v/>
      </c>
      <c r="AE64" s="104" t="str">
        <f t="shared" si="11"/>
        <v/>
      </c>
      <c r="AF64" s="104" t="str">
        <f t="shared" si="11"/>
        <v/>
      </c>
      <c r="AG64" s="104">
        <f t="shared" si="11"/>
        <v>60.000000000000021</v>
      </c>
      <c r="AH64" s="104" t="str">
        <f t="shared" si="7"/>
        <v/>
      </c>
      <c r="AI64" s="104" t="str">
        <f t="shared" si="7"/>
        <v/>
      </c>
      <c r="AJ64" s="104" t="str">
        <f t="shared" si="7"/>
        <v/>
      </c>
      <c r="AK64" s="104" t="str">
        <f t="shared" si="7"/>
        <v/>
      </c>
      <c r="AL64" s="104" t="str">
        <f t="shared" si="7"/>
        <v/>
      </c>
    </row>
    <row r="65" spans="1:38" x14ac:dyDescent="0.25">
      <c r="A65" s="91">
        <v>40659</v>
      </c>
      <c r="B65" s="114">
        <v>213</v>
      </c>
      <c r="C65" s="93">
        <v>5</v>
      </c>
      <c r="D65" s="113" t="s">
        <v>1053</v>
      </c>
      <c r="E65" s="113" t="s">
        <v>1054</v>
      </c>
      <c r="F65" s="136">
        <f t="shared" si="12"/>
        <v>56.999999999999957</v>
      </c>
      <c r="G65" s="349"/>
      <c r="H65" s="133" t="str">
        <f>INDEX('Daily Activity List'!B:B,MATCH(A65,'Daily Activity List'!$A:$A))</f>
        <v>AB - Characterization Sampling2</v>
      </c>
      <c r="I65" s="93">
        <v>3</v>
      </c>
      <c r="J65" s="93">
        <v>6</v>
      </c>
      <c r="K65" s="93">
        <v>1</v>
      </c>
      <c r="L65" s="93">
        <v>5</v>
      </c>
      <c r="M65" s="93"/>
      <c r="N65" s="93"/>
      <c r="O65" s="93"/>
      <c r="P65" s="93">
        <v>3</v>
      </c>
      <c r="Q65" s="93"/>
      <c r="R65" s="104" t="str">
        <f t="shared" si="11"/>
        <v/>
      </c>
      <c r="S65" s="104" t="str">
        <f t="shared" si="11"/>
        <v/>
      </c>
      <c r="T65" s="104" t="str">
        <f t="shared" si="11"/>
        <v/>
      </c>
      <c r="U65" s="104" t="str">
        <f t="shared" si="11"/>
        <v/>
      </c>
      <c r="V65" s="104" t="str">
        <f t="shared" si="11"/>
        <v/>
      </c>
      <c r="W65" s="104" t="str">
        <f t="shared" si="11"/>
        <v/>
      </c>
      <c r="X65" s="104" t="str">
        <f t="shared" si="11"/>
        <v/>
      </c>
      <c r="Y65" s="104" t="str">
        <f t="shared" si="11"/>
        <v/>
      </c>
      <c r="Z65" s="104" t="str">
        <f t="shared" si="11"/>
        <v/>
      </c>
      <c r="AA65" s="104" t="str">
        <f t="shared" si="11"/>
        <v/>
      </c>
      <c r="AB65" s="104" t="str">
        <f t="shared" si="11"/>
        <v/>
      </c>
      <c r="AC65" s="104" t="str">
        <f t="shared" si="11"/>
        <v/>
      </c>
      <c r="AD65" s="104" t="str">
        <f t="shared" si="11"/>
        <v/>
      </c>
      <c r="AE65" s="104" t="str">
        <f t="shared" si="11"/>
        <v/>
      </c>
      <c r="AF65" s="104" t="str">
        <f t="shared" si="11"/>
        <v/>
      </c>
      <c r="AG65" s="104" t="str">
        <f t="shared" si="11"/>
        <v/>
      </c>
      <c r="AH65" s="104">
        <f t="shared" si="7"/>
        <v>56.999999999999957</v>
      </c>
      <c r="AI65" s="104" t="str">
        <f t="shared" si="7"/>
        <v/>
      </c>
      <c r="AJ65" s="104" t="str">
        <f t="shared" si="7"/>
        <v/>
      </c>
      <c r="AK65" s="104" t="str">
        <f t="shared" si="7"/>
        <v/>
      </c>
      <c r="AL65" s="104" t="str">
        <f t="shared" si="7"/>
        <v/>
      </c>
    </row>
    <row r="66" spans="1:38" x14ac:dyDescent="0.25">
      <c r="A66" s="91">
        <v>40659</v>
      </c>
      <c r="B66" s="114" t="s">
        <v>792</v>
      </c>
      <c r="C66" s="93">
        <v>8</v>
      </c>
      <c r="D66" s="113" t="s">
        <v>1055</v>
      </c>
      <c r="E66" s="113" t="s">
        <v>1056</v>
      </c>
      <c r="F66" s="136">
        <f t="shared" si="12"/>
        <v>114.99999999999999</v>
      </c>
      <c r="G66" s="349"/>
      <c r="H66" s="133" t="str">
        <f>INDEX('Daily Activity List'!B:B,MATCH(A66,'Daily Activity List'!$A:$A))</f>
        <v>AB - Characterization Sampling2</v>
      </c>
      <c r="I66" s="93">
        <v>3</v>
      </c>
      <c r="J66" s="93">
        <v>11</v>
      </c>
      <c r="K66" s="93"/>
      <c r="L66" s="93">
        <v>4</v>
      </c>
      <c r="M66" s="93">
        <v>11</v>
      </c>
      <c r="N66" s="93"/>
      <c r="O66" s="93">
        <v>36</v>
      </c>
      <c r="P66" s="93"/>
      <c r="Q66" s="93"/>
      <c r="R66" s="104" t="str">
        <f t="shared" si="11"/>
        <v/>
      </c>
      <c r="S66" s="104" t="str">
        <f t="shared" si="11"/>
        <v/>
      </c>
      <c r="T66" s="104" t="str">
        <f t="shared" si="11"/>
        <v/>
      </c>
      <c r="U66" s="104" t="str">
        <f t="shared" si="11"/>
        <v/>
      </c>
      <c r="V66" s="104" t="str">
        <f t="shared" si="11"/>
        <v/>
      </c>
      <c r="W66" s="104" t="str">
        <f t="shared" si="11"/>
        <v/>
      </c>
      <c r="X66" s="104" t="str">
        <f t="shared" si="11"/>
        <v/>
      </c>
      <c r="Y66" s="104" t="str">
        <f t="shared" si="11"/>
        <v/>
      </c>
      <c r="Z66" s="104" t="str">
        <f t="shared" si="11"/>
        <v/>
      </c>
      <c r="AA66" s="104" t="str">
        <f t="shared" si="11"/>
        <v/>
      </c>
      <c r="AB66" s="104" t="str">
        <f t="shared" si="11"/>
        <v/>
      </c>
      <c r="AC66" s="104" t="str">
        <f t="shared" si="11"/>
        <v/>
      </c>
      <c r="AD66" s="104" t="str">
        <f t="shared" si="11"/>
        <v/>
      </c>
      <c r="AE66" s="104" t="str">
        <f t="shared" ref="R66:AG82" si="13">IF($B66=AE$1,$F66,"")</f>
        <v/>
      </c>
      <c r="AF66" s="104" t="str">
        <f t="shared" si="13"/>
        <v/>
      </c>
      <c r="AG66" s="104" t="str">
        <f t="shared" si="13"/>
        <v/>
      </c>
      <c r="AH66" s="104" t="str">
        <f t="shared" si="7"/>
        <v/>
      </c>
      <c r="AI66" s="104">
        <f t="shared" si="7"/>
        <v>114.99999999999999</v>
      </c>
      <c r="AJ66" s="104" t="str">
        <f t="shared" si="7"/>
        <v/>
      </c>
      <c r="AK66" s="104" t="str">
        <f t="shared" si="7"/>
        <v/>
      </c>
      <c r="AL66" s="104" t="str">
        <f t="shared" si="7"/>
        <v/>
      </c>
    </row>
    <row r="67" spans="1:38" x14ac:dyDescent="0.25">
      <c r="A67" s="91">
        <v>40659</v>
      </c>
      <c r="B67" s="114" t="s">
        <v>927</v>
      </c>
      <c r="C67" s="93">
        <v>4</v>
      </c>
      <c r="D67" s="113" t="s">
        <v>1057</v>
      </c>
      <c r="E67" s="113">
        <v>0.45833333333333331</v>
      </c>
      <c r="F67" s="136">
        <f t="shared" si="12"/>
        <v>159.99999999999989</v>
      </c>
      <c r="G67" s="349"/>
      <c r="H67" s="133" t="str">
        <f>INDEX('Daily Activity List'!B:B,MATCH(A67,'Daily Activity List'!$A:$A))</f>
        <v>AB - Characterization Sampling2</v>
      </c>
      <c r="I67" s="93">
        <v>25</v>
      </c>
      <c r="J67" s="93">
        <v>11</v>
      </c>
      <c r="K67" s="93" t="s">
        <v>983</v>
      </c>
      <c r="L67" s="93">
        <v>1</v>
      </c>
      <c r="M67" s="93" t="s">
        <v>983</v>
      </c>
      <c r="N67" s="93">
        <v>7</v>
      </c>
      <c r="O67" s="93" t="s">
        <v>983</v>
      </c>
      <c r="P67" s="93" t="s">
        <v>983</v>
      </c>
      <c r="Q67" s="93" t="s">
        <v>983</v>
      </c>
      <c r="R67" s="104" t="str">
        <f t="shared" si="13"/>
        <v/>
      </c>
      <c r="S67" s="104" t="str">
        <f t="shared" si="13"/>
        <v/>
      </c>
      <c r="T67" s="104" t="str">
        <f t="shared" si="13"/>
        <v/>
      </c>
      <c r="U67" s="104" t="str">
        <f t="shared" si="13"/>
        <v/>
      </c>
      <c r="V67" s="104" t="str">
        <f t="shared" si="13"/>
        <v/>
      </c>
      <c r="W67" s="104" t="str">
        <f t="shared" si="13"/>
        <v/>
      </c>
      <c r="X67" s="104" t="str">
        <f t="shared" si="13"/>
        <v/>
      </c>
      <c r="Y67" s="104" t="str">
        <f t="shared" si="13"/>
        <v/>
      </c>
      <c r="Z67" s="104" t="str">
        <f t="shared" si="13"/>
        <v/>
      </c>
      <c r="AA67" s="104" t="str">
        <f t="shared" si="13"/>
        <v/>
      </c>
      <c r="AB67" s="104" t="str">
        <f t="shared" si="13"/>
        <v/>
      </c>
      <c r="AC67" s="104" t="str">
        <f t="shared" si="13"/>
        <v/>
      </c>
      <c r="AD67" s="104" t="str">
        <f t="shared" si="13"/>
        <v/>
      </c>
      <c r="AE67" s="104" t="str">
        <f t="shared" si="13"/>
        <v/>
      </c>
      <c r="AF67" s="104" t="str">
        <f t="shared" si="13"/>
        <v/>
      </c>
      <c r="AG67" s="104" t="str">
        <f t="shared" si="13"/>
        <v/>
      </c>
      <c r="AH67" s="104" t="str">
        <f t="shared" si="7"/>
        <v/>
      </c>
      <c r="AI67" s="104" t="str">
        <f t="shared" si="7"/>
        <v/>
      </c>
      <c r="AJ67" s="104" t="str">
        <f t="shared" si="7"/>
        <v/>
      </c>
      <c r="AK67" s="104">
        <f t="shared" si="7"/>
        <v>159.99999999999989</v>
      </c>
      <c r="AL67" s="104" t="str">
        <f t="shared" si="7"/>
        <v/>
      </c>
    </row>
    <row r="68" spans="1:38" x14ac:dyDescent="0.25">
      <c r="A68" s="91">
        <v>40668</v>
      </c>
      <c r="B68" s="114" t="s">
        <v>792</v>
      </c>
      <c r="C68" s="93">
        <v>7</v>
      </c>
      <c r="D68" s="113">
        <v>0.44722222222222219</v>
      </c>
      <c r="E68" s="113">
        <v>0.51041666666666663</v>
      </c>
      <c r="F68" s="136">
        <f t="shared" si="12"/>
        <v>91</v>
      </c>
      <c r="G68" s="349"/>
      <c r="H68" s="133" t="str">
        <f>INDEX('Daily Activity List'!B:B,MATCH(A68,'Daily Activity List'!$A:$A))</f>
        <v>AB - Clearance Sampling</v>
      </c>
      <c r="I68" s="93"/>
      <c r="J68" s="93">
        <v>14</v>
      </c>
      <c r="K68" s="93"/>
      <c r="L68" s="93"/>
      <c r="M68" s="93">
        <v>11</v>
      </c>
      <c r="N68" s="93"/>
      <c r="O68" s="93">
        <v>12</v>
      </c>
      <c r="P68" s="93"/>
      <c r="Q68" s="93"/>
      <c r="R68" s="104" t="str">
        <f t="shared" si="13"/>
        <v/>
      </c>
      <c r="S68" s="104" t="str">
        <f t="shared" si="13"/>
        <v/>
      </c>
      <c r="T68" s="104" t="str">
        <f t="shared" si="13"/>
        <v/>
      </c>
      <c r="U68" s="104" t="str">
        <f t="shared" si="13"/>
        <v/>
      </c>
      <c r="V68" s="104" t="str">
        <f t="shared" si="13"/>
        <v/>
      </c>
      <c r="W68" s="104" t="str">
        <f t="shared" si="13"/>
        <v/>
      </c>
      <c r="X68" s="104" t="str">
        <f t="shared" si="13"/>
        <v/>
      </c>
      <c r="Y68" s="104" t="str">
        <f t="shared" si="13"/>
        <v/>
      </c>
      <c r="Z68" s="104" t="str">
        <f t="shared" si="13"/>
        <v/>
      </c>
      <c r="AA68" s="104" t="str">
        <f t="shared" si="13"/>
        <v/>
      </c>
      <c r="AB68" s="104" t="str">
        <f t="shared" si="13"/>
        <v/>
      </c>
      <c r="AC68" s="104" t="str">
        <f t="shared" si="13"/>
        <v/>
      </c>
      <c r="AD68" s="104" t="str">
        <f t="shared" si="13"/>
        <v/>
      </c>
      <c r="AE68" s="104" t="str">
        <f t="shared" si="13"/>
        <v/>
      </c>
      <c r="AF68" s="104" t="str">
        <f t="shared" si="13"/>
        <v/>
      </c>
      <c r="AG68" s="104" t="str">
        <f t="shared" si="13"/>
        <v/>
      </c>
      <c r="AH68" s="104" t="str">
        <f t="shared" si="7"/>
        <v/>
      </c>
      <c r="AI68" s="104">
        <f t="shared" si="7"/>
        <v>91</v>
      </c>
      <c r="AJ68" s="104" t="str">
        <f t="shared" si="7"/>
        <v/>
      </c>
      <c r="AK68" s="104" t="str">
        <f t="shared" si="7"/>
        <v/>
      </c>
      <c r="AL68" s="104" t="str">
        <f t="shared" si="7"/>
        <v/>
      </c>
    </row>
    <row r="69" spans="1:38" x14ac:dyDescent="0.25">
      <c r="A69" s="91">
        <v>40668</v>
      </c>
      <c r="B69" s="114">
        <v>102</v>
      </c>
      <c r="C69" s="93">
        <v>7</v>
      </c>
      <c r="D69" s="113">
        <v>0.51041666666666663</v>
      </c>
      <c r="E69" s="113">
        <v>0.56597222222222221</v>
      </c>
      <c r="F69" s="136">
        <f t="shared" si="12"/>
        <v>80.000000000000028</v>
      </c>
      <c r="G69" s="349"/>
      <c r="H69" s="133" t="str">
        <f>INDEX('Daily Activity List'!B:B,MATCH(A69,'Daily Activity List'!$A:$A))</f>
        <v>AB - Clearance Sampling</v>
      </c>
      <c r="I69" s="93"/>
      <c r="J69" s="93">
        <v>15</v>
      </c>
      <c r="K69" s="93"/>
      <c r="L69" s="93"/>
      <c r="M69" s="93">
        <v>11</v>
      </c>
      <c r="N69" s="93"/>
      <c r="O69" s="93">
        <v>12</v>
      </c>
      <c r="P69" s="93"/>
      <c r="Q69" s="93"/>
      <c r="R69" s="104">
        <f t="shared" si="13"/>
        <v>80.000000000000028</v>
      </c>
      <c r="S69" s="104" t="str">
        <f t="shared" si="13"/>
        <v/>
      </c>
      <c r="T69" s="104" t="str">
        <f t="shared" si="13"/>
        <v/>
      </c>
      <c r="U69" s="104" t="str">
        <f t="shared" si="13"/>
        <v/>
      </c>
      <c r="V69" s="104" t="str">
        <f t="shared" si="13"/>
        <v/>
      </c>
      <c r="W69" s="104" t="str">
        <f t="shared" si="13"/>
        <v/>
      </c>
      <c r="X69" s="104" t="str">
        <f t="shared" si="13"/>
        <v/>
      </c>
      <c r="Y69" s="104" t="str">
        <f t="shared" si="13"/>
        <v/>
      </c>
      <c r="Z69" s="104" t="str">
        <f t="shared" si="13"/>
        <v/>
      </c>
      <c r="AA69" s="104" t="str">
        <f t="shared" si="13"/>
        <v/>
      </c>
      <c r="AB69" s="104" t="str">
        <f t="shared" si="13"/>
        <v/>
      </c>
      <c r="AC69" s="104" t="str">
        <f t="shared" si="13"/>
        <v/>
      </c>
      <c r="AD69" s="104" t="str">
        <f t="shared" si="13"/>
        <v/>
      </c>
      <c r="AE69" s="104" t="str">
        <f t="shared" si="13"/>
        <v/>
      </c>
      <c r="AF69" s="104" t="str">
        <f t="shared" si="13"/>
        <v/>
      </c>
      <c r="AG69" s="104" t="str">
        <f t="shared" si="13"/>
        <v/>
      </c>
      <c r="AH69" s="104" t="str">
        <f t="shared" si="7"/>
        <v/>
      </c>
      <c r="AI69" s="104" t="str">
        <f t="shared" si="7"/>
        <v/>
      </c>
      <c r="AJ69" s="104" t="str">
        <f t="shared" si="7"/>
        <v/>
      </c>
      <c r="AK69" s="104" t="str">
        <f t="shared" si="7"/>
        <v/>
      </c>
      <c r="AL69" s="104" t="str">
        <f t="shared" si="7"/>
        <v/>
      </c>
    </row>
    <row r="70" spans="1:38" x14ac:dyDescent="0.25">
      <c r="A70" s="91">
        <v>40668</v>
      </c>
      <c r="B70" s="114">
        <v>103</v>
      </c>
      <c r="C70" s="93">
        <v>5</v>
      </c>
      <c r="D70" s="113">
        <v>0.51736111111111105</v>
      </c>
      <c r="E70" s="113">
        <v>0.54583333333333328</v>
      </c>
      <c r="F70" s="136">
        <f t="shared" si="12"/>
        <v>41.000000000000014</v>
      </c>
      <c r="G70" s="349"/>
      <c r="H70" s="133" t="str">
        <f>INDEX('Daily Activity List'!B:B,MATCH(A70,'Daily Activity List'!$A:$A))</f>
        <v>AB - Clearance Sampling</v>
      </c>
      <c r="I70" s="93"/>
      <c r="J70" s="93">
        <v>8</v>
      </c>
      <c r="K70" s="93">
        <v>2</v>
      </c>
      <c r="L70" s="93"/>
      <c r="M70" s="93"/>
      <c r="N70" s="93">
        <v>4</v>
      </c>
      <c r="O70" s="93"/>
      <c r="P70" s="93"/>
      <c r="Q70" s="93"/>
      <c r="R70" s="104" t="str">
        <f t="shared" si="13"/>
        <v/>
      </c>
      <c r="S70" s="104">
        <f t="shared" si="13"/>
        <v>41.000000000000014</v>
      </c>
      <c r="T70" s="104" t="str">
        <f t="shared" si="13"/>
        <v/>
      </c>
      <c r="U70" s="104" t="str">
        <f t="shared" si="13"/>
        <v/>
      </c>
      <c r="V70" s="104" t="str">
        <f t="shared" si="13"/>
        <v/>
      </c>
      <c r="W70" s="104" t="str">
        <f t="shared" si="13"/>
        <v/>
      </c>
      <c r="X70" s="104" t="str">
        <f t="shared" si="13"/>
        <v/>
      </c>
      <c r="Y70" s="104" t="str">
        <f t="shared" si="13"/>
        <v/>
      </c>
      <c r="Z70" s="104" t="str">
        <f t="shared" si="13"/>
        <v/>
      </c>
      <c r="AA70" s="104" t="str">
        <f t="shared" si="13"/>
        <v/>
      </c>
      <c r="AB70" s="104" t="str">
        <f t="shared" si="13"/>
        <v/>
      </c>
      <c r="AC70" s="104" t="str">
        <f t="shared" si="13"/>
        <v/>
      </c>
      <c r="AD70" s="104" t="str">
        <f t="shared" si="13"/>
        <v/>
      </c>
      <c r="AE70" s="104" t="str">
        <f t="shared" si="13"/>
        <v/>
      </c>
      <c r="AF70" s="104" t="str">
        <f t="shared" si="13"/>
        <v/>
      </c>
      <c r="AG70" s="104" t="str">
        <f t="shared" si="13"/>
        <v/>
      </c>
      <c r="AH70" s="104" t="str">
        <f t="shared" si="7"/>
        <v/>
      </c>
      <c r="AI70" s="104" t="str">
        <f t="shared" si="7"/>
        <v/>
      </c>
      <c r="AJ70" s="104" t="str">
        <f t="shared" si="7"/>
        <v/>
      </c>
      <c r="AK70" s="104" t="str">
        <f t="shared" si="7"/>
        <v/>
      </c>
      <c r="AL70" s="104" t="str">
        <f t="shared" si="7"/>
        <v/>
      </c>
    </row>
    <row r="71" spans="1:38" x14ac:dyDescent="0.25">
      <c r="A71" s="91">
        <v>40668</v>
      </c>
      <c r="B71" s="114">
        <v>104</v>
      </c>
      <c r="C71" s="93">
        <v>5</v>
      </c>
      <c r="D71" s="113">
        <v>0.54652777777777783</v>
      </c>
      <c r="E71" s="113">
        <v>0.58194444444444449</v>
      </c>
      <c r="F71" s="136">
        <f t="shared" si="12"/>
        <v>50.999999999999979</v>
      </c>
      <c r="G71" s="349"/>
      <c r="H71" s="133" t="str">
        <f>INDEX('Daily Activity List'!B:B,MATCH(A71,'Daily Activity List'!$A:$A))</f>
        <v>AB - Clearance Sampling</v>
      </c>
      <c r="I71" s="93"/>
      <c r="J71" s="93">
        <v>7</v>
      </c>
      <c r="K71" s="93"/>
      <c r="L71" s="93"/>
      <c r="M71" s="93"/>
      <c r="N71" s="93">
        <v>3</v>
      </c>
      <c r="O71" s="93"/>
      <c r="P71" s="93"/>
      <c r="Q71" s="93"/>
      <c r="R71" s="104" t="str">
        <f t="shared" si="13"/>
        <v/>
      </c>
      <c r="S71" s="104" t="str">
        <f t="shared" si="13"/>
        <v/>
      </c>
      <c r="T71" s="104">
        <f t="shared" si="13"/>
        <v>50.999999999999979</v>
      </c>
      <c r="U71" s="104" t="str">
        <f t="shared" si="13"/>
        <v/>
      </c>
      <c r="V71" s="104" t="str">
        <f t="shared" si="13"/>
        <v/>
      </c>
      <c r="W71" s="104" t="str">
        <f t="shared" si="13"/>
        <v/>
      </c>
      <c r="X71" s="104" t="str">
        <f t="shared" si="13"/>
        <v/>
      </c>
      <c r="Y71" s="104" t="str">
        <f t="shared" si="13"/>
        <v/>
      </c>
      <c r="Z71" s="104" t="str">
        <f t="shared" si="13"/>
        <v/>
      </c>
      <c r="AA71" s="104" t="str">
        <f t="shared" si="13"/>
        <v/>
      </c>
      <c r="AB71" s="104" t="str">
        <f t="shared" si="13"/>
        <v/>
      </c>
      <c r="AC71" s="104" t="str">
        <f t="shared" si="13"/>
        <v/>
      </c>
      <c r="AD71" s="104" t="str">
        <f t="shared" si="13"/>
        <v/>
      </c>
      <c r="AE71" s="104" t="str">
        <f t="shared" si="13"/>
        <v/>
      </c>
      <c r="AF71" s="104" t="str">
        <f t="shared" si="13"/>
        <v/>
      </c>
      <c r="AG71" s="104" t="str">
        <f t="shared" si="13"/>
        <v/>
      </c>
      <c r="AH71" s="104" t="str">
        <f t="shared" ref="AH71:AL120" si="14">IF($B71=AH$1,$F71,"")</f>
        <v/>
      </c>
      <c r="AI71" s="104" t="str">
        <f t="shared" si="14"/>
        <v/>
      </c>
      <c r="AJ71" s="104" t="str">
        <f t="shared" si="14"/>
        <v/>
      </c>
      <c r="AK71" s="104" t="str">
        <f t="shared" si="14"/>
        <v/>
      </c>
      <c r="AL71" s="104" t="str">
        <f t="shared" si="14"/>
        <v/>
      </c>
    </row>
    <row r="72" spans="1:38" x14ac:dyDescent="0.25">
      <c r="A72" s="91">
        <v>40668</v>
      </c>
      <c r="B72" s="114">
        <v>105</v>
      </c>
      <c r="C72" s="93">
        <v>5</v>
      </c>
      <c r="D72" s="113">
        <v>0.47430555555555554</v>
      </c>
      <c r="E72" s="113">
        <v>0.51666666666666672</v>
      </c>
      <c r="F72" s="136">
        <f t="shared" si="12"/>
        <v>61.000000000000099</v>
      </c>
      <c r="G72" s="349"/>
      <c r="H72" s="133" t="str">
        <f>INDEX('Daily Activity List'!B:B,MATCH(A72,'Daily Activity List'!$A:$A))</f>
        <v>AB - Clearance Sampling</v>
      </c>
      <c r="I72" s="93"/>
      <c r="J72" s="93">
        <v>9</v>
      </c>
      <c r="K72" s="93"/>
      <c r="L72" s="93"/>
      <c r="M72" s="93"/>
      <c r="N72" s="93">
        <v>3</v>
      </c>
      <c r="O72" s="93"/>
      <c r="P72" s="93"/>
      <c r="Q72" s="93"/>
      <c r="R72" s="104" t="str">
        <f t="shared" si="13"/>
        <v/>
      </c>
      <c r="S72" s="104" t="str">
        <f t="shared" si="13"/>
        <v/>
      </c>
      <c r="T72" s="104" t="str">
        <f t="shared" si="13"/>
        <v/>
      </c>
      <c r="U72" s="104">
        <f t="shared" si="13"/>
        <v>61.000000000000099</v>
      </c>
      <c r="V72" s="104" t="str">
        <f t="shared" si="13"/>
        <v/>
      </c>
      <c r="W72" s="104" t="str">
        <f t="shared" si="13"/>
        <v/>
      </c>
      <c r="X72" s="104" t="str">
        <f t="shared" si="13"/>
        <v/>
      </c>
      <c r="Y72" s="104" t="str">
        <f t="shared" si="13"/>
        <v/>
      </c>
      <c r="Z72" s="104" t="str">
        <f t="shared" si="13"/>
        <v/>
      </c>
      <c r="AA72" s="104" t="str">
        <f t="shared" si="13"/>
        <v/>
      </c>
      <c r="AB72" s="104" t="str">
        <f t="shared" si="13"/>
        <v/>
      </c>
      <c r="AC72" s="104" t="str">
        <f t="shared" si="13"/>
        <v/>
      </c>
      <c r="AD72" s="104" t="str">
        <f t="shared" si="13"/>
        <v/>
      </c>
      <c r="AE72" s="104" t="str">
        <f t="shared" si="13"/>
        <v/>
      </c>
      <c r="AF72" s="104" t="str">
        <f t="shared" si="13"/>
        <v/>
      </c>
      <c r="AG72" s="104" t="str">
        <f t="shared" si="13"/>
        <v/>
      </c>
      <c r="AH72" s="104" t="str">
        <f t="shared" si="14"/>
        <v/>
      </c>
      <c r="AI72" s="104" t="str">
        <f t="shared" si="14"/>
        <v/>
      </c>
      <c r="AJ72" s="104" t="str">
        <f t="shared" si="14"/>
        <v/>
      </c>
      <c r="AK72" s="104" t="str">
        <f t="shared" si="14"/>
        <v/>
      </c>
      <c r="AL72" s="104" t="str">
        <f t="shared" si="14"/>
        <v/>
      </c>
    </row>
    <row r="73" spans="1:38" x14ac:dyDescent="0.25">
      <c r="A73" s="91">
        <v>40668</v>
      </c>
      <c r="B73" s="114">
        <v>106</v>
      </c>
      <c r="C73" s="93">
        <v>1</v>
      </c>
      <c r="D73" s="113">
        <v>0.58750000000000002</v>
      </c>
      <c r="E73" s="129">
        <v>0.66111111111111109</v>
      </c>
      <c r="F73" s="136">
        <f t="shared" si="12"/>
        <v>105.99999999999994</v>
      </c>
      <c r="G73" s="349"/>
      <c r="H73" s="133" t="str">
        <f>INDEX('Daily Activity List'!B:B,MATCH(A73,'Daily Activity List'!$A:$A))</f>
        <v>AB - Clearance Sampling</v>
      </c>
      <c r="I73" s="93"/>
      <c r="J73" s="93">
        <v>7</v>
      </c>
      <c r="K73" s="93"/>
      <c r="L73" s="93">
        <v>1</v>
      </c>
      <c r="M73" s="93"/>
      <c r="N73" s="93">
        <v>4</v>
      </c>
      <c r="O73" s="93"/>
      <c r="P73" s="93"/>
      <c r="Q73" s="93"/>
      <c r="R73" s="104" t="str">
        <f t="shared" si="13"/>
        <v/>
      </c>
      <c r="S73" s="104" t="str">
        <f t="shared" si="13"/>
        <v/>
      </c>
      <c r="T73" s="104" t="str">
        <f t="shared" si="13"/>
        <v/>
      </c>
      <c r="U73" s="104" t="str">
        <f t="shared" si="13"/>
        <v/>
      </c>
      <c r="V73" s="104">
        <f t="shared" si="13"/>
        <v>105.99999999999994</v>
      </c>
      <c r="W73" s="104" t="str">
        <f t="shared" si="13"/>
        <v/>
      </c>
      <c r="X73" s="104" t="str">
        <f t="shared" si="13"/>
        <v/>
      </c>
      <c r="Y73" s="104" t="str">
        <f t="shared" si="13"/>
        <v/>
      </c>
      <c r="Z73" s="104" t="str">
        <f t="shared" si="13"/>
        <v/>
      </c>
      <c r="AA73" s="104" t="str">
        <f t="shared" si="13"/>
        <v/>
      </c>
      <c r="AB73" s="104" t="str">
        <f t="shared" si="13"/>
        <v/>
      </c>
      <c r="AC73" s="104" t="str">
        <f t="shared" si="13"/>
        <v/>
      </c>
      <c r="AD73" s="104" t="str">
        <f t="shared" si="13"/>
        <v/>
      </c>
      <c r="AE73" s="104" t="str">
        <f t="shared" si="13"/>
        <v/>
      </c>
      <c r="AF73" s="104" t="str">
        <f t="shared" si="13"/>
        <v/>
      </c>
      <c r="AG73" s="104" t="str">
        <f t="shared" si="13"/>
        <v/>
      </c>
      <c r="AH73" s="104" t="str">
        <f t="shared" si="14"/>
        <v/>
      </c>
      <c r="AI73" s="104" t="str">
        <f t="shared" si="14"/>
        <v/>
      </c>
      <c r="AJ73" s="104" t="str">
        <f t="shared" si="14"/>
        <v/>
      </c>
      <c r="AK73" s="104" t="str">
        <f t="shared" si="14"/>
        <v/>
      </c>
      <c r="AL73" s="104" t="str">
        <f t="shared" si="14"/>
        <v/>
      </c>
    </row>
    <row r="74" spans="1:38" x14ac:dyDescent="0.25">
      <c r="A74" s="91">
        <v>40668</v>
      </c>
      <c r="B74" s="114">
        <v>107</v>
      </c>
      <c r="C74" s="93">
        <v>5</v>
      </c>
      <c r="D74" s="113">
        <v>0.43402777777777773</v>
      </c>
      <c r="E74" s="113">
        <v>0.47430555555555554</v>
      </c>
      <c r="F74" s="136">
        <f t="shared" si="12"/>
        <v>58.000000000000028</v>
      </c>
      <c r="G74" s="349"/>
      <c r="H74" s="133" t="str">
        <f>INDEX('Daily Activity List'!B:B,MATCH(A74,'Daily Activity List'!$A:$A))</f>
        <v>AB - Clearance Sampling</v>
      </c>
      <c r="I74" s="93"/>
      <c r="J74" s="93">
        <v>8</v>
      </c>
      <c r="K74" s="93"/>
      <c r="L74" s="93"/>
      <c r="M74" s="93"/>
      <c r="N74" s="93">
        <v>4</v>
      </c>
      <c r="O74" s="93"/>
      <c r="P74" s="93"/>
      <c r="Q74" s="93"/>
      <c r="R74" s="104" t="str">
        <f t="shared" si="13"/>
        <v/>
      </c>
      <c r="S74" s="104" t="str">
        <f t="shared" si="13"/>
        <v/>
      </c>
      <c r="T74" s="104" t="str">
        <f t="shared" si="13"/>
        <v/>
      </c>
      <c r="U74" s="104" t="str">
        <f t="shared" si="13"/>
        <v/>
      </c>
      <c r="V74" s="104" t="str">
        <f t="shared" si="13"/>
        <v/>
      </c>
      <c r="W74" s="104">
        <f t="shared" si="13"/>
        <v>58.000000000000028</v>
      </c>
      <c r="X74" s="104" t="str">
        <f t="shared" si="13"/>
        <v/>
      </c>
      <c r="Y74" s="104" t="str">
        <f t="shared" si="13"/>
        <v/>
      </c>
      <c r="Z74" s="104" t="str">
        <f t="shared" si="13"/>
        <v/>
      </c>
      <c r="AA74" s="104" t="str">
        <f t="shared" si="13"/>
        <v/>
      </c>
      <c r="AB74" s="104" t="str">
        <f t="shared" si="13"/>
        <v/>
      </c>
      <c r="AC74" s="104" t="str">
        <f t="shared" si="13"/>
        <v/>
      </c>
      <c r="AD74" s="104" t="str">
        <f t="shared" si="13"/>
        <v/>
      </c>
      <c r="AE74" s="104" t="str">
        <f t="shared" si="13"/>
        <v/>
      </c>
      <c r="AF74" s="104" t="str">
        <f t="shared" si="13"/>
        <v/>
      </c>
      <c r="AG74" s="104" t="str">
        <f t="shared" si="13"/>
        <v/>
      </c>
      <c r="AH74" s="104" t="str">
        <f t="shared" si="14"/>
        <v/>
      </c>
      <c r="AI74" s="104" t="str">
        <f t="shared" si="14"/>
        <v/>
      </c>
      <c r="AJ74" s="104" t="str">
        <f t="shared" si="14"/>
        <v/>
      </c>
      <c r="AK74" s="104" t="str">
        <f t="shared" si="14"/>
        <v/>
      </c>
      <c r="AL74" s="104" t="str">
        <f t="shared" si="14"/>
        <v/>
      </c>
    </row>
    <row r="75" spans="1:38" x14ac:dyDescent="0.25">
      <c r="A75" s="91">
        <v>40668</v>
      </c>
      <c r="B75" s="114">
        <v>108</v>
      </c>
      <c r="C75" s="93">
        <v>6</v>
      </c>
      <c r="D75" s="113">
        <v>0.4993055555555555</v>
      </c>
      <c r="E75" s="113">
        <v>0.53888888888888886</v>
      </c>
      <c r="F75" s="136">
        <f t="shared" si="12"/>
        <v>57.000000000000043</v>
      </c>
      <c r="G75" s="349"/>
      <c r="H75" s="133" t="str">
        <f>INDEX('Daily Activity List'!B:B,MATCH(A75,'Daily Activity List'!$A:$A))</f>
        <v>AB - Clearance Sampling</v>
      </c>
      <c r="I75" s="93"/>
      <c r="J75" s="93">
        <v>8</v>
      </c>
      <c r="K75" s="93"/>
      <c r="L75" s="93">
        <v>2</v>
      </c>
      <c r="M75" s="93"/>
      <c r="N75" s="93">
        <v>4</v>
      </c>
      <c r="O75" s="93"/>
      <c r="P75" s="93"/>
      <c r="Q75" s="93"/>
      <c r="R75" s="104" t="str">
        <f t="shared" si="13"/>
        <v/>
      </c>
      <c r="S75" s="104" t="str">
        <f t="shared" si="13"/>
        <v/>
      </c>
      <c r="T75" s="104" t="str">
        <f t="shared" si="13"/>
        <v/>
      </c>
      <c r="U75" s="104" t="str">
        <f t="shared" si="13"/>
        <v/>
      </c>
      <c r="V75" s="104" t="str">
        <f t="shared" si="13"/>
        <v/>
      </c>
      <c r="W75" s="104" t="str">
        <f t="shared" si="13"/>
        <v/>
      </c>
      <c r="X75" s="104">
        <f t="shared" si="13"/>
        <v>57.000000000000043</v>
      </c>
      <c r="Y75" s="104" t="str">
        <f t="shared" si="13"/>
        <v/>
      </c>
      <c r="Z75" s="104" t="str">
        <f t="shared" si="13"/>
        <v/>
      </c>
      <c r="AA75" s="104" t="str">
        <f t="shared" si="13"/>
        <v/>
      </c>
      <c r="AB75" s="104" t="str">
        <f t="shared" si="13"/>
        <v/>
      </c>
      <c r="AC75" s="104" t="str">
        <f t="shared" si="13"/>
        <v/>
      </c>
      <c r="AD75" s="104" t="str">
        <f t="shared" si="13"/>
        <v/>
      </c>
      <c r="AE75" s="104" t="str">
        <f t="shared" si="13"/>
        <v/>
      </c>
      <c r="AF75" s="104" t="str">
        <f t="shared" si="13"/>
        <v/>
      </c>
      <c r="AG75" s="104" t="str">
        <f t="shared" si="13"/>
        <v/>
      </c>
      <c r="AH75" s="104" t="str">
        <f t="shared" si="14"/>
        <v/>
      </c>
      <c r="AI75" s="104" t="str">
        <f t="shared" si="14"/>
        <v/>
      </c>
      <c r="AJ75" s="104" t="str">
        <f t="shared" si="14"/>
        <v/>
      </c>
      <c r="AK75" s="104" t="str">
        <f t="shared" si="14"/>
        <v/>
      </c>
      <c r="AL75" s="104" t="str">
        <f t="shared" si="14"/>
        <v/>
      </c>
    </row>
    <row r="76" spans="1:38" x14ac:dyDescent="0.25">
      <c r="A76" s="91">
        <v>40668</v>
      </c>
      <c r="B76" s="114">
        <v>109</v>
      </c>
      <c r="C76" s="93">
        <v>6</v>
      </c>
      <c r="D76" s="113">
        <v>0.5395833333333333</v>
      </c>
      <c r="E76" s="113">
        <v>0.56458333333333333</v>
      </c>
      <c r="F76" s="136">
        <f t="shared" si="12"/>
        <v>36.000000000000028</v>
      </c>
      <c r="G76" s="349"/>
      <c r="H76" s="133" t="str">
        <f>INDEX('Daily Activity List'!B:B,MATCH(A76,'Daily Activity List'!$A:$A))</f>
        <v>AB - Clearance Sampling</v>
      </c>
      <c r="I76" s="93"/>
      <c r="J76" s="93">
        <v>10</v>
      </c>
      <c r="K76" s="93"/>
      <c r="L76" s="93"/>
      <c r="M76" s="93"/>
      <c r="N76" s="93">
        <v>4</v>
      </c>
      <c r="O76" s="93"/>
      <c r="P76" s="93"/>
      <c r="Q76" s="93"/>
      <c r="R76" s="104" t="str">
        <f t="shared" si="13"/>
        <v/>
      </c>
      <c r="S76" s="104" t="str">
        <f t="shared" si="13"/>
        <v/>
      </c>
      <c r="T76" s="104" t="str">
        <f t="shared" si="13"/>
        <v/>
      </c>
      <c r="U76" s="104" t="str">
        <f t="shared" si="13"/>
        <v/>
      </c>
      <c r="V76" s="104" t="str">
        <f t="shared" si="13"/>
        <v/>
      </c>
      <c r="W76" s="104" t="str">
        <f t="shared" si="13"/>
        <v/>
      </c>
      <c r="X76" s="104" t="str">
        <f t="shared" si="13"/>
        <v/>
      </c>
      <c r="Y76" s="104">
        <f t="shared" si="13"/>
        <v>36.000000000000028</v>
      </c>
      <c r="Z76" s="104" t="str">
        <f t="shared" si="13"/>
        <v/>
      </c>
      <c r="AA76" s="104" t="str">
        <f t="shared" si="13"/>
        <v/>
      </c>
      <c r="AB76" s="104" t="str">
        <f t="shared" si="13"/>
        <v/>
      </c>
      <c r="AC76" s="104" t="str">
        <f t="shared" si="13"/>
        <v/>
      </c>
      <c r="AD76" s="104" t="str">
        <f t="shared" si="13"/>
        <v/>
      </c>
      <c r="AE76" s="104" t="str">
        <f t="shared" si="13"/>
        <v/>
      </c>
      <c r="AF76" s="104" t="str">
        <f t="shared" si="13"/>
        <v/>
      </c>
      <c r="AG76" s="104" t="str">
        <f t="shared" si="13"/>
        <v/>
      </c>
      <c r="AH76" s="104" t="str">
        <f t="shared" si="14"/>
        <v/>
      </c>
      <c r="AI76" s="104" t="str">
        <f t="shared" si="14"/>
        <v/>
      </c>
      <c r="AJ76" s="104" t="str">
        <f t="shared" si="14"/>
        <v/>
      </c>
      <c r="AK76" s="104" t="str">
        <f t="shared" si="14"/>
        <v/>
      </c>
      <c r="AL76" s="104" t="str">
        <f t="shared" si="14"/>
        <v/>
      </c>
    </row>
    <row r="77" spans="1:38" x14ac:dyDescent="0.25">
      <c r="A77" s="91">
        <v>40668</v>
      </c>
      <c r="B77" s="114">
        <v>110</v>
      </c>
      <c r="C77" s="93">
        <v>6</v>
      </c>
      <c r="D77" s="113">
        <v>0.45208333333333334</v>
      </c>
      <c r="E77" s="113">
        <v>0.49861111111111112</v>
      </c>
      <c r="F77" s="136">
        <f t="shared" si="12"/>
        <v>67</v>
      </c>
      <c r="G77" s="349"/>
      <c r="H77" s="133" t="str">
        <f>INDEX('Daily Activity List'!B:B,MATCH(A77,'Daily Activity List'!$A:$A))</f>
        <v>AB - Clearance Sampling</v>
      </c>
      <c r="I77" s="93"/>
      <c r="J77" s="93">
        <v>9</v>
      </c>
      <c r="K77" s="93"/>
      <c r="L77" s="93">
        <v>2</v>
      </c>
      <c r="M77" s="93"/>
      <c r="N77" s="93">
        <v>4</v>
      </c>
      <c r="O77" s="93"/>
      <c r="P77" s="93"/>
      <c r="Q77" s="93"/>
      <c r="R77" s="104" t="str">
        <f t="shared" si="13"/>
        <v/>
      </c>
      <c r="S77" s="104" t="str">
        <f t="shared" si="13"/>
        <v/>
      </c>
      <c r="T77" s="104" t="str">
        <f t="shared" si="13"/>
        <v/>
      </c>
      <c r="U77" s="104" t="str">
        <f t="shared" si="13"/>
        <v/>
      </c>
      <c r="V77" s="104" t="str">
        <f t="shared" si="13"/>
        <v/>
      </c>
      <c r="W77" s="104" t="str">
        <f t="shared" si="13"/>
        <v/>
      </c>
      <c r="X77" s="104" t="str">
        <f t="shared" si="13"/>
        <v/>
      </c>
      <c r="Y77" s="104" t="str">
        <f t="shared" si="13"/>
        <v/>
      </c>
      <c r="Z77" s="104">
        <f t="shared" si="13"/>
        <v>67</v>
      </c>
      <c r="AA77" s="104" t="str">
        <f t="shared" si="13"/>
        <v/>
      </c>
      <c r="AB77" s="104" t="str">
        <f t="shared" si="13"/>
        <v/>
      </c>
      <c r="AC77" s="104" t="str">
        <f t="shared" si="13"/>
        <v/>
      </c>
      <c r="AD77" s="104" t="str">
        <f t="shared" si="13"/>
        <v/>
      </c>
      <c r="AE77" s="104" t="str">
        <f t="shared" si="13"/>
        <v/>
      </c>
      <c r="AF77" s="104" t="str">
        <f t="shared" si="13"/>
        <v/>
      </c>
      <c r="AG77" s="104" t="str">
        <f t="shared" si="13"/>
        <v/>
      </c>
      <c r="AH77" s="104" t="str">
        <f t="shared" si="14"/>
        <v/>
      </c>
      <c r="AI77" s="104" t="str">
        <f t="shared" si="14"/>
        <v/>
      </c>
      <c r="AJ77" s="104" t="str">
        <f t="shared" si="14"/>
        <v/>
      </c>
      <c r="AK77" s="104" t="str">
        <f t="shared" si="14"/>
        <v/>
      </c>
      <c r="AL77" s="104" t="str">
        <f t="shared" si="14"/>
        <v/>
      </c>
    </row>
    <row r="78" spans="1:38" x14ac:dyDescent="0.25">
      <c r="A78" s="91">
        <v>40668</v>
      </c>
      <c r="B78" s="114">
        <v>206</v>
      </c>
      <c r="C78" s="93">
        <v>4</v>
      </c>
      <c r="D78" s="113">
        <v>0.49236111111111108</v>
      </c>
      <c r="E78" s="113">
        <v>0.51041666666666663</v>
      </c>
      <c r="F78" s="136">
        <f t="shared" si="12"/>
        <v>25.999999999999986</v>
      </c>
      <c r="G78" s="349"/>
      <c r="H78" s="133" t="str">
        <f>INDEX('Daily Activity List'!B:B,MATCH(A78,'Daily Activity List'!$A:$A))</f>
        <v>AB - Clearance Sampling</v>
      </c>
      <c r="I78" s="93"/>
      <c r="J78" s="93">
        <v>8</v>
      </c>
      <c r="K78" s="93"/>
      <c r="L78" s="93"/>
      <c r="M78" s="93"/>
      <c r="N78" s="93"/>
      <c r="O78" s="93"/>
      <c r="P78" s="93"/>
      <c r="Q78" s="93"/>
      <c r="R78" s="104" t="str">
        <f t="shared" si="13"/>
        <v/>
      </c>
      <c r="S78" s="104" t="str">
        <f t="shared" si="13"/>
        <v/>
      </c>
      <c r="T78" s="104" t="str">
        <f t="shared" si="13"/>
        <v/>
      </c>
      <c r="U78" s="104" t="str">
        <f t="shared" si="13"/>
        <v/>
      </c>
      <c r="V78" s="104" t="str">
        <f t="shared" si="13"/>
        <v/>
      </c>
      <c r="W78" s="104" t="str">
        <f t="shared" si="13"/>
        <v/>
      </c>
      <c r="X78" s="104" t="str">
        <f t="shared" si="13"/>
        <v/>
      </c>
      <c r="Y78" s="104" t="str">
        <f t="shared" si="13"/>
        <v/>
      </c>
      <c r="Z78" s="104" t="str">
        <f t="shared" si="13"/>
        <v/>
      </c>
      <c r="AA78" s="104">
        <f t="shared" si="13"/>
        <v>25.999999999999986</v>
      </c>
      <c r="AB78" s="104" t="str">
        <f t="shared" si="13"/>
        <v/>
      </c>
      <c r="AC78" s="104" t="str">
        <f t="shared" si="13"/>
        <v/>
      </c>
      <c r="AD78" s="104" t="str">
        <f t="shared" si="13"/>
        <v/>
      </c>
      <c r="AE78" s="104" t="str">
        <f t="shared" si="13"/>
        <v/>
      </c>
      <c r="AF78" s="104" t="str">
        <f t="shared" si="13"/>
        <v/>
      </c>
      <c r="AG78" s="104" t="str">
        <f t="shared" si="13"/>
        <v/>
      </c>
      <c r="AH78" s="104" t="str">
        <f t="shared" si="14"/>
        <v/>
      </c>
      <c r="AI78" s="104" t="str">
        <f t="shared" si="14"/>
        <v/>
      </c>
      <c r="AJ78" s="104" t="str">
        <f t="shared" si="14"/>
        <v/>
      </c>
      <c r="AK78" s="104" t="str">
        <f t="shared" si="14"/>
        <v/>
      </c>
      <c r="AL78" s="104" t="str">
        <f t="shared" si="14"/>
        <v/>
      </c>
    </row>
    <row r="79" spans="1:38" x14ac:dyDescent="0.25">
      <c r="A79" s="91">
        <v>40668</v>
      </c>
      <c r="B79" s="114">
        <v>207</v>
      </c>
      <c r="C79" s="93">
        <v>4</v>
      </c>
      <c r="D79" s="113">
        <v>0.51111111111111118</v>
      </c>
      <c r="E79" s="113">
        <v>0.53125</v>
      </c>
      <c r="F79" s="136">
        <f t="shared" si="12"/>
        <v>28.999999999999897</v>
      </c>
      <c r="G79" s="349"/>
      <c r="H79" s="133" t="str">
        <f>INDEX('Daily Activity List'!B:B,MATCH(A79,'Daily Activity List'!$A:$A))</f>
        <v>AB - Clearance Sampling</v>
      </c>
      <c r="I79" s="93"/>
      <c r="J79" s="93">
        <v>9</v>
      </c>
      <c r="K79" s="93"/>
      <c r="L79" s="93"/>
      <c r="M79" s="93"/>
      <c r="N79" s="93"/>
      <c r="O79" s="93"/>
      <c r="P79" s="93"/>
      <c r="Q79" s="93"/>
      <c r="R79" s="104" t="str">
        <f t="shared" si="13"/>
        <v/>
      </c>
      <c r="S79" s="104" t="str">
        <f t="shared" si="13"/>
        <v/>
      </c>
      <c r="T79" s="104" t="str">
        <f t="shared" si="13"/>
        <v/>
      </c>
      <c r="U79" s="104" t="str">
        <f t="shared" si="13"/>
        <v/>
      </c>
      <c r="V79" s="104" t="str">
        <f t="shared" si="13"/>
        <v/>
      </c>
      <c r="W79" s="104" t="str">
        <f t="shared" si="13"/>
        <v/>
      </c>
      <c r="X79" s="104" t="str">
        <f t="shared" si="13"/>
        <v/>
      </c>
      <c r="Y79" s="104" t="str">
        <f t="shared" si="13"/>
        <v/>
      </c>
      <c r="Z79" s="104" t="str">
        <f t="shared" si="13"/>
        <v/>
      </c>
      <c r="AA79" s="104" t="str">
        <f t="shared" si="13"/>
        <v/>
      </c>
      <c r="AB79" s="104">
        <f t="shared" si="13"/>
        <v>28.999999999999897</v>
      </c>
      <c r="AC79" s="104" t="str">
        <f t="shared" si="13"/>
        <v/>
      </c>
      <c r="AD79" s="104" t="str">
        <f t="shared" si="13"/>
        <v/>
      </c>
      <c r="AE79" s="104" t="str">
        <f t="shared" si="13"/>
        <v/>
      </c>
      <c r="AF79" s="104" t="str">
        <f t="shared" si="13"/>
        <v/>
      </c>
      <c r="AG79" s="104" t="str">
        <f t="shared" si="13"/>
        <v/>
      </c>
      <c r="AH79" s="104" t="str">
        <f t="shared" si="14"/>
        <v/>
      </c>
      <c r="AI79" s="104" t="str">
        <f t="shared" si="14"/>
        <v/>
      </c>
      <c r="AJ79" s="104" t="str">
        <f t="shared" si="14"/>
        <v/>
      </c>
      <c r="AK79" s="104" t="str">
        <f t="shared" si="14"/>
        <v/>
      </c>
      <c r="AL79" s="104" t="str">
        <f t="shared" si="14"/>
        <v/>
      </c>
    </row>
    <row r="80" spans="1:38" x14ac:dyDescent="0.25">
      <c r="A80" s="91">
        <v>40668</v>
      </c>
      <c r="B80" s="114">
        <v>208</v>
      </c>
      <c r="C80" s="93">
        <v>4</v>
      </c>
      <c r="D80" s="113">
        <v>0.41805555555555557</v>
      </c>
      <c r="E80" s="113">
        <v>0.46180555555555558</v>
      </c>
      <c r="F80" s="136">
        <f t="shared" si="12"/>
        <v>63.000000000000021</v>
      </c>
      <c r="G80" s="349"/>
      <c r="H80" s="133" t="str">
        <f>INDEX('Daily Activity List'!B:B,MATCH(A80,'Daily Activity List'!$A:$A))</f>
        <v>AB - Clearance Sampling</v>
      </c>
      <c r="I80" s="93"/>
      <c r="J80" s="93">
        <v>7</v>
      </c>
      <c r="K80" s="93"/>
      <c r="L80" s="93">
        <v>1</v>
      </c>
      <c r="M80" s="93"/>
      <c r="N80" s="93"/>
      <c r="O80" s="93"/>
      <c r="P80" s="93"/>
      <c r="Q80" s="93"/>
      <c r="R80" s="104" t="str">
        <f t="shared" si="13"/>
        <v/>
      </c>
      <c r="S80" s="104" t="str">
        <f t="shared" si="13"/>
        <v/>
      </c>
      <c r="T80" s="104" t="str">
        <f t="shared" si="13"/>
        <v/>
      </c>
      <c r="U80" s="104" t="str">
        <f t="shared" si="13"/>
        <v/>
      </c>
      <c r="V80" s="104" t="str">
        <f t="shared" si="13"/>
        <v/>
      </c>
      <c r="W80" s="104" t="str">
        <f t="shared" si="13"/>
        <v/>
      </c>
      <c r="X80" s="104" t="str">
        <f t="shared" si="13"/>
        <v/>
      </c>
      <c r="Y80" s="104" t="str">
        <f t="shared" si="13"/>
        <v/>
      </c>
      <c r="Z80" s="104" t="str">
        <f t="shared" si="13"/>
        <v/>
      </c>
      <c r="AA80" s="104" t="str">
        <f t="shared" si="13"/>
        <v/>
      </c>
      <c r="AB80" s="104" t="str">
        <f t="shared" si="13"/>
        <v/>
      </c>
      <c r="AC80" s="104">
        <f t="shared" si="13"/>
        <v>63.000000000000021</v>
      </c>
      <c r="AD80" s="104" t="str">
        <f t="shared" si="13"/>
        <v/>
      </c>
      <c r="AE80" s="104" t="str">
        <f t="shared" si="13"/>
        <v/>
      </c>
      <c r="AF80" s="104" t="str">
        <f t="shared" si="13"/>
        <v/>
      </c>
      <c r="AG80" s="104" t="str">
        <f t="shared" si="13"/>
        <v/>
      </c>
      <c r="AH80" s="104" t="str">
        <f t="shared" si="14"/>
        <v/>
      </c>
      <c r="AI80" s="104" t="str">
        <f t="shared" si="14"/>
        <v/>
      </c>
      <c r="AJ80" s="104" t="str">
        <f t="shared" si="14"/>
        <v/>
      </c>
      <c r="AK80" s="104" t="str">
        <f t="shared" si="14"/>
        <v/>
      </c>
      <c r="AL80" s="104" t="str">
        <f t="shared" si="14"/>
        <v/>
      </c>
    </row>
    <row r="81" spans="1:38" x14ac:dyDescent="0.25">
      <c r="A81" s="91">
        <v>40668</v>
      </c>
      <c r="B81" s="114">
        <v>209</v>
      </c>
      <c r="C81" s="93">
        <v>4</v>
      </c>
      <c r="D81" s="113">
        <v>0.46249999999999997</v>
      </c>
      <c r="E81" s="113">
        <v>0.4916666666666667</v>
      </c>
      <c r="F81" s="136">
        <f t="shared" si="12"/>
        <v>42.000000000000092</v>
      </c>
      <c r="G81" s="349"/>
      <c r="H81" s="133" t="str">
        <f>INDEX('Daily Activity List'!B:B,MATCH(A81,'Daily Activity List'!$A:$A))</f>
        <v>AB - Clearance Sampling</v>
      </c>
      <c r="I81" s="93"/>
      <c r="J81" s="93">
        <v>8</v>
      </c>
      <c r="K81" s="93"/>
      <c r="L81" s="93"/>
      <c r="M81" s="93"/>
      <c r="N81" s="93"/>
      <c r="O81" s="93"/>
      <c r="P81" s="93"/>
      <c r="Q81" s="93"/>
      <c r="R81" s="104" t="str">
        <f t="shared" si="13"/>
        <v/>
      </c>
      <c r="S81" s="104" t="str">
        <f t="shared" si="13"/>
        <v/>
      </c>
      <c r="T81" s="104" t="str">
        <f t="shared" si="13"/>
        <v/>
      </c>
      <c r="U81" s="104" t="str">
        <f t="shared" si="13"/>
        <v/>
      </c>
      <c r="V81" s="104" t="str">
        <f t="shared" si="13"/>
        <v/>
      </c>
      <c r="W81" s="104" t="str">
        <f t="shared" si="13"/>
        <v/>
      </c>
      <c r="X81" s="104" t="str">
        <f t="shared" si="13"/>
        <v/>
      </c>
      <c r="Y81" s="104" t="str">
        <f t="shared" si="13"/>
        <v/>
      </c>
      <c r="Z81" s="104" t="str">
        <f t="shared" si="13"/>
        <v/>
      </c>
      <c r="AA81" s="104" t="str">
        <f t="shared" si="13"/>
        <v/>
      </c>
      <c r="AB81" s="104" t="str">
        <f t="shared" si="13"/>
        <v/>
      </c>
      <c r="AC81" s="104" t="str">
        <f t="shared" si="13"/>
        <v/>
      </c>
      <c r="AD81" s="104">
        <f t="shared" si="13"/>
        <v>42.000000000000092</v>
      </c>
      <c r="AE81" s="104" t="str">
        <f t="shared" si="13"/>
        <v/>
      </c>
      <c r="AF81" s="104" t="str">
        <f t="shared" si="13"/>
        <v/>
      </c>
      <c r="AG81" s="104" t="str">
        <f t="shared" si="13"/>
        <v/>
      </c>
      <c r="AH81" s="104" t="str">
        <f t="shared" si="14"/>
        <v/>
      </c>
      <c r="AI81" s="104" t="str">
        <f t="shared" si="14"/>
        <v/>
      </c>
      <c r="AJ81" s="104" t="str">
        <f t="shared" si="14"/>
        <v/>
      </c>
      <c r="AK81" s="104" t="str">
        <f t="shared" si="14"/>
        <v/>
      </c>
      <c r="AL81" s="104" t="str">
        <f t="shared" si="14"/>
        <v/>
      </c>
    </row>
    <row r="82" spans="1:38" x14ac:dyDescent="0.25">
      <c r="A82" s="91">
        <v>40668</v>
      </c>
      <c r="B82" s="114">
        <v>210</v>
      </c>
      <c r="C82" s="93">
        <v>3</v>
      </c>
      <c r="D82" s="113">
        <v>0.46875</v>
      </c>
      <c r="E82" s="113">
        <v>0.50902777777777775</v>
      </c>
      <c r="F82" s="136">
        <f t="shared" si="12"/>
        <v>57.999999999999957</v>
      </c>
      <c r="G82" s="349"/>
      <c r="H82" s="133" t="str">
        <f>INDEX('Daily Activity List'!B:B,MATCH(A82,'Daily Activity List'!$A:$A))</f>
        <v>AB - Clearance Sampling</v>
      </c>
      <c r="I82" s="93"/>
      <c r="J82" s="93">
        <v>8</v>
      </c>
      <c r="K82" s="93"/>
      <c r="L82" s="93">
        <v>2</v>
      </c>
      <c r="M82" s="93"/>
      <c r="N82" s="93"/>
      <c r="O82" s="93"/>
      <c r="P82" s="93"/>
      <c r="Q82" s="93"/>
      <c r="R82" s="104" t="str">
        <f t="shared" si="13"/>
        <v/>
      </c>
      <c r="S82" s="104" t="str">
        <f t="shared" si="13"/>
        <v/>
      </c>
      <c r="T82" s="104" t="str">
        <f t="shared" si="13"/>
        <v/>
      </c>
      <c r="U82" s="104" t="str">
        <f t="shared" si="13"/>
        <v/>
      </c>
      <c r="V82" s="104" t="str">
        <f t="shared" si="13"/>
        <v/>
      </c>
      <c r="W82" s="104" t="str">
        <f t="shared" si="13"/>
        <v/>
      </c>
      <c r="X82" s="104" t="str">
        <f t="shared" si="13"/>
        <v/>
      </c>
      <c r="Y82" s="104" t="str">
        <f t="shared" si="13"/>
        <v/>
      </c>
      <c r="Z82" s="104" t="str">
        <f t="shared" si="13"/>
        <v/>
      </c>
      <c r="AA82" s="104" t="str">
        <f t="shared" si="13"/>
        <v/>
      </c>
      <c r="AB82" s="104" t="str">
        <f t="shared" si="13"/>
        <v/>
      </c>
      <c r="AC82" s="104" t="str">
        <f t="shared" si="13"/>
        <v/>
      </c>
      <c r="AD82" s="104" t="str">
        <f t="shared" ref="R82:AG97" si="15">IF($B82=AD$1,$F82,"")</f>
        <v/>
      </c>
      <c r="AE82" s="104">
        <f t="shared" si="15"/>
        <v>57.999999999999957</v>
      </c>
      <c r="AF82" s="104" t="str">
        <f t="shared" si="15"/>
        <v/>
      </c>
      <c r="AG82" s="104" t="str">
        <f t="shared" si="15"/>
        <v/>
      </c>
      <c r="AH82" s="104" t="str">
        <f t="shared" si="14"/>
        <v/>
      </c>
      <c r="AI82" s="104" t="str">
        <f t="shared" si="14"/>
        <v/>
      </c>
      <c r="AJ82" s="104" t="str">
        <f t="shared" si="14"/>
        <v/>
      </c>
      <c r="AK82" s="104" t="str">
        <f t="shared" si="14"/>
        <v/>
      </c>
      <c r="AL82" s="104" t="str">
        <f t="shared" si="14"/>
        <v/>
      </c>
    </row>
    <row r="83" spans="1:38" x14ac:dyDescent="0.25">
      <c r="A83" s="91">
        <v>40668</v>
      </c>
      <c r="B83" s="114">
        <v>211</v>
      </c>
      <c r="C83" s="93">
        <v>3</v>
      </c>
      <c r="D83" s="113">
        <v>0.50902777777777775</v>
      </c>
      <c r="E83" s="113">
        <v>0.53194444444444444</v>
      </c>
      <c r="F83" s="136">
        <f t="shared" si="12"/>
        <v>33.000000000000043</v>
      </c>
      <c r="G83" s="349"/>
      <c r="H83" s="133" t="str">
        <f>INDEX('Daily Activity List'!B:B,MATCH(A83,'Daily Activity List'!$A:$A))</f>
        <v>AB - Clearance Sampling</v>
      </c>
      <c r="I83" s="93"/>
      <c r="J83" s="93">
        <v>9</v>
      </c>
      <c r="K83" s="93">
        <v>1</v>
      </c>
      <c r="L83" s="93"/>
      <c r="M83" s="93"/>
      <c r="N83" s="93"/>
      <c r="O83" s="93"/>
      <c r="P83" s="93"/>
      <c r="Q83" s="93"/>
      <c r="R83" s="104" t="str">
        <f t="shared" si="15"/>
        <v/>
      </c>
      <c r="S83" s="104" t="str">
        <f t="shared" si="15"/>
        <v/>
      </c>
      <c r="T83" s="104" t="str">
        <f t="shared" si="15"/>
        <v/>
      </c>
      <c r="U83" s="104" t="str">
        <f t="shared" si="15"/>
        <v/>
      </c>
      <c r="V83" s="104" t="str">
        <f t="shared" si="15"/>
        <v/>
      </c>
      <c r="W83" s="104" t="str">
        <f t="shared" si="15"/>
        <v/>
      </c>
      <c r="X83" s="104" t="str">
        <f t="shared" si="15"/>
        <v/>
      </c>
      <c r="Y83" s="104" t="str">
        <f t="shared" si="15"/>
        <v/>
      </c>
      <c r="Z83" s="104" t="str">
        <f t="shared" si="15"/>
        <v/>
      </c>
      <c r="AA83" s="104" t="str">
        <f t="shared" si="15"/>
        <v/>
      </c>
      <c r="AB83" s="104" t="str">
        <f t="shared" si="15"/>
        <v/>
      </c>
      <c r="AC83" s="104" t="str">
        <f t="shared" si="15"/>
        <v/>
      </c>
      <c r="AD83" s="104" t="str">
        <f t="shared" si="15"/>
        <v/>
      </c>
      <c r="AE83" s="104" t="str">
        <f t="shared" si="15"/>
        <v/>
      </c>
      <c r="AF83" s="104">
        <f t="shared" si="15"/>
        <v>33.000000000000043</v>
      </c>
      <c r="AG83" s="104" t="str">
        <f t="shared" si="15"/>
        <v/>
      </c>
      <c r="AH83" s="104" t="str">
        <f t="shared" si="14"/>
        <v/>
      </c>
      <c r="AI83" s="104" t="str">
        <f t="shared" si="14"/>
        <v/>
      </c>
      <c r="AJ83" s="104" t="str">
        <f t="shared" si="14"/>
        <v/>
      </c>
      <c r="AK83" s="104" t="str">
        <f t="shared" si="14"/>
        <v/>
      </c>
      <c r="AL83" s="104" t="str">
        <f t="shared" si="14"/>
        <v/>
      </c>
    </row>
    <row r="84" spans="1:38" x14ac:dyDescent="0.25">
      <c r="A84" s="91">
        <v>40668</v>
      </c>
      <c r="B84" s="114">
        <v>212</v>
      </c>
      <c r="C84" s="93">
        <v>3</v>
      </c>
      <c r="D84" s="113">
        <v>0.4368055555555555</v>
      </c>
      <c r="E84" s="113">
        <v>0.46875</v>
      </c>
      <c r="F84" s="136">
        <f t="shared" si="12"/>
        <v>46.000000000000078</v>
      </c>
      <c r="G84" s="349"/>
      <c r="H84" s="133" t="str">
        <f>INDEX('Daily Activity List'!B:B,MATCH(A84,'Daily Activity List'!$A:$A))</f>
        <v>AB - Clearance Sampling</v>
      </c>
      <c r="I84" s="93"/>
      <c r="J84" s="93">
        <v>6</v>
      </c>
      <c r="K84" s="93"/>
      <c r="L84" s="93">
        <v>2</v>
      </c>
      <c r="M84" s="93"/>
      <c r="N84" s="93"/>
      <c r="O84" s="93"/>
      <c r="P84" s="93"/>
      <c r="Q84" s="93"/>
      <c r="R84" s="104" t="str">
        <f t="shared" si="15"/>
        <v/>
      </c>
      <c r="S84" s="104" t="str">
        <f t="shared" si="15"/>
        <v/>
      </c>
      <c r="T84" s="104" t="str">
        <f t="shared" si="15"/>
        <v/>
      </c>
      <c r="U84" s="104" t="str">
        <f t="shared" si="15"/>
        <v/>
      </c>
      <c r="V84" s="104" t="str">
        <f t="shared" si="15"/>
        <v/>
      </c>
      <c r="W84" s="104" t="str">
        <f t="shared" si="15"/>
        <v/>
      </c>
      <c r="X84" s="104" t="str">
        <f t="shared" si="15"/>
        <v/>
      </c>
      <c r="Y84" s="104" t="str">
        <f t="shared" si="15"/>
        <v/>
      </c>
      <c r="Z84" s="104" t="str">
        <f t="shared" si="15"/>
        <v/>
      </c>
      <c r="AA84" s="104" t="str">
        <f t="shared" si="15"/>
        <v/>
      </c>
      <c r="AB84" s="104" t="str">
        <f t="shared" si="15"/>
        <v/>
      </c>
      <c r="AC84" s="104" t="str">
        <f t="shared" si="15"/>
        <v/>
      </c>
      <c r="AD84" s="104" t="str">
        <f t="shared" si="15"/>
        <v/>
      </c>
      <c r="AE84" s="104" t="str">
        <f t="shared" si="15"/>
        <v/>
      </c>
      <c r="AF84" s="104" t="str">
        <f t="shared" si="15"/>
        <v/>
      </c>
      <c r="AG84" s="104">
        <f t="shared" si="15"/>
        <v>46.000000000000078</v>
      </c>
      <c r="AH84" s="104" t="str">
        <f t="shared" si="14"/>
        <v/>
      </c>
      <c r="AI84" s="104" t="str">
        <f t="shared" si="14"/>
        <v/>
      </c>
      <c r="AJ84" s="104" t="str">
        <f t="shared" si="14"/>
        <v/>
      </c>
      <c r="AK84" s="104" t="str">
        <f t="shared" si="14"/>
        <v/>
      </c>
      <c r="AL84" s="104" t="str">
        <f t="shared" si="14"/>
        <v/>
      </c>
    </row>
    <row r="85" spans="1:38" x14ac:dyDescent="0.25">
      <c r="A85" s="91">
        <v>40668</v>
      </c>
      <c r="B85" s="114">
        <v>213</v>
      </c>
      <c r="C85" s="93">
        <v>3</v>
      </c>
      <c r="D85" s="113">
        <v>0.39166666666666666</v>
      </c>
      <c r="E85" s="113">
        <v>0.43611111111111112</v>
      </c>
      <c r="F85" s="136">
        <f t="shared" si="12"/>
        <v>64</v>
      </c>
      <c r="G85" s="349"/>
      <c r="H85" s="133" t="str">
        <f>INDEX('Daily Activity List'!B:B,MATCH(A85,'Daily Activity List'!$A:$A))</f>
        <v>AB - Clearance Sampling</v>
      </c>
      <c r="I85" s="93"/>
      <c r="J85" s="93">
        <v>10</v>
      </c>
      <c r="K85" s="93"/>
      <c r="L85" s="93"/>
      <c r="M85" s="93"/>
      <c r="N85" s="93"/>
      <c r="O85" s="93"/>
      <c r="P85" s="93"/>
      <c r="Q85" s="93"/>
      <c r="R85" s="104" t="str">
        <f t="shared" si="15"/>
        <v/>
      </c>
      <c r="S85" s="104" t="str">
        <f t="shared" si="15"/>
        <v/>
      </c>
      <c r="T85" s="104" t="str">
        <f t="shared" si="15"/>
        <v/>
      </c>
      <c r="U85" s="104" t="str">
        <f t="shared" si="15"/>
        <v/>
      </c>
      <c r="V85" s="104" t="str">
        <f t="shared" si="15"/>
        <v/>
      </c>
      <c r="W85" s="104" t="str">
        <f t="shared" si="15"/>
        <v/>
      </c>
      <c r="X85" s="104" t="str">
        <f t="shared" si="15"/>
        <v/>
      </c>
      <c r="Y85" s="104" t="str">
        <f t="shared" si="15"/>
        <v/>
      </c>
      <c r="Z85" s="104" t="str">
        <f t="shared" si="15"/>
        <v/>
      </c>
      <c r="AA85" s="104" t="str">
        <f t="shared" si="15"/>
        <v/>
      </c>
      <c r="AB85" s="104" t="str">
        <f t="shared" si="15"/>
        <v/>
      </c>
      <c r="AC85" s="104" t="str">
        <f t="shared" si="15"/>
        <v/>
      </c>
      <c r="AD85" s="104" t="str">
        <f t="shared" si="15"/>
        <v/>
      </c>
      <c r="AE85" s="104" t="str">
        <f t="shared" si="15"/>
        <v/>
      </c>
      <c r="AF85" s="104" t="str">
        <f t="shared" si="15"/>
        <v/>
      </c>
      <c r="AG85" s="104" t="str">
        <f t="shared" si="15"/>
        <v/>
      </c>
      <c r="AH85" s="104">
        <f t="shared" si="14"/>
        <v>64</v>
      </c>
      <c r="AI85" s="104" t="str">
        <f t="shared" si="14"/>
        <v/>
      </c>
      <c r="AJ85" s="104" t="str">
        <f t="shared" si="14"/>
        <v/>
      </c>
      <c r="AK85" s="104" t="str">
        <f t="shared" si="14"/>
        <v/>
      </c>
      <c r="AL85" s="104" t="str">
        <f t="shared" si="14"/>
        <v/>
      </c>
    </row>
    <row r="86" spans="1:38" x14ac:dyDescent="0.25">
      <c r="A86" s="91">
        <v>40668</v>
      </c>
      <c r="B86" s="114" t="s">
        <v>927</v>
      </c>
      <c r="C86" s="93">
        <v>2</v>
      </c>
      <c r="D86" s="113">
        <v>0.37638888888888888</v>
      </c>
      <c r="E86" s="113">
        <v>0.53749999999999998</v>
      </c>
      <c r="F86" s="136">
        <f t="shared" si="12"/>
        <v>232</v>
      </c>
      <c r="G86" s="349"/>
      <c r="H86" s="133" t="str">
        <f>INDEX('Daily Activity List'!B:B,MATCH(A86,'Daily Activity List'!$A:$A))</f>
        <v>AB - Clearance Sampling</v>
      </c>
      <c r="I86" s="93">
        <v>28</v>
      </c>
      <c r="J86" s="93">
        <v>11</v>
      </c>
      <c r="K86" s="93"/>
      <c r="L86" s="93">
        <v>1</v>
      </c>
      <c r="M86" s="93" t="s">
        <v>983</v>
      </c>
      <c r="N86" s="93">
        <v>14</v>
      </c>
      <c r="O86" s="93" t="s">
        <v>983</v>
      </c>
      <c r="P86" s="93" t="s">
        <v>983</v>
      </c>
      <c r="Q86" s="93" t="s">
        <v>983</v>
      </c>
      <c r="R86" s="104" t="str">
        <f t="shared" si="15"/>
        <v/>
      </c>
      <c r="S86" s="104" t="str">
        <f t="shared" si="15"/>
        <v/>
      </c>
      <c r="T86" s="104" t="str">
        <f t="shared" si="15"/>
        <v/>
      </c>
      <c r="U86" s="104" t="str">
        <f t="shared" si="15"/>
        <v/>
      </c>
      <c r="V86" s="104" t="str">
        <f t="shared" si="15"/>
        <v/>
      </c>
      <c r="W86" s="104" t="str">
        <f t="shared" si="15"/>
        <v/>
      </c>
      <c r="X86" s="104" t="str">
        <f t="shared" si="15"/>
        <v/>
      </c>
      <c r="Y86" s="104" t="str">
        <f t="shared" si="15"/>
        <v/>
      </c>
      <c r="Z86" s="104" t="str">
        <f t="shared" si="15"/>
        <v/>
      </c>
      <c r="AA86" s="104" t="str">
        <f t="shared" si="15"/>
        <v/>
      </c>
      <c r="AB86" s="104" t="str">
        <f t="shared" si="15"/>
        <v/>
      </c>
      <c r="AC86" s="104" t="str">
        <f t="shared" si="15"/>
        <v/>
      </c>
      <c r="AD86" s="104" t="str">
        <f t="shared" si="15"/>
        <v/>
      </c>
      <c r="AE86" s="104" t="str">
        <f t="shared" si="15"/>
        <v/>
      </c>
      <c r="AF86" s="104" t="str">
        <f t="shared" si="15"/>
        <v/>
      </c>
      <c r="AG86" s="104" t="str">
        <f t="shared" si="15"/>
        <v/>
      </c>
      <c r="AH86" s="104" t="str">
        <f t="shared" si="14"/>
        <v/>
      </c>
      <c r="AI86" s="104" t="str">
        <f t="shared" si="14"/>
        <v/>
      </c>
      <c r="AJ86" s="104" t="str">
        <f t="shared" si="14"/>
        <v/>
      </c>
      <c r="AK86" s="104">
        <f t="shared" si="14"/>
        <v>232</v>
      </c>
      <c r="AL86" s="104" t="str">
        <f t="shared" si="14"/>
        <v/>
      </c>
    </row>
    <row r="87" spans="1:38" x14ac:dyDescent="0.25">
      <c r="A87" s="91">
        <v>40668</v>
      </c>
      <c r="B87" s="114" t="s">
        <v>928</v>
      </c>
      <c r="C87" s="93">
        <v>1</v>
      </c>
      <c r="D87" s="113">
        <v>0.36874999999999997</v>
      </c>
      <c r="E87" s="113">
        <v>0.42986111111111108</v>
      </c>
      <c r="F87" s="136">
        <f t="shared" si="12"/>
        <v>88</v>
      </c>
      <c r="G87" s="349"/>
      <c r="H87" s="133" t="str">
        <f>INDEX('Daily Activity List'!B:B,MATCH(A87,'Daily Activity List'!$A:$A))</f>
        <v>AB - Clearance Sampling</v>
      </c>
      <c r="I87" s="93" t="s">
        <v>983</v>
      </c>
      <c r="J87" s="93">
        <v>48</v>
      </c>
      <c r="K87" s="93" t="s">
        <v>983</v>
      </c>
      <c r="L87" s="93">
        <v>2</v>
      </c>
      <c r="M87" s="93" t="s">
        <v>983</v>
      </c>
      <c r="N87" s="93" t="s">
        <v>983</v>
      </c>
      <c r="O87" s="93" t="s">
        <v>983</v>
      </c>
      <c r="P87" s="93" t="s">
        <v>983</v>
      </c>
      <c r="Q87" s="93" t="s">
        <v>983</v>
      </c>
      <c r="R87" s="104" t="str">
        <f t="shared" si="15"/>
        <v/>
      </c>
      <c r="S87" s="104" t="str">
        <f t="shared" si="15"/>
        <v/>
      </c>
      <c r="T87" s="104" t="str">
        <f t="shared" si="15"/>
        <v/>
      </c>
      <c r="U87" s="104" t="str">
        <f t="shared" si="15"/>
        <v/>
      </c>
      <c r="V87" s="104" t="str">
        <f t="shared" si="15"/>
        <v/>
      </c>
      <c r="W87" s="104" t="str">
        <f t="shared" si="15"/>
        <v/>
      </c>
      <c r="X87" s="104" t="str">
        <f t="shared" si="15"/>
        <v/>
      </c>
      <c r="Y87" s="104" t="str">
        <f t="shared" si="15"/>
        <v/>
      </c>
      <c r="Z87" s="104" t="str">
        <f t="shared" si="15"/>
        <v/>
      </c>
      <c r="AA87" s="104" t="str">
        <f t="shared" si="15"/>
        <v/>
      </c>
      <c r="AB87" s="104" t="str">
        <f t="shared" si="15"/>
        <v/>
      </c>
      <c r="AC87" s="104" t="str">
        <f t="shared" si="15"/>
        <v/>
      </c>
      <c r="AD87" s="104" t="str">
        <f t="shared" si="15"/>
        <v/>
      </c>
      <c r="AE87" s="104" t="str">
        <f t="shared" si="15"/>
        <v/>
      </c>
      <c r="AF87" s="104" t="str">
        <f t="shared" si="15"/>
        <v/>
      </c>
      <c r="AG87" s="104" t="str">
        <f t="shared" si="15"/>
        <v/>
      </c>
      <c r="AH87" s="104" t="str">
        <f t="shared" si="14"/>
        <v/>
      </c>
      <c r="AI87" s="104" t="str">
        <f t="shared" si="14"/>
        <v/>
      </c>
      <c r="AJ87" s="104" t="str">
        <f t="shared" si="14"/>
        <v/>
      </c>
      <c r="AK87" s="104" t="str">
        <f t="shared" si="14"/>
        <v/>
      </c>
      <c r="AL87" s="104">
        <f t="shared" si="14"/>
        <v>88</v>
      </c>
    </row>
    <row r="88" spans="1:38" x14ac:dyDescent="0.25">
      <c r="A88" s="91">
        <v>40668</v>
      </c>
      <c r="B88" s="114" t="s">
        <v>927</v>
      </c>
      <c r="C88" s="93">
        <v>2</v>
      </c>
      <c r="D88" s="113">
        <v>0.59652777777777777</v>
      </c>
      <c r="E88" s="113">
        <v>0.64652777777777781</v>
      </c>
      <c r="F88" s="136">
        <f t="shared" si="12"/>
        <v>72.000000000000057</v>
      </c>
      <c r="G88" s="349"/>
      <c r="H88" s="133" t="str">
        <f>INDEX('Daily Activity List'!B:B,MATCH(A88,'Daily Activity List'!$A:$A))</f>
        <v>AB - Clearance Sampling</v>
      </c>
      <c r="I88" s="93"/>
      <c r="J88" s="93"/>
      <c r="K88" s="93"/>
      <c r="L88" s="93"/>
      <c r="M88" s="93"/>
      <c r="N88" s="93"/>
      <c r="O88" s="93"/>
      <c r="P88" s="93"/>
      <c r="Q88" s="93"/>
      <c r="R88" s="104" t="str">
        <f t="shared" si="15"/>
        <v/>
      </c>
      <c r="S88" s="104" t="str">
        <f t="shared" si="15"/>
        <v/>
      </c>
      <c r="T88" s="104" t="str">
        <f t="shared" si="15"/>
        <v/>
      </c>
      <c r="U88" s="104" t="str">
        <f t="shared" si="15"/>
        <v/>
      </c>
      <c r="V88" s="104" t="str">
        <f t="shared" si="15"/>
        <v/>
      </c>
      <c r="W88" s="104" t="str">
        <f t="shared" si="15"/>
        <v/>
      </c>
      <c r="X88" s="104" t="str">
        <f t="shared" si="15"/>
        <v/>
      </c>
      <c r="Y88" s="104" t="str">
        <f t="shared" si="15"/>
        <v/>
      </c>
      <c r="Z88" s="104" t="str">
        <f t="shared" si="15"/>
        <v/>
      </c>
      <c r="AA88" s="104" t="str">
        <f t="shared" si="15"/>
        <v/>
      </c>
      <c r="AB88" s="104" t="str">
        <f t="shared" si="15"/>
        <v/>
      </c>
      <c r="AC88" s="104" t="str">
        <f t="shared" si="15"/>
        <v/>
      </c>
      <c r="AD88" s="104" t="str">
        <f t="shared" si="15"/>
        <v/>
      </c>
      <c r="AE88" s="104" t="str">
        <f t="shared" si="15"/>
        <v/>
      </c>
      <c r="AF88" s="104" t="str">
        <f t="shared" si="15"/>
        <v/>
      </c>
      <c r="AG88" s="104" t="str">
        <f t="shared" si="15"/>
        <v/>
      </c>
      <c r="AH88" s="104" t="str">
        <f t="shared" si="14"/>
        <v/>
      </c>
      <c r="AI88" s="104" t="str">
        <f t="shared" si="14"/>
        <v/>
      </c>
      <c r="AJ88" s="104" t="str">
        <f t="shared" si="14"/>
        <v/>
      </c>
      <c r="AK88" s="104">
        <f t="shared" si="14"/>
        <v>72.000000000000057</v>
      </c>
      <c r="AL88" s="104" t="str">
        <f t="shared" si="14"/>
        <v/>
      </c>
    </row>
    <row r="89" spans="1:38" x14ac:dyDescent="0.25">
      <c r="A89" s="91">
        <v>40669</v>
      </c>
      <c r="B89" s="114">
        <v>105</v>
      </c>
      <c r="C89" s="93"/>
      <c r="D89" s="113">
        <v>0.375</v>
      </c>
      <c r="E89" s="113">
        <v>0.5</v>
      </c>
      <c r="F89" s="136">
        <f t="shared" si="12"/>
        <v>180</v>
      </c>
      <c r="G89" s="128" t="s">
        <v>1029</v>
      </c>
      <c r="H89" s="133" t="str">
        <f>INDEX('Daily Activity List'!B:B,MATCH(A89,'Daily Activity List'!$A:$A))</f>
        <v>AB - Clearance Sampling</v>
      </c>
      <c r="I89" s="93"/>
      <c r="J89" s="93"/>
      <c r="K89" s="93"/>
      <c r="L89" s="93"/>
      <c r="M89" s="93"/>
      <c r="N89" s="93"/>
      <c r="O89" s="93"/>
      <c r="P89" s="93"/>
      <c r="Q89" s="93">
        <v>15</v>
      </c>
      <c r="R89" s="104" t="str">
        <f t="shared" si="15"/>
        <v/>
      </c>
      <c r="S89" s="104" t="str">
        <f t="shared" si="15"/>
        <v/>
      </c>
      <c r="T89" s="104" t="str">
        <f t="shared" si="15"/>
        <v/>
      </c>
      <c r="U89" s="104">
        <f t="shared" si="15"/>
        <v>180</v>
      </c>
      <c r="V89" s="104" t="str">
        <f t="shared" si="15"/>
        <v/>
      </c>
      <c r="W89" s="104" t="str">
        <f t="shared" si="15"/>
        <v/>
      </c>
      <c r="X89" s="104" t="str">
        <f t="shared" si="15"/>
        <v/>
      </c>
      <c r="Y89" s="104" t="str">
        <f t="shared" si="15"/>
        <v/>
      </c>
      <c r="Z89" s="104" t="str">
        <f t="shared" si="15"/>
        <v/>
      </c>
      <c r="AA89" s="104" t="str">
        <f t="shared" si="15"/>
        <v/>
      </c>
      <c r="AB89" s="104" t="str">
        <f t="shared" si="15"/>
        <v/>
      </c>
      <c r="AC89" s="104" t="str">
        <f t="shared" si="15"/>
        <v/>
      </c>
      <c r="AD89" s="104" t="str">
        <f t="shared" si="15"/>
        <v/>
      </c>
      <c r="AE89" s="104" t="str">
        <f t="shared" si="15"/>
        <v/>
      </c>
      <c r="AF89" s="104" t="str">
        <f t="shared" si="15"/>
        <v/>
      </c>
      <c r="AG89" s="104" t="str">
        <f t="shared" si="15"/>
        <v/>
      </c>
      <c r="AH89" s="104" t="str">
        <f t="shared" si="14"/>
        <v/>
      </c>
      <c r="AI89" s="104" t="str">
        <f t="shared" si="14"/>
        <v/>
      </c>
      <c r="AJ89" s="104" t="str">
        <f t="shared" si="14"/>
        <v/>
      </c>
      <c r="AK89" s="104" t="str">
        <f t="shared" si="14"/>
        <v/>
      </c>
      <c r="AL89" s="104" t="str">
        <f t="shared" si="14"/>
        <v/>
      </c>
    </row>
    <row r="90" spans="1:38" x14ac:dyDescent="0.25">
      <c r="A90" s="91">
        <v>40669</v>
      </c>
      <c r="B90" s="114">
        <v>106</v>
      </c>
      <c r="C90" s="93"/>
      <c r="D90" s="113">
        <v>0.54166666666666663</v>
      </c>
      <c r="E90" s="113">
        <v>0.66666666666666663</v>
      </c>
      <c r="F90" s="136">
        <f t="shared" si="12"/>
        <v>180</v>
      </c>
      <c r="G90" s="128" t="s">
        <v>1029</v>
      </c>
      <c r="H90" s="133" t="str">
        <f>INDEX('Daily Activity List'!B:B,MATCH(A90,'Daily Activity List'!$A:$A))</f>
        <v>AB - Clearance Sampling</v>
      </c>
      <c r="I90" s="93"/>
      <c r="J90" s="93"/>
      <c r="K90" s="93"/>
      <c r="L90" s="93"/>
      <c r="M90" s="93"/>
      <c r="N90" s="93"/>
      <c r="O90" s="93"/>
      <c r="P90" s="93"/>
      <c r="Q90" s="93">
        <v>15</v>
      </c>
      <c r="R90" s="104" t="str">
        <f t="shared" si="15"/>
        <v/>
      </c>
      <c r="S90" s="104" t="str">
        <f t="shared" si="15"/>
        <v/>
      </c>
      <c r="T90" s="104" t="str">
        <f t="shared" si="15"/>
        <v/>
      </c>
      <c r="U90" s="104" t="str">
        <f t="shared" si="15"/>
        <v/>
      </c>
      <c r="V90" s="104">
        <f t="shared" si="15"/>
        <v>180</v>
      </c>
      <c r="W90" s="104" t="str">
        <f t="shared" si="15"/>
        <v/>
      </c>
      <c r="X90" s="104" t="str">
        <f t="shared" si="15"/>
        <v/>
      </c>
      <c r="Y90" s="104" t="str">
        <f t="shared" si="15"/>
        <v/>
      </c>
      <c r="Z90" s="104" t="str">
        <f t="shared" si="15"/>
        <v/>
      </c>
      <c r="AA90" s="104" t="str">
        <f t="shared" si="15"/>
        <v/>
      </c>
      <c r="AB90" s="104" t="str">
        <f t="shared" si="15"/>
        <v/>
      </c>
      <c r="AC90" s="104" t="str">
        <f t="shared" si="15"/>
        <v/>
      </c>
      <c r="AD90" s="104" t="str">
        <f t="shared" si="15"/>
        <v/>
      </c>
      <c r="AE90" s="104" t="str">
        <f t="shared" si="15"/>
        <v/>
      </c>
      <c r="AF90" s="104" t="str">
        <f t="shared" si="15"/>
        <v/>
      </c>
      <c r="AG90" s="104" t="str">
        <f t="shared" si="15"/>
        <v/>
      </c>
      <c r="AH90" s="104" t="str">
        <f t="shared" si="14"/>
        <v/>
      </c>
      <c r="AI90" s="104" t="str">
        <f t="shared" si="14"/>
        <v/>
      </c>
      <c r="AJ90" s="104" t="str">
        <f t="shared" si="14"/>
        <v/>
      </c>
      <c r="AK90" s="104" t="str">
        <f t="shared" si="14"/>
        <v/>
      </c>
      <c r="AL90" s="104" t="str">
        <f t="shared" si="14"/>
        <v/>
      </c>
    </row>
    <row r="91" spans="1:38" x14ac:dyDescent="0.25">
      <c r="A91" s="130">
        <v>40674</v>
      </c>
      <c r="B91" s="131" t="s">
        <v>792</v>
      </c>
      <c r="C91" s="132">
        <v>7</v>
      </c>
      <c r="D91" s="113">
        <v>0.49583333333333335</v>
      </c>
      <c r="E91" s="113">
        <v>0.60416666666666663</v>
      </c>
      <c r="F91" s="136">
        <f t="shared" ref="F91:F135" si="16">(E91-D91)*60*24</f>
        <v>155.99999999999991</v>
      </c>
      <c r="G91" s="349"/>
      <c r="H91" s="133" t="str">
        <f>INDEX('Daily Activity List'!B:B,MATCH(A91,'Daily Activity List'!$A:$A))</f>
        <v>ClO2 - Characterization Sampling3</v>
      </c>
      <c r="I91" s="93">
        <v>3</v>
      </c>
      <c r="J91" s="93">
        <v>11</v>
      </c>
      <c r="K91" s="93"/>
      <c r="L91" s="93">
        <v>4</v>
      </c>
      <c r="M91" s="93">
        <v>11</v>
      </c>
      <c r="N91" s="93"/>
      <c r="O91" s="93"/>
      <c r="P91" s="93"/>
      <c r="Q91" s="93"/>
      <c r="R91" s="104" t="str">
        <f t="shared" si="15"/>
        <v/>
      </c>
      <c r="S91" s="104" t="str">
        <f t="shared" si="15"/>
        <v/>
      </c>
      <c r="T91" s="104" t="str">
        <f t="shared" si="15"/>
        <v/>
      </c>
      <c r="U91" s="104" t="str">
        <f t="shared" si="15"/>
        <v/>
      </c>
      <c r="V91" s="104" t="str">
        <f t="shared" si="15"/>
        <v/>
      </c>
      <c r="W91" s="104" t="str">
        <f t="shared" si="15"/>
        <v/>
      </c>
      <c r="X91" s="104" t="str">
        <f t="shared" si="15"/>
        <v/>
      </c>
      <c r="Y91" s="104" t="str">
        <f t="shared" si="15"/>
        <v/>
      </c>
      <c r="Z91" s="104" t="str">
        <f t="shared" si="15"/>
        <v/>
      </c>
      <c r="AA91" s="104" t="str">
        <f t="shared" si="15"/>
        <v/>
      </c>
      <c r="AB91" s="104" t="str">
        <f t="shared" si="15"/>
        <v/>
      </c>
      <c r="AC91" s="104" t="str">
        <f t="shared" si="15"/>
        <v/>
      </c>
      <c r="AD91" s="104" t="str">
        <f t="shared" si="15"/>
        <v/>
      </c>
      <c r="AE91" s="104" t="str">
        <f t="shared" si="15"/>
        <v/>
      </c>
      <c r="AF91" s="104" t="str">
        <f t="shared" si="15"/>
        <v/>
      </c>
      <c r="AG91" s="104" t="str">
        <f t="shared" si="15"/>
        <v/>
      </c>
      <c r="AH91" s="104" t="str">
        <f t="shared" si="14"/>
        <v/>
      </c>
      <c r="AI91" s="104">
        <f t="shared" si="14"/>
        <v>155.99999999999991</v>
      </c>
      <c r="AJ91" s="104" t="str">
        <f t="shared" si="14"/>
        <v/>
      </c>
      <c r="AK91" s="104" t="str">
        <f t="shared" si="14"/>
        <v/>
      </c>
      <c r="AL91" s="104" t="str">
        <f t="shared" si="14"/>
        <v/>
      </c>
    </row>
    <row r="92" spans="1:38" x14ac:dyDescent="0.25">
      <c r="A92" s="130">
        <v>40674</v>
      </c>
      <c r="B92" s="131">
        <v>102</v>
      </c>
      <c r="C92" s="132">
        <v>7</v>
      </c>
      <c r="D92" s="113">
        <v>0.6694444444444444</v>
      </c>
      <c r="E92" s="113">
        <v>0.74513888888888891</v>
      </c>
      <c r="F92" s="136">
        <f t="shared" si="16"/>
        <v>109.00000000000009</v>
      </c>
      <c r="G92" s="349"/>
      <c r="H92" s="133" t="str">
        <f>INDEX('Daily Activity List'!B:B,MATCH(A92,'Daily Activity List'!$A:$A))</f>
        <v>ClO2 - Characterization Sampling3</v>
      </c>
      <c r="I92" s="93">
        <v>3</v>
      </c>
      <c r="J92" s="93">
        <v>11</v>
      </c>
      <c r="K92" s="93"/>
      <c r="L92" s="93">
        <v>4</v>
      </c>
      <c r="M92" s="93">
        <v>11</v>
      </c>
      <c r="N92" s="93"/>
      <c r="O92" s="93"/>
      <c r="P92" s="93"/>
      <c r="Q92" s="93"/>
      <c r="R92" s="104">
        <f t="shared" si="15"/>
        <v>109.00000000000009</v>
      </c>
      <c r="S92" s="104" t="str">
        <f t="shared" si="15"/>
        <v/>
      </c>
      <c r="T92" s="104" t="str">
        <f t="shared" si="15"/>
        <v/>
      </c>
      <c r="U92" s="104" t="str">
        <f t="shared" si="15"/>
        <v/>
      </c>
      <c r="V92" s="104" t="str">
        <f t="shared" si="15"/>
        <v/>
      </c>
      <c r="W92" s="104" t="str">
        <f t="shared" si="15"/>
        <v/>
      </c>
      <c r="X92" s="104" t="str">
        <f t="shared" si="15"/>
        <v/>
      </c>
      <c r="Y92" s="104" t="str">
        <f t="shared" si="15"/>
        <v/>
      </c>
      <c r="Z92" s="104" t="str">
        <f t="shared" si="15"/>
        <v/>
      </c>
      <c r="AA92" s="104" t="str">
        <f t="shared" si="15"/>
        <v/>
      </c>
      <c r="AB92" s="104" t="str">
        <f t="shared" si="15"/>
        <v/>
      </c>
      <c r="AC92" s="104" t="str">
        <f t="shared" si="15"/>
        <v/>
      </c>
      <c r="AD92" s="104" t="str">
        <f t="shared" si="15"/>
        <v/>
      </c>
      <c r="AE92" s="104" t="str">
        <f t="shared" si="15"/>
        <v/>
      </c>
      <c r="AF92" s="104" t="str">
        <f t="shared" si="15"/>
        <v/>
      </c>
      <c r="AG92" s="104" t="str">
        <f t="shared" si="15"/>
        <v/>
      </c>
      <c r="AH92" s="104" t="str">
        <f t="shared" si="14"/>
        <v/>
      </c>
      <c r="AI92" s="104" t="str">
        <f t="shared" si="14"/>
        <v/>
      </c>
      <c r="AJ92" s="104" t="str">
        <f t="shared" si="14"/>
        <v/>
      </c>
      <c r="AK92" s="104" t="str">
        <f t="shared" si="14"/>
        <v/>
      </c>
      <c r="AL92" s="104" t="str">
        <f t="shared" si="14"/>
        <v/>
      </c>
    </row>
    <row r="93" spans="1:38" x14ac:dyDescent="0.25">
      <c r="A93" s="130">
        <v>40674</v>
      </c>
      <c r="B93" s="131">
        <v>103</v>
      </c>
      <c r="C93" s="132">
        <v>4</v>
      </c>
      <c r="D93" s="113">
        <v>0.64097222222222217</v>
      </c>
      <c r="E93" s="113">
        <v>0.67361111111111116</v>
      </c>
      <c r="F93" s="136">
        <f t="shared" si="16"/>
        <v>47.000000000000156</v>
      </c>
      <c r="G93" s="349"/>
      <c r="H93" s="133" t="str">
        <f>INDEX('Daily Activity List'!B:B,MATCH(A93,'Daily Activity List'!$A:$A))</f>
        <v>ClO2 - Characterization Sampling3</v>
      </c>
      <c r="I93" s="93">
        <v>3</v>
      </c>
      <c r="J93" s="93">
        <v>8</v>
      </c>
      <c r="K93" s="93">
        <v>2</v>
      </c>
      <c r="L93" s="93">
        <v>2</v>
      </c>
      <c r="M93" s="93"/>
      <c r="N93" s="93">
        <v>2</v>
      </c>
      <c r="O93" s="93"/>
      <c r="P93" s="93"/>
      <c r="Q93" s="93"/>
      <c r="R93" s="104" t="str">
        <f t="shared" si="15"/>
        <v/>
      </c>
      <c r="S93" s="104">
        <f t="shared" si="15"/>
        <v>47.000000000000156</v>
      </c>
      <c r="T93" s="104" t="str">
        <f t="shared" si="15"/>
        <v/>
      </c>
      <c r="U93" s="104" t="str">
        <f t="shared" si="15"/>
        <v/>
      </c>
      <c r="V93" s="104" t="str">
        <f t="shared" si="15"/>
        <v/>
      </c>
      <c r="W93" s="104" t="str">
        <f t="shared" si="15"/>
        <v/>
      </c>
      <c r="X93" s="104" t="str">
        <f t="shared" si="15"/>
        <v/>
      </c>
      <c r="Y93" s="104" t="str">
        <f t="shared" si="15"/>
        <v/>
      </c>
      <c r="Z93" s="104" t="str">
        <f t="shared" si="15"/>
        <v/>
      </c>
      <c r="AA93" s="104" t="str">
        <f t="shared" si="15"/>
        <v/>
      </c>
      <c r="AB93" s="104" t="str">
        <f t="shared" si="15"/>
        <v/>
      </c>
      <c r="AC93" s="104" t="str">
        <f t="shared" si="15"/>
        <v/>
      </c>
      <c r="AD93" s="104" t="str">
        <f t="shared" si="15"/>
        <v/>
      </c>
      <c r="AE93" s="104" t="str">
        <f t="shared" si="15"/>
        <v/>
      </c>
      <c r="AF93" s="104" t="str">
        <f t="shared" si="15"/>
        <v/>
      </c>
      <c r="AG93" s="104" t="str">
        <f t="shared" si="15"/>
        <v/>
      </c>
      <c r="AH93" s="104" t="str">
        <f t="shared" si="14"/>
        <v/>
      </c>
      <c r="AI93" s="104" t="str">
        <f t="shared" si="14"/>
        <v/>
      </c>
      <c r="AJ93" s="104" t="str">
        <f t="shared" si="14"/>
        <v/>
      </c>
      <c r="AK93" s="104" t="str">
        <f t="shared" si="14"/>
        <v/>
      </c>
      <c r="AL93" s="104" t="str">
        <f t="shared" si="14"/>
        <v/>
      </c>
    </row>
    <row r="94" spans="1:38" x14ac:dyDescent="0.25">
      <c r="A94" s="130">
        <v>40674</v>
      </c>
      <c r="B94" s="131">
        <v>104</v>
      </c>
      <c r="C94" s="132">
        <v>1</v>
      </c>
      <c r="D94" s="113">
        <v>0.64583333333333337</v>
      </c>
      <c r="E94" s="113">
        <v>0.66875000000000007</v>
      </c>
      <c r="F94" s="136">
        <f t="shared" si="16"/>
        <v>33.000000000000043</v>
      </c>
      <c r="G94" s="349"/>
      <c r="H94" s="133" t="str">
        <f>INDEX('Daily Activity List'!B:B,MATCH(A94,'Daily Activity List'!$A:$A))</f>
        <v>ClO2 - Characterization Sampling3</v>
      </c>
      <c r="I94" s="93">
        <v>3</v>
      </c>
      <c r="J94" s="93">
        <v>6</v>
      </c>
      <c r="K94" s="93">
        <v>2</v>
      </c>
      <c r="L94" s="93">
        <v>2</v>
      </c>
      <c r="M94" s="93"/>
      <c r="N94" s="93">
        <v>2</v>
      </c>
      <c r="O94" s="93"/>
      <c r="P94" s="93"/>
      <c r="Q94" s="93"/>
      <c r="R94" s="104" t="str">
        <f t="shared" si="15"/>
        <v/>
      </c>
      <c r="S94" s="104" t="str">
        <f t="shared" si="15"/>
        <v/>
      </c>
      <c r="T94" s="104">
        <f t="shared" si="15"/>
        <v>33.000000000000043</v>
      </c>
      <c r="U94" s="104" t="str">
        <f t="shared" si="15"/>
        <v/>
      </c>
      <c r="V94" s="104" t="str">
        <f t="shared" si="15"/>
        <v/>
      </c>
      <c r="W94" s="104" t="str">
        <f t="shared" si="15"/>
        <v/>
      </c>
      <c r="X94" s="104" t="str">
        <f t="shared" si="15"/>
        <v/>
      </c>
      <c r="Y94" s="104" t="str">
        <f t="shared" si="15"/>
        <v/>
      </c>
      <c r="Z94" s="104" t="str">
        <f t="shared" si="15"/>
        <v/>
      </c>
      <c r="AA94" s="104" t="str">
        <f t="shared" si="15"/>
        <v/>
      </c>
      <c r="AB94" s="104" t="str">
        <f t="shared" si="15"/>
        <v/>
      </c>
      <c r="AC94" s="104" t="str">
        <f t="shared" si="15"/>
        <v/>
      </c>
      <c r="AD94" s="104" t="str">
        <f t="shared" si="15"/>
        <v/>
      </c>
      <c r="AE94" s="104" t="str">
        <f t="shared" si="15"/>
        <v/>
      </c>
      <c r="AF94" s="104" t="str">
        <f t="shared" si="15"/>
        <v/>
      </c>
      <c r="AG94" s="104" t="str">
        <f t="shared" si="15"/>
        <v/>
      </c>
      <c r="AH94" s="104" t="str">
        <f t="shared" si="14"/>
        <v/>
      </c>
      <c r="AI94" s="104" t="str">
        <f t="shared" si="14"/>
        <v/>
      </c>
      <c r="AJ94" s="104" t="str">
        <f t="shared" si="14"/>
        <v/>
      </c>
      <c r="AK94" s="104" t="str">
        <f t="shared" si="14"/>
        <v/>
      </c>
      <c r="AL94" s="104" t="str">
        <f t="shared" si="14"/>
        <v/>
      </c>
    </row>
    <row r="95" spans="1:38" x14ac:dyDescent="0.25">
      <c r="A95" s="130">
        <v>40674</v>
      </c>
      <c r="B95" s="131">
        <v>105</v>
      </c>
      <c r="C95" s="132">
        <v>2</v>
      </c>
      <c r="D95" s="113">
        <v>0.64236111111111105</v>
      </c>
      <c r="E95" s="113">
        <v>0.68402777777777779</v>
      </c>
      <c r="F95" s="136">
        <f t="shared" si="16"/>
        <v>60.000000000000107</v>
      </c>
      <c r="G95" s="349"/>
      <c r="H95" s="133" t="str">
        <f>INDEX('Daily Activity List'!B:B,MATCH(A95,'Daily Activity List'!$A:$A))</f>
        <v>ClO2 - Characterization Sampling3</v>
      </c>
      <c r="I95" s="93">
        <v>3</v>
      </c>
      <c r="J95" s="93">
        <v>4</v>
      </c>
      <c r="K95" s="93">
        <v>1</v>
      </c>
      <c r="L95" s="93">
        <v>5</v>
      </c>
      <c r="M95" s="93"/>
      <c r="N95" s="93">
        <v>1</v>
      </c>
      <c r="O95" s="93"/>
      <c r="P95" s="93"/>
      <c r="Q95" s="93"/>
      <c r="R95" s="104" t="str">
        <f t="shared" si="15"/>
        <v/>
      </c>
      <c r="S95" s="104" t="str">
        <f t="shared" si="15"/>
        <v/>
      </c>
      <c r="T95" s="104" t="str">
        <f t="shared" si="15"/>
        <v/>
      </c>
      <c r="U95" s="104">
        <f t="shared" si="15"/>
        <v>60.000000000000107</v>
      </c>
      <c r="V95" s="104" t="str">
        <f t="shared" si="15"/>
        <v/>
      </c>
      <c r="W95" s="104" t="str">
        <f t="shared" si="15"/>
        <v/>
      </c>
      <c r="X95" s="104" t="str">
        <f t="shared" si="15"/>
        <v/>
      </c>
      <c r="Y95" s="104" t="str">
        <f t="shared" si="15"/>
        <v/>
      </c>
      <c r="Z95" s="104" t="str">
        <f t="shared" si="15"/>
        <v/>
      </c>
      <c r="AA95" s="104" t="str">
        <f t="shared" si="15"/>
        <v/>
      </c>
      <c r="AB95" s="104" t="str">
        <f t="shared" si="15"/>
        <v/>
      </c>
      <c r="AC95" s="104" t="str">
        <f t="shared" si="15"/>
        <v/>
      </c>
      <c r="AD95" s="104" t="str">
        <f t="shared" si="15"/>
        <v/>
      </c>
      <c r="AE95" s="104" t="str">
        <f t="shared" si="15"/>
        <v/>
      </c>
      <c r="AF95" s="104" t="str">
        <f t="shared" si="15"/>
        <v/>
      </c>
      <c r="AG95" s="104" t="str">
        <f t="shared" si="15"/>
        <v/>
      </c>
      <c r="AH95" s="104" t="str">
        <f t="shared" si="14"/>
        <v/>
      </c>
      <c r="AI95" s="104" t="str">
        <f t="shared" si="14"/>
        <v/>
      </c>
      <c r="AJ95" s="104" t="str">
        <f t="shared" si="14"/>
        <v/>
      </c>
      <c r="AK95" s="104" t="str">
        <f t="shared" si="14"/>
        <v/>
      </c>
      <c r="AL95" s="104" t="str">
        <f t="shared" si="14"/>
        <v/>
      </c>
    </row>
    <row r="96" spans="1:38" x14ac:dyDescent="0.25">
      <c r="A96" s="130">
        <v>40674</v>
      </c>
      <c r="B96" s="131">
        <v>106</v>
      </c>
      <c r="C96" s="132">
        <v>8</v>
      </c>
      <c r="D96" s="113">
        <v>0.6381944444444444</v>
      </c>
      <c r="E96" s="113">
        <v>0.69444444444444453</v>
      </c>
      <c r="F96" s="136">
        <f t="shared" si="16"/>
        <v>81.000000000000199</v>
      </c>
      <c r="G96" s="349"/>
      <c r="H96" s="133" t="str">
        <f>INDEX('Daily Activity List'!B:B,MATCH(A96,'Daily Activity List'!$A:$A))</f>
        <v>ClO2 - Characterization Sampling3</v>
      </c>
      <c r="I96" s="93">
        <v>3</v>
      </c>
      <c r="J96" s="93">
        <v>5</v>
      </c>
      <c r="K96" s="93">
        <v>2</v>
      </c>
      <c r="L96" s="93">
        <v>5</v>
      </c>
      <c r="M96" s="93"/>
      <c r="N96" s="93">
        <v>1</v>
      </c>
      <c r="O96" s="93"/>
      <c r="P96" s="93"/>
      <c r="Q96" s="93"/>
      <c r="R96" s="104" t="str">
        <f t="shared" si="15"/>
        <v/>
      </c>
      <c r="S96" s="104" t="str">
        <f t="shared" si="15"/>
        <v/>
      </c>
      <c r="T96" s="104" t="str">
        <f t="shared" si="15"/>
        <v/>
      </c>
      <c r="U96" s="104" t="str">
        <f t="shared" si="15"/>
        <v/>
      </c>
      <c r="V96" s="104">
        <f t="shared" si="15"/>
        <v>81.000000000000199</v>
      </c>
      <c r="W96" s="104" t="str">
        <f t="shared" si="15"/>
        <v/>
      </c>
      <c r="X96" s="104" t="str">
        <f t="shared" si="15"/>
        <v/>
      </c>
      <c r="Y96" s="104" t="str">
        <f t="shared" si="15"/>
        <v/>
      </c>
      <c r="Z96" s="104" t="str">
        <f t="shared" si="15"/>
        <v/>
      </c>
      <c r="AA96" s="104" t="str">
        <f t="shared" si="15"/>
        <v/>
      </c>
      <c r="AB96" s="104" t="str">
        <f t="shared" si="15"/>
        <v/>
      </c>
      <c r="AC96" s="104" t="str">
        <f t="shared" si="15"/>
        <v/>
      </c>
      <c r="AD96" s="104" t="str">
        <f t="shared" si="15"/>
        <v/>
      </c>
      <c r="AE96" s="104" t="str">
        <f t="shared" si="15"/>
        <v/>
      </c>
      <c r="AF96" s="104" t="str">
        <f t="shared" si="15"/>
        <v/>
      </c>
      <c r="AG96" s="104" t="str">
        <f t="shared" si="15"/>
        <v/>
      </c>
      <c r="AH96" s="104" t="str">
        <f t="shared" si="14"/>
        <v/>
      </c>
      <c r="AI96" s="104" t="str">
        <f t="shared" si="14"/>
        <v/>
      </c>
      <c r="AJ96" s="104" t="str">
        <f t="shared" si="14"/>
        <v/>
      </c>
      <c r="AK96" s="104" t="str">
        <f t="shared" si="14"/>
        <v/>
      </c>
      <c r="AL96" s="104" t="str">
        <f t="shared" si="14"/>
        <v/>
      </c>
    </row>
    <row r="97" spans="1:38" x14ac:dyDescent="0.25">
      <c r="A97" s="130">
        <v>40674</v>
      </c>
      <c r="B97" s="131">
        <v>107</v>
      </c>
      <c r="C97" s="132">
        <v>8</v>
      </c>
      <c r="D97" s="113">
        <v>0.56944444444444442</v>
      </c>
      <c r="E97" s="113">
        <v>0.63750000000000007</v>
      </c>
      <c r="F97" s="136">
        <f t="shared" si="16"/>
        <v>98.000000000000142</v>
      </c>
      <c r="G97" s="349"/>
      <c r="H97" s="133" t="str">
        <f>INDEX('Daily Activity List'!B:B,MATCH(A97,'Daily Activity List'!$A:$A))</f>
        <v>ClO2 - Characterization Sampling3</v>
      </c>
      <c r="I97" s="93">
        <v>3</v>
      </c>
      <c r="J97" s="93">
        <v>4</v>
      </c>
      <c r="K97" s="93">
        <v>3</v>
      </c>
      <c r="L97" s="93">
        <v>5</v>
      </c>
      <c r="M97" s="93"/>
      <c r="N97" s="93">
        <v>3</v>
      </c>
      <c r="O97" s="93"/>
      <c r="P97" s="93"/>
      <c r="Q97" s="93"/>
      <c r="R97" s="104" t="str">
        <f t="shared" si="15"/>
        <v/>
      </c>
      <c r="S97" s="104" t="str">
        <f t="shared" si="15"/>
        <v/>
      </c>
      <c r="T97" s="104" t="str">
        <f t="shared" si="15"/>
        <v/>
      </c>
      <c r="U97" s="104" t="str">
        <f t="shared" si="15"/>
        <v/>
      </c>
      <c r="V97" s="104" t="str">
        <f t="shared" si="15"/>
        <v/>
      </c>
      <c r="W97" s="104">
        <f t="shared" si="15"/>
        <v>98.000000000000142</v>
      </c>
      <c r="X97" s="104" t="str">
        <f t="shared" si="15"/>
        <v/>
      </c>
      <c r="Y97" s="104" t="str">
        <f t="shared" si="15"/>
        <v/>
      </c>
      <c r="Z97" s="104" t="str">
        <f t="shared" si="15"/>
        <v/>
      </c>
      <c r="AA97" s="104" t="str">
        <f t="shared" si="15"/>
        <v/>
      </c>
      <c r="AB97" s="104" t="str">
        <f t="shared" si="15"/>
        <v/>
      </c>
      <c r="AC97" s="104" t="str">
        <f t="shared" ref="R97:AG113" si="17">IF($B97=AC$1,$F97,"")</f>
        <v/>
      </c>
      <c r="AD97" s="104" t="str">
        <f t="shared" si="17"/>
        <v/>
      </c>
      <c r="AE97" s="104" t="str">
        <f t="shared" si="17"/>
        <v/>
      </c>
      <c r="AF97" s="104" t="str">
        <f t="shared" si="17"/>
        <v/>
      </c>
      <c r="AG97" s="104" t="str">
        <f t="shared" si="17"/>
        <v/>
      </c>
      <c r="AH97" s="104" t="str">
        <f t="shared" si="14"/>
        <v/>
      </c>
      <c r="AI97" s="104" t="str">
        <f t="shared" si="14"/>
        <v/>
      </c>
      <c r="AJ97" s="104" t="str">
        <f t="shared" si="14"/>
        <v/>
      </c>
      <c r="AK97" s="104" t="str">
        <f t="shared" si="14"/>
        <v/>
      </c>
      <c r="AL97" s="104" t="str">
        <f t="shared" si="14"/>
        <v/>
      </c>
    </row>
    <row r="98" spans="1:38" x14ac:dyDescent="0.25">
      <c r="A98" s="130">
        <v>40674</v>
      </c>
      <c r="B98" s="131">
        <v>108</v>
      </c>
      <c r="C98" s="132">
        <v>5</v>
      </c>
      <c r="D98" s="113">
        <v>0.68541666666666667</v>
      </c>
      <c r="E98" s="113">
        <v>0.73055555555555562</v>
      </c>
      <c r="F98" s="136">
        <f t="shared" si="16"/>
        <v>65.000000000000085</v>
      </c>
      <c r="G98" s="349"/>
      <c r="H98" s="133" t="str">
        <f>INDEX('Daily Activity List'!B:B,MATCH(A98,'Daily Activity List'!$A:$A))</f>
        <v>ClO2 - Characterization Sampling3</v>
      </c>
      <c r="I98" s="93">
        <v>3</v>
      </c>
      <c r="J98" s="93">
        <v>6</v>
      </c>
      <c r="K98" s="93">
        <v>3</v>
      </c>
      <c r="L98" s="93">
        <v>6</v>
      </c>
      <c r="M98" s="93"/>
      <c r="N98" s="93">
        <v>2</v>
      </c>
      <c r="O98" s="93"/>
      <c r="P98" s="93"/>
      <c r="Q98" s="93"/>
      <c r="R98" s="104" t="str">
        <f t="shared" si="17"/>
        <v/>
      </c>
      <c r="S98" s="104" t="str">
        <f t="shared" si="17"/>
        <v/>
      </c>
      <c r="T98" s="104" t="str">
        <f t="shared" si="17"/>
        <v/>
      </c>
      <c r="U98" s="104" t="str">
        <f t="shared" si="17"/>
        <v/>
      </c>
      <c r="V98" s="104" t="str">
        <f t="shared" si="17"/>
        <v/>
      </c>
      <c r="W98" s="104" t="str">
        <f t="shared" si="17"/>
        <v/>
      </c>
      <c r="X98" s="104">
        <f t="shared" si="17"/>
        <v>65.000000000000085</v>
      </c>
      <c r="Y98" s="104" t="str">
        <f t="shared" si="17"/>
        <v/>
      </c>
      <c r="Z98" s="104" t="str">
        <f t="shared" si="17"/>
        <v/>
      </c>
      <c r="AA98" s="104" t="str">
        <f t="shared" si="17"/>
        <v/>
      </c>
      <c r="AB98" s="104" t="str">
        <f t="shared" si="17"/>
        <v/>
      </c>
      <c r="AC98" s="104" t="str">
        <f t="shared" si="17"/>
        <v/>
      </c>
      <c r="AD98" s="104" t="str">
        <f t="shared" si="17"/>
        <v/>
      </c>
      <c r="AE98" s="104" t="str">
        <f t="shared" si="17"/>
        <v/>
      </c>
      <c r="AF98" s="104" t="str">
        <f t="shared" si="17"/>
        <v/>
      </c>
      <c r="AG98" s="104" t="str">
        <f t="shared" si="17"/>
        <v/>
      </c>
      <c r="AH98" s="104" t="str">
        <f t="shared" si="14"/>
        <v/>
      </c>
      <c r="AI98" s="104" t="str">
        <f t="shared" si="14"/>
        <v/>
      </c>
      <c r="AJ98" s="104" t="str">
        <f t="shared" si="14"/>
        <v/>
      </c>
      <c r="AK98" s="104" t="str">
        <f t="shared" si="14"/>
        <v/>
      </c>
      <c r="AL98" s="104" t="str">
        <f t="shared" si="14"/>
        <v/>
      </c>
    </row>
    <row r="99" spans="1:38" x14ac:dyDescent="0.25">
      <c r="A99" s="130">
        <v>40674</v>
      </c>
      <c r="B99" s="131">
        <v>109</v>
      </c>
      <c r="C99" s="132">
        <v>5</v>
      </c>
      <c r="D99" s="113">
        <v>0.41111111111111115</v>
      </c>
      <c r="E99" s="113">
        <v>0.50347222222222221</v>
      </c>
      <c r="F99" s="136">
        <f t="shared" si="16"/>
        <v>132.99999999999991</v>
      </c>
      <c r="G99" s="349"/>
      <c r="H99" s="133" t="str">
        <f>INDEX('Daily Activity List'!B:B,MATCH(A99,'Daily Activity List'!$A:$A))</f>
        <v>ClO2 - Characterization Sampling3</v>
      </c>
      <c r="I99" s="93">
        <v>3</v>
      </c>
      <c r="J99" s="93">
        <v>5</v>
      </c>
      <c r="K99" s="93"/>
      <c r="L99" s="93">
        <v>6</v>
      </c>
      <c r="M99" s="93"/>
      <c r="N99" s="93">
        <v>3</v>
      </c>
      <c r="O99" s="93"/>
      <c r="P99" s="93"/>
      <c r="Q99" s="93"/>
      <c r="R99" s="104" t="str">
        <f t="shared" si="17"/>
        <v/>
      </c>
      <c r="S99" s="104" t="str">
        <f t="shared" si="17"/>
        <v/>
      </c>
      <c r="T99" s="104" t="str">
        <f t="shared" si="17"/>
        <v/>
      </c>
      <c r="U99" s="104" t="str">
        <f t="shared" si="17"/>
        <v/>
      </c>
      <c r="V99" s="104" t="str">
        <f t="shared" si="17"/>
        <v/>
      </c>
      <c r="W99" s="104" t="str">
        <f t="shared" si="17"/>
        <v/>
      </c>
      <c r="X99" s="104" t="str">
        <f t="shared" si="17"/>
        <v/>
      </c>
      <c r="Y99" s="104">
        <f t="shared" si="17"/>
        <v>132.99999999999991</v>
      </c>
      <c r="Z99" s="104" t="str">
        <f t="shared" si="17"/>
        <v/>
      </c>
      <c r="AA99" s="104" t="str">
        <f t="shared" si="17"/>
        <v/>
      </c>
      <c r="AB99" s="104" t="str">
        <f t="shared" si="17"/>
        <v/>
      </c>
      <c r="AC99" s="104" t="str">
        <f t="shared" si="17"/>
        <v/>
      </c>
      <c r="AD99" s="104" t="str">
        <f t="shared" si="17"/>
        <v/>
      </c>
      <c r="AE99" s="104" t="str">
        <f t="shared" si="17"/>
        <v/>
      </c>
      <c r="AF99" s="104" t="str">
        <f t="shared" si="17"/>
        <v/>
      </c>
      <c r="AG99" s="104" t="str">
        <f t="shared" si="17"/>
        <v/>
      </c>
      <c r="AH99" s="104" t="str">
        <f t="shared" si="14"/>
        <v/>
      </c>
      <c r="AI99" s="104" t="str">
        <f t="shared" si="14"/>
        <v/>
      </c>
      <c r="AJ99" s="104" t="str">
        <f t="shared" si="14"/>
        <v/>
      </c>
      <c r="AK99" s="104" t="str">
        <f t="shared" si="14"/>
        <v/>
      </c>
      <c r="AL99" s="104" t="str">
        <f t="shared" si="14"/>
        <v/>
      </c>
    </row>
    <row r="100" spans="1:38" x14ac:dyDescent="0.25">
      <c r="A100" s="130">
        <v>40674</v>
      </c>
      <c r="B100" s="131">
        <v>110</v>
      </c>
      <c r="C100" s="132">
        <v>5</v>
      </c>
      <c r="D100" s="113">
        <v>0.61111111111111105</v>
      </c>
      <c r="E100" s="113">
        <v>0.68472222222222223</v>
      </c>
      <c r="F100" s="136">
        <f t="shared" si="16"/>
        <v>106.00000000000011</v>
      </c>
      <c r="G100" s="349"/>
      <c r="H100" s="133" t="str">
        <f>INDEX('Daily Activity List'!B:B,MATCH(A100,'Daily Activity List'!$A:$A))</f>
        <v>ClO2 - Characterization Sampling3</v>
      </c>
      <c r="I100" s="93">
        <v>3</v>
      </c>
      <c r="J100" s="93">
        <v>7</v>
      </c>
      <c r="K100" s="93">
        <v>3</v>
      </c>
      <c r="L100" s="93">
        <v>7</v>
      </c>
      <c r="M100" s="93"/>
      <c r="N100" s="93">
        <v>2</v>
      </c>
      <c r="O100" s="93"/>
      <c r="P100" s="93"/>
      <c r="Q100" s="93"/>
      <c r="R100" s="104" t="str">
        <f t="shared" si="17"/>
        <v/>
      </c>
      <c r="S100" s="104" t="str">
        <f t="shared" si="17"/>
        <v/>
      </c>
      <c r="T100" s="104" t="str">
        <f t="shared" si="17"/>
        <v/>
      </c>
      <c r="U100" s="104" t="str">
        <f t="shared" si="17"/>
        <v/>
      </c>
      <c r="V100" s="104" t="str">
        <f t="shared" si="17"/>
        <v/>
      </c>
      <c r="W100" s="104" t="str">
        <f t="shared" si="17"/>
        <v/>
      </c>
      <c r="X100" s="104" t="str">
        <f t="shared" si="17"/>
        <v/>
      </c>
      <c r="Y100" s="104" t="str">
        <f t="shared" si="17"/>
        <v/>
      </c>
      <c r="Z100" s="104">
        <f t="shared" si="17"/>
        <v>106.00000000000011</v>
      </c>
      <c r="AA100" s="104" t="str">
        <f t="shared" si="17"/>
        <v/>
      </c>
      <c r="AB100" s="104" t="str">
        <f t="shared" si="17"/>
        <v/>
      </c>
      <c r="AC100" s="104" t="str">
        <f t="shared" si="17"/>
        <v/>
      </c>
      <c r="AD100" s="104" t="str">
        <f t="shared" si="17"/>
        <v/>
      </c>
      <c r="AE100" s="104" t="str">
        <f t="shared" si="17"/>
        <v/>
      </c>
      <c r="AF100" s="104" t="str">
        <f t="shared" si="17"/>
        <v/>
      </c>
      <c r="AG100" s="104" t="str">
        <f t="shared" si="17"/>
        <v/>
      </c>
      <c r="AH100" s="104" t="str">
        <f t="shared" si="14"/>
        <v/>
      </c>
      <c r="AI100" s="104" t="str">
        <f t="shared" si="14"/>
        <v/>
      </c>
      <c r="AJ100" s="104" t="str">
        <f t="shared" si="14"/>
        <v/>
      </c>
      <c r="AK100" s="104" t="str">
        <f t="shared" si="14"/>
        <v/>
      </c>
      <c r="AL100" s="104" t="str">
        <f t="shared" si="14"/>
        <v/>
      </c>
    </row>
    <row r="101" spans="1:38" x14ac:dyDescent="0.25">
      <c r="A101" s="130">
        <v>40674</v>
      </c>
      <c r="B101" s="131" t="s">
        <v>927</v>
      </c>
      <c r="C101" s="132">
        <v>2</v>
      </c>
      <c r="D101" s="113">
        <v>0.36249999999999999</v>
      </c>
      <c r="E101" s="113">
        <v>0.52430555555555558</v>
      </c>
      <c r="F101" s="136">
        <f t="shared" si="16"/>
        <v>233.00000000000006</v>
      </c>
      <c r="G101" s="349"/>
      <c r="H101" s="133" t="str">
        <f>INDEX('Daily Activity List'!B:B,MATCH(A101,'Daily Activity List'!$A:$A))</f>
        <v>ClO2 - Characterization Sampling3</v>
      </c>
      <c r="I101" s="93">
        <v>22</v>
      </c>
      <c r="J101" s="93">
        <v>11</v>
      </c>
      <c r="K101" s="93">
        <v>7</v>
      </c>
      <c r="L101" s="93">
        <v>3</v>
      </c>
      <c r="M101" s="93" t="s">
        <v>983</v>
      </c>
      <c r="N101" s="93" t="s">
        <v>983</v>
      </c>
      <c r="O101" s="93" t="s">
        <v>983</v>
      </c>
      <c r="P101" s="93" t="s">
        <v>983</v>
      </c>
      <c r="Q101" s="93" t="s">
        <v>983</v>
      </c>
      <c r="R101" s="104" t="str">
        <f t="shared" si="17"/>
        <v/>
      </c>
      <c r="S101" s="104" t="str">
        <f t="shared" si="17"/>
        <v/>
      </c>
      <c r="T101" s="104" t="str">
        <f t="shared" si="17"/>
        <v/>
      </c>
      <c r="U101" s="104" t="str">
        <f t="shared" si="17"/>
        <v/>
      </c>
      <c r="V101" s="104" t="str">
        <f t="shared" si="17"/>
        <v/>
      </c>
      <c r="W101" s="104" t="str">
        <f t="shared" si="17"/>
        <v/>
      </c>
      <c r="X101" s="104" t="str">
        <f t="shared" si="17"/>
        <v/>
      </c>
      <c r="Y101" s="104" t="str">
        <f t="shared" si="17"/>
        <v/>
      </c>
      <c r="Z101" s="104" t="str">
        <f t="shared" si="17"/>
        <v/>
      </c>
      <c r="AA101" s="104" t="str">
        <f t="shared" si="17"/>
        <v/>
      </c>
      <c r="AB101" s="104" t="str">
        <f t="shared" si="17"/>
        <v/>
      </c>
      <c r="AC101" s="104" t="str">
        <f t="shared" si="17"/>
        <v/>
      </c>
      <c r="AD101" s="104" t="str">
        <f t="shared" si="17"/>
        <v/>
      </c>
      <c r="AE101" s="104" t="str">
        <f t="shared" si="17"/>
        <v/>
      </c>
      <c r="AF101" s="104" t="str">
        <f t="shared" si="17"/>
        <v/>
      </c>
      <c r="AG101" s="104" t="str">
        <f t="shared" si="17"/>
        <v/>
      </c>
      <c r="AH101" s="104" t="str">
        <f t="shared" si="14"/>
        <v/>
      </c>
      <c r="AI101" s="104" t="str">
        <f t="shared" si="14"/>
        <v/>
      </c>
      <c r="AJ101" s="104" t="str">
        <f t="shared" si="14"/>
        <v/>
      </c>
      <c r="AK101" s="104">
        <f t="shared" si="14"/>
        <v>233.00000000000006</v>
      </c>
      <c r="AL101" s="104" t="str">
        <f t="shared" si="14"/>
        <v/>
      </c>
    </row>
    <row r="102" spans="1:38" x14ac:dyDescent="0.25">
      <c r="A102" s="130">
        <v>40674</v>
      </c>
      <c r="B102" s="131">
        <v>206</v>
      </c>
      <c r="C102" s="132">
        <v>6</v>
      </c>
      <c r="D102" s="113">
        <v>0.45347222222222222</v>
      </c>
      <c r="E102" s="113">
        <v>0.48888888888888887</v>
      </c>
      <c r="F102" s="136">
        <f t="shared" si="16"/>
        <v>50.999999999999979</v>
      </c>
      <c r="G102" s="349"/>
      <c r="H102" s="133" t="str">
        <f>INDEX('Daily Activity List'!B:B,MATCH(A102,'Daily Activity List'!$A:$A))</f>
        <v>ClO2 - Characterization Sampling3</v>
      </c>
      <c r="I102" s="93">
        <v>3</v>
      </c>
      <c r="J102" s="93">
        <v>7</v>
      </c>
      <c r="K102" s="93">
        <v>2</v>
      </c>
      <c r="L102" s="93">
        <v>2</v>
      </c>
      <c r="M102" s="93"/>
      <c r="N102" s="93"/>
      <c r="O102" s="93"/>
      <c r="P102" s="93">
        <v>4</v>
      </c>
      <c r="Q102" s="93"/>
      <c r="R102" s="104" t="str">
        <f t="shared" si="17"/>
        <v/>
      </c>
      <c r="S102" s="104" t="str">
        <f t="shared" si="17"/>
        <v/>
      </c>
      <c r="T102" s="104" t="str">
        <f t="shared" si="17"/>
        <v/>
      </c>
      <c r="U102" s="104" t="str">
        <f t="shared" si="17"/>
        <v/>
      </c>
      <c r="V102" s="104" t="str">
        <f t="shared" si="17"/>
        <v/>
      </c>
      <c r="W102" s="104" t="str">
        <f t="shared" si="17"/>
        <v/>
      </c>
      <c r="X102" s="104" t="str">
        <f t="shared" si="17"/>
        <v/>
      </c>
      <c r="Y102" s="104" t="str">
        <f t="shared" si="17"/>
        <v/>
      </c>
      <c r="Z102" s="104" t="str">
        <f t="shared" si="17"/>
        <v/>
      </c>
      <c r="AA102" s="104">
        <f t="shared" si="17"/>
        <v>50.999999999999979</v>
      </c>
      <c r="AB102" s="104" t="str">
        <f t="shared" si="17"/>
        <v/>
      </c>
      <c r="AC102" s="104" t="str">
        <f t="shared" si="17"/>
        <v/>
      </c>
      <c r="AD102" s="104" t="str">
        <f t="shared" si="17"/>
        <v/>
      </c>
      <c r="AE102" s="104" t="str">
        <f t="shared" si="17"/>
        <v/>
      </c>
      <c r="AF102" s="104" t="str">
        <f t="shared" si="17"/>
        <v/>
      </c>
      <c r="AG102" s="104" t="str">
        <f t="shared" si="17"/>
        <v/>
      </c>
      <c r="AH102" s="104" t="str">
        <f t="shared" si="14"/>
        <v/>
      </c>
      <c r="AI102" s="104" t="str">
        <f t="shared" si="14"/>
        <v/>
      </c>
      <c r="AJ102" s="104" t="str">
        <f t="shared" si="14"/>
        <v/>
      </c>
      <c r="AK102" s="104" t="str">
        <f t="shared" si="14"/>
        <v/>
      </c>
      <c r="AL102" s="104" t="str">
        <f t="shared" si="14"/>
        <v/>
      </c>
    </row>
    <row r="103" spans="1:38" x14ac:dyDescent="0.25">
      <c r="A103" s="130">
        <v>40674</v>
      </c>
      <c r="B103" s="131">
        <v>207</v>
      </c>
      <c r="C103" s="132">
        <v>6</v>
      </c>
      <c r="D103" s="113">
        <v>0.48958333333333331</v>
      </c>
      <c r="E103" s="113">
        <v>0.56041666666666667</v>
      </c>
      <c r="F103" s="136">
        <f t="shared" si="16"/>
        <v>102.00000000000004</v>
      </c>
      <c r="G103" s="349"/>
      <c r="H103" s="133" t="str">
        <f>INDEX('Daily Activity List'!B:B,MATCH(A103,'Daily Activity List'!$A:$A))</f>
        <v>ClO2 - Characterization Sampling3</v>
      </c>
      <c r="I103" s="93">
        <v>3</v>
      </c>
      <c r="J103" s="93">
        <v>8</v>
      </c>
      <c r="K103" s="93">
        <v>2</v>
      </c>
      <c r="L103" s="93">
        <v>2</v>
      </c>
      <c r="M103" s="93"/>
      <c r="N103" s="93"/>
      <c r="O103" s="93"/>
      <c r="P103" s="93">
        <v>4</v>
      </c>
      <c r="Q103" s="93"/>
      <c r="R103" s="104" t="str">
        <f t="shared" si="17"/>
        <v/>
      </c>
      <c r="S103" s="104" t="str">
        <f t="shared" si="17"/>
        <v/>
      </c>
      <c r="T103" s="104" t="str">
        <f t="shared" si="17"/>
        <v/>
      </c>
      <c r="U103" s="104" t="str">
        <f t="shared" si="17"/>
        <v/>
      </c>
      <c r="V103" s="104" t="str">
        <f t="shared" si="17"/>
        <v/>
      </c>
      <c r="W103" s="104" t="str">
        <f t="shared" si="17"/>
        <v/>
      </c>
      <c r="X103" s="104" t="str">
        <f t="shared" si="17"/>
        <v/>
      </c>
      <c r="Y103" s="104" t="str">
        <f t="shared" si="17"/>
        <v/>
      </c>
      <c r="Z103" s="104" t="str">
        <f t="shared" si="17"/>
        <v/>
      </c>
      <c r="AA103" s="104" t="str">
        <f t="shared" si="17"/>
        <v/>
      </c>
      <c r="AB103" s="104">
        <f t="shared" si="17"/>
        <v>102.00000000000004</v>
      </c>
      <c r="AC103" s="104" t="str">
        <f t="shared" si="17"/>
        <v/>
      </c>
      <c r="AD103" s="104" t="str">
        <f t="shared" si="17"/>
        <v/>
      </c>
      <c r="AE103" s="104" t="str">
        <f t="shared" si="17"/>
        <v/>
      </c>
      <c r="AF103" s="104" t="str">
        <f t="shared" si="17"/>
        <v/>
      </c>
      <c r="AG103" s="104" t="str">
        <f t="shared" si="17"/>
        <v/>
      </c>
      <c r="AH103" s="104" t="str">
        <f t="shared" si="14"/>
        <v/>
      </c>
      <c r="AI103" s="104" t="str">
        <f t="shared" si="14"/>
        <v/>
      </c>
      <c r="AJ103" s="104" t="str">
        <f t="shared" si="14"/>
        <v/>
      </c>
      <c r="AK103" s="104" t="str">
        <f t="shared" si="14"/>
        <v/>
      </c>
      <c r="AL103" s="104" t="str">
        <f t="shared" si="14"/>
        <v/>
      </c>
    </row>
    <row r="104" spans="1:38" x14ac:dyDescent="0.25">
      <c r="A104" s="130">
        <v>40674</v>
      </c>
      <c r="B104" s="131">
        <v>208</v>
      </c>
      <c r="C104" s="132">
        <v>4</v>
      </c>
      <c r="D104" s="113">
        <v>0.5180555555555556</v>
      </c>
      <c r="E104" s="113">
        <v>0.5395833333333333</v>
      </c>
      <c r="F104" s="136">
        <f t="shared" si="16"/>
        <v>30.99999999999989</v>
      </c>
      <c r="G104" s="349"/>
      <c r="H104" s="133" t="str">
        <f>INDEX('Daily Activity List'!B:B,MATCH(A104,'Daily Activity List'!$A:$A))</f>
        <v>ClO2 - Characterization Sampling3</v>
      </c>
      <c r="I104" s="93">
        <v>3</v>
      </c>
      <c r="J104" s="93">
        <v>4</v>
      </c>
      <c r="K104" s="93">
        <v>2</v>
      </c>
      <c r="L104" s="93">
        <v>5</v>
      </c>
      <c r="M104" s="93"/>
      <c r="N104" s="93"/>
      <c r="O104" s="93"/>
      <c r="P104" s="93">
        <v>3</v>
      </c>
      <c r="Q104" s="93"/>
      <c r="R104" s="104" t="str">
        <f t="shared" si="17"/>
        <v/>
      </c>
      <c r="S104" s="104" t="str">
        <f t="shared" si="17"/>
        <v/>
      </c>
      <c r="T104" s="104" t="str">
        <f t="shared" si="17"/>
        <v/>
      </c>
      <c r="U104" s="104" t="str">
        <f t="shared" si="17"/>
        <v/>
      </c>
      <c r="V104" s="104" t="str">
        <f t="shared" si="17"/>
        <v/>
      </c>
      <c r="W104" s="104" t="str">
        <f t="shared" si="17"/>
        <v/>
      </c>
      <c r="X104" s="104" t="str">
        <f t="shared" si="17"/>
        <v/>
      </c>
      <c r="Y104" s="104" t="str">
        <f t="shared" si="17"/>
        <v/>
      </c>
      <c r="Z104" s="104" t="str">
        <f t="shared" si="17"/>
        <v/>
      </c>
      <c r="AA104" s="104" t="str">
        <f t="shared" si="17"/>
        <v/>
      </c>
      <c r="AB104" s="104" t="str">
        <f t="shared" si="17"/>
        <v/>
      </c>
      <c r="AC104" s="104">
        <f t="shared" si="17"/>
        <v>30.99999999999989</v>
      </c>
      <c r="AD104" s="104" t="str">
        <f t="shared" si="17"/>
        <v/>
      </c>
      <c r="AE104" s="104" t="str">
        <f t="shared" si="17"/>
        <v/>
      </c>
      <c r="AF104" s="104" t="str">
        <f t="shared" si="17"/>
        <v/>
      </c>
      <c r="AG104" s="104" t="str">
        <f t="shared" si="17"/>
        <v/>
      </c>
      <c r="AH104" s="104" t="str">
        <f t="shared" si="14"/>
        <v/>
      </c>
      <c r="AI104" s="104" t="str">
        <f t="shared" si="14"/>
        <v/>
      </c>
      <c r="AJ104" s="104" t="str">
        <f t="shared" si="14"/>
        <v/>
      </c>
      <c r="AK104" s="104" t="str">
        <f t="shared" si="14"/>
        <v/>
      </c>
      <c r="AL104" s="104" t="str">
        <f t="shared" si="14"/>
        <v/>
      </c>
    </row>
    <row r="105" spans="1:38" x14ac:dyDescent="0.25">
      <c r="A105" s="130">
        <v>40674</v>
      </c>
      <c r="B105" s="131">
        <v>209</v>
      </c>
      <c r="C105" s="132">
        <v>4</v>
      </c>
      <c r="D105" s="113">
        <v>0.54097222222222219</v>
      </c>
      <c r="E105" s="113">
        <v>0.56666666666666665</v>
      </c>
      <c r="F105" s="136">
        <f t="shared" si="16"/>
        <v>37.000000000000028</v>
      </c>
      <c r="G105" s="349"/>
      <c r="H105" s="133" t="str">
        <f>INDEX('Daily Activity List'!B:B,MATCH(A105,'Daily Activity List'!$A:$A))</f>
        <v>ClO2 - Characterization Sampling3</v>
      </c>
      <c r="I105" s="93">
        <v>3</v>
      </c>
      <c r="J105" s="93">
        <v>5</v>
      </c>
      <c r="K105" s="93">
        <v>1</v>
      </c>
      <c r="L105" s="93">
        <v>3</v>
      </c>
      <c r="M105" s="93"/>
      <c r="N105" s="93"/>
      <c r="O105" s="93"/>
      <c r="P105" s="93">
        <v>3</v>
      </c>
      <c r="Q105" s="93"/>
      <c r="R105" s="104" t="str">
        <f t="shared" si="17"/>
        <v/>
      </c>
      <c r="S105" s="104" t="str">
        <f t="shared" si="17"/>
        <v/>
      </c>
      <c r="T105" s="104" t="str">
        <f t="shared" si="17"/>
        <v/>
      </c>
      <c r="U105" s="104" t="str">
        <f t="shared" si="17"/>
        <v/>
      </c>
      <c r="V105" s="104" t="str">
        <f t="shared" si="17"/>
        <v/>
      </c>
      <c r="W105" s="104" t="str">
        <f t="shared" si="17"/>
        <v/>
      </c>
      <c r="X105" s="104" t="str">
        <f t="shared" si="17"/>
        <v/>
      </c>
      <c r="Y105" s="104" t="str">
        <f t="shared" si="17"/>
        <v/>
      </c>
      <c r="Z105" s="104" t="str">
        <f t="shared" si="17"/>
        <v/>
      </c>
      <c r="AA105" s="104" t="str">
        <f t="shared" si="17"/>
        <v/>
      </c>
      <c r="AB105" s="104" t="str">
        <f t="shared" si="17"/>
        <v/>
      </c>
      <c r="AC105" s="104" t="str">
        <f t="shared" si="17"/>
        <v/>
      </c>
      <c r="AD105" s="104">
        <f t="shared" si="17"/>
        <v>37.000000000000028</v>
      </c>
      <c r="AE105" s="104" t="str">
        <f t="shared" si="17"/>
        <v/>
      </c>
      <c r="AF105" s="104" t="str">
        <f t="shared" si="17"/>
        <v/>
      </c>
      <c r="AG105" s="104" t="str">
        <f t="shared" si="17"/>
        <v/>
      </c>
      <c r="AH105" s="104" t="str">
        <f t="shared" si="14"/>
        <v/>
      </c>
      <c r="AI105" s="104" t="str">
        <f t="shared" si="14"/>
        <v/>
      </c>
      <c r="AJ105" s="104" t="str">
        <f t="shared" si="14"/>
        <v/>
      </c>
      <c r="AK105" s="104" t="str">
        <f t="shared" si="14"/>
        <v/>
      </c>
      <c r="AL105" s="104" t="str">
        <f t="shared" si="14"/>
        <v/>
      </c>
    </row>
    <row r="106" spans="1:38" x14ac:dyDescent="0.25">
      <c r="A106" s="130">
        <v>40674</v>
      </c>
      <c r="B106" s="131">
        <v>210</v>
      </c>
      <c r="C106" s="132">
        <v>4</v>
      </c>
      <c r="D106" s="113">
        <v>0.40833333333333338</v>
      </c>
      <c r="E106" s="113">
        <v>0.48194444444444445</v>
      </c>
      <c r="F106" s="136">
        <f t="shared" si="16"/>
        <v>105.99999999999994</v>
      </c>
      <c r="G106" s="349"/>
      <c r="H106" s="133" t="str">
        <f>INDEX('Daily Activity List'!B:B,MATCH(A106,'Daily Activity List'!$A:$A))</f>
        <v>ClO2 - Characterization Sampling3</v>
      </c>
      <c r="I106" s="93">
        <v>3</v>
      </c>
      <c r="J106" s="93">
        <v>6</v>
      </c>
      <c r="K106" s="93">
        <v>3</v>
      </c>
      <c r="L106" s="93">
        <v>5</v>
      </c>
      <c r="M106" s="93"/>
      <c r="N106" s="93"/>
      <c r="O106" s="93"/>
      <c r="P106" s="93">
        <v>3</v>
      </c>
      <c r="Q106" s="93"/>
      <c r="R106" s="104" t="str">
        <f t="shared" si="17"/>
        <v/>
      </c>
      <c r="S106" s="104" t="str">
        <f t="shared" si="17"/>
        <v/>
      </c>
      <c r="T106" s="104" t="str">
        <f t="shared" si="17"/>
        <v/>
      </c>
      <c r="U106" s="104" t="str">
        <f t="shared" si="17"/>
        <v/>
      </c>
      <c r="V106" s="104" t="str">
        <f t="shared" si="17"/>
        <v/>
      </c>
      <c r="W106" s="104" t="str">
        <f t="shared" si="17"/>
        <v/>
      </c>
      <c r="X106" s="104" t="str">
        <f t="shared" si="17"/>
        <v/>
      </c>
      <c r="Y106" s="104" t="str">
        <f t="shared" si="17"/>
        <v/>
      </c>
      <c r="Z106" s="104" t="str">
        <f t="shared" si="17"/>
        <v/>
      </c>
      <c r="AA106" s="104" t="str">
        <f t="shared" si="17"/>
        <v/>
      </c>
      <c r="AB106" s="104" t="str">
        <f t="shared" si="17"/>
        <v/>
      </c>
      <c r="AC106" s="104" t="str">
        <f t="shared" si="17"/>
        <v/>
      </c>
      <c r="AD106" s="104" t="str">
        <f t="shared" si="17"/>
        <v/>
      </c>
      <c r="AE106" s="104">
        <f t="shared" si="17"/>
        <v>105.99999999999994</v>
      </c>
      <c r="AF106" s="104" t="str">
        <f t="shared" si="17"/>
        <v/>
      </c>
      <c r="AG106" s="104" t="str">
        <f t="shared" si="17"/>
        <v/>
      </c>
      <c r="AH106" s="104" t="str">
        <f t="shared" si="14"/>
        <v/>
      </c>
      <c r="AI106" s="104" t="str">
        <f t="shared" si="14"/>
        <v/>
      </c>
      <c r="AJ106" s="104" t="str">
        <f t="shared" si="14"/>
        <v/>
      </c>
      <c r="AK106" s="104" t="str">
        <f t="shared" si="14"/>
        <v/>
      </c>
      <c r="AL106" s="104" t="str">
        <f t="shared" si="14"/>
        <v/>
      </c>
    </row>
    <row r="107" spans="1:38" x14ac:dyDescent="0.25">
      <c r="A107" s="130">
        <v>40674</v>
      </c>
      <c r="B107" s="131">
        <v>211</v>
      </c>
      <c r="C107" s="132">
        <v>4</v>
      </c>
      <c r="D107" s="113">
        <v>0.48333333333333334</v>
      </c>
      <c r="E107" s="113">
        <v>0.5180555555555556</v>
      </c>
      <c r="F107" s="136">
        <f t="shared" si="16"/>
        <v>50.000000000000057</v>
      </c>
      <c r="G107" s="349"/>
      <c r="H107" s="133" t="str">
        <f>INDEX('Daily Activity List'!B:B,MATCH(A107,'Daily Activity List'!$A:$A))</f>
        <v>ClO2 - Characterization Sampling3</v>
      </c>
      <c r="I107" s="93">
        <v>3</v>
      </c>
      <c r="J107" s="93">
        <v>4</v>
      </c>
      <c r="K107" s="93">
        <v>2</v>
      </c>
      <c r="L107" s="93">
        <v>6</v>
      </c>
      <c r="M107" s="93"/>
      <c r="N107" s="93"/>
      <c r="O107" s="93"/>
      <c r="P107" s="93">
        <v>3</v>
      </c>
      <c r="Q107" s="93"/>
      <c r="R107" s="104" t="str">
        <f t="shared" si="17"/>
        <v/>
      </c>
      <c r="S107" s="104" t="str">
        <f t="shared" si="17"/>
        <v/>
      </c>
      <c r="T107" s="104" t="str">
        <f t="shared" si="17"/>
        <v/>
      </c>
      <c r="U107" s="104" t="str">
        <f t="shared" si="17"/>
        <v/>
      </c>
      <c r="V107" s="104" t="str">
        <f t="shared" si="17"/>
        <v/>
      </c>
      <c r="W107" s="104" t="str">
        <f t="shared" si="17"/>
        <v/>
      </c>
      <c r="X107" s="104" t="str">
        <f t="shared" si="17"/>
        <v/>
      </c>
      <c r="Y107" s="104" t="str">
        <f t="shared" si="17"/>
        <v/>
      </c>
      <c r="Z107" s="104" t="str">
        <f t="shared" si="17"/>
        <v/>
      </c>
      <c r="AA107" s="104" t="str">
        <f t="shared" si="17"/>
        <v/>
      </c>
      <c r="AB107" s="104" t="str">
        <f t="shared" si="17"/>
        <v/>
      </c>
      <c r="AC107" s="104" t="str">
        <f t="shared" si="17"/>
        <v/>
      </c>
      <c r="AD107" s="104" t="str">
        <f t="shared" si="17"/>
        <v/>
      </c>
      <c r="AE107" s="104" t="str">
        <f t="shared" si="17"/>
        <v/>
      </c>
      <c r="AF107" s="104">
        <f t="shared" si="17"/>
        <v>50.000000000000057</v>
      </c>
      <c r="AG107" s="104" t="str">
        <f t="shared" si="17"/>
        <v/>
      </c>
      <c r="AH107" s="104" t="str">
        <f t="shared" si="14"/>
        <v/>
      </c>
      <c r="AI107" s="104" t="str">
        <f t="shared" si="14"/>
        <v/>
      </c>
      <c r="AJ107" s="104" t="str">
        <f t="shared" si="14"/>
        <v/>
      </c>
      <c r="AK107" s="104" t="str">
        <f t="shared" si="14"/>
        <v/>
      </c>
      <c r="AL107" s="104" t="str">
        <f t="shared" si="14"/>
        <v/>
      </c>
    </row>
    <row r="108" spans="1:38" x14ac:dyDescent="0.25">
      <c r="A108" s="130">
        <v>40674</v>
      </c>
      <c r="B108" s="131">
        <v>212</v>
      </c>
      <c r="C108" s="132">
        <v>3</v>
      </c>
      <c r="D108" s="113">
        <v>0.40138888888888885</v>
      </c>
      <c r="E108" s="113">
        <v>0.44444444444444442</v>
      </c>
      <c r="F108" s="136">
        <f t="shared" si="16"/>
        <v>62.000000000000014</v>
      </c>
      <c r="G108" s="349"/>
      <c r="H108" s="133" t="str">
        <f>INDEX('Daily Activity List'!B:B,MATCH(A108,'Daily Activity List'!$A:$A))</f>
        <v>ClO2 - Characterization Sampling3</v>
      </c>
      <c r="I108" s="93">
        <v>3</v>
      </c>
      <c r="J108" s="93">
        <v>5</v>
      </c>
      <c r="K108" s="93">
        <v>3</v>
      </c>
      <c r="L108" s="93">
        <v>6</v>
      </c>
      <c r="M108" s="93"/>
      <c r="N108" s="93"/>
      <c r="O108" s="93"/>
      <c r="P108" s="93">
        <v>3</v>
      </c>
      <c r="Q108" s="93"/>
      <c r="R108" s="104" t="str">
        <f t="shared" si="17"/>
        <v/>
      </c>
      <c r="S108" s="104" t="str">
        <f t="shared" si="17"/>
        <v/>
      </c>
      <c r="T108" s="104" t="str">
        <f t="shared" si="17"/>
        <v/>
      </c>
      <c r="U108" s="104" t="str">
        <f t="shared" si="17"/>
        <v/>
      </c>
      <c r="V108" s="104" t="str">
        <f t="shared" si="17"/>
        <v/>
      </c>
      <c r="W108" s="104" t="str">
        <f t="shared" si="17"/>
        <v/>
      </c>
      <c r="X108" s="104" t="str">
        <f t="shared" si="17"/>
        <v/>
      </c>
      <c r="Y108" s="104" t="str">
        <f t="shared" si="17"/>
        <v/>
      </c>
      <c r="Z108" s="104" t="str">
        <f t="shared" si="17"/>
        <v/>
      </c>
      <c r="AA108" s="104" t="str">
        <f t="shared" si="17"/>
        <v/>
      </c>
      <c r="AB108" s="104" t="str">
        <f t="shared" si="17"/>
        <v/>
      </c>
      <c r="AC108" s="104" t="str">
        <f t="shared" si="17"/>
        <v/>
      </c>
      <c r="AD108" s="104" t="str">
        <f t="shared" si="17"/>
        <v/>
      </c>
      <c r="AE108" s="104" t="str">
        <f t="shared" si="17"/>
        <v/>
      </c>
      <c r="AF108" s="104" t="str">
        <f t="shared" si="17"/>
        <v/>
      </c>
      <c r="AG108" s="104">
        <f t="shared" si="17"/>
        <v>62.000000000000014</v>
      </c>
      <c r="AH108" s="104" t="str">
        <f t="shared" si="14"/>
        <v/>
      </c>
      <c r="AI108" s="104" t="str">
        <f t="shared" si="14"/>
        <v/>
      </c>
      <c r="AJ108" s="104" t="str">
        <f t="shared" si="14"/>
        <v/>
      </c>
      <c r="AK108" s="104" t="str">
        <f t="shared" si="14"/>
        <v/>
      </c>
      <c r="AL108" s="104" t="str">
        <f t="shared" si="14"/>
        <v/>
      </c>
    </row>
    <row r="109" spans="1:38" x14ac:dyDescent="0.25">
      <c r="A109" s="130">
        <v>40674</v>
      </c>
      <c r="B109" s="131">
        <v>213</v>
      </c>
      <c r="C109" s="132">
        <v>3</v>
      </c>
      <c r="D109" s="113">
        <v>0.44513888888888892</v>
      </c>
      <c r="E109" s="113">
        <v>0.51874999999999993</v>
      </c>
      <c r="F109" s="136">
        <f t="shared" si="16"/>
        <v>105.99999999999986</v>
      </c>
      <c r="G109" s="349"/>
      <c r="H109" s="133" t="str">
        <f>INDEX('Daily Activity List'!B:B,MATCH(A109,'Daily Activity List'!$A:$A))</f>
        <v>ClO2 - Characterization Sampling3</v>
      </c>
      <c r="I109" s="93">
        <v>3</v>
      </c>
      <c r="J109" s="93">
        <v>5</v>
      </c>
      <c r="K109" s="93"/>
      <c r="L109" s="93">
        <v>6</v>
      </c>
      <c r="M109" s="93"/>
      <c r="N109" s="93"/>
      <c r="O109" s="93"/>
      <c r="P109" s="93">
        <v>4</v>
      </c>
      <c r="Q109" s="93"/>
      <c r="R109" s="104" t="str">
        <f t="shared" si="17"/>
        <v/>
      </c>
      <c r="S109" s="104" t="str">
        <f t="shared" si="17"/>
        <v/>
      </c>
      <c r="T109" s="104" t="str">
        <f t="shared" si="17"/>
        <v/>
      </c>
      <c r="U109" s="104" t="str">
        <f t="shared" si="17"/>
        <v/>
      </c>
      <c r="V109" s="104" t="str">
        <f t="shared" si="17"/>
        <v/>
      </c>
      <c r="W109" s="104" t="str">
        <f t="shared" si="17"/>
        <v/>
      </c>
      <c r="X109" s="104" t="str">
        <f t="shared" si="17"/>
        <v/>
      </c>
      <c r="Y109" s="104" t="str">
        <f t="shared" si="17"/>
        <v/>
      </c>
      <c r="Z109" s="104" t="str">
        <f t="shared" si="17"/>
        <v/>
      </c>
      <c r="AA109" s="104" t="str">
        <f t="shared" si="17"/>
        <v/>
      </c>
      <c r="AB109" s="104" t="str">
        <f t="shared" si="17"/>
        <v/>
      </c>
      <c r="AC109" s="104" t="str">
        <f t="shared" si="17"/>
        <v/>
      </c>
      <c r="AD109" s="104" t="str">
        <f t="shared" si="17"/>
        <v/>
      </c>
      <c r="AE109" s="104" t="str">
        <f t="shared" si="17"/>
        <v/>
      </c>
      <c r="AF109" s="104" t="str">
        <f t="shared" si="17"/>
        <v/>
      </c>
      <c r="AG109" s="104" t="str">
        <f t="shared" si="17"/>
        <v/>
      </c>
      <c r="AH109" s="104">
        <f t="shared" si="14"/>
        <v>105.99999999999986</v>
      </c>
      <c r="AI109" s="104" t="str">
        <f t="shared" si="14"/>
        <v/>
      </c>
      <c r="AJ109" s="104" t="str">
        <f t="shared" si="14"/>
        <v/>
      </c>
      <c r="AK109" s="104" t="str">
        <f t="shared" si="14"/>
        <v/>
      </c>
      <c r="AL109" s="104" t="str">
        <f t="shared" si="14"/>
        <v/>
      </c>
    </row>
    <row r="110" spans="1:38" x14ac:dyDescent="0.25">
      <c r="A110" s="130">
        <v>40674</v>
      </c>
      <c r="B110" s="131" t="s">
        <v>928</v>
      </c>
      <c r="C110" s="132">
        <v>1</v>
      </c>
      <c r="D110" s="113">
        <v>0.36527777777777781</v>
      </c>
      <c r="E110" s="113">
        <v>0.52708333333333335</v>
      </c>
      <c r="F110" s="136">
        <f t="shared" si="16"/>
        <v>232.99999999999997</v>
      </c>
      <c r="G110" s="349"/>
      <c r="H110" s="133" t="str">
        <f>INDEX('Daily Activity List'!B:B,MATCH(A110,'Daily Activity List'!$A:$A))</f>
        <v>ClO2 - Characterization Sampling3</v>
      </c>
      <c r="I110" s="93" t="s">
        <v>983</v>
      </c>
      <c r="J110" s="93">
        <v>44</v>
      </c>
      <c r="K110" s="93" t="s">
        <v>983</v>
      </c>
      <c r="L110" s="93">
        <v>14</v>
      </c>
      <c r="M110" s="93" t="s">
        <v>983</v>
      </c>
      <c r="N110" s="93" t="s">
        <v>983</v>
      </c>
      <c r="O110" s="93" t="s">
        <v>983</v>
      </c>
      <c r="P110" s="93" t="s">
        <v>983</v>
      </c>
      <c r="Q110" s="93">
        <v>0</v>
      </c>
      <c r="R110" s="104" t="str">
        <f t="shared" si="17"/>
        <v/>
      </c>
      <c r="S110" s="104" t="str">
        <f t="shared" si="17"/>
        <v/>
      </c>
      <c r="T110" s="104" t="str">
        <f t="shared" si="17"/>
        <v/>
      </c>
      <c r="U110" s="104" t="str">
        <f t="shared" si="17"/>
        <v/>
      </c>
      <c r="V110" s="104" t="str">
        <f t="shared" si="17"/>
        <v/>
      </c>
      <c r="W110" s="104" t="str">
        <f t="shared" si="17"/>
        <v/>
      </c>
      <c r="X110" s="104" t="str">
        <f t="shared" si="17"/>
        <v/>
      </c>
      <c r="Y110" s="104" t="str">
        <f t="shared" si="17"/>
        <v/>
      </c>
      <c r="Z110" s="104" t="str">
        <f t="shared" si="17"/>
        <v/>
      </c>
      <c r="AA110" s="104" t="str">
        <f t="shared" si="17"/>
        <v/>
      </c>
      <c r="AB110" s="104" t="str">
        <f t="shared" si="17"/>
        <v/>
      </c>
      <c r="AC110" s="104" t="str">
        <f t="shared" si="17"/>
        <v/>
      </c>
      <c r="AD110" s="104" t="str">
        <f t="shared" si="17"/>
        <v/>
      </c>
      <c r="AE110" s="104" t="str">
        <f t="shared" si="17"/>
        <v/>
      </c>
      <c r="AF110" s="104" t="str">
        <f t="shared" si="17"/>
        <v/>
      </c>
      <c r="AG110" s="104" t="str">
        <f t="shared" si="17"/>
        <v/>
      </c>
      <c r="AH110" s="104" t="str">
        <f t="shared" si="14"/>
        <v/>
      </c>
      <c r="AI110" s="104" t="str">
        <f t="shared" si="14"/>
        <v/>
      </c>
      <c r="AJ110" s="104" t="str">
        <f t="shared" si="14"/>
        <v/>
      </c>
      <c r="AK110" s="104" t="str">
        <f t="shared" si="14"/>
        <v/>
      </c>
      <c r="AL110" s="104">
        <f t="shared" si="14"/>
        <v>232.99999999999997</v>
      </c>
    </row>
    <row r="111" spans="1:38" x14ac:dyDescent="0.25">
      <c r="A111" s="91">
        <v>40679</v>
      </c>
      <c r="B111" s="131" t="s">
        <v>792</v>
      </c>
      <c r="C111" s="93">
        <v>7</v>
      </c>
      <c r="D111" s="113">
        <v>0.4375</v>
      </c>
      <c r="E111" s="113">
        <v>0.5</v>
      </c>
      <c r="F111" s="136">
        <f t="shared" si="16"/>
        <v>90</v>
      </c>
      <c r="G111" s="349" t="s">
        <v>1058</v>
      </c>
      <c r="H111" s="133" t="str">
        <f>INDEX('Daily Activity List'!B:B,MATCH(A111,'Daily Activity List'!$A:$A))</f>
        <v>ClO2 - Clearance Sampling</v>
      </c>
      <c r="I111" s="93"/>
      <c r="J111" s="93">
        <v>11</v>
      </c>
      <c r="K111" s="93"/>
      <c r="L111" s="93">
        <v>4</v>
      </c>
      <c r="M111" s="93">
        <v>11</v>
      </c>
      <c r="N111" s="93"/>
      <c r="O111" s="93">
        <v>12</v>
      </c>
      <c r="P111" s="93"/>
      <c r="Q111" s="93"/>
      <c r="R111" s="104" t="str">
        <f t="shared" si="17"/>
        <v/>
      </c>
      <c r="S111" s="104" t="str">
        <f t="shared" si="17"/>
        <v/>
      </c>
      <c r="T111" s="104" t="str">
        <f t="shared" si="17"/>
        <v/>
      </c>
      <c r="U111" s="104" t="str">
        <f t="shared" si="17"/>
        <v/>
      </c>
      <c r="V111" s="104" t="str">
        <f t="shared" si="17"/>
        <v/>
      </c>
      <c r="W111" s="104" t="str">
        <f t="shared" si="17"/>
        <v/>
      </c>
      <c r="X111" s="104" t="str">
        <f t="shared" si="17"/>
        <v/>
      </c>
      <c r="Y111" s="104" t="str">
        <f t="shared" si="17"/>
        <v/>
      </c>
      <c r="Z111" s="104" t="str">
        <f t="shared" si="17"/>
        <v/>
      </c>
      <c r="AA111" s="104" t="str">
        <f t="shared" si="17"/>
        <v/>
      </c>
      <c r="AB111" s="104" t="str">
        <f t="shared" si="17"/>
        <v/>
      </c>
      <c r="AC111" s="104" t="str">
        <f t="shared" si="17"/>
        <v/>
      </c>
      <c r="AD111" s="104" t="str">
        <f t="shared" si="17"/>
        <v/>
      </c>
      <c r="AE111" s="104" t="str">
        <f t="shared" si="17"/>
        <v/>
      </c>
      <c r="AF111" s="104" t="str">
        <f t="shared" si="17"/>
        <v/>
      </c>
      <c r="AG111" s="104" t="str">
        <f t="shared" si="17"/>
        <v/>
      </c>
      <c r="AH111" s="104" t="str">
        <f t="shared" si="14"/>
        <v/>
      </c>
      <c r="AI111" s="104">
        <f t="shared" si="14"/>
        <v>90</v>
      </c>
      <c r="AJ111" s="104" t="str">
        <f t="shared" si="14"/>
        <v/>
      </c>
      <c r="AK111" s="104" t="str">
        <f t="shared" si="14"/>
        <v/>
      </c>
      <c r="AL111" s="104" t="str">
        <f t="shared" si="14"/>
        <v/>
      </c>
    </row>
    <row r="112" spans="1:38" x14ac:dyDescent="0.25">
      <c r="A112" s="91">
        <v>40679</v>
      </c>
      <c r="B112" s="131">
        <v>102</v>
      </c>
      <c r="C112" s="93">
        <v>7</v>
      </c>
      <c r="D112" s="113">
        <v>0.50763888888888886</v>
      </c>
      <c r="E112" s="113">
        <v>0.56666666666666665</v>
      </c>
      <c r="F112" s="136">
        <f t="shared" si="16"/>
        <v>85.000000000000014</v>
      </c>
      <c r="G112" s="349" t="s">
        <v>1058</v>
      </c>
      <c r="H112" s="133" t="str">
        <f>INDEX('Daily Activity List'!B:B,MATCH(A112,'Daily Activity List'!$A:$A))</f>
        <v>ClO2 - Clearance Sampling</v>
      </c>
      <c r="I112" s="93"/>
      <c r="J112" s="93">
        <v>11</v>
      </c>
      <c r="K112" s="93"/>
      <c r="L112" s="93">
        <v>4</v>
      </c>
      <c r="M112" s="93">
        <v>11</v>
      </c>
      <c r="N112" s="93"/>
      <c r="O112" s="93">
        <v>12</v>
      </c>
      <c r="P112" s="93"/>
      <c r="Q112" s="93"/>
      <c r="R112" s="104">
        <f t="shared" si="17"/>
        <v>85.000000000000014</v>
      </c>
      <c r="S112" s="104" t="str">
        <f t="shared" si="17"/>
        <v/>
      </c>
      <c r="T112" s="104" t="str">
        <f t="shared" si="17"/>
        <v/>
      </c>
      <c r="U112" s="104" t="str">
        <f t="shared" si="17"/>
        <v/>
      </c>
      <c r="V112" s="104" t="str">
        <f t="shared" si="17"/>
        <v/>
      </c>
      <c r="W112" s="104" t="str">
        <f t="shared" si="17"/>
        <v/>
      </c>
      <c r="X112" s="104" t="str">
        <f t="shared" si="17"/>
        <v/>
      </c>
      <c r="Y112" s="104" t="str">
        <f t="shared" si="17"/>
        <v/>
      </c>
      <c r="Z112" s="104" t="str">
        <f t="shared" si="17"/>
        <v/>
      </c>
      <c r="AA112" s="104" t="str">
        <f t="shared" si="17"/>
        <v/>
      </c>
      <c r="AB112" s="104" t="str">
        <f t="shared" si="17"/>
        <v/>
      </c>
      <c r="AC112" s="104" t="str">
        <f t="shared" si="17"/>
        <v/>
      </c>
      <c r="AD112" s="104" t="str">
        <f t="shared" si="17"/>
        <v/>
      </c>
      <c r="AE112" s="104" t="str">
        <f t="shared" si="17"/>
        <v/>
      </c>
      <c r="AF112" s="104" t="str">
        <f t="shared" si="17"/>
        <v/>
      </c>
      <c r="AG112" s="104" t="str">
        <f t="shared" si="17"/>
        <v/>
      </c>
      <c r="AH112" s="104" t="str">
        <f t="shared" si="14"/>
        <v/>
      </c>
      <c r="AI112" s="104" t="str">
        <f t="shared" si="14"/>
        <v/>
      </c>
      <c r="AJ112" s="104" t="str">
        <f t="shared" si="14"/>
        <v/>
      </c>
      <c r="AK112" s="104" t="str">
        <f t="shared" si="14"/>
        <v/>
      </c>
      <c r="AL112" s="104" t="str">
        <f t="shared" si="14"/>
        <v/>
      </c>
    </row>
    <row r="113" spans="1:38" x14ac:dyDescent="0.25">
      <c r="A113" s="91">
        <v>40679</v>
      </c>
      <c r="B113" s="131">
        <v>103</v>
      </c>
      <c r="C113" s="93">
        <v>4</v>
      </c>
      <c r="D113" s="113">
        <v>0.6118055555555556</v>
      </c>
      <c r="E113" s="113">
        <v>0.64930555555555558</v>
      </c>
      <c r="F113" s="136">
        <f t="shared" si="16"/>
        <v>53.999999999999972</v>
      </c>
      <c r="G113" s="349" t="s">
        <v>1058</v>
      </c>
      <c r="H113" s="133" t="str">
        <f>INDEX('Daily Activity List'!B:B,MATCH(A113,'Daily Activity List'!$A:$A))</f>
        <v>ClO2 - Clearance Sampling</v>
      </c>
      <c r="I113" s="93"/>
      <c r="J113" s="93">
        <v>8</v>
      </c>
      <c r="K113" s="93">
        <v>2</v>
      </c>
      <c r="L113" s="93">
        <v>2</v>
      </c>
      <c r="M113" s="93"/>
      <c r="N113" s="93">
        <v>5</v>
      </c>
      <c r="O113" s="93"/>
      <c r="P113" s="93"/>
      <c r="Q113" s="93"/>
      <c r="R113" s="104" t="str">
        <f t="shared" si="17"/>
        <v/>
      </c>
      <c r="S113" s="104">
        <f t="shared" si="17"/>
        <v>53.999999999999972</v>
      </c>
      <c r="T113" s="104" t="str">
        <f t="shared" si="17"/>
        <v/>
      </c>
      <c r="U113" s="104" t="str">
        <f t="shared" si="17"/>
        <v/>
      </c>
      <c r="V113" s="104" t="str">
        <f t="shared" si="17"/>
        <v/>
      </c>
      <c r="W113" s="104" t="str">
        <f t="shared" si="17"/>
        <v/>
      </c>
      <c r="X113" s="104" t="str">
        <f t="shared" si="17"/>
        <v/>
      </c>
      <c r="Y113" s="104" t="str">
        <f t="shared" si="17"/>
        <v/>
      </c>
      <c r="Z113" s="104" t="str">
        <f t="shared" si="17"/>
        <v/>
      </c>
      <c r="AA113" s="104" t="str">
        <f t="shared" si="17"/>
        <v/>
      </c>
      <c r="AB113" s="104" t="str">
        <f t="shared" ref="R113:AG129" si="18">IF($B113=AB$1,$F113,"")</f>
        <v/>
      </c>
      <c r="AC113" s="104" t="str">
        <f t="shared" si="18"/>
        <v/>
      </c>
      <c r="AD113" s="104" t="str">
        <f t="shared" si="18"/>
        <v/>
      </c>
      <c r="AE113" s="104" t="str">
        <f t="shared" si="18"/>
        <v/>
      </c>
      <c r="AF113" s="104" t="str">
        <f t="shared" si="18"/>
        <v/>
      </c>
      <c r="AG113" s="104" t="str">
        <f t="shared" si="18"/>
        <v/>
      </c>
      <c r="AH113" s="104" t="str">
        <f t="shared" si="14"/>
        <v/>
      </c>
      <c r="AI113" s="104" t="str">
        <f t="shared" si="14"/>
        <v/>
      </c>
      <c r="AJ113" s="104" t="str">
        <f t="shared" si="14"/>
        <v/>
      </c>
      <c r="AK113" s="104" t="str">
        <f t="shared" si="14"/>
        <v/>
      </c>
      <c r="AL113" s="104" t="str">
        <f t="shared" si="14"/>
        <v/>
      </c>
    </row>
    <row r="114" spans="1:38" x14ac:dyDescent="0.25">
      <c r="A114" s="91">
        <v>40679</v>
      </c>
      <c r="B114" s="131">
        <v>104</v>
      </c>
      <c r="C114" s="93">
        <v>3</v>
      </c>
      <c r="D114" s="113">
        <v>0.57361111111111118</v>
      </c>
      <c r="E114" s="113">
        <v>0.60347222222222219</v>
      </c>
      <c r="F114" s="136">
        <f t="shared" si="16"/>
        <v>42.999999999999844</v>
      </c>
      <c r="G114" s="349" t="s">
        <v>1058</v>
      </c>
      <c r="H114" s="133" t="str">
        <f>INDEX('Daily Activity List'!B:B,MATCH(A114,'Daily Activity List'!$A:$A))</f>
        <v>ClO2 - Clearance Sampling</v>
      </c>
      <c r="I114" s="93"/>
      <c r="J114" s="93">
        <v>6</v>
      </c>
      <c r="K114" s="93">
        <v>2</v>
      </c>
      <c r="L114" s="93">
        <v>2</v>
      </c>
      <c r="M114" s="93"/>
      <c r="N114" s="93">
        <v>4</v>
      </c>
      <c r="O114" s="93"/>
      <c r="P114" s="93"/>
      <c r="Q114" s="93"/>
      <c r="R114" s="104" t="str">
        <f t="shared" si="18"/>
        <v/>
      </c>
      <c r="S114" s="104" t="str">
        <f t="shared" si="18"/>
        <v/>
      </c>
      <c r="T114" s="104">
        <f t="shared" si="18"/>
        <v>42.999999999999844</v>
      </c>
      <c r="U114" s="104" t="str">
        <f t="shared" si="18"/>
        <v/>
      </c>
      <c r="V114" s="104" t="str">
        <f t="shared" si="18"/>
        <v/>
      </c>
      <c r="W114" s="104" t="str">
        <f t="shared" si="18"/>
        <v/>
      </c>
      <c r="X114" s="104" t="str">
        <f t="shared" si="18"/>
        <v/>
      </c>
      <c r="Y114" s="104" t="str">
        <f t="shared" si="18"/>
        <v/>
      </c>
      <c r="Z114" s="104" t="str">
        <f t="shared" si="18"/>
        <v/>
      </c>
      <c r="AA114" s="104" t="str">
        <f t="shared" si="18"/>
        <v/>
      </c>
      <c r="AB114" s="104" t="str">
        <f t="shared" si="18"/>
        <v/>
      </c>
      <c r="AC114" s="104" t="str">
        <f t="shared" si="18"/>
        <v/>
      </c>
      <c r="AD114" s="104" t="str">
        <f t="shared" si="18"/>
        <v/>
      </c>
      <c r="AE114" s="104" t="str">
        <f t="shared" si="18"/>
        <v/>
      </c>
      <c r="AF114" s="104" t="str">
        <f t="shared" si="18"/>
        <v/>
      </c>
      <c r="AG114" s="104" t="str">
        <f t="shared" si="18"/>
        <v/>
      </c>
      <c r="AH114" s="104" t="str">
        <f t="shared" si="14"/>
        <v/>
      </c>
      <c r="AI114" s="104" t="str">
        <f t="shared" si="14"/>
        <v/>
      </c>
      <c r="AJ114" s="104" t="str">
        <f t="shared" si="14"/>
        <v/>
      </c>
      <c r="AK114" s="104" t="str">
        <f t="shared" si="14"/>
        <v/>
      </c>
      <c r="AL114" s="104" t="str">
        <f t="shared" si="14"/>
        <v/>
      </c>
    </row>
    <row r="115" spans="1:38" x14ac:dyDescent="0.25">
      <c r="A115" s="91">
        <v>40679</v>
      </c>
      <c r="B115" s="131">
        <v>105</v>
      </c>
      <c r="C115" s="93">
        <v>8</v>
      </c>
      <c r="D115" s="113">
        <v>0.63472222222222219</v>
      </c>
      <c r="E115" s="113">
        <v>0.68541666666666667</v>
      </c>
      <c r="F115" s="136">
        <f t="shared" si="16"/>
        <v>73.000000000000057</v>
      </c>
      <c r="G115" s="349" t="s">
        <v>1058</v>
      </c>
      <c r="H115" s="133" t="str">
        <f>INDEX('Daily Activity List'!B:B,MATCH(A115,'Daily Activity List'!$A:$A))</f>
        <v>ClO2 - Clearance Sampling</v>
      </c>
      <c r="I115" s="93"/>
      <c r="J115" s="93">
        <v>4</v>
      </c>
      <c r="K115" s="93">
        <v>1</v>
      </c>
      <c r="L115" s="93">
        <v>5</v>
      </c>
      <c r="M115" s="93"/>
      <c r="N115" s="93">
        <v>3</v>
      </c>
      <c r="O115" s="93"/>
      <c r="P115" s="93"/>
      <c r="Q115" s="93"/>
      <c r="R115" s="104" t="str">
        <f t="shared" si="18"/>
        <v/>
      </c>
      <c r="S115" s="104" t="str">
        <f t="shared" si="18"/>
        <v/>
      </c>
      <c r="T115" s="104" t="str">
        <f t="shared" si="18"/>
        <v/>
      </c>
      <c r="U115" s="104">
        <f t="shared" si="18"/>
        <v>73.000000000000057</v>
      </c>
      <c r="V115" s="104" t="str">
        <f t="shared" si="18"/>
        <v/>
      </c>
      <c r="W115" s="104" t="str">
        <f t="shared" si="18"/>
        <v/>
      </c>
      <c r="X115" s="104" t="str">
        <f t="shared" si="18"/>
        <v/>
      </c>
      <c r="Y115" s="104" t="str">
        <f t="shared" si="18"/>
        <v/>
      </c>
      <c r="Z115" s="104" t="str">
        <f t="shared" si="18"/>
        <v/>
      </c>
      <c r="AA115" s="104" t="str">
        <f t="shared" si="18"/>
        <v/>
      </c>
      <c r="AB115" s="104" t="str">
        <f t="shared" si="18"/>
        <v/>
      </c>
      <c r="AC115" s="104" t="str">
        <f t="shared" si="18"/>
        <v/>
      </c>
      <c r="AD115" s="104" t="str">
        <f t="shared" si="18"/>
        <v/>
      </c>
      <c r="AE115" s="104" t="str">
        <f t="shared" si="18"/>
        <v/>
      </c>
      <c r="AF115" s="104" t="str">
        <f t="shared" si="18"/>
        <v/>
      </c>
      <c r="AG115" s="104" t="str">
        <f t="shared" si="18"/>
        <v/>
      </c>
      <c r="AH115" s="104" t="str">
        <f t="shared" si="14"/>
        <v/>
      </c>
      <c r="AI115" s="104" t="str">
        <f t="shared" si="14"/>
        <v/>
      </c>
      <c r="AJ115" s="104" t="str">
        <f t="shared" si="14"/>
        <v/>
      </c>
      <c r="AK115" s="104" t="str">
        <f t="shared" si="14"/>
        <v/>
      </c>
      <c r="AL115" s="104" t="str">
        <f t="shared" si="14"/>
        <v/>
      </c>
    </row>
    <row r="116" spans="1:38" x14ac:dyDescent="0.25">
      <c r="A116" s="91">
        <v>40679</v>
      </c>
      <c r="B116" s="131">
        <v>106</v>
      </c>
      <c r="C116" s="93">
        <v>8</v>
      </c>
      <c r="D116" s="113">
        <v>0.49513888888888885</v>
      </c>
      <c r="E116" s="113">
        <v>0.55277777777777781</v>
      </c>
      <c r="F116" s="136">
        <f t="shared" si="16"/>
        <v>83.000000000000099</v>
      </c>
      <c r="G116" s="349" t="s">
        <v>1058</v>
      </c>
      <c r="H116" s="133" t="str">
        <f>INDEX('Daily Activity List'!B:B,MATCH(A116,'Daily Activity List'!$A:$A))</f>
        <v>ClO2 - Clearance Sampling</v>
      </c>
      <c r="I116" s="93"/>
      <c r="J116" s="93">
        <v>5</v>
      </c>
      <c r="K116" s="93">
        <v>2</v>
      </c>
      <c r="L116" s="93">
        <v>5</v>
      </c>
      <c r="M116" s="93"/>
      <c r="N116" s="93">
        <v>5</v>
      </c>
      <c r="O116" s="93"/>
      <c r="P116" s="93"/>
      <c r="Q116" s="93"/>
      <c r="R116" s="104" t="str">
        <f t="shared" si="18"/>
        <v/>
      </c>
      <c r="S116" s="104" t="str">
        <f t="shared" si="18"/>
        <v/>
      </c>
      <c r="T116" s="104" t="str">
        <f t="shared" si="18"/>
        <v/>
      </c>
      <c r="U116" s="104" t="str">
        <f t="shared" si="18"/>
        <v/>
      </c>
      <c r="V116" s="104">
        <f t="shared" si="18"/>
        <v>83.000000000000099</v>
      </c>
      <c r="W116" s="104" t="str">
        <f t="shared" si="18"/>
        <v/>
      </c>
      <c r="X116" s="104" t="str">
        <f t="shared" si="18"/>
        <v/>
      </c>
      <c r="Y116" s="104" t="str">
        <f t="shared" si="18"/>
        <v/>
      </c>
      <c r="Z116" s="104" t="str">
        <f t="shared" si="18"/>
        <v/>
      </c>
      <c r="AA116" s="104" t="str">
        <f t="shared" si="18"/>
        <v/>
      </c>
      <c r="AB116" s="104" t="str">
        <f t="shared" si="18"/>
        <v/>
      </c>
      <c r="AC116" s="104" t="str">
        <f t="shared" si="18"/>
        <v/>
      </c>
      <c r="AD116" s="104" t="str">
        <f t="shared" si="18"/>
        <v/>
      </c>
      <c r="AE116" s="104" t="str">
        <f t="shared" si="18"/>
        <v/>
      </c>
      <c r="AF116" s="104" t="str">
        <f t="shared" si="18"/>
        <v/>
      </c>
      <c r="AG116" s="104" t="str">
        <f t="shared" si="18"/>
        <v/>
      </c>
      <c r="AH116" s="104" t="str">
        <f t="shared" si="14"/>
        <v/>
      </c>
      <c r="AI116" s="104" t="str">
        <f t="shared" si="14"/>
        <v/>
      </c>
      <c r="AJ116" s="104" t="str">
        <f t="shared" si="14"/>
        <v/>
      </c>
      <c r="AK116" s="104" t="str">
        <f t="shared" si="14"/>
        <v/>
      </c>
      <c r="AL116" s="104" t="str">
        <f t="shared" si="14"/>
        <v/>
      </c>
    </row>
    <row r="117" spans="1:38" x14ac:dyDescent="0.25">
      <c r="A117" s="91">
        <v>40679</v>
      </c>
      <c r="B117" s="131">
        <v>107</v>
      </c>
      <c r="C117" s="93">
        <v>8</v>
      </c>
      <c r="D117" s="113">
        <v>0.43958333333333338</v>
      </c>
      <c r="E117" s="113">
        <v>0.4909722222222222</v>
      </c>
      <c r="F117" s="136">
        <f t="shared" si="16"/>
        <v>73.999999999999901</v>
      </c>
      <c r="G117" s="349" t="s">
        <v>1058</v>
      </c>
      <c r="H117" s="133" t="str">
        <f>INDEX('Daily Activity List'!B:B,MATCH(A117,'Daily Activity List'!$A:$A))</f>
        <v>ClO2 - Clearance Sampling</v>
      </c>
      <c r="I117" s="93"/>
      <c r="J117" s="93">
        <v>4</v>
      </c>
      <c r="K117" s="93">
        <v>3</v>
      </c>
      <c r="L117" s="93">
        <v>5</v>
      </c>
      <c r="M117" s="93"/>
      <c r="N117" s="93">
        <v>4</v>
      </c>
      <c r="O117" s="93"/>
      <c r="P117" s="93"/>
      <c r="Q117" s="93"/>
      <c r="R117" s="104" t="str">
        <f t="shared" si="18"/>
        <v/>
      </c>
      <c r="S117" s="104" t="str">
        <f t="shared" si="18"/>
        <v/>
      </c>
      <c r="T117" s="104" t="str">
        <f t="shared" si="18"/>
        <v/>
      </c>
      <c r="U117" s="104" t="str">
        <f t="shared" si="18"/>
        <v/>
      </c>
      <c r="V117" s="104" t="str">
        <f t="shared" si="18"/>
        <v/>
      </c>
      <c r="W117" s="104">
        <f t="shared" si="18"/>
        <v>73.999999999999901</v>
      </c>
      <c r="X117" s="104" t="str">
        <f t="shared" si="18"/>
        <v/>
      </c>
      <c r="Y117" s="104" t="str">
        <f t="shared" si="18"/>
        <v/>
      </c>
      <c r="Z117" s="104" t="str">
        <f t="shared" si="18"/>
        <v/>
      </c>
      <c r="AA117" s="104" t="str">
        <f t="shared" si="18"/>
        <v/>
      </c>
      <c r="AB117" s="104" t="str">
        <f t="shared" si="18"/>
        <v/>
      </c>
      <c r="AC117" s="104" t="str">
        <f t="shared" si="18"/>
        <v/>
      </c>
      <c r="AD117" s="104" t="str">
        <f t="shared" si="18"/>
        <v/>
      </c>
      <c r="AE117" s="104" t="str">
        <f t="shared" si="18"/>
        <v/>
      </c>
      <c r="AF117" s="104" t="str">
        <f t="shared" si="18"/>
        <v/>
      </c>
      <c r="AG117" s="104" t="str">
        <f t="shared" si="18"/>
        <v/>
      </c>
      <c r="AH117" s="104" t="str">
        <f t="shared" si="14"/>
        <v/>
      </c>
      <c r="AI117" s="104" t="str">
        <f t="shared" si="14"/>
        <v/>
      </c>
      <c r="AJ117" s="104" t="str">
        <f t="shared" si="14"/>
        <v/>
      </c>
      <c r="AK117" s="104" t="str">
        <f t="shared" si="14"/>
        <v/>
      </c>
      <c r="AL117" s="104" t="str">
        <f t="shared" si="14"/>
        <v/>
      </c>
    </row>
    <row r="118" spans="1:38" x14ac:dyDescent="0.25">
      <c r="A118" s="91">
        <v>40679</v>
      </c>
      <c r="B118" s="131">
        <v>108</v>
      </c>
      <c r="C118" s="93">
        <v>5</v>
      </c>
      <c r="D118" s="113">
        <v>0.60555555555555551</v>
      </c>
      <c r="E118" s="113">
        <v>0.66111111111111109</v>
      </c>
      <c r="F118" s="136">
        <f t="shared" si="16"/>
        <v>80.000000000000028</v>
      </c>
      <c r="G118" s="349" t="s">
        <v>1058</v>
      </c>
      <c r="H118" s="133" t="str">
        <f>INDEX('Daily Activity List'!B:B,MATCH(A118,'Daily Activity List'!$A:$A))</f>
        <v>ClO2 - Clearance Sampling</v>
      </c>
      <c r="I118" s="93"/>
      <c r="J118" s="93">
        <v>6</v>
      </c>
      <c r="K118" s="93">
        <v>3</v>
      </c>
      <c r="L118" s="93">
        <v>6</v>
      </c>
      <c r="M118" s="93"/>
      <c r="N118" s="93">
        <v>4</v>
      </c>
      <c r="O118" s="93"/>
      <c r="P118" s="93"/>
      <c r="Q118" s="93"/>
      <c r="R118" s="104" t="str">
        <f t="shared" si="18"/>
        <v/>
      </c>
      <c r="S118" s="104" t="str">
        <f t="shared" si="18"/>
        <v/>
      </c>
      <c r="T118" s="104" t="str">
        <f t="shared" si="18"/>
        <v/>
      </c>
      <c r="U118" s="104" t="str">
        <f t="shared" si="18"/>
        <v/>
      </c>
      <c r="V118" s="104" t="str">
        <f t="shared" si="18"/>
        <v/>
      </c>
      <c r="W118" s="104" t="str">
        <f t="shared" si="18"/>
        <v/>
      </c>
      <c r="X118" s="104">
        <f t="shared" si="18"/>
        <v>80.000000000000028</v>
      </c>
      <c r="Y118" s="104" t="str">
        <f t="shared" si="18"/>
        <v/>
      </c>
      <c r="Z118" s="104" t="str">
        <f t="shared" si="18"/>
        <v/>
      </c>
      <c r="AA118" s="104" t="str">
        <f t="shared" si="18"/>
        <v/>
      </c>
      <c r="AB118" s="104" t="str">
        <f t="shared" si="18"/>
        <v/>
      </c>
      <c r="AC118" s="104" t="str">
        <f t="shared" si="18"/>
        <v/>
      </c>
      <c r="AD118" s="104" t="str">
        <f t="shared" si="18"/>
        <v/>
      </c>
      <c r="AE118" s="104" t="str">
        <f t="shared" si="18"/>
        <v/>
      </c>
      <c r="AF118" s="104" t="str">
        <f t="shared" si="18"/>
        <v/>
      </c>
      <c r="AG118" s="104" t="str">
        <f t="shared" si="18"/>
        <v/>
      </c>
      <c r="AH118" s="104" t="str">
        <f t="shared" si="14"/>
        <v/>
      </c>
      <c r="AI118" s="104" t="str">
        <f t="shared" si="14"/>
        <v/>
      </c>
      <c r="AJ118" s="104" t="str">
        <f t="shared" si="14"/>
        <v/>
      </c>
      <c r="AK118" s="104" t="str">
        <f t="shared" si="14"/>
        <v/>
      </c>
      <c r="AL118" s="104" t="str">
        <f t="shared" si="14"/>
        <v/>
      </c>
    </row>
    <row r="119" spans="1:38" x14ac:dyDescent="0.25">
      <c r="A119" s="91">
        <v>40679</v>
      </c>
      <c r="B119" s="131">
        <v>109</v>
      </c>
      <c r="C119" s="93">
        <v>5</v>
      </c>
      <c r="D119" s="113">
        <v>0.41111111111111115</v>
      </c>
      <c r="E119" s="113">
        <v>0.47152777777777777</v>
      </c>
      <c r="F119" s="136">
        <f t="shared" si="16"/>
        <v>86.999999999999943</v>
      </c>
      <c r="G119" s="349" t="s">
        <v>1058</v>
      </c>
      <c r="H119" s="133" t="str">
        <f>INDEX('Daily Activity List'!B:B,MATCH(A119,'Daily Activity List'!$A:$A))</f>
        <v>ClO2 - Clearance Sampling</v>
      </c>
      <c r="I119" s="93"/>
      <c r="J119" s="93">
        <v>5</v>
      </c>
      <c r="K119" s="93"/>
      <c r="L119" s="93">
        <v>6</v>
      </c>
      <c r="M119" s="93"/>
      <c r="N119" s="93">
        <v>5</v>
      </c>
      <c r="O119" s="93"/>
      <c r="P119" s="93"/>
      <c r="Q119" s="93"/>
      <c r="R119" s="104" t="str">
        <f t="shared" si="18"/>
        <v/>
      </c>
      <c r="S119" s="104" t="str">
        <f t="shared" si="18"/>
        <v/>
      </c>
      <c r="T119" s="104" t="str">
        <f t="shared" si="18"/>
        <v/>
      </c>
      <c r="U119" s="104" t="str">
        <f t="shared" si="18"/>
        <v/>
      </c>
      <c r="V119" s="104" t="str">
        <f t="shared" si="18"/>
        <v/>
      </c>
      <c r="W119" s="104" t="str">
        <f t="shared" si="18"/>
        <v/>
      </c>
      <c r="X119" s="104" t="str">
        <f t="shared" si="18"/>
        <v/>
      </c>
      <c r="Y119" s="104">
        <f t="shared" si="18"/>
        <v>86.999999999999943</v>
      </c>
      <c r="Z119" s="104" t="str">
        <f t="shared" si="18"/>
        <v/>
      </c>
      <c r="AA119" s="104" t="str">
        <f t="shared" si="18"/>
        <v/>
      </c>
      <c r="AB119" s="104" t="str">
        <f t="shared" si="18"/>
        <v/>
      </c>
      <c r="AC119" s="104" t="str">
        <f t="shared" si="18"/>
        <v/>
      </c>
      <c r="AD119" s="104" t="str">
        <f t="shared" si="18"/>
        <v/>
      </c>
      <c r="AE119" s="104" t="str">
        <f t="shared" si="18"/>
        <v/>
      </c>
      <c r="AF119" s="104" t="str">
        <f t="shared" si="18"/>
        <v/>
      </c>
      <c r="AG119" s="104" t="str">
        <f t="shared" si="18"/>
        <v/>
      </c>
      <c r="AH119" s="104" t="str">
        <f t="shared" si="14"/>
        <v/>
      </c>
      <c r="AI119" s="104" t="str">
        <f t="shared" si="14"/>
        <v/>
      </c>
      <c r="AJ119" s="104" t="str">
        <f t="shared" si="14"/>
        <v/>
      </c>
      <c r="AK119" s="104" t="str">
        <f t="shared" si="14"/>
        <v/>
      </c>
      <c r="AL119" s="104" t="str">
        <f t="shared" si="14"/>
        <v/>
      </c>
    </row>
    <row r="120" spans="1:38" x14ac:dyDescent="0.25">
      <c r="A120" s="91">
        <v>40679</v>
      </c>
      <c r="B120" s="131">
        <v>110</v>
      </c>
      <c r="C120" s="93">
        <v>5</v>
      </c>
      <c r="D120" s="113">
        <v>0.4770833333333333</v>
      </c>
      <c r="E120" s="113">
        <v>0.52430555555555558</v>
      </c>
      <c r="F120" s="136">
        <f t="shared" si="16"/>
        <v>68.000000000000085</v>
      </c>
      <c r="G120" s="349" t="s">
        <v>1058</v>
      </c>
      <c r="H120" s="133" t="str">
        <f>INDEX('Daily Activity List'!B:B,MATCH(A120,'Daily Activity List'!$A:$A))</f>
        <v>ClO2 - Clearance Sampling</v>
      </c>
      <c r="I120" s="93"/>
      <c r="J120" s="93">
        <v>7</v>
      </c>
      <c r="K120" s="93">
        <v>3</v>
      </c>
      <c r="L120" s="93">
        <v>6</v>
      </c>
      <c r="M120" s="93"/>
      <c r="N120" s="93">
        <v>5</v>
      </c>
      <c r="O120" s="93"/>
      <c r="P120" s="93"/>
      <c r="Q120" s="93"/>
      <c r="R120" s="104" t="str">
        <f t="shared" si="18"/>
        <v/>
      </c>
      <c r="S120" s="104" t="str">
        <f t="shared" si="18"/>
        <v/>
      </c>
      <c r="T120" s="104" t="str">
        <f t="shared" si="18"/>
        <v/>
      </c>
      <c r="U120" s="104" t="str">
        <f t="shared" si="18"/>
        <v/>
      </c>
      <c r="V120" s="104" t="str">
        <f t="shared" si="18"/>
        <v/>
      </c>
      <c r="W120" s="104" t="str">
        <f t="shared" si="18"/>
        <v/>
      </c>
      <c r="X120" s="104" t="str">
        <f t="shared" si="18"/>
        <v/>
      </c>
      <c r="Y120" s="104" t="str">
        <f t="shared" si="18"/>
        <v/>
      </c>
      <c r="Z120" s="104">
        <f t="shared" si="18"/>
        <v>68.000000000000085</v>
      </c>
      <c r="AA120" s="104" t="str">
        <f t="shared" si="18"/>
        <v/>
      </c>
      <c r="AB120" s="104" t="str">
        <f t="shared" si="18"/>
        <v/>
      </c>
      <c r="AC120" s="104" t="str">
        <f t="shared" si="18"/>
        <v/>
      </c>
      <c r="AD120" s="104" t="str">
        <f t="shared" si="18"/>
        <v/>
      </c>
      <c r="AE120" s="104" t="str">
        <f t="shared" si="18"/>
        <v/>
      </c>
      <c r="AF120" s="104" t="str">
        <f t="shared" si="18"/>
        <v/>
      </c>
      <c r="AG120" s="104" t="str">
        <f t="shared" si="18"/>
        <v/>
      </c>
      <c r="AH120" s="104" t="str">
        <f t="shared" si="14"/>
        <v/>
      </c>
      <c r="AI120" s="104" t="str">
        <f t="shared" si="14"/>
        <v/>
      </c>
      <c r="AJ120" s="104" t="str">
        <f t="shared" si="14"/>
        <v/>
      </c>
      <c r="AK120" s="104" t="str">
        <f t="shared" si="14"/>
        <v/>
      </c>
      <c r="AL120" s="104" t="str">
        <f t="shared" si="14"/>
        <v/>
      </c>
    </row>
    <row r="121" spans="1:38" x14ac:dyDescent="0.25">
      <c r="A121" s="91">
        <v>40679</v>
      </c>
      <c r="B121" s="131" t="s">
        <v>927</v>
      </c>
      <c r="C121" s="93">
        <v>2</v>
      </c>
      <c r="D121" s="113">
        <v>0.36388888888888887</v>
      </c>
      <c r="E121" s="113">
        <v>0.50486111111111109</v>
      </c>
      <c r="F121" s="136">
        <f t="shared" si="16"/>
        <v>203</v>
      </c>
      <c r="G121" s="349" t="s">
        <v>1058</v>
      </c>
      <c r="H121" s="133" t="str">
        <f>INDEX('Daily Activity List'!B:B,MATCH(A121,'Daily Activity List'!$A:$A))</f>
        <v>ClO2 - Clearance Sampling</v>
      </c>
      <c r="I121" s="93">
        <v>22</v>
      </c>
      <c r="J121" s="93">
        <v>11</v>
      </c>
      <c r="K121" s="93">
        <v>7</v>
      </c>
      <c r="L121" s="93">
        <v>3</v>
      </c>
      <c r="M121" s="93" t="s">
        <v>983</v>
      </c>
      <c r="N121" s="93">
        <v>28</v>
      </c>
      <c r="O121" s="93" t="s">
        <v>983</v>
      </c>
      <c r="P121" s="93" t="s">
        <v>983</v>
      </c>
      <c r="Q121" s="93" t="s">
        <v>983</v>
      </c>
      <c r="R121" s="104" t="str">
        <f t="shared" si="18"/>
        <v/>
      </c>
      <c r="S121" s="104" t="str">
        <f t="shared" si="18"/>
        <v/>
      </c>
      <c r="T121" s="104" t="str">
        <f t="shared" si="18"/>
        <v/>
      </c>
      <c r="U121" s="104" t="str">
        <f t="shared" si="18"/>
        <v/>
      </c>
      <c r="V121" s="104" t="str">
        <f t="shared" si="18"/>
        <v/>
      </c>
      <c r="W121" s="104" t="str">
        <f t="shared" si="18"/>
        <v/>
      </c>
      <c r="X121" s="104" t="str">
        <f t="shared" si="18"/>
        <v/>
      </c>
      <c r="Y121" s="104" t="str">
        <f t="shared" si="18"/>
        <v/>
      </c>
      <c r="Z121" s="104" t="str">
        <f t="shared" si="18"/>
        <v/>
      </c>
      <c r="AA121" s="104" t="str">
        <f t="shared" si="18"/>
        <v/>
      </c>
      <c r="AB121" s="104" t="str">
        <f t="shared" si="18"/>
        <v/>
      </c>
      <c r="AC121" s="104" t="str">
        <f t="shared" si="18"/>
        <v/>
      </c>
      <c r="AD121" s="104" t="str">
        <f t="shared" si="18"/>
        <v/>
      </c>
      <c r="AE121" s="104" t="str">
        <f t="shared" si="18"/>
        <v/>
      </c>
      <c r="AF121" s="104" t="str">
        <f t="shared" si="18"/>
        <v/>
      </c>
      <c r="AG121" s="104" t="str">
        <f t="shared" si="18"/>
        <v/>
      </c>
      <c r="AH121" s="104" t="str">
        <f t="shared" ref="AH121:AL135" si="19">IF($B121=AH$1,$F121,"")</f>
        <v/>
      </c>
      <c r="AI121" s="104" t="str">
        <f t="shared" si="19"/>
        <v/>
      </c>
      <c r="AJ121" s="104" t="str">
        <f t="shared" si="19"/>
        <v/>
      </c>
      <c r="AK121" s="104">
        <f t="shared" si="19"/>
        <v>203</v>
      </c>
      <c r="AL121" s="104" t="str">
        <f t="shared" si="19"/>
        <v/>
      </c>
    </row>
    <row r="122" spans="1:38" x14ac:dyDescent="0.25">
      <c r="A122" s="91">
        <v>40679</v>
      </c>
      <c r="B122" s="131" t="s">
        <v>927</v>
      </c>
      <c r="C122" s="93">
        <v>2</v>
      </c>
      <c r="D122" s="113">
        <v>0.58472222222222225</v>
      </c>
      <c r="E122" s="113">
        <v>0.625</v>
      </c>
      <c r="F122" s="136">
        <f t="shared" si="16"/>
        <v>57.999999999999957</v>
      </c>
      <c r="G122" s="349" t="s">
        <v>1058</v>
      </c>
      <c r="H122" s="133" t="str">
        <f>INDEX('Daily Activity List'!B:B,MATCH(A122,'Daily Activity List'!$A:$A))</f>
        <v>ClO2 - Clearance Sampling</v>
      </c>
      <c r="I122" s="93"/>
      <c r="J122" s="93"/>
      <c r="K122" s="93"/>
      <c r="L122" s="93"/>
      <c r="M122" s="93"/>
      <c r="N122" s="93"/>
      <c r="O122" s="93"/>
      <c r="P122" s="93"/>
      <c r="Q122" s="93"/>
      <c r="R122" s="104" t="str">
        <f t="shared" si="18"/>
        <v/>
      </c>
      <c r="S122" s="104" t="str">
        <f t="shared" si="18"/>
        <v/>
      </c>
      <c r="T122" s="104" t="str">
        <f t="shared" si="18"/>
        <v/>
      </c>
      <c r="U122" s="104" t="str">
        <f t="shared" si="18"/>
        <v/>
      </c>
      <c r="V122" s="104" t="str">
        <f t="shared" si="18"/>
        <v/>
      </c>
      <c r="W122" s="104" t="str">
        <f t="shared" si="18"/>
        <v/>
      </c>
      <c r="X122" s="104" t="str">
        <f t="shared" si="18"/>
        <v/>
      </c>
      <c r="Y122" s="104" t="str">
        <f t="shared" si="18"/>
        <v/>
      </c>
      <c r="Z122" s="104" t="str">
        <f t="shared" si="18"/>
        <v/>
      </c>
      <c r="AA122" s="104" t="str">
        <f t="shared" si="18"/>
        <v/>
      </c>
      <c r="AB122" s="104" t="str">
        <f t="shared" si="18"/>
        <v/>
      </c>
      <c r="AC122" s="104" t="str">
        <f t="shared" si="18"/>
        <v/>
      </c>
      <c r="AD122" s="104" t="str">
        <f t="shared" si="18"/>
        <v/>
      </c>
      <c r="AE122" s="104" t="str">
        <f t="shared" si="18"/>
        <v/>
      </c>
      <c r="AF122" s="104" t="str">
        <f t="shared" si="18"/>
        <v/>
      </c>
      <c r="AG122" s="104" t="str">
        <f t="shared" si="18"/>
        <v/>
      </c>
      <c r="AH122" s="104" t="str">
        <f t="shared" si="19"/>
        <v/>
      </c>
      <c r="AI122" s="104" t="str">
        <f t="shared" si="19"/>
        <v/>
      </c>
      <c r="AJ122" s="104" t="str">
        <f t="shared" si="19"/>
        <v/>
      </c>
      <c r="AK122" s="104">
        <f t="shared" si="19"/>
        <v>57.999999999999957</v>
      </c>
      <c r="AL122" s="104" t="str">
        <f t="shared" si="19"/>
        <v/>
      </c>
    </row>
    <row r="123" spans="1:38" x14ac:dyDescent="0.25">
      <c r="A123" s="91">
        <v>40679</v>
      </c>
      <c r="B123" s="131">
        <v>206</v>
      </c>
      <c r="C123" s="93">
        <v>6</v>
      </c>
      <c r="D123" s="113">
        <v>0.40972222222222227</v>
      </c>
      <c r="E123" s="113">
        <v>0.44305555555555554</v>
      </c>
      <c r="F123" s="136">
        <f t="shared" si="16"/>
        <v>47.999999999999908</v>
      </c>
      <c r="G123" s="349" t="s">
        <v>1058</v>
      </c>
      <c r="H123" s="133" t="str">
        <f>INDEX('Daily Activity List'!B:B,MATCH(A123,'Daily Activity List'!$A:$A))</f>
        <v>ClO2 - Clearance Sampling</v>
      </c>
      <c r="I123" s="93"/>
      <c r="J123" s="93">
        <v>7</v>
      </c>
      <c r="K123" s="93">
        <v>2</v>
      </c>
      <c r="L123" s="93">
        <v>2</v>
      </c>
      <c r="M123" s="93"/>
      <c r="N123" s="93"/>
      <c r="O123" s="93"/>
      <c r="P123" s="93"/>
      <c r="Q123" s="93"/>
      <c r="R123" s="104" t="str">
        <f t="shared" si="18"/>
        <v/>
      </c>
      <c r="S123" s="104" t="str">
        <f t="shared" si="18"/>
        <v/>
      </c>
      <c r="T123" s="104" t="str">
        <f t="shared" si="18"/>
        <v/>
      </c>
      <c r="U123" s="104" t="str">
        <f t="shared" si="18"/>
        <v/>
      </c>
      <c r="V123" s="104" t="str">
        <f t="shared" si="18"/>
        <v/>
      </c>
      <c r="W123" s="104" t="str">
        <f t="shared" si="18"/>
        <v/>
      </c>
      <c r="X123" s="104" t="str">
        <f t="shared" si="18"/>
        <v/>
      </c>
      <c r="Y123" s="104" t="str">
        <f t="shared" si="18"/>
        <v/>
      </c>
      <c r="Z123" s="104" t="str">
        <f t="shared" si="18"/>
        <v/>
      </c>
      <c r="AA123" s="104">
        <f t="shared" si="18"/>
        <v>47.999999999999908</v>
      </c>
      <c r="AB123" s="104" t="str">
        <f t="shared" si="18"/>
        <v/>
      </c>
      <c r="AC123" s="104" t="str">
        <f t="shared" si="18"/>
        <v/>
      </c>
      <c r="AD123" s="104" t="str">
        <f t="shared" si="18"/>
        <v/>
      </c>
      <c r="AE123" s="104" t="str">
        <f t="shared" si="18"/>
        <v/>
      </c>
      <c r="AF123" s="104" t="str">
        <f t="shared" si="18"/>
        <v/>
      </c>
      <c r="AG123" s="104" t="str">
        <f t="shared" si="18"/>
        <v/>
      </c>
      <c r="AH123" s="104" t="str">
        <f t="shared" si="19"/>
        <v/>
      </c>
      <c r="AI123" s="104" t="str">
        <f t="shared" si="19"/>
        <v/>
      </c>
      <c r="AJ123" s="104" t="str">
        <f t="shared" si="19"/>
        <v/>
      </c>
      <c r="AK123" s="104" t="str">
        <f t="shared" si="19"/>
        <v/>
      </c>
      <c r="AL123" s="104" t="str">
        <f t="shared" si="19"/>
        <v/>
      </c>
    </row>
    <row r="124" spans="1:38" x14ac:dyDescent="0.25">
      <c r="A124" s="91">
        <v>40679</v>
      </c>
      <c r="B124" s="131">
        <v>207</v>
      </c>
      <c r="C124" s="93">
        <v>6</v>
      </c>
      <c r="D124" s="113">
        <v>0.44930555555555557</v>
      </c>
      <c r="E124" s="113">
        <v>0.48472222222222222</v>
      </c>
      <c r="F124" s="136">
        <f t="shared" si="16"/>
        <v>50.999999999999979</v>
      </c>
      <c r="G124" s="349" t="s">
        <v>1058</v>
      </c>
      <c r="H124" s="133" t="str">
        <f>INDEX('Daily Activity List'!B:B,MATCH(A124,'Daily Activity List'!$A:$A))</f>
        <v>ClO2 - Clearance Sampling</v>
      </c>
      <c r="I124" s="93"/>
      <c r="J124" s="93">
        <v>8</v>
      </c>
      <c r="K124" s="93">
        <v>2</v>
      </c>
      <c r="L124" s="93">
        <v>2</v>
      </c>
      <c r="M124" s="93"/>
      <c r="N124" s="93"/>
      <c r="O124" s="93"/>
      <c r="P124" s="93"/>
      <c r="Q124" s="93"/>
      <c r="R124" s="104" t="str">
        <f t="shared" si="18"/>
        <v/>
      </c>
      <c r="S124" s="104" t="str">
        <f t="shared" si="18"/>
        <v/>
      </c>
      <c r="T124" s="104" t="str">
        <f t="shared" si="18"/>
        <v/>
      </c>
      <c r="U124" s="104" t="str">
        <f t="shared" si="18"/>
        <v/>
      </c>
      <c r="V124" s="104" t="str">
        <f t="shared" si="18"/>
        <v/>
      </c>
      <c r="W124" s="104" t="str">
        <f t="shared" si="18"/>
        <v/>
      </c>
      <c r="X124" s="104" t="str">
        <f t="shared" si="18"/>
        <v/>
      </c>
      <c r="Y124" s="104" t="str">
        <f t="shared" si="18"/>
        <v/>
      </c>
      <c r="Z124" s="104" t="str">
        <f t="shared" si="18"/>
        <v/>
      </c>
      <c r="AA124" s="104" t="str">
        <f t="shared" si="18"/>
        <v/>
      </c>
      <c r="AB124" s="104">
        <f t="shared" si="18"/>
        <v>50.999999999999979</v>
      </c>
      <c r="AC124" s="104" t="str">
        <f t="shared" si="18"/>
        <v/>
      </c>
      <c r="AD124" s="104" t="str">
        <f t="shared" si="18"/>
        <v/>
      </c>
      <c r="AE124" s="104" t="str">
        <f t="shared" si="18"/>
        <v/>
      </c>
      <c r="AF124" s="104" t="str">
        <f t="shared" si="18"/>
        <v/>
      </c>
      <c r="AG124" s="104" t="str">
        <f t="shared" si="18"/>
        <v/>
      </c>
      <c r="AH124" s="104" t="str">
        <f t="shared" si="19"/>
        <v/>
      </c>
      <c r="AI124" s="104" t="str">
        <f t="shared" si="19"/>
        <v/>
      </c>
      <c r="AJ124" s="104" t="str">
        <f t="shared" si="19"/>
        <v/>
      </c>
      <c r="AK124" s="104" t="str">
        <f t="shared" si="19"/>
        <v/>
      </c>
      <c r="AL124" s="104" t="str">
        <f t="shared" si="19"/>
        <v/>
      </c>
    </row>
    <row r="125" spans="1:38" x14ac:dyDescent="0.25">
      <c r="A125" s="91">
        <v>40679</v>
      </c>
      <c r="B125" s="131">
        <v>208</v>
      </c>
      <c r="C125" s="93">
        <v>4</v>
      </c>
      <c r="D125" s="113">
        <v>0.45624999999999999</v>
      </c>
      <c r="E125" s="113">
        <v>0.4909722222222222</v>
      </c>
      <c r="F125" s="136">
        <f t="shared" si="16"/>
        <v>49.999999999999986</v>
      </c>
      <c r="G125" s="349" t="s">
        <v>1058</v>
      </c>
      <c r="H125" s="133" t="str">
        <f>INDEX('Daily Activity List'!B:B,MATCH(A125,'Daily Activity List'!$A:$A))</f>
        <v>ClO2 - Clearance Sampling</v>
      </c>
      <c r="I125" s="93"/>
      <c r="J125" s="93">
        <v>4</v>
      </c>
      <c r="K125" s="93">
        <v>2</v>
      </c>
      <c r="L125" s="93">
        <v>5</v>
      </c>
      <c r="M125" s="93"/>
      <c r="N125" s="93"/>
      <c r="O125" s="93"/>
      <c r="P125" s="93"/>
      <c r="Q125" s="93"/>
      <c r="R125" s="104" t="str">
        <f t="shared" si="18"/>
        <v/>
      </c>
      <c r="S125" s="104" t="str">
        <f t="shared" si="18"/>
        <v/>
      </c>
      <c r="T125" s="104" t="str">
        <f t="shared" si="18"/>
        <v/>
      </c>
      <c r="U125" s="104" t="str">
        <f t="shared" si="18"/>
        <v/>
      </c>
      <c r="V125" s="104" t="str">
        <f t="shared" si="18"/>
        <v/>
      </c>
      <c r="W125" s="104" t="str">
        <f t="shared" si="18"/>
        <v/>
      </c>
      <c r="X125" s="104" t="str">
        <f t="shared" si="18"/>
        <v/>
      </c>
      <c r="Y125" s="104" t="str">
        <f t="shared" si="18"/>
        <v/>
      </c>
      <c r="Z125" s="104" t="str">
        <f t="shared" si="18"/>
        <v/>
      </c>
      <c r="AA125" s="104" t="str">
        <f t="shared" si="18"/>
        <v/>
      </c>
      <c r="AB125" s="104" t="str">
        <f t="shared" si="18"/>
        <v/>
      </c>
      <c r="AC125" s="104">
        <f t="shared" si="18"/>
        <v>49.999999999999986</v>
      </c>
      <c r="AD125" s="104" t="str">
        <f t="shared" si="18"/>
        <v/>
      </c>
      <c r="AE125" s="104" t="str">
        <f t="shared" si="18"/>
        <v/>
      </c>
      <c r="AF125" s="104" t="str">
        <f t="shared" si="18"/>
        <v/>
      </c>
      <c r="AG125" s="104" t="str">
        <f t="shared" si="18"/>
        <v/>
      </c>
      <c r="AH125" s="104" t="str">
        <f t="shared" si="19"/>
        <v/>
      </c>
      <c r="AI125" s="104" t="str">
        <f t="shared" si="19"/>
        <v/>
      </c>
      <c r="AJ125" s="104" t="str">
        <f t="shared" si="19"/>
        <v/>
      </c>
      <c r="AK125" s="104" t="str">
        <f t="shared" si="19"/>
        <v/>
      </c>
      <c r="AL125" s="104" t="str">
        <f t="shared" si="19"/>
        <v/>
      </c>
    </row>
    <row r="126" spans="1:38" x14ac:dyDescent="0.25">
      <c r="A126" s="91">
        <v>40679</v>
      </c>
      <c r="B126" s="131">
        <v>209</v>
      </c>
      <c r="C126" s="93">
        <v>4</v>
      </c>
      <c r="D126" s="113">
        <v>0.49791666666666662</v>
      </c>
      <c r="E126" s="113">
        <v>0.52222222222222225</v>
      </c>
      <c r="F126" s="136">
        <f t="shared" si="16"/>
        <v>35.000000000000114</v>
      </c>
      <c r="G126" s="349" t="s">
        <v>1058</v>
      </c>
      <c r="H126" s="133" t="str">
        <f>INDEX('Daily Activity List'!B:B,MATCH(A126,'Daily Activity List'!$A:$A))</f>
        <v>ClO2 - Clearance Sampling</v>
      </c>
      <c r="I126" s="93"/>
      <c r="J126" s="93">
        <v>5</v>
      </c>
      <c r="K126" s="93">
        <v>1</v>
      </c>
      <c r="L126" s="93">
        <v>3</v>
      </c>
      <c r="M126" s="93"/>
      <c r="N126" s="93"/>
      <c r="O126" s="93"/>
      <c r="P126" s="93"/>
      <c r="Q126" s="93"/>
      <c r="R126" s="104" t="str">
        <f t="shared" si="18"/>
        <v/>
      </c>
      <c r="S126" s="104" t="str">
        <f t="shared" si="18"/>
        <v/>
      </c>
      <c r="T126" s="104" t="str">
        <f t="shared" si="18"/>
        <v/>
      </c>
      <c r="U126" s="104" t="str">
        <f t="shared" si="18"/>
        <v/>
      </c>
      <c r="V126" s="104" t="str">
        <f t="shared" si="18"/>
        <v/>
      </c>
      <c r="W126" s="104" t="str">
        <f t="shared" si="18"/>
        <v/>
      </c>
      <c r="X126" s="104" t="str">
        <f t="shared" si="18"/>
        <v/>
      </c>
      <c r="Y126" s="104" t="str">
        <f t="shared" si="18"/>
        <v/>
      </c>
      <c r="Z126" s="104" t="str">
        <f t="shared" si="18"/>
        <v/>
      </c>
      <c r="AA126" s="104" t="str">
        <f t="shared" si="18"/>
        <v/>
      </c>
      <c r="AB126" s="104" t="str">
        <f t="shared" si="18"/>
        <v/>
      </c>
      <c r="AC126" s="104" t="str">
        <f t="shared" si="18"/>
        <v/>
      </c>
      <c r="AD126" s="104">
        <f t="shared" si="18"/>
        <v>35.000000000000114</v>
      </c>
      <c r="AE126" s="104" t="str">
        <f t="shared" si="18"/>
        <v/>
      </c>
      <c r="AF126" s="104" t="str">
        <f t="shared" si="18"/>
        <v/>
      </c>
      <c r="AG126" s="104" t="str">
        <f t="shared" si="18"/>
        <v/>
      </c>
      <c r="AH126" s="104" t="str">
        <f t="shared" si="19"/>
        <v/>
      </c>
      <c r="AI126" s="104" t="str">
        <f t="shared" si="19"/>
        <v/>
      </c>
      <c r="AJ126" s="104" t="str">
        <f t="shared" si="19"/>
        <v/>
      </c>
      <c r="AK126" s="104" t="str">
        <f t="shared" si="19"/>
        <v/>
      </c>
      <c r="AL126" s="104" t="str">
        <f t="shared" si="19"/>
        <v/>
      </c>
    </row>
    <row r="127" spans="1:38" x14ac:dyDescent="0.25">
      <c r="A127" s="91">
        <v>40679</v>
      </c>
      <c r="B127" s="131">
        <v>210</v>
      </c>
      <c r="C127" s="93">
        <v>4</v>
      </c>
      <c r="D127" s="113">
        <v>0.40069444444444446</v>
      </c>
      <c r="E127" s="113">
        <v>0.4513888888888889</v>
      </c>
      <c r="F127" s="136">
        <f t="shared" si="16"/>
        <v>72.999999999999986</v>
      </c>
      <c r="G127" s="349" t="s">
        <v>1058</v>
      </c>
      <c r="H127" s="133" t="str">
        <f>INDEX('Daily Activity List'!B:B,MATCH(A127,'Daily Activity List'!$A:$A))</f>
        <v>ClO2 - Clearance Sampling</v>
      </c>
      <c r="I127" s="93"/>
      <c r="J127" s="93">
        <v>6</v>
      </c>
      <c r="K127" s="93">
        <v>3</v>
      </c>
      <c r="L127" s="93">
        <v>5</v>
      </c>
      <c r="M127" s="93"/>
      <c r="N127" s="93"/>
      <c r="O127" s="93"/>
      <c r="P127" s="93"/>
      <c r="Q127" s="93"/>
      <c r="R127" s="104" t="str">
        <f t="shared" si="18"/>
        <v/>
      </c>
      <c r="S127" s="104" t="str">
        <f t="shared" si="18"/>
        <v/>
      </c>
      <c r="T127" s="104" t="str">
        <f t="shared" si="18"/>
        <v/>
      </c>
      <c r="U127" s="104" t="str">
        <f t="shared" si="18"/>
        <v/>
      </c>
      <c r="V127" s="104" t="str">
        <f t="shared" si="18"/>
        <v/>
      </c>
      <c r="W127" s="104" t="str">
        <f t="shared" si="18"/>
        <v/>
      </c>
      <c r="X127" s="104" t="str">
        <f t="shared" si="18"/>
        <v/>
      </c>
      <c r="Y127" s="104" t="str">
        <f t="shared" si="18"/>
        <v/>
      </c>
      <c r="Z127" s="104" t="str">
        <f t="shared" si="18"/>
        <v/>
      </c>
      <c r="AA127" s="104" t="str">
        <f t="shared" si="18"/>
        <v/>
      </c>
      <c r="AB127" s="104" t="str">
        <f t="shared" si="18"/>
        <v/>
      </c>
      <c r="AC127" s="104" t="str">
        <f t="shared" si="18"/>
        <v/>
      </c>
      <c r="AD127" s="104" t="str">
        <f t="shared" si="18"/>
        <v/>
      </c>
      <c r="AE127" s="104">
        <f t="shared" si="18"/>
        <v>72.999999999999986</v>
      </c>
      <c r="AF127" s="104" t="str">
        <f t="shared" si="18"/>
        <v/>
      </c>
      <c r="AG127" s="104" t="str">
        <f t="shared" si="18"/>
        <v/>
      </c>
      <c r="AH127" s="104" t="str">
        <f t="shared" si="19"/>
        <v/>
      </c>
      <c r="AI127" s="104" t="str">
        <f t="shared" si="19"/>
        <v/>
      </c>
      <c r="AJ127" s="104" t="str">
        <f t="shared" si="19"/>
        <v/>
      </c>
      <c r="AK127" s="104" t="str">
        <f t="shared" si="19"/>
        <v/>
      </c>
      <c r="AL127" s="104" t="str">
        <f t="shared" si="19"/>
        <v/>
      </c>
    </row>
    <row r="128" spans="1:38" x14ac:dyDescent="0.25">
      <c r="A128" s="91">
        <v>40679</v>
      </c>
      <c r="B128" s="131">
        <v>211</v>
      </c>
      <c r="C128" s="93">
        <v>3</v>
      </c>
      <c r="D128" s="113">
        <v>0.49305555555555558</v>
      </c>
      <c r="E128" s="113">
        <v>0.51666666666666672</v>
      </c>
      <c r="F128" s="136">
        <f t="shared" si="16"/>
        <v>34.000000000000043</v>
      </c>
      <c r="G128" s="349" t="s">
        <v>1058</v>
      </c>
      <c r="H128" s="133" t="str">
        <f>INDEX('Daily Activity List'!B:B,MATCH(A128,'Daily Activity List'!$A:$A))</f>
        <v>ClO2 - Clearance Sampling</v>
      </c>
      <c r="I128" s="93"/>
      <c r="J128" s="93">
        <v>3</v>
      </c>
      <c r="K128" s="93">
        <v>2</v>
      </c>
      <c r="L128" s="93">
        <v>6</v>
      </c>
      <c r="M128" s="93"/>
      <c r="N128" s="93"/>
      <c r="O128" s="93"/>
      <c r="P128" s="93"/>
      <c r="Q128" s="93"/>
      <c r="R128" s="104" t="str">
        <f t="shared" si="18"/>
        <v/>
      </c>
      <c r="S128" s="104" t="str">
        <f t="shared" si="18"/>
        <v/>
      </c>
      <c r="T128" s="104" t="str">
        <f t="shared" si="18"/>
        <v/>
      </c>
      <c r="U128" s="104" t="str">
        <f t="shared" si="18"/>
        <v/>
      </c>
      <c r="V128" s="104" t="str">
        <f t="shared" si="18"/>
        <v/>
      </c>
      <c r="W128" s="104" t="str">
        <f t="shared" si="18"/>
        <v/>
      </c>
      <c r="X128" s="104" t="str">
        <f t="shared" si="18"/>
        <v/>
      </c>
      <c r="Y128" s="104" t="str">
        <f t="shared" si="18"/>
        <v/>
      </c>
      <c r="Z128" s="104" t="str">
        <f t="shared" si="18"/>
        <v/>
      </c>
      <c r="AA128" s="104" t="str">
        <f t="shared" si="18"/>
        <v/>
      </c>
      <c r="AB128" s="104" t="str">
        <f t="shared" si="18"/>
        <v/>
      </c>
      <c r="AC128" s="104" t="str">
        <f t="shared" si="18"/>
        <v/>
      </c>
      <c r="AD128" s="104" t="str">
        <f t="shared" si="18"/>
        <v/>
      </c>
      <c r="AE128" s="104" t="str">
        <f t="shared" si="18"/>
        <v/>
      </c>
      <c r="AF128" s="104">
        <f t="shared" si="18"/>
        <v>34.000000000000043</v>
      </c>
      <c r="AG128" s="104" t="str">
        <f t="shared" si="18"/>
        <v/>
      </c>
      <c r="AH128" s="104" t="str">
        <f t="shared" si="19"/>
        <v/>
      </c>
      <c r="AI128" s="104" t="str">
        <f t="shared" si="19"/>
        <v/>
      </c>
      <c r="AJ128" s="104" t="str">
        <f t="shared" si="19"/>
        <v/>
      </c>
      <c r="AK128" s="104" t="str">
        <f t="shared" si="19"/>
        <v/>
      </c>
      <c r="AL128" s="104" t="str">
        <f t="shared" si="19"/>
        <v/>
      </c>
    </row>
    <row r="129" spans="1:38" x14ac:dyDescent="0.25">
      <c r="A129" s="91">
        <v>40679</v>
      </c>
      <c r="B129" s="131">
        <v>212</v>
      </c>
      <c r="C129" s="93">
        <v>3</v>
      </c>
      <c r="D129" s="113">
        <v>0.39583333333333331</v>
      </c>
      <c r="E129" s="113">
        <v>0.43888888888888888</v>
      </c>
      <c r="F129" s="136">
        <f t="shared" si="16"/>
        <v>62.000000000000014</v>
      </c>
      <c r="G129" s="349" t="s">
        <v>1058</v>
      </c>
      <c r="H129" s="133" t="str">
        <f>INDEX('Daily Activity List'!B:B,MATCH(A129,'Daily Activity List'!$A:$A))</f>
        <v>ClO2 - Clearance Sampling</v>
      </c>
      <c r="I129" s="93"/>
      <c r="J129" s="93">
        <v>5</v>
      </c>
      <c r="K129" s="93">
        <v>3</v>
      </c>
      <c r="L129" s="93">
        <v>6</v>
      </c>
      <c r="M129" s="93"/>
      <c r="N129" s="93"/>
      <c r="O129" s="93"/>
      <c r="P129" s="93"/>
      <c r="Q129" s="93"/>
      <c r="R129" s="104" t="str">
        <f t="shared" si="18"/>
        <v/>
      </c>
      <c r="S129" s="104" t="str">
        <f t="shared" si="18"/>
        <v/>
      </c>
      <c r="T129" s="104" t="str">
        <f t="shared" si="18"/>
        <v/>
      </c>
      <c r="U129" s="104" t="str">
        <f t="shared" si="18"/>
        <v/>
      </c>
      <c r="V129" s="104" t="str">
        <f t="shared" si="18"/>
        <v/>
      </c>
      <c r="W129" s="104" t="str">
        <f t="shared" si="18"/>
        <v/>
      </c>
      <c r="X129" s="104" t="str">
        <f t="shared" si="18"/>
        <v/>
      </c>
      <c r="Y129" s="104" t="str">
        <f t="shared" si="18"/>
        <v/>
      </c>
      <c r="Z129" s="104" t="str">
        <f t="shared" si="18"/>
        <v/>
      </c>
      <c r="AA129" s="104" t="str">
        <f t="shared" ref="R129:AG135" si="20">IF($B129=AA$1,$F129,"")</f>
        <v/>
      </c>
      <c r="AB129" s="104" t="str">
        <f t="shared" si="20"/>
        <v/>
      </c>
      <c r="AC129" s="104" t="str">
        <f t="shared" si="20"/>
        <v/>
      </c>
      <c r="AD129" s="104" t="str">
        <f t="shared" si="20"/>
        <v/>
      </c>
      <c r="AE129" s="104" t="str">
        <f t="shared" si="20"/>
        <v/>
      </c>
      <c r="AF129" s="104" t="str">
        <f t="shared" si="20"/>
        <v/>
      </c>
      <c r="AG129" s="104">
        <f t="shared" si="20"/>
        <v>62.000000000000014</v>
      </c>
      <c r="AH129" s="104" t="str">
        <f t="shared" si="19"/>
        <v/>
      </c>
      <c r="AI129" s="104" t="str">
        <f t="shared" si="19"/>
        <v/>
      </c>
      <c r="AJ129" s="104" t="str">
        <f t="shared" si="19"/>
        <v/>
      </c>
      <c r="AK129" s="104" t="str">
        <f t="shared" si="19"/>
        <v/>
      </c>
      <c r="AL129" s="104" t="str">
        <f t="shared" si="19"/>
        <v/>
      </c>
    </row>
    <row r="130" spans="1:38" x14ac:dyDescent="0.25">
      <c r="A130" s="91">
        <v>40679</v>
      </c>
      <c r="B130" s="131">
        <v>213</v>
      </c>
      <c r="C130" s="93">
        <v>3</v>
      </c>
      <c r="D130" s="113">
        <v>0.45208333333333334</v>
      </c>
      <c r="E130" s="113">
        <v>0.48680555555555555</v>
      </c>
      <c r="F130" s="136">
        <f t="shared" si="16"/>
        <v>49.999999999999986</v>
      </c>
      <c r="G130" s="349" t="s">
        <v>1058</v>
      </c>
      <c r="H130" s="133" t="str">
        <f>INDEX('Daily Activity List'!B:B,MATCH(A130,'Daily Activity List'!$A:$A))</f>
        <v>ClO2 - Clearance Sampling</v>
      </c>
      <c r="I130" s="93"/>
      <c r="J130" s="93">
        <v>4</v>
      </c>
      <c r="K130" s="93"/>
      <c r="L130" s="93">
        <v>6</v>
      </c>
      <c r="M130" s="93"/>
      <c r="N130" s="93"/>
      <c r="O130" s="93"/>
      <c r="P130" s="93"/>
      <c r="Q130" s="93"/>
      <c r="R130" s="104" t="str">
        <f t="shared" si="20"/>
        <v/>
      </c>
      <c r="S130" s="104" t="str">
        <f t="shared" si="20"/>
        <v/>
      </c>
      <c r="T130" s="104" t="str">
        <f t="shared" si="20"/>
        <v/>
      </c>
      <c r="U130" s="104" t="str">
        <f t="shared" si="20"/>
        <v/>
      </c>
      <c r="V130" s="104" t="str">
        <f t="shared" si="20"/>
        <v/>
      </c>
      <c r="W130" s="104" t="str">
        <f t="shared" si="20"/>
        <v/>
      </c>
      <c r="X130" s="104" t="str">
        <f t="shared" si="20"/>
        <v/>
      </c>
      <c r="Y130" s="104" t="str">
        <f t="shared" si="20"/>
        <v/>
      </c>
      <c r="Z130" s="104" t="str">
        <f t="shared" si="20"/>
        <v/>
      </c>
      <c r="AA130" s="104" t="str">
        <f t="shared" si="20"/>
        <v/>
      </c>
      <c r="AB130" s="104" t="str">
        <f t="shared" si="20"/>
        <v/>
      </c>
      <c r="AC130" s="104" t="str">
        <f t="shared" si="20"/>
        <v/>
      </c>
      <c r="AD130" s="104" t="str">
        <f t="shared" si="20"/>
        <v/>
      </c>
      <c r="AE130" s="104" t="str">
        <f t="shared" si="20"/>
        <v/>
      </c>
      <c r="AF130" s="104" t="str">
        <f t="shared" si="20"/>
        <v/>
      </c>
      <c r="AG130" s="104" t="str">
        <f t="shared" si="20"/>
        <v/>
      </c>
      <c r="AH130" s="104">
        <f t="shared" si="19"/>
        <v>49.999999999999986</v>
      </c>
      <c r="AI130" s="104" t="str">
        <f t="shared" si="19"/>
        <v/>
      </c>
      <c r="AJ130" s="104" t="str">
        <f t="shared" si="19"/>
        <v/>
      </c>
      <c r="AK130" s="104" t="str">
        <f t="shared" si="19"/>
        <v/>
      </c>
      <c r="AL130" s="104" t="str">
        <f t="shared" si="19"/>
        <v/>
      </c>
    </row>
    <row r="131" spans="1:38" x14ac:dyDescent="0.25">
      <c r="A131" s="91">
        <v>40679</v>
      </c>
      <c r="B131" s="131" t="s">
        <v>928</v>
      </c>
      <c r="C131" s="93">
        <v>1</v>
      </c>
      <c r="D131" s="113">
        <v>0.36319444444444443</v>
      </c>
      <c r="E131" s="113">
        <v>0.50624999999999998</v>
      </c>
      <c r="F131" s="136">
        <f t="shared" si="16"/>
        <v>205.99999999999997</v>
      </c>
      <c r="G131" s="349" t="s">
        <v>1058</v>
      </c>
      <c r="H131" s="133" t="str">
        <f>INDEX('Daily Activity List'!B:B,MATCH(A131,'Daily Activity List'!$A:$A))</f>
        <v>ClO2 - Clearance Sampling</v>
      </c>
      <c r="I131" s="93" t="s">
        <v>983</v>
      </c>
      <c r="J131" s="93">
        <v>44</v>
      </c>
      <c r="K131" s="93" t="s">
        <v>983</v>
      </c>
      <c r="L131" s="93">
        <v>14</v>
      </c>
      <c r="M131" s="93">
        <v>1</v>
      </c>
      <c r="N131" s="93" t="s">
        <v>983</v>
      </c>
      <c r="O131" s="93" t="s">
        <v>983</v>
      </c>
      <c r="P131" s="93" t="s">
        <v>983</v>
      </c>
      <c r="Q131" s="93">
        <v>0</v>
      </c>
      <c r="R131" s="104" t="str">
        <f t="shared" si="20"/>
        <v/>
      </c>
      <c r="S131" s="104" t="str">
        <f t="shared" si="20"/>
        <v/>
      </c>
      <c r="T131" s="104" t="str">
        <f t="shared" si="20"/>
        <v/>
      </c>
      <c r="U131" s="104" t="str">
        <f t="shared" si="20"/>
        <v/>
      </c>
      <c r="V131" s="104" t="str">
        <f t="shared" si="20"/>
        <v/>
      </c>
      <c r="W131" s="104" t="str">
        <f t="shared" si="20"/>
        <v/>
      </c>
      <c r="X131" s="104" t="str">
        <f t="shared" si="20"/>
        <v/>
      </c>
      <c r="Y131" s="104" t="str">
        <f t="shared" si="20"/>
        <v/>
      </c>
      <c r="Z131" s="104" t="str">
        <f t="shared" si="20"/>
        <v/>
      </c>
      <c r="AA131" s="104" t="str">
        <f t="shared" si="20"/>
        <v/>
      </c>
      <c r="AB131" s="104" t="str">
        <f t="shared" si="20"/>
        <v/>
      </c>
      <c r="AC131" s="104" t="str">
        <f t="shared" si="20"/>
        <v/>
      </c>
      <c r="AD131" s="104" t="str">
        <f t="shared" si="20"/>
        <v/>
      </c>
      <c r="AE131" s="104" t="str">
        <f t="shared" si="20"/>
        <v/>
      </c>
      <c r="AF131" s="104" t="str">
        <f t="shared" si="20"/>
        <v/>
      </c>
      <c r="AG131" s="104" t="str">
        <f t="shared" si="20"/>
        <v/>
      </c>
      <c r="AH131" s="104" t="str">
        <f t="shared" si="19"/>
        <v/>
      </c>
      <c r="AI131" s="104" t="str">
        <f t="shared" si="19"/>
        <v/>
      </c>
      <c r="AJ131" s="104" t="str">
        <f t="shared" si="19"/>
        <v/>
      </c>
      <c r="AK131" s="104" t="str">
        <f t="shared" si="19"/>
        <v/>
      </c>
      <c r="AL131" s="104">
        <f t="shared" si="19"/>
        <v>205.99999999999997</v>
      </c>
    </row>
    <row r="132" spans="1:38" x14ac:dyDescent="0.25">
      <c r="A132" s="91">
        <v>40679</v>
      </c>
      <c r="B132" s="131" t="s">
        <v>928</v>
      </c>
      <c r="C132" s="93">
        <v>6</v>
      </c>
      <c r="D132" s="113">
        <v>0.58333333333333337</v>
      </c>
      <c r="E132" s="113">
        <v>0.6069444444444444</v>
      </c>
      <c r="F132" s="136">
        <f t="shared" si="16"/>
        <v>33.999999999999879</v>
      </c>
      <c r="G132" s="349" t="s">
        <v>1059</v>
      </c>
      <c r="H132" s="133" t="str">
        <f>INDEX('Daily Activity List'!B:B,MATCH(A132,'Daily Activity List'!$A:$A))</f>
        <v>ClO2 - Clearance Sampling</v>
      </c>
      <c r="I132" s="93"/>
      <c r="J132" s="93"/>
      <c r="K132" s="93"/>
      <c r="L132" s="93"/>
      <c r="M132" s="93"/>
      <c r="N132" s="93"/>
      <c r="O132" s="93"/>
      <c r="P132" s="93"/>
      <c r="Q132" s="93"/>
      <c r="R132" s="104" t="str">
        <f t="shared" si="20"/>
        <v/>
      </c>
      <c r="S132" s="104" t="str">
        <f t="shared" si="20"/>
        <v/>
      </c>
      <c r="T132" s="104" t="str">
        <f t="shared" si="20"/>
        <v/>
      </c>
      <c r="U132" s="104" t="str">
        <f t="shared" si="20"/>
        <v/>
      </c>
      <c r="V132" s="104" t="str">
        <f t="shared" si="20"/>
        <v/>
      </c>
      <c r="W132" s="104" t="str">
        <f t="shared" si="20"/>
        <v/>
      </c>
      <c r="X132" s="104" t="str">
        <f t="shared" si="20"/>
        <v/>
      </c>
      <c r="Y132" s="104" t="str">
        <f t="shared" si="20"/>
        <v/>
      </c>
      <c r="Z132" s="104" t="str">
        <f t="shared" si="20"/>
        <v/>
      </c>
      <c r="AA132" s="104" t="str">
        <f t="shared" si="20"/>
        <v/>
      </c>
      <c r="AB132" s="104" t="str">
        <f t="shared" si="20"/>
        <v/>
      </c>
      <c r="AC132" s="104" t="str">
        <f t="shared" si="20"/>
        <v/>
      </c>
      <c r="AD132" s="104" t="str">
        <f t="shared" si="20"/>
        <v/>
      </c>
      <c r="AE132" s="104" t="str">
        <f t="shared" si="20"/>
        <v/>
      </c>
      <c r="AF132" s="104" t="str">
        <f t="shared" si="20"/>
        <v/>
      </c>
      <c r="AG132" s="104" t="str">
        <f t="shared" si="20"/>
        <v/>
      </c>
      <c r="AH132" s="104" t="str">
        <f t="shared" si="19"/>
        <v/>
      </c>
      <c r="AI132" s="104" t="str">
        <f t="shared" si="19"/>
        <v/>
      </c>
      <c r="AJ132" s="104" t="str">
        <f t="shared" si="19"/>
        <v/>
      </c>
      <c r="AK132" s="104" t="str">
        <f t="shared" si="19"/>
        <v/>
      </c>
      <c r="AL132" s="104">
        <f t="shared" si="19"/>
        <v>33.999999999999879</v>
      </c>
    </row>
    <row r="133" spans="1:38" x14ac:dyDescent="0.25">
      <c r="A133" s="91">
        <v>40679</v>
      </c>
      <c r="B133" s="131" t="s">
        <v>928</v>
      </c>
      <c r="C133" s="93">
        <v>1</v>
      </c>
      <c r="D133" s="113">
        <v>0.49027777777777781</v>
      </c>
      <c r="E133" s="113">
        <v>0.52847222222222223</v>
      </c>
      <c r="F133" s="136">
        <f t="shared" si="16"/>
        <v>54.999999999999964</v>
      </c>
      <c r="G133" s="349" t="s">
        <v>1059</v>
      </c>
      <c r="H133" s="133" t="str">
        <f>INDEX('Daily Activity List'!B:B,MATCH(A133,'Daily Activity List'!$A:$A))</f>
        <v>ClO2 - Clearance Sampling</v>
      </c>
      <c r="I133" s="93"/>
      <c r="J133" s="93"/>
      <c r="K133" s="93"/>
      <c r="L133" s="93"/>
      <c r="M133" s="93"/>
      <c r="N133" s="93"/>
      <c r="O133" s="93"/>
      <c r="P133" s="93"/>
      <c r="Q133" s="93"/>
      <c r="R133" s="104" t="str">
        <f t="shared" si="20"/>
        <v/>
      </c>
      <c r="S133" s="104" t="str">
        <f t="shared" si="20"/>
        <v/>
      </c>
      <c r="T133" s="104" t="str">
        <f t="shared" si="20"/>
        <v/>
      </c>
      <c r="U133" s="104" t="str">
        <f t="shared" si="20"/>
        <v/>
      </c>
      <c r="V133" s="104" t="str">
        <f t="shared" si="20"/>
        <v/>
      </c>
      <c r="W133" s="104" t="str">
        <f t="shared" si="20"/>
        <v/>
      </c>
      <c r="X133" s="104" t="str">
        <f t="shared" si="20"/>
        <v/>
      </c>
      <c r="Y133" s="104" t="str">
        <f t="shared" si="20"/>
        <v/>
      </c>
      <c r="Z133" s="104" t="str">
        <f t="shared" si="20"/>
        <v/>
      </c>
      <c r="AA133" s="104" t="str">
        <f t="shared" si="20"/>
        <v/>
      </c>
      <c r="AB133" s="104" t="str">
        <f t="shared" si="20"/>
        <v/>
      </c>
      <c r="AC133" s="104" t="str">
        <f t="shared" si="20"/>
        <v/>
      </c>
      <c r="AD133" s="104" t="str">
        <f t="shared" si="20"/>
        <v/>
      </c>
      <c r="AE133" s="104" t="str">
        <f t="shared" si="20"/>
        <v/>
      </c>
      <c r="AF133" s="104" t="str">
        <f t="shared" si="20"/>
        <v/>
      </c>
      <c r="AG133" s="104" t="str">
        <f t="shared" si="20"/>
        <v/>
      </c>
      <c r="AH133" s="104" t="str">
        <f t="shared" si="19"/>
        <v/>
      </c>
      <c r="AI133" s="104" t="str">
        <f t="shared" si="19"/>
        <v/>
      </c>
      <c r="AJ133" s="104" t="str">
        <f t="shared" si="19"/>
        <v/>
      </c>
      <c r="AK133" s="104" t="str">
        <f t="shared" si="19"/>
        <v/>
      </c>
      <c r="AL133" s="104">
        <f t="shared" si="19"/>
        <v>54.999999999999964</v>
      </c>
    </row>
    <row r="134" spans="1:38" x14ac:dyDescent="0.25">
      <c r="A134" s="91">
        <v>40680</v>
      </c>
      <c r="B134" s="114">
        <v>105</v>
      </c>
      <c r="C134" s="93"/>
      <c r="D134" s="113">
        <v>0.375</v>
      </c>
      <c r="E134" s="113">
        <v>0.5</v>
      </c>
      <c r="F134" s="136">
        <f t="shared" si="16"/>
        <v>180</v>
      </c>
      <c r="G134" s="128" t="s">
        <v>1029</v>
      </c>
      <c r="H134" s="133" t="str">
        <f>INDEX('Daily Activity List'!B:B,MATCH(A134,'Daily Activity List'!$A:$A))</f>
        <v>ClO2 - Clearance Sampling</v>
      </c>
      <c r="I134" s="93"/>
      <c r="J134" s="93"/>
      <c r="K134" s="93"/>
      <c r="L134" s="93"/>
      <c r="M134" s="93"/>
      <c r="N134" s="93"/>
      <c r="O134" s="93"/>
      <c r="P134" s="93"/>
      <c r="Q134" s="93">
        <v>15</v>
      </c>
      <c r="R134" s="104" t="str">
        <f t="shared" si="20"/>
        <v/>
      </c>
      <c r="S134" s="104" t="str">
        <f t="shared" si="20"/>
        <v/>
      </c>
      <c r="T134" s="104" t="str">
        <f t="shared" si="20"/>
        <v/>
      </c>
      <c r="U134" s="104">
        <f t="shared" si="20"/>
        <v>180</v>
      </c>
      <c r="V134" s="104" t="str">
        <f t="shared" si="20"/>
        <v/>
      </c>
      <c r="W134" s="104" t="str">
        <f t="shared" si="20"/>
        <v/>
      </c>
      <c r="X134" s="104" t="str">
        <f t="shared" si="20"/>
        <v/>
      </c>
      <c r="Y134" s="104" t="str">
        <f t="shared" si="20"/>
        <v/>
      </c>
      <c r="Z134" s="104" t="str">
        <f t="shared" si="20"/>
        <v/>
      </c>
      <c r="AA134" s="104" t="str">
        <f t="shared" si="20"/>
        <v/>
      </c>
      <c r="AB134" s="104" t="str">
        <f t="shared" si="20"/>
        <v/>
      </c>
      <c r="AC134" s="104" t="str">
        <f t="shared" si="20"/>
        <v/>
      </c>
      <c r="AD134" s="104" t="str">
        <f t="shared" si="20"/>
        <v/>
      </c>
      <c r="AE134" s="104" t="str">
        <f t="shared" si="20"/>
        <v/>
      </c>
      <c r="AF134" s="104" t="str">
        <f t="shared" si="20"/>
        <v/>
      </c>
      <c r="AG134" s="104" t="str">
        <f t="shared" si="20"/>
        <v/>
      </c>
      <c r="AH134" s="104" t="str">
        <f t="shared" si="19"/>
        <v/>
      </c>
      <c r="AI134" s="104" t="str">
        <f t="shared" si="19"/>
        <v/>
      </c>
      <c r="AJ134" s="104" t="str">
        <f t="shared" si="19"/>
        <v/>
      </c>
      <c r="AK134" s="104" t="str">
        <f t="shared" si="19"/>
        <v/>
      </c>
      <c r="AL134" s="104" t="str">
        <f t="shared" si="19"/>
        <v/>
      </c>
    </row>
    <row r="135" spans="1:38" x14ac:dyDescent="0.25">
      <c r="A135" s="91">
        <v>40680</v>
      </c>
      <c r="B135" s="114">
        <v>106</v>
      </c>
      <c r="C135" s="93"/>
      <c r="D135" s="113">
        <v>0.54166666666666663</v>
      </c>
      <c r="E135" s="113">
        <v>0.66666666666666663</v>
      </c>
      <c r="F135" s="136">
        <f t="shared" si="16"/>
        <v>180</v>
      </c>
      <c r="G135" s="128" t="s">
        <v>1029</v>
      </c>
      <c r="H135" s="133" t="str">
        <f>INDEX('Daily Activity List'!B:B,MATCH(A135,'Daily Activity List'!$A:$A))</f>
        <v>ClO2 - Clearance Sampling</v>
      </c>
      <c r="I135" s="93" t="s">
        <v>983</v>
      </c>
      <c r="J135" s="93"/>
      <c r="K135" s="93"/>
      <c r="L135" s="93"/>
      <c r="M135" s="93"/>
      <c r="N135" s="93"/>
      <c r="O135" s="93"/>
      <c r="P135" s="93"/>
      <c r="Q135" s="93">
        <v>15</v>
      </c>
      <c r="R135" s="104" t="str">
        <f t="shared" si="20"/>
        <v/>
      </c>
      <c r="S135" s="104" t="str">
        <f t="shared" si="20"/>
        <v/>
      </c>
      <c r="T135" s="104" t="str">
        <f t="shared" si="20"/>
        <v/>
      </c>
      <c r="U135" s="104" t="str">
        <f t="shared" si="20"/>
        <v/>
      </c>
      <c r="V135" s="104">
        <f t="shared" si="20"/>
        <v>180</v>
      </c>
      <c r="W135" s="104" t="str">
        <f t="shared" si="20"/>
        <v/>
      </c>
      <c r="X135" s="104" t="str">
        <f t="shared" si="20"/>
        <v/>
      </c>
      <c r="Y135" s="104" t="str">
        <f t="shared" si="20"/>
        <v/>
      </c>
      <c r="Z135" s="104" t="str">
        <f t="shared" si="20"/>
        <v/>
      </c>
      <c r="AA135" s="104" t="str">
        <f t="shared" si="20"/>
        <v/>
      </c>
      <c r="AB135" s="104" t="str">
        <f t="shared" si="20"/>
        <v/>
      </c>
      <c r="AC135" s="104" t="str">
        <f t="shared" si="20"/>
        <v/>
      </c>
      <c r="AD135" s="104" t="str">
        <f t="shared" si="20"/>
        <v/>
      </c>
      <c r="AE135" s="104" t="str">
        <f t="shared" si="20"/>
        <v/>
      </c>
      <c r="AF135" s="104" t="str">
        <f t="shared" si="20"/>
        <v/>
      </c>
      <c r="AG135" s="104" t="str">
        <f t="shared" si="20"/>
        <v/>
      </c>
      <c r="AH135" s="104" t="str">
        <f t="shared" si="19"/>
        <v/>
      </c>
      <c r="AI135" s="104" t="str">
        <f t="shared" si="19"/>
        <v/>
      </c>
      <c r="AJ135" s="104" t="str">
        <f t="shared" si="19"/>
        <v/>
      </c>
      <c r="AK135" s="104" t="str">
        <f t="shared" si="19"/>
        <v/>
      </c>
      <c r="AL135" s="104" t="str">
        <f t="shared" si="19"/>
        <v/>
      </c>
    </row>
  </sheetData>
  <sortState xmlns:xlrd2="http://schemas.microsoft.com/office/spreadsheetml/2017/richdata2" ref="A2:M99">
    <sortCondition ref="A2:A99"/>
    <sortCondition ref="B2:B99"/>
  </sortState>
  <printOptions horizontalCentered="1"/>
  <pageMargins left="0.7" right="0.7" top="0.75" bottom="0.75" header="0.3" footer="0.3"/>
  <pageSetup scale="39" fitToHeight="3" orientation="portrait" r:id="rId1"/>
  <headerFooter>
    <oddHeader>&amp;C&amp;F</oddHeader>
    <oddFooter>&amp;LFor Official Use Only&amp;C&amp;A&amp;R&amp;D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F8"/>
  <sheetViews>
    <sheetView workbookViewId="0"/>
  </sheetViews>
  <sheetFormatPr defaultRowHeight="15" x14ac:dyDescent="0.25"/>
  <cols>
    <col min="1" max="1" width="9.140625" style="8"/>
    <col min="2" max="2" width="9.140625" style="1"/>
    <col min="3" max="3" width="58.42578125" customWidth="1"/>
    <col min="4" max="6" width="9.140625" style="1"/>
  </cols>
  <sheetData>
    <row r="1" spans="1:6" s="14" customFormat="1" ht="90" x14ac:dyDescent="0.25">
      <c r="A1" s="81" t="s">
        <v>33</v>
      </c>
      <c r="B1" s="350" t="s">
        <v>1060</v>
      </c>
      <c r="C1" s="350" t="s">
        <v>550</v>
      </c>
      <c r="D1" s="350" t="s">
        <v>1061</v>
      </c>
      <c r="E1" s="350" t="s">
        <v>1062</v>
      </c>
      <c r="F1" s="350" t="s">
        <v>1063</v>
      </c>
    </row>
    <row r="2" spans="1:6" x14ac:dyDescent="0.25">
      <c r="A2" s="91">
        <v>40652</v>
      </c>
      <c r="B2" s="93">
        <v>7</v>
      </c>
      <c r="C2" s="92" t="s">
        <v>1064</v>
      </c>
      <c r="D2" s="114">
        <v>12</v>
      </c>
      <c r="E2" s="93"/>
      <c r="F2" s="152"/>
    </row>
    <row r="3" spans="1:6" x14ac:dyDescent="0.25">
      <c r="A3" s="91">
        <v>40652</v>
      </c>
      <c r="B3" s="93">
        <v>7</v>
      </c>
      <c r="C3" s="92" t="s">
        <v>1065</v>
      </c>
      <c r="D3" s="114">
        <v>5</v>
      </c>
      <c r="E3" s="93"/>
      <c r="F3" s="152"/>
    </row>
    <row r="4" spans="1:6" x14ac:dyDescent="0.25">
      <c r="A4" s="91">
        <v>40652</v>
      </c>
      <c r="B4" s="93">
        <v>7</v>
      </c>
      <c r="C4" s="92" t="s">
        <v>1066</v>
      </c>
      <c r="D4" s="114">
        <v>42</v>
      </c>
      <c r="E4" s="93"/>
      <c r="F4" s="152"/>
    </row>
    <row r="5" spans="1:6" x14ac:dyDescent="0.25">
      <c r="A5" s="91">
        <v>40652</v>
      </c>
      <c r="B5" s="93">
        <v>7</v>
      </c>
      <c r="C5" s="92" t="s">
        <v>1067</v>
      </c>
      <c r="D5" s="114">
        <v>22</v>
      </c>
      <c r="E5" s="93">
        <v>22</v>
      </c>
      <c r="F5" s="152">
        <f>SUM(D2:D5)*B5/E5</f>
        <v>25.772727272727273</v>
      </c>
    </row>
    <row r="6" spans="1:6" x14ac:dyDescent="0.25">
      <c r="A6" s="91">
        <v>40660</v>
      </c>
      <c r="B6" s="93">
        <v>2</v>
      </c>
      <c r="C6" s="92" t="s">
        <v>1068</v>
      </c>
      <c r="D6" s="93">
        <v>105</v>
      </c>
      <c r="E6" s="93">
        <v>5</v>
      </c>
      <c r="F6" s="152">
        <f>D6*B6/E6</f>
        <v>42</v>
      </c>
    </row>
    <row r="7" spans="1:6" x14ac:dyDescent="0.25">
      <c r="A7" s="91">
        <v>40660</v>
      </c>
      <c r="B7" s="93">
        <v>2</v>
      </c>
      <c r="C7" s="92" t="s">
        <v>1069</v>
      </c>
      <c r="D7" s="93">
        <v>120</v>
      </c>
      <c r="E7" s="93"/>
      <c r="F7" s="152"/>
    </row>
    <row r="8" spans="1:6" x14ac:dyDescent="0.25">
      <c r="A8" s="91">
        <v>40660</v>
      </c>
      <c r="B8" s="93">
        <v>3</v>
      </c>
      <c r="C8" s="92" t="s">
        <v>1070</v>
      </c>
      <c r="D8" s="93">
        <v>120</v>
      </c>
      <c r="E8" s="93">
        <v>20</v>
      </c>
      <c r="F8" s="152">
        <f>D8*B8/E8</f>
        <v>18</v>
      </c>
    </row>
  </sheetData>
  <printOptions horizontalCentered="1"/>
  <pageMargins left="0.7" right="0.7" top="0.75" bottom="0.75" header="0.3" footer="0.3"/>
  <pageSetup orientation="landscape" r:id="rId1"/>
  <headerFooter>
    <oddHeader>&amp;C&amp;F</oddHeader>
    <oddFooter>&amp;LFor Official Use Only&amp;C&amp;A&amp;R&amp;D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L34"/>
  <sheetViews>
    <sheetView workbookViewId="0"/>
  </sheetViews>
  <sheetFormatPr defaultRowHeight="15" x14ac:dyDescent="0.25"/>
  <cols>
    <col min="1" max="1" width="9.7109375" style="1" bestFit="1" customWidth="1"/>
    <col min="2" max="3" width="9.140625" style="1"/>
    <col min="4" max="4" width="11.28515625" style="1" customWidth="1"/>
    <col min="5" max="5" width="10.140625" style="1" customWidth="1"/>
    <col min="6" max="10" width="9.140625" style="1"/>
    <col min="11" max="11" width="74.42578125" customWidth="1"/>
    <col min="12" max="12" width="22.140625" customWidth="1"/>
  </cols>
  <sheetData>
    <row r="1" spans="1:12" s="10" customFormat="1" ht="30" x14ac:dyDescent="0.25">
      <c r="A1" s="350" t="s">
        <v>33</v>
      </c>
      <c r="B1" s="350" t="s">
        <v>1071</v>
      </c>
      <c r="C1" s="350" t="s">
        <v>1072</v>
      </c>
      <c r="D1" s="350" t="s">
        <v>1073</v>
      </c>
      <c r="E1" s="350" t="s">
        <v>1074</v>
      </c>
      <c r="F1" s="350" t="s">
        <v>1075</v>
      </c>
      <c r="G1" s="350" t="s">
        <v>1076</v>
      </c>
      <c r="H1" s="350" t="s">
        <v>1077</v>
      </c>
      <c r="I1" s="350" t="s">
        <v>1078</v>
      </c>
      <c r="J1" s="350" t="s">
        <v>1079</v>
      </c>
      <c r="K1" s="75" t="s">
        <v>184</v>
      </c>
      <c r="L1" s="75" t="s">
        <v>550</v>
      </c>
    </row>
    <row r="2" spans="1:12" x14ac:dyDescent="0.25">
      <c r="A2" s="111">
        <v>40661</v>
      </c>
      <c r="B2" s="93" t="b">
        <v>0</v>
      </c>
      <c r="C2" s="93" t="b">
        <v>1</v>
      </c>
      <c r="D2" s="112">
        <v>0</v>
      </c>
      <c r="E2" s="112">
        <v>2.36</v>
      </c>
      <c r="F2" s="93">
        <v>0</v>
      </c>
      <c r="G2" s="93">
        <v>1</v>
      </c>
      <c r="H2" s="93">
        <v>1</v>
      </c>
      <c r="I2" s="93">
        <v>0</v>
      </c>
      <c r="J2" s="93"/>
      <c r="K2" s="83" t="s">
        <v>1080</v>
      </c>
      <c r="L2" s="86" t="str">
        <f>INDEX('Daily Activity List'!B:B,MATCH(A2,'Daily Activity List'!$A:$A))</f>
        <v>AB Decon - Removal</v>
      </c>
    </row>
    <row r="3" spans="1:12" x14ac:dyDescent="0.25">
      <c r="A3" s="111">
        <v>40661</v>
      </c>
      <c r="B3" s="93" t="b">
        <v>0</v>
      </c>
      <c r="C3" s="93" t="b">
        <v>1</v>
      </c>
      <c r="D3" s="112">
        <v>8.5299999999999994</v>
      </c>
      <c r="E3" s="112">
        <v>14.28</v>
      </c>
      <c r="F3" s="93"/>
      <c r="G3" s="93">
        <v>1</v>
      </c>
      <c r="H3" s="93">
        <v>1</v>
      </c>
      <c r="I3" s="93">
        <v>0</v>
      </c>
      <c r="J3" s="93"/>
      <c r="K3" s="83" t="s">
        <v>1081</v>
      </c>
      <c r="L3" s="86" t="str">
        <f>INDEX('Daily Activity List'!B:B,MATCH(A3,'Daily Activity List'!$A:$A))</f>
        <v>AB Decon - Removal</v>
      </c>
    </row>
    <row r="4" spans="1:12" x14ac:dyDescent="0.25">
      <c r="A4" s="111">
        <v>40661</v>
      </c>
      <c r="B4" s="93" t="b">
        <v>0</v>
      </c>
      <c r="C4" s="93" t="b">
        <v>1</v>
      </c>
      <c r="D4" s="112">
        <v>14.33</v>
      </c>
      <c r="E4" s="112">
        <v>18.149999999999999</v>
      </c>
      <c r="F4" s="93"/>
      <c r="G4" s="93">
        <v>1</v>
      </c>
      <c r="H4" s="93">
        <v>1</v>
      </c>
      <c r="I4" s="93">
        <v>0</v>
      </c>
      <c r="J4" s="93"/>
      <c r="K4" s="83" t="s">
        <v>1082</v>
      </c>
      <c r="L4" s="86" t="str">
        <f>INDEX('Daily Activity List'!B:B,MATCH(A4,'Daily Activity List'!$A:$A))</f>
        <v>AB Decon - Removal</v>
      </c>
    </row>
    <row r="5" spans="1:12" x14ac:dyDescent="0.25">
      <c r="A5" s="111">
        <v>40661</v>
      </c>
      <c r="B5" s="93" t="b">
        <v>1</v>
      </c>
      <c r="C5" s="93" t="b">
        <v>1</v>
      </c>
      <c r="D5" s="112">
        <v>19.010000000000002</v>
      </c>
      <c r="E5" s="112">
        <v>27.13</v>
      </c>
      <c r="F5" s="93"/>
      <c r="G5" s="93">
        <v>1</v>
      </c>
      <c r="H5" s="93">
        <v>1</v>
      </c>
      <c r="I5" s="93">
        <v>0</v>
      </c>
      <c r="J5" s="93"/>
      <c r="K5" s="83" t="s">
        <v>1083</v>
      </c>
      <c r="L5" s="86" t="str">
        <f>INDEX('Daily Activity List'!B:B,MATCH(A5,'Daily Activity List'!$A:$A))</f>
        <v>AB Decon - Removal</v>
      </c>
    </row>
    <row r="6" spans="1:12" x14ac:dyDescent="0.25">
      <c r="A6" s="111">
        <v>40661</v>
      </c>
      <c r="B6" s="93" t="b">
        <v>0</v>
      </c>
      <c r="C6" s="93" t="b">
        <v>0</v>
      </c>
      <c r="D6" s="112">
        <v>28.15</v>
      </c>
      <c r="E6" s="112">
        <v>34.22</v>
      </c>
      <c r="F6" s="93"/>
      <c r="G6" s="93">
        <v>1</v>
      </c>
      <c r="H6" s="93">
        <v>1</v>
      </c>
      <c r="I6" s="93">
        <v>0</v>
      </c>
      <c r="J6" s="93"/>
      <c r="K6" s="83" t="s">
        <v>1084</v>
      </c>
      <c r="L6" s="86" t="str">
        <f>INDEX('Daily Activity List'!B:B,MATCH(A6,'Daily Activity List'!$A:$A))</f>
        <v>AB Decon - Removal</v>
      </c>
    </row>
    <row r="7" spans="1:12" x14ac:dyDescent="0.25">
      <c r="A7" s="111">
        <v>40661</v>
      </c>
      <c r="B7" s="93" t="b">
        <v>0</v>
      </c>
      <c r="C7" s="93" t="b">
        <v>1</v>
      </c>
      <c r="D7" s="112">
        <v>44.12</v>
      </c>
      <c r="E7" s="112">
        <v>49.58</v>
      </c>
      <c r="F7" s="93"/>
      <c r="G7" s="93">
        <v>1</v>
      </c>
      <c r="H7" s="93">
        <v>1</v>
      </c>
      <c r="I7" s="93">
        <v>0</v>
      </c>
      <c r="J7" s="93"/>
      <c r="K7" s="83" t="s">
        <v>1085</v>
      </c>
      <c r="L7" s="86" t="str">
        <f>INDEX('Daily Activity List'!B:B,MATCH(A7,'Daily Activity List'!$A:$A))</f>
        <v>AB Decon - Removal</v>
      </c>
    </row>
    <row r="8" spans="1:12" x14ac:dyDescent="0.25">
      <c r="A8" s="111">
        <v>40661</v>
      </c>
      <c r="B8" s="93" t="b">
        <v>0</v>
      </c>
      <c r="C8" s="93" t="b">
        <v>1</v>
      </c>
      <c r="D8" s="112">
        <v>0</v>
      </c>
      <c r="E8" s="112">
        <v>5.4</v>
      </c>
      <c r="F8" s="93"/>
      <c r="G8" s="93">
        <v>1</v>
      </c>
      <c r="H8" s="93">
        <v>1</v>
      </c>
      <c r="I8" s="93">
        <v>0</v>
      </c>
      <c r="J8" s="93"/>
      <c r="K8" s="83" t="s">
        <v>1086</v>
      </c>
      <c r="L8" s="86" t="str">
        <f>INDEX('Daily Activity List'!B:B,MATCH(A8,'Daily Activity List'!$A:$A))</f>
        <v>AB Decon - Removal</v>
      </c>
    </row>
    <row r="9" spans="1:12" x14ac:dyDescent="0.25">
      <c r="A9" s="111">
        <v>40661</v>
      </c>
      <c r="B9" s="93" t="b">
        <v>0</v>
      </c>
      <c r="C9" s="93" t="b">
        <v>1</v>
      </c>
      <c r="D9" s="112">
        <v>1.51</v>
      </c>
      <c r="E9" s="112">
        <v>101.12</v>
      </c>
      <c r="F9" s="93"/>
      <c r="G9" s="93">
        <v>1</v>
      </c>
      <c r="H9" s="93">
        <v>1</v>
      </c>
      <c r="I9" s="93">
        <v>0</v>
      </c>
      <c r="J9" s="93"/>
      <c r="K9" s="83" t="s">
        <v>1087</v>
      </c>
      <c r="L9" s="86" t="str">
        <f>INDEX('Daily Activity List'!B:B,MATCH(A9,'Daily Activity List'!$A:$A))</f>
        <v>AB Decon - Removal</v>
      </c>
    </row>
    <row r="10" spans="1:12" x14ac:dyDescent="0.25">
      <c r="A10" s="111">
        <v>40661</v>
      </c>
      <c r="B10" s="93" t="b">
        <v>0</v>
      </c>
      <c r="C10" s="93" t="b">
        <v>1</v>
      </c>
      <c r="D10" s="112">
        <v>0</v>
      </c>
      <c r="E10" s="112">
        <v>11.17</v>
      </c>
      <c r="F10" s="93"/>
      <c r="G10" s="93">
        <v>1</v>
      </c>
      <c r="H10" s="93">
        <v>0</v>
      </c>
      <c r="I10" s="93">
        <v>0</v>
      </c>
      <c r="J10" s="93"/>
      <c r="K10" s="83" t="s">
        <v>1088</v>
      </c>
      <c r="L10" s="86" t="str">
        <f>INDEX('Daily Activity List'!B:B,MATCH(A10,'Daily Activity List'!$A:$A))</f>
        <v>AB Decon - Removal</v>
      </c>
    </row>
    <row r="11" spans="1:12" x14ac:dyDescent="0.25">
      <c r="A11" s="111">
        <v>40661</v>
      </c>
      <c r="B11" s="93" t="b">
        <v>0</v>
      </c>
      <c r="C11" s="93" t="b">
        <v>0</v>
      </c>
      <c r="D11" s="112">
        <v>0</v>
      </c>
      <c r="E11" s="112">
        <v>13.48</v>
      </c>
      <c r="F11" s="93"/>
      <c r="G11" s="93">
        <v>1</v>
      </c>
      <c r="H11" s="93">
        <v>1</v>
      </c>
      <c r="I11" s="93">
        <v>0</v>
      </c>
      <c r="J11" s="93"/>
      <c r="K11" s="83" t="s">
        <v>1089</v>
      </c>
      <c r="L11" s="86" t="str">
        <f>INDEX('Daily Activity List'!B:B,MATCH(A11,'Daily Activity List'!$A:$A))</f>
        <v>AB Decon - Removal</v>
      </c>
    </row>
    <row r="12" spans="1:12" x14ac:dyDescent="0.25">
      <c r="A12" s="111">
        <v>40661</v>
      </c>
      <c r="B12" s="93" t="b">
        <v>1</v>
      </c>
      <c r="C12" s="93" t="b">
        <v>1</v>
      </c>
      <c r="D12" s="112">
        <v>0</v>
      </c>
      <c r="E12" s="112">
        <v>4.08</v>
      </c>
      <c r="F12" s="93"/>
      <c r="G12" s="93">
        <v>1</v>
      </c>
      <c r="H12" s="93">
        <v>1</v>
      </c>
      <c r="I12" s="93">
        <v>0</v>
      </c>
      <c r="J12" s="93"/>
      <c r="K12" s="83" t="s">
        <v>1090</v>
      </c>
      <c r="L12" s="86" t="str">
        <f>INDEX('Daily Activity List'!B:B,MATCH(A12,'Daily Activity List'!$A:$A))</f>
        <v>AB Decon - Removal</v>
      </c>
    </row>
    <row r="13" spans="1:12" x14ac:dyDescent="0.25">
      <c r="A13" s="111">
        <v>40662</v>
      </c>
      <c r="B13" s="93" t="b">
        <v>0</v>
      </c>
      <c r="C13" s="93" t="b">
        <v>0</v>
      </c>
      <c r="D13" s="112">
        <v>0</v>
      </c>
      <c r="E13" s="112">
        <v>39.24</v>
      </c>
      <c r="F13" s="93">
        <v>5</v>
      </c>
      <c r="G13" s="93">
        <v>3</v>
      </c>
      <c r="H13" s="93">
        <v>3</v>
      </c>
      <c r="I13" s="93">
        <v>0</v>
      </c>
      <c r="J13" s="93"/>
      <c r="K13" s="83" t="s">
        <v>1091</v>
      </c>
      <c r="L13" s="86" t="str">
        <f>INDEX('Daily Activity List'!B:B,MATCH(A13,'Daily Activity List'!$A:$A))</f>
        <v>AB Decon - Removal</v>
      </c>
    </row>
    <row r="14" spans="1:12" x14ac:dyDescent="0.25">
      <c r="A14" s="111">
        <v>40662</v>
      </c>
      <c r="B14" s="93" t="b">
        <v>0</v>
      </c>
      <c r="C14" s="93" t="b">
        <v>0</v>
      </c>
      <c r="D14" s="112">
        <v>3.51</v>
      </c>
      <c r="E14" s="112"/>
      <c r="F14" s="93"/>
      <c r="G14" s="93">
        <v>2</v>
      </c>
      <c r="H14" s="93">
        <v>0</v>
      </c>
      <c r="I14" s="93">
        <v>0</v>
      </c>
      <c r="J14" s="93"/>
      <c r="K14" s="83" t="s">
        <v>1092</v>
      </c>
      <c r="L14" s="86" t="str">
        <f>INDEX('Daily Activity List'!B:B,MATCH(A14,'Daily Activity List'!$A:$A))</f>
        <v>AB Decon - Removal</v>
      </c>
    </row>
    <row r="15" spans="1:12" x14ac:dyDescent="0.25">
      <c r="A15" s="111">
        <v>40662</v>
      </c>
      <c r="B15" s="93" t="b">
        <v>0</v>
      </c>
      <c r="C15" s="93" t="b">
        <v>0</v>
      </c>
      <c r="D15" s="112">
        <v>31.15</v>
      </c>
      <c r="E15" s="112">
        <v>35.17</v>
      </c>
      <c r="F15" s="93">
        <v>2</v>
      </c>
      <c r="G15" s="93">
        <v>2</v>
      </c>
      <c r="H15" s="93">
        <v>3</v>
      </c>
      <c r="I15" s="93">
        <v>0</v>
      </c>
      <c r="J15" s="93"/>
      <c r="K15" s="83" t="s">
        <v>1093</v>
      </c>
      <c r="L15" s="86" t="str">
        <f>INDEX('Daily Activity List'!B:B,MATCH(A15,'Daily Activity List'!$A:$A))</f>
        <v>AB Decon - Removal</v>
      </c>
    </row>
    <row r="16" spans="1:12" x14ac:dyDescent="0.25">
      <c r="A16" s="111">
        <v>40662</v>
      </c>
      <c r="B16" s="93" t="b">
        <v>0</v>
      </c>
      <c r="C16" s="93" t="b">
        <v>0</v>
      </c>
      <c r="D16" s="112">
        <v>4.4400000000000004</v>
      </c>
      <c r="E16" s="112">
        <v>6.51</v>
      </c>
      <c r="F16" s="93"/>
      <c r="G16" s="93">
        <v>2</v>
      </c>
      <c r="H16" s="93">
        <v>0</v>
      </c>
      <c r="I16" s="93">
        <v>0</v>
      </c>
      <c r="J16" s="93"/>
      <c r="K16" s="83" t="s">
        <v>1094</v>
      </c>
      <c r="L16" s="86" t="str">
        <f>INDEX('Daily Activity List'!B:B,MATCH(A16,'Daily Activity List'!$A:$A))</f>
        <v>AB Decon - Removal</v>
      </c>
    </row>
    <row r="17" spans="1:12" x14ac:dyDescent="0.25">
      <c r="A17" s="111">
        <v>40662</v>
      </c>
      <c r="B17" s="93" t="b">
        <v>0</v>
      </c>
      <c r="C17" s="93" t="b">
        <v>0</v>
      </c>
      <c r="D17" s="112">
        <v>0</v>
      </c>
      <c r="E17" s="112">
        <v>3.17</v>
      </c>
      <c r="F17" s="93"/>
      <c r="G17" s="93">
        <v>2</v>
      </c>
      <c r="H17" s="93">
        <v>2</v>
      </c>
      <c r="I17" s="93">
        <v>0</v>
      </c>
      <c r="J17" s="93"/>
      <c r="K17" s="83" t="s">
        <v>1095</v>
      </c>
      <c r="L17" s="86" t="str">
        <f>INDEX('Daily Activity List'!B:B,MATCH(A17,'Daily Activity List'!$A:$A))</f>
        <v>AB Decon - Removal</v>
      </c>
    </row>
    <row r="18" spans="1:12" x14ac:dyDescent="0.25">
      <c r="A18" s="111">
        <v>40662</v>
      </c>
      <c r="B18" s="93" t="b">
        <v>0</v>
      </c>
      <c r="C18" s="93" t="b">
        <v>0</v>
      </c>
      <c r="D18" s="112">
        <v>3.25</v>
      </c>
      <c r="E18" s="112">
        <v>3.55</v>
      </c>
      <c r="F18" s="93"/>
      <c r="G18" s="93">
        <v>2</v>
      </c>
      <c r="H18" s="93">
        <v>0</v>
      </c>
      <c r="I18" s="93">
        <v>0</v>
      </c>
      <c r="J18" s="93"/>
      <c r="K18" s="83" t="s">
        <v>1096</v>
      </c>
      <c r="L18" s="86" t="str">
        <f>INDEX('Daily Activity List'!B:B,MATCH(A18,'Daily Activity List'!$A:$A))</f>
        <v>AB Decon - Removal</v>
      </c>
    </row>
    <row r="19" spans="1:12" x14ac:dyDescent="0.25">
      <c r="A19" s="111">
        <v>40662</v>
      </c>
      <c r="B19" s="93" t="b">
        <v>0</v>
      </c>
      <c r="C19" s="93" t="b">
        <v>0</v>
      </c>
      <c r="D19" s="112">
        <v>5.27</v>
      </c>
      <c r="E19" s="112">
        <v>8.01</v>
      </c>
      <c r="F19" s="93"/>
      <c r="G19" s="93">
        <v>3</v>
      </c>
      <c r="H19" s="93">
        <v>3</v>
      </c>
      <c r="I19" s="93">
        <v>0</v>
      </c>
      <c r="J19" s="93"/>
      <c r="K19" s="83" t="s">
        <v>1094</v>
      </c>
      <c r="L19" s="86" t="str">
        <f>INDEX('Daily Activity List'!B:B,MATCH(A19,'Daily Activity List'!$A:$A))</f>
        <v>AB Decon - Removal</v>
      </c>
    </row>
    <row r="20" spans="1:12" x14ac:dyDescent="0.25">
      <c r="A20" s="111">
        <v>40663</v>
      </c>
      <c r="B20" s="93" t="b">
        <v>1</v>
      </c>
      <c r="C20" s="93" t="b">
        <v>0</v>
      </c>
      <c r="D20" s="113">
        <v>0.62569444444444444</v>
      </c>
      <c r="E20" s="113">
        <v>0.63888888888888895</v>
      </c>
      <c r="F20" s="93"/>
      <c r="G20" s="93">
        <v>1</v>
      </c>
      <c r="H20" s="93"/>
      <c r="I20" s="93"/>
      <c r="J20" s="93">
        <v>212</v>
      </c>
      <c r="K20" s="83" t="s">
        <v>1097</v>
      </c>
      <c r="L20" s="86" t="str">
        <f>INDEX('Daily Activity List'!B:B,MATCH(A20,'Daily Activity List'!$A:$A))</f>
        <v>AB Decon - Spray</v>
      </c>
    </row>
    <row r="21" spans="1:12" x14ac:dyDescent="0.25">
      <c r="A21" s="111">
        <v>40663</v>
      </c>
      <c r="B21" s="93" t="b">
        <v>1</v>
      </c>
      <c r="C21" s="93" t="b">
        <v>0</v>
      </c>
      <c r="D21" s="113">
        <v>0.60555555555555551</v>
      </c>
      <c r="E21" s="113">
        <v>0.62361111111111112</v>
      </c>
      <c r="F21" s="93"/>
      <c r="G21" s="93">
        <v>1</v>
      </c>
      <c r="H21" s="93"/>
      <c r="I21" s="93"/>
      <c r="J21" s="93">
        <v>213</v>
      </c>
      <c r="K21" s="83" t="s">
        <v>1097</v>
      </c>
      <c r="L21" s="86" t="str">
        <f>INDEX('Daily Activity List'!B:B,MATCH(A21,'Daily Activity List'!$A:$A))</f>
        <v>AB Decon - Spray</v>
      </c>
    </row>
    <row r="22" spans="1:12" x14ac:dyDescent="0.25">
      <c r="A22" s="111">
        <v>40663</v>
      </c>
      <c r="B22" s="93" t="b">
        <v>1</v>
      </c>
      <c r="C22" s="93" t="b">
        <v>0</v>
      </c>
      <c r="D22" s="113">
        <v>0.64166666666666672</v>
      </c>
      <c r="E22" s="113">
        <v>0.65</v>
      </c>
      <c r="F22" s="93"/>
      <c r="G22" s="93">
        <v>1</v>
      </c>
      <c r="H22" s="93"/>
      <c r="I22" s="93"/>
      <c r="J22" s="93">
        <v>210</v>
      </c>
      <c r="K22" s="83" t="s">
        <v>1097</v>
      </c>
      <c r="L22" s="86" t="str">
        <f>INDEX('Daily Activity List'!B:B,MATCH(A22,'Daily Activity List'!$A:$A))</f>
        <v>AB Decon - Spray</v>
      </c>
    </row>
    <row r="23" spans="1:12" x14ac:dyDescent="0.25">
      <c r="A23" s="111">
        <v>40663</v>
      </c>
      <c r="B23" s="93" t="b">
        <v>1</v>
      </c>
      <c r="C23" s="93" t="b">
        <v>0</v>
      </c>
      <c r="D23" s="113">
        <v>0.62430555555555556</v>
      </c>
      <c r="E23" s="113">
        <v>0.63124999999999998</v>
      </c>
      <c r="F23" s="93"/>
      <c r="G23" s="93">
        <v>1</v>
      </c>
      <c r="H23" s="93"/>
      <c r="I23" s="93"/>
      <c r="J23" s="93">
        <v>211</v>
      </c>
      <c r="K23" s="83" t="s">
        <v>1097</v>
      </c>
      <c r="L23" s="86" t="str">
        <f>INDEX('Daily Activity List'!B:B,MATCH(A23,'Daily Activity List'!$A:$A))</f>
        <v>AB Decon - Spray</v>
      </c>
    </row>
    <row r="24" spans="1:12" x14ac:dyDescent="0.25">
      <c r="A24" s="111">
        <v>40663</v>
      </c>
      <c r="B24" s="93" t="b">
        <v>1</v>
      </c>
      <c r="C24" s="93" t="b">
        <v>0</v>
      </c>
      <c r="D24" s="113">
        <v>0.65208333333333335</v>
      </c>
      <c r="E24" s="113">
        <v>0.65972222222222221</v>
      </c>
      <c r="F24" s="93"/>
      <c r="G24" s="93">
        <v>1</v>
      </c>
      <c r="H24" s="93"/>
      <c r="I24" s="93"/>
      <c r="J24" s="93">
        <v>208</v>
      </c>
      <c r="K24" s="83" t="s">
        <v>1097</v>
      </c>
      <c r="L24" s="86" t="str">
        <f>INDEX('Daily Activity List'!B:B,MATCH(A24,'Daily Activity List'!$A:$A))</f>
        <v>AB Decon - Spray</v>
      </c>
    </row>
    <row r="25" spans="1:12" x14ac:dyDescent="0.25">
      <c r="A25" s="111">
        <v>40663</v>
      </c>
      <c r="B25" s="93" t="b">
        <v>1</v>
      </c>
      <c r="C25" s="93" t="b">
        <v>0</v>
      </c>
      <c r="D25" s="113">
        <v>0.63194444444444442</v>
      </c>
      <c r="E25" s="113">
        <v>0.64513888888888882</v>
      </c>
      <c r="F25" s="93"/>
      <c r="G25" s="93">
        <v>1</v>
      </c>
      <c r="H25" s="93"/>
      <c r="I25" s="93"/>
      <c r="J25" s="93">
        <v>209</v>
      </c>
      <c r="K25" s="83" t="s">
        <v>1097</v>
      </c>
      <c r="L25" s="86" t="str">
        <f>INDEX('Daily Activity List'!B:B,MATCH(A25,'Daily Activity List'!$A:$A))</f>
        <v>AB Decon - Spray</v>
      </c>
    </row>
    <row r="26" spans="1:12" x14ac:dyDescent="0.25">
      <c r="A26" s="111">
        <v>40663</v>
      </c>
      <c r="B26" s="93" t="b">
        <v>1</v>
      </c>
      <c r="C26" s="93" t="b">
        <v>0</v>
      </c>
      <c r="D26" s="113">
        <v>0.61111111111111105</v>
      </c>
      <c r="E26" s="113">
        <v>0.62847222222222221</v>
      </c>
      <c r="F26" s="93"/>
      <c r="G26" s="93">
        <v>1</v>
      </c>
      <c r="H26" s="93"/>
      <c r="I26" s="93"/>
      <c r="J26" s="93">
        <v>109</v>
      </c>
      <c r="K26" s="83" t="s">
        <v>1097</v>
      </c>
      <c r="L26" s="86" t="str">
        <f>INDEX('Daily Activity List'!B:B,MATCH(A26,'Daily Activity List'!$A:$A))</f>
        <v>AB Decon - Spray</v>
      </c>
    </row>
    <row r="27" spans="1:12" x14ac:dyDescent="0.25">
      <c r="A27" s="111">
        <v>40663</v>
      </c>
      <c r="B27" s="93" t="b">
        <v>1</v>
      </c>
      <c r="C27" s="93" t="b">
        <v>0</v>
      </c>
      <c r="D27" s="113">
        <v>0.62708333333333333</v>
      </c>
      <c r="E27" s="113">
        <v>0.6381944444444444</v>
      </c>
      <c r="F27" s="93"/>
      <c r="G27" s="93">
        <v>1</v>
      </c>
      <c r="H27" s="93"/>
      <c r="I27" s="93"/>
      <c r="J27" s="93">
        <v>108</v>
      </c>
      <c r="K27" s="83" t="s">
        <v>1097</v>
      </c>
      <c r="L27" s="86" t="str">
        <f>INDEX('Daily Activity List'!B:B,MATCH(A27,'Daily Activity List'!$A:$A))</f>
        <v>AB Decon - Spray</v>
      </c>
    </row>
    <row r="28" spans="1:12" x14ac:dyDescent="0.25">
      <c r="A28" s="111">
        <v>40663</v>
      </c>
      <c r="B28" s="93" t="b">
        <v>1</v>
      </c>
      <c r="C28" s="93" t="b">
        <v>0</v>
      </c>
      <c r="D28" s="113">
        <v>0.62986111111111109</v>
      </c>
      <c r="E28" s="113">
        <v>0.63750000000000007</v>
      </c>
      <c r="F28" s="93"/>
      <c r="G28" s="93">
        <v>1</v>
      </c>
      <c r="H28" s="93"/>
      <c r="I28" s="93"/>
      <c r="J28" s="93">
        <v>107</v>
      </c>
      <c r="K28" s="83" t="s">
        <v>1097</v>
      </c>
      <c r="L28" s="86" t="str">
        <f>INDEX('Daily Activity List'!B:B,MATCH(A28,'Daily Activity List'!$A:$A))</f>
        <v>AB Decon - Spray</v>
      </c>
    </row>
    <row r="29" spans="1:12" x14ac:dyDescent="0.25">
      <c r="A29" s="111">
        <v>40663</v>
      </c>
      <c r="B29" s="93" t="b">
        <v>1</v>
      </c>
      <c r="C29" s="93" t="b">
        <v>0</v>
      </c>
      <c r="D29" s="113">
        <v>0.65486111111111112</v>
      </c>
      <c r="E29" s="113">
        <v>0.66736111111111107</v>
      </c>
      <c r="F29" s="93"/>
      <c r="G29" s="93">
        <v>1</v>
      </c>
      <c r="H29" s="93"/>
      <c r="I29" s="93"/>
      <c r="J29" s="93">
        <v>102</v>
      </c>
      <c r="K29" s="83" t="s">
        <v>1097</v>
      </c>
      <c r="L29" s="86" t="str">
        <f>INDEX('Daily Activity List'!B:B,MATCH(A29,'Daily Activity List'!$A:$A))</f>
        <v>AB Decon - Spray</v>
      </c>
    </row>
    <row r="30" spans="1:12" x14ac:dyDescent="0.25">
      <c r="A30" s="111">
        <v>40663</v>
      </c>
      <c r="B30" s="93" t="b">
        <v>1</v>
      </c>
      <c r="C30" s="93" t="b">
        <v>0</v>
      </c>
      <c r="D30" s="113">
        <v>0.65972222222222221</v>
      </c>
      <c r="E30" s="113">
        <v>0.67361111111111116</v>
      </c>
      <c r="F30" s="93"/>
      <c r="G30" s="93">
        <v>1</v>
      </c>
      <c r="H30" s="93"/>
      <c r="I30" s="93"/>
      <c r="J30" s="93" t="s">
        <v>792</v>
      </c>
      <c r="K30" s="83" t="s">
        <v>1097</v>
      </c>
      <c r="L30" s="86" t="str">
        <f>INDEX('Daily Activity List'!B:B,MATCH(A30,'Daily Activity List'!$A:$A))</f>
        <v>AB Decon - Spray</v>
      </c>
    </row>
    <row r="31" spans="1:12" x14ac:dyDescent="0.25">
      <c r="A31" s="111">
        <v>40663</v>
      </c>
      <c r="B31" s="93" t="b">
        <v>1</v>
      </c>
      <c r="C31" s="93" t="b">
        <v>0</v>
      </c>
      <c r="D31" s="113">
        <v>0.6777777777777777</v>
      </c>
      <c r="E31" s="113">
        <v>0.69444444444444453</v>
      </c>
      <c r="F31" s="93"/>
      <c r="G31" s="93">
        <v>1</v>
      </c>
      <c r="H31" s="93"/>
      <c r="I31" s="93"/>
      <c r="J31" s="93" t="s">
        <v>1098</v>
      </c>
      <c r="K31" s="83" t="s">
        <v>1097</v>
      </c>
      <c r="L31" s="86" t="str">
        <f>INDEX('Daily Activity List'!B:B,MATCH(A31,'Daily Activity List'!$A:$A))</f>
        <v>AB Decon - Spray</v>
      </c>
    </row>
    <row r="32" spans="1:12" x14ac:dyDescent="0.25">
      <c r="A32" s="111">
        <v>40663</v>
      </c>
      <c r="B32" s="93" t="b">
        <v>1</v>
      </c>
      <c r="C32" s="93" t="b">
        <v>0</v>
      </c>
      <c r="D32" s="113">
        <v>0.63888888888888895</v>
      </c>
      <c r="E32" s="113">
        <v>0.64930555555555558</v>
      </c>
      <c r="F32" s="93"/>
      <c r="G32" s="93">
        <v>1</v>
      </c>
      <c r="H32" s="93"/>
      <c r="I32" s="93"/>
      <c r="J32" s="93">
        <v>105</v>
      </c>
      <c r="K32" s="83" t="s">
        <v>1097</v>
      </c>
      <c r="L32" s="86" t="str">
        <f>INDEX('Daily Activity List'!B:B,MATCH(A32,'Daily Activity List'!$A:$A))</f>
        <v>AB Decon - Spray</v>
      </c>
    </row>
    <row r="33" spans="1:12" x14ac:dyDescent="0.25">
      <c r="A33" s="111">
        <v>40663</v>
      </c>
      <c r="B33" s="93" t="b">
        <v>1</v>
      </c>
      <c r="C33" s="93" t="b">
        <v>0</v>
      </c>
      <c r="D33" s="113">
        <v>0.63888888888888895</v>
      </c>
      <c r="E33" s="113">
        <v>0.6479166666666667</v>
      </c>
      <c r="F33" s="93"/>
      <c r="G33" s="93">
        <v>1</v>
      </c>
      <c r="H33" s="93"/>
      <c r="I33" s="93"/>
      <c r="J33" s="93">
        <v>106</v>
      </c>
      <c r="K33" s="83" t="s">
        <v>1097</v>
      </c>
      <c r="L33" s="86" t="str">
        <f>INDEX('Daily Activity List'!B:B,MATCH(A33,'Daily Activity List'!$A:$A))</f>
        <v>AB Decon - Spray</v>
      </c>
    </row>
    <row r="34" spans="1:12" x14ac:dyDescent="0.25">
      <c r="A34" s="111">
        <v>40664</v>
      </c>
      <c r="B34" s="93" t="b">
        <v>1</v>
      </c>
      <c r="C34" s="93" t="b">
        <v>0</v>
      </c>
      <c r="D34" s="113">
        <v>0.34722222222222227</v>
      </c>
      <c r="E34" s="113">
        <v>0.375</v>
      </c>
      <c r="F34" s="93"/>
      <c r="G34" s="93">
        <v>1</v>
      </c>
      <c r="H34" s="93"/>
      <c r="I34" s="93"/>
      <c r="J34" s="93"/>
      <c r="K34" s="83" t="s">
        <v>1099</v>
      </c>
      <c r="L34" s="86" t="str">
        <f>INDEX('Daily Activity List'!B:B,MATCH(A34,'Daily Activity List'!$A:$A))</f>
        <v>AB Decon - Dry</v>
      </c>
    </row>
  </sheetData>
  <printOptions horizontalCentered="1" gridLines="1"/>
  <pageMargins left="0.7" right="0.7" top="0.75" bottom="0.75" header="0.3" footer="0.3"/>
  <pageSetup scale="72" orientation="landscape" r:id="rId1"/>
  <headerFooter>
    <oddHeader>&amp;C&amp;F</oddHeader>
    <oddFooter>&amp;LFor Official Use Only&amp;C&amp;A&amp;R&amp;D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G6"/>
  <sheetViews>
    <sheetView workbookViewId="0">
      <selection activeCell="B2" sqref="B2"/>
    </sheetView>
  </sheetViews>
  <sheetFormatPr defaultRowHeight="15" x14ac:dyDescent="0.25"/>
  <cols>
    <col min="1" max="1" width="11" style="33" customWidth="1"/>
    <col min="2" max="2" width="34" style="33" customWidth="1"/>
    <col min="3" max="3" width="11.42578125" style="33" customWidth="1"/>
    <col min="4" max="4" width="11.85546875" style="33" customWidth="1"/>
    <col min="5" max="5" width="11.28515625" style="33" customWidth="1"/>
    <col min="6" max="6" width="11.42578125" style="33" customWidth="1"/>
    <col min="7" max="7" width="34.7109375" style="33" customWidth="1"/>
    <col min="8" max="16384" width="9.140625" style="33"/>
  </cols>
  <sheetData>
    <row r="1" spans="1:7" x14ac:dyDescent="0.25">
      <c r="A1" s="103" t="s">
        <v>33</v>
      </c>
      <c r="B1" s="348" t="s">
        <v>550</v>
      </c>
      <c r="C1" s="348" t="s">
        <v>1100</v>
      </c>
      <c r="D1" s="348" t="s">
        <v>1101</v>
      </c>
      <c r="E1" s="348" t="s">
        <v>1074</v>
      </c>
      <c r="F1" s="348" t="s">
        <v>1102</v>
      </c>
      <c r="G1" s="348" t="s">
        <v>184</v>
      </c>
    </row>
    <row r="2" spans="1:7" ht="30" x14ac:dyDescent="0.25">
      <c r="A2" s="106">
        <v>40670</v>
      </c>
      <c r="B2" s="107" t="s">
        <v>1103</v>
      </c>
      <c r="C2" s="108"/>
      <c r="D2" s="108"/>
      <c r="E2" s="108"/>
      <c r="F2" s="108"/>
      <c r="G2" s="109"/>
    </row>
    <row r="3" spans="1:7" ht="30" x14ac:dyDescent="0.25">
      <c r="A3" s="106">
        <v>40672</v>
      </c>
      <c r="B3" s="107" t="s">
        <v>1104</v>
      </c>
      <c r="C3" s="107">
        <v>5</v>
      </c>
      <c r="D3" s="107">
        <v>1530</v>
      </c>
      <c r="E3" s="107">
        <v>1730</v>
      </c>
      <c r="F3" s="108"/>
      <c r="G3" s="109"/>
    </row>
    <row r="4" spans="1:7" ht="30" x14ac:dyDescent="0.25">
      <c r="A4" s="106">
        <v>40673</v>
      </c>
      <c r="B4" s="108" t="s">
        <v>1105</v>
      </c>
      <c r="C4" s="107">
        <v>3</v>
      </c>
      <c r="D4" s="107">
        <v>930</v>
      </c>
      <c r="E4" s="107">
        <v>1730</v>
      </c>
      <c r="F4" s="108"/>
      <c r="G4" s="109" t="s">
        <v>1106</v>
      </c>
    </row>
    <row r="5" spans="1:7" ht="30" x14ac:dyDescent="0.25">
      <c r="A5" s="106">
        <v>40673</v>
      </c>
      <c r="B5" s="108" t="s">
        <v>1105</v>
      </c>
      <c r="C5" s="107">
        <v>2</v>
      </c>
      <c r="D5" s="107">
        <v>1130</v>
      </c>
      <c r="E5" s="107">
        <v>1730</v>
      </c>
      <c r="F5" s="108"/>
      <c r="G5" s="109" t="s">
        <v>1107</v>
      </c>
    </row>
    <row r="6" spans="1:7" ht="30" x14ac:dyDescent="0.25">
      <c r="A6" s="106">
        <v>40674</v>
      </c>
      <c r="B6" s="107" t="s">
        <v>1108</v>
      </c>
      <c r="C6" s="107">
        <v>7</v>
      </c>
      <c r="D6" s="107">
        <v>1030</v>
      </c>
      <c r="E6" s="110">
        <v>0.73958333333333337</v>
      </c>
      <c r="F6" s="108"/>
      <c r="G6" s="109" t="s">
        <v>1109</v>
      </c>
    </row>
  </sheetData>
  <printOptions horizontalCentered="1" gridLines="1"/>
  <pageMargins left="0.7" right="0.7" top="0.75" bottom="0.75" header="0.3" footer="0.3"/>
  <pageSetup scale="97" orientation="landscape" r:id="rId1"/>
  <headerFooter>
    <oddHeader>&amp;C&amp;F</oddHeader>
    <oddFooter>&amp;LFor Official Use Only&amp;C&amp;A&amp;R&amp;D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O21"/>
  <sheetViews>
    <sheetView topLeftCell="A2" workbookViewId="0">
      <selection activeCell="G12" sqref="G12"/>
    </sheetView>
  </sheetViews>
  <sheetFormatPr defaultRowHeight="15" x14ac:dyDescent="0.25"/>
  <cols>
    <col min="1" max="1" width="7.7109375" style="8" bestFit="1" customWidth="1"/>
    <col min="2" max="2" width="3.7109375" style="1" bestFit="1" customWidth="1"/>
    <col min="3" max="4" width="5.5703125" style="7" bestFit="1" customWidth="1"/>
    <col min="5" max="5" width="4" style="1" bestFit="1" customWidth="1"/>
    <col min="6" max="6" width="36.140625" bestFit="1" customWidth="1"/>
    <col min="7" max="7" width="31.42578125" bestFit="1" customWidth="1"/>
    <col min="8" max="8" width="3.7109375" style="1" bestFit="1" customWidth="1"/>
    <col min="9" max="15" width="4" style="1" bestFit="1" customWidth="1"/>
  </cols>
  <sheetData>
    <row r="1" spans="1:15" s="21" customFormat="1" ht="165.75" customHeight="1" x14ac:dyDescent="0.25">
      <c r="A1" s="119" t="s">
        <v>33</v>
      </c>
      <c r="B1" s="121" t="s">
        <v>1110</v>
      </c>
      <c r="C1" s="122" t="s">
        <v>1111</v>
      </c>
      <c r="D1" s="122" t="s">
        <v>1112</v>
      </c>
      <c r="E1" s="121" t="s">
        <v>1113</v>
      </c>
      <c r="F1" s="121" t="s">
        <v>184</v>
      </c>
      <c r="G1" s="303" t="s">
        <v>550</v>
      </c>
      <c r="H1" s="303" t="str">
        <f>Activities!A1</f>
        <v>Dissemination</v>
      </c>
      <c r="I1" s="303" t="str">
        <f>Activities!B1</f>
        <v>VHP - Characterization Sampling1</v>
      </c>
      <c r="J1" s="303" t="str">
        <f>Activities!C1</f>
        <v>VHP -  Decon</v>
      </c>
      <c r="K1" s="303" t="str">
        <f>Activities!D1</f>
        <v>VHP - Clearance Sampling</v>
      </c>
      <c r="L1" s="303" t="str">
        <f>Activities!E1</f>
        <v>AB - Characterization Sampling2</v>
      </c>
      <c r="M1" s="303" t="str">
        <f>Activities!F1</f>
        <v>AB Decon - Removal</v>
      </c>
      <c r="N1" s="303" t="str">
        <f>Activities!G1</f>
        <v>AB Decon - Spray</v>
      </c>
      <c r="O1" s="303" t="str">
        <f>Activities!H1</f>
        <v>AB Decon - Dry</v>
      </c>
    </row>
    <row r="2" spans="1:15" x14ac:dyDescent="0.25">
      <c r="A2" s="91">
        <v>40650</v>
      </c>
      <c r="B2" s="93">
        <v>6</v>
      </c>
      <c r="C2" s="113">
        <v>0.29166666666666669</v>
      </c>
      <c r="D2" s="113">
        <v>0.83333333333333337</v>
      </c>
      <c r="E2" s="115">
        <f>(D2-C2)*60*24</f>
        <v>780.00000000000023</v>
      </c>
      <c r="F2" s="349" t="s">
        <v>1114</v>
      </c>
      <c r="G2" s="133" t="str">
        <f>INDEX('Daily Activity List'!B:B,MATCH(A2,'Daily Activity List'!$A:$A))</f>
        <v>VHP - Characterization Sampling1</v>
      </c>
      <c r="H2" s="104" t="str">
        <f>IF($E2="","",IF($G2=H$1,$E2,""))</f>
        <v/>
      </c>
      <c r="I2" s="104">
        <f t="shared" ref="I2:O17" si="0">IF($E2="","",IF($G2=I$1,$E2,""))</f>
        <v>780.00000000000023</v>
      </c>
      <c r="J2" s="104" t="str">
        <f t="shared" si="0"/>
        <v/>
      </c>
      <c r="K2" s="104" t="str">
        <f t="shared" si="0"/>
        <v/>
      </c>
      <c r="L2" s="104" t="str">
        <f t="shared" si="0"/>
        <v/>
      </c>
      <c r="M2" s="104" t="str">
        <f t="shared" si="0"/>
        <v/>
      </c>
      <c r="N2" s="104" t="str">
        <f t="shared" si="0"/>
        <v/>
      </c>
      <c r="O2" s="104" t="str">
        <f t="shared" si="0"/>
        <v/>
      </c>
    </row>
    <row r="3" spans="1:15" x14ac:dyDescent="0.25">
      <c r="A3" s="91">
        <v>40651</v>
      </c>
      <c r="B3" s="93">
        <v>6</v>
      </c>
      <c r="C3" s="113">
        <v>0.3125</v>
      </c>
      <c r="D3" s="113">
        <v>0.6</v>
      </c>
      <c r="E3" s="115">
        <f>(D3-C3)*60*24</f>
        <v>414</v>
      </c>
      <c r="F3" s="349"/>
      <c r="G3" s="133" t="str">
        <f>INDEX('Daily Activity List'!B:B,MATCH(A3,'Daily Activity List'!$A:$A))</f>
        <v>VHP - Characterization Sampling1</v>
      </c>
      <c r="H3" s="104" t="str">
        <f t="shared" ref="H3:O21" si="1">IF($E3="","",IF($G3=H$1,$E3,""))</f>
        <v/>
      </c>
      <c r="I3" s="104">
        <f t="shared" si="0"/>
        <v>414</v>
      </c>
      <c r="J3" s="104" t="str">
        <f t="shared" si="0"/>
        <v/>
      </c>
      <c r="K3" s="104" t="str">
        <f t="shared" si="0"/>
        <v/>
      </c>
      <c r="L3" s="104" t="str">
        <f t="shared" si="0"/>
        <v/>
      </c>
      <c r="M3" s="104" t="str">
        <f t="shared" si="0"/>
        <v/>
      </c>
      <c r="N3" s="104" t="str">
        <f t="shared" si="0"/>
        <v/>
      </c>
      <c r="O3" s="104" t="str">
        <f t="shared" si="0"/>
        <v/>
      </c>
    </row>
    <row r="4" spans="1:15" x14ac:dyDescent="0.25">
      <c r="A4" s="91">
        <v>40652</v>
      </c>
      <c r="B4" s="93">
        <v>4</v>
      </c>
      <c r="C4" s="113">
        <v>0.3125</v>
      </c>
      <c r="D4" s="113">
        <v>0.79305555555555562</v>
      </c>
      <c r="E4" s="115">
        <f>(D4-C4)*60*24</f>
        <v>692</v>
      </c>
      <c r="F4" s="349"/>
      <c r="G4" s="133" t="str">
        <f>INDEX('Daily Activity List'!B:B,MATCH(A4,'Daily Activity List'!$A:$A))</f>
        <v>VHP -  Decon</v>
      </c>
      <c r="H4" s="104" t="str">
        <f t="shared" si="1"/>
        <v/>
      </c>
      <c r="I4" s="104" t="str">
        <f t="shared" si="0"/>
        <v/>
      </c>
      <c r="J4" s="104">
        <f t="shared" si="0"/>
        <v>692</v>
      </c>
      <c r="K4" s="104" t="str">
        <f t="shared" si="0"/>
        <v/>
      </c>
      <c r="L4" s="104" t="str">
        <f t="shared" si="0"/>
        <v/>
      </c>
      <c r="M4" s="104" t="str">
        <f t="shared" si="0"/>
        <v/>
      </c>
      <c r="N4" s="104" t="str">
        <f t="shared" si="0"/>
        <v/>
      </c>
      <c r="O4" s="104" t="str">
        <f t="shared" si="0"/>
        <v/>
      </c>
    </row>
    <row r="5" spans="1:15" x14ac:dyDescent="0.25">
      <c r="A5" s="116">
        <v>40653</v>
      </c>
      <c r="B5" s="93">
        <v>2</v>
      </c>
      <c r="C5" s="113">
        <v>0.33194444444444443</v>
      </c>
      <c r="D5" s="113">
        <v>0.48402777777777778</v>
      </c>
      <c r="E5" s="115">
        <v>240</v>
      </c>
      <c r="F5" s="117" t="s">
        <v>1115</v>
      </c>
      <c r="G5" s="133" t="str">
        <f>INDEX('Daily Activity List'!B:B,MATCH(A5,'Daily Activity List'!$A:$A))</f>
        <v>VHP -  Decon</v>
      </c>
      <c r="H5" s="104" t="str">
        <f t="shared" si="1"/>
        <v/>
      </c>
      <c r="I5" s="104" t="str">
        <f t="shared" si="0"/>
        <v/>
      </c>
      <c r="J5" s="104">
        <f t="shared" si="0"/>
        <v>240</v>
      </c>
      <c r="K5" s="104" t="str">
        <f t="shared" si="0"/>
        <v/>
      </c>
      <c r="L5" s="104" t="str">
        <f t="shared" si="0"/>
        <v/>
      </c>
      <c r="M5" s="104" t="str">
        <f t="shared" si="0"/>
        <v/>
      </c>
      <c r="N5" s="104" t="str">
        <f t="shared" si="0"/>
        <v/>
      </c>
      <c r="O5" s="104" t="str">
        <f t="shared" si="0"/>
        <v/>
      </c>
    </row>
    <row r="6" spans="1:15" x14ac:dyDescent="0.25">
      <c r="A6" s="91">
        <v>40654</v>
      </c>
      <c r="B6" s="93">
        <v>4</v>
      </c>
      <c r="C6" s="113">
        <v>0.5</v>
      </c>
      <c r="D6" s="113">
        <v>0.8125</v>
      </c>
      <c r="E6" s="115">
        <f>(D6-C6)*60*24</f>
        <v>450</v>
      </c>
      <c r="F6" s="79" t="s">
        <v>1116</v>
      </c>
      <c r="G6" s="133" t="str">
        <f>INDEX('Daily Activity List'!B:B,MATCH(A6,'Daily Activity List'!$A:$A))</f>
        <v>VHP -  Decon</v>
      </c>
      <c r="H6" s="104" t="str">
        <f t="shared" si="1"/>
        <v/>
      </c>
      <c r="I6" s="104" t="str">
        <f t="shared" si="0"/>
        <v/>
      </c>
      <c r="J6" s="104">
        <f t="shared" si="0"/>
        <v>450</v>
      </c>
      <c r="K6" s="104" t="str">
        <f t="shared" si="0"/>
        <v/>
      </c>
      <c r="L6" s="104" t="str">
        <f t="shared" si="0"/>
        <v/>
      </c>
      <c r="M6" s="104" t="str">
        <f t="shared" si="0"/>
        <v/>
      </c>
      <c r="N6" s="104" t="str">
        <f t="shared" si="0"/>
        <v/>
      </c>
      <c r="O6" s="104" t="str">
        <f t="shared" si="0"/>
        <v/>
      </c>
    </row>
    <row r="7" spans="1:15" x14ac:dyDescent="0.25">
      <c r="A7" s="91">
        <v>40655</v>
      </c>
      <c r="B7" s="93">
        <v>7</v>
      </c>
      <c r="C7" s="113">
        <v>0.29166666666666669</v>
      </c>
      <c r="D7" s="113">
        <v>0.8125</v>
      </c>
      <c r="E7" s="115">
        <f t="shared" ref="E7:E16" si="2">(D7-C7)*60*24</f>
        <v>749.99999999999989</v>
      </c>
      <c r="F7" s="117" t="s">
        <v>1117</v>
      </c>
      <c r="G7" s="133" t="str">
        <f>INDEX('Daily Activity List'!B:B,MATCH(A7,'Daily Activity List'!$A:$A))</f>
        <v>VHP - Clearance Sampling</v>
      </c>
      <c r="H7" s="104" t="str">
        <f t="shared" si="1"/>
        <v/>
      </c>
      <c r="I7" s="104" t="str">
        <f t="shared" si="0"/>
        <v/>
      </c>
      <c r="J7" s="104" t="str">
        <f t="shared" si="0"/>
        <v/>
      </c>
      <c r="K7" s="104">
        <f t="shared" si="0"/>
        <v>749.99999999999989</v>
      </c>
      <c r="L7" s="104" t="str">
        <f t="shared" si="0"/>
        <v/>
      </c>
      <c r="M7" s="104" t="str">
        <f t="shared" si="0"/>
        <v/>
      </c>
      <c r="N7" s="104" t="str">
        <f t="shared" si="0"/>
        <v/>
      </c>
      <c r="O7" s="104" t="str">
        <f t="shared" si="0"/>
        <v/>
      </c>
    </row>
    <row r="8" spans="1:15" x14ac:dyDescent="0.25">
      <c r="A8" s="91">
        <v>40656</v>
      </c>
      <c r="B8" s="93">
        <v>6</v>
      </c>
      <c r="C8" s="113">
        <v>0.32291666666666669</v>
      </c>
      <c r="D8" s="113">
        <v>0.70833333333333337</v>
      </c>
      <c r="E8" s="115">
        <f t="shared" si="2"/>
        <v>555</v>
      </c>
      <c r="F8" s="117" t="s">
        <v>1118</v>
      </c>
      <c r="G8" s="133" t="str">
        <f>INDEX('Daily Activity List'!B:B,MATCH(A8,'Daily Activity List'!$A:$A))</f>
        <v>VHP - Clearance Sampling</v>
      </c>
      <c r="H8" s="104" t="str">
        <f t="shared" si="1"/>
        <v/>
      </c>
      <c r="I8" s="104" t="str">
        <f t="shared" si="0"/>
        <v/>
      </c>
      <c r="J8" s="104" t="str">
        <f t="shared" si="0"/>
        <v/>
      </c>
      <c r="K8" s="104">
        <f t="shared" si="0"/>
        <v>555</v>
      </c>
      <c r="L8" s="104" t="str">
        <f t="shared" si="0"/>
        <v/>
      </c>
      <c r="M8" s="104" t="str">
        <f t="shared" si="0"/>
        <v/>
      </c>
      <c r="N8" s="104" t="str">
        <f t="shared" si="0"/>
        <v/>
      </c>
      <c r="O8" s="104" t="str">
        <f t="shared" si="0"/>
        <v/>
      </c>
    </row>
    <row r="9" spans="1:15" x14ac:dyDescent="0.25">
      <c r="A9" s="91">
        <v>40657</v>
      </c>
      <c r="B9" s="93">
        <v>0</v>
      </c>
      <c r="C9" s="113" t="s">
        <v>1119</v>
      </c>
      <c r="D9" s="113" t="s">
        <v>1119</v>
      </c>
      <c r="E9" s="118" t="s">
        <v>1119</v>
      </c>
      <c r="F9" s="117" t="s">
        <v>1120</v>
      </c>
      <c r="G9" s="133" t="str">
        <f>INDEX('Daily Activity List'!B:B,MATCH(A9,'Daily Activity List'!$A:$A))</f>
        <v>DAY OFF</v>
      </c>
      <c r="H9" s="104" t="str">
        <f t="shared" si="1"/>
        <v/>
      </c>
      <c r="I9" s="104" t="str">
        <f t="shared" si="0"/>
        <v/>
      </c>
      <c r="J9" s="104" t="str">
        <f t="shared" si="0"/>
        <v/>
      </c>
      <c r="K9" s="104" t="str">
        <f t="shared" si="0"/>
        <v/>
      </c>
      <c r="L9" s="104" t="str">
        <f t="shared" si="0"/>
        <v/>
      </c>
      <c r="M9" s="104" t="str">
        <f t="shared" si="0"/>
        <v/>
      </c>
      <c r="N9" s="104" t="str">
        <f t="shared" si="0"/>
        <v/>
      </c>
      <c r="O9" s="104" t="str">
        <f t="shared" si="0"/>
        <v/>
      </c>
    </row>
    <row r="10" spans="1:15" x14ac:dyDescent="0.25">
      <c r="A10" s="91">
        <v>40658</v>
      </c>
      <c r="B10" s="93">
        <v>0</v>
      </c>
      <c r="C10" s="113" t="s">
        <v>1119</v>
      </c>
      <c r="D10" s="113" t="s">
        <v>1119</v>
      </c>
      <c r="E10" s="118" t="s">
        <v>1119</v>
      </c>
      <c r="F10" s="117" t="s">
        <v>1120</v>
      </c>
      <c r="G10" s="133" t="str">
        <f>INDEX('Daily Activity List'!B:B,MATCH(A10,'Daily Activity List'!$A:$A))</f>
        <v>Dissemination</v>
      </c>
      <c r="H10" s="104" t="str">
        <f t="shared" si="1"/>
        <v>na</v>
      </c>
      <c r="I10" s="104" t="str">
        <f t="shared" si="0"/>
        <v/>
      </c>
      <c r="J10" s="104" t="str">
        <f t="shared" si="0"/>
        <v/>
      </c>
      <c r="K10" s="104" t="str">
        <f t="shared" si="0"/>
        <v/>
      </c>
      <c r="L10" s="104" t="str">
        <f t="shared" si="0"/>
        <v/>
      </c>
      <c r="M10" s="104" t="str">
        <f t="shared" si="0"/>
        <v/>
      </c>
      <c r="N10" s="104" t="str">
        <f t="shared" si="0"/>
        <v/>
      </c>
      <c r="O10" s="104" t="str">
        <f t="shared" si="0"/>
        <v/>
      </c>
    </row>
    <row r="11" spans="1:15" ht="12.75" customHeight="1" x14ac:dyDescent="0.25">
      <c r="A11" s="91">
        <v>40659</v>
      </c>
      <c r="B11" s="93">
        <v>6</v>
      </c>
      <c r="C11" s="113">
        <v>0.29166666666666669</v>
      </c>
      <c r="D11" s="113">
        <v>0.75</v>
      </c>
      <c r="E11" s="115">
        <f t="shared" si="2"/>
        <v>660</v>
      </c>
      <c r="F11" s="117" t="s">
        <v>1121</v>
      </c>
      <c r="G11" s="133" t="str">
        <f>INDEX('Daily Activity List'!B:B,MATCH(A11,'Daily Activity List'!$A:$A))</f>
        <v>AB - Characterization Sampling2</v>
      </c>
      <c r="H11" s="104" t="str">
        <f t="shared" si="1"/>
        <v/>
      </c>
      <c r="I11" s="104" t="str">
        <f t="shared" si="0"/>
        <v/>
      </c>
      <c r="J11" s="104" t="str">
        <f t="shared" si="0"/>
        <v/>
      </c>
      <c r="K11" s="104" t="str">
        <f t="shared" si="0"/>
        <v/>
      </c>
      <c r="L11" s="104">
        <f t="shared" si="0"/>
        <v>660</v>
      </c>
      <c r="M11" s="104" t="str">
        <f t="shared" si="0"/>
        <v/>
      </c>
      <c r="N11" s="104" t="str">
        <f t="shared" si="0"/>
        <v/>
      </c>
      <c r="O11" s="104" t="str">
        <f t="shared" si="0"/>
        <v/>
      </c>
    </row>
    <row r="12" spans="1:15" ht="12.75" customHeight="1" x14ac:dyDescent="0.25">
      <c r="A12" s="91">
        <v>40660</v>
      </c>
      <c r="B12" s="93">
        <v>0</v>
      </c>
      <c r="C12" s="113" t="s">
        <v>1119</v>
      </c>
      <c r="D12" s="113" t="s">
        <v>1119</v>
      </c>
      <c r="E12" s="118" t="s">
        <v>1119</v>
      </c>
      <c r="F12" s="117" t="s">
        <v>1122</v>
      </c>
      <c r="G12" s="133" t="str">
        <f>INDEX('Daily Activity List'!B:B,MATCH(A12,'Daily Activity List'!$A:$A))</f>
        <v>AB - Characterization Sampling2</v>
      </c>
      <c r="H12" s="104" t="str">
        <f t="shared" si="1"/>
        <v/>
      </c>
      <c r="I12" s="104" t="str">
        <f t="shared" si="0"/>
        <v/>
      </c>
      <c r="J12" s="104" t="str">
        <f t="shared" si="0"/>
        <v/>
      </c>
      <c r="K12" s="104" t="str">
        <f t="shared" si="0"/>
        <v/>
      </c>
      <c r="L12" s="104" t="str">
        <f t="shared" si="0"/>
        <v>na</v>
      </c>
      <c r="M12" s="104" t="str">
        <f t="shared" si="0"/>
        <v/>
      </c>
      <c r="N12" s="104" t="str">
        <f t="shared" si="0"/>
        <v/>
      </c>
      <c r="O12" s="104" t="str">
        <f t="shared" si="0"/>
        <v/>
      </c>
    </row>
    <row r="13" spans="1:15" x14ac:dyDescent="0.25">
      <c r="A13" s="91">
        <v>40661</v>
      </c>
      <c r="B13" s="93">
        <v>4</v>
      </c>
      <c r="C13" s="113">
        <v>0.29166666666666669</v>
      </c>
      <c r="D13" s="113">
        <v>0.79166666666666663</v>
      </c>
      <c r="E13" s="115">
        <f t="shared" si="2"/>
        <v>719.99999999999989</v>
      </c>
      <c r="F13" s="117" t="s">
        <v>1123</v>
      </c>
      <c r="G13" s="133" t="str">
        <f>INDEX('Daily Activity List'!B:B,MATCH(A13,'Daily Activity List'!$A:$A))</f>
        <v>AB Decon - Removal</v>
      </c>
      <c r="H13" s="104" t="str">
        <f t="shared" si="1"/>
        <v/>
      </c>
      <c r="I13" s="104" t="str">
        <f t="shared" si="0"/>
        <v/>
      </c>
      <c r="J13" s="104" t="str">
        <f t="shared" si="0"/>
        <v/>
      </c>
      <c r="K13" s="104" t="str">
        <f t="shared" si="0"/>
        <v/>
      </c>
      <c r="L13" s="104" t="str">
        <f t="shared" si="0"/>
        <v/>
      </c>
      <c r="M13" s="104">
        <f t="shared" si="0"/>
        <v>719.99999999999989</v>
      </c>
      <c r="N13" s="104" t="str">
        <f t="shared" si="0"/>
        <v/>
      </c>
      <c r="O13" s="104" t="str">
        <f t="shared" si="0"/>
        <v/>
      </c>
    </row>
    <row r="14" spans="1:15" x14ac:dyDescent="0.25">
      <c r="A14" s="91">
        <v>40662</v>
      </c>
      <c r="B14" s="93">
        <v>4</v>
      </c>
      <c r="C14" s="113">
        <v>0.29166666666666669</v>
      </c>
      <c r="D14" s="113">
        <v>0.77083333333333337</v>
      </c>
      <c r="E14" s="115">
        <f t="shared" si="2"/>
        <v>690</v>
      </c>
      <c r="F14" s="117" t="s">
        <v>1124</v>
      </c>
      <c r="G14" s="133" t="str">
        <f>INDEX('Daily Activity List'!B:B,MATCH(A14,'Daily Activity List'!$A:$A))</f>
        <v>AB Decon - Removal</v>
      </c>
      <c r="H14" s="104" t="str">
        <f t="shared" si="1"/>
        <v/>
      </c>
      <c r="I14" s="104" t="str">
        <f t="shared" si="0"/>
        <v/>
      </c>
      <c r="J14" s="104" t="str">
        <f t="shared" si="0"/>
        <v/>
      </c>
      <c r="K14" s="104" t="str">
        <f t="shared" si="0"/>
        <v/>
      </c>
      <c r="L14" s="104" t="str">
        <f t="shared" si="0"/>
        <v/>
      </c>
      <c r="M14" s="104">
        <f t="shared" si="0"/>
        <v>690</v>
      </c>
      <c r="N14" s="104" t="str">
        <f t="shared" si="0"/>
        <v/>
      </c>
      <c r="O14" s="104" t="str">
        <f t="shared" si="0"/>
        <v/>
      </c>
    </row>
    <row r="15" spans="1:15" x14ac:dyDescent="0.25">
      <c r="A15" s="91">
        <v>40663</v>
      </c>
      <c r="B15" s="93">
        <v>4</v>
      </c>
      <c r="C15" s="113">
        <v>0.2951388888888889</v>
      </c>
      <c r="D15" s="113">
        <v>0.74652777777777779</v>
      </c>
      <c r="E15" s="115">
        <f t="shared" si="2"/>
        <v>650</v>
      </c>
      <c r="F15" s="117" t="s">
        <v>1125</v>
      </c>
      <c r="G15" s="133" t="str">
        <f>INDEX('Daily Activity List'!B:B,MATCH(A15,'Daily Activity List'!$A:$A))</f>
        <v>AB Decon - Spray</v>
      </c>
      <c r="H15" s="104" t="str">
        <f t="shared" si="1"/>
        <v/>
      </c>
      <c r="I15" s="104" t="str">
        <f t="shared" si="0"/>
        <v/>
      </c>
      <c r="J15" s="104" t="str">
        <f t="shared" si="0"/>
        <v/>
      </c>
      <c r="K15" s="104" t="str">
        <f t="shared" si="0"/>
        <v/>
      </c>
      <c r="L15" s="104" t="str">
        <f t="shared" si="0"/>
        <v/>
      </c>
      <c r="M15" s="104" t="str">
        <f t="shared" si="0"/>
        <v/>
      </c>
      <c r="N15" s="104">
        <f t="shared" si="0"/>
        <v>650</v>
      </c>
      <c r="O15" s="104" t="str">
        <f t="shared" si="0"/>
        <v/>
      </c>
    </row>
    <row r="16" spans="1:15" x14ac:dyDescent="0.25">
      <c r="A16" s="91">
        <v>40664</v>
      </c>
      <c r="B16" s="93">
        <v>4</v>
      </c>
      <c r="C16" s="113">
        <v>0.29166666666666669</v>
      </c>
      <c r="D16" s="113">
        <v>0.75</v>
      </c>
      <c r="E16" s="115">
        <f t="shared" si="2"/>
        <v>660</v>
      </c>
      <c r="F16" s="117" t="s">
        <v>1126</v>
      </c>
      <c r="G16" s="133" t="str">
        <f>INDEX('Daily Activity List'!B:B,MATCH(A16,'Daily Activity List'!$A:$A))</f>
        <v>AB Decon - Dry</v>
      </c>
      <c r="H16" s="104" t="str">
        <f t="shared" si="1"/>
        <v/>
      </c>
      <c r="I16" s="104" t="str">
        <f t="shared" si="0"/>
        <v/>
      </c>
      <c r="J16" s="104" t="str">
        <f t="shared" si="0"/>
        <v/>
      </c>
      <c r="K16" s="104" t="str">
        <f t="shared" si="0"/>
        <v/>
      </c>
      <c r="L16" s="104" t="str">
        <f t="shared" si="0"/>
        <v/>
      </c>
      <c r="M16" s="104" t="str">
        <f t="shared" si="0"/>
        <v/>
      </c>
      <c r="N16" s="104" t="str">
        <f t="shared" si="0"/>
        <v/>
      </c>
      <c r="O16" s="104">
        <f t="shared" si="0"/>
        <v>660</v>
      </c>
    </row>
    <row r="17" spans="1:15" x14ac:dyDescent="0.25">
      <c r="A17" s="91">
        <v>40665</v>
      </c>
      <c r="B17" s="93">
        <v>0</v>
      </c>
      <c r="C17" s="113" t="s">
        <v>1119</v>
      </c>
      <c r="D17" s="113" t="s">
        <v>1119</v>
      </c>
      <c r="E17" s="118" t="s">
        <v>1119</v>
      </c>
      <c r="F17" s="117" t="s">
        <v>1120</v>
      </c>
      <c r="G17" s="133" t="str">
        <f>INDEX('Daily Activity List'!B:B,MATCH(A17,'Daily Activity List'!$A:$A))</f>
        <v>DAY OFF</v>
      </c>
      <c r="H17" s="104" t="str">
        <f t="shared" si="1"/>
        <v/>
      </c>
      <c r="I17" s="104" t="str">
        <f t="shared" si="0"/>
        <v/>
      </c>
      <c r="J17" s="104" t="str">
        <f t="shared" si="0"/>
        <v/>
      </c>
      <c r="K17" s="104" t="str">
        <f t="shared" si="0"/>
        <v/>
      </c>
      <c r="L17" s="104" t="str">
        <f t="shared" si="0"/>
        <v/>
      </c>
      <c r="M17" s="104" t="str">
        <f t="shared" si="0"/>
        <v/>
      </c>
      <c r="N17" s="104" t="str">
        <f t="shared" si="0"/>
        <v/>
      </c>
      <c r="O17" s="104" t="str">
        <f t="shared" si="0"/>
        <v/>
      </c>
    </row>
    <row r="18" spans="1:15" x14ac:dyDescent="0.25">
      <c r="A18" s="91">
        <v>40666</v>
      </c>
      <c r="B18" s="93">
        <v>0</v>
      </c>
      <c r="C18" s="113" t="s">
        <v>1119</v>
      </c>
      <c r="D18" s="113" t="s">
        <v>1119</v>
      </c>
      <c r="E18" s="118" t="s">
        <v>1119</v>
      </c>
      <c r="F18" s="117" t="s">
        <v>1120</v>
      </c>
      <c r="G18" s="133" t="str">
        <f>INDEX('Daily Activity List'!B:B,MATCH(A18,'Daily Activity List'!$A:$A))</f>
        <v>AB Decon - Dry</v>
      </c>
      <c r="H18" s="104" t="str">
        <f t="shared" si="1"/>
        <v/>
      </c>
      <c r="I18" s="104" t="str">
        <f t="shared" si="1"/>
        <v/>
      </c>
      <c r="J18" s="104" t="str">
        <f t="shared" si="1"/>
        <v/>
      </c>
      <c r="K18" s="104" t="str">
        <f t="shared" si="1"/>
        <v/>
      </c>
      <c r="L18" s="104" t="str">
        <f t="shared" si="1"/>
        <v/>
      </c>
      <c r="M18" s="104" t="str">
        <f t="shared" si="1"/>
        <v/>
      </c>
      <c r="N18" s="104" t="str">
        <f t="shared" si="1"/>
        <v/>
      </c>
      <c r="O18" s="104" t="str">
        <f t="shared" si="1"/>
        <v>na</v>
      </c>
    </row>
    <row r="19" spans="1:15" x14ac:dyDescent="0.25">
      <c r="A19" s="91">
        <v>40667</v>
      </c>
      <c r="B19" s="93">
        <v>0</v>
      </c>
      <c r="C19" s="113" t="s">
        <v>1119</v>
      </c>
      <c r="D19" s="113" t="s">
        <v>1119</v>
      </c>
      <c r="E19" s="118" t="s">
        <v>1119</v>
      </c>
      <c r="F19" s="117" t="s">
        <v>1120</v>
      </c>
      <c r="G19" s="133" t="str">
        <f>INDEX('Daily Activity List'!B:B,MATCH(A19,'Daily Activity List'!$A:$A))</f>
        <v>AB Decon - Dry</v>
      </c>
      <c r="H19" s="104" t="str">
        <f t="shared" si="1"/>
        <v/>
      </c>
      <c r="I19" s="104" t="str">
        <f t="shared" si="1"/>
        <v/>
      </c>
      <c r="J19" s="104" t="str">
        <f t="shared" si="1"/>
        <v/>
      </c>
      <c r="K19" s="104" t="str">
        <f t="shared" si="1"/>
        <v/>
      </c>
      <c r="L19" s="104" t="str">
        <f t="shared" si="1"/>
        <v/>
      </c>
      <c r="M19" s="104" t="str">
        <f t="shared" si="1"/>
        <v/>
      </c>
      <c r="N19" s="104" t="str">
        <f t="shared" si="1"/>
        <v/>
      </c>
      <c r="O19" s="104" t="str">
        <f t="shared" si="1"/>
        <v>na</v>
      </c>
    </row>
    <row r="20" spans="1:15" x14ac:dyDescent="0.25">
      <c r="A20" s="91">
        <v>40668</v>
      </c>
      <c r="B20" s="93">
        <v>6</v>
      </c>
      <c r="C20" s="113">
        <v>0.29166666666666669</v>
      </c>
      <c r="D20" s="113">
        <v>0.70138888888888884</v>
      </c>
      <c r="E20" s="115">
        <f>(D20-C20)*60*24</f>
        <v>589.99999999999989</v>
      </c>
      <c r="F20" s="117" t="s">
        <v>1127</v>
      </c>
      <c r="G20" s="133" t="str">
        <f>INDEX('Daily Activity List'!B:B,MATCH(A20,'Daily Activity List'!$A:$A))</f>
        <v>AB - Clearance Sampling</v>
      </c>
      <c r="H20" s="104" t="str">
        <f t="shared" si="1"/>
        <v/>
      </c>
      <c r="I20" s="104" t="str">
        <f t="shared" si="1"/>
        <v/>
      </c>
      <c r="J20" s="104" t="str">
        <f t="shared" si="1"/>
        <v/>
      </c>
      <c r="K20" s="104" t="str">
        <f t="shared" si="1"/>
        <v/>
      </c>
      <c r="L20" s="104" t="str">
        <f t="shared" si="1"/>
        <v/>
      </c>
      <c r="M20" s="104" t="str">
        <f t="shared" si="1"/>
        <v/>
      </c>
      <c r="N20" s="104" t="str">
        <f t="shared" si="1"/>
        <v/>
      </c>
      <c r="O20" s="104" t="str">
        <f t="shared" si="1"/>
        <v/>
      </c>
    </row>
    <row r="21" spans="1:15" x14ac:dyDescent="0.25">
      <c r="A21" s="91">
        <v>40674</v>
      </c>
      <c r="B21" s="93">
        <v>7</v>
      </c>
      <c r="C21" s="113">
        <v>0.29166666666666669</v>
      </c>
      <c r="D21" s="113">
        <v>0.77083333333333337</v>
      </c>
      <c r="E21" s="115">
        <f>(D21-C21)*60*24</f>
        <v>690</v>
      </c>
      <c r="F21" s="117" t="s">
        <v>1128</v>
      </c>
      <c r="G21" s="133" t="str">
        <f>INDEX('Daily Activity List'!B:B,MATCH(A21,'Daily Activity List'!$A:$A))</f>
        <v>ClO2 - Characterization Sampling3</v>
      </c>
      <c r="H21" s="104" t="str">
        <f t="shared" si="1"/>
        <v/>
      </c>
      <c r="I21" s="104" t="str">
        <f t="shared" si="1"/>
        <v/>
      </c>
      <c r="J21" s="104" t="str">
        <f t="shared" si="1"/>
        <v/>
      </c>
      <c r="K21" s="104" t="str">
        <f t="shared" si="1"/>
        <v/>
      </c>
      <c r="L21" s="104" t="str">
        <f t="shared" si="1"/>
        <v/>
      </c>
      <c r="M21" s="104" t="str">
        <f t="shared" si="1"/>
        <v/>
      </c>
      <c r="N21" s="104" t="str">
        <f t="shared" si="1"/>
        <v/>
      </c>
      <c r="O21" s="104" t="str">
        <f t="shared" si="1"/>
        <v/>
      </c>
    </row>
  </sheetData>
  <printOptions horizontalCentered="1"/>
  <pageMargins left="0.7" right="0.7" top="0.75" bottom="0.75" header="0.3" footer="0.3"/>
  <pageSetup scale="83" orientation="landscape" r:id="rId1"/>
  <headerFooter>
    <oddHeader>&amp;C&amp;F</oddHeader>
    <oddFooter>&amp;LFor Official Use Only&amp;C&amp;A&amp;R&amp;D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pageSetUpPr fitToPage="1"/>
  </sheetPr>
  <dimension ref="A1:W68"/>
  <sheetViews>
    <sheetView zoomScale="70" zoomScaleNormal="70" workbookViewId="0"/>
  </sheetViews>
  <sheetFormatPr defaultRowHeight="15" x14ac:dyDescent="0.25"/>
  <cols>
    <col min="1" max="1" width="7.7109375" style="24" bestFit="1" customWidth="1"/>
    <col min="2" max="2" width="4.28515625" style="26" bestFit="1" customWidth="1"/>
    <col min="3" max="4" width="5.5703125" style="26" bestFit="1" customWidth="1"/>
    <col min="5" max="5" width="4.28515625" style="26" bestFit="1" customWidth="1"/>
    <col min="6" max="6" width="4.28515625" style="25" bestFit="1" customWidth="1"/>
    <col min="7" max="7" width="56.5703125" style="29" bestFit="1" customWidth="1"/>
    <col min="8" max="9" width="4.28515625" style="25" bestFit="1" customWidth="1"/>
    <col min="10" max="10" width="31.42578125" style="25" bestFit="1" customWidth="1"/>
    <col min="11" max="23" width="4.28515625" style="26" bestFit="1" customWidth="1"/>
    <col min="24" max="16384" width="9.140625" style="26"/>
  </cols>
  <sheetData>
    <row r="1" spans="1:23" s="73" customFormat="1" ht="204" customHeight="1" x14ac:dyDescent="0.25">
      <c r="A1" s="119" t="s">
        <v>33</v>
      </c>
      <c r="B1" s="121" t="s">
        <v>8</v>
      </c>
      <c r="C1" s="121" t="s">
        <v>1129</v>
      </c>
      <c r="D1" s="121" t="s">
        <v>1130</v>
      </c>
      <c r="E1" s="121" t="s">
        <v>1131</v>
      </c>
      <c r="F1" s="120" t="s">
        <v>1132</v>
      </c>
      <c r="G1" s="124" t="s">
        <v>184</v>
      </c>
      <c r="H1" s="120" t="s">
        <v>1133</v>
      </c>
      <c r="I1" s="120" t="s">
        <v>1134</v>
      </c>
      <c r="J1" s="120" t="s">
        <v>550</v>
      </c>
      <c r="K1" s="121" t="str">
        <f>Activities!A1</f>
        <v>Dissemination</v>
      </c>
      <c r="L1" s="121" t="str">
        <f>Activities!B1</f>
        <v>VHP - Characterization Sampling1</v>
      </c>
      <c r="M1" s="121" t="str">
        <f>Activities!C1</f>
        <v>VHP -  Decon</v>
      </c>
      <c r="N1" s="121" t="str">
        <f>Activities!D1</f>
        <v>VHP - Clearance Sampling</v>
      </c>
      <c r="O1" s="121" t="str">
        <f>Activities!E1</f>
        <v>AB - Characterization Sampling2</v>
      </c>
      <c r="P1" s="121" t="str">
        <f>Activities!F1</f>
        <v>AB Decon - Removal</v>
      </c>
      <c r="Q1" s="121" t="str">
        <f>Activities!G1</f>
        <v>AB Decon - Spray</v>
      </c>
      <c r="R1" s="121" t="str">
        <f>Activities!H1</f>
        <v>AB Decon - Dry</v>
      </c>
      <c r="S1" s="121" t="str">
        <f>Activities!I1</f>
        <v>AB - Clearance Sampling</v>
      </c>
      <c r="T1" s="121" t="str">
        <f>Activities!J1</f>
        <v>ClO2 - Characterization Sampling3</v>
      </c>
      <c r="U1" s="121" t="str">
        <f>Activities!K1</f>
        <v>CLO2 -  Decon</v>
      </c>
      <c r="V1" s="121" t="str">
        <f>Activities!L1</f>
        <v>ClO2 - Clearance Sampling</v>
      </c>
      <c r="W1" s="121" t="str">
        <f>Activities!M1</f>
        <v>AB - Building Reset</v>
      </c>
    </row>
    <row r="2" spans="1:23" x14ac:dyDescent="0.25">
      <c r="A2" s="218">
        <v>40650</v>
      </c>
      <c r="B2" s="219">
        <v>7</v>
      </c>
      <c r="C2" s="220" t="s">
        <v>985</v>
      </c>
      <c r="D2" s="219" t="s">
        <v>1135</v>
      </c>
      <c r="E2" s="115">
        <f>(D2-C2)*60*24</f>
        <v>20.000000000000089</v>
      </c>
      <c r="F2" s="127">
        <f t="shared" ref="F2:F33" si="0">Post_Entry_Rest_Period*60</f>
        <v>33</v>
      </c>
      <c r="G2" s="349" t="s">
        <v>1136</v>
      </c>
      <c r="H2" s="160">
        <v>3</v>
      </c>
      <c r="I2" s="160">
        <v>27</v>
      </c>
      <c r="J2" s="160" t="str">
        <f>INDEX('Daily Activity List'!B:B,MATCH(A2,'Daily Activity List'!$A:$A))</f>
        <v>VHP - Characterization Sampling1</v>
      </c>
      <c r="K2" s="104" t="str">
        <f>IF($E2="","",IF($J2=K$1,$E2+$F2,""))</f>
        <v/>
      </c>
      <c r="L2" s="104">
        <f t="shared" ref="L2:W17" si="1">IF($E2="","",IF($J2=L$1,$E2+$F2,""))</f>
        <v>53.000000000000085</v>
      </c>
      <c r="M2" s="104" t="str">
        <f t="shared" si="1"/>
        <v/>
      </c>
      <c r="N2" s="104" t="str">
        <f t="shared" si="1"/>
        <v/>
      </c>
      <c r="O2" s="104" t="str">
        <f t="shared" si="1"/>
        <v/>
      </c>
      <c r="P2" s="104" t="str">
        <f t="shared" si="1"/>
        <v/>
      </c>
      <c r="Q2" s="104" t="str">
        <f t="shared" si="1"/>
        <v/>
      </c>
      <c r="R2" s="104" t="str">
        <f t="shared" si="1"/>
        <v/>
      </c>
      <c r="S2" s="104" t="str">
        <f t="shared" si="1"/>
        <v/>
      </c>
      <c r="T2" s="104" t="str">
        <f t="shared" si="1"/>
        <v/>
      </c>
      <c r="U2" s="104" t="str">
        <f t="shared" si="1"/>
        <v/>
      </c>
      <c r="V2" s="104" t="str">
        <f t="shared" si="1"/>
        <v/>
      </c>
      <c r="W2" s="104" t="str">
        <f t="shared" si="1"/>
        <v/>
      </c>
    </row>
    <row r="3" spans="1:23" x14ac:dyDescent="0.25">
      <c r="A3" s="218">
        <v>40650</v>
      </c>
      <c r="B3" s="219">
        <v>6</v>
      </c>
      <c r="C3" s="220" t="s">
        <v>974</v>
      </c>
      <c r="D3" s="220" t="s">
        <v>1137</v>
      </c>
      <c r="E3" s="115">
        <f t="shared" ref="E3:E63" si="2">(D3-C3)*60*24</f>
        <v>14.999999999999947</v>
      </c>
      <c r="F3" s="127">
        <f t="shared" si="0"/>
        <v>33</v>
      </c>
      <c r="G3" s="349" t="s">
        <v>1138</v>
      </c>
      <c r="H3" s="160">
        <v>3</v>
      </c>
      <c r="I3" s="160">
        <v>0</v>
      </c>
      <c r="J3" s="160" t="str">
        <f>INDEX('Daily Activity List'!B:B,MATCH(A3,'Daily Activity List'!$A:$A))</f>
        <v>VHP - Characterization Sampling1</v>
      </c>
      <c r="K3" s="104" t="str">
        <f t="shared" ref="K3:W34" si="3">IF($E3="","",IF($J3=K$1,$E3+$F3,""))</f>
        <v/>
      </c>
      <c r="L3" s="104">
        <f t="shared" si="1"/>
        <v>47.999999999999943</v>
      </c>
      <c r="M3" s="104" t="str">
        <f t="shared" si="1"/>
        <v/>
      </c>
      <c r="N3" s="104" t="str">
        <f t="shared" si="1"/>
        <v/>
      </c>
      <c r="O3" s="104" t="str">
        <f t="shared" si="1"/>
        <v/>
      </c>
      <c r="P3" s="104" t="str">
        <f t="shared" si="1"/>
        <v/>
      </c>
      <c r="Q3" s="104" t="str">
        <f t="shared" si="1"/>
        <v/>
      </c>
      <c r="R3" s="104" t="str">
        <f t="shared" si="1"/>
        <v/>
      </c>
      <c r="S3" s="104" t="str">
        <f t="shared" si="1"/>
        <v/>
      </c>
      <c r="T3" s="104" t="str">
        <f t="shared" si="1"/>
        <v/>
      </c>
      <c r="U3" s="104" t="str">
        <f t="shared" si="1"/>
        <v/>
      </c>
      <c r="V3" s="104" t="str">
        <f t="shared" si="1"/>
        <v/>
      </c>
      <c r="W3" s="104" t="str">
        <f t="shared" si="1"/>
        <v/>
      </c>
    </row>
    <row r="4" spans="1:23" x14ac:dyDescent="0.25">
      <c r="A4" s="218">
        <v>40650</v>
      </c>
      <c r="B4" s="219">
        <v>5</v>
      </c>
      <c r="C4" s="220" t="s">
        <v>1139</v>
      </c>
      <c r="D4" s="219" t="s">
        <v>1140</v>
      </c>
      <c r="E4" s="115">
        <f t="shared" si="2"/>
        <v>22.999999999999918</v>
      </c>
      <c r="F4" s="127">
        <f t="shared" si="0"/>
        <v>33</v>
      </c>
      <c r="G4" s="349" t="s">
        <v>1141</v>
      </c>
      <c r="H4" s="160">
        <v>4</v>
      </c>
      <c r="I4" s="160">
        <v>42</v>
      </c>
      <c r="J4" s="160" t="str">
        <f>INDEX('Daily Activity List'!B:B,MATCH(A4,'Daily Activity List'!$A:$A))</f>
        <v>VHP - Characterization Sampling1</v>
      </c>
      <c r="K4" s="104" t="str">
        <f t="shared" si="3"/>
        <v/>
      </c>
      <c r="L4" s="104">
        <f t="shared" si="1"/>
        <v>55.999999999999915</v>
      </c>
      <c r="M4" s="104" t="str">
        <f t="shared" si="1"/>
        <v/>
      </c>
      <c r="N4" s="104" t="str">
        <f t="shared" si="1"/>
        <v/>
      </c>
      <c r="O4" s="104" t="str">
        <f t="shared" si="1"/>
        <v/>
      </c>
      <c r="P4" s="104" t="str">
        <f t="shared" si="1"/>
        <v/>
      </c>
      <c r="Q4" s="104" t="str">
        <f t="shared" si="1"/>
        <v/>
      </c>
      <c r="R4" s="104" t="str">
        <f t="shared" si="1"/>
        <v/>
      </c>
      <c r="S4" s="104" t="str">
        <f t="shared" si="1"/>
        <v/>
      </c>
      <c r="T4" s="104" t="str">
        <f t="shared" si="1"/>
        <v/>
      </c>
      <c r="U4" s="104" t="str">
        <f t="shared" si="1"/>
        <v/>
      </c>
      <c r="V4" s="104" t="str">
        <f t="shared" si="1"/>
        <v/>
      </c>
      <c r="W4" s="104" t="str">
        <f t="shared" si="1"/>
        <v/>
      </c>
    </row>
    <row r="5" spans="1:23" x14ac:dyDescent="0.25">
      <c r="A5" s="218">
        <v>40650</v>
      </c>
      <c r="B5" s="219">
        <v>8</v>
      </c>
      <c r="C5" s="220" t="s">
        <v>1142</v>
      </c>
      <c r="D5" s="219" t="s">
        <v>1143</v>
      </c>
      <c r="E5" s="115">
        <f t="shared" si="2"/>
        <v>17.000000000000099</v>
      </c>
      <c r="F5" s="127">
        <f t="shared" si="0"/>
        <v>33</v>
      </c>
      <c r="G5" s="349" t="s">
        <v>1144</v>
      </c>
      <c r="H5" s="160">
        <v>3</v>
      </c>
      <c r="I5" s="160">
        <v>37</v>
      </c>
      <c r="J5" s="160" t="str">
        <f>INDEX('Daily Activity List'!B:B,MATCH(A5,'Daily Activity List'!$A:$A))</f>
        <v>VHP - Characterization Sampling1</v>
      </c>
      <c r="K5" s="104" t="str">
        <f t="shared" si="3"/>
        <v/>
      </c>
      <c r="L5" s="104">
        <f t="shared" si="1"/>
        <v>50.000000000000099</v>
      </c>
      <c r="M5" s="104" t="str">
        <f t="shared" si="1"/>
        <v/>
      </c>
      <c r="N5" s="104" t="str">
        <f t="shared" si="1"/>
        <v/>
      </c>
      <c r="O5" s="104" t="str">
        <f t="shared" si="1"/>
        <v/>
      </c>
      <c r="P5" s="104" t="str">
        <f t="shared" si="1"/>
        <v/>
      </c>
      <c r="Q5" s="104" t="str">
        <f t="shared" si="1"/>
        <v/>
      </c>
      <c r="R5" s="104" t="str">
        <f t="shared" si="1"/>
        <v/>
      </c>
      <c r="S5" s="104" t="str">
        <f t="shared" si="1"/>
        <v/>
      </c>
      <c r="T5" s="104" t="str">
        <f t="shared" si="1"/>
        <v/>
      </c>
      <c r="U5" s="104" t="str">
        <f t="shared" si="1"/>
        <v/>
      </c>
      <c r="V5" s="104" t="str">
        <f t="shared" si="1"/>
        <v/>
      </c>
      <c r="W5" s="104" t="str">
        <f t="shared" si="1"/>
        <v/>
      </c>
    </row>
    <row r="6" spans="1:23" x14ac:dyDescent="0.25">
      <c r="A6" s="218">
        <v>40650</v>
      </c>
      <c r="B6" s="219">
        <v>4</v>
      </c>
      <c r="C6" s="219" t="s">
        <v>1145</v>
      </c>
      <c r="D6" s="219" t="s">
        <v>1146</v>
      </c>
      <c r="E6" s="115">
        <f t="shared" si="2"/>
        <v>18.999999999999932</v>
      </c>
      <c r="F6" s="127">
        <f t="shared" si="0"/>
        <v>33</v>
      </c>
      <c r="G6" s="349" t="s">
        <v>1147</v>
      </c>
      <c r="H6" s="160">
        <v>3</v>
      </c>
      <c r="I6" s="160">
        <v>43</v>
      </c>
      <c r="J6" s="160" t="str">
        <f>INDEX('Daily Activity List'!B:B,MATCH(A6,'Daily Activity List'!$A:$A))</f>
        <v>VHP - Characterization Sampling1</v>
      </c>
      <c r="K6" s="104" t="str">
        <f t="shared" si="3"/>
        <v/>
      </c>
      <c r="L6" s="104">
        <f t="shared" si="1"/>
        <v>51.999999999999929</v>
      </c>
      <c r="M6" s="104" t="str">
        <f t="shared" si="1"/>
        <v/>
      </c>
      <c r="N6" s="104" t="str">
        <f t="shared" si="1"/>
        <v/>
      </c>
      <c r="O6" s="104" t="str">
        <f t="shared" si="1"/>
        <v/>
      </c>
      <c r="P6" s="104" t="str">
        <f t="shared" si="1"/>
        <v/>
      </c>
      <c r="Q6" s="104" t="str">
        <f t="shared" si="1"/>
        <v/>
      </c>
      <c r="R6" s="104" t="str">
        <f t="shared" si="1"/>
        <v/>
      </c>
      <c r="S6" s="104" t="str">
        <f t="shared" si="1"/>
        <v/>
      </c>
      <c r="T6" s="104" t="str">
        <f t="shared" si="1"/>
        <v/>
      </c>
      <c r="U6" s="104" t="str">
        <f t="shared" si="1"/>
        <v/>
      </c>
      <c r="V6" s="104" t="str">
        <f t="shared" si="1"/>
        <v/>
      </c>
      <c r="W6" s="104" t="str">
        <f t="shared" si="1"/>
        <v/>
      </c>
    </row>
    <row r="7" spans="1:23" x14ac:dyDescent="0.25">
      <c r="A7" s="218">
        <v>40650</v>
      </c>
      <c r="B7" s="219">
        <v>9</v>
      </c>
      <c r="C7" s="219" t="s">
        <v>1148</v>
      </c>
      <c r="D7" s="219" t="s">
        <v>958</v>
      </c>
      <c r="E7" s="115">
        <f t="shared" si="2"/>
        <v>17.999999999999936</v>
      </c>
      <c r="F7" s="127">
        <f t="shared" si="0"/>
        <v>33</v>
      </c>
      <c r="G7" s="349" t="s">
        <v>1149</v>
      </c>
      <c r="H7" s="160">
        <v>3</v>
      </c>
      <c r="I7" s="160">
        <v>50</v>
      </c>
      <c r="J7" s="160" t="str">
        <f>INDEX('Daily Activity List'!B:B,MATCH(A7,'Daily Activity List'!$A:$A))</f>
        <v>VHP - Characterization Sampling1</v>
      </c>
      <c r="K7" s="104" t="str">
        <f t="shared" si="3"/>
        <v/>
      </c>
      <c r="L7" s="104">
        <f t="shared" si="1"/>
        <v>50.999999999999936</v>
      </c>
      <c r="M7" s="104" t="str">
        <f t="shared" si="1"/>
        <v/>
      </c>
      <c r="N7" s="104" t="str">
        <f t="shared" si="1"/>
        <v/>
      </c>
      <c r="O7" s="104" t="str">
        <f t="shared" si="1"/>
        <v/>
      </c>
      <c r="P7" s="104" t="str">
        <f t="shared" si="1"/>
        <v/>
      </c>
      <c r="Q7" s="104" t="str">
        <f t="shared" si="1"/>
        <v/>
      </c>
      <c r="R7" s="104" t="str">
        <f t="shared" si="1"/>
        <v/>
      </c>
      <c r="S7" s="104" t="str">
        <f t="shared" si="1"/>
        <v/>
      </c>
      <c r="T7" s="104" t="str">
        <f t="shared" si="1"/>
        <v/>
      </c>
      <c r="U7" s="104" t="str">
        <f t="shared" si="1"/>
        <v/>
      </c>
      <c r="V7" s="104" t="str">
        <f t="shared" si="1"/>
        <v/>
      </c>
      <c r="W7" s="104" t="str">
        <f t="shared" si="1"/>
        <v/>
      </c>
    </row>
    <row r="8" spans="1:23" x14ac:dyDescent="0.25">
      <c r="A8" s="218">
        <v>40650</v>
      </c>
      <c r="B8" s="219">
        <v>3</v>
      </c>
      <c r="C8" s="219" t="s">
        <v>627</v>
      </c>
      <c r="D8" s="219" t="s">
        <v>1150</v>
      </c>
      <c r="E8" s="115">
        <f t="shared" si="2"/>
        <v>9.9999999999998046</v>
      </c>
      <c r="F8" s="127">
        <f t="shared" si="0"/>
        <v>33</v>
      </c>
      <c r="G8" s="349" t="s">
        <v>1151</v>
      </c>
      <c r="H8" s="160">
        <v>3</v>
      </c>
      <c r="I8" s="160">
        <v>58</v>
      </c>
      <c r="J8" s="160" t="str">
        <f>INDEX('Daily Activity List'!B:B,MATCH(A8,'Daily Activity List'!$A:$A))</f>
        <v>VHP - Characterization Sampling1</v>
      </c>
      <c r="K8" s="104" t="str">
        <f t="shared" si="3"/>
        <v/>
      </c>
      <c r="L8" s="104">
        <f t="shared" si="1"/>
        <v>42.999999999999801</v>
      </c>
      <c r="M8" s="104" t="str">
        <f t="shared" si="1"/>
        <v/>
      </c>
      <c r="N8" s="104" t="str">
        <f t="shared" si="1"/>
        <v/>
      </c>
      <c r="O8" s="104" t="str">
        <f t="shared" si="1"/>
        <v/>
      </c>
      <c r="P8" s="104" t="str">
        <f t="shared" si="1"/>
        <v/>
      </c>
      <c r="Q8" s="104" t="str">
        <f t="shared" si="1"/>
        <v/>
      </c>
      <c r="R8" s="104" t="str">
        <f t="shared" si="1"/>
        <v/>
      </c>
      <c r="S8" s="104" t="str">
        <f t="shared" si="1"/>
        <v/>
      </c>
      <c r="T8" s="104" t="str">
        <f t="shared" si="1"/>
        <v/>
      </c>
      <c r="U8" s="104" t="str">
        <f t="shared" si="1"/>
        <v/>
      </c>
      <c r="V8" s="104" t="str">
        <f t="shared" si="1"/>
        <v/>
      </c>
      <c r="W8" s="104" t="str">
        <f t="shared" si="1"/>
        <v/>
      </c>
    </row>
    <row r="9" spans="1:23" x14ac:dyDescent="0.25">
      <c r="A9" s="218">
        <v>40650</v>
      </c>
      <c r="B9" s="219">
        <v>12</v>
      </c>
      <c r="C9" s="219" t="s">
        <v>957</v>
      </c>
      <c r="D9" s="219" t="s">
        <v>1152</v>
      </c>
      <c r="E9" s="115">
        <f t="shared" si="2"/>
        <v>20.000000000000089</v>
      </c>
      <c r="F9" s="127">
        <f t="shared" si="0"/>
        <v>33</v>
      </c>
      <c r="G9" s="349" t="s">
        <v>1153</v>
      </c>
      <c r="H9" s="160">
        <v>2</v>
      </c>
      <c r="I9" s="160">
        <v>72</v>
      </c>
      <c r="J9" s="160" t="str">
        <f>INDEX('Daily Activity List'!B:B,MATCH(A9,'Daily Activity List'!$A:$A))</f>
        <v>VHP - Characterization Sampling1</v>
      </c>
      <c r="K9" s="104" t="str">
        <f t="shared" si="3"/>
        <v/>
      </c>
      <c r="L9" s="104">
        <f t="shared" si="1"/>
        <v>53.000000000000085</v>
      </c>
      <c r="M9" s="104" t="str">
        <f t="shared" si="1"/>
        <v/>
      </c>
      <c r="N9" s="104" t="str">
        <f t="shared" si="1"/>
        <v/>
      </c>
      <c r="O9" s="104" t="str">
        <f t="shared" si="1"/>
        <v/>
      </c>
      <c r="P9" s="104" t="str">
        <f t="shared" si="1"/>
        <v/>
      </c>
      <c r="Q9" s="104" t="str">
        <f t="shared" si="1"/>
        <v/>
      </c>
      <c r="R9" s="104" t="str">
        <f t="shared" si="1"/>
        <v/>
      </c>
      <c r="S9" s="104" t="str">
        <f t="shared" si="1"/>
        <v/>
      </c>
      <c r="T9" s="104" t="str">
        <f t="shared" si="1"/>
        <v/>
      </c>
      <c r="U9" s="104" t="str">
        <f t="shared" si="1"/>
        <v/>
      </c>
      <c r="V9" s="104" t="str">
        <f t="shared" si="1"/>
        <v/>
      </c>
      <c r="W9" s="104" t="str">
        <f t="shared" si="1"/>
        <v/>
      </c>
    </row>
    <row r="10" spans="1:23" x14ac:dyDescent="0.25">
      <c r="A10" s="218">
        <v>40650</v>
      </c>
      <c r="B10" s="219">
        <v>6</v>
      </c>
      <c r="C10" s="219" t="s">
        <v>1154</v>
      </c>
      <c r="D10" s="219" t="s">
        <v>959</v>
      </c>
      <c r="E10" s="115">
        <f t="shared" si="2"/>
        <v>13.99999999999995</v>
      </c>
      <c r="F10" s="127">
        <f t="shared" si="0"/>
        <v>33</v>
      </c>
      <c r="G10" s="349" t="s">
        <v>1155</v>
      </c>
      <c r="H10" s="160">
        <v>3</v>
      </c>
      <c r="I10" s="160">
        <v>36</v>
      </c>
      <c r="J10" s="160" t="str">
        <f>INDEX('Daily Activity List'!B:B,MATCH(A10,'Daily Activity List'!$A:$A))</f>
        <v>VHP - Characterization Sampling1</v>
      </c>
      <c r="K10" s="104" t="str">
        <f t="shared" si="3"/>
        <v/>
      </c>
      <c r="L10" s="104">
        <f t="shared" si="1"/>
        <v>46.99999999999995</v>
      </c>
      <c r="M10" s="104" t="str">
        <f t="shared" si="1"/>
        <v/>
      </c>
      <c r="N10" s="104" t="str">
        <f t="shared" si="1"/>
        <v/>
      </c>
      <c r="O10" s="104" t="str">
        <f t="shared" si="1"/>
        <v/>
      </c>
      <c r="P10" s="104" t="str">
        <f t="shared" si="1"/>
        <v/>
      </c>
      <c r="Q10" s="104" t="str">
        <f t="shared" si="1"/>
        <v/>
      </c>
      <c r="R10" s="104" t="str">
        <f t="shared" si="1"/>
        <v/>
      </c>
      <c r="S10" s="104" t="str">
        <f t="shared" si="1"/>
        <v/>
      </c>
      <c r="T10" s="104" t="str">
        <f t="shared" si="1"/>
        <v/>
      </c>
      <c r="U10" s="104" t="str">
        <f t="shared" si="1"/>
        <v/>
      </c>
      <c r="V10" s="104" t="str">
        <f t="shared" si="1"/>
        <v/>
      </c>
      <c r="W10" s="104" t="str">
        <f t="shared" si="1"/>
        <v/>
      </c>
    </row>
    <row r="11" spans="1:23" x14ac:dyDescent="0.25">
      <c r="A11" s="218">
        <v>40650</v>
      </c>
      <c r="B11" s="219">
        <v>5</v>
      </c>
      <c r="C11" s="219" t="s">
        <v>962</v>
      </c>
      <c r="D11" s="219" t="s">
        <v>1156</v>
      </c>
      <c r="E11" s="115">
        <f t="shared" si="2"/>
        <v>11.000000000000121</v>
      </c>
      <c r="F11" s="127">
        <f t="shared" si="0"/>
        <v>33</v>
      </c>
      <c r="G11" s="349" t="s">
        <v>1157</v>
      </c>
      <c r="H11" s="160">
        <v>4</v>
      </c>
      <c r="I11" s="160">
        <v>41</v>
      </c>
      <c r="J11" s="160" t="str">
        <f>INDEX('Daily Activity List'!B:B,MATCH(A11,'Daily Activity List'!$A:$A))</f>
        <v>VHP - Characterization Sampling1</v>
      </c>
      <c r="K11" s="104" t="str">
        <f t="shared" si="3"/>
        <v/>
      </c>
      <c r="L11" s="104">
        <f t="shared" si="1"/>
        <v>44.000000000000121</v>
      </c>
      <c r="M11" s="104" t="str">
        <f t="shared" si="1"/>
        <v/>
      </c>
      <c r="N11" s="104" t="str">
        <f t="shared" si="1"/>
        <v/>
      </c>
      <c r="O11" s="104" t="str">
        <f t="shared" si="1"/>
        <v/>
      </c>
      <c r="P11" s="104" t="str">
        <f t="shared" si="1"/>
        <v/>
      </c>
      <c r="Q11" s="104" t="str">
        <f t="shared" si="1"/>
        <v/>
      </c>
      <c r="R11" s="104" t="str">
        <f t="shared" si="1"/>
        <v/>
      </c>
      <c r="S11" s="104" t="str">
        <f t="shared" si="1"/>
        <v/>
      </c>
      <c r="T11" s="104" t="str">
        <f t="shared" si="1"/>
        <v/>
      </c>
      <c r="U11" s="104" t="str">
        <f t="shared" si="1"/>
        <v/>
      </c>
      <c r="V11" s="104" t="str">
        <f t="shared" si="1"/>
        <v/>
      </c>
      <c r="W11" s="104" t="str">
        <f t="shared" si="1"/>
        <v/>
      </c>
    </row>
    <row r="12" spans="1:23" x14ac:dyDescent="0.25">
      <c r="A12" s="218">
        <v>40650</v>
      </c>
      <c r="B12" s="219">
        <v>7</v>
      </c>
      <c r="C12" s="219" t="s">
        <v>988</v>
      </c>
      <c r="D12" s="219" t="s">
        <v>1158</v>
      </c>
      <c r="E12" s="115">
        <f t="shared" si="2"/>
        <v>13.000000000000114</v>
      </c>
      <c r="F12" s="127">
        <f t="shared" si="0"/>
        <v>33</v>
      </c>
      <c r="G12" s="349" t="s">
        <v>1159</v>
      </c>
      <c r="H12" s="160">
        <v>3</v>
      </c>
      <c r="I12" s="160">
        <v>24</v>
      </c>
      <c r="J12" s="160" t="str">
        <f>INDEX('Daily Activity List'!B:B,MATCH(A12,'Daily Activity List'!$A:$A))</f>
        <v>VHP - Characterization Sampling1</v>
      </c>
      <c r="K12" s="104" t="str">
        <f t="shared" si="3"/>
        <v/>
      </c>
      <c r="L12" s="104">
        <f t="shared" si="1"/>
        <v>46.000000000000114</v>
      </c>
      <c r="M12" s="104" t="str">
        <f t="shared" si="1"/>
        <v/>
      </c>
      <c r="N12" s="104" t="str">
        <f t="shared" si="1"/>
        <v/>
      </c>
      <c r="O12" s="104" t="str">
        <f t="shared" si="1"/>
        <v/>
      </c>
      <c r="P12" s="104" t="str">
        <f t="shared" si="1"/>
        <v/>
      </c>
      <c r="Q12" s="104" t="str">
        <f t="shared" si="1"/>
        <v/>
      </c>
      <c r="R12" s="104" t="str">
        <f t="shared" si="1"/>
        <v/>
      </c>
      <c r="S12" s="104" t="str">
        <f t="shared" si="1"/>
        <v/>
      </c>
      <c r="T12" s="104" t="str">
        <f t="shared" si="1"/>
        <v/>
      </c>
      <c r="U12" s="104" t="str">
        <f t="shared" si="1"/>
        <v/>
      </c>
      <c r="V12" s="104" t="str">
        <f t="shared" si="1"/>
        <v/>
      </c>
      <c r="W12" s="104" t="str">
        <f t="shared" si="1"/>
        <v/>
      </c>
    </row>
    <row r="13" spans="1:23" x14ac:dyDescent="0.25">
      <c r="A13" s="218">
        <v>40650</v>
      </c>
      <c r="B13" s="219">
        <v>8</v>
      </c>
      <c r="C13" s="219" t="s">
        <v>960</v>
      </c>
      <c r="D13" s="219" t="s">
        <v>1160</v>
      </c>
      <c r="E13" s="115">
        <f t="shared" si="2"/>
        <v>20.000000000000249</v>
      </c>
      <c r="F13" s="127">
        <f t="shared" si="0"/>
        <v>33</v>
      </c>
      <c r="G13" s="349" t="s">
        <v>1161</v>
      </c>
      <c r="H13" s="160">
        <v>3</v>
      </c>
      <c r="I13" s="160">
        <v>38</v>
      </c>
      <c r="J13" s="160" t="str">
        <f>INDEX('Daily Activity List'!B:B,MATCH(A13,'Daily Activity List'!$A:$A))</f>
        <v>VHP - Characterization Sampling1</v>
      </c>
      <c r="K13" s="104" t="str">
        <f t="shared" si="3"/>
        <v/>
      </c>
      <c r="L13" s="104">
        <f t="shared" si="1"/>
        <v>53.000000000000249</v>
      </c>
      <c r="M13" s="104" t="str">
        <f t="shared" si="1"/>
        <v/>
      </c>
      <c r="N13" s="104" t="str">
        <f t="shared" si="1"/>
        <v/>
      </c>
      <c r="O13" s="104" t="str">
        <f t="shared" si="1"/>
        <v/>
      </c>
      <c r="P13" s="104" t="str">
        <f t="shared" si="1"/>
        <v/>
      </c>
      <c r="Q13" s="104" t="str">
        <f t="shared" si="1"/>
        <v/>
      </c>
      <c r="R13" s="104" t="str">
        <f t="shared" si="1"/>
        <v/>
      </c>
      <c r="S13" s="104" t="str">
        <f t="shared" si="1"/>
        <v/>
      </c>
      <c r="T13" s="104" t="str">
        <f t="shared" si="1"/>
        <v/>
      </c>
      <c r="U13" s="104" t="str">
        <f t="shared" si="1"/>
        <v/>
      </c>
      <c r="V13" s="104" t="str">
        <f t="shared" si="1"/>
        <v/>
      </c>
      <c r="W13" s="104" t="str">
        <f t="shared" si="1"/>
        <v/>
      </c>
    </row>
    <row r="14" spans="1:23" x14ac:dyDescent="0.25">
      <c r="A14" s="218">
        <v>40651</v>
      </c>
      <c r="B14" s="219">
        <v>6</v>
      </c>
      <c r="C14" s="219" t="s">
        <v>1162</v>
      </c>
      <c r="D14" s="219" t="s">
        <v>981</v>
      </c>
      <c r="E14" s="115">
        <f t="shared" si="2"/>
        <v>16.000000000000103</v>
      </c>
      <c r="F14" s="127">
        <f t="shared" si="0"/>
        <v>33</v>
      </c>
      <c r="G14" s="349" t="s">
        <v>1163</v>
      </c>
      <c r="H14" s="160">
        <v>4</v>
      </c>
      <c r="I14" s="160">
        <v>33</v>
      </c>
      <c r="J14" s="160" t="str">
        <f>INDEX('Daily Activity List'!B:B,MATCH(A14,'Daily Activity List'!$A:$A))</f>
        <v>VHP - Characterization Sampling1</v>
      </c>
      <c r="K14" s="104" t="str">
        <f t="shared" si="3"/>
        <v/>
      </c>
      <c r="L14" s="104">
        <f t="shared" si="1"/>
        <v>49.000000000000099</v>
      </c>
      <c r="M14" s="104" t="str">
        <f t="shared" si="1"/>
        <v/>
      </c>
      <c r="N14" s="104" t="str">
        <f t="shared" si="1"/>
        <v/>
      </c>
      <c r="O14" s="104" t="str">
        <f t="shared" si="1"/>
        <v/>
      </c>
      <c r="P14" s="104" t="str">
        <f t="shared" si="1"/>
        <v/>
      </c>
      <c r="Q14" s="104" t="str">
        <f t="shared" si="1"/>
        <v/>
      </c>
      <c r="R14" s="104" t="str">
        <f t="shared" si="1"/>
        <v/>
      </c>
      <c r="S14" s="104" t="str">
        <f t="shared" si="1"/>
        <v/>
      </c>
      <c r="T14" s="104" t="str">
        <f t="shared" si="1"/>
        <v/>
      </c>
      <c r="U14" s="104" t="str">
        <f t="shared" si="1"/>
        <v/>
      </c>
      <c r="V14" s="104" t="str">
        <f t="shared" si="1"/>
        <v/>
      </c>
      <c r="W14" s="104" t="str">
        <f t="shared" si="1"/>
        <v/>
      </c>
    </row>
    <row r="15" spans="1:23" x14ac:dyDescent="0.25">
      <c r="A15" s="218">
        <v>40651</v>
      </c>
      <c r="B15" s="219">
        <v>4</v>
      </c>
      <c r="C15" s="219" t="s">
        <v>1164</v>
      </c>
      <c r="D15" s="219" t="s">
        <v>1165</v>
      </c>
      <c r="E15" s="115">
        <f t="shared" si="2"/>
        <v>12.000000000000037</v>
      </c>
      <c r="F15" s="127">
        <f t="shared" si="0"/>
        <v>33</v>
      </c>
      <c r="G15" s="349" t="s">
        <v>1166</v>
      </c>
      <c r="H15" s="160">
        <v>3</v>
      </c>
      <c r="I15" s="160">
        <v>32</v>
      </c>
      <c r="J15" s="160" t="str">
        <f>INDEX('Daily Activity List'!B:B,MATCH(A15,'Daily Activity List'!$A:$A))</f>
        <v>VHP - Characterization Sampling1</v>
      </c>
      <c r="K15" s="104" t="str">
        <f t="shared" si="3"/>
        <v/>
      </c>
      <c r="L15" s="104">
        <f t="shared" si="1"/>
        <v>45.000000000000036</v>
      </c>
      <c r="M15" s="104" t="str">
        <f t="shared" si="1"/>
        <v/>
      </c>
      <c r="N15" s="104" t="str">
        <f t="shared" si="1"/>
        <v/>
      </c>
      <c r="O15" s="104" t="str">
        <f t="shared" si="1"/>
        <v/>
      </c>
      <c r="P15" s="104" t="str">
        <f t="shared" si="1"/>
        <v/>
      </c>
      <c r="Q15" s="104" t="str">
        <f t="shared" si="1"/>
        <v/>
      </c>
      <c r="R15" s="104" t="str">
        <f t="shared" si="1"/>
        <v/>
      </c>
      <c r="S15" s="104" t="str">
        <f t="shared" si="1"/>
        <v/>
      </c>
      <c r="T15" s="104" t="str">
        <f t="shared" si="1"/>
        <v/>
      </c>
      <c r="U15" s="104" t="str">
        <f t="shared" si="1"/>
        <v/>
      </c>
      <c r="V15" s="104" t="str">
        <f t="shared" si="1"/>
        <v/>
      </c>
      <c r="W15" s="104" t="str">
        <f t="shared" si="1"/>
        <v/>
      </c>
    </row>
    <row r="16" spans="1:23" x14ac:dyDescent="0.25">
      <c r="A16" s="218">
        <v>40651</v>
      </c>
      <c r="B16" s="219">
        <v>3</v>
      </c>
      <c r="C16" s="219" t="s">
        <v>1167</v>
      </c>
      <c r="D16" s="219" t="s">
        <v>1135</v>
      </c>
      <c r="E16" s="115">
        <f t="shared" si="2"/>
        <v>5.9999999999999787</v>
      </c>
      <c r="F16" s="127">
        <f t="shared" si="0"/>
        <v>33</v>
      </c>
      <c r="G16" s="349" t="s">
        <v>1168</v>
      </c>
      <c r="H16" s="160">
        <v>2</v>
      </c>
      <c r="I16" s="160">
        <v>24</v>
      </c>
      <c r="J16" s="160" t="str">
        <f>INDEX('Daily Activity List'!B:B,MATCH(A16,'Daily Activity List'!$A:$A))</f>
        <v>VHP - Characterization Sampling1</v>
      </c>
      <c r="K16" s="104" t="str">
        <f t="shared" si="3"/>
        <v/>
      </c>
      <c r="L16" s="104">
        <f t="shared" si="1"/>
        <v>38.999999999999979</v>
      </c>
      <c r="M16" s="104" t="str">
        <f t="shared" si="1"/>
        <v/>
      </c>
      <c r="N16" s="104" t="str">
        <f t="shared" si="1"/>
        <v/>
      </c>
      <c r="O16" s="104" t="str">
        <f t="shared" si="1"/>
        <v/>
      </c>
      <c r="P16" s="104" t="str">
        <f t="shared" si="1"/>
        <v/>
      </c>
      <c r="Q16" s="104" t="str">
        <f t="shared" si="1"/>
        <v/>
      </c>
      <c r="R16" s="104" t="str">
        <f t="shared" si="1"/>
        <v/>
      </c>
      <c r="S16" s="104" t="str">
        <f t="shared" si="1"/>
        <v/>
      </c>
      <c r="T16" s="104" t="str">
        <f t="shared" si="1"/>
        <v/>
      </c>
      <c r="U16" s="104" t="str">
        <f t="shared" si="1"/>
        <v/>
      </c>
      <c r="V16" s="104" t="str">
        <f t="shared" si="1"/>
        <v/>
      </c>
      <c r="W16" s="104" t="str">
        <f t="shared" si="1"/>
        <v/>
      </c>
    </row>
    <row r="17" spans="1:23" x14ac:dyDescent="0.25">
      <c r="A17" s="218">
        <v>40655</v>
      </c>
      <c r="B17" s="219">
        <v>4</v>
      </c>
      <c r="C17" s="219" t="s">
        <v>1169</v>
      </c>
      <c r="D17" s="219" t="s">
        <v>1014</v>
      </c>
      <c r="E17" s="115">
        <f t="shared" si="2"/>
        <v>7.0000000000000551</v>
      </c>
      <c r="F17" s="127">
        <f t="shared" si="0"/>
        <v>33</v>
      </c>
      <c r="G17" s="221" t="s">
        <v>1170</v>
      </c>
      <c r="H17" s="160">
        <v>3</v>
      </c>
      <c r="I17" s="160">
        <v>0</v>
      </c>
      <c r="J17" s="160" t="str">
        <f>INDEX('Daily Activity List'!B:B,MATCH(A17,'Daily Activity List'!$A:$A))</f>
        <v>VHP - Clearance Sampling</v>
      </c>
      <c r="K17" s="104" t="str">
        <f t="shared" si="3"/>
        <v/>
      </c>
      <c r="L17" s="104" t="str">
        <f t="shared" si="1"/>
        <v/>
      </c>
      <c r="M17" s="104" t="str">
        <f t="shared" si="1"/>
        <v/>
      </c>
      <c r="N17" s="104">
        <f t="shared" si="1"/>
        <v>40.000000000000057</v>
      </c>
      <c r="O17" s="104" t="str">
        <f t="shared" si="1"/>
        <v/>
      </c>
      <c r="P17" s="104" t="str">
        <f t="shared" si="1"/>
        <v/>
      </c>
      <c r="Q17" s="104" t="str">
        <f t="shared" si="1"/>
        <v/>
      </c>
      <c r="R17" s="104" t="str">
        <f t="shared" si="1"/>
        <v/>
      </c>
      <c r="S17" s="104" t="str">
        <f t="shared" si="1"/>
        <v/>
      </c>
      <c r="T17" s="104" t="str">
        <f t="shared" si="1"/>
        <v/>
      </c>
      <c r="U17" s="104" t="str">
        <f t="shared" si="1"/>
        <v/>
      </c>
      <c r="V17" s="104" t="str">
        <f t="shared" si="1"/>
        <v/>
      </c>
      <c r="W17" s="104" t="str">
        <f t="shared" si="1"/>
        <v/>
      </c>
    </row>
    <row r="18" spans="1:23" x14ac:dyDescent="0.25">
      <c r="A18" s="218">
        <v>40655</v>
      </c>
      <c r="B18" s="219">
        <v>12</v>
      </c>
      <c r="C18" s="219" t="s">
        <v>1171</v>
      </c>
      <c r="D18" s="219" t="s">
        <v>972</v>
      </c>
      <c r="E18" s="115">
        <f t="shared" si="2"/>
        <v>5.9999999999999787</v>
      </c>
      <c r="F18" s="127">
        <f t="shared" si="0"/>
        <v>33</v>
      </c>
      <c r="G18" s="221" t="s">
        <v>1172</v>
      </c>
      <c r="H18" s="160"/>
      <c r="I18" s="160">
        <v>0</v>
      </c>
      <c r="J18" s="160" t="str">
        <f>INDEX('Daily Activity List'!B:B,MATCH(A18,'Daily Activity List'!$A:$A))</f>
        <v>VHP - Clearance Sampling</v>
      </c>
      <c r="K18" s="104" t="str">
        <f t="shared" si="3"/>
        <v/>
      </c>
      <c r="L18" s="104" t="str">
        <f t="shared" si="3"/>
        <v/>
      </c>
      <c r="M18" s="104" t="str">
        <f t="shared" si="3"/>
        <v/>
      </c>
      <c r="N18" s="104">
        <f t="shared" si="3"/>
        <v>38.999999999999979</v>
      </c>
      <c r="O18" s="104" t="str">
        <f t="shared" si="3"/>
        <v/>
      </c>
      <c r="P18" s="104" t="str">
        <f t="shared" si="3"/>
        <v/>
      </c>
      <c r="Q18" s="104" t="str">
        <f t="shared" si="3"/>
        <v/>
      </c>
      <c r="R18" s="104" t="str">
        <f t="shared" si="3"/>
        <v/>
      </c>
      <c r="S18" s="104" t="str">
        <f t="shared" si="3"/>
        <v/>
      </c>
      <c r="T18" s="104" t="str">
        <f t="shared" si="3"/>
        <v/>
      </c>
      <c r="U18" s="104" t="str">
        <f t="shared" si="3"/>
        <v/>
      </c>
      <c r="V18" s="104" t="str">
        <f t="shared" si="3"/>
        <v/>
      </c>
      <c r="W18" s="104" t="str">
        <f t="shared" si="3"/>
        <v/>
      </c>
    </row>
    <row r="19" spans="1:23" x14ac:dyDescent="0.25">
      <c r="A19" s="218">
        <v>40655</v>
      </c>
      <c r="B19" s="219">
        <v>3</v>
      </c>
      <c r="C19" s="219" t="s">
        <v>1032</v>
      </c>
      <c r="D19" s="219" t="s">
        <v>1173</v>
      </c>
      <c r="E19" s="115">
        <f t="shared" si="2"/>
        <v>16.99999999999994</v>
      </c>
      <c r="F19" s="127">
        <f t="shared" si="0"/>
        <v>33</v>
      </c>
      <c r="G19" s="221" t="s">
        <v>1174</v>
      </c>
      <c r="H19" s="160">
        <v>3</v>
      </c>
      <c r="I19" s="160"/>
      <c r="J19" s="160" t="str">
        <f>INDEX('Daily Activity List'!B:B,MATCH(A19,'Daily Activity List'!$A:$A))</f>
        <v>VHP - Clearance Sampling</v>
      </c>
      <c r="K19" s="104" t="str">
        <f t="shared" si="3"/>
        <v/>
      </c>
      <c r="L19" s="104" t="str">
        <f t="shared" si="3"/>
        <v/>
      </c>
      <c r="M19" s="104" t="str">
        <f t="shared" si="3"/>
        <v/>
      </c>
      <c r="N19" s="104">
        <f t="shared" si="3"/>
        <v>49.999999999999943</v>
      </c>
      <c r="O19" s="104" t="str">
        <f t="shared" si="3"/>
        <v/>
      </c>
      <c r="P19" s="104" t="str">
        <f t="shared" si="3"/>
        <v/>
      </c>
      <c r="Q19" s="104" t="str">
        <f t="shared" si="3"/>
        <v/>
      </c>
      <c r="R19" s="104" t="str">
        <f t="shared" si="3"/>
        <v/>
      </c>
      <c r="S19" s="104" t="str">
        <f t="shared" si="3"/>
        <v/>
      </c>
      <c r="T19" s="104" t="str">
        <f t="shared" si="3"/>
        <v/>
      </c>
      <c r="U19" s="104" t="str">
        <f t="shared" si="3"/>
        <v/>
      </c>
      <c r="V19" s="104" t="str">
        <f t="shared" si="3"/>
        <v/>
      </c>
      <c r="W19" s="104" t="str">
        <f t="shared" si="3"/>
        <v/>
      </c>
    </row>
    <row r="20" spans="1:23" x14ac:dyDescent="0.25">
      <c r="A20" s="218">
        <v>40655</v>
      </c>
      <c r="B20" s="219">
        <v>5</v>
      </c>
      <c r="C20" s="219" t="s">
        <v>1175</v>
      </c>
      <c r="D20" s="219" t="s">
        <v>1038</v>
      </c>
      <c r="E20" s="115">
        <f t="shared" si="2"/>
        <v>13.99999999999995</v>
      </c>
      <c r="F20" s="127">
        <f t="shared" si="0"/>
        <v>33</v>
      </c>
      <c r="G20" s="221" t="s">
        <v>1176</v>
      </c>
      <c r="H20" s="160"/>
      <c r="I20" s="160"/>
      <c r="J20" s="160" t="str">
        <f>INDEX('Daily Activity List'!B:B,MATCH(A20,'Daily Activity List'!$A:$A))</f>
        <v>VHP - Clearance Sampling</v>
      </c>
      <c r="K20" s="104" t="str">
        <f t="shared" si="3"/>
        <v/>
      </c>
      <c r="L20" s="104" t="str">
        <f t="shared" si="3"/>
        <v/>
      </c>
      <c r="M20" s="104" t="str">
        <f t="shared" si="3"/>
        <v/>
      </c>
      <c r="N20" s="104">
        <f t="shared" si="3"/>
        <v>46.99999999999995</v>
      </c>
      <c r="O20" s="104" t="str">
        <f t="shared" si="3"/>
        <v/>
      </c>
      <c r="P20" s="104" t="str">
        <f t="shared" si="3"/>
        <v/>
      </c>
      <c r="Q20" s="104" t="str">
        <f t="shared" si="3"/>
        <v/>
      </c>
      <c r="R20" s="104" t="str">
        <f t="shared" si="3"/>
        <v/>
      </c>
      <c r="S20" s="104" t="str">
        <f t="shared" si="3"/>
        <v/>
      </c>
      <c r="T20" s="104" t="str">
        <f t="shared" si="3"/>
        <v/>
      </c>
      <c r="U20" s="104" t="str">
        <f t="shared" si="3"/>
        <v/>
      </c>
      <c r="V20" s="104" t="str">
        <f t="shared" si="3"/>
        <v/>
      </c>
      <c r="W20" s="104" t="str">
        <f t="shared" si="3"/>
        <v/>
      </c>
    </row>
    <row r="21" spans="1:23" x14ac:dyDescent="0.25">
      <c r="A21" s="218">
        <v>40655</v>
      </c>
      <c r="B21" s="219">
        <v>4</v>
      </c>
      <c r="C21" s="219" t="s">
        <v>1177</v>
      </c>
      <c r="D21" s="219" t="s">
        <v>1178</v>
      </c>
      <c r="E21" s="115">
        <f t="shared" si="2"/>
        <v>12.999999999999954</v>
      </c>
      <c r="F21" s="127">
        <f t="shared" si="0"/>
        <v>33</v>
      </c>
      <c r="G21" s="221" t="s">
        <v>1179</v>
      </c>
      <c r="H21" s="160">
        <v>3</v>
      </c>
      <c r="I21" s="160">
        <v>37</v>
      </c>
      <c r="J21" s="160" t="str">
        <f>INDEX('Daily Activity List'!B:B,MATCH(A21,'Daily Activity List'!$A:$A))</f>
        <v>VHP - Clearance Sampling</v>
      </c>
      <c r="K21" s="104" t="str">
        <f t="shared" si="3"/>
        <v/>
      </c>
      <c r="L21" s="104" t="str">
        <f t="shared" si="3"/>
        <v/>
      </c>
      <c r="M21" s="104" t="str">
        <f t="shared" si="3"/>
        <v/>
      </c>
      <c r="N21" s="104">
        <f t="shared" si="3"/>
        <v>45.999999999999957</v>
      </c>
      <c r="O21" s="104" t="str">
        <f t="shared" si="3"/>
        <v/>
      </c>
      <c r="P21" s="104" t="str">
        <f t="shared" si="3"/>
        <v/>
      </c>
      <c r="Q21" s="104" t="str">
        <f t="shared" si="3"/>
        <v/>
      </c>
      <c r="R21" s="104" t="str">
        <f t="shared" si="3"/>
        <v/>
      </c>
      <c r="S21" s="104" t="str">
        <f t="shared" si="3"/>
        <v/>
      </c>
      <c r="T21" s="104" t="str">
        <f t="shared" si="3"/>
        <v/>
      </c>
      <c r="U21" s="104" t="str">
        <f t="shared" si="3"/>
        <v/>
      </c>
      <c r="V21" s="104" t="str">
        <f t="shared" si="3"/>
        <v/>
      </c>
      <c r="W21" s="104" t="str">
        <f t="shared" si="3"/>
        <v/>
      </c>
    </row>
    <row r="22" spans="1:23" x14ac:dyDescent="0.25">
      <c r="A22" s="218">
        <v>40655</v>
      </c>
      <c r="B22" s="219">
        <v>7</v>
      </c>
      <c r="C22" s="219" t="s">
        <v>1004</v>
      </c>
      <c r="D22" s="219" t="s">
        <v>1180</v>
      </c>
      <c r="E22" s="115">
        <f t="shared" si="2"/>
        <v>18.999999999999932</v>
      </c>
      <c r="F22" s="127">
        <f t="shared" si="0"/>
        <v>33</v>
      </c>
      <c r="G22" s="221" t="s">
        <v>1181</v>
      </c>
      <c r="H22" s="160">
        <v>4</v>
      </c>
      <c r="I22" s="160">
        <v>37</v>
      </c>
      <c r="J22" s="160" t="str">
        <f>INDEX('Daily Activity List'!B:B,MATCH(A22,'Daily Activity List'!$A:$A))</f>
        <v>VHP - Clearance Sampling</v>
      </c>
      <c r="K22" s="104" t="str">
        <f t="shared" si="3"/>
        <v/>
      </c>
      <c r="L22" s="104" t="str">
        <f t="shared" si="3"/>
        <v/>
      </c>
      <c r="M22" s="104" t="str">
        <f t="shared" si="3"/>
        <v/>
      </c>
      <c r="N22" s="104">
        <f t="shared" si="3"/>
        <v>51.999999999999929</v>
      </c>
      <c r="O22" s="104" t="str">
        <f t="shared" si="3"/>
        <v/>
      </c>
      <c r="P22" s="104" t="str">
        <f t="shared" si="3"/>
        <v/>
      </c>
      <c r="Q22" s="104" t="str">
        <f t="shared" si="3"/>
        <v/>
      </c>
      <c r="R22" s="104" t="str">
        <f t="shared" si="3"/>
        <v/>
      </c>
      <c r="S22" s="104" t="str">
        <f t="shared" si="3"/>
        <v/>
      </c>
      <c r="T22" s="104" t="str">
        <f t="shared" si="3"/>
        <v/>
      </c>
      <c r="U22" s="104" t="str">
        <f t="shared" si="3"/>
        <v/>
      </c>
      <c r="V22" s="104" t="str">
        <f t="shared" si="3"/>
        <v/>
      </c>
      <c r="W22" s="104" t="str">
        <f t="shared" si="3"/>
        <v/>
      </c>
    </row>
    <row r="23" spans="1:23" x14ac:dyDescent="0.25">
      <c r="A23" s="218">
        <v>40655</v>
      </c>
      <c r="B23" s="219">
        <v>9</v>
      </c>
      <c r="C23" s="219" t="s">
        <v>1180</v>
      </c>
      <c r="D23" s="219" t="s">
        <v>1182</v>
      </c>
      <c r="E23" s="115">
        <f t="shared" si="2"/>
        <v>13.99999999999995</v>
      </c>
      <c r="F23" s="127">
        <f t="shared" si="0"/>
        <v>33</v>
      </c>
      <c r="G23" s="221" t="s">
        <v>1183</v>
      </c>
      <c r="H23" s="160">
        <v>3</v>
      </c>
      <c r="I23" s="160">
        <v>52</v>
      </c>
      <c r="J23" s="160" t="str">
        <f>INDEX('Daily Activity List'!B:B,MATCH(A23,'Daily Activity List'!$A:$A))</f>
        <v>VHP - Clearance Sampling</v>
      </c>
      <c r="K23" s="104" t="str">
        <f t="shared" si="3"/>
        <v/>
      </c>
      <c r="L23" s="104" t="str">
        <f t="shared" si="3"/>
        <v/>
      </c>
      <c r="M23" s="104" t="str">
        <f t="shared" si="3"/>
        <v/>
      </c>
      <c r="N23" s="104">
        <f t="shared" si="3"/>
        <v>46.99999999999995</v>
      </c>
      <c r="O23" s="104" t="str">
        <f t="shared" si="3"/>
        <v/>
      </c>
      <c r="P23" s="104" t="str">
        <f t="shared" si="3"/>
        <v/>
      </c>
      <c r="Q23" s="104" t="str">
        <f t="shared" si="3"/>
        <v/>
      </c>
      <c r="R23" s="104" t="str">
        <f t="shared" si="3"/>
        <v/>
      </c>
      <c r="S23" s="104" t="str">
        <f t="shared" si="3"/>
        <v/>
      </c>
      <c r="T23" s="104" t="str">
        <f t="shared" si="3"/>
        <v/>
      </c>
      <c r="U23" s="104" t="str">
        <f t="shared" si="3"/>
        <v/>
      </c>
      <c r="V23" s="104" t="str">
        <f t="shared" si="3"/>
        <v/>
      </c>
      <c r="W23" s="104" t="str">
        <f t="shared" si="3"/>
        <v/>
      </c>
    </row>
    <row r="24" spans="1:23" x14ac:dyDescent="0.25">
      <c r="A24" s="218">
        <v>40655</v>
      </c>
      <c r="B24" s="219">
        <v>8</v>
      </c>
      <c r="C24" s="219" t="s">
        <v>996</v>
      </c>
      <c r="D24" s="219" t="s">
        <v>1184</v>
      </c>
      <c r="E24" s="115">
        <f t="shared" si="2"/>
        <v>24.000000000000234</v>
      </c>
      <c r="F24" s="127">
        <f t="shared" si="0"/>
        <v>33</v>
      </c>
      <c r="G24" s="221" t="s">
        <v>1185</v>
      </c>
      <c r="H24" s="160">
        <v>3</v>
      </c>
      <c r="I24" s="160">
        <v>53</v>
      </c>
      <c r="J24" s="160" t="str">
        <f>INDEX('Daily Activity List'!B:B,MATCH(A24,'Daily Activity List'!$A:$A))</f>
        <v>VHP - Clearance Sampling</v>
      </c>
      <c r="K24" s="104" t="str">
        <f t="shared" si="3"/>
        <v/>
      </c>
      <c r="L24" s="104" t="str">
        <f t="shared" si="3"/>
        <v/>
      </c>
      <c r="M24" s="104" t="str">
        <f t="shared" si="3"/>
        <v/>
      </c>
      <c r="N24" s="104">
        <f t="shared" si="3"/>
        <v>57.000000000000234</v>
      </c>
      <c r="O24" s="104" t="str">
        <f t="shared" si="3"/>
        <v/>
      </c>
      <c r="P24" s="104" t="str">
        <f t="shared" si="3"/>
        <v/>
      </c>
      <c r="Q24" s="104" t="str">
        <f t="shared" si="3"/>
        <v/>
      </c>
      <c r="R24" s="104" t="str">
        <f t="shared" si="3"/>
        <v/>
      </c>
      <c r="S24" s="104" t="str">
        <f t="shared" si="3"/>
        <v/>
      </c>
      <c r="T24" s="104" t="str">
        <f t="shared" si="3"/>
        <v/>
      </c>
      <c r="U24" s="104" t="str">
        <f t="shared" si="3"/>
        <v/>
      </c>
      <c r="V24" s="104" t="str">
        <f t="shared" si="3"/>
        <v/>
      </c>
      <c r="W24" s="104" t="str">
        <f t="shared" si="3"/>
        <v/>
      </c>
    </row>
    <row r="25" spans="1:23" x14ac:dyDescent="0.25">
      <c r="A25" s="218">
        <v>40655</v>
      </c>
      <c r="B25" s="219">
        <v>5</v>
      </c>
      <c r="C25" s="219" t="s">
        <v>1013</v>
      </c>
      <c r="D25" s="219" t="s">
        <v>651</v>
      </c>
      <c r="E25" s="115">
        <f t="shared" si="2"/>
        <v>20.000000000000089</v>
      </c>
      <c r="F25" s="127">
        <f t="shared" si="0"/>
        <v>33</v>
      </c>
      <c r="G25" s="221" t="s">
        <v>1186</v>
      </c>
      <c r="H25" s="160">
        <v>3</v>
      </c>
      <c r="I25" s="160">
        <v>53</v>
      </c>
      <c r="J25" s="160" t="str">
        <f>INDEX('Daily Activity List'!B:B,MATCH(A25,'Daily Activity List'!$A:$A))</f>
        <v>VHP - Clearance Sampling</v>
      </c>
      <c r="K25" s="104" t="str">
        <f t="shared" si="3"/>
        <v/>
      </c>
      <c r="L25" s="104" t="str">
        <f t="shared" si="3"/>
        <v/>
      </c>
      <c r="M25" s="104" t="str">
        <f t="shared" si="3"/>
        <v/>
      </c>
      <c r="N25" s="104">
        <f t="shared" si="3"/>
        <v>53.000000000000085</v>
      </c>
      <c r="O25" s="104" t="str">
        <f t="shared" si="3"/>
        <v/>
      </c>
      <c r="P25" s="104" t="str">
        <f t="shared" si="3"/>
        <v/>
      </c>
      <c r="Q25" s="104" t="str">
        <f t="shared" si="3"/>
        <v/>
      </c>
      <c r="R25" s="104" t="str">
        <f t="shared" si="3"/>
        <v/>
      </c>
      <c r="S25" s="104" t="str">
        <f t="shared" si="3"/>
        <v/>
      </c>
      <c r="T25" s="104" t="str">
        <f t="shared" si="3"/>
        <v/>
      </c>
      <c r="U25" s="104" t="str">
        <f t="shared" si="3"/>
        <v/>
      </c>
      <c r="V25" s="104" t="str">
        <f t="shared" si="3"/>
        <v/>
      </c>
      <c r="W25" s="104" t="str">
        <f t="shared" si="3"/>
        <v/>
      </c>
    </row>
    <row r="26" spans="1:23" x14ac:dyDescent="0.25">
      <c r="A26" s="218">
        <v>40655</v>
      </c>
      <c r="B26" s="219">
        <v>13</v>
      </c>
      <c r="C26" s="219" t="s">
        <v>1187</v>
      </c>
      <c r="D26" s="219" t="s">
        <v>1188</v>
      </c>
      <c r="E26" s="115">
        <f t="shared" si="2"/>
        <v>17.000000000000099</v>
      </c>
      <c r="F26" s="127">
        <f t="shared" si="0"/>
        <v>33</v>
      </c>
      <c r="G26" s="221" t="s">
        <v>1189</v>
      </c>
      <c r="H26" s="160">
        <v>3</v>
      </c>
      <c r="I26" s="160">
        <v>0</v>
      </c>
      <c r="J26" s="160" t="str">
        <f>INDEX('Daily Activity List'!B:B,MATCH(A26,'Daily Activity List'!$A:$A))</f>
        <v>VHP - Clearance Sampling</v>
      </c>
      <c r="K26" s="104" t="str">
        <f t="shared" si="3"/>
        <v/>
      </c>
      <c r="L26" s="104" t="str">
        <f t="shared" si="3"/>
        <v/>
      </c>
      <c r="M26" s="104" t="str">
        <f t="shared" si="3"/>
        <v/>
      </c>
      <c r="N26" s="104">
        <f t="shared" si="3"/>
        <v>50.000000000000099</v>
      </c>
      <c r="O26" s="104" t="str">
        <f t="shared" si="3"/>
        <v/>
      </c>
      <c r="P26" s="104" t="str">
        <f t="shared" si="3"/>
        <v/>
      </c>
      <c r="Q26" s="104" t="str">
        <f t="shared" si="3"/>
        <v/>
      </c>
      <c r="R26" s="104" t="str">
        <f t="shared" si="3"/>
        <v/>
      </c>
      <c r="S26" s="104" t="str">
        <f t="shared" si="3"/>
        <v/>
      </c>
      <c r="T26" s="104" t="str">
        <f t="shared" si="3"/>
        <v/>
      </c>
      <c r="U26" s="104" t="str">
        <f t="shared" si="3"/>
        <v/>
      </c>
      <c r="V26" s="104" t="str">
        <f t="shared" si="3"/>
        <v/>
      </c>
      <c r="W26" s="104" t="str">
        <f t="shared" si="3"/>
        <v/>
      </c>
    </row>
    <row r="27" spans="1:23" x14ac:dyDescent="0.25">
      <c r="A27" s="218">
        <v>40655</v>
      </c>
      <c r="B27" s="219">
        <v>6</v>
      </c>
      <c r="C27" s="219" t="s">
        <v>1008</v>
      </c>
      <c r="D27" s="219" t="s">
        <v>1190</v>
      </c>
      <c r="E27" s="115">
        <f t="shared" si="2"/>
        <v>11.999999999999957</v>
      </c>
      <c r="F27" s="127">
        <f t="shared" si="0"/>
        <v>33</v>
      </c>
      <c r="G27" s="221" t="s">
        <v>1191</v>
      </c>
      <c r="H27" s="160">
        <v>3</v>
      </c>
      <c r="I27" s="160">
        <v>65</v>
      </c>
      <c r="J27" s="160" t="str">
        <f>INDEX('Daily Activity List'!B:B,MATCH(A27,'Daily Activity List'!$A:$A))</f>
        <v>VHP - Clearance Sampling</v>
      </c>
      <c r="K27" s="104" t="str">
        <f t="shared" si="3"/>
        <v/>
      </c>
      <c r="L27" s="104" t="str">
        <f t="shared" si="3"/>
        <v/>
      </c>
      <c r="M27" s="104" t="str">
        <f t="shared" si="3"/>
        <v/>
      </c>
      <c r="N27" s="104">
        <f t="shared" si="3"/>
        <v>44.999999999999957</v>
      </c>
      <c r="O27" s="104" t="str">
        <f t="shared" si="3"/>
        <v/>
      </c>
      <c r="P27" s="104" t="str">
        <f t="shared" si="3"/>
        <v/>
      </c>
      <c r="Q27" s="104" t="str">
        <f t="shared" si="3"/>
        <v/>
      </c>
      <c r="R27" s="104" t="str">
        <f t="shared" si="3"/>
        <v/>
      </c>
      <c r="S27" s="104" t="str">
        <f t="shared" si="3"/>
        <v/>
      </c>
      <c r="T27" s="104" t="str">
        <f t="shared" si="3"/>
        <v/>
      </c>
      <c r="U27" s="104" t="str">
        <f t="shared" si="3"/>
        <v/>
      </c>
      <c r="V27" s="104" t="str">
        <f t="shared" si="3"/>
        <v/>
      </c>
      <c r="W27" s="104" t="str">
        <f t="shared" si="3"/>
        <v/>
      </c>
    </row>
    <row r="28" spans="1:23" x14ac:dyDescent="0.25">
      <c r="A28" s="218">
        <v>40656</v>
      </c>
      <c r="B28" s="219">
        <v>3</v>
      </c>
      <c r="C28" s="219" t="s">
        <v>1049</v>
      </c>
      <c r="D28" s="219" t="s">
        <v>1192</v>
      </c>
      <c r="E28" s="115">
        <f t="shared" si="2"/>
        <v>16.99999999999994</v>
      </c>
      <c r="F28" s="127">
        <f t="shared" si="0"/>
        <v>33</v>
      </c>
      <c r="G28" s="349" t="s">
        <v>1193</v>
      </c>
      <c r="H28" s="160">
        <v>3</v>
      </c>
      <c r="I28" s="160">
        <v>23</v>
      </c>
      <c r="J28" s="160" t="str">
        <f>INDEX('Daily Activity List'!B:B,MATCH(A28,'Daily Activity List'!$A:$A))</f>
        <v>VHP - Clearance Sampling</v>
      </c>
      <c r="K28" s="104" t="str">
        <f t="shared" si="3"/>
        <v/>
      </c>
      <c r="L28" s="104" t="str">
        <f t="shared" si="3"/>
        <v/>
      </c>
      <c r="M28" s="104" t="str">
        <f t="shared" si="3"/>
        <v/>
      </c>
      <c r="N28" s="104">
        <f t="shared" si="3"/>
        <v>49.999999999999943</v>
      </c>
      <c r="O28" s="104" t="str">
        <f t="shared" si="3"/>
        <v/>
      </c>
      <c r="P28" s="104" t="str">
        <f t="shared" si="3"/>
        <v/>
      </c>
      <c r="Q28" s="104" t="str">
        <f t="shared" si="3"/>
        <v/>
      </c>
      <c r="R28" s="104" t="str">
        <f t="shared" si="3"/>
        <v/>
      </c>
      <c r="S28" s="104" t="str">
        <f t="shared" si="3"/>
        <v/>
      </c>
      <c r="T28" s="104" t="str">
        <f t="shared" si="3"/>
        <v/>
      </c>
      <c r="U28" s="104" t="str">
        <f t="shared" si="3"/>
        <v/>
      </c>
      <c r="V28" s="104" t="str">
        <f t="shared" si="3"/>
        <v/>
      </c>
      <c r="W28" s="104" t="str">
        <f t="shared" si="3"/>
        <v/>
      </c>
    </row>
    <row r="29" spans="1:23" x14ac:dyDescent="0.25">
      <c r="A29" s="218">
        <v>40659</v>
      </c>
      <c r="B29" s="222">
        <v>3</v>
      </c>
      <c r="C29" s="219" t="s">
        <v>1194</v>
      </c>
      <c r="D29" s="219" t="s">
        <v>1195</v>
      </c>
      <c r="E29" s="115">
        <f t="shared" si="2"/>
        <v>18.000000000000014</v>
      </c>
      <c r="F29" s="127">
        <f t="shared" si="0"/>
        <v>33</v>
      </c>
      <c r="G29" s="221" t="s">
        <v>1196</v>
      </c>
      <c r="H29" s="160">
        <v>3</v>
      </c>
      <c r="I29" s="160">
        <v>43</v>
      </c>
      <c r="J29" s="160" t="str">
        <f>INDEX('Daily Activity List'!B:B,MATCH(A29,'Daily Activity List'!$A:$A))</f>
        <v>AB - Characterization Sampling2</v>
      </c>
      <c r="K29" s="104" t="str">
        <f t="shared" si="3"/>
        <v/>
      </c>
      <c r="L29" s="104" t="str">
        <f t="shared" si="3"/>
        <v/>
      </c>
      <c r="M29" s="104" t="str">
        <f t="shared" si="3"/>
        <v/>
      </c>
      <c r="N29" s="104" t="str">
        <f t="shared" si="3"/>
        <v/>
      </c>
      <c r="O29" s="104">
        <f t="shared" si="3"/>
        <v>51.000000000000014</v>
      </c>
      <c r="P29" s="104" t="str">
        <f t="shared" si="3"/>
        <v/>
      </c>
      <c r="Q29" s="104" t="str">
        <f t="shared" si="3"/>
        <v/>
      </c>
      <c r="R29" s="104" t="str">
        <f t="shared" si="3"/>
        <v/>
      </c>
      <c r="S29" s="104" t="str">
        <f t="shared" si="3"/>
        <v/>
      </c>
      <c r="T29" s="104" t="str">
        <f t="shared" si="3"/>
        <v/>
      </c>
      <c r="U29" s="104" t="str">
        <f t="shared" si="3"/>
        <v/>
      </c>
      <c r="V29" s="104" t="str">
        <f t="shared" si="3"/>
        <v/>
      </c>
      <c r="W29" s="104" t="str">
        <f t="shared" si="3"/>
        <v/>
      </c>
    </row>
    <row r="30" spans="1:23" x14ac:dyDescent="0.25">
      <c r="A30" s="218">
        <v>40659</v>
      </c>
      <c r="B30" s="222">
        <v>5</v>
      </c>
      <c r="C30" s="219" t="s">
        <v>1197</v>
      </c>
      <c r="D30" s="219" t="s">
        <v>973</v>
      </c>
      <c r="E30" s="115">
        <f t="shared" si="2"/>
        <v>10.000000000000124</v>
      </c>
      <c r="F30" s="127">
        <f t="shared" si="0"/>
        <v>33</v>
      </c>
      <c r="G30" s="221" t="s">
        <v>1198</v>
      </c>
      <c r="H30" s="160">
        <v>3</v>
      </c>
      <c r="I30" s="160">
        <v>34</v>
      </c>
      <c r="J30" s="160" t="str">
        <f>INDEX('Daily Activity List'!B:B,MATCH(A30,'Daily Activity List'!$A:$A))</f>
        <v>AB - Characterization Sampling2</v>
      </c>
      <c r="K30" s="104" t="str">
        <f t="shared" si="3"/>
        <v/>
      </c>
      <c r="L30" s="104" t="str">
        <f t="shared" si="3"/>
        <v/>
      </c>
      <c r="M30" s="104" t="str">
        <f t="shared" si="3"/>
        <v/>
      </c>
      <c r="N30" s="104" t="str">
        <f t="shared" si="3"/>
        <v/>
      </c>
      <c r="O30" s="104">
        <f t="shared" si="3"/>
        <v>43.000000000000128</v>
      </c>
      <c r="P30" s="104" t="str">
        <f t="shared" si="3"/>
        <v/>
      </c>
      <c r="Q30" s="104" t="str">
        <f t="shared" si="3"/>
        <v/>
      </c>
      <c r="R30" s="104" t="str">
        <f t="shared" si="3"/>
        <v/>
      </c>
      <c r="S30" s="104" t="str">
        <f t="shared" si="3"/>
        <v/>
      </c>
      <c r="T30" s="104" t="str">
        <f t="shared" si="3"/>
        <v/>
      </c>
      <c r="U30" s="104" t="str">
        <f t="shared" si="3"/>
        <v/>
      </c>
      <c r="V30" s="104" t="str">
        <f t="shared" si="3"/>
        <v/>
      </c>
      <c r="W30" s="104" t="str">
        <f t="shared" si="3"/>
        <v/>
      </c>
    </row>
    <row r="31" spans="1:23" x14ac:dyDescent="0.25">
      <c r="A31" s="218">
        <v>40659</v>
      </c>
      <c r="B31" s="222">
        <v>6</v>
      </c>
      <c r="C31" s="219" t="s">
        <v>1056</v>
      </c>
      <c r="D31" s="219" t="s">
        <v>1199</v>
      </c>
      <c r="E31" s="115">
        <f t="shared" si="2"/>
        <v>14.999999999999947</v>
      </c>
      <c r="F31" s="127">
        <f t="shared" si="0"/>
        <v>33</v>
      </c>
      <c r="G31" s="349" t="s">
        <v>1200</v>
      </c>
      <c r="H31" s="160">
        <v>3</v>
      </c>
      <c r="I31" s="160">
        <v>42</v>
      </c>
      <c r="J31" s="160" t="str">
        <f>INDEX('Daily Activity List'!B:B,MATCH(A31,'Daily Activity List'!$A:$A))</f>
        <v>AB - Characterization Sampling2</v>
      </c>
      <c r="K31" s="104" t="str">
        <f t="shared" si="3"/>
        <v/>
      </c>
      <c r="L31" s="104" t="str">
        <f t="shared" si="3"/>
        <v/>
      </c>
      <c r="M31" s="104" t="str">
        <f t="shared" si="3"/>
        <v/>
      </c>
      <c r="N31" s="104" t="str">
        <f t="shared" si="3"/>
        <v/>
      </c>
      <c r="O31" s="104">
        <f t="shared" si="3"/>
        <v>47.999999999999943</v>
      </c>
      <c r="P31" s="104" t="str">
        <f t="shared" si="3"/>
        <v/>
      </c>
      <c r="Q31" s="104" t="str">
        <f t="shared" si="3"/>
        <v/>
      </c>
      <c r="R31" s="104" t="str">
        <f t="shared" si="3"/>
        <v/>
      </c>
      <c r="S31" s="104" t="str">
        <f t="shared" si="3"/>
        <v/>
      </c>
      <c r="T31" s="104" t="str">
        <f t="shared" si="3"/>
        <v/>
      </c>
      <c r="U31" s="104" t="str">
        <f t="shared" si="3"/>
        <v/>
      </c>
      <c r="V31" s="104" t="str">
        <f t="shared" si="3"/>
        <v/>
      </c>
      <c r="W31" s="104" t="str">
        <f t="shared" si="3"/>
        <v/>
      </c>
    </row>
    <row r="32" spans="1:23" x14ac:dyDescent="0.25">
      <c r="A32" s="218">
        <v>40659</v>
      </c>
      <c r="B32" s="222">
        <v>4</v>
      </c>
      <c r="C32" s="219" t="s">
        <v>1201</v>
      </c>
      <c r="D32" s="219" t="s">
        <v>1202</v>
      </c>
      <c r="E32" s="115">
        <f t="shared" si="2"/>
        <v>12.000000000000037</v>
      </c>
      <c r="F32" s="127">
        <f t="shared" si="0"/>
        <v>33</v>
      </c>
      <c r="G32" s="349" t="s">
        <v>1203</v>
      </c>
      <c r="H32" s="160">
        <v>3</v>
      </c>
      <c r="I32" s="160">
        <v>51</v>
      </c>
      <c r="J32" s="160" t="str">
        <f>INDEX('Daily Activity List'!B:B,MATCH(A32,'Daily Activity List'!$A:$A))</f>
        <v>AB - Characterization Sampling2</v>
      </c>
      <c r="K32" s="104" t="str">
        <f t="shared" si="3"/>
        <v/>
      </c>
      <c r="L32" s="104" t="str">
        <f t="shared" si="3"/>
        <v/>
      </c>
      <c r="M32" s="104" t="str">
        <f t="shared" si="3"/>
        <v/>
      </c>
      <c r="N32" s="104" t="str">
        <f t="shared" si="3"/>
        <v/>
      </c>
      <c r="O32" s="104">
        <f t="shared" si="3"/>
        <v>45.000000000000036</v>
      </c>
      <c r="P32" s="104" t="str">
        <f t="shared" si="3"/>
        <v/>
      </c>
      <c r="Q32" s="104" t="str">
        <f t="shared" si="3"/>
        <v/>
      </c>
      <c r="R32" s="104" t="str">
        <f t="shared" si="3"/>
        <v/>
      </c>
      <c r="S32" s="104" t="str">
        <f t="shared" si="3"/>
        <v/>
      </c>
      <c r="T32" s="104" t="str">
        <f t="shared" si="3"/>
        <v/>
      </c>
      <c r="U32" s="104" t="str">
        <f t="shared" si="3"/>
        <v/>
      </c>
      <c r="V32" s="104" t="str">
        <f t="shared" si="3"/>
        <v/>
      </c>
      <c r="W32" s="104" t="str">
        <f t="shared" si="3"/>
        <v/>
      </c>
    </row>
    <row r="33" spans="1:23" x14ac:dyDescent="0.25">
      <c r="A33" s="218">
        <v>40659</v>
      </c>
      <c r="B33" s="222">
        <v>8</v>
      </c>
      <c r="C33" s="220">
        <v>0.47569444444444442</v>
      </c>
      <c r="D33" s="219" t="s">
        <v>1201</v>
      </c>
      <c r="E33" s="115">
        <f t="shared" si="2"/>
        <v>15.000000000000027</v>
      </c>
      <c r="F33" s="127">
        <f t="shared" si="0"/>
        <v>33</v>
      </c>
      <c r="G33" s="349" t="s">
        <v>1204</v>
      </c>
      <c r="H33" s="160"/>
      <c r="I33" s="160">
        <v>0</v>
      </c>
      <c r="J33" s="160" t="str">
        <f>INDEX('Daily Activity List'!B:B,MATCH(A33,'Daily Activity List'!$A:$A))</f>
        <v>AB - Characterization Sampling2</v>
      </c>
      <c r="K33" s="104" t="str">
        <f t="shared" si="3"/>
        <v/>
      </c>
      <c r="L33" s="104" t="str">
        <f t="shared" si="3"/>
        <v/>
      </c>
      <c r="M33" s="104" t="str">
        <f t="shared" si="3"/>
        <v/>
      </c>
      <c r="N33" s="104" t="str">
        <f t="shared" si="3"/>
        <v/>
      </c>
      <c r="O33" s="104">
        <f t="shared" si="3"/>
        <v>48.000000000000028</v>
      </c>
      <c r="P33" s="104" t="str">
        <f t="shared" si="3"/>
        <v/>
      </c>
      <c r="Q33" s="104" t="str">
        <f t="shared" si="3"/>
        <v/>
      </c>
      <c r="R33" s="104" t="str">
        <f t="shared" si="3"/>
        <v/>
      </c>
      <c r="S33" s="104" t="str">
        <f t="shared" si="3"/>
        <v/>
      </c>
      <c r="T33" s="104" t="str">
        <f t="shared" si="3"/>
        <v/>
      </c>
      <c r="U33" s="104" t="str">
        <f t="shared" si="3"/>
        <v/>
      </c>
      <c r="V33" s="104" t="str">
        <f t="shared" si="3"/>
        <v/>
      </c>
      <c r="W33" s="104" t="str">
        <f t="shared" si="3"/>
        <v/>
      </c>
    </row>
    <row r="34" spans="1:23" x14ac:dyDescent="0.25">
      <c r="A34" s="218">
        <v>40659</v>
      </c>
      <c r="B34" s="222">
        <v>9</v>
      </c>
      <c r="C34" s="219" t="s">
        <v>1030</v>
      </c>
      <c r="D34" s="219" t="s">
        <v>981</v>
      </c>
      <c r="E34" s="115">
        <f t="shared" si="2"/>
        <v>15.000000000000107</v>
      </c>
      <c r="F34" s="127">
        <f t="shared" ref="F34:F63" si="4">Post_Entry_Rest_Period*60</f>
        <v>33</v>
      </c>
      <c r="G34" s="349" t="s">
        <v>1205</v>
      </c>
      <c r="H34" s="160">
        <v>3</v>
      </c>
      <c r="I34" s="160">
        <v>32</v>
      </c>
      <c r="J34" s="160" t="str">
        <f>INDEX('Daily Activity List'!B:B,MATCH(A34,'Daily Activity List'!$A:$A))</f>
        <v>AB - Characterization Sampling2</v>
      </c>
      <c r="K34" s="104" t="str">
        <f t="shared" si="3"/>
        <v/>
      </c>
      <c r="L34" s="104" t="str">
        <f t="shared" si="3"/>
        <v/>
      </c>
      <c r="M34" s="104" t="str">
        <f t="shared" si="3"/>
        <v/>
      </c>
      <c r="N34" s="104" t="str">
        <f t="shared" si="3"/>
        <v/>
      </c>
      <c r="O34" s="104">
        <f t="shared" si="3"/>
        <v>48.000000000000107</v>
      </c>
      <c r="P34" s="104" t="str">
        <f t="shared" si="3"/>
        <v/>
      </c>
      <c r="Q34" s="104" t="str">
        <f t="shared" si="3"/>
        <v/>
      </c>
      <c r="R34" s="104" t="str">
        <f t="shared" si="3"/>
        <v/>
      </c>
      <c r="S34" s="104" t="str">
        <f t="shared" si="3"/>
        <v/>
      </c>
      <c r="T34" s="104" t="str">
        <f t="shared" si="3"/>
        <v/>
      </c>
      <c r="U34" s="104" t="str">
        <f t="shared" si="3"/>
        <v/>
      </c>
      <c r="V34" s="104" t="str">
        <f t="shared" si="3"/>
        <v/>
      </c>
      <c r="W34" s="104" t="str">
        <f t="shared" si="3"/>
        <v/>
      </c>
    </row>
    <row r="35" spans="1:23" x14ac:dyDescent="0.25">
      <c r="A35" s="218">
        <v>40659</v>
      </c>
      <c r="B35" s="222">
        <v>7</v>
      </c>
      <c r="C35" s="219" t="s">
        <v>1202</v>
      </c>
      <c r="D35" s="219" t="s">
        <v>1162</v>
      </c>
      <c r="E35" s="115">
        <f t="shared" si="2"/>
        <v>11.999999999999957</v>
      </c>
      <c r="F35" s="127">
        <f t="shared" si="4"/>
        <v>33</v>
      </c>
      <c r="G35" s="349" t="s">
        <v>1206</v>
      </c>
      <c r="H35" s="160">
        <v>3</v>
      </c>
      <c r="I35" s="160">
        <v>37</v>
      </c>
      <c r="J35" s="160" t="str">
        <f>INDEX('Daily Activity List'!B:B,MATCH(A35,'Daily Activity List'!$A:$A))</f>
        <v>AB - Characterization Sampling2</v>
      </c>
      <c r="K35" s="104" t="str">
        <f t="shared" ref="K35:W63" si="5">IF($E35="","",IF($J35=K$1,$E35+$F35,""))</f>
        <v/>
      </c>
      <c r="L35" s="104" t="str">
        <f t="shared" si="5"/>
        <v/>
      </c>
      <c r="M35" s="104" t="str">
        <f t="shared" si="5"/>
        <v/>
      </c>
      <c r="N35" s="104" t="str">
        <f t="shared" si="5"/>
        <v/>
      </c>
      <c r="O35" s="104">
        <f t="shared" si="5"/>
        <v>44.999999999999957</v>
      </c>
      <c r="P35" s="104" t="str">
        <f t="shared" si="5"/>
        <v/>
      </c>
      <c r="Q35" s="104" t="str">
        <f t="shared" si="5"/>
        <v/>
      </c>
      <c r="R35" s="104" t="str">
        <f t="shared" si="5"/>
        <v/>
      </c>
      <c r="S35" s="104" t="str">
        <f t="shared" si="5"/>
        <v/>
      </c>
      <c r="T35" s="104" t="str">
        <f t="shared" si="5"/>
        <v/>
      </c>
      <c r="U35" s="104" t="str">
        <f t="shared" si="5"/>
        <v/>
      </c>
      <c r="V35" s="104" t="str">
        <f t="shared" si="5"/>
        <v/>
      </c>
      <c r="W35" s="104" t="str">
        <f t="shared" si="5"/>
        <v/>
      </c>
    </row>
    <row r="36" spans="1:23" x14ac:dyDescent="0.25">
      <c r="A36" s="218">
        <v>40659</v>
      </c>
      <c r="B36" s="219">
        <v>8</v>
      </c>
      <c r="C36" s="219" t="s">
        <v>1037</v>
      </c>
      <c r="D36" s="220">
        <v>0.57986111111111105</v>
      </c>
      <c r="E36" s="115">
        <f t="shared" si="2"/>
        <v>14.999999999999947</v>
      </c>
      <c r="F36" s="127">
        <f t="shared" si="4"/>
        <v>33</v>
      </c>
      <c r="G36" s="349" t="s">
        <v>1207</v>
      </c>
      <c r="H36" s="160">
        <v>3</v>
      </c>
      <c r="I36" s="160">
        <v>58</v>
      </c>
      <c r="J36" s="160" t="str">
        <f>INDEX('Daily Activity List'!B:B,MATCH(A36,'Daily Activity List'!$A:$A))</f>
        <v>AB - Characterization Sampling2</v>
      </c>
      <c r="K36" s="104" t="str">
        <f t="shared" si="5"/>
        <v/>
      </c>
      <c r="L36" s="104" t="str">
        <f t="shared" si="5"/>
        <v/>
      </c>
      <c r="M36" s="104" t="str">
        <f t="shared" si="5"/>
        <v/>
      </c>
      <c r="N36" s="104" t="str">
        <f t="shared" si="5"/>
        <v/>
      </c>
      <c r="O36" s="104">
        <f t="shared" si="5"/>
        <v>47.999999999999943</v>
      </c>
      <c r="P36" s="104" t="str">
        <f t="shared" si="5"/>
        <v/>
      </c>
      <c r="Q36" s="104" t="str">
        <f t="shared" si="5"/>
        <v/>
      </c>
      <c r="R36" s="104" t="str">
        <f t="shared" si="5"/>
        <v/>
      </c>
      <c r="S36" s="104" t="str">
        <f t="shared" si="5"/>
        <v/>
      </c>
      <c r="T36" s="104" t="str">
        <f t="shared" si="5"/>
        <v/>
      </c>
      <c r="U36" s="104" t="str">
        <f t="shared" si="5"/>
        <v/>
      </c>
      <c r="V36" s="104" t="str">
        <f t="shared" si="5"/>
        <v/>
      </c>
      <c r="W36" s="104" t="str">
        <f t="shared" si="5"/>
        <v/>
      </c>
    </row>
    <row r="37" spans="1:23" x14ac:dyDescent="0.25">
      <c r="A37" s="218">
        <v>40659</v>
      </c>
      <c r="B37" s="219">
        <v>3</v>
      </c>
      <c r="C37" s="219" t="s">
        <v>1208</v>
      </c>
      <c r="D37" s="219" t="s">
        <v>1034</v>
      </c>
      <c r="E37" s="115">
        <f t="shared" si="2"/>
        <v>14.999999999999947</v>
      </c>
      <c r="F37" s="127">
        <f t="shared" si="4"/>
        <v>33</v>
      </c>
      <c r="G37" s="349" t="s">
        <v>1209</v>
      </c>
      <c r="H37" s="160">
        <v>3</v>
      </c>
      <c r="I37" s="160">
        <v>38</v>
      </c>
      <c r="J37" s="160" t="str">
        <f>INDEX('Daily Activity List'!B:B,MATCH(A37,'Daily Activity List'!$A:$A))</f>
        <v>AB - Characterization Sampling2</v>
      </c>
      <c r="K37" s="104" t="str">
        <f t="shared" si="5"/>
        <v/>
      </c>
      <c r="L37" s="104" t="str">
        <f t="shared" si="5"/>
        <v/>
      </c>
      <c r="M37" s="104" t="str">
        <f t="shared" si="5"/>
        <v/>
      </c>
      <c r="N37" s="104" t="str">
        <f t="shared" si="5"/>
        <v/>
      </c>
      <c r="O37" s="104">
        <f t="shared" si="5"/>
        <v>47.999999999999943</v>
      </c>
      <c r="P37" s="104" t="str">
        <f t="shared" si="5"/>
        <v/>
      </c>
      <c r="Q37" s="104" t="str">
        <f t="shared" si="5"/>
        <v/>
      </c>
      <c r="R37" s="104" t="str">
        <f t="shared" si="5"/>
        <v/>
      </c>
      <c r="S37" s="104" t="str">
        <f t="shared" si="5"/>
        <v/>
      </c>
      <c r="T37" s="104" t="str">
        <f t="shared" si="5"/>
        <v/>
      </c>
      <c r="U37" s="104" t="str">
        <f t="shared" si="5"/>
        <v/>
      </c>
      <c r="V37" s="104" t="str">
        <f t="shared" si="5"/>
        <v/>
      </c>
      <c r="W37" s="104" t="str">
        <f t="shared" si="5"/>
        <v/>
      </c>
    </row>
    <row r="38" spans="1:23" x14ac:dyDescent="0.25">
      <c r="A38" s="218">
        <v>40659</v>
      </c>
      <c r="B38" s="222">
        <v>6</v>
      </c>
      <c r="C38" s="219" t="s">
        <v>1210</v>
      </c>
      <c r="D38" s="219" t="s">
        <v>982</v>
      </c>
      <c r="E38" s="115">
        <f t="shared" si="2"/>
        <v>7.000000000000135</v>
      </c>
      <c r="F38" s="127">
        <f t="shared" si="4"/>
        <v>33</v>
      </c>
      <c r="G38" s="349" t="s">
        <v>1211</v>
      </c>
      <c r="H38" s="160">
        <v>3</v>
      </c>
      <c r="I38" s="160">
        <v>31</v>
      </c>
      <c r="J38" s="160" t="str">
        <f>INDEX('Daily Activity List'!B:B,MATCH(A38,'Daily Activity List'!$A:$A))</f>
        <v>AB - Characterization Sampling2</v>
      </c>
      <c r="K38" s="104" t="str">
        <f t="shared" si="5"/>
        <v/>
      </c>
      <c r="L38" s="104" t="str">
        <f t="shared" si="5"/>
        <v/>
      </c>
      <c r="M38" s="104" t="str">
        <f t="shared" si="5"/>
        <v/>
      </c>
      <c r="N38" s="104" t="str">
        <f t="shared" si="5"/>
        <v/>
      </c>
      <c r="O38" s="104">
        <f t="shared" si="5"/>
        <v>40.000000000000135</v>
      </c>
      <c r="P38" s="104" t="str">
        <f t="shared" si="5"/>
        <v/>
      </c>
      <c r="Q38" s="104" t="str">
        <f t="shared" si="5"/>
        <v/>
      </c>
      <c r="R38" s="104" t="str">
        <f t="shared" si="5"/>
        <v/>
      </c>
      <c r="S38" s="104" t="str">
        <f t="shared" si="5"/>
        <v/>
      </c>
      <c r="T38" s="104" t="str">
        <f t="shared" si="5"/>
        <v/>
      </c>
      <c r="U38" s="104" t="str">
        <f t="shared" si="5"/>
        <v/>
      </c>
      <c r="V38" s="104" t="str">
        <f t="shared" si="5"/>
        <v/>
      </c>
      <c r="W38" s="104" t="str">
        <f t="shared" si="5"/>
        <v/>
      </c>
    </row>
    <row r="39" spans="1:23" x14ac:dyDescent="0.25">
      <c r="A39" s="218">
        <v>40659</v>
      </c>
      <c r="B39" s="222">
        <v>5</v>
      </c>
      <c r="C39" s="219" t="s">
        <v>1212</v>
      </c>
      <c r="D39" s="219" t="s">
        <v>1003</v>
      </c>
      <c r="E39" s="115">
        <f t="shared" si="2"/>
        <v>12.000000000000117</v>
      </c>
      <c r="F39" s="127">
        <f t="shared" si="4"/>
        <v>33</v>
      </c>
      <c r="G39" s="349" t="s">
        <v>1205</v>
      </c>
      <c r="H39" s="160">
        <v>3</v>
      </c>
      <c r="I39" s="160">
        <v>32</v>
      </c>
      <c r="J39" s="160" t="str">
        <f>INDEX('Daily Activity List'!B:B,MATCH(A39,'Daily Activity List'!$A:$A))</f>
        <v>AB - Characterization Sampling2</v>
      </c>
      <c r="K39" s="104" t="str">
        <f t="shared" si="5"/>
        <v/>
      </c>
      <c r="L39" s="104" t="str">
        <f t="shared" si="5"/>
        <v/>
      </c>
      <c r="M39" s="104" t="str">
        <f t="shared" si="5"/>
        <v/>
      </c>
      <c r="N39" s="104" t="str">
        <f t="shared" si="5"/>
        <v/>
      </c>
      <c r="O39" s="104">
        <f t="shared" si="5"/>
        <v>45.000000000000114</v>
      </c>
      <c r="P39" s="104" t="str">
        <f t="shared" si="5"/>
        <v/>
      </c>
      <c r="Q39" s="104" t="str">
        <f t="shared" si="5"/>
        <v/>
      </c>
      <c r="R39" s="104" t="str">
        <f t="shared" si="5"/>
        <v/>
      </c>
      <c r="S39" s="104" t="str">
        <f t="shared" si="5"/>
        <v/>
      </c>
      <c r="T39" s="104" t="str">
        <f t="shared" si="5"/>
        <v/>
      </c>
      <c r="U39" s="104" t="str">
        <f t="shared" si="5"/>
        <v/>
      </c>
      <c r="V39" s="104" t="str">
        <f t="shared" ref="S39:W63" si="6">IF($E39="","",IF($J39=V$1,$E39+$F39,""))</f>
        <v/>
      </c>
      <c r="W39" s="104" t="str">
        <f t="shared" si="6"/>
        <v/>
      </c>
    </row>
    <row r="40" spans="1:23" x14ac:dyDescent="0.25">
      <c r="A40" s="218">
        <v>40659</v>
      </c>
      <c r="B40" s="222">
        <v>4</v>
      </c>
      <c r="C40" s="219" t="s">
        <v>1213</v>
      </c>
      <c r="D40" s="219" t="s">
        <v>1214</v>
      </c>
      <c r="E40" s="115">
        <f t="shared" si="2"/>
        <v>6.9999999999999751</v>
      </c>
      <c r="F40" s="127">
        <f t="shared" si="4"/>
        <v>33</v>
      </c>
      <c r="G40" s="349" t="s">
        <v>1206</v>
      </c>
      <c r="H40" s="160">
        <v>3</v>
      </c>
      <c r="I40" s="160">
        <v>37</v>
      </c>
      <c r="J40" s="160" t="str">
        <f>INDEX('Daily Activity List'!B:B,MATCH(A40,'Daily Activity List'!$A:$A))</f>
        <v>AB - Characterization Sampling2</v>
      </c>
      <c r="K40" s="104" t="str">
        <f t="shared" si="5"/>
        <v/>
      </c>
      <c r="L40" s="104" t="str">
        <f t="shared" si="5"/>
        <v/>
      </c>
      <c r="M40" s="104" t="str">
        <f t="shared" si="5"/>
        <v/>
      </c>
      <c r="N40" s="104" t="str">
        <f t="shared" si="5"/>
        <v/>
      </c>
      <c r="O40" s="104">
        <f t="shared" si="5"/>
        <v>39.999999999999972</v>
      </c>
      <c r="P40" s="104" t="str">
        <f t="shared" si="5"/>
        <v/>
      </c>
      <c r="Q40" s="104" t="str">
        <f t="shared" si="5"/>
        <v/>
      </c>
      <c r="R40" s="104" t="str">
        <f t="shared" si="5"/>
        <v/>
      </c>
      <c r="S40" s="104" t="str">
        <f t="shared" si="6"/>
        <v/>
      </c>
      <c r="T40" s="104" t="str">
        <f t="shared" si="6"/>
        <v/>
      </c>
      <c r="U40" s="104" t="str">
        <f t="shared" si="6"/>
        <v/>
      </c>
      <c r="V40" s="104" t="str">
        <f t="shared" si="6"/>
        <v/>
      </c>
      <c r="W40" s="104" t="str">
        <f t="shared" si="6"/>
        <v/>
      </c>
    </row>
    <row r="41" spans="1:23" x14ac:dyDescent="0.25">
      <c r="A41" s="218">
        <v>40668</v>
      </c>
      <c r="B41" s="219">
        <v>1</v>
      </c>
      <c r="C41" s="220">
        <v>0.52152777777777781</v>
      </c>
      <c r="D41" s="220">
        <v>0.53263888888888888</v>
      </c>
      <c r="E41" s="115">
        <f t="shared" si="2"/>
        <v>15.999999999999943</v>
      </c>
      <c r="F41" s="127">
        <f t="shared" si="4"/>
        <v>33</v>
      </c>
      <c r="G41" s="349"/>
      <c r="H41" s="160">
        <v>4</v>
      </c>
      <c r="I41" s="160">
        <v>2</v>
      </c>
      <c r="J41" s="160" t="str">
        <f>INDEX('Daily Activity List'!B:B,MATCH(A41,'Daily Activity List'!$A:$A))</f>
        <v>AB - Clearance Sampling</v>
      </c>
      <c r="K41" s="104" t="str">
        <f t="shared" si="5"/>
        <v/>
      </c>
      <c r="L41" s="104" t="str">
        <f t="shared" si="5"/>
        <v/>
      </c>
      <c r="M41" s="104" t="str">
        <f t="shared" si="5"/>
        <v/>
      </c>
      <c r="N41" s="104" t="str">
        <f t="shared" si="5"/>
        <v/>
      </c>
      <c r="O41" s="104" t="str">
        <f t="shared" si="5"/>
        <v/>
      </c>
      <c r="P41" s="104" t="str">
        <f t="shared" si="5"/>
        <v/>
      </c>
      <c r="Q41" s="104" t="str">
        <f t="shared" si="5"/>
        <v/>
      </c>
      <c r="R41" s="104" t="str">
        <f t="shared" si="5"/>
        <v/>
      </c>
      <c r="S41" s="104">
        <f t="shared" si="6"/>
        <v>48.999999999999943</v>
      </c>
      <c r="T41" s="104" t="str">
        <f t="shared" si="6"/>
        <v/>
      </c>
      <c r="U41" s="104" t="str">
        <f t="shared" si="6"/>
        <v/>
      </c>
      <c r="V41" s="104" t="str">
        <f t="shared" si="6"/>
        <v/>
      </c>
      <c r="W41" s="104" t="str">
        <f t="shared" si="6"/>
        <v/>
      </c>
    </row>
    <row r="42" spans="1:23" x14ac:dyDescent="0.25">
      <c r="A42" s="218">
        <v>40668</v>
      </c>
      <c r="B42" s="219">
        <v>3</v>
      </c>
      <c r="C42" s="220">
        <v>0.54166666666666663</v>
      </c>
      <c r="D42" s="220">
        <v>0.55347222222222225</v>
      </c>
      <c r="E42" s="115">
        <f t="shared" si="2"/>
        <v>17.000000000000099</v>
      </c>
      <c r="F42" s="127">
        <f t="shared" si="4"/>
        <v>33</v>
      </c>
      <c r="G42" s="349"/>
      <c r="H42" s="160">
        <v>3</v>
      </c>
      <c r="I42" s="160">
        <v>37</v>
      </c>
      <c r="J42" s="160" t="str">
        <f>INDEX('Daily Activity List'!B:B,MATCH(A42,'Daily Activity List'!$A:$A))</f>
        <v>AB - Clearance Sampling</v>
      </c>
      <c r="K42" s="104" t="str">
        <f t="shared" si="5"/>
        <v/>
      </c>
      <c r="L42" s="104" t="str">
        <f t="shared" si="5"/>
        <v/>
      </c>
      <c r="M42" s="104" t="str">
        <f t="shared" si="5"/>
        <v/>
      </c>
      <c r="N42" s="104" t="str">
        <f t="shared" si="5"/>
        <v/>
      </c>
      <c r="O42" s="104" t="str">
        <f t="shared" si="5"/>
        <v/>
      </c>
      <c r="P42" s="104" t="str">
        <f t="shared" si="5"/>
        <v/>
      </c>
      <c r="Q42" s="104" t="str">
        <f t="shared" si="5"/>
        <v/>
      </c>
      <c r="R42" s="104" t="str">
        <f t="shared" si="5"/>
        <v/>
      </c>
      <c r="S42" s="104">
        <f t="shared" si="6"/>
        <v>50.000000000000099</v>
      </c>
      <c r="T42" s="104" t="str">
        <f t="shared" si="6"/>
        <v/>
      </c>
      <c r="U42" s="104" t="str">
        <f t="shared" si="6"/>
        <v/>
      </c>
      <c r="V42" s="104" t="str">
        <f t="shared" si="6"/>
        <v/>
      </c>
      <c r="W42" s="104" t="str">
        <f t="shared" si="6"/>
        <v/>
      </c>
    </row>
    <row r="43" spans="1:23" x14ac:dyDescent="0.25">
      <c r="A43" s="218">
        <v>40668</v>
      </c>
      <c r="B43" s="219">
        <v>2</v>
      </c>
      <c r="C43" s="220">
        <v>0.53749999999999998</v>
      </c>
      <c r="D43" s="220">
        <v>0.54375000000000007</v>
      </c>
      <c r="E43" s="115">
        <f t="shared" si="2"/>
        <v>9.0000000000001279</v>
      </c>
      <c r="F43" s="127">
        <f t="shared" si="4"/>
        <v>33</v>
      </c>
      <c r="G43" s="349"/>
      <c r="H43" s="160">
        <v>3</v>
      </c>
      <c r="I43" s="160">
        <v>0</v>
      </c>
      <c r="J43" s="160" t="str">
        <f>INDEX('Daily Activity List'!B:B,MATCH(A43,'Daily Activity List'!$A:$A))</f>
        <v>AB - Clearance Sampling</v>
      </c>
      <c r="K43" s="104" t="str">
        <f t="shared" si="5"/>
        <v/>
      </c>
      <c r="L43" s="104" t="str">
        <f t="shared" si="5"/>
        <v/>
      </c>
      <c r="M43" s="104" t="str">
        <f t="shared" si="5"/>
        <v/>
      </c>
      <c r="N43" s="104" t="str">
        <f t="shared" si="5"/>
        <v/>
      </c>
      <c r="O43" s="104" t="str">
        <f t="shared" si="5"/>
        <v/>
      </c>
      <c r="P43" s="104" t="str">
        <f t="shared" si="5"/>
        <v/>
      </c>
      <c r="Q43" s="104" t="str">
        <f t="shared" si="5"/>
        <v/>
      </c>
      <c r="R43" s="104" t="str">
        <f t="shared" si="5"/>
        <v/>
      </c>
      <c r="S43" s="104">
        <f t="shared" si="6"/>
        <v>42.000000000000128</v>
      </c>
      <c r="T43" s="104" t="str">
        <f t="shared" si="6"/>
        <v/>
      </c>
      <c r="U43" s="104" t="str">
        <f t="shared" si="6"/>
        <v/>
      </c>
      <c r="V43" s="104" t="str">
        <f t="shared" si="6"/>
        <v/>
      </c>
      <c r="W43" s="104" t="str">
        <f t="shared" si="6"/>
        <v/>
      </c>
    </row>
    <row r="44" spans="1:23" x14ac:dyDescent="0.25">
      <c r="A44" s="218">
        <v>40668</v>
      </c>
      <c r="B44" s="219">
        <v>4</v>
      </c>
      <c r="C44" s="220">
        <v>0.5625</v>
      </c>
      <c r="D44" s="220">
        <v>0.57222222222222219</v>
      </c>
      <c r="E44" s="115">
        <f t="shared" si="2"/>
        <v>13.99999999999995</v>
      </c>
      <c r="F44" s="127">
        <f t="shared" si="4"/>
        <v>33</v>
      </c>
      <c r="G44" s="349"/>
      <c r="H44" s="160">
        <v>3</v>
      </c>
      <c r="I44" s="160">
        <v>42</v>
      </c>
      <c r="J44" s="160" t="str">
        <f>INDEX('Daily Activity List'!B:B,MATCH(A44,'Daily Activity List'!$A:$A))</f>
        <v>AB - Clearance Sampling</v>
      </c>
      <c r="K44" s="104" t="str">
        <f t="shared" si="5"/>
        <v/>
      </c>
      <c r="L44" s="104" t="str">
        <f t="shared" si="5"/>
        <v/>
      </c>
      <c r="M44" s="104" t="str">
        <f t="shared" si="5"/>
        <v/>
      </c>
      <c r="N44" s="104" t="str">
        <f t="shared" si="5"/>
        <v/>
      </c>
      <c r="O44" s="104" t="str">
        <f t="shared" si="5"/>
        <v/>
      </c>
      <c r="P44" s="104" t="str">
        <f t="shared" si="5"/>
        <v/>
      </c>
      <c r="Q44" s="104" t="str">
        <f t="shared" si="5"/>
        <v/>
      </c>
      <c r="R44" s="104" t="str">
        <f t="shared" si="5"/>
        <v/>
      </c>
      <c r="S44" s="104">
        <f t="shared" si="6"/>
        <v>46.99999999999995</v>
      </c>
      <c r="T44" s="104" t="str">
        <f t="shared" si="6"/>
        <v/>
      </c>
      <c r="U44" s="104" t="str">
        <f t="shared" si="6"/>
        <v/>
      </c>
      <c r="V44" s="104" t="str">
        <f t="shared" si="6"/>
        <v/>
      </c>
      <c r="W44" s="104" t="str">
        <f t="shared" si="6"/>
        <v/>
      </c>
    </row>
    <row r="45" spans="1:23" x14ac:dyDescent="0.25">
      <c r="A45" s="218">
        <v>40668</v>
      </c>
      <c r="B45" s="219">
        <v>5</v>
      </c>
      <c r="C45" s="220">
        <v>0.58333333333333337</v>
      </c>
      <c r="D45" s="220">
        <v>0.58680555555555558</v>
      </c>
      <c r="E45" s="115">
        <f t="shared" si="2"/>
        <v>4.9999999999999822</v>
      </c>
      <c r="F45" s="127">
        <f t="shared" si="4"/>
        <v>33</v>
      </c>
      <c r="G45" s="349"/>
      <c r="H45" s="160">
        <v>3</v>
      </c>
      <c r="I45" s="160">
        <v>48</v>
      </c>
      <c r="J45" s="160" t="str">
        <f>INDEX('Daily Activity List'!B:B,MATCH(A45,'Daily Activity List'!$A:$A))</f>
        <v>AB - Clearance Sampling</v>
      </c>
      <c r="K45" s="104" t="str">
        <f t="shared" si="5"/>
        <v/>
      </c>
      <c r="L45" s="104" t="str">
        <f t="shared" si="5"/>
        <v/>
      </c>
      <c r="M45" s="104" t="str">
        <f t="shared" si="5"/>
        <v/>
      </c>
      <c r="N45" s="104" t="str">
        <f t="shared" si="5"/>
        <v/>
      </c>
      <c r="O45" s="104" t="str">
        <f t="shared" si="5"/>
        <v/>
      </c>
      <c r="P45" s="104" t="str">
        <f t="shared" si="5"/>
        <v/>
      </c>
      <c r="Q45" s="104" t="str">
        <f t="shared" si="5"/>
        <v/>
      </c>
      <c r="R45" s="104" t="str">
        <f t="shared" si="5"/>
        <v/>
      </c>
      <c r="S45" s="104">
        <f t="shared" si="6"/>
        <v>37.999999999999986</v>
      </c>
      <c r="T45" s="104" t="str">
        <f t="shared" si="6"/>
        <v/>
      </c>
      <c r="U45" s="104" t="str">
        <f t="shared" si="6"/>
        <v/>
      </c>
      <c r="V45" s="104" t="str">
        <f t="shared" si="6"/>
        <v/>
      </c>
      <c r="W45" s="104" t="str">
        <f t="shared" si="6"/>
        <v/>
      </c>
    </row>
    <row r="46" spans="1:23" x14ac:dyDescent="0.25">
      <c r="A46" s="218">
        <v>40668</v>
      </c>
      <c r="B46" s="219">
        <v>6</v>
      </c>
      <c r="C46" s="220">
        <v>0.5708333333333333</v>
      </c>
      <c r="D46" s="220">
        <v>0.58194444444444449</v>
      </c>
      <c r="E46" s="115">
        <f t="shared" si="2"/>
        <v>16.000000000000103</v>
      </c>
      <c r="F46" s="127">
        <f t="shared" si="4"/>
        <v>33</v>
      </c>
      <c r="G46" s="349"/>
      <c r="H46" s="160">
        <v>3</v>
      </c>
      <c r="I46" s="160">
        <v>48</v>
      </c>
      <c r="J46" s="160" t="str">
        <f>INDEX('Daily Activity List'!B:B,MATCH(A46,'Daily Activity List'!$A:$A))</f>
        <v>AB - Clearance Sampling</v>
      </c>
      <c r="K46" s="104" t="str">
        <f t="shared" si="5"/>
        <v/>
      </c>
      <c r="L46" s="104" t="str">
        <f t="shared" si="5"/>
        <v/>
      </c>
      <c r="M46" s="104" t="str">
        <f t="shared" si="5"/>
        <v/>
      </c>
      <c r="N46" s="104" t="str">
        <f t="shared" si="5"/>
        <v/>
      </c>
      <c r="O46" s="104" t="str">
        <f t="shared" si="5"/>
        <v/>
      </c>
      <c r="P46" s="104" t="str">
        <f t="shared" si="5"/>
        <v/>
      </c>
      <c r="Q46" s="104" t="str">
        <f t="shared" si="5"/>
        <v/>
      </c>
      <c r="R46" s="104" t="str">
        <f t="shared" si="5"/>
        <v/>
      </c>
      <c r="S46" s="104">
        <f t="shared" si="6"/>
        <v>49.000000000000099</v>
      </c>
      <c r="T46" s="104" t="str">
        <f t="shared" si="6"/>
        <v/>
      </c>
      <c r="U46" s="104" t="str">
        <f t="shared" si="6"/>
        <v/>
      </c>
      <c r="V46" s="104" t="str">
        <f t="shared" si="6"/>
        <v/>
      </c>
      <c r="W46" s="104" t="str">
        <f t="shared" si="6"/>
        <v/>
      </c>
    </row>
    <row r="47" spans="1:23" x14ac:dyDescent="0.25">
      <c r="A47" s="218">
        <v>40668</v>
      </c>
      <c r="B47" s="219">
        <v>7</v>
      </c>
      <c r="C47" s="220">
        <v>0.57500000000000007</v>
      </c>
      <c r="D47" s="220">
        <v>0.58472222222222225</v>
      </c>
      <c r="E47" s="115">
        <f t="shared" si="2"/>
        <v>13.99999999999995</v>
      </c>
      <c r="F47" s="127">
        <f t="shared" si="4"/>
        <v>33</v>
      </c>
      <c r="G47" s="349"/>
      <c r="H47" s="160">
        <v>3</v>
      </c>
      <c r="I47" s="160">
        <v>51</v>
      </c>
      <c r="J47" s="160" t="str">
        <f>INDEX('Daily Activity List'!B:B,MATCH(A47,'Daily Activity List'!$A:$A))</f>
        <v>AB - Clearance Sampling</v>
      </c>
      <c r="K47" s="104" t="str">
        <f t="shared" si="5"/>
        <v/>
      </c>
      <c r="L47" s="104" t="str">
        <f t="shared" si="5"/>
        <v/>
      </c>
      <c r="M47" s="104" t="str">
        <f t="shared" si="5"/>
        <v/>
      </c>
      <c r="N47" s="104" t="str">
        <f t="shared" si="5"/>
        <v/>
      </c>
      <c r="O47" s="104" t="str">
        <f t="shared" si="5"/>
        <v/>
      </c>
      <c r="P47" s="104" t="str">
        <f t="shared" si="5"/>
        <v/>
      </c>
      <c r="Q47" s="104" t="str">
        <f t="shared" si="5"/>
        <v/>
      </c>
      <c r="R47" s="104" t="str">
        <f t="shared" si="5"/>
        <v/>
      </c>
      <c r="S47" s="104">
        <f t="shared" si="6"/>
        <v>46.99999999999995</v>
      </c>
      <c r="T47" s="104" t="str">
        <f t="shared" si="6"/>
        <v/>
      </c>
      <c r="U47" s="104" t="str">
        <f t="shared" si="6"/>
        <v/>
      </c>
      <c r="V47" s="104" t="str">
        <f t="shared" si="6"/>
        <v/>
      </c>
      <c r="W47" s="104" t="str">
        <f t="shared" si="6"/>
        <v/>
      </c>
    </row>
    <row r="48" spans="1:23" x14ac:dyDescent="0.25">
      <c r="A48" s="218">
        <v>40668</v>
      </c>
      <c r="B48" s="219">
        <v>8</v>
      </c>
      <c r="C48" s="220">
        <v>0.4909722222222222</v>
      </c>
      <c r="D48" s="220">
        <v>0.49652777777777773</v>
      </c>
      <c r="E48" s="115">
        <f t="shared" si="2"/>
        <v>7.9999999999999716</v>
      </c>
      <c r="F48" s="127">
        <f t="shared" si="4"/>
        <v>33</v>
      </c>
      <c r="G48" s="349"/>
      <c r="H48" s="160">
        <v>1</v>
      </c>
      <c r="I48" s="160">
        <v>0</v>
      </c>
      <c r="J48" s="160" t="str">
        <f>INDEX('Daily Activity List'!B:B,MATCH(A48,'Daily Activity List'!$A:$A))</f>
        <v>AB - Clearance Sampling</v>
      </c>
      <c r="K48" s="104" t="str">
        <f t="shared" si="5"/>
        <v/>
      </c>
      <c r="L48" s="104" t="str">
        <f t="shared" si="5"/>
        <v/>
      </c>
      <c r="M48" s="104" t="str">
        <f t="shared" si="5"/>
        <v/>
      </c>
      <c r="N48" s="104" t="str">
        <f t="shared" si="5"/>
        <v/>
      </c>
      <c r="O48" s="104" t="str">
        <f t="shared" si="5"/>
        <v/>
      </c>
      <c r="P48" s="104" t="str">
        <f t="shared" si="5"/>
        <v/>
      </c>
      <c r="Q48" s="104" t="str">
        <f t="shared" si="5"/>
        <v/>
      </c>
      <c r="R48" s="104" t="str">
        <f t="shared" si="5"/>
        <v/>
      </c>
      <c r="S48" s="104">
        <f t="shared" si="6"/>
        <v>40.999999999999972</v>
      </c>
      <c r="T48" s="104" t="str">
        <f t="shared" si="6"/>
        <v/>
      </c>
      <c r="U48" s="104" t="str">
        <f t="shared" si="6"/>
        <v/>
      </c>
      <c r="V48" s="104" t="str">
        <f t="shared" si="6"/>
        <v/>
      </c>
      <c r="W48" s="104" t="str">
        <f t="shared" si="6"/>
        <v/>
      </c>
    </row>
    <row r="49" spans="1:23" x14ac:dyDescent="0.25">
      <c r="A49" s="218">
        <v>40668</v>
      </c>
      <c r="B49" s="219">
        <v>1</v>
      </c>
      <c r="C49" s="220">
        <v>0.66111111111111109</v>
      </c>
      <c r="D49" s="220">
        <v>0.67013888888888884</v>
      </c>
      <c r="E49" s="115">
        <f t="shared" si="2"/>
        <v>12.999999999999954</v>
      </c>
      <c r="F49" s="127">
        <f t="shared" si="4"/>
        <v>33</v>
      </c>
      <c r="G49" s="349"/>
      <c r="H49" s="160">
        <v>3</v>
      </c>
      <c r="I49" s="160"/>
      <c r="J49" s="160" t="str">
        <f>INDEX('Daily Activity List'!B:B,MATCH(A49,'Daily Activity List'!$A:$A))</f>
        <v>AB - Clearance Sampling</v>
      </c>
      <c r="K49" s="104" t="str">
        <f t="shared" si="5"/>
        <v/>
      </c>
      <c r="L49" s="104" t="str">
        <f t="shared" si="5"/>
        <v/>
      </c>
      <c r="M49" s="104" t="str">
        <f t="shared" si="5"/>
        <v/>
      </c>
      <c r="N49" s="104" t="str">
        <f t="shared" si="5"/>
        <v/>
      </c>
      <c r="O49" s="104" t="str">
        <f t="shared" si="5"/>
        <v/>
      </c>
      <c r="P49" s="104" t="str">
        <f t="shared" si="5"/>
        <v/>
      </c>
      <c r="Q49" s="104" t="str">
        <f t="shared" si="5"/>
        <v/>
      </c>
      <c r="R49" s="104" t="str">
        <f t="shared" si="5"/>
        <v/>
      </c>
      <c r="S49" s="104">
        <f t="shared" si="6"/>
        <v>45.999999999999957</v>
      </c>
      <c r="T49" s="104" t="str">
        <f t="shared" si="6"/>
        <v/>
      </c>
      <c r="U49" s="104" t="str">
        <f t="shared" si="6"/>
        <v/>
      </c>
      <c r="V49" s="104" t="str">
        <f t="shared" si="6"/>
        <v/>
      </c>
      <c r="W49" s="104" t="str">
        <f t="shared" si="6"/>
        <v/>
      </c>
    </row>
    <row r="50" spans="1:23" x14ac:dyDescent="0.25">
      <c r="A50" s="218">
        <v>40668</v>
      </c>
      <c r="B50" s="219">
        <v>2</v>
      </c>
      <c r="C50" s="220">
        <v>0.6479166666666667</v>
      </c>
      <c r="D50" s="220">
        <v>0.65763888888888888</v>
      </c>
      <c r="E50" s="115">
        <f t="shared" si="2"/>
        <v>13.99999999999995</v>
      </c>
      <c r="F50" s="127">
        <f t="shared" si="4"/>
        <v>33</v>
      </c>
      <c r="G50" s="349"/>
      <c r="H50" s="160">
        <v>3</v>
      </c>
      <c r="I50" s="160"/>
      <c r="J50" s="160" t="str">
        <f>INDEX('Daily Activity List'!B:B,MATCH(A50,'Daily Activity List'!$A:$A))</f>
        <v>AB - Clearance Sampling</v>
      </c>
      <c r="K50" s="104" t="str">
        <f t="shared" si="5"/>
        <v/>
      </c>
      <c r="L50" s="104" t="str">
        <f t="shared" si="5"/>
        <v/>
      </c>
      <c r="M50" s="104" t="str">
        <f t="shared" si="5"/>
        <v/>
      </c>
      <c r="N50" s="104" t="str">
        <f t="shared" si="5"/>
        <v/>
      </c>
      <c r="O50" s="104" t="str">
        <f t="shared" si="5"/>
        <v/>
      </c>
      <c r="P50" s="104" t="str">
        <f t="shared" si="5"/>
        <v/>
      </c>
      <c r="Q50" s="104" t="str">
        <f t="shared" si="5"/>
        <v/>
      </c>
      <c r="R50" s="104" t="str">
        <f t="shared" si="5"/>
        <v/>
      </c>
      <c r="S50" s="104">
        <f t="shared" si="6"/>
        <v>46.99999999999995</v>
      </c>
      <c r="T50" s="104" t="str">
        <f t="shared" si="6"/>
        <v/>
      </c>
      <c r="U50" s="104" t="str">
        <f t="shared" si="6"/>
        <v/>
      </c>
      <c r="V50" s="104" t="str">
        <f t="shared" si="6"/>
        <v/>
      </c>
      <c r="W50" s="104" t="str">
        <f t="shared" si="6"/>
        <v/>
      </c>
    </row>
    <row r="51" spans="1:23" x14ac:dyDescent="0.25">
      <c r="A51" s="218">
        <v>40674</v>
      </c>
      <c r="B51" s="219">
        <v>1</v>
      </c>
      <c r="C51" s="220">
        <v>0.52777777777777779</v>
      </c>
      <c r="D51" s="220">
        <v>0.54513888888888895</v>
      </c>
      <c r="E51" s="115">
        <f t="shared" si="2"/>
        <v>25.000000000000071</v>
      </c>
      <c r="F51" s="127">
        <f t="shared" si="4"/>
        <v>33</v>
      </c>
      <c r="G51" s="349"/>
      <c r="H51" s="160">
        <v>3</v>
      </c>
      <c r="I51" s="160"/>
      <c r="J51" s="160" t="str">
        <f>INDEX('Daily Activity List'!B:B,MATCH(A51,'Daily Activity List'!$A:$A))</f>
        <v>ClO2 - Characterization Sampling3</v>
      </c>
      <c r="K51" s="104" t="str">
        <f t="shared" si="5"/>
        <v/>
      </c>
      <c r="L51" s="104" t="str">
        <f t="shared" si="5"/>
        <v/>
      </c>
      <c r="M51" s="104" t="str">
        <f t="shared" si="5"/>
        <v/>
      </c>
      <c r="N51" s="104" t="str">
        <f t="shared" si="5"/>
        <v/>
      </c>
      <c r="O51" s="104" t="str">
        <f t="shared" si="5"/>
        <v/>
      </c>
      <c r="P51" s="104" t="str">
        <f t="shared" si="5"/>
        <v/>
      </c>
      <c r="Q51" s="104" t="str">
        <f t="shared" si="5"/>
        <v/>
      </c>
      <c r="R51" s="104" t="str">
        <f t="shared" si="5"/>
        <v/>
      </c>
      <c r="S51" s="104" t="str">
        <f t="shared" si="6"/>
        <v/>
      </c>
      <c r="T51" s="104">
        <f t="shared" si="6"/>
        <v>58.000000000000071</v>
      </c>
      <c r="U51" s="104" t="str">
        <f t="shared" si="6"/>
        <v/>
      </c>
      <c r="V51" s="104" t="str">
        <f t="shared" si="6"/>
        <v/>
      </c>
      <c r="W51" s="104" t="str">
        <f t="shared" si="6"/>
        <v/>
      </c>
    </row>
    <row r="52" spans="1:23" x14ac:dyDescent="0.25">
      <c r="A52" s="218">
        <v>40674</v>
      </c>
      <c r="B52" s="219">
        <v>1</v>
      </c>
      <c r="C52" s="220">
        <v>0.67013888888888884</v>
      </c>
      <c r="D52" s="220">
        <v>0.69513888888888886</v>
      </c>
      <c r="E52" s="115">
        <f t="shared" si="2"/>
        <v>36.000000000000028</v>
      </c>
      <c r="F52" s="127">
        <f t="shared" si="4"/>
        <v>33</v>
      </c>
      <c r="G52" s="349"/>
      <c r="H52" s="160">
        <v>2</v>
      </c>
      <c r="I52" s="160"/>
      <c r="J52" s="160" t="str">
        <f>INDEX('Daily Activity List'!B:B,MATCH(A52,'Daily Activity List'!$A:$A))</f>
        <v>ClO2 - Characterization Sampling3</v>
      </c>
      <c r="K52" s="104" t="str">
        <f t="shared" si="5"/>
        <v/>
      </c>
      <c r="L52" s="104" t="str">
        <f t="shared" si="5"/>
        <v/>
      </c>
      <c r="M52" s="104" t="str">
        <f t="shared" si="5"/>
        <v/>
      </c>
      <c r="N52" s="104" t="str">
        <f t="shared" si="5"/>
        <v/>
      </c>
      <c r="O52" s="104" t="str">
        <f t="shared" si="5"/>
        <v/>
      </c>
      <c r="P52" s="104" t="str">
        <f t="shared" si="5"/>
        <v/>
      </c>
      <c r="Q52" s="104" t="str">
        <f t="shared" si="5"/>
        <v/>
      </c>
      <c r="R52" s="104" t="str">
        <f t="shared" si="5"/>
        <v/>
      </c>
      <c r="S52" s="104" t="str">
        <f t="shared" si="6"/>
        <v/>
      </c>
      <c r="T52" s="104">
        <f t="shared" si="6"/>
        <v>69.000000000000028</v>
      </c>
      <c r="U52" s="104" t="str">
        <f t="shared" si="6"/>
        <v/>
      </c>
      <c r="V52" s="104" t="str">
        <f t="shared" si="6"/>
        <v/>
      </c>
      <c r="W52" s="104" t="str">
        <f t="shared" si="6"/>
        <v/>
      </c>
    </row>
    <row r="53" spans="1:23" x14ac:dyDescent="0.25">
      <c r="A53" s="218">
        <v>40674</v>
      </c>
      <c r="B53" s="219">
        <v>2</v>
      </c>
      <c r="C53" s="220">
        <v>0.52777777777777779</v>
      </c>
      <c r="D53" s="220">
        <v>0.54027777777777775</v>
      </c>
      <c r="E53" s="115">
        <f t="shared" si="2"/>
        <v>17.999999999999936</v>
      </c>
      <c r="F53" s="127">
        <f t="shared" si="4"/>
        <v>33</v>
      </c>
      <c r="G53" s="349"/>
      <c r="H53" s="160">
        <v>3</v>
      </c>
      <c r="I53" s="160"/>
      <c r="J53" s="160" t="str">
        <f>INDEX('Daily Activity List'!B:B,MATCH(A53,'Daily Activity List'!$A:$A))</f>
        <v>ClO2 - Characterization Sampling3</v>
      </c>
      <c r="K53" s="104" t="str">
        <f t="shared" si="5"/>
        <v/>
      </c>
      <c r="L53" s="104" t="str">
        <f t="shared" si="5"/>
        <v/>
      </c>
      <c r="M53" s="104" t="str">
        <f t="shared" si="5"/>
        <v/>
      </c>
      <c r="N53" s="104" t="str">
        <f t="shared" si="5"/>
        <v/>
      </c>
      <c r="O53" s="104" t="str">
        <f t="shared" si="5"/>
        <v/>
      </c>
      <c r="P53" s="104" t="str">
        <f t="shared" si="5"/>
        <v/>
      </c>
      <c r="Q53" s="104" t="str">
        <f t="shared" si="5"/>
        <v/>
      </c>
      <c r="R53" s="104" t="str">
        <f t="shared" si="5"/>
        <v/>
      </c>
      <c r="S53" s="104" t="str">
        <f t="shared" si="6"/>
        <v/>
      </c>
      <c r="T53" s="104">
        <f t="shared" si="6"/>
        <v>50.999999999999936</v>
      </c>
      <c r="U53" s="104" t="str">
        <f t="shared" si="6"/>
        <v/>
      </c>
      <c r="V53" s="104" t="str">
        <f t="shared" si="6"/>
        <v/>
      </c>
      <c r="W53" s="104" t="str">
        <f t="shared" si="6"/>
        <v/>
      </c>
    </row>
    <row r="54" spans="1:23" x14ac:dyDescent="0.25">
      <c r="A54" s="218">
        <v>40674</v>
      </c>
      <c r="B54" s="219">
        <v>2</v>
      </c>
      <c r="C54" s="220">
        <v>0.6875</v>
      </c>
      <c r="D54" s="220">
        <v>0.7006944444444444</v>
      </c>
      <c r="E54" s="115">
        <f t="shared" si="2"/>
        <v>18.999999999999932</v>
      </c>
      <c r="F54" s="127">
        <f t="shared" si="4"/>
        <v>33</v>
      </c>
      <c r="G54" s="349"/>
      <c r="H54" s="160">
        <v>3</v>
      </c>
      <c r="I54" s="160"/>
      <c r="J54" s="160" t="str">
        <f>INDEX('Daily Activity List'!B:B,MATCH(A54,'Daily Activity List'!$A:$A))</f>
        <v>ClO2 - Characterization Sampling3</v>
      </c>
      <c r="K54" s="104" t="str">
        <f t="shared" si="5"/>
        <v/>
      </c>
      <c r="L54" s="104" t="str">
        <f t="shared" si="5"/>
        <v/>
      </c>
      <c r="M54" s="104" t="str">
        <f t="shared" si="5"/>
        <v/>
      </c>
      <c r="N54" s="104" t="str">
        <f t="shared" si="5"/>
        <v/>
      </c>
      <c r="O54" s="104" t="str">
        <f t="shared" si="5"/>
        <v/>
      </c>
      <c r="P54" s="104" t="str">
        <f t="shared" si="5"/>
        <v/>
      </c>
      <c r="Q54" s="104" t="str">
        <f t="shared" si="5"/>
        <v/>
      </c>
      <c r="R54" s="104" t="str">
        <f t="shared" si="5"/>
        <v/>
      </c>
      <c r="S54" s="104" t="str">
        <f t="shared" si="6"/>
        <v/>
      </c>
      <c r="T54" s="104">
        <f t="shared" si="6"/>
        <v>51.999999999999929</v>
      </c>
      <c r="U54" s="104" t="str">
        <f t="shared" si="6"/>
        <v/>
      </c>
      <c r="V54" s="104" t="str">
        <f t="shared" si="6"/>
        <v/>
      </c>
      <c r="W54" s="104" t="str">
        <f t="shared" si="6"/>
        <v/>
      </c>
    </row>
    <row r="55" spans="1:23" x14ac:dyDescent="0.25">
      <c r="A55" s="218">
        <v>40674</v>
      </c>
      <c r="B55" s="219">
        <v>3</v>
      </c>
      <c r="C55" s="220">
        <v>0.52083333333333337</v>
      </c>
      <c r="D55" s="220">
        <v>0.53472222222222221</v>
      </c>
      <c r="E55" s="115">
        <f t="shared" si="2"/>
        <v>19.999999999999929</v>
      </c>
      <c r="F55" s="127">
        <f t="shared" si="4"/>
        <v>33</v>
      </c>
      <c r="G55" s="349"/>
      <c r="H55" s="160">
        <v>3</v>
      </c>
      <c r="I55" s="160"/>
      <c r="J55" s="160" t="str">
        <f>INDEX('Daily Activity List'!B:B,MATCH(A55,'Daily Activity List'!$A:$A))</f>
        <v>ClO2 - Characterization Sampling3</v>
      </c>
      <c r="K55" s="104" t="str">
        <f t="shared" si="5"/>
        <v/>
      </c>
      <c r="L55" s="104" t="str">
        <f t="shared" si="5"/>
        <v/>
      </c>
      <c r="M55" s="104" t="str">
        <f t="shared" si="5"/>
        <v/>
      </c>
      <c r="N55" s="104" t="str">
        <f t="shared" si="5"/>
        <v/>
      </c>
      <c r="O55" s="104" t="str">
        <f t="shared" si="5"/>
        <v/>
      </c>
      <c r="P55" s="104" t="str">
        <f t="shared" si="5"/>
        <v/>
      </c>
      <c r="Q55" s="104" t="str">
        <f t="shared" si="5"/>
        <v/>
      </c>
      <c r="R55" s="104" t="str">
        <f t="shared" si="5"/>
        <v/>
      </c>
      <c r="S55" s="104" t="str">
        <f t="shared" si="6"/>
        <v/>
      </c>
      <c r="T55" s="104">
        <f t="shared" si="6"/>
        <v>52.999999999999929</v>
      </c>
      <c r="U55" s="104" t="str">
        <f t="shared" si="6"/>
        <v/>
      </c>
      <c r="V55" s="104" t="str">
        <f t="shared" si="6"/>
        <v/>
      </c>
      <c r="W55" s="104" t="str">
        <f t="shared" si="6"/>
        <v/>
      </c>
    </row>
    <row r="56" spans="1:23" x14ac:dyDescent="0.25">
      <c r="A56" s="218">
        <v>40674</v>
      </c>
      <c r="B56" s="219">
        <v>4</v>
      </c>
      <c r="C56" s="220">
        <v>0.56944444444444442</v>
      </c>
      <c r="D56" s="220">
        <v>0.58402777777777781</v>
      </c>
      <c r="E56" s="115">
        <f t="shared" si="2"/>
        <v>21.000000000000085</v>
      </c>
      <c r="F56" s="127">
        <f t="shared" si="4"/>
        <v>33</v>
      </c>
      <c r="G56" s="349"/>
      <c r="H56" s="160">
        <v>3</v>
      </c>
      <c r="I56" s="160"/>
      <c r="J56" s="160" t="str">
        <f>INDEX('Daily Activity List'!B:B,MATCH(A56,'Daily Activity List'!$A:$A))</f>
        <v>ClO2 - Characterization Sampling3</v>
      </c>
      <c r="K56" s="104" t="str">
        <f t="shared" si="5"/>
        <v/>
      </c>
      <c r="L56" s="104" t="str">
        <f t="shared" si="5"/>
        <v/>
      </c>
      <c r="M56" s="104" t="str">
        <f t="shared" si="5"/>
        <v/>
      </c>
      <c r="N56" s="104" t="str">
        <f t="shared" si="5"/>
        <v/>
      </c>
      <c r="O56" s="104" t="str">
        <f t="shared" si="5"/>
        <v/>
      </c>
      <c r="P56" s="104" t="str">
        <f t="shared" si="5"/>
        <v/>
      </c>
      <c r="Q56" s="104" t="str">
        <f t="shared" si="5"/>
        <v/>
      </c>
      <c r="R56" s="104" t="str">
        <f t="shared" si="5"/>
        <v/>
      </c>
      <c r="S56" s="104" t="str">
        <f t="shared" si="6"/>
        <v/>
      </c>
      <c r="T56" s="104">
        <f t="shared" si="6"/>
        <v>54.000000000000085</v>
      </c>
      <c r="U56" s="104" t="str">
        <f t="shared" si="6"/>
        <v/>
      </c>
      <c r="V56" s="104" t="str">
        <f t="shared" si="6"/>
        <v/>
      </c>
      <c r="W56" s="104" t="str">
        <f t="shared" si="6"/>
        <v/>
      </c>
    </row>
    <row r="57" spans="1:23" x14ac:dyDescent="0.25">
      <c r="A57" s="218">
        <v>40674</v>
      </c>
      <c r="B57" s="219">
        <v>4</v>
      </c>
      <c r="C57" s="220">
        <v>0.67361111111111116</v>
      </c>
      <c r="D57" s="220">
        <v>0.69027777777777777</v>
      </c>
      <c r="E57" s="115">
        <f t="shared" si="2"/>
        <v>23.999999999999915</v>
      </c>
      <c r="F57" s="127">
        <f t="shared" si="4"/>
        <v>33</v>
      </c>
      <c r="G57" s="349"/>
      <c r="H57" s="160">
        <v>3</v>
      </c>
      <c r="I57" s="160"/>
      <c r="J57" s="160" t="str">
        <f>INDEX('Daily Activity List'!B:B,MATCH(A57,'Daily Activity List'!$A:$A))</f>
        <v>ClO2 - Characterization Sampling3</v>
      </c>
      <c r="K57" s="104" t="str">
        <f t="shared" si="5"/>
        <v/>
      </c>
      <c r="L57" s="104" t="str">
        <f t="shared" si="5"/>
        <v/>
      </c>
      <c r="M57" s="104" t="str">
        <f t="shared" si="5"/>
        <v/>
      </c>
      <c r="N57" s="104" t="str">
        <f t="shared" si="5"/>
        <v/>
      </c>
      <c r="O57" s="104" t="str">
        <f t="shared" si="5"/>
        <v/>
      </c>
      <c r="P57" s="104" t="str">
        <f t="shared" si="5"/>
        <v/>
      </c>
      <c r="Q57" s="104" t="str">
        <f t="shared" si="5"/>
        <v/>
      </c>
      <c r="R57" s="104" t="str">
        <f t="shared" si="5"/>
        <v/>
      </c>
      <c r="S57" s="104" t="str">
        <f t="shared" si="6"/>
        <v/>
      </c>
      <c r="T57" s="104">
        <f t="shared" si="6"/>
        <v>56.999999999999915</v>
      </c>
      <c r="U57" s="104" t="str">
        <f t="shared" si="6"/>
        <v/>
      </c>
      <c r="V57" s="104" t="str">
        <f t="shared" si="6"/>
        <v/>
      </c>
      <c r="W57" s="104" t="str">
        <f t="shared" si="6"/>
        <v/>
      </c>
    </row>
    <row r="58" spans="1:23" x14ac:dyDescent="0.25">
      <c r="A58" s="218">
        <v>40674</v>
      </c>
      <c r="B58" s="219">
        <v>5</v>
      </c>
      <c r="C58" s="220">
        <v>0.50486111111111109</v>
      </c>
      <c r="D58" s="220">
        <v>0.51458333333333328</v>
      </c>
      <c r="E58" s="115">
        <f t="shared" si="2"/>
        <v>13.99999999999995</v>
      </c>
      <c r="F58" s="127">
        <f t="shared" si="4"/>
        <v>33</v>
      </c>
      <c r="G58" s="349"/>
      <c r="H58" s="160">
        <v>3</v>
      </c>
      <c r="I58" s="160"/>
      <c r="J58" s="160" t="str">
        <f>INDEX('Daily Activity List'!B:B,MATCH(A58,'Daily Activity List'!$A:$A))</f>
        <v>ClO2 - Characterization Sampling3</v>
      </c>
      <c r="K58" s="104" t="str">
        <f t="shared" si="5"/>
        <v/>
      </c>
      <c r="L58" s="104" t="str">
        <f t="shared" si="5"/>
        <v/>
      </c>
      <c r="M58" s="104" t="str">
        <f t="shared" si="5"/>
        <v/>
      </c>
      <c r="N58" s="104" t="str">
        <f t="shared" si="5"/>
        <v/>
      </c>
      <c r="O58" s="104" t="str">
        <f t="shared" si="5"/>
        <v/>
      </c>
      <c r="P58" s="104" t="str">
        <f t="shared" si="5"/>
        <v/>
      </c>
      <c r="Q58" s="104" t="str">
        <f t="shared" si="5"/>
        <v/>
      </c>
      <c r="R58" s="104" t="str">
        <f t="shared" si="5"/>
        <v/>
      </c>
      <c r="S58" s="104" t="str">
        <f t="shared" si="6"/>
        <v/>
      </c>
      <c r="T58" s="104">
        <f t="shared" si="6"/>
        <v>46.99999999999995</v>
      </c>
      <c r="U58" s="104" t="str">
        <f t="shared" si="6"/>
        <v/>
      </c>
      <c r="V58" s="104" t="str">
        <f t="shared" si="6"/>
        <v/>
      </c>
      <c r="W58" s="104" t="str">
        <f t="shared" si="6"/>
        <v/>
      </c>
    </row>
    <row r="59" spans="1:23" x14ac:dyDescent="0.25">
      <c r="A59" s="218">
        <v>40674</v>
      </c>
      <c r="B59" s="219">
        <v>5</v>
      </c>
      <c r="C59" s="220">
        <v>0.73263888888888884</v>
      </c>
      <c r="D59" s="220">
        <v>0.74375000000000002</v>
      </c>
      <c r="E59" s="115">
        <f t="shared" si="2"/>
        <v>16.000000000000103</v>
      </c>
      <c r="F59" s="127">
        <f t="shared" si="4"/>
        <v>33</v>
      </c>
      <c r="G59" s="349"/>
      <c r="H59" s="160">
        <v>3</v>
      </c>
      <c r="I59" s="160"/>
      <c r="J59" s="160" t="str">
        <f>INDEX('Daily Activity List'!B:B,MATCH(A59,'Daily Activity List'!$A:$A))</f>
        <v>ClO2 - Characterization Sampling3</v>
      </c>
      <c r="K59" s="104" t="str">
        <f t="shared" si="5"/>
        <v/>
      </c>
      <c r="L59" s="104" t="str">
        <f t="shared" si="5"/>
        <v/>
      </c>
      <c r="M59" s="104" t="str">
        <f t="shared" si="5"/>
        <v/>
      </c>
      <c r="N59" s="104" t="str">
        <f t="shared" si="5"/>
        <v/>
      </c>
      <c r="O59" s="104" t="str">
        <f t="shared" si="5"/>
        <v/>
      </c>
      <c r="P59" s="104" t="str">
        <f t="shared" si="5"/>
        <v/>
      </c>
      <c r="Q59" s="104" t="str">
        <f t="shared" si="5"/>
        <v/>
      </c>
      <c r="R59" s="104" t="str">
        <f t="shared" si="5"/>
        <v/>
      </c>
      <c r="S59" s="104" t="str">
        <f t="shared" si="6"/>
        <v/>
      </c>
      <c r="T59" s="104">
        <f t="shared" si="6"/>
        <v>49.000000000000099</v>
      </c>
      <c r="U59" s="104" t="str">
        <f t="shared" si="6"/>
        <v/>
      </c>
      <c r="V59" s="104" t="str">
        <f t="shared" si="6"/>
        <v/>
      </c>
      <c r="W59" s="104" t="str">
        <f t="shared" si="6"/>
        <v/>
      </c>
    </row>
    <row r="60" spans="1:23" x14ac:dyDescent="0.25">
      <c r="A60" s="218">
        <v>40674</v>
      </c>
      <c r="B60" s="219">
        <v>6</v>
      </c>
      <c r="C60" s="220">
        <v>0.61458333333333337</v>
      </c>
      <c r="D60" s="220">
        <v>0.62708333333333333</v>
      </c>
      <c r="E60" s="115">
        <f t="shared" si="2"/>
        <v>17.999999999999936</v>
      </c>
      <c r="F60" s="127">
        <f t="shared" si="4"/>
        <v>33</v>
      </c>
      <c r="G60" s="349"/>
      <c r="H60" s="160">
        <v>3</v>
      </c>
      <c r="I60" s="160"/>
      <c r="J60" s="160" t="str">
        <f>INDEX('Daily Activity List'!B:B,MATCH(A60,'Daily Activity List'!$A:$A))</f>
        <v>ClO2 - Characterization Sampling3</v>
      </c>
      <c r="K60" s="104" t="str">
        <f t="shared" si="5"/>
        <v/>
      </c>
      <c r="L60" s="104" t="str">
        <f t="shared" si="5"/>
        <v/>
      </c>
      <c r="M60" s="104" t="str">
        <f t="shared" si="5"/>
        <v/>
      </c>
      <c r="N60" s="104" t="str">
        <f t="shared" si="5"/>
        <v/>
      </c>
      <c r="O60" s="104" t="str">
        <f t="shared" si="5"/>
        <v/>
      </c>
      <c r="P60" s="104" t="str">
        <f t="shared" si="5"/>
        <v/>
      </c>
      <c r="Q60" s="104" t="str">
        <f t="shared" si="5"/>
        <v/>
      </c>
      <c r="R60" s="104" t="str">
        <f t="shared" si="5"/>
        <v/>
      </c>
      <c r="S60" s="104" t="str">
        <f t="shared" si="6"/>
        <v/>
      </c>
      <c r="T60" s="104">
        <f t="shared" si="6"/>
        <v>50.999999999999936</v>
      </c>
      <c r="U60" s="104" t="str">
        <f t="shared" si="6"/>
        <v/>
      </c>
      <c r="V60" s="104" t="str">
        <f t="shared" si="6"/>
        <v/>
      </c>
      <c r="W60" s="104" t="str">
        <f t="shared" si="6"/>
        <v/>
      </c>
    </row>
    <row r="61" spans="1:23" x14ac:dyDescent="0.25">
      <c r="A61" s="218">
        <v>40674</v>
      </c>
      <c r="B61" s="219">
        <v>7</v>
      </c>
      <c r="C61" s="220">
        <v>0.60763888888888895</v>
      </c>
      <c r="D61" s="220">
        <v>0.61805555555555558</v>
      </c>
      <c r="E61" s="115">
        <f t="shared" si="2"/>
        <v>14.999999999999947</v>
      </c>
      <c r="F61" s="127">
        <f t="shared" si="4"/>
        <v>33</v>
      </c>
      <c r="G61" s="349"/>
      <c r="H61" s="160">
        <v>3</v>
      </c>
      <c r="I61" s="160"/>
      <c r="J61" s="160" t="str">
        <f>INDEX('Daily Activity List'!B:B,MATCH(A61,'Daily Activity List'!$A:$A))</f>
        <v>ClO2 - Characterization Sampling3</v>
      </c>
      <c r="K61" s="104" t="str">
        <f t="shared" si="5"/>
        <v/>
      </c>
      <c r="L61" s="104" t="str">
        <f t="shared" si="5"/>
        <v/>
      </c>
      <c r="M61" s="104" t="str">
        <f t="shared" si="5"/>
        <v/>
      </c>
      <c r="N61" s="104" t="str">
        <f t="shared" si="5"/>
        <v/>
      </c>
      <c r="O61" s="104" t="str">
        <f t="shared" si="5"/>
        <v/>
      </c>
      <c r="P61" s="104" t="str">
        <f t="shared" si="5"/>
        <v/>
      </c>
      <c r="Q61" s="104" t="str">
        <f t="shared" si="5"/>
        <v/>
      </c>
      <c r="R61" s="104" t="str">
        <f t="shared" si="5"/>
        <v/>
      </c>
      <c r="S61" s="104" t="str">
        <f t="shared" si="6"/>
        <v/>
      </c>
      <c r="T61" s="104">
        <f t="shared" si="6"/>
        <v>47.999999999999943</v>
      </c>
      <c r="U61" s="104" t="str">
        <f t="shared" si="6"/>
        <v/>
      </c>
      <c r="V61" s="104" t="str">
        <f t="shared" si="6"/>
        <v/>
      </c>
      <c r="W61" s="104" t="str">
        <f t="shared" si="6"/>
        <v/>
      </c>
    </row>
    <row r="62" spans="1:23" x14ac:dyDescent="0.25">
      <c r="A62" s="218">
        <v>40674</v>
      </c>
      <c r="B62" s="219">
        <v>7</v>
      </c>
      <c r="C62" s="220">
        <v>0.74652777777777779</v>
      </c>
      <c r="D62" s="220">
        <v>0.75624999999999998</v>
      </c>
      <c r="E62" s="115">
        <f t="shared" si="2"/>
        <v>13.99999999999995</v>
      </c>
      <c r="F62" s="127">
        <f t="shared" si="4"/>
        <v>33</v>
      </c>
      <c r="G62" s="349"/>
      <c r="H62" s="160">
        <v>3</v>
      </c>
      <c r="I62" s="160"/>
      <c r="J62" s="160" t="str">
        <f>INDEX('Daily Activity List'!B:B,MATCH(A62,'Daily Activity List'!$A:$A))</f>
        <v>ClO2 - Characterization Sampling3</v>
      </c>
      <c r="K62" s="104" t="str">
        <f t="shared" si="5"/>
        <v/>
      </c>
      <c r="L62" s="104" t="str">
        <f t="shared" si="5"/>
        <v/>
      </c>
      <c r="M62" s="104" t="str">
        <f t="shared" si="5"/>
        <v/>
      </c>
      <c r="N62" s="104" t="str">
        <f t="shared" si="5"/>
        <v/>
      </c>
      <c r="O62" s="104" t="str">
        <f t="shared" si="5"/>
        <v/>
      </c>
      <c r="P62" s="104" t="str">
        <f t="shared" si="5"/>
        <v/>
      </c>
      <c r="Q62" s="104" t="str">
        <f t="shared" si="5"/>
        <v/>
      </c>
      <c r="R62" s="104" t="str">
        <f t="shared" si="5"/>
        <v/>
      </c>
      <c r="S62" s="104" t="str">
        <f t="shared" si="6"/>
        <v/>
      </c>
      <c r="T62" s="104">
        <f t="shared" si="6"/>
        <v>46.99999999999995</v>
      </c>
      <c r="U62" s="104" t="str">
        <f t="shared" si="6"/>
        <v/>
      </c>
      <c r="V62" s="104" t="str">
        <f t="shared" si="6"/>
        <v/>
      </c>
      <c r="W62" s="104" t="str">
        <f t="shared" si="6"/>
        <v/>
      </c>
    </row>
    <row r="63" spans="1:23" x14ac:dyDescent="0.25">
      <c r="A63" s="218">
        <v>40674</v>
      </c>
      <c r="B63" s="219">
        <v>8</v>
      </c>
      <c r="C63" s="220">
        <v>0.69791666666666663</v>
      </c>
      <c r="D63" s="220">
        <v>0.71597222222222223</v>
      </c>
      <c r="E63" s="115">
        <f t="shared" si="2"/>
        <v>26.000000000000068</v>
      </c>
      <c r="F63" s="127">
        <f t="shared" si="4"/>
        <v>33</v>
      </c>
      <c r="G63" s="349"/>
      <c r="H63" s="160">
        <v>3</v>
      </c>
      <c r="I63" s="160"/>
      <c r="J63" s="160" t="str">
        <f>INDEX('Daily Activity List'!B:B,MATCH(A63,'Daily Activity List'!$A:$A))</f>
        <v>ClO2 - Characterization Sampling3</v>
      </c>
      <c r="K63" s="104" t="str">
        <f t="shared" si="5"/>
        <v/>
      </c>
      <c r="L63" s="104" t="str">
        <f t="shared" si="5"/>
        <v/>
      </c>
      <c r="M63" s="104" t="str">
        <f t="shared" si="5"/>
        <v/>
      </c>
      <c r="N63" s="104" t="str">
        <f t="shared" si="5"/>
        <v/>
      </c>
      <c r="O63" s="104" t="str">
        <f t="shared" si="5"/>
        <v/>
      </c>
      <c r="P63" s="104" t="str">
        <f t="shared" si="5"/>
        <v/>
      </c>
      <c r="Q63" s="104" t="str">
        <f t="shared" si="5"/>
        <v/>
      </c>
      <c r="R63" s="104" t="str">
        <f t="shared" si="5"/>
        <v/>
      </c>
      <c r="S63" s="104" t="str">
        <f t="shared" si="6"/>
        <v/>
      </c>
      <c r="T63" s="104">
        <f t="shared" si="6"/>
        <v>59.000000000000071</v>
      </c>
      <c r="U63" s="104" t="str">
        <f t="shared" si="6"/>
        <v/>
      </c>
      <c r="V63" s="104" t="str">
        <f t="shared" si="6"/>
        <v/>
      </c>
      <c r="W63" s="104" t="str">
        <f t="shared" si="6"/>
        <v/>
      </c>
    </row>
    <row r="64" spans="1:23" s="51" customFormat="1" x14ac:dyDescent="0.25"/>
    <row r="65" s="51" customFormat="1" x14ac:dyDescent="0.25"/>
    <row r="66" s="51" customFormat="1" x14ac:dyDescent="0.25"/>
    <row r="67" s="51" customFormat="1" x14ac:dyDescent="0.25"/>
    <row r="68" s="51" customFormat="1" x14ac:dyDescent="0.25"/>
  </sheetData>
  <printOptions horizontalCentered="1"/>
  <pageMargins left="0.7" right="0.7" top="0.75" bottom="0.75" header="0.3" footer="0.3"/>
  <pageSetup scale="49" orientation="portrait" r:id="rId1"/>
  <headerFooter>
    <oddHeader>&amp;C&amp;F</oddHeader>
    <oddFooter>&amp;LFor Official Use Only&amp;C&amp;A&amp;R&amp;D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pageSetUpPr fitToPage="1"/>
  </sheetPr>
  <dimension ref="A1:Q14"/>
  <sheetViews>
    <sheetView workbookViewId="0">
      <selection activeCell="B14" sqref="B14"/>
    </sheetView>
  </sheetViews>
  <sheetFormatPr defaultRowHeight="15" x14ac:dyDescent="0.25"/>
  <cols>
    <col min="1" max="15" width="9.140625" style="1"/>
    <col min="16" max="16" width="35.42578125" customWidth="1"/>
    <col min="17" max="17" width="11.28515625" customWidth="1"/>
  </cols>
  <sheetData>
    <row r="1" spans="1:17" s="14" customFormat="1" ht="99" customHeight="1" x14ac:dyDescent="0.25">
      <c r="A1" s="350" t="s">
        <v>1215</v>
      </c>
      <c r="B1" s="350" t="s">
        <v>1216</v>
      </c>
      <c r="C1" s="350" t="s">
        <v>1217</v>
      </c>
      <c r="D1" s="350" t="s">
        <v>1218</v>
      </c>
      <c r="E1" s="350" t="s">
        <v>1219</v>
      </c>
      <c r="F1" s="350" t="s">
        <v>1220</v>
      </c>
      <c r="G1" s="350" t="s">
        <v>1221</v>
      </c>
      <c r="H1" s="350" t="s">
        <v>1222</v>
      </c>
      <c r="I1" s="350" t="s">
        <v>1223</v>
      </c>
      <c r="J1" s="350" t="s">
        <v>1224</v>
      </c>
      <c r="K1" s="350" t="s">
        <v>1225</v>
      </c>
      <c r="L1" s="350" t="s">
        <v>1226</v>
      </c>
      <c r="M1" s="350" t="s">
        <v>1227</v>
      </c>
      <c r="N1" s="350" t="s">
        <v>1228</v>
      </c>
      <c r="O1" s="350" t="s">
        <v>1229</v>
      </c>
      <c r="P1" s="75" t="s">
        <v>1230</v>
      </c>
      <c r="Q1" s="78"/>
    </row>
    <row r="2" spans="1:17" x14ac:dyDescent="0.25">
      <c r="A2" s="84" t="s">
        <v>1231</v>
      </c>
      <c r="B2" s="85">
        <f>'Lab-UT'!G32</f>
        <v>1.0044421217663966</v>
      </c>
      <c r="C2" s="85">
        <f>'Lab-UT'!G33</f>
        <v>0.78810035250055077</v>
      </c>
      <c r="D2" s="85">
        <f>'Lab-UT'!G34</f>
        <v>0.69841675178753826</v>
      </c>
      <c r="E2" s="173">
        <f>B2*'Team Makeup'!$N$12</f>
        <v>143.13300235171153</v>
      </c>
      <c r="F2" s="173">
        <f>C2*'Team Makeup'!$N$12</f>
        <v>112.30430023132848</v>
      </c>
      <c r="G2" s="173">
        <f>D2*'Team Makeup'!$N$12</f>
        <v>99.524387129724204</v>
      </c>
      <c r="H2" s="171">
        <f>(Q10+Q11)/('Numbers of Samples'!E2+'Numbers of Samples'!E3+'Numbers of Samples'!E6)</f>
        <v>41.863544592030358</v>
      </c>
      <c r="I2" s="171">
        <f>(Q12*Knobs!B9/Knobs!B8)/('Numbers of Samples'!E2+'Numbers of Samples'!E3+'Numbers of Samples'!E6)</f>
        <v>1.8703301707779882</v>
      </c>
      <c r="J2" s="171">
        <f>E2+$H$2+$H$3</f>
        <v>184.99654694374189</v>
      </c>
      <c r="K2" s="171">
        <f t="shared" ref="K2:L2" si="0">F2+$H$2+$H$3</f>
        <v>154.16784482335885</v>
      </c>
      <c r="L2" s="171">
        <f t="shared" si="0"/>
        <v>141.38793172175457</v>
      </c>
      <c r="M2" s="154">
        <f>AVERAGE(analytical_cost_HEPA,analytical_cost_spongestick,analytical_cost_swab,analytical_cost_epawipes)/$B$14</f>
        <v>158.70950944364239</v>
      </c>
      <c r="N2" s="173">
        <f>Q8</f>
        <v>154.28571428571428</v>
      </c>
      <c r="O2" s="173">
        <f>Q4</f>
        <v>426.47058823529414</v>
      </c>
      <c r="P2" s="190" t="s">
        <v>1232</v>
      </c>
      <c r="Q2" s="243">
        <v>145000</v>
      </c>
    </row>
    <row r="3" spans="1:17" x14ac:dyDescent="0.25">
      <c r="A3" s="84"/>
      <c r="B3" s="85"/>
      <c r="C3" s="85"/>
      <c r="D3" s="85"/>
      <c r="E3" s="173"/>
      <c r="F3" s="173"/>
      <c r="G3" s="173"/>
      <c r="H3" s="173"/>
      <c r="I3" s="173"/>
      <c r="J3" s="173"/>
      <c r="K3" s="173"/>
      <c r="L3" s="173"/>
      <c r="M3" s="85"/>
      <c r="N3" s="173"/>
      <c r="O3" s="173"/>
      <c r="P3" s="190" t="s">
        <v>1233</v>
      </c>
      <c r="Q3" s="86">
        <f>'Numbers of Samples'!E5</f>
        <v>340</v>
      </c>
    </row>
    <row r="4" spans="1:17" x14ac:dyDescent="0.25">
      <c r="A4" s="84"/>
      <c r="B4" s="85"/>
      <c r="C4" s="85"/>
      <c r="D4" s="85"/>
      <c r="E4" s="173"/>
      <c r="F4" s="173"/>
      <c r="G4" s="173"/>
      <c r="H4" s="173"/>
      <c r="I4" s="173"/>
      <c r="J4" s="173"/>
      <c r="K4" s="173"/>
      <c r="L4" s="173"/>
      <c r="M4" s="85"/>
      <c r="N4" s="173"/>
      <c r="O4" s="173"/>
      <c r="P4" s="190" t="s">
        <v>1234</v>
      </c>
      <c r="Q4" s="185">
        <f>Q2/Q3</f>
        <v>426.47058823529414</v>
      </c>
    </row>
    <row r="5" spans="1:17" x14ac:dyDescent="0.25">
      <c r="A5" s="84"/>
      <c r="B5" s="85"/>
      <c r="C5" s="85"/>
      <c r="D5" s="85"/>
      <c r="E5" s="173"/>
      <c r="F5" s="173"/>
      <c r="G5" s="173"/>
      <c r="H5" s="173"/>
      <c r="I5" s="173"/>
      <c r="J5" s="173"/>
      <c r="K5" s="173"/>
      <c r="L5" s="173"/>
      <c r="M5" s="85"/>
      <c r="N5" s="173"/>
      <c r="O5" s="173"/>
      <c r="P5" s="83"/>
      <c r="Q5" s="86"/>
    </row>
    <row r="6" spans="1:17" x14ac:dyDescent="0.25">
      <c r="A6" s="84"/>
      <c r="B6" s="85"/>
      <c r="C6" s="85"/>
      <c r="D6" s="85"/>
      <c r="E6" s="173"/>
      <c r="F6" s="173"/>
      <c r="G6" s="173"/>
      <c r="H6" s="173"/>
      <c r="I6" s="173"/>
      <c r="J6" s="173"/>
      <c r="K6" s="173"/>
      <c r="L6" s="173"/>
      <c r="M6" s="85"/>
      <c r="N6" s="173"/>
      <c r="O6" s="173"/>
      <c r="P6" s="190" t="s">
        <v>1235</v>
      </c>
      <c r="Q6" s="238">
        <v>27000</v>
      </c>
    </row>
    <row r="7" spans="1:17" x14ac:dyDescent="0.25">
      <c r="A7" s="84"/>
      <c r="B7" s="85"/>
      <c r="C7" s="85"/>
      <c r="D7" s="85"/>
      <c r="E7" s="173"/>
      <c r="F7" s="173"/>
      <c r="G7" s="173"/>
      <c r="H7" s="173"/>
      <c r="I7" s="173"/>
      <c r="J7" s="173"/>
      <c r="K7" s="173"/>
      <c r="L7" s="173"/>
      <c r="M7" s="85"/>
      <c r="N7" s="173"/>
      <c r="O7" s="173"/>
      <c r="P7" s="190" t="s">
        <v>1233</v>
      </c>
      <c r="Q7" s="94">
        <f>'Numbers of Samples'!E4</f>
        <v>175</v>
      </c>
    </row>
    <row r="8" spans="1:17" x14ac:dyDescent="0.25">
      <c r="A8" s="84"/>
      <c r="B8" s="85"/>
      <c r="C8" s="85"/>
      <c r="D8" s="85"/>
      <c r="E8" s="173"/>
      <c r="F8" s="173"/>
      <c r="G8" s="173"/>
      <c r="H8" s="173"/>
      <c r="I8" s="173"/>
      <c r="J8" s="173"/>
      <c r="K8" s="173"/>
      <c r="L8" s="173"/>
      <c r="M8" s="85"/>
      <c r="N8" s="173"/>
      <c r="O8" s="173"/>
      <c r="P8" s="190" t="s">
        <v>1234</v>
      </c>
      <c r="Q8" s="301">
        <f>Q6/Q7</f>
        <v>154.28571428571428</v>
      </c>
    </row>
    <row r="9" spans="1:17" x14ac:dyDescent="0.25">
      <c r="A9" s="84"/>
      <c r="B9" s="84"/>
      <c r="C9" s="84"/>
      <c r="D9" s="84"/>
      <c r="E9" s="173"/>
      <c r="F9" s="173"/>
      <c r="G9" s="173"/>
      <c r="H9" s="173"/>
      <c r="I9" s="173"/>
      <c r="J9" s="173"/>
      <c r="K9" s="173"/>
      <c r="L9" s="173"/>
      <c r="M9" s="84"/>
      <c r="N9" s="173"/>
      <c r="O9" s="173"/>
      <c r="P9" s="83"/>
      <c r="Q9" s="86"/>
    </row>
    <row r="10" spans="1:17" x14ac:dyDescent="0.25">
      <c r="A10" s="348" t="s">
        <v>319</v>
      </c>
      <c r="B10" s="239">
        <f>AVERAGE(B2)</f>
        <v>1.0044421217663966</v>
      </c>
      <c r="C10" s="239">
        <f t="shared" ref="C10:G10" si="1">AVERAGE(C2)</f>
        <v>0.78810035250055077</v>
      </c>
      <c r="D10" s="239">
        <f t="shared" si="1"/>
        <v>0.69841675178753826</v>
      </c>
      <c r="E10" s="239">
        <f t="shared" si="1"/>
        <v>143.13300235171153</v>
      </c>
      <c r="F10" s="239">
        <f t="shared" si="1"/>
        <v>112.30430023132848</v>
      </c>
      <c r="G10" s="240">
        <f t="shared" si="1"/>
        <v>99.524387129724204</v>
      </c>
      <c r="H10" s="239">
        <f>H2</f>
        <v>41.863544592030358</v>
      </c>
      <c r="I10" s="239">
        <f>I2</f>
        <v>1.8703301707779882</v>
      </c>
      <c r="J10" s="241">
        <f>J2*$B$14</f>
        <v>369.99309388748378</v>
      </c>
      <c r="K10" s="241">
        <f>K2*$B$14</f>
        <v>308.3356896467177</v>
      </c>
      <c r="L10" s="241">
        <f>L2*$B$14</f>
        <v>282.77586344350914</v>
      </c>
      <c r="M10" s="311">
        <f>M2*$B$14</f>
        <v>317.41901888728478</v>
      </c>
      <c r="N10" s="242">
        <f>AVERAGE(N2)*$B$14</f>
        <v>308.57142857142856</v>
      </c>
      <c r="O10" s="242">
        <f>AVERAGE(O2)*$B$14</f>
        <v>852.94117647058829</v>
      </c>
      <c r="P10" s="190" t="s">
        <v>1236</v>
      </c>
      <c r="Q10" s="185">
        <f>SUM('Lumped Costs'!V:V)</f>
        <v>30750</v>
      </c>
    </row>
    <row r="11" spans="1:17" x14ac:dyDescent="0.25">
      <c r="A11" s="348" t="s">
        <v>1237</v>
      </c>
      <c r="B11" s="240" t="e">
        <f>STDEV(B2)</f>
        <v>#DIV/0!</v>
      </c>
      <c r="C11" s="240" t="e">
        <f t="shared" ref="C11:G11" si="2">STDEV(C2)</f>
        <v>#DIV/0!</v>
      </c>
      <c r="D11" s="240" t="e">
        <f t="shared" si="2"/>
        <v>#DIV/0!</v>
      </c>
      <c r="E11" s="240" t="e">
        <f t="shared" si="2"/>
        <v>#DIV/0!</v>
      </c>
      <c r="F11" s="240" t="e">
        <f t="shared" si="2"/>
        <v>#DIV/0!</v>
      </c>
      <c r="G11" s="240" t="e">
        <f t="shared" si="2"/>
        <v>#DIV/0!</v>
      </c>
      <c r="H11" s="240">
        <v>0</v>
      </c>
      <c r="I11" s="240">
        <v>0</v>
      </c>
      <c r="J11" s="242">
        <v>0</v>
      </c>
      <c r="K11" s="242">
        <v>0</v>
      </c>
      <c r="L11" s="242">
        <v>0</v>
      </c>
      <c r="M11" s="242">
        <v>0</v>
      </c>
      <c r="N11" s="242">
        <v>0</v>
      </c>
      <c r="O11" s="242">
        <v>0</v>
      </c>
      <c r="P11" s="190" t="s">
        <v>1238</v>
      </c>
      <c r="Q11" s="185">
        <f>SUM('Purchase Orders'!T:T)</f>
        <v>79560.44</v>
      </c>
    </row>
    <row r="12" spans="1:17" x14ac:dyDescent="0.25">
      <c r="A12" s="84"/>
      <c r="B12" s="84"/>
      <c r="C12" s="84"/>
      <c r="D12" s="84"/>
      <c r="E12" s="84"/>
      <c r="F12" s="84"/>
      <c r="G12" s="84"/>
      <c r="H12" s="84"/>
      <c r="I12" s="84"/>
      <c r="J12" s="84"/>
      <c r="K12" s="84"/>
      <c r="L12" s="84"/>
      <c r="M12" s="84"/>
      <c r="N12" s="84"/>
      <c r="O12" s="84"/>
      <c r="P12" s="190" t="s">
        <v>1239</v>
      </c>
      <c r="Q12" s="185">
        <f>SUM('Purchase Orders'!U:U)</f>
        <v>49283.199999999997</v>
      </c>
    </row>
    <row r="13" spans="1:17" ht="60" x14ac:dyDescent="0.25">
      <c r="B13" s="2"/>
      <c r="C13" s="2"/>
      <c r="D13" s="2"/>
      <c r="E13" s="2"/>
      <c r="F13" s="2"/>
      <c r="G13" s="2"/>
      <c r="H13" s="2"/>
      <c r="I13" s="2"/>
      <c r="J13" s="2"/>
      <c r="K13" s="2"/>
      <c r="L13" s="350" t="s">
        <v>1240</v>
      </c>
      <c r="M13" s="154">
        <f>AVERAGE(analytical_cost_HEPA,analytical_cost_spongestick,analytical_cost_swab,analytical_cost_epawipes)</f>
        <v>317.41901888728478</v>
      </c>
      <c r="N13" s="345" t="s">
        <v>1241</v>
      </c>
      <c r="O13" s="2"/>
    </row>
    <row r="14" spans="1:17" ht="75" x14ac:dyDescent="0.25">
      <c r="A14" s="75" t="s">
        <v>1242</v>
      </c>
      <c r="B14" s="346">
        <f>Knobs!B11</f>
        <v>2</v>
      </c>
      <c r="L14" s="350" t="s">
        <v>1243</v>
      </c>
      <c r="M14" s="156">
        <f>(5+20+5+10+10+20)/60*lab_analyst_team_labor_rate</f>
        <v>166.25</v>
      </c>
      <c r="N14" s="345" t="s">
        <v>1241</v>
      </c>
      <c r="P14" s="270" t="s">
        <v>1244</v>
      </c>
    </row>
  </sheetData>
  <printOptions horizontalCentered="1"/>
  <pageMargins left="0.7" right="0.7" top="0.75" bottom="0.75" header="0.3" footer="0.3"/>
  <pageSetup scale="67" orientation="landscape" r:id="rId1"/>
  <headerFooter>
    <oddHeader>&amp;C&amp;F</oddHeader>
    <oddFooter>&amp;LFor Official Use Only&amp;C&amp;A&amp;R&amp;D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pageSetUpPr fitToPage="1"/>
  </sheetPr>
  <dimension ref="A1:O42"/>
  <sheetViews>
    <sheetView workbookViewId="0">
      <selection activeCell="B2" sqref="B2"/>
    </sheetView>
  </sheetViews>
  <sheetFormatPr defaultRowHeight="15" x14ac:dyDescent="0.25"/>
  <cols>
    <col min="1" max="1" width="9.140625" style="8"/>
    <col min="2" max="2" width="34.28515625" customWidth="1"/>
    <col min="3" max="3" width="9.140625" style="1"/>
    <col min="4" max="4" width="9.85546875" style="1" customWidth="1"/>
    <col min="5" max="5" width="12.7109375" style="1" customWidth="1"/>
    <col min="6" max="6" width="10" style="1" customWidth="1"/>
    <col min="7" max="7" width="15.28515625" style="1" customWidth="1"/>
    <col min="8" max="8" width="14.42578125" style="1" customWidth="1"/>
    <col min="9" max="10" width="9.140625" style="1"/>
    <col min="11" max="11" width="12.5703125" style="1" customWidth="1"/>
    <col min="12" max="12" width="9.140625" style="1"/>
    <col min="13" max="13" width="9.140625" style="13"/>
    <col min="14" max="14" width="25.140625" customWidth="1"/>
  </cols>
  <sheetData>
    <row r="1" spans="1:14" s="14" customFormat="1" ht="75" x14ac:dyDescent="0.25">
      <c r="A1" s="81" t="s">
        <v>33</v>
      </c>
      <c r="B1" s="75" t="s">
        <v>550</v>
      </c>
      <c r="C1" s="350" t="s">
        <v>1245</v>
      </c>
      <c r="D1" s="350" t="s">
        <v>1246</v>
      </c>
      <c r="E1" s="350" t="s">
        <v>1247</v>
      </c>
      <c r="F1" s="350" t="s">
        <v>1248</v>
      </c>
      <c r="G1" s="350" t="s">
        <v>1249</v>
      </c>
      <c r="H1" s="350" t="s">
        <v>1250</v>
      </c>
      <c r="I1" s="350" t="s">
        <v>1251</v>
      </c>
      <c r="J1" s="350" t="s">
        <v>1252</v>
      </c>
      <c r="K1" s="350" t="s">
        <v>1253</v>
      </c>
      <c r="L1" s="350" t="s">
        <v>1254</v>
      </c>
      <c r="M1" s="82" t="s">
        <v>1255</v>
      </c>
      <c r="N1" s="350" t="s">
        <v>184</v>
      </c>
    </row>
    <row r="2" spans="1:14" x14ac:dyDescent="0.25">
      <c r="A2" s="91">
        <f>'Daily Activity List'!A2</f>
        <v>40649</v>
      </c>
      <c r="B2" s="92" t="str">
        <f>'Daily Activity List'!B2</f>
        <v>Dissemination</v>
      </c>
      <c r="C2" s="93"/>
      <c r="D2" s="93"/>
      <c r="E2" s="93"/>
      <c r="F2" s="93"/>
      <c r="G2" s="93"/>
      <c r="H2" s="93"/>
      <c r="I2" s="93"/>
      <c r="J2" s="93"/>
      <c r="K2" s="93"/>
      <c r="L2" s="93"/>
      <c r="M2" s="85"/>
      <c r="N2" s="83"/>
    </row>
    <row r="3" spans="1:14" x14ac:dyDescent="0.25">
      <c r="A3" s="91">
        <f>'Daily Activity List'!A3</f>
        <v>40650</v>
      </c>
      <c r="B3" s="92" t="str">
        <f>'Daily Activity List'!B3</f>
        <v>VHP - Characterization Sampling1</v>
      </c>
      <c r="C3" s="93">
        <v>11</v>
      </c>
      <c r="D3" s="93"/>
      <c r="E3" s="93"/>
      <c r="F3" s="93"/>
      <c r="G3" s="93"/>
      <c r="H3" s="93"/>
      <c r="I3" s="93"/>
      <c r="J3" s="93"/>
      <c r="K3" s="93">
        <v>1</v>
      </c>
      <c r="L3" s="93"/>
      <c r="M3" s="85">
        <f>3+3/60</f>
        <v>3.05</v>
      </c>
      <c r="N3" s="83"/>
    </row>
    <row r="4" spans="1:14" x14ac:dyDescent="0.25">
      <c r="A4" s="91">
        <f>'Daily Activity List'!A4</f>
        <v>40651</v>
      </c>
      <c r="B4" s="92" t="str">
        <f>'Daily Activity List'!B4</f>
        <v>VHP - Characterization Sampling1</v>
      </c>
      <c r="C4" s="93">
        <v>3</v>
      </c>
      <c r="D4" s="93"/>
      <c r="E4" s="93"/>
      <c r="F4" s="93"/>
      <c r="G4" s="93"/>
      <c r="H4" s="93"/>
      <c r="I4" s="93"/>
      <c r="J4" s="93"/>
      <c r="K4" s="93"/>
      <c r="L4" s="93"/>
      <c r="M4" s="85">
        <f>2+9/60</f>
        <v>2.15</v>
      </c>
      <c r="N4" s="83"/>
    </row>
    <row r="5" spans="1:14" x14ac:dyDescent="0.25">
      <c r="A5" s="91">
        <f>'Daily Activity List'!A5</f>
        <v>40652</v>
      </c>
      <c r="B5" s="92" t="str">
        <f>'Daily Activity List'!B5</f>
        <v>VHP -  Decon</v>
      </c>
      <c r="C5" s="93"/>
      <c r="D5" s="93"/>
      <c r="E5" s="93">
        <v>2</v>
      </c>
      <c r="F5" s="93"/>
      <c r="G5" s="93"/>
      <c r="H5" s="93"/>
      <c r="I5" s="93"/>
      <c r="J5" s="93"/>
      <c r="K5" s="93"/>
      <c r="L5" s="93"/>
      <c r="M5" s="85">
        <f>2+6/60</f>
        <v>2.1</v>
      </c>
      <c r="N5" s="83"/>
    </row>
    <row r="6" spans="1:14" x14ac:dyDescent="0.25">
      <c r="A6" s="91">
        <f>'Daily Activity List'!A6</f>
        <v>40653</v>
      </c>
      <c r="B6" s="92" t="str">
        <f>'Daily Activity List'!B6</f>
        <v>VHP -  Decon</v>
      </c>
      <c r="C6" s="93"/>
      <c r="D6" s="93"/>
      <c r="E6" s="93">
        <v>1</v>
      </c>
      <c r="F6" s="93"/>
      <c r="G6" s="93"/>
      <c r="H6" s="93"/>
      <c r="I6" s="93"/>
      <c r="J6" s="93">
        <v>1</v>
      </c>
      <c r="K6" s="93"/>
      <c r="L6" s="93"/>
      <c r="M6" s="85">
        <f>11/60</f>
        <v>0.18333333333333332</v>
      </c>
      <c r="N6" s="83"/>
    </row>
    <row r="7" spans="1:14" x14ac:dyDescent="0.25">
      <c r="A7" s="91">
        <f>'Daily Activity List'!A7</f>
        <v>40654</v>
      </c>
      <c r="B7" s="92" t="str">
        <f>'Daily Activity List'!B7</f>
        <v>VHP -  Decon</v>
      </c>
      <c r="C7" s="93"/>
      <c r="D7" s="93"/>
      <c r="E7" s="93">
        <v>1</v>
      </c>
      <c r="F7" s="93"/>
      <c r="G7" s="93"/>
      <c r="H7" s="93"/>
      <c r="I7" s="93"/>
      <c r="J7" s="93">
        <v>1</v>
      </c>
      <c r="K7" s="93"/>
      <c r="L7" s="93"/>
      <c r="M7" s="85">
        <f>1+22/60</f>
        <v>1.3666666666666667</v>
      </c>
      <c r="N7" s="83"/>
    </row>
    <row r="8" spans="1:14" x14ac:dyDescent="0.25">
      <c r="A8" s="91">
        <f>'Daily Activity List'!A8</f>
        <v>40655</v>
      </c>
      <c r="B8" s="92" t="str">
        <f>'Daily Activity List'!B8</f>
        <v>VHP - Clearance Sampling</v>
      </c>
      <c r="C8" s="93">
        <v>12</v>
      </c>
      <c r="D8" s="93"/>
      <c r="E8" s="93"/>
      <c r="F8" s="93"/>
      <c r="G8" s="93">
        <v>1</v>
      </c>
      <c r="H8" s="93">
        <v>0</v>
      </c>
      <c r="I8" s="93"/>
      <c r="J8" s="93">
        <v>1</v>
      </c>
      <c r="K8" s="93">
        <v>1</v>
      </c>
      <c r="L8" s="93"/>
      <c r="M8" s="85">
        <f>2+25/60</f>
        <v>2.4166666666666665</v>
      </c>
      <c r="N8" s="83"/>
    </row>
    <row r="9" spans="1:14" x14ac:dyDescent="0.25">
      <c r="A9" s="91">
        <f>'Daily Activity List'!A9</f>
        <v>40656</v>
      </c>
      <c r="B9" s="92" t="str">
        <f>'Daily Activity List'!B9</f>
        <v>VHP - Clearance Sampling</v>
      </c>
      <c r="C9" s="93">
        <v>8</v>
      </c>
      <c r="D9" s="93"/>
      <c r="E9" s="93"/>
      <c r="F9" s="93"/>
      <c r="G9" s="93"/>
      <c r="H9" s="93">
        <v>2</v>
      </c>
      <c r="I9" s="93"/>
      <c r="J9" s="93">
        <v>1</v>
      </c>
      <c r="K9" s="93">
        <v>1</v>
      </c>
      <c r="L9" s="93"/>
      <c r="M9" s="85">
        <f>1+44/60</f>
        <v>1.7333333333333334</v>
      </c>
      <c r="N9" s="83"/>
    </row>
    <row r="10" spans="1:14" x14ac:dyDescent="0.25">
      <c r="A10" s="91">
        <f>'Daily Activity List'!A10</f>
        <v>40657</v>
      </c>
      <c r="B10" s="92" t="str">
        <f>'Daily Activity List'!B10</f>
        <v>DAY OFF</v>
      </c>
      <c r="C10" s="93"/>
      <c r="D10" s="93"/>
      <c r="E10" s="93"/>
      <c r="F10" s="93"/>
      <c r="G10" s="93"/>
      <c r="H10" s="93"/>
      <c r="I10" s="93"/>
      <c r="J10" s="93"/>
      <c r="K10" s="93"/>
      <c r="L10" s="93"/>
      <c r="M10" s="85"/>
      <c r="N10" s="83"/>
    </row>
    <row r="11" spans="1:14" x14ac:dyDescent="0.25">
      <c r="A11" s="91">
        <f>'Daily Activity List'!A11</f>
        <v>40658</v>
      </c>
      <c r="B11" s="92" t="str">
        <f>'Daily Activity List'!B11</f>
        <v>Dissemination</v>
      </c>
      <c r="C11" s="93"/>
      <c r="D11" s="93"/>
      <c r="E11" s="93"/>
      <c r="F11" s="93"/>
      <c r="G11" s="93">
        <v>1</v>
      </c>
      <c r="H11" s="93"/>
      <c r="I11" s="93"/>
      <c r="J11" s="93"/>
      <c r="K11" s="93"/>
      <c r="L11" s="93">
        <v>1</v>
      </c>
      <c r="M11" s="85">
        <f>34/60</f>
        <v>0.56666666666666665</v>
      </c>
      <c r="N11" s="83"/>
    </row>
    <row r="12" spans="1:14" x14ac:dyDescent="0.25">
      <c r="A12" s="91">
        <f>'Daily Activity List'!A12</f>
        <v>40659</v>
      </c>
      <c r="B12" s="92" t="str">
        <f>'Daily Activity List'!B12</f>
        <v>AB - Characterization Sampling2</v>
      </c>
      <c r="C12" s="93">
        <v>16</v>
      </c>
      <c r="D12" s="93"/>
      <c r="E12" s="93"/>
      <c r="F12" s="93"/>
      <c r="G12" s="93">
        <v>1</v>
      </c>
      <c r="H12" s="93"/>
      <c r="I12" s="93"/>
      <c r="J12" s="93"/>
      <c r="K12" s="93">
        <v>1</v>
      </c>
      <c r="L12" s="93">
        <v>1</v>
      </c>
      <c r="M12" s="85">
        <f>1+50/60</f>
        <v>1.8333333333333335</v>
      </c>
      <c r="N12" s="83"/>
    </row>
    <row r="13" spans="1:14" x14ac:dyDescent="0.25">
      <c r="A13" s="91">
        <f>'Daily Activity List'!A13</f>
        <v>40660</v>
      </c>
      <c r="B13" s="92" t="str">
        <f>'Daily Activity List'!B13</f>
        <v>AB - Characterization Sampling2</v>
      </c>
      <c r="C13" s="93"/>
      <c r="D13" s="93"/>
      <c r="E13" s="93"/>
      <c r="F13" s="93"/>
      <c r="G13" s="93"/>
      <c r="H13" s="93"/>
      <c r="I13" s="93"/>
      <c r="J13" s="93"/>
      <c r="K13" s="93"/>
      <c r="L13" s="93"/>
      <c r="M13" s="85"/>
      <c r="N13" s="83"/>
    </row>
    <row r="14" spans="1:14" x14ac:dyDescent="0.25">
      <c r="A14" s="91">
        <f>'Daily Activity List'!A14</f>
        <v>40661</v>
      </c>
      <c r="B14" s="92" t="str">
        <f>'Daily Activity List'!B14</f>
        <v>AB Decon - Removal</v>
      </c>
      <c r="C14" s="93"/>
      <c r="D14" s="93"/>
      <c r="E14" s="93"/>
      <c r="F14" s="93">
        <v>9</v>
      </c>
      <c r="G14" s="93"/>
      <c r="H14" s="93"/>
      <c r="I14" s="93"/>
      <c r="J14" s="93"/>
      <c r="K14" s="93"/>
      <c r="L14" s="93"/>
      <c r="M14" s="85">
        <f>1+43/60</f>
        <v>1.7166666666666668</v>
      </c>
      <c r="N14" s="83"/>
    </row>
    <row r="15" spans="1:14" x14ac:dyDescent="0.25">
      <c r="A15" s="91">
        <f>'Daily Activity List'!A15</f>
        <v>40662</v>
      </c>
      <c r="B15" s="92" t="str">
        <f>'Daily Activity List'!B15</f>
        <v>AB Decon - Removal</v>
      </c>
      <c r="C15" s="93"/>
      <c r="D15" s="93"/>
      <c r="E15" s="93"/>
      <c r="F15" s="93">
        <v>8</v>
      </c>
      <c r="G15" s="93">
        <v>1</v>
      </c>
      <c r="H15" s="93"/>
      <c r="I15" s="93"/>
      <c r="J15" s="93"/>
      <c r="K15" s="93"/>
      <c r="L15" s="93"/>
      <c r="M15" s="85">
        <f>2+8/60</f>
        <v>2.1333333333333333</v>
      </c>
      <c r="N15" s="83"/>
    </row>
    <row r="16" spans="1:14" x14ac:dyDescent="0.25">
      <c r="A16" s="91">
        <f>'Daily Activity List'!A16</f>
        <v>40663</v>
      </c>
      <c r="B16" s="92" t="str">
        <f>'Daily Activity List'!B16</f>
        <v>AB Decon - Spray</v>
      </c>
      <c r="C16" s="93"/>
      <c r="D16" s="93">
        <v>4</v>
      </c>
      <c r="E16" s="93"/>
      <c r="F16" s="93"/>
      <c r="G16" s="93">
        <v>1</v>
      </c>
      <c r="H16" s="93"/>
      <c r="I16" s="93"/>
      <c r="J16" s="93"/>
      <c r="K16" s="93"/>
      <c r="L16" s="93"/>
      <c r="M16" s="85">
        <f>2+10/60</f>
        <v>2.1666666666666665</v>
      </c>
      <c r="N16" s="83"/>
    </row>
    <row r="17" spans="1:14" x14ac:dyDescent="0.25">
      <c r="A17" s="91">
        <f>'Daily Activity List'!A17</f>
        <v>40664</v>
      </c>
      <c r="B17" s="92" t="str">
        <f>'Daily Activity List'!B17</f>
        <v>AB Decon - Dry</v>
      </c>
      <c r="C17" s="93"/>
      <c r="D17" s="93">
        <v>6</v>
      </c>
      <c r="E17" s="93"/>
      <c r="F17" s="93"/>
      <c r="G17" s="93">
        <v>1</v>
      </c>
      <c r="H17" s="93"/>
      <c r="I17" s="93"/>
      <c r="J17" s="93">
        <v>2</v>
      </c>
      <c r="K17" s="93"/>
      <c r="L17" s="93"/>
      <c r="M17" s="85">
        <f>1+8/60</f>
        <v>1.1333333333333333</v>
      </c>
      <c r="N17" s="83"/>
    </row>
    <row r="18" spans="1:14" x14ac:dyDescent="0.25">
      <c r="A18" s="91">
        <f>'Daily Activity List'!A18</f>
        <v>40665</v>
      </c>
      <c r="B18" s="92" t="str">
        <f>'Daily Activity List'!B18</f>
        <v>DAY OFF</v>
      </c>
      <c r="C18" s="93"/>
      <c r="D18" s="93"/>
      <c r="E18" s="93"/>
      <c r="F18" s="93"/>
      <c r="G18" s="93"/>
      <c r="H18" s="93"/>
      <c r="I18" s="93"/>
      <c r="J18" s="93"/>
      <c r="K18" s="93"/>
      <c r="L18" s="93"/>
      <c r="M18" s="85"/>
      <c r="N18" s="83"/>
    </row>
    <row r="19" spans="1:14" x14ac:dyDescent="0.25">
      <c r="A19" s="91">
        <f>'Daily Activity List'!A19</f>
        <v>40666</v>
      </c>
      <c r="B19" s="92" t="str">
        <f>'Daily Activity List'!B19</f>
        <v>AB Decon - Dry</v>
      </c>
      <c r="C19" s="93"/>
      <c r="D19" s="93"/>
      <c r="E19" s="93"/>
      <c r="F19" s="93"/>
      <c r="G19" s="93"/>
      <c r="H19" s="93"/>
      <c r="I19" s="93"/>
      <c r="J19" s="93"/>
      <c r="K19" s="93"/>
      <c r="L19" s="93"/>
      <c r="M19" s="85"/>
      <c r="N19" s="83"/>
    </row>
    <row r="20" spans="1:14" x14ac:dyDescent="0.25">
      <c r="A20" s="91">
        <f>'Daily Activity List'!A20</f>
        <v>40667</v>
      </c>
      <c r="B20" s="92" t="str">
        <f>'Daily Activity List'!B20</f>
        <v>AB Decon - Dry</v>
      </c>
      <c r="C20" s="93"/>
      <c r="D20" s="93"/>
      <c r="E20" s="93"/>
      <c r="F20" s="93"/>
      <c r="G20" s="93"/>
      <c r="H20" s="93"/>
      <c r="I20" s="93"/>
      <c r="J20" s="93"/>
      <c r="K20" s="93"/>
      <c r="L20" s="93"/>
      <c r="M20" s="85"/>
      <c r="N20" s="83"/>
    </row>
    <row r="21" spans="1:14" x14ac:dyDescent="0.25">
      <c r="A21" s="91">
        <f>'Daily Activity List'!A21</f>
        <v>40668</v>
      </c>
      <c r="B21" s="92" t="str">
        <f>'Daily Activity List'!B21</f>
        <v>AB - Clearance Sampling</v>
      </c>
      <c r="C21" s="93">
        <v>9</v>
      </c>
      <c r="D21" s="93"/>
      <c r="E21" s="93"/>
      <c r="F21" s="93"/>
      <c r="G21" s="93"/>
      <c r="H21" s="93"/>
      <c r="I21" s="93"/>
      <c r="J21" s="93"/>
      <c r="K21" s="93">
        <v>1</v>
      </c>
      <c r="L21" s="93"/>
      <c r="M21" s="85">
        <f>2+44/60</f>
        <v>2.7333333333333334</v>
      </c>
      <c r="N21" s="83"/>
    </row>
    <row r="22" spans="1:14" x14ac:dyDescent="0.25">
      <c r="A22" s="91">
        <f>'Daily Activity List'!A22</f>
        <v>40669</v>
      </c>
      <c r="B22" s="92" t="str">
        <f>'Daily Activity List'!B22</f>
        <v>AB - Clearance Sampling</v>
      </c>
      <c r="C22" s="93">
        <v>4</v>
      </c>
      <c r="D22" s="93"/>
      <c r="E22" s="93"/>
      <c r="F22" s="93"/>
      <c r="G22" s="93">
        <v>1</v>
      </c>
      <c r="H22" s="93">
        <v>2</v>
      </c>
      <c r="I22" s="93"/>
      <c r="J22" s="93"/>
      <c r="K22" s="93"/>
      <c r="L22" s="93">
        <v>2</v>
      </c>
      <c r="M22" s="85">
        <f>1+17/60</f>
        <v>1.2833333333333332</v>
      </c>
      <c r="N22" s="83"/>
    </row>
    <row r="23" spans="1:14" x14ac:dyDescent="0.25">
      <c r="A23" s="91">
        <f>'Daily Activity List'!A23</f>
        <v>40670</v>
      </c>
      <c r="B23" s="92" t="str">
        <f>'Daily Activity List'!B23</f>
        <v>DAY OFF</v>
      </c>
      <c r="C23" s="93"/>
      <c r="D23" s="93"/>
      <c r="E23" s="93"/>
      <c r="F23" s="93"/>
      <c r="G23" s="93"/>
      <c r="H23" s="93"/>
      <c r="I23" s="93"/>
      <c r="J23" s="93"/>
      <c r="K23" s="93"/>
      <c r="L23" s="93"/>
      <c r="M23" s="85"/>
      <c r="N23" s="83"/>
    </row>
    <row r="24" spans="1:14" x14ac:dyDescent="0.25">
      <c r="A24" s="91">
        <f>'Daily Activity List'!A24</f>
        <v>40671</v>
      </c>
      <c r="B24" s="92" t="str">
        <f>'Daily Activity List'!B24</f>
        <v>DAY OFF</v>
      </c>
      <c r="C24" s="93"/>
      <c r="D24" s="93"/>
      <c r="E24" s="93"/>
      <c r="F24" s="93"/>
      <c r="G24" s="93"/>
      <c r="H24" s="93"/>
      <c r="I24" s="93"/>
      <c r="J24" s="93"/>
      <c r="K24" s="93"/>
      <c r="L24" s="93"/>
      <c r="M24" s="85"/>
      <c r="N24" s="83"/>
    </row>
    <row r="25" spans="1:14" x14ac:dyDescent="0.25">
      <c r="A25" s="91">
        <f>'Daily Activity List'!A25</f>
        <v>40672</v>
      </c>
      <c r="B25" s="92" t="str">
        <f>'Daily Activity List'!B25</f>
        <v>AB - Building Reset</v>
      </c>
      <c r="C25" s="93"/>
      <c r="D25" s="93"/>
      <c r="E25" s="93"/>
      <c r="F25" s="93"/>
      <c r="G25" s="93"/>
      <c r="H25" s="93"/>
      <c r="I25" s="93"/>
      <c r="J25" s="93"/>
      <c r="K25" s="93"/>
      <c r="L25" s="93"/>
      <c r="M25" s="85"/>
      <c r="N25" s="83"/>
    </row>
    <row r="26" spans="1:14" x14ac:dyDescent="0.25">
      <c r="A26" s="91">
        <f>'Daily Activity List'!A26</f>
        <v>40673</v>
      </c>
      <c r="B26" s="92" t="str">
        <f>'Daily Activity List'!B26</f>
        <v>Dissemination</v>
      </c>
      <c r="C26" s="93"/>
      <c r="D26" s="93"/>
      <c r="E26" s="93">
        <v>1</v>
      </c>
      <c r="F26" s="93"/>
      <c r="G26" s="93">
        <v>1</v>
      </c>
      <c r="H26" s="93"/>
      <c r="I26" s="93"/>
      <c r="J26" s="93"/>
      <c r="K26" s="93"/>
      <c r="L26" s="93">
        <v>1</v>
      </c>
      <c r="M26" s="85">
        <f>24/60</f>
        <v>0.4</v>
      </c>
      <c r="N26" s="83"/>
    </row>
    <row r="27" spans="1:14" x14ac:dyDescent="0.25">
      <c r="A27" s="91">
        <f>'Daily Activity List'!A27</f>
        <v>40674</v>
      </c>
      <c r="B27" s="92" t="str">
        <f>'Daily Activity List'!B27</f>
        <v>ClO2 - Characterization Sampling3</v>
      </c>
      <c r="C27" s="93">
        <v>13</v>
      </c>
      <c r="D27" s="93"/>
      <c r="E27" s="93"/>
      <c r="F27" s="93"/>
      <c r="G27" s="93"/>
      <c r="H27" s="93"/>
      <c r="I27" s="93"/>
      <c r="J27" s="93"/>
      <c r="K27" s="93"/>
      <c r="L27" s="93"/>
      <c r="M27" s="85">
        <f>2+39/60</f>
        <v>2.65</v>
      </c>
      <c r="N27" s="83"/>
    </row>
    <row r="28" spans="1:14" x14ac:dyDescent="0.25">
      <c r="A28" s="91">
        <f>'Daily Activity List'!A28</f>
        <v>40675</v>
      </c>
      <c r="B28" s="92" t="str">
        <f>'Daily Activity List'!B28</f>
        <v>ClO2 - Characterization Sampling3</v>
      </c>
      <c r="C28" s="93"/>
      <c r="D28" s="93"/>
      <c r="E28" s="93"/>
      <c r="F28" s="93"/>
      <c r="G28" s="93">
        <v>1</v>
      </c>
      <c r="H28" s="93"/>
      <c r="I28" s="93"/>
      <c r="J28" s="93"/>
      <c r="K28" s="93">
        <v>1</v>
      </c>
      <c r="L28" s="93">
        <v>1</v>
      </c>
      <c r="M28" s="85">
        <f>1+37/60</f>
        <v>1.6166666666666667</v>
      </c>
      <c r="N28" s="83"/>
    </row>
    <row r="29" spans="1:14" x14ac:dyDescent="0.25">
      <c r="A29" s="91">
        <f>'Daily Activity List'!A29</f>
        <v>40676</v>
      </c>
      <c r="B29" s="92" t="str">
        <f>'Daily Activity List'!B29</f>
        <v>CLO2 -  Decon</v>
      </c>
      <c r="C29" s="93"/>
      <c r="D29" s="93"/>
      <c r="E29" s="93">
        <v>1</v>
      </c>
      <c r="F29" s="93"/>
      <c r="G29" s="93"/>
      <c r="H29" s="93"/>
      <c r="I29" s="93"/>
      <c r="J29" s="93">
        <v>1</v>
      </c>
      <c r="K29" s="93"/>
      <c r="L29" s="93"/>
      <c r="M29" s="85">
        <v>1</v>
      </c>
      <c r="N29" s="83"/>
    </row>
    <row r="30" spans="1:14" x14ac:dyDescent="0.25">
      <c r="A30" s="91">
        <f>'Daily Activity List'!A30</f>
        <v>40677</v>
      </c>
      <c r="B30" s="92" t="str">
        <f>'Daily Activity List'!B30</f>
        <v>CLO2 -  Decon</v>
      </c>
      <c r="C30" s="93"/>
      <c r="D30" s="93"/>
      <c r="E30" s="93"/>
      <c r="F30" s="93"/>
      <c r="G30" s="93"/>
      <c r="H30" s="93"/>
      <c r="I30" s="93"/>
      <c r="J30" s="93"/>
      <c r="K30" s="93"/>
      <c r="L30" s="93"/>
      <c r="M30" s="85"/>
      <c r="N30" s="83"/>
    </row>
    <row r="31" spans="1:14" x14ac:dyDescent="0.25">
      <c r="A31" s="91">
        <f>'Daily Activity List'!A31</f>
        <v>40678</v>
      </c>
      <c r="B31" s="92" t="str">
        <f>'Daily Activity List'!B31</f>
        <v>CLO2 -  Decon</v>
      </c>
      <c r="C31" s="93"/>
      <c r="D31" s="93"/>
      <c r="E31" s="93"/>
      <c r="F31" s="93"/>
      <c r="G31" s="93"/>
      <c r="H31" s="93"/>
      <c r="I31" s="93"/>
      <c r="J31" s="93"/>
      <c r="K31" s="93"/>
      <c r="L31" s="93"/>
      <c r="M31" s="85"/>
      <c r="N31" s="83"/>
    </row>
    <row r="32" spans="1:14" x14ac:dyDescent="0.25">
      <c r="A32" s="91">
        <f>'Daily Activity List'!A32</f>
        <v>40679</v>
      </c>
      <c r="B32" s="92" t="str">
        <f>'Daily Activity List'!B32</f>
        <v>ClO2 - Clearance Sampling</v>
      </c>
      <c r="C32" s="93">
        <v>14</v>
      </c>
      <c r="D32" s="93"/>
      <c r="E32" s="93"/>
      <c r="F32" s="93"/>
      <c r="G32" s="93">
        <v>1</v>
      </c>
      <c r="H32" s="93"/>
      <c r="I32" s="93"/>
      <c r="J32" s="93"/>
      <c r="K32" s="93">
        <v>1</v>
      </c>
      <c r="L32" s="93"/>
      <c r="M32" s="85">
        <f>2+4/60</f>
        <v>2.0666666666666669</v>
      </c>
      <c r="N32" s="83"/>
    </row>
    <row r="33" spans="1:15" x14ac:dyDescent="0.25">
      <c r="A33" s="91">
        <f>'Daily Activity List'!A33</f>
        <v>40680</v>
      </c>
      <c r="B33" s="92" t="str">
        <f>'Daily Activity List'!B33</f>
        <v>ClO2 - Clearance Sampling</v>
      </c>
      <c r="C33" s="93"/>
      <c r="D33" s="93"/>
      <c r="E33" s="93"/>
      <c r="F33" s="93"/>
      <c r="G33" s="93"/>
      <c r="H33" s="93">
        <v>2</v>
      </c>
      <c r="I33" s="93"/>
      <c r="J33" s="93"/>
      <c r="K33" s="93"/>
      <c r="L33" s="93"/>
      <c r="M33" s="85"/>
      <c r="N33" s="83"/>
    </row>
    <row r="35" spans="1:15" s="14" customFormat="1" ht="75" x14ac:dyDescent="0.25">
      <c r="A35" s="88"/>
      <c r="B35" s="75" t="s">
        <v>550</v>
      </c>
      <c r="C35" s="351" t="s">
        <v>1245</v>
      </c>
      <c r="D35" s="350" t="s">
        <v>1246</v>
      </c>
      <c r="E35" s="350" t="s">
        <v>1247</v>
      </c>
      <c r="F35" s="350" t="s">
        <v>1248</v>
      </c>
      <c r="G35" s="350" t="s">
        <v>1249</v>
      </c>
      <c r="H35" s="350" t="s">
        <v>1250</v>
      </c>
      <c r="I35" s="350" t="s">
        <v>1251</v>
      </c>
      <c r="J35" s="350" t="s">
        <v>1252</v>
      </c>
      <c r="K35" s="350" t="s">
        <v>1253</v>
      </c>
      <c r="L35" s="350" t="s">
        <v>1254</v>
      </c>
      <c r="M35" s="82" t="s">
        <v>1255</v>
      </c>
      <c r="N35" s="82" t="s">
        <v>1256</v>
      </c>
      <c r="O35" s="350" t="s">
        <v>1257</v>
      </c>
    </row>
    <row r="36" spans="1:15" x14ac:dyDescent="0.25">
      <c r="A36" s="89"/>
      <c r="B36" s="83" t="s">
        <v>914</v>
      </c>
      <c r="C36" s="87">
        <f>SUM(C2:C10)</f>
        <v>34</v>
      </c>
      <c r="D36" s="84">
        <f t="shared" ref="D36:L36" si="0">SUM(D2:D10)</f>
        <v>0</v>
      </c>
      <c r="E36" s="84">
        <f t="shared" si="0"/>
        <v>4</v>
      </c>
      <c r="F36" s="84">
        <f t="shared" si="0"/>
        <v>0</v>
      </c>
      <c r="G36" s="84">
        <f t="shared" si="0"/>
        <v>1</v>
      </c>
      <c r="H36" s="84">
        <f t="shared" si="0"/>
        <v>2</v>
      </c>
      <c r="I36" s="84">
        <f t="shared" si="0"/>
        <v>0</v>
      </c>
      <c r="J36" s="84">
        <f t="shared" si="0"/>
        <v>4</v>
      </c>
      <c r="K36" s="84">
        <f t="shared" si="0"/>
        <v>3</v>
      </c>
      <c r="L36" s="84">
        <f t="shared" si="0"/>
        <v>0</v>
      </c>
      <c r="M36" s="85">
        <f>AVERAGE(M2:M33)</f>
        <v>1.7150000000000003</v>
      </c>
      <c r="N36" s="85">
        <f>STDEV(M2:M33)</f>
        <v>0.78139738375875567</v>
      </c>
      <c r="O36" s="152">
        <v>3</v>
      </c>
    </row>
    <row r="37" spans="1:15" x14ac:dyDescent="0.25">
      <c r="A37" s="89"/>
      <c r="B37" s="83" t="s">
        <v>915</v>
      </c>
      <c r="C37" s="87">
        <f>SUM(C11:C25)</f>
        <v>29</v>
      </c>
      <c r="D37" s="84">
        <f t="shared" ref="D37:L37" si="1">SUM(D11:D25)</f>
        <v>10</v>
      </c>
      <c r="E37" s="84">
        <f t="shared" si="1"/>
        <v>0</v>
      </c>
      <c r="F37" s="84">
        <f t="shared" si="1"/>
        <v>17</v>
      </c>
      <c r="G37" s="84">
        <f t="shared" si="1"/>
        <v>6</v>
      </c>
      <c r="H37" s="84">
        <f t="shared" si="1"/>
        <v>2</v>
      </c>
      <c r="I37" s="84">
        <f t="shared" si="1"/>
        <v>0</v>
      </c>
      <c r="J37" s="84">
        <f t="shared" si="1"/>
        <v>2</v>
      </c>
      <c r="K37" s="84">
        <f t="shared" si="1"/>
        <v>2</v>
      </c>
      <c r="L37" s="84">
        <f t="shared" si="1"/>
        <v>4</v>
      </c>
      <c r="M37" s="85">
        <f>AVERAGE(M2:M33)</f>
        <v>1.7150000000000003</v>
      </c>
      <c r="N37" s="85">
        <f>STDEV(M2:M33)</f>
        <v>0.78139738375875567</v>
      </c>
      <c r="O37" s="152">
        <v>3</v>
      </c>
    </row>
    <row r="38" spans="1:15" x14ac:dyDescent="0.25">
      <c r="A38" s="89"/>
      <c r="B38" s="83" t="s">
        <v>1258</v>
      </c>
      <c r="C38" s="87">
        <f>SUM(C26:C33)</f>
        <v>27</v>
      </c>
      <c r="D38" s="84">
        <f t="shared" ref="D38:L38" si="2">SUM(D26:D33)</f>
        <v>0</v>
      </c>
      <c r="E38" s="84">
        <f t="shared" si="2"/>
        <v>2</v>
      </c>
      <c r="F38" s="84">
        <f t="shared" si="2"/>
        <v>0</v>
      </c>
      <c r="G38" s="84">
        <f t="shared" si="2"/>
        <v>3</v>
      </c>
      <c r="H38" s="84">
        <f t="shared" si="2"/>
        <v>2</v>
      </c>
      <c r="I38" s="84">
        <f t="shared" si="2"/>
        <v>0</v>
      </c>
      <c r="J38" s="84">
        <f t="shared" si="2"/>
        <v>1</v>
      </c>
      <c r="K38" s="84">
        <f t="shared" si="2"/>
        <v>2</v>
      </c>
      <c r="L38" s="84">
        <f t="shared" si="2"/>
        <v>2</v>
      </c>
      <c r="M38" s="85">
        <f>AVERAGE(M2:M33)</f>
        <v>1.7150000000000003</v>
      </c>
      <c r="N38" s="85">
        <f>STDEV(M2:M33)</f>
        <v>0.78139738375875567</v>
      </c>
      <c r="O38" s="152">
        <v>3</v>
      </c>
    </row>
    <row r="39" spans="1:15" x14ac:dyDescent="0.25">
      <c r="A39" s="89"/>
      <c r="B39" s="83" t="s">
        <v>399</v>
      </c>
      <c r="C39" s="87">
        <f>SUM(C36:C38)</f>
        <v>90</v>
      </c>
      <c r="D39" s="84">
        <f t="shared" ref="D39:L39" si="3">SUM(D36:D38)</f>
        <v>10</v>
      </c>
      <c r="E39" s="84">
        <f t="shared" si="3"/>
        <v>6</v>
      </c>
      <c r="F39" s="84">
        <f t="shared" si="3"/>
        <v>17</v>
      </c>
      <c r="G39" s="84">
        <f t="shared" si="3"/>
        <v>10</v>
      </c>
      <c r="H39" s="84">
        <f t="shared" si="3"/>
        <v>6</v>
      </c>
      <c r="I39" s="84">
        <f t="shared" si="3"/>
        <v>0</v>
      </c>
      <c r="J39" s="84">
        <f t="shared" si="3"/>
        <v>7</v>
      </c>
      <c r="K39" s="84">
        <f t="shared" si="3"/>
        <v>7</v>
      </c>
      <c r="L39" s="84">
        <f t="shared" si="3"/>
        <v>6</v>
      </c>
      <c r="M39" s="85"/>
      <c r="N39" s="86"/>
      <c r="O39" s="84"/>
    </row>
    <row r="40" spans="1:15" x14ac:dyDescent="0.25">
      <c r="A40" s="24"/>
      <c r="B40" s="83" t="s">
        <v>1259</v>
      </c>
      <c r="C40" s="84">
        <f>SUM(C39:L39)</f>
        <v>159</v>
      </c>
    </row>
    <row r="41" spans="1:15" x14ac:dyDescent="0.25">
      <c r="A41" s="24"/>
      <c r="B41" s="83" t="s">
        <v>1260</v>
      </c>
      <c r="C41" s="84">
        <f>C39+G39+H39+J39+K39+L39</f>
        <v>126</v>
      </c>
    </row>
    <row r="42" spans="1:15" x14ac:dyDescent="0.25">
      <c r="A42" s="24"/>
      <c r="B42" s="83" t="s">
        <v>1261</v>
      </c>
      <c r="C42" s="84">
        <f>SUM(D39+F39)</f>
        <v>27</v>
      </c>
    </row>
  </sheetData>
  <printOptions horizontalCentered="1"/>
  <pageMargins left="0.7" right="0.7" top="0.75" bottom="0.75" header="0.3" footer="0.3"/>
  <pageSetup scale="62" orientation="landscape" r:id="rId1"/>
  <headerFooter>
    <oddHeader>&amp;C&amp;F</oddHeader>
    <oddFooter>&amp;LFor Official Use Only&amp;C&amp;A&amp;R&amp;D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pageSetUpPr fitToPage="1"/>
  </sheetPr>
  <dimension ref="A1:M13"/>
  <sheetViews>
    <sheetView workbookViewId="0">
      <selection activeCell="A9" sqref="A9"/>
    </sheetView>
  </sheetViews>
  <sheetFormatPr defaultRowHeight="15" x14ac:dyDescent="0.25"/>
  <cols>
    <col min="1" max="1" width="31.42578125" style="51" customWidth="1"/>
    <col min="2" max="13" width="5.7109375" style="51" customWidth="1"/>
    <col min="14" max="16384" width="9.140625" style="51"/>
  </cols>
  <sheetData>
    <row r="1" spans="1:13" s="102" customFormat="1" ht="126" customHeight="1" x14ac:dyDescent="0.25">
      <c r="A1" s="100" t="s">
        <v>1262</v>
      </c>
      <c r="B1" s="100" t="str">
        <f>A2</f>
        <v>VHP - Characterization Sampling1</v>
      </c>
      <c r="C1" s="100" t="str">
        <f>A3</f>
        <v>VHP -  Decon</v>
      </c>
      <c r="D1" s="100" t="str">
        <f>A4</f>
        <v>VHP - Clearance Sampling</v>
      </c>
      <c r="E1" s="100" t="str">
        <f>A5</f>
        <v>AB - Characterization Sampling2</v>
      </c>
      <c r="F1" s="100" t="str">
        <f>A6</f>
        <v>AB Decon - Removal</v>
      </c>
      <c r="G1" s="100" t="str">
        <f>A7</f>
        <v>AB Decon - Spray</v>
      </c>
      <c r="H1" s="100" t="str">
        <f>A8</f>
        <v>AB Decon - Dry</v>
      </c>
      <c r="I1" s="101" t="str">
        <f>A9</f>
        <v>AB - Clearance Sampling</v>
      </c>
      <c r="J1" s="101" t="str">
        <f>A10</f>
        <v>ClO2 - Characterization Sampling3</v>
      </c>
      <c r="K1" s="101" t="str">
        <f>A11</f>
        <v>CLO2 -  Decon</v>
      </c>
      <c r="L1" s="101" t="str">
        <f>A12</f>
        <v>ClO2 - Clearance Sampling</v>
      </c>
      <c r="M1" s="101" t="str">
        <f>A13</f>
        <v>AB - Building Reset</v>
      </c>
    </row>
    <row r="2" spans="1:13" x14ac:dyDescent="0.25">
      <c r="A2" s="97" t="s">
        <v>1263</v>
      </c>
    </row>
    <row r="3" spans="1:13" x14ac:dyDescent="0.25">
      <c r="A3" s="98" t="s">
        <v>1264</v>
      </c>
    </row>
    <row r="4" spans="1:13" x14ac:dyDescent="0.25">
      <c r="A4" s="98" t="s">
        <v>1265</v>
      </c>
    </row>
    <row r="5" spans="1:13" x14ac:dyDescent="0.25">
      <c r="A5" s="98" t="s">
        <v>1266</v>
      </c>
    </row>
    <row r="6" spans="1:13" x14ac:dyDescent="0.25">
      <c r="A6" s="98" t="s">
        <v>1267</v>
      </c>
    </row>
    <row r="7" spans="1:13" x14ac:dyDescent="0.25">
      <c r="A7" s="98" t="s">
        <v>1268</v>
      </c>
    </row>
    <row r="8" spans="1:13" x14ac:dyDescent="0.25">
      <c r="A8" s="98" t="s">
        <v>1269</v>
      </c>
    </row>
    <row r="9" spans="1:13" x14ac:dyDescent="0.25">
      <c r="A9" s="99" t="s">
        <v>1270</v>
      </c>
    </row>
    <row r="10" spans="1:13" x14ac:dyDescent="0.25">
      <c r="A10" s="98" t="s">
        <v>1271</v>
      </c>
    </row>
    <row r="11" spans="1:13" x14ac:dyDescent="0.25">
      <c r="A11" s="98" t="s">
        <v>1272</v>
      </c>
    </row>
    <row r="12" spans="1:13" x14ac:dyDescent="0.25">
      <c r="A12" s="98" t="s">
        <v>1273</v>
      </c>
    </row>
    <row r="13" spans="1:13" x14ac:dyDescent="0.25">
      <c r="A13" s="98" t="s">
        <v>1274</v>
      </c>
    </row>
  </sheetData>
  <printOptions horizontalCentered="1" gridLines="1"/>
  <pageMargins left="0.7" right="0.7" top="0.75" bottom="0.75" header="0.3" footer="0.3"/>
  <pageSetup orientation="landscape" r:id="rId1"/>
  <headerFooter>
    <oddHeader>&amp;C&amp;F</oddHeader>
    <oddFooter>&amp;LFor Official Use Only&amp;C&amp;A&amp;R&amp;D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pageSetUpPr fitToPage="1"/>
  </sheetPr>
  <dimension ref="A1:C33"/>
  <sheetViews>
    <sheetView workbookViewId="0"/>
  </sheetViews>
  <sheetFormatPr defaultRowHeight="15" x14ac:dyDescent="0.25"/>
  <cols>
    <col min="1" max="1" width="25.85546875" style="24" customWidth="1"/>
    <col min="2" max="2" width="33.5703125" style="26" customWidth="1"/>
    <col min="3" max="16384" width="9.140625" style="51"/>
  </cols>
  <sheetData>
    <row r="1" spans="1:3" x14ac:dyDescent="0.25">
      <c r="A1" s="103" t="s">
        <v>33</v>
      </c>
      <c r="B1" s="348" t="s">
        <v>550</v>
      </c>
    </row>
    <row r="2" spans="1:3" x14ac:dyDescent="0.25">
      <c r="A2" s="91">
        <v>40649</v>
      </c>
      <c r="B2" s="104" t="str">
        <f>Activities!A1</f>
        <v>Dissemination</v>
      </c>
      <c r="C2" s="51" t="s">
        <v>1275</v>
      </c>
    </row>
    <row r="3" spans="1:3" x14ac:dyDescent="0.25">
      <c r="A3" s="91">
        <v>40650</v>
      </c>
      <c r="B3" s="104" t="str">
        <f>Activities!A2</f>
        <v>VHP - Characterization Sampling1</v>
      </c>
    </row>
    <row r="4" spans="1:3" x14ac:dyDescent="0.25">
      <c r="A4" s="91">
        <v>40651</v>
      </c>
      <c r="B4" s="104" t="str">
        <f>Activities!A2</f>
        <v>VHP - Characterization Sampling1</v>
      </c>
    </row>
    <row r="5" spans="1:3" x14ac:dyDescent="0.25">
      <c r="A5" s="91">
        <v>40652</v>
      </c>
      <c r="B5" s="104" t="str">
        <f>Activities!A3</f>
        <v>VHP -  Decon</v>
      </c>
    </row>
    <row r="6" spans="1:3" x14ac:dyDescent="0.25">
      <c r="A6" s="91">
        <v>40653</v>
      </c>
      <c r="B6" s="104" t="str">
        <f>Activities!A3</f>
        <v>VHP -  Decon</v>
      </c>
    </row>
    <row r="7" spans="1:3" x14ac:dyDescent="0.25">
      <c r="A7" s="91">
        <v>40654</v>
      </c>
      <c r="B7" s="104" t="str">
        <f>Activities!A3</f>
        <v>VHP -  Decon</v>
      </c>
    </row>
    <row r="8" spans="1:3" x14ac:dyDescent="0.25">
      <c r="A8" s="91">
        <v>40655</v>
      </c>
      <c r="B8" s="104" t="str">
        <f>Activities!A4</f>
        <v>VHP - Clearance Sampling</v>
      </c>
    </row>
    <row r="9" spans="1:3" x14ac:dyDescent="0.25">
      <c r="A9" s="91">
        <v>40656</v>
      </c>
      <c r="B9" s="104" t="str">
        <f>Activities!A4</f>
        <v>VHP - Clearance Sampling</v>
      </c>
    </row>
    <row r="10" spans="1:3" x14ac:dyDescent="0.25">
      <c r="A10" s="91">
        <v>40657</v>
      </c>
      <c r="B10" s="104" t="s">
        <v>1276</v>
      </c>
    </row>
    <row r="11" spans="1:3" x14ac:dyDescent="0.25">
      <c r="A11" s="91">
        <v>40658</v>
      </c>
      <c r="B11" s="104" t="str">
        <f>Activities!A1</f>
        <v>Dissemination</v>
      </c>
    </row>
    <row r="12" spans="1:3" x14ac:dyDescent="0.25">
      <c r="A12" s="91">
        <v>40659</v>
      </c>
      <c r="B12" s="104" t="str">
        <f>Activities!A5</f>
        <v>AB - Characterization Sampling2</v>
      </c>
    </row>
    <row r="13" spans="1:3" x14ac:dyDescent="0.25">
      <c r="A13" s="91">
        <v>40660</v>
      </c>
      <c r="B13" s="104" t="str">
        <f>Activities!A5</f>
        <v>AB - Characterization Sampling2</v>
      </c>
    </row>
    <row r="14" spans="1:3" x14ac:dyDescent="0.25">
      <c r="A14" s="91">
        <v>40661</v>
      </c>
      <c r="B14" s="104" t="str">
        <f>Activities!A6</f>
        <v>AB Decon - Removal</v>
      </c>
    </row>
    <row r="15" spans="1:3" x14ac:dyDescent="0.25">
      <c r="A15" s="91">
        <v>40662</v>
      </c>
      <c r="B15" s="104" t="str">
        <f>Activities!A6</f>
        <v>AB Decon - Removal</v>
      </c>
    </row>
    <row r="16" spans="1:3" x14ac:dyDescent="0.25">
      <c r="A16" s="91">
        <v>40663</v>
      </c>
      <c r="B16" s="104" t="str">
        <f>Activities!A7</f>
        <v>AB Decon - Spray</v>
      </c>
    </row>
    <row r="17" spans="1:2" x14ac:dyDescent="0.25">
      <c r="A17" s="91">
        <v>40664</v>
      </c>
      <c r="B17" s="104" t="str">
        <f>Activities!A8</f>
        <v>AB Decon - Dry</v>
      </c>
    </row>
    <row r="18" spans="1:2" x14ac:dyDescent="0.25">
      <c r="A18" s="91">
        <v>40665</v>
      </c>
      <c r="B18" s="104" t="s">
        <v>1276</v>
      </c>
    </row>
    <row r="19" spans="1:2" x14ac:dyDescent="0.25">
      <c r="A19" s="91">
        <v>40666</v>
      </c>
      <c r="B19" s="104" t="str">
        <f>Activities!A8</f>
        <v>AB Decon - Dry</v>
      </c>
    </row>
    <row r="20" spans="1:2" x14ac:dyDescent="0.25">
      <c r="A20" s="91">
        <v>40667</v>
      </c>
      <c r="B20" s="104" t="str">
        <f>Activities!A8</f>
        <v>AB Decon - Dry</v>
      </c>
    </row>
    <row r="21" spans="1:2" x14ac:dyDescent="0.25">
      <c r="A21" s="91">
        <v>40668</v>
      </c>
      <c r="B21" s="104" t="str">
        <f>Activities!A9</f>
        <v>AB - Clearance Sampling</v>
      </c>
    </row>
    <row r="22" spans="1:2" x14ac:dyDescent="0.25">
      <c r="A22" s="91">
        <v>40669</v>
      </c>
      <c r="B22" s="104" t="str">
        <f>Activities!A9</f>
        <v>AB - Clearance Sampling</v>
      </c>
    </row>
    <row r="23" spans="1:2" x14ac:dyDescent="0.25">
      <c r="A23" s="91">
        <v>40670</v>
      </c>
      <c r="B23" s="104" t="s">
        <v>1276</v>
      </c>
    </row>
    <row r="24" spans="1:2" x14ac:dyDescent="0.25">
      <c r="A24" s="91">
        <v>40671</v>
      </c>
      <c r="B24" s="104" t="s">
        <v>1276</v>
      </c>
    </row>
    <row r="25" spans="1:2" x14ac:dyDescent="0.25">
      <c r="A25" s="91">
        <v>40672</v>
      </c>
      <c r="B25" s="104" t="str">
        <f>Activities!A13</f>
        <v>AB - Building Reset</v>
      </c>
    </row>
    <row r="26" spans="1:2" x14ac:dyDescent="0.25">
      <c r="A26" s="91">
        <v>40673</v>
      </c>
      <c r="B26" s="104" t="str">
        <f>Activities!A1</f>
        <v>Dissemination</v>
      </c>
    </row>
    <row r="27" spans="1:2" x14ac:dyDescent="0.25">
      <c r="A27" s="91">
        <v>40674</v>
      </c>
      <c r="B27" s="104" t="str">
        <f>Activities!A10</f>
        <v>ClO2 - Characterization Sampling3</v>
      </c>
    </row>
    <row r="28" spans="1:2" x14ac:dyDescent="0.25">
      <c r="A28" s="91">
        <v>40675</v>
      </c>
      <c r="B28" s="104" t="str">
        <f>Activities!A10</f>
        <v>ClO2 - Characterization Sampling3</v>
      </c>
    </row>
    <row r="29" spans="1:2" x14ac:dyDescent="0.25">
      <c r="A29" s="91">
        <v>40676</v>
      </c>
      <c r="B29" s="104" t="str">
        <f>Activities!A11</f>
        <v>CLO2 -  Decon</v>
      </c>
    </row>
    <row r="30" spans="1:2" x14ac:dyDescent="0.25">
      <c r="A30" s="91">
        <v>40677</v>
      </c>
      <c r="B30" s="104" t="str">
        <f>Activities!A11</f>
        <v>CLO2 -  Decon</v>
      </c>
    </row>
    <row r="31" spans="1:2" x14ac:dyDescent="0.25">
      <c r="A31" s="91">
        <v>40678</v>
      </c>
      <c r="B31" s="104" t="str">
        <f>Activities!A11</f>
        <v>CLO2 -  Decon</v>
      </c>
    </row>
    <row r="32" spans="1:2" x14ac:dyDescent="0.25">
      <c r="A32" s="91">
        <v>40679</v>
      </c>
      <c r="B32" s="104" t="str">
        <f>Activities!A12</f>
        <v>ClO2 - Clearance Sampling</v>
      </c>
    </row>
    <row r="33" spans="1:2" x14ac:dyDescent="0.25">
      <c r="A33" s="91">
        <v>40680</v>
      </c>
      <c r="B33" s="104" t="str">
        <f>Activities!A12</f>
        <v>ClO2 - Clearance Sampling</v>
      </c>
    </row>
  </sheetData>
  <printOptions horizontalCentered="1" gridLines="1"/>
  <pageMargins left="0.7" right="0.7" top="0.75" bottom="0.75" header="0.3" footer="0.3"/>
  <pageSetup orientation="landscape" r:id="rId1"/>
  <headerFooter>
    <oddHeader>&amp;C&amp;F</oddHeader>
    <oddFooter>&amp;LFor Official Use Only&amp;C&amp;A&amp;R&amp;D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pageSetUpPr fitToPage="1"/>
  </sheetPr>
  <dimension ref="A1:P30"/>
  <sheetViews>
    <sheetView zoomScaleNormal="100" workbookViewId="0">
      <selection activeCell="A31" sqref="A31"/>
    </sheetView>
  </sheetViews>
  <sheetFormatPr defaultRowHeight="15" x14ac:dyDescent="0.25"/>
  <cols>
    <col min="1" max="1" width="30.85546875" style="14" customWidth="1"/>
    <col min="2" max="3" width="5.85546875" style="3" bestFit="1" customWidth="1"/>
    <col min="4" max="4" width="4.85546875" style="3" bestFit="1" customWidth="1"/>
    <col min="5" max="7" width="5.85546875" style="3" bestFit="1" customWidth="1"/>
    <col min="8" max="10" width="4.85546875" style="3" bestFit="1" customWidth="1"/>
    <col min="11" max="11" width="4.5703125" style="253" bestFit="1" customWidth="1"/>
    <col min="12" max="12" width="3.7109375" style="3" bestFit="1" customWidth="1"/>
    <col min="13" max="13" width="4.5703125" style="253" bestFit="1" customWidth="1"/>
    <col min="14" max="14" width="5.85546875" style="3" bestFit="1" customWidth="1"/>
    <col min="15" max="15" width="57.7109375" style="14" customWidth="1"/>
    <col min="16" max="16" width="3.7109375" style="3" bestFit="1" customWidth="1"/>
    <col min="17" max="16384" width="9.140625" style="14"/>
  </cols>
  <sheetData>
    <row r="1" spans="1:16" s="21" customFormat="1" ht="107.25" customHeight="1" x14ac:dyDescent="0.25">
      <c r="A1" s="125"/>
      <c r="B1" s="121" t="s">
        <v>1277</v>
      </c>
      <c r="C1" s="121" t="s">
        <v>1278</v>
      </c>
      <c r="D1" s="121" t="s">
        <v>1279</v>
      </c>
      <c r="E1" s="121" t="s">
        <v>1280</v>
      </c>
      <c r="F1" s="121" t="s">
        <v>1281</v>
      </c>
      <c r="G1" s="121" t="s">
        <v>1282</v>
      </c>
      <c r="H1" s="121" t="s">
        <v>1283</v>
      </c>
      <c r="I1" s="121" t="s">
        <v>1284</v>
      </c>
      <c r="J1" s="121" t="s">
        <v>1285</v>
      </c>
      <c r="K1" s="158" t="s">
        <v>1286</v>
      </c>
      <c r="L1" s="121" t="s">
        <v>1287</v>
      </c>
      <c r="M1" s="158" t="s">
        <v>1288</v>
      </c>
      <c r="N1" s="121" t="s">
        <v>1289</v>
      </c>
      <c r="O1" s="121" t="s">
        <v>184</v>
      </c>
      <c r="P1" s="121" t="s">
        <v>1290</v>
      </c>
    </row>
    <row r="2" spans="1:16" x14ac:dyDescent="0.25">
      <c r="A2" s="75" t="s">
        <v>1291</v>
      </c>
      <c r="B2" s="76">
        <v>150</v>
      </c>
      <c r="C2" s="76">
        <v>100</v>
      </c>
      <c r="D2" s="76">
        <v>80</v>
      </c>
      <c r="E2" s="76">
        <v>100</v>
      </c>
      <c r="F2" s="76">
        <v>130</v>
      </c>
      <c r="G2" s="76">
        <v>180</v>
      </c>
      <c r="H2" s="76">
        <v>40</v>
      </c>
      <c r="I2" s="76">
        <v>60</v>
      </c>
      <c r="J2" s="76">
        <v>80</v>
      </c>
      <c r="K2" s="252"/>
      <c r="L2" s="76"/>
      <c r="M2" s="294"/>
      <c r="N2" s="77"/>
      <c r="O2" s="78"/>
      <c r="P2" s="79"/>
    </row>
    <row r="3" spans="1:16" x14ac:dyDescent="0.25">
      <c r="A3" s="78" t="s">
        <v>1292</v>
      </c>
      <c r="B3" s="264">
        <v>0.33300000000000002</v>
      </c>
      <c r="C3" s="264"/>
      <c r="D3" s="264"/>
      <c r="E3" s="264"/>
      <c r="F3" s="264">
        <v>3</v>
      </c>
      <c r="G3" s="264"/>
      <c r="H3" s="264"/>
      <c r="I3" s="264"/>
      <c r="J3" s="264"/>
      <c r="K3" s="163">
        <f>SUM(B3:J3)</f>
        <v>3.3330000000000002</v>
      </c>
      <c r="L3" s="265">
        <v>6</v>
      </c>
      <c r="M3" s="295">
        <f>K3*L3</f>
        <v>19.998000000000001</v>
      </c>
      <c r="N3" s="80">
        <f>B3*B$2+C3*C$2+D3*D$2+E3*E$2+F3*F$2+G3*G$2+H3*H$2+I3*I$2+J3*J$2</f>
        <v>439.95</v>
      </c>
      <c r="O3" s="78"/>
      <c r="P3" s="79" t="s">
        <v>223</v>
      </c>
    </row>
    <row r="4" spans="1:16" x14ac:dyDescent="0.25">
      <c r="A4" s="78" t="s">
        <v>1293</v>
      </c>
      <c r="B4" s="264">
        <v>0.33300000000000002</v>
      </c>
      <c r="C4" s="264"/>
      <c r="D4" s="264"/>
      <c r="E4" s="264"/>
      <c r="F4" s="264">
        <v>2.3330000000000002</v>
      </c>
      <c r="G4" s="264">
        <v>0.66600000000000004</v>
      </c>
      <c r="H4" s="264"/>
      <c r="I4" s="264"/>
      <c r="J4" s="264"/>
      <c r="K4" s="163">
        <f t="shared" ref="K4:K26" si="0">SUM(B4:J4)</f>
        <v>3.3320000000000003</v>
      </c>
      <c r="L4" s="265">
        <v>3</v>
      </c>
      <c r="M4" s="295">
        <f t="shared" ref="M4:M26" si="1">K4*L4</f>
        <v>9.9960000000000004</v>
      </c>
      <c r="N4" s="80">
        <f t="shared" ref="N4:N26" si="2">B4*B$2+C4*C$2+D4*D$2+E4*E$2+F4*F$2+G4*G$2+H4*H$2+I4*I$2+J4*J$2</f>
        <v>473.12</v>
      </c>
      <c r="O4" s="78" t="s">
        <v>1294</v>
      </c>
      <c r="P4" s="79" t="s">
        <v>223</v>
      </c>
    </row>
    <row r="5" spans="1:16" x14ac:dyDescent="0.25">
      <c r="A5" s="78" t="s">
        <v>1295</v>
      </c>
      <c r="B5" s="264">
        <v>0.33300000000000002</v>
      </c>
      <c r="C5" s="264"/>
      <c r="D5" s="264"/>
      <c r="E5" s="264"/>
      <c r="F5" s="264">
        <v>3.3330000000000002</v>
      </c>
      <c r="G5" s="264">
        <v>0.66600000000000004</v>
      </c>
      <c r="H5" s="264"/>
      <c r="I5" s="264"/>
      <c r="J5" s="264"/>
      <c r="K5" s="163">
        <f t="shared" si="0"/>
        <v>4.3320000000000007</v>
      </c>
      <c r="L5" s="265">
        <v>3</v>
      </c>
      <c r="M5" s="295">
        <f t="shared" si="1"/>
        <v>12.996000000000002</v>
      </c>
      <c r="N5" s="80">
        <f t="shared" ref="N5:N7" si="3">B5*B$2+C5*C$2+D5*D$2+E5*E$2+F5*F$2+G5*G$2+H5*H$2+I5*I$2+J5*J$2</f>
        <v>603.12</v>
      </c>
      <c r="O5" s="78" t="s">
        <v>1296</v>
      </c>
      <c r="P5" s="79" t="s">
        <v>223</v>
      </c>
    </row>
    <row r="6" spans="1:16" x14ac:dyDescent="0.25">
      <c r="A6" s="78" t="s">
        <v>1297</v>
      </c>
      <c r="B6" s="264">
        <v>0.33300000000000002</v>
      </c>
      <c r="C6" s="264"/>
      <c r="D6" s="264"/>
      <c r="E6" s="264"/>
      <c r="F6" s="264">
        <v>2.3330000000000002</v>
      </c>
      <c r="G6" s="264">
        <v>0.66600000000000004</v>
      </c>
      <c r="H6" s="264"/>
      <c r="I6" s="264"/>
      <c r="J6" s="264"/>
      <c r="K6" s="163">
        <f t="shared" si="0"/>
        <v>3.3320000000000003</v>
      </c>
      <c r="L6" s="265">
        <v>3</v>
      </c>
      <c r="M6" s="295">
        <f t="shared" si="1"/>
        <v>9.9960000000000004</v>
      </c>
      <c r="N6" s="80">
        <f t="shared" ref="N6" si="4">B6*B$2+C6*C$2+D6*D$2+E6*E$2+F6*F$2+G6*G$2+H6*H$2+I6*I$2+J6*J$2</f>
        <v>473.12</v>
      </c>
      <c r="O6" s="78" t="s">
        <v>1294</v>
      </c>
      <c r="P6" s="79" t="s">
        <v>223</v>
      </c>
    </row>
    <row r="7" spans="1:16" ht="30" x14ac:dyDescent="0.25">
      <c r="A7" s="78" t="s">
        <v>1298</v>
      </c>
      <c r="B7" s="264">
        <v>0.33300000000000002</v>
      </c>
      <c r="C7" s="264"/>
      <c r="D7" s="264"/>
      <c r="E7" s="264"/>
      <c r="F7" s="264">
        <v>3.3330000000000002</v>
      </c>
      <c r="G7" s="264">
        <v>0.66600000000000004</v>
      </c>
      <c r="H7" s="264"/>
      <c r="I7" s="264"/>
      <c r="J7" s="264"/>
      <c r="K7" s="163">
        <f t="shared" si="0"/>
        <v>4.3320000000000007</v>
      </c>
      <c r="L7" s="265">
        <v>3</v>
      </c>
      <c r="M7" s="295">
        <f t="shared" si="1"/>
        <v>12.996000000000002</v>
      </c>
      <c r="N7" s="80">
        <f t="shared" si="3"/>
        <v>603.12</v>
      </c>
      <c r="O7" s="78" t="s">
        <v>1299</v>
      </c>
      <c r="P7" s="79" t="s">
        <v>223</v>
      </c>
    </row>
    <row r="8" spans="1:16" x14ac:dyDescent="0.25">
      <c r="A8" s="78" t="s">
        <v>1300</v>
      </c>
      <c r="B8" s="264">
        <v>1</v>
      </c>
      <c r="C8" s="264">
        <v>1</v>
      </c>
      <c r="D8" s="264"/>
      <c r="E8" s="264"/>
      <c r="F8" s="264"/>
      <c r="G8" s="264"/>
      <c r="H8" s="264"/>
      <c r="I8" s="264">
        <v>3</v>
      </c>
      <c r="J8" s="264"/>
      <c r="K8" s="163">
        <f t="shared" si="0"/>
        <v>5</v>
      </c>
      <c r="L8" s="265">
        <v>1</v>
      </c>
      <c r="M8" s="295">
        <f t="shared" si="1"/>
        <v>5</v>
      </c>
      <c r="N8" s="80">
        <f t="shared" si="2"/>
        <v>430</v>
      </c>
      <c r="O8" s="78"/>
      <c r="P8" s="79" t="s">
        <v>223</v>
      </c>
    </row>
    <row r="9" spans="1:16" x14ac:dyDescent="0.25">
      <c r="A9" s="78" t="s">
        <v>1301</v>
      </c>
      <c r="B9" s="264">
        <v>0.5</v>
      </c>
      <c r="C9" s="264"/>
      <c r="D9" s="264">
        <v>4</v>
      </c>
      <c r="E9" s="264"/>
      <c r="F9" s="264"/>
      <c r="G9" s="264"/>
      <c r="H9" s="264"/>
      <c r="I9" s="264"/>
      <c r="J9" s="264"/>
      <c r="K9" s="163">
        <f t="shared" si="0"/>
        <v>4.5</v>
      </c>
      <c r="L9" s="265">
        <v>1</v>
      </c>
      <c r="M9" s="295">
        <f t="shared" si="1"/>
        <v>4.5</v>
      </c>
      <c r="N9" s="80">
        <f t="shared" si="2"/>
        <v>395</v>
      </c>
      <c r="O9" s="78" t="s">
        <v>1302</v>
      </c>
      <c r="P9" s="79"/>
    </row>
    <row r="10" spans="1:16" x14ac:dyDescent="0.25">
      <c r="A10" s="78" t="s">
        <v>1303</v>
      </c>
      <c r="B10" s="264"/>
      <c r="C10" s="264"/>
      <c r="D10" s="264">
        <v>1</v>
      </c>
      <c r="E10" s="264"/>
      <c r="F10" s="264"/>
      <c r="G10" s="264">
        <v>1</v>
      </c>
      <c r="H10" s="264"/>
      <c r="I10" s="264"/>
      <c r="J10" s="264">
        <v>1</v>
      </c>
      <c r="K10" s="163">
        <f t="shared" si="0"/>
        <v>3</v>
      </c>
      <c r="L10" s="265">
        <v>1</v>
      </c>
      <c r="M10" s="295">
        <f t="shared" si="1"/>
        <v>3</v>
      </c>
      <c r="N10" s="80">
        <f t="shared" si="2"/>
        <v>340</v>
      </c>
      <c r="O10" s="78" t="s">
        <v>1304</v>
      </c>
      <c r="P10" s="79" t="s">
        <v>223</v>
      </c>
    </row>
    <row r="11" spans="1:16" x14ac:dyDescent="0.25">
      <c r="A11" s="78" t="s">
        <v>1305</v>
      </c>
      <c r="B11" s="264">
        <v>1</v>
      </c>
      <c r="C11" s="264"/>
      <c r="D11" s="264"/>
      <c r="E11" s="264"/>
      <c r="F11" s="264"/>
      <c r="G11" s="264"/>
      <c r="H11" s="264"/>
      <c r="I11" s="264">
        <v>3</v>
      </c>
      <c r="J11" s="264"/>
      <c r="K11" s="163">
        <f t="shared" si="0"/>
        <v>4</v>
      </c>
      <c r="L11" s="265">
        <v>1</v>
      </c>
      <c r="M11" s="295">
        <f t="shared" si="1"/>
        <v>4</v>
      </c>
      <c r="N11" s="80">
        <f t="shared" si="2"/>
        <v>330</v>
      </c>
      <c r="O11" s="78"/>
      <c r="P11" s="79" t="s">
        <v>223</v>
      </c>
    </row>
    <row r="12" spans="1:16" x14ac:dyDescent="0.25">
      <c r="A12" s="78" t="s">
        <v>1306</v>
      </c>
      <c r="B12" s="264">
        <v>0.25</v>
      </c>
      <c r="C12" s="264"/>
      <c r="D12" s="264"/>
      <c r="E12" s="264">
        <v>0.25</v>
      </c>
      <c r="F12" s="264"/>
      <c r="G12" s="264"/>
      <c r="H12" s="264"/>
      <c r="I12" s="264"/>
      <c r="J12" s="264">
        <v>1</v>
      </c>
      <c r="K12" s="163">
        <f t="shared" si="0"/>
        <v>1.5</v>
      </c>
      <c r="L12" s="265">
        <v>1</v>
      </c>
      <c r="M12" s="295">
        <f t="shared" si="1"/>
        <v>1.5</v>
      </c>
      <c r="N12" s="80">
        <f t="shared" si="2"/>
        <v>142.5</v>
      </c>
      <c r="O12" s="78"/>
      <c r="P12" s="79" t="s">
        <v>223</v>
      </c>
    </row>
    <row r="13" spans="1:16" x14ac:dyDescent="0.25">
      <c r="A13" s="78" t="s">
        <v>1307</v>
      </c>
      <c r="B13" s="264"/>
      <c r="C13" s="264"/>
      <c r="D13" s="264">
        <v>1</v>
      </c>
      <c r="E13" s="264"/>
      <c r="F13" s="264"/>
      <c r="G13" s="264">
        <v>1</v>
      </c>
      <c r="H13" s="264"/>
      <c r="I13" s="264"/>
      <c r="J13" s="264"/>
      <c r="K13" s="163">
        <f t="shared" si="0"/>
        <v>2</v>
      </c>
      <c r="L13" s="265">
        <v>1</v>
      </c>
      <c r="M13" s="295">
        <f t="shared" si="1"/>
        <v>2</v>
      </c>
      <c r="N13" s="80">
        <f t="shared" si="2"/>
        <v>260</v>
      </c>
      <c r="O13" s="78" t="s">
        <v>1308</v>
      </c>
      <c r="P13" s="79" t="s">
        <v>223</v>
      </c>
    </row>
    <row r="14" spans="1:16" x14ac:dyDescent="0.25">
      <c r="A14" s="78" t="s">
        <v>1309</v>
      </c>
      <c r="B14" s="264"/>
      <c r="C14" s="264"/>
      <c r="D14" s="264"/>
      <c r="E14" s="264"/>
      <c r="F14" s="264"/>
      <c r="G14" s="264">
        <v>1</v>
      </c>
      <c r="H14" s="264"/>
      <c r="I14" s="264"/>
      <c r="J14" s="264"/>
      <c r="K14" s="163">
        <f t="shared" si="0"/>
        <v>1</v>
      </c>
      <c r="L14" s="265">
        <v>1</v>
      </c>
      <c r="M14" s="295">
        <f t="shared" si="1"/>
        <v>1</v>
      </c>
      <c r="N14" s="80">
        <f t="shared" si="2"/>
        <v>180</v>
      </c>
      <c r="O14" s="78" t="s">
        <v>1310</v>
      </c>
      <c r="P14" s="347"/>
    </row>
    <row r="15" spans="1:16" x14ac:dyDescent="0.25">
      <c r="A15" s="78" t="s">
        <v>1311</v>
      </c>
      <c r="B15" s="264"/>
      <c r="C15" s="264"/>
      <c r="D15" s="264"/>
      <c r="E15" s="264"/>
      <c r="F15" s="264"/>
      <c r="G15" s="264">
        <v>1</v>
      </c>
      <c r="H15" s="264"/>
      <c r="I15" s="264"/>
      <c r="J15" s="264"/>
      <c r="K15" s="163">
        <f t="shared" si="0"/>
        <v>1</v>
      </c>
      <c r="L15" s="265">
        <v>1</v>
      </c>
      <c r="M15" s="295">
        <f t="shared" si="1"/>
        <v>1</v>
      </c>
      <c r="N15" s="80">
        <f t="shared" si="2"/>
        <v>180</v>
      </c>
      <c r="O15" s="78"/>
      <c r="P15" s="79"/>
    </row>
    <row r="16" spans="1:16" x14ac:dyDescent="0.25">
      <c r="A16" s="78" t="s">
        <v>1312</v>
      </c>
      <c r="B16" s="264"/>
      <c r="C16" s="264"/>
      <c r="D16" s="264"/>
      <c r="E16" s="264"/>
      <c r="F16" s="264">
        <v>2</v>
      </c>
      <c r="G16" s="264">
        <v>2</v>
      </c>
      <c r="H16" s="264"/>
      <c r="I16" s="264"/>
      <c r="J16" s="264"/>
      <c r="K16" s="163">
        <f t="shared" si="0"/>
        <v>4</v>
      </c>
      <c r="L16" s="265">
        <v>1</v>
      </c>
      <c r="M16" s="295">
        <f t="shared" si="1"/>
        <v>4</v>
      </c>
      <c r="N16" s="80">
        <f t="shared" si="2"/>
        <v>620</v>
      </c>
      <c r="O16" s="78" t="s">
        <v>1313</v>
      </c>
      <c r="P16" s="79" t="s">
        <v>223</v>
      </c>
    </row>
    <row r="17" spans="1:16" x14ac:dyDescent="0.25">
      <c r="A17" s="78" t="s">
        <v>1314</v>
      </c>
      <c r="B17" s="264"/>
      <c r="C17" s="264"/>
      <c r="D17" s="264"/>
      <c r="E17" s="264"/>
      <c r="F17" s="264"/>
      <c r="G17" s="264">
        <v>1</v>
      </c>
      <c r="H17" s="264"/>
      <c r="I17" s="264"/>
      <c r="J17" s="264"/>
      <c r="K17" s="163">
        <f t="shared" si="0"/>
        <v>1</v>
      </c>
      <c r="L17" s="265">
        <v>1</v>
      </c>
      <c r="M17" s="295">
        <f t="shared" si="1"/>
        <v>1</v>
      </c>
      <c r="N17" s="80">
        <f t="shared" si="2"/>
        <v>180</v>
      </c>
      <c r="O17" s="78" t="s">
        <v>1315</v>
      </c>
      <c r="P17" s="79" t="s">
        <v>223</v>
      </c>
    </row>
    <row r="18" spans="1:16" x14ac:dyDescent="0.25">
      <c r="A18" s="78" t="s">
        <v>1316</v>
      </c>
      <c r="B18" s="264"/>
      <c r="C18" s="264"/>
      <c r="D18" s="264"/>
      <c r="E18" s="264">
        <v>1</v>
      </c>
      <c r="F18" s="264"/>
      <c r="G18" s="264"/>
      <c r="H18" s="264"/>
      <c r="I18" s="264"/>
      <c r="J18" s="264"/>
      <c r="K18" s="163">
        <f t="shared" si="0"/>
        <v>1</v>
      </c>
      <c r="L18" s="265">
        <v>1</v>
      </c>
      <c r="M18" s="295">
        <f t="shared" si="1"/>
        <v>1</v>
      </c>
      <c r="N18" s="80">
        <f t="shared" si="2"/>
        <v>100</v>
      </c>
      <c r="O18" s="78" t="s">
        <v>1317</v>
      </c>
      <c r="P18" s="79" t="s">
        <v>223</v>
      </c>
    </row>
    <row r="19" spans="1:16" x14ac:dyDescent="0.25">
      <c r="A19" s="78" t="s">
        <v>1318</v>
      </c>
      <c r="B19" s="264">
        <v>1</v>
      </c>
      <c r="C19" s="264"/>
      <c r="D19" s="264"/>
      <c r="E19" s="264">
        <v>3</v>
      </c>
      <c r="F19" s="264"/>
      <c r="G19" s="264"/>
      <c r="H19" s="264"/>
      <c r="I19" s="264"/>
      <c r="J19" s="264"/>
      <c r="K19" s="163">
        <f t="shared" si="0"/>
        <v>4</v>
      </c>
      <c r="L19" s="265">
        <v>1</v>
      </c>
      <c r="M19" s="295">
        <f t="shared" si="1"/>
        <v>4</v>
      </c>
      <c r="N19" s="80">
        <f t="shared" si="2"/>
        <v>450</v>
      </c>
      <c r="O19" s="78"/>
      <c r="P19" s="79" t="s">
        <v>223</v>
      </c>
    </row>
    <row r="20" spans="1:16" x14ac:dyDescent="0.25">
      <c r="A20" s="78" t="s">
        <v>1319</v>
      </c>
      <c r="B20" s="264"/>
      <c r="C20" s="264"/>
      <c r="D20" s="264">
        <v>1</v>
      </c>
      <c r="E20" s="264"/>
      <c r="F20" s="264"/>
      <c r="G20" s="264"/>
      <c r="H20" s="264">
        <v>3</v>
      </c>
      <c r="I20" s="264">
        <v>3</v>
      </c>
      <c r="J20" s="264">
        <v>3</v>
      </c>
      <c r="K20" s="163">
        <f t="shared" si="0"/>
        <v>10</v>
      </c>
      <c r="L20" s="265">
        <v>1</v>
      </c>
      <c r="M20" s="295">
        <f t="shared" si="1"/>
        <v>10</v>
      </c>
      <c r="N20" s="80">
        <f t="shared" si="2"/>
        <v>620</v>
      </c>
      <c r="O20" s="78" t="s">
        <v>1320</v>
      </c>
      <c r="P20" s="79" t="s">
        <v>223</v>
      </c>
    </row>
    <row r="21" spans="1:16" x14ac:dyDescent="0.25">
      <c r="A21" s="78" t="s">
        <v>1321</v>
      </c>
      <c r="B21" s="264">
        <v>1</v>
      </c>
      <c r="C21" s="264"/>
      <c r="D21" s="264"/>
      <c r="E21" s="264"/>
      <c r="F21" s="264"/>
      <c r="G21" s="264"/>
      <c r="H21" s="264"/>
      <c r="I21" s="264"/>
      <c r="J21" s="264"/>
      <c r="K21" s="163">
        <f t="shared" si="0"/>
        <v>1</v>
      </c>
      <c r="L21" s="265">
        <v>1</v>
      </c>
      <c r="M21" s="295">
        <f t="shared" si="1"/>
        <v>1</v>
      </c>
      <c r="N21" s="80">
        <f t="shared" si="2"/>
        <v>150</v>
      </c>
      <c r="O21" s="78"/>
      <c r="P21" s="79" t="s">
        <v>223</v>
      </c>
    </row>
    <row r="22" spans="1:16" ht="30" x14ac:dyDescent="0.25">
      <c r="A22" s="78" t="s">
        <v>1322</v>
      </c>
      <c r="B22" s="264"/>
      <c r="C22" s="264"/>
      <c r="D22" s="264">
        <v>0.5</v>
      </c>
      <c r="E22" s="264"/>
      <c r="F22" s="264">
        <v>0.25</v>
      </c>
      <c r="G22" s="264"/>
      <c r="H22" s="264">
        <v>1</v>
      </c>
      <c r="I22" s="264"/>
      <c r="J22" s="264"/>
      <c r="K22" s="163">
        <f t="shared" si="0"/>
        <v>1.75</v>
      </c>
      <c r="L22" s="265">
        <v>1</v>
      </c>
      <c r="M22" s="295">
        <f t="shared" si="1"/>
        <v>1.75</v>
      </c>
      <c r="N22" s="80">
        <f t="shared" si="2"/>
        <v>112.5</v>
      </c>
      <c r="O22" s="78"/>
      <c r="P22" s="79" t="s">
        <v>223</v>
      </c>
    </row>
    <row r="23" spans="1:16" x14ac:dyDescent="0.25">
      <c r="A23" s="78" t="s">
        <v>1323</v>
      </c>
      <c r="B23" s="264">
        <v>1</v>
      </c>
      <c r="C23" s="264"/>
      <c r="D23" s="264"/>
      <c r="E23" s="264"/>
      <c r="F23" s="264"/>
      <c r="G23" s="264"/>
      <c r="H23" s="264"/>
      <c r="I23" s="264"/>
      <c r="J23" s="264"/>
      <c r="K23" s="163">
        <f t="shared" si="0"/>
        <v>1</v>
      </c>
      <c r="L23" s="265">
        <v>1</v>
      </c>
      <c r="M23" s="295">
        <f t="shared" si="1"/>
        <v>1</v>
      </c>
      <c r="N23" s="80">
        <f t="shared" ref="N23" si="5">B23*B$2+C23*C$2+D23*D$2+E23*E$2+F23*F$2+G23*G$2+H23*H$2+I23*I$2+J23*J$2</f>
        <v>150</v>
      </c>
      <c r="O23" s="78"/>
      <c r="P23" s="79" t="s">
        <v>223</v>
      </c>
    </row>
    <row r="24" spans="1:16" x14ac:dyDescent="0.25">
      <c r="A24" s="78" t="s">
        <v>1324</v>
      </c>
      <c r="B24" s="264">
        <v>1</v>
      </c>
      <c r="C24" s="264"/>
      <c r="D24" s="264"/>
      <c r="E24" s="264"/>
      <c r="F24" s="264"/>
      <c r="G24" s="264"/>
      <c r="H24" s="264"/>
      <c r="I24" s="264"/>
      <c r="J24" s="264"/>
      <c r="K24" s="163">
        <f t="shared" si="0"/>
        <v>1</v>
      </c>
      <c r="L24" s="265">
        <v>1</v>
      </c>
      <c r="M24" s="295">
        <f t="shared" si="1"/>
        <v>1</v>
      </c>
      <c r="N24" s="80">
        <f t="shared" si="2"/>
        <v>150</v>
      </c>
      <c r="O24" s="78"/>
      <c r="P24" s="79" t="s">
        <v>223</v>
      </c>
    </row>
    <row r="25" spans="1:16" x14ac:dyDescent="0.25">
      <c r="A25" s="78" t="s">
        <v>1325</v>
      </c>
      <c r="B25" s="264">
        <v>1</v>
      </c>
      <c r="C25" s="264"/>
      <c r="D25" s="264"/>
      <c r="E25" s="264"/>
      <c r="F25" s="264"/>
      <c r="G25" s="264">
        <v>2</v>
      </c>
      <c r="H25" s="264"/>
      <c r="I25" s="264"/>
      <c r="J25" s="264"/>
      <c r="K25" s="163">
        <f t="shared" si="0"/>
        <v>3</v>
      </c>
      <c r="L25" s="265">
        <v>1</v>
      </c>
      <c r="M25" s="295">
        <f t="shared" si="1"/>
        <v>3</v>
      </c>
      <c r="N25" s="80">
        <f t="shared" si="2"/>
        <v>510</v>
      </c>
      <c r="O25" s="78" t="s">
        <v>1326</v>
      </c>
      <c r="P25" s="79" t="s">
        <v>223</v>
      </c>
    </row>
    <row r="26" spans="1:16" x14ac:dyDescent="0.25">
      <c r="A26" s="78" t="s">
        <v>1327</v>
      </c>
      <c r="B26" s="264"/>
      <c r="C26" s="264"/>
      <c r="D26" s="264"/>
      <c r="E26" s="264"/>
      <c r="F26" s="264"/>
      <c r="G26" s="264">
        <v>0.25</v>
      </c>
      <c r="H26" s="264">
        <v>1</v>
      </c>
      <c r="I26" s="264"/>
      <c r="J26" s="264"/>
      <c r="K26" s="163">
        <f t="shared" si="0"/>
        <v>1.25</v>
      </c>
      <c r="L26" s="265">
        <v>1</v>
      </c>
      <c r="M26" s="295">
        <f t="shared" si="1"/>
        <v>1.25</v>
      </c>
      <c r="N26" s="80">
        <f t="shared" si="2"/>
        <v>85</v>
      </c>
      <c r="O26" s="78" t="s">
        <v>1328</v>
      </c>
      <c r="P26" s="79" t="s">
        <v>223</v>
      </c>
    </row>
    <row r="27" spans="1:16" x14ac:dyDescent="0.25">
      <c r="A27" s="78" t="s">
        <v>1329</v>
      </c>
      <c r="B27" s="264"/>
      <c r="C27" s="264"/>
      <c r="D27" s="264"/>
      <c r="E27" s="264"/>
      <c r="F27" s="264"/>
      <c r="G27" s="264"/>
      <c r="H27" s="264"/>
      <c r="I27" s="264"/>
      <c r="J27" s="264">
        <v>3</v>
      </c>
      <c r="K27" s="163">
        <f t="shared" ref="K27" si="6">SUM(B27:J27)</f>
        <v>3</v>
      </c>
      <c r="L27" s="265">
        <v>1</v>
      </c>
      <c r="M27" s="295">
        <f t="shared" ref="M27" si="7">K27*L27</f>
        <v>3</v>
      </c>
      <c r="N27" s="80">
        <f t="shared" ref="N27" si="8">B27*B$2+C27*C$2+D27*D$2+E27*E$2+F27*F$2+G27*G$2+H27*H$2+I27*I$2+J27*J$2</f>
        <v>240</v>
      </c>
      <c r="O27" s="78"/>
      <c r="P27" s="79" t="s">
        <v>223</v>
      </c>
    </row>
    <row r="28" spans="1:16" ht="30" x14ac:dyDescent="0.25">
      <c r="A28" s="78" t="s">
        <v>1330</v>
      </c>
      <c r="B28" s="264"/>
      <c r="C28" s="264"/>
      <c r="D28" s="264"/>
      <c r="E28" s="264"/>
      <c r="F28" s="264"/>
      <c r="G28" s="264">
        <v>1</v>
      </c>
      <c r="H28" s="264"/>
      <c r="I28" s="264"/>
      <c r="J28" s="264">
        <v>0.25</v>
      </c>
      <c r="K28" s="163">
        <f t="shared" ref="K28:K30" si="9">SUM(B28:J28)</f>
        <v>1.25</v>
      </c>
      <c r="L28" s="265">
        <v>1</v>
      </c>
      <c r="M28" s="295">
        <f t="shared" ref="M28:M30" si="10">K28*L28</f>
        <v>1.25</v>
      </c>
      <c r="N28" s="80">
        <f t="shared" ref="N28:N30" si="11">B28*B$2+C28*C$2+D28*D$2+E28*E$2+F28*F$2+G28*G$2+H28*H$2+I28*I$2+J28*J$2</f>
        <v>200</v>
      </c>
      <c r="O28" s="78" t="s">
        <v>1331</v>
      </c>
      <c r="P28" s="79" t="s">
        <v>223</v>
      </c>
    </row>
    <row r="29" spans="1:16" x14ac:dyDescent="0.25">
      <c r="A29" s="78" t="s">
        <v>1332</v>
      </c>
      <c r="B29" s="264"/>
      <c r="C29" s="264">
        <v>2</v>
      </c>
      <c r="D29" s="264"/>
      <c r="E29" s="264"/>
      <c r="F29" s="264"/>
      <c r="G29" s="264"/>
      <c r="H29" s="264"/>
      <c r="I29" s="264"/>
      <c r="J29" s="264"/>
      <c r="K29" s="163">
        <f t="shared" si="9"/>
        <v>2</v>
      </c>
      <c r="L29" s="265">
        <v>1</v>
      </c>
      <c r="M29" s="295">
        <f t="shared" si="10"/>
        <v>2</v>
      </c>
      <c r="N29" s="80">
        <f t="shared" si="11"/>
        <v>200</v>
      </c>
      <c r="O29" s="78"/>
      <c r="P29" s="79" t="s">
        <v>223</v>
      </c>
    </row>
    <row r="30" spans="1:16" x14ac:dyDescent="0.25">
      <c r="A30" s="78" t="s">
        <v>1333</v>
      </c>
      <c r="B30" s="264"/>
      <c r="C30" s="264">
        <v>2</v>
      </c>
      <c r="D30" s="264"/>
      <c r="E30" s="264"/>
      <c r="F30" s="264"/>
      <c r="G30" s="264"/>
      <c r="H30" s="264"/>
      <c r="I30" s="264"/>
      <c r="J30" s="264"/>
      <c r="K30" s="163">
        <f t="shared" si="9"/>
        <v>2</v>
      </c>
      <c r="L30" s="265">
        <v>1</v>
      </c>
      <c r="M30" s="295">
        <f t="shared" si="10"/>
        <v>2</v>
      </c>
      <c r="N30" s="80">
        <f t="shared" si="11"/>
        <v>200</v>
      </c>
      <c r="O30" s="78"/>
      <c r="P30" s="79" t="s">
        <v>223</v>
      </c>
    </row>
  </sheetData>
  <printOptions horizontalCentered="1"/>
  <pageMargins left="0.7" right="0.7" top="0.75" bottom="0.75" header="0.3" footer="0.3"/>
  <pageSetup scale="65" orientation="landscape" r:id="rId1"/>
  <headerFooter>
    <oddHeader>&amp;C&amp;F</oddHeader>
    <oddFooter>&amp;LFor Official Use Only&amp;C&amp;A&amp;R&amp;D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pageSetUpPr fitToPage="1"/>
  </sheetPr>
  <dimension ref="A1:T26"/>
  <sheetViews>
    <sheetView zoomScale="85" zoomScaleNormal="85" workbookViewId="0"/>
  </sheetViews>
  <sheetFormatPr defaultRowHeight="15" x14ac:dyDescent="0.25"/>
  <cols>
    <col min="1" max="1" width="7.85546875" style="8" bestFit="1" customWidth="1"/>
    <col min="2" max="2" width="3.85546875" style="4" bestFit="1" customWidth="1"/>
    <col min="3" max="3" width="6.7109375" style="7" bestFit="1" customWidth="1"/>
    <col min="4" max="4" width="5.7109375" style="7" bestFit="1" customWidth="1"/>
    <col min="5" max="5" width="3.85546875" style="6" bestFit="1" customWidth="1"/>
    <col min="6" max="6" width="35.28515625" style="11" bestFit="1" customWidth="1"/>
    <col min="7" max="7" width="32.7109375" style="1" bestFit="1" customWidth="1"/>
    <col min="8" max="8" width="3.85546875" style="6" bestFit="1" customWidth="1"/>
    <col min="9" max="9" width="6.5703125" style="6" bestFit="1" customWidth="1"/>
    <col min="10" max="16" width="3.85546875" style="6" bestFit="1" customWidth="1"/>
    <col min="17" max="17" width="6.5703125" style="6" bestFit="1" customWidth="1"/>
    <col min="18" max="20" width="3.85546875" style="6" bestFit="1" customWidth="1"/>
    <col min="21" max="16384" width="9.140625" style="1"/>
  </cols>
  <sheetData>
    <row r="1" spans="1:20" s="20" customFormat="1" ht="159" customHeight="1" x14ac:dyDescent="0.25">
      <c r="A1" s="119" t="s">
        <v>33</v>
      </c>
      <c r="B1" s="120" t="s">
        <v>8</v>
      </c>
      <c r="C1" s="122" t="s">
        <v>1334</v>
      </c>
      <c r="D1" s="122" t="s">
        <v>1335</v>
      </c>
      <c r="E1" s="123" t="s">
        <v>1336</v>
      </c>
      <c r="F1" s="121" t="s">
        <v>184</v>
      </c>
      <c r="G1" s="121" t="s">
        <v>550</v>
      </c>
      <c r="H1" s="123" t="str">
        <f>Activities!A1</f>
        <v>Dissemination</v>
      </c>
      <c r="I1" s="123" t="str">
        <f>Activities!B1</f>
        <v>VHP - Characterization Sampling1</v>
      </c>
      <c r="J1" s="123" t="str">
        <f>Activities!C1</f>
        <v>VHP -  Decon</v>
      </c>
      <c r="K1" s="123" t="str">
        <f>Activities!D1</f>
        <v>VHP - Clearance Sampling</v>
      </c>
      <c r="L1" s="123" t="str">
        <f>Activities!E1</f>
        <v>AB - Characterization Sampling2</v>
      </c>
      <c r="M1" s="123" t="str">
        <f>Activities!F1</f>
        <v>AB Decon - Removal</v>
      </c>
      <c r="N1" s="123" t="str">
        <f>Activities!G1</f>
        <v>AB Decon - Spray</v>
      </c>
      <c r="O1" s="123" t="str">
        <f>Activities!H1</f>
        <v>AB Decon - Dry</v>
      </c>
      <c r="P1" s="123" t="str">
        <f>Activities!I1</f>
        <v>AB - Clearance Sampling</v>
      </c>
      <c r="Q1" s="123" t="str">
        <f>Activities!J1</f>
        <v>ClO2 - Characterization Sampling3</v>
      </c>
      <c r="R1" s="123" t="str">
        <f>Activities!K1</f>
        <v>CLO2 -  Decon</v>
      </c>
      <c r="S1" s="123" t="str">
        <f>Activities!L1</f>
        <v>ClO2 - Clearance Sampling</v>
      </c>
      <c r="T1" s="123" t="str">
        <f>Activities!M1</f>
        <v>AB - Building Reset</v>
      </c>
    </row>
    <row r="2" spans="1:20" x14ac:dyDescent="0.25">
      <c r="A2" s="218">
        <v>40650</v>
      </c>
      <c r="B2" s="222">
        <v>7</v>
      </c>
      <c r="C2" s="223"/>
      <c r="D2" s="223"/>
      <c r="E2" s="135">
        <v>66</v>
      </c>
      <c r="F2" s="349"/>
      <c r="G2" s="160" t="str">
        <f>INDEX('Daily Activity List'!B:B,MATCH(A2,'Daily Activity List'!$A:$A))</f>
        <v>VHP - Characterization Sampling1</v>
      </c>
      <c r="H2" s="136" t="str">
        <f>IF($E2="","",IF($G2=H$1,$E2,""))</f>
        <v/>
      </c>
      <c r="I2" s="136">
        <f t="shared" ref="I2:T17" si="0">IF($E2="","",IF($G2=I$1,$E2,""))</f>
        <v>66</v>
      </c>
      <c r="J2" s="136" t="str">
        <f t="shared" si="0"/>
        <v/>
      </c>
      <c r="K2" s="136" t="str">
        <f t="shared" si="0"/>
        <v/>
      </c>
      <c r="L2" s="136" t="str">
        <f t="shared" si="0"/>
        <v/>
      </c>
      <c r="M2" s="136" t="str">
        <f t="shared" si="0"/>
        <v/>
      </c>
      <c r="N2" s="136" t="str">
        <f t="shared" si="0"/>
        <v/>
      </c>
      <c r="O2" s="136" t="str">
        <f t="shared" si="0"/>
        <v/>
      </c>
      <c r="P2" s="136" t="str">
        <f t="shared" si="0"/>
        <v/>
      </c>
      <c r="Q2" s="136" t="str">
        <f t="shared" si="0"/>
        <v/>
      </c>
      <c r="R2" s="136" t="str">
        <f t="shared" si="0"/>
        <v/>
      </c>
      <c r="S2" s="136" t="str">
        <f t="shared" si="0"/>
        <v/>
      </c>
      <c r="T2" s="136" t="str">
        <f t="shared" si="0"/>
        <v/>
      </c>
    </row>
    <row r="3" spans="1:20" x14ac:dyDescent="0.25">
      <c r="A3" s="218">
        <v>40651</v>
      </c>
      <c r="B3" s="222">
        <v>6</v>
      </c>
      <c r="C3" s="223">
        <v>0.33333333333333331</v>
      </c>
      <c r="D3" s="223">
        <v>0.37013888888888885</v>
      </c>
      <c r="E3" s="135">
        <f>(D3-C3)*60*24</f>
        <v>52.999999999999972</v>
      </c>
      <c r="F3" s="349"/>
      <c r="G3" s="160" t="str">
        <f>INDEX('Daily Activity List'!B:B,MATCH(A3,'Daily Activity List'!$A:$A))</f>
        <v>VHP - Characterization Sampling1</v>
      </c>
      <c r="H3" s="136" t="str">
        <f t="shared" ref="H3:T18" si="1">IF($E3="","",IF($G3=H$1,$E3,""))</f>
        <v/>
      </c>
      <c r="I3" s="136">
        <f t="shared" si="0"/>
        <v>52.999999999999972</v>
      </c>
      <c r="J3" s="136" t="str">
        <f t="shared" si="0"/>
        <v/>
      </c>
      <c r="K3" s="136" t="str">
        <f t="shared" si="0"/>
        <v/>
      </c>
      <c r="L3" s="136" t="str">
        <f t="shared" si="0"/>
        <v/>
      </c>
      <c r="M3" s="136" t="str">
        <f t="shared" si="0"/>
        <v/>
      </c>
      <c r="N3" s="136" t="str">
        <f t="shared" si="0"/>
        <v/>
      </c>
      <c r="O3" s="136" t="str">
        <f t="shared" si="0"/>
        <v/>
      </c>
      <c r="P3" s="136" t="str">
        <f t="shared" si="0"/>
        <v/>
      </c>
      <c r="Q3" s="136" t="str">
        <f t="shared" si="0"/>
        <v/>
      </c>
      <c r="R3" s="136" t="str">
        <f t="shared" si="0"/>
        <v/>
      </c>
      <c r="S3" s="136" t="str">
        <f t="shared" si="0"/>
        <v/>
      </c>
      <c r="T3" s="136" t="str">
        <f t="shared" si="0"/>
        <v/>
      </c>
    </row>
    <row r="4" spans="1:20" x14ac:dyDescent="0.25">
      <c r="A4" s="218">
        <v>40651</v>
      </c>
      <c r="B4" s="222">
        <v>4</v>
      </c>
      <c r="C4" s="223">
        <v>0.33333333333333331</v>
      </c>
      <c r="D4" s="223">
        <v>0.37013888888888885</v>
      </c>
      <c r="E4" s="135">
        <f>(D4-C4)*60*24</f>
        <v>52.999999999999972</v>
      </c>
      <c r="F4" s="349"/>
      <c r="G4" s="160" t="str">
        <f>INDEX('Daily Activity List'!B:B,MATCH(A4,'Daily Activity List'!$A:$A))</f>
        <v>VHP - Characterization Sampling1</v>
      </c>
      <c r="H4" s="136" t="str">
        <f t="shared" si="1"/>
        <v/>
      </c>
      <c r="I4" s="136">
        <f t="shared" si="0"/>
        <v>52.999999999999972</v>
      </c>
      <c r="J4" s="136" t="str">
        <f t="shared" si="0"/>
        <v/>
      </c>
      <c r="K4" s="136" t="str">
        <f t="shared" si="0"/>
        <v/>
      </c>
      <c r="L4" s="136" t="str">
        <f t="shared" si="0"/>
        <v/>
      </c>
      <c r="M4" s="136" t="str">
        <f t="shared" si="0"/>
        <v/>
      </c>
      <c r="N4" s="136" t="str">
        <f t="shared" si="0"/>
        <v/>
      </c>
      <c r="O4" s="136" t="str">
        <f t="shared" si="0"/>
        <v/>
      </c>
      <c r="P4" s="136" t="str">
        <f t="shared" si="0"/>
        <v/>
      </c>
      <c r="Q4" s="136" t="str">
        <f t="shared" si="0"/>
        <v/>
      </c>
      <c r="R4" s="136" t="str">
        <f t="shared" si="0"/>
        <v/>
      </c>
      <c r="S4" s="136" t="str">
        <f t="shared" si="0"/>
        <v/>
      </c>
      <c r="T4" s="136" t="str">
        <f t="shared" si="0"/>
        <v/>
      </c>
    </row>
    <row r="5" spans="1:20" x14ac:dyDescent="0.25">
      <c r="A5" s="218">
        <v>40655</v>
      </c>
      <c r="B5" s="222">
        <v>3</v>
      </c>
      <c r="C5" s="223" t="s">
        <v>1337</v>
      </c>
      <c r="D5" s="223" t="s">
        <v>1338</v>
      </c>
      <c r="E5" s="135">
        <f>(D5-C5)*60*24</f>
        <v>29.999999999999972</v>
      </c>
      <c r="F5" s="349" t="s">
        <v>1339</v>
      </c>
      <c r="G5" s="160" t="str">
        <f>INDEX('Daily Activity List'!B:B,MATCH(A5,'Daily Activity List'!$A:$A))</f>
        <v>VHP - Clearance Sampling</v>
      </c>
      <c r="H5" s="136" t="str">
        <f t="shared" si="1"/>
        <v/>
      </c>
      <c r="I5" s="136" t="str">
        <f t="shared" si="0"/>
        <v/>
      </c>
      <c r="J5" s="136" t="str">
        <f t="shared" si="0"/>
        <v/>
      </c>
      <c r="K5" s="136">
        <f t="shared" si="0"/>
        <v>29.999999999999972</v>
      </c>
      <c r="L5" s="136" t="str">
        <f t="shared" si="0"/>
        <v/>
      </c>
      <c r="M5" s="136" t="str">
        <f t="shared" si="0"/>
        <v/>
      </c>
      <c r="N5" s="136" t="str">
        <f t="shared" si="0"/>
        <v/>
      </c>
      <c r="O5" s="136" t="str">
        <f t="shared" si="0"/>
        <v/>
      </c>
      <c r="P5" s="136" t="str">
        <f t="shared" si="0"/>
        <v/>
      </c>
      <c r="Q5" s="136" t="str">
        <f t="shared" si="0"/>
        <v/>
      </c>
      <c r="R5" s="136" t="str">
        <f t="shared" si="0"/>
        <v/>
      </c>
      <c r="S5" s="136" t="str">
        <f t="shared" si="0"/>
        <v/>
      </c>
      <c r="T5" s="136" t="str">
        <f t="shared" si="0"/>
        <v/>
      </c>
    </row>
    <row r="6" spans="1:20" x14ac:dyDescent="0.25">
      <c r="A6" s="218">
        <v>40655</v>
      </c>
      <c r="B6" s="222">
        <v>4</v>
      </c>
      <c r="C6" s="223"/>
      <c r="D6" s="223" t="s">
        <v>1019</v>
      </c>
      <c r="E6" s="135"/>
      <c r="F6" s="349"/>
      <c r="G6" s="160" t="str">
        <f>INDEX('Daily Activity List'!B:B,MATCH(A6,'Daily Activity List'!$A:$A))</f>
        <v>VHP - Clearance Sampling</v>
      </c>
      <c r="H6" s="136" t="str">
        <f t="shared" si="1"/>
        <v/>
      </c>
      <c r="I6" s="136" t="str">
        <f t="shared" si="0"/>
        <v/>
      </c>
      <c r="J6" s="136" t="str">
        <f t="shared" si="0"/>
        <v/>
      </c>
      <c r="K6" s="136" t="str">
        <f t="shared" si="0"/>
        <v/>
      </c>
      <c r="L6" s="136" t="str">
        <f t="shared" si="0"/>
        <v/>
      </c>
      <c r="M6" s="136" t="str">
        <f t="shared" si="0"/>
        <v/>
      </c>
      <c r="N6" s="136" t="str">
        <f t="shared" si="0"/>
        <v/>
      </c>
      <c r="O6" s="136" t="str">
        <f t="shared" si="0"/>
        <v/>
      </c>
      <c r="P6" s="136" t="str">
        <f t="shared" si="0"/>
        <v/>
      </c>
      <c r="Q6" s="136" t="str">
        <f t="shared" si="0"/>
        <v/>
      </c>
      <c r="R6" s="136" t="str">
        <f t="shared" si="0"/>
        <v/>
      </c>
      <c r="S6" s="136" t="str">
        <f t="shared" si="0"/>
        <v/>
      </c>
      <c r="T6" s="136" t="str">
        <f t="shared" si="0"/>
        <v/>
      </c>
    </row>
    <row r="7" spans="1:20" x14ac:dyDescent="0.25">
      <c r="A7" s="218">
        <v>40655</v>
      </c>
      <c r="B7" s="222">
        <v>5</v>
      </c>
      <c r="C7" s="223"/>
      <c r="D7" s="223" t="s">
        <v>1340</v>
      </c>
      <c r="E7" s="135"/>
      <c r="F7" s="349"/>
      <c r="G7" s="160" t="str">
        <f>INDEX('Daily Activity List'!B:B,MATCH(A7,'Daily Activity List'!$A:$A))</f>
        <v>VHP - Clearance Sampling</v>
      </c>
      <c r="H7" s="136" t="str">
        <f t="shared" si="1"/>
        <v/>
      </c>
      <c r="I7" s="136" t="str">
        <f t="shared" si="0"/>
        <v/>
      </c>
      <c r="J7" s="136" t="str">
        <f t="shared" si="0"/>
        <v/>
      </c>
      <c r="K7" s="136" t="str">
        <f t="shared" si="0"/>
        <v/>
      </c>
      <c r="L7" s="136" t="str">
        <f t="shared" si="0"/>
        <v/>
      </c>
      <c r="M7" s="136" t="str">
        <f t="shared" si="0"/>
        <v/>
      </c>
      <c r="N7" s="136" t="str">
        <f t="shared" si="0"/>
        <v/>
      </c>
      <c r="O7" s="136" t="str">
        <f t="shared" si="0"/>
        <v/>
      </c>
      <c r="P7" s="136" t="str">
        <f t="shared" si="0"/>
        <v/>
      </c>
      <c r="Q7" s="136" t="str">
        <f t="shared" si="0"/>
        <v/>
      </c>
      <c r="R7" s="136" t="str">
        <f t="shared" si="0"/>
        <v/>
      </c>
      <c r="S7" s="136" t="str">
        <f t="shared" si="0"/>
        <v/>
      </c>
      <c r="T7" s="136" t="str">
        <f t="shared" si="0"/>
        <v/>
      </c>
    </row>
    <row r="8" spans="1:20" x14ac:dyDescent="0.25">
      <c r="A8" s="218">
        <v>40655</v>
      </c>
      <c r="B8" s="222">
        <v>6</v>
      </c>
      <c r="C8" s="223"/>
      <c r="D8" s="223" t="s">
        <v>1341</v>
      </c>
      <c r="E8" s="135"/>
      <c r="F8" s="349"/>
      <c r="G8" s="160" t="str">
        <f>INDEX('Daily Activity List'!B:B,MATCH(A8,'Daily Activity List'!$A:$A))</f>
        <v>VHP - Clearance Sampling</v>
      </c>
      <c r="H8" s="136" t="str">
        <f t="shared" si="1"/>
        <v/>
      </c>
      <c r="I8" s="136" t="str">
        <f t="shared" si="0"/>
        <v/>
      </c>
      <c r="J8" s="136" t="str">
        <f t="shared" si="0"/>
        <v/>
      </c>
      <c r="K8" s="136" t="str">
        <f t="shared" si="0"/>
        <v/>
      </c>
      <c r="L8" s="136" t="str">
        <f t="shared" si="0"/>
        <v/>
      </c>
      <c r="M8" s="136" t="str">
        <f t="shared" si="0"/>
        <v/>
      </c>
      <c r="N8" s="136" t="str">
        <f t="shared" si="0"/>
        <v/>
      </c>
      <c r="O8" s="136" t="str">
        <f t="shared" si="0"/>
        <v/>
      </c>
      <c r="P8" s="136" t="str">
        <f t="shared" si="0"/>
        <v/>
      </c>
      <c r="Q8" s="136" t="str">
        <f t="shared" si="0"/>
        <v/>
      </c>
      <c r="R8" s="136" t="str">
        <f t="shared" si="0"/>
        <v/>
      </c>
      <c r="S8" s="136" t="str">
        <f t="shared" si="0"/>
        <v/>
      </c>
      <c r="T8" s="136" t="str">
        <f t="shared" si="0"/>
        <v/>
      </c>
    </row>
    <row r="9" spans="1:20" x14ac:dyDescent="0.25">
      <c r="A9" s="218">
        <v>40655</v>
      </c>
      <c r="B9" s="222">
        <v>4</v>
      </c>
      <c r="C9" s="223"/>
      <c r="D9" s="223" t="s">
        <v>638</v>
      </c>
      <c r="E9" s="135"/>
      <c r="F9" s="349"/>
      <c r="G9" s="160" t="str">
        <f>INDEX('Daily Activity List'!B:B,MATCH(A9,'Daily Activity List'!$A:$A))</f>
        <v>VHP - Clearance Sampling</v>
      </c>
      <c r="H9" s="136" t="str">
        <f t="shared" si="1"/>
        <v/>
      </c>
      <c r="I9" s="136" t="str">
        <f t="shared" si="0"/>
        <v/>
      </c>
      <c r="J9" s="136" t="str">
        <f t="shared" si="0"/>
        <v/>
      </c>
      <c r="K9" s="136" t="str">
        <f t="shared" si="0"/>
        <v/>
      </c>
      <c r="L9" s="136" t="str">
        <f t="shared" si="0"/>
        <v/>
      </c>
      <c r="M9" s="136" t="str">
        <f t="shared" si="0"/>
        <v/>
      </c>
      <c r="N9" s="136" t="str">
        <f t="shared" si="0"/>
        <v/>
      </c>
      <c r="O9" s="136" t="str">
        <f t="shared" si="0"/>
        <v/>
      </c>
      <c r="P9" s="136" t="str">
        <f t="shared" si="0"/>
        <v/>
      </c>
      <c r="Q9" s="136" t="str">
        <f t="shared" si="0"/>
        <v/>
      </c>
      <c r="R9" s="136" t="str">
        <f t="shared" si="0"/>
        <v/>
      </c>
      <c r="S9" s="136" t="str">
        <f t="shared" si="0"/>
        <v/>
      </c>
      <c r="T9" s="136" t="str">
        <f t="shared" si="0"/>
        <v/>
      </c>
    </row>
    <row r="10" spans="1:20" x14ac:dyDescent="0.25">
      <c r="A10" s="218">
        <v>40655</v>
      </c>
      <c r="B10" s="222">
        <v>9</v>
      </c>
      <c r="C10" s="223"/>
      <c r="D10" s="223"/>
      <c r="E10" s="135"/>
      <c r="F10" s="349" t="s">
        <v>1342</v>
      </c>
      <c r="G10" s="160" t="str">
        <f>INDEX('Daily Activity List'!B:B,MATCH(A10,'Daily Activity List'!$A:$A))</f>
        <v>VHP - Clearance Sampling</v>
      </c>
      <c r="H10" s="136" t="str">
        <f t="shared" si="1"/>
        <v/>
      </c>
      <c r="I10" s="136" t="str">
        <f t="shared" si="0"/>
        <v/>
      </c>
      <c r="J10" s="136" t="str">
        <f t="shared" si="0"/>
        <v/>
      </c>
      <c r="K10" s="136" t="str">
        <f t="shared" si="0"/>
        <v/>
      </c>
      <c r="L10" s="136" t="str">
        <f t="shared" si="0"/>
        <v/>
      </c>
      <c r="M10" s="136" t="str">
        <f t="shared" si="0"/>
        <v/>
      </c>
      <c r="N10" s="136" t="str">
        <f t="shared" si="0"/>
        <v/>
      </c>
      <c r="O10" s="136" t="str">
        <f t="shared" si="0"/>
        <v/>
      </c>
      <c r="P10" s="136" t="str">
        <f t="shared" si="0"/>
        <v/>
      </c>
      <c r="Q10" s="136" t="str">
        <f t="shared" si="0"/>
        <v/>
      </c>
      <c r="R10" s="136" t="str">
        <f t="shared" si="0"/>
        <v/>
      </c>
      <c r="S10" s="136" t="str">
        <f t="shared" si="0"/>
        <v/>
      </c>
      <c r="T10" s="136" t="str">
        <f t="shared" si="0"/>
        <v/>
      </c>
    </row>
    <row r="11" spans="1:20" x14ac:dyDescent="0.25">
      <c r="A11" s="218">
        <v>40655</v>
      </c>
      <c r="B11" s="222">
        <v>7</v>
      </c>
      <c r="C11" s="223"/>
      <c r="D11" s="223"/>
      <c r="E11" s="135"/>
      <c r="F11" s="349" t="s">
        <v>1343</v>
      </c>
      <c r="G11" s="160" t="str">
        <f>INDEX('Daily Activity List'!B:B,MATCH(A11,'Daily Activity List'!$A:$A))</f>
        <v>VHP - Clearance Sampling</v>
      </c>
      <c r="H11" s="136" t="str">
        <f t="shared" si="1"/>
        <v/>
      </c>
      <c r="I11" s="136" t="str">
        <f t="shared" si="0"/>
        <v/>
      </c>
      <c r="J11" s="136" t="str">
        <f t="shared" si="0"/>
        <v/>
      </c>
      <c r="K11" s="136" t="str">
        <f t="shared" si="0"/>
        <v/>
      </c>
      <c r="L11" s="136" t="str">
        <f t="shared" si="0"/>
        <v/>
      </c>
      <c r="M11" s="136" t="str">
        <f t="shared" si="0"/>
        <v/>
      </c>
      <c r="N11" s="136" t="str">
        <f t="shared" si="0"/>
        <v/>
      </c>
      <c r="O11" s="136" t="str">
        <f t="shared" si="0"/>
        <v/>
      </c>
      <c r="P11" s="136" t="str">
        <f t="shared" si="0"/>
        <v/>
      </c>
      <c r="Q11" s="136" t="str">
        <f t="shared" si="0"/>
        <v/>
      </c>
      <c r="R11" s="136" t="str">
        <f t="shared" si="0"/>
        <v/>
      </c>
      <c r="S11" s="136" t="str">
        <f t="shared" si="0"/>
        <v/>
      </c>
      <c r="T11" s="136" t="str">
        <f t="shared" si="0"/>
        <v/>
      </c>
    </row>
    <row r="12" spans="1:20" x14ac:dyDescent="0.25">
      <c r="A12" s="218">
        <v>40655</v>
      </c>
      <c r="B12" s="222">
        <v>8</v>
      </c>
      <c r="C12" s="223"/>
      <c r="D12" s="223"/>
      <c r="E12" s="135"/>
      <c r="F12" s="349" t="s">
        <v>1344</v>
      </c>
      <c r="G12" s="160" t="str">
        <f>INDEX('Daily Activity List'!B:B,MATCH(A12,'Daily Activity List'!$A:$A))</f>
        <v>VHP - Clearance Sampling</v>
      </c>
      <c r="H12" s="136" t="str">
        <f t="shared" si="1"/>
        <v/>
      </c>
      <c r="I12" s="136" t="str">
        <f t="shared" si="0"/>
        <v/>
      </c>
      <c r="J12" s="136" t="str">
        <f t="shared" si="0"/>
        <v/>
      </c>
      <c r="K12" s="136" t="str">
        <f t="shared" si="0"/>
        <v/>
      </c>
      <c r="L12" s="136" t="str">
        <f t="shared" si="0"/>
        <v/>
      </c>
      <c r="M12" s="136" t="str">
        <f t="shared" si="0"/>
        <v/>
      </c>
      <c r="N12" s="136" t="str">
        <f t="shared" si="0"/>
        <v/>
      </c>
      <c r="O12" s="136" t="str">
        <f t="shared" si="0"/>
        <v/>
      </c>
      <c r="P12" s="136" t="str">
        <f t="shared" si="0"/>
        <v/>
      </c>
      <c r="Q12" s="136" t="str">
        <f t="shared" si="0"/>
        <v/>
      </c>
      <c r="R12" s="136" t="str">
        <f t="shared" si="0"/>
        <v/>
      </c>
      <c r="S12" s="136" t="str">
        <f t="shared" si="0"/>
        <v/>
      </c>
      <c r="T12" s="136" t="str">
        <f t="shared" si="0"/>
        <v/>
      </c>
    </row>
    <row r="13" spans="1:20" x14ac:dyDescent="0.25">
      <c r="A13" s="218">
        <v>40655</v>
      </c>
      <c r="B13" s="222">
        <v>3</v>
      </c>
      <c r="C13" s="223"/>
      <c r="D13" s="223"/>
      <c r="E13" s="135"/>
      <c r="F13" s="349" t="s">
        <v>1345</v>
      </c>
      <c r="G13" s="160" t="str">
        <f>INDEX('Daily Activity List'!B:B,MATCH(A13,'Daily Activity List'!$A:$A))</f>
        <v>VHP - Clearance Sampling</v>
      </c>
      <c r="H13" s="136" t="str">
        <f t="shared" si="1"/>
        <v/>
      </c>
      <c r="I13" s="136" t="str">
        <f t="shared" si="0"/>
        <v/>
      </c>
      <c r="J13" s="136" t="str">
        <f t="shared" si="0"/>
        <v/>
      </c>
      <c r="K13" s="136" t="str">
        <f t="shared" si="0"/>
        <v/>
      </c>
      <c r="L13" s="136" t="str">
        <f t="shared" si="0"/>
        <v/>
      </c>
      <c r="M13" s="136" t="str">
        <f t="shared" si="0"/>
        <v/>
      </c>
      <c r="N13" s="136" t="str">
        <f t="shared" si="0"/>
        <v/>
      </c>
      <c r="O13" s="136" t="str">
        <f t="shared" si="0"/>
        <v/>
      </c>
      <c r="P13" s="136" t="str">
        <f t="shared" si="0"/>
        <v/>
      </c>
      <c r="Q13" s="136" t="str">
        <f t="shared" si="0"/>
        <v/>
      </c>
      <c r="R13" s="136" t="str">
        <f t="shared" si="0"/>
        <v/>
      </c>
      <c r="S13" s="136" t="str">
        <f t="shared" si="0"/>
        <v/>
      </c>
      <c r="T13" s="136" t="str">
        <f t="shared" si="0"/>
        <v/>
      </c>
    </row>
    <row r="14" spans="1:20" x14ac:dyDescent="0.25">
      <c r="A14" s="218">
        <v>40655</v>
      </c>
      <c r="B14" s="222">
        <v>9</v>
      </c>
      <c r="C14" s="223" t="s">
        <v>1346</v>
      </c>
      <c r="D14" s="223" t="s">
        <v>648</v>
      </c>
      <c r="E14" s="135">
        <f>(D14-C14)*60*24</f>
        <v>22.999999999999918</v>
      </c>
      <c r="F14" s="349" t="s">
        <v>1347</v>
      </c>
      <c r="G14" s="160" t="str">
        <f>INDEX('Daily Activity List'!B:B,MATCH(A14,'Daily Activity List'!$A:$A))</f>
        <v>VHP - Clearance Sampling</v>
      </c>
      <c r="H14" s="136" t="str">
        <f t="shared" si="1"/>
        <v/>
      </c>
      <c r="I14" s="136" t="str">
        <f t="shared" si="0"/>
        <v/>
      </c>
      <c r="J14" s="136" t="str">
        <f t="shared" si="0"/>
        <v/>
      </c>
      <c r="K14" s="136">
        <f t="shared" si="0"/>
        <v>22.999999999999918</v>
      </c>
      <c r="L14" s="136" t="str">
        <f t="shared" si="0"/>
        <v/>
      </c>
      <c r="M14" s="136" t="str">
        <f t="shared" si="0"/>
        <v/>
      </c>
      <c r="N14" s="136" t="str">
        <f t="shared" si="0"/>
        <v/>
      </c>
      <c r="O14" s="136" t="str">
        <f t="shared" si="0"/>
        <v/>
      </c>
      <c r="P14" s="136" t="str">
        <f t="shared" si="0"/>
        <v/>
      </c>
      <c r="Q14" s="136" t="str">
        <f t="shared" si="0"/>
        <v/>
      </c>
      <c r="R14" s="136" t="str">
        <f t="shared" si="0"/>
        <v/>
      </c>
      <c r="S14" s="136" t="str">
        <f t="shared" si="0"/>
        <v/>
      </c>
      <c r="T14" s="136" t="str">
        <f t="shared" si="0"/>
        <v/>
      </c>
    </row>
    <row r="15" spans="1:20" x14ac:dyDescent="0.25">
      <c r="A15" s="218">
        <v>40668</v>
      </c>
      <c r="B15" s="222">
        <v>1</v>
      </c>
      <c r="C15" s="223">
        <v>0.34375</v>
      </c>
      <c r="D15" s="223">
        <v>0.36874999999999997</v>
      </c>
      <c r="E15" s="135"/>
      <c r="F15" s="349" t="s">
        <v>1348</v>
      </c>
      <c r="G15" s="160" t="str">
        <f>INDEX('Daily Activity List'!B:B,MATCH(A15,'Daily Activity List'!$A:$A))</f>
        <v>AB - Clearance Sampling</v>
      </c>
      <c r="H15" s="136" t="str">
        <f t="shared" si="1"/>
        <v/>
      </c>
      <c r="I15" s="136" t="str">
        <f t="shared" si="0"/>
        <v/>
      </c>
      <c r="J15" s="136" t="str">
        <f t="shared" si="0"/>
        <v/>
      </c>
      <c r="K15" s="136" t="str">
        <f t="shared" si="0"/>
        <v/>
      </c>
      <c r="L15" s="136" t="str">
        <f t="shared" si="0"/>
        <v/>
      </c>
      <c r="M15" s="136" t="str">
        <f t="shared" si="0"/>
        <v/>
      </c>
      <c r="N15" s="136" t="str">
        <f t="shared" si="0"/>
        <v/>
      </c>
      <c r="O15" s="136" t="str">
        <f t="shared" si="0"/>
        <v/>
      </c>
      <c r="P15" s="136" t="str">
        <f t="shared" si="0"/>
        <v/>
      </c>
      <c r="Q15" s="136" t="str">
        <f t="shared" si="0"/>
        <v/>
      </c>
      <c r="R15" s="136" t="str">
        <f t="shared" si="0"/>
        <v/>
      </c>
      <c r="S15" s="136" t="str">
        <f t="shared" si="0"/>
        <v/>
      </c>
      <c r="T15" s="136" t="str">
        <f t="shared" si="0"/>
        <v/>
      </c>
    </row>
    <row r="16" spans="1:20" x14ac:dyDescent="0.25">
      <c r="A16" s="218">
        <v>40668</v>
      </c>
      <c r="B16" s="222">
        <v>4</v>
      </c>
      <c r="C16" s="223"/>
      <c r="D16" s="223"/>
      <c r="E16" s="135">
        <f>AVERAGE(11.5, 11.5, 7.75)</f>
        <v>10.25</v>
      </c>
      <c r="F16" s="349" t="s">
        <v>1349</v>
      </c>
      <c r="G16" s="160" t="str">
        <f>INDEX('Daily Activity List'!B:B,MATCH(A16,'Daily Activity List'!$A:$A))</f>
        <v>AB - Clearance Sampling</v>
      </c>
      <c r="H16" s="136" t="str">
        <f t="shared" si="1"/>
        <v/>
      </c>
      <c r="I16" s="136" t="str">
        <f t="shared" si="0"/>
        <v/>
      </c>
      <c r="J16" s="136" t="str">
        <f t="shared" si="0"/>
        <v/>
      </c>
      <c r="K16" s="136" t="str">
        <f t="shared" si="0"/>
        <v/>
      </c>
      <c r="L16" s="136" t="str">
        <f t="shared" si="0"/>
        <v/>
      </c>
      <c r="M16" s="136" t="str">
        <f t="shared" si="0"/>
        <v/>
      </c>
      <c r="N16" s="136" t="str">
        <f t="shared" si="0"/>
        <v/>
      </c>
      <c r="O16" s="136" t="str">
        <f t="shared" si="0"/>
        <v/>
      </c>
      <c r="P16" s="136">
        <f t="shared" si="0"/>
        <v>10.25</v>
      </c>
      <c r="Q16" s="136" t="str">
        <f t="shared" si="0"/>
        <v/>
      </c>
      <c r="R16" s="136" t="str">
        <f t="shared" si="0"/>
        <v/>
      </c>
      <c r="S16" s="136" t="str">
        <f t="shared" si="0"/>
        <v/>
      </c>
      <c r="T16" s="136" t="str">
        <f t="shared" si="0"/>
        <v/>
      </c>
    </row>
    <row r="17" spans="1:20" x14ac:dyDescent="0.25">
      <c r="A17" s="218">
        <v>40668</v>
      </c>
      <c r="B17" s="222">
        <v>5</v>
      </c>
      <c r="C17" s="223"/>
      <c r="D17" s="223"/>
      <c r="E17" s="135">
        <f>14+12/60</f>
        <v>14.2</v>
      </c>
      <c r="F17" s="349" t="s">
        <v>1349</v>
      </c>
      <c r="G17" s="160" t="str">
        <f>INDEX('Daily Activity List'!B:B,MATCH(A17,'Daily Activity List'!$A:$A))</f>
        <v>AB - Clearance Sampling</v>
      </c>
      <c r="H17" s="136" t="str">
        <f t="shared" si="1"/>
        <v/>
      </c>
      <c r="I17" s="136" t="str">
        <f t="shared" si="0"/>
        <v/>
      </c>
      <c r="J17" s="136" t="str">
        <f t="shared" si="0"/>
        <v/>
      </c>
      <c r="K17" s="136" t="str">
        <f t="shared" si="0"/>
        <v/>
      </c>
      <c r="L17" s="136" t="str">
        <f t="shared" si="0"/>
        <v/>
      </c>
      <c r="M17" s="136" t="str">
        <f t="shared" si="0"/>
        <v/>
      </c>
      <c r="N17" s="136" t="str">
        <f t="shared" si="0"/>
        <v/>
      </c>
      <c r="O17" s="136" t="str">
        <f t="shared" si="0"/>
        <v/>
      </c>
      <c r="P17" s="136">
        <f t="shared" si="0"/>
        <v>14.2</v>
      </c>
      <c r="Q17" s="136" t="str">
        <f t="shared" si="0"/>
        <v/>
      </c>
      <c r="R17" s="136" t="str">
        <f t="shared" si="0"/>
        <v/>
      </c>
      <c r="S17" s="136" t="str">
        <f t="shared" si="0"/>
        <v/>
      </c>
      <c r="T17" s="136" t="str">
        <f t="shared" si="0"/>
        <v/>
      </c>
    </row>
    <row r="18" spans="1:20" x14ac:dyDescent="0.25">
      <c r="A18" s="218">
        <v>40668</v>
      </c>
      <c r="B18" s="222">
        <v>7</v>
      </c>
      <c r="C18" s="223"/>
      <c r="D18" s="223"/>
      <c r="E18" s="135">
        <f>12+25/60</f>
        <v>12.416666666666666</v>
      </c>
      <c r="F18" s="349" t="s">
        <v>1349</v>
      </c>
      <c r="G18" s="160" t="str">
        <f>INDEX('Daily Activity List'!B:B,MATCH(A18,'Daily Activity List'!$A:$A))</f>
        <v>AB - Clearance Sampling</v>
      </c>
      <c r="H18" s="136" t="str">
        <f t="shared" si="1"/>
        <v/>
      </c>
      <c r="I18" s="136" t="str">
        <f t="shared" si="1"/>
        <v/>
      </c>
      <c r="J18" s="136" t="str">
        <f t="shared" si="1"/>
        <v/>
      </c>
      <c r="K18" s="136" t="str">
        <f t="shared" si="1"/>
        <v/>
      </c>
      <c r="L18" s="136" t="str">
        <f t="shared" si="1"/>
        <v/>
      </c>
      <c r="M18" s="136" t="str">
        <f t="shared" si="1"/>
        <v/>
      </c>
      <c r="N18" s="136" t="str">
        <f t="shared" si="1"/>
        <v/>
      </c>
      <c r="O18" s="136" t="str">
        <f t="shared" si="1"/>
        <v/>
      </c>
      <c r="P18" s="136">
        <f t="shared" si="1"/>
        <v>12.416666666666666</v>
      </c>
      <c r="Q18" s="136" t="str">
        <f t="shared" si="1"/>
        <v/>
      </c>
      <c r="R18" s="136" t="str">
        <f t="shared" si="1"/>
        <v/>
      </c>
      <c r="S18" s="136" t="str">
        <f t="shared" si="1"/>
        <v/>
      </c>
      <c r="T18" s="136" t="str">
        <f t="shared" si="1"/>
        <v/>
      </c>
    </row>
    <row r="19" spans="1:20" x14ac:dyDescent="0.25">
      <c r="A19" s="218">
        <v>40668</v>
      </c>
      <c r="B19" s="222">
        <v>6</v>
      </c>
      <c r="C19" s="223"/>
      <c r="D19" s="223"/>
      <c r="E19" s="135">
        <f>16+22/60</f>
        <v>16.366666666666667</v>
      </c>
      <c r="F19" s="349" t="s">
        <v>1349</v>
      </c>
      <c r="G19" s="160" t="str">
        <f>INDEX('Daily Activity List'!B:B,MATCH(A19,'Daily Activity List'!$A:$A))</f>
        <v>AB - Clearance Sampling</v>
      </c>
      <c r="H19" s="136" t="str">
        <f t="shared" ref="H19:T26" si="2">IF($E19="","",IF($G19=H$1,$E19,""))</f>
        <v/>
      </c>
      <c r="I19" s="136" t="str">
        <f t="shared" si="2"/>
        <v/>
      </c>
      <c r="J19" s="136" t="str">
        <f t="shared" si="2"/>
        <v/>
      </c>
      <c r="K19" s="136" t="str">
        <f t="shared" si="2"/>
        <v/>
      </c>
      <c r="L19" s="136" t="str">
        <f t="shared" si="2"/>
        <v/>
      </c>
      <c r="M19" s="136" t="str">
        <f t="shared" si="2"/>
        <v/>
      </c>
      <c r="N19" s="136" t="str">
        <f t="shared" si="2"/>
        <v/>
      </c>
      <c r="O19" s="136" t="str">
        <f t="shared" si="2"/>
        <v/>
      </c>
      <c r="P19" s="136">
        <f t="shared" si="2"/>
        <v>16.366666666666667</v>
      </c>
      <c r="Q19" s="136" t="str">
        <f t="shared" si="2"/>
        <v/>
      </c>
      <c r="R19" s="136" t="str">
        <f t="shared" si="2"/>
        <v/>
      </c>
      <c r="S19" s="136" t="str">
        <f t="shared" si="2"/>
        <v/>
      </c>
      <c r="T19" s="136" t="str">
        <f t="shared" si="2"/>
        <v/>
      </c>
    </row>
    <row r="20" spans="1:20" x14ac:dyDescent="0.25">
      <c r="A20" s="218">
        <v>40674</v>
      </c>
      <c r="B20" s="222">
        <v>1</v>
      </c>
      <c r="C20" s="223">
        <v>0.33819444444444446</v>
      </c>
      <c r="D20" s="223">
        <v>0.36458333333333331</v>
      </c>
      <c r="E20" s="135">
        <v>32</v>
      </c>
      <c r="F20" s="349" t="s">
        <v>1350</v>
      </c>
      <c r="G20" s="160" t="str">
        <f>INDEX('Daily Activity List'!B:B,MATCH(A20,'Daily Activity List'!$A:$A))</f>
        <v>ClO2 - Characterization Sampling3</v>
      </c>
      <c r="H20" s="136" t="str">
        <f t="shared" si="2"/>
        <v/>
      </c>
      <c r="I20" s="136" t="str">
        <f t="shared" si="2"/>
        <v/>
      </c>
      <c r="J20" s="136" t="str">
        <f t="shared" si="2"/>
        <v/>
      </c>
      <c r="K20" s="136" t="str">
        <f t="shared" si="2"/>
        <v/>
      </c>
      <c r="L20" s="136" t="str">
        <f t="shared" si="2"/>
        <v/>
      </c>
      <c r="M20" s="136" t="str">
        <f t="shared" si="2"/>
        <v/>
      </c>
      <c r="N20" s="136" t="str">
        <f t="shared" si="2"/>
        <v/>
      </c>
      <c r="O20" s="136" t="str">
        <f t="shared" si="2"/>
        <v/>
      </c>
      <c r="P20" s="136" t="str">
        <f t="shared" si="2"/>
        <v/>
      </c>
      <c r="Q20" s="136">
        <f t="shared" si="2"/>
        <v>32</v>
      </c>
      <c r="R20" s="136" t="str">
        <f t="shared" si="2"/>
        <v/>
      </c>
      <c r="S20" s="136" t="str">
        <f t="shared" si="2"/>
        <v/>
      </c>
      <c r="T20" s="136" t="str">
        <f t="shared" si="2"/>
        <v/>
      </c>
    </row>
    <row r="21" spans="1:20" x14ac:dyDescent="0.25">
      <c r="A21" s="218">
        <v>40674</v>
      </c>
      <c r="B21" s="222">
        <v>2</v>
      </c>
      <c r="C21" s="223">
        <v>0.33819444444444446</v>
      </c>
      <c r="D21" s="223">
        <v>0.36180555555555555</v>
      </c>
      <c r="E21" s="135">
        <v>34</v>
      </c>
      <c r="F21" s="349" t="s">
        <v>1350</v>
      </c>
      <c r="G21" s="160" t="str">
        <f>INDEX('Daily Activity List'!B:B,MATCH(A21,'Daily Activity List'!$A:$A))</f>
        <v>ClO2 - Characterization Sampling3</v>
      </c>
      <c r="H21" s="136" t="str">
        <f t="shared" si="2"/>
        <v/>
      </c>
      <c r="I21" s="136" t="str">
        <f t="shared" si="2"/>
        <v/>
      </c>
      <c r="J21" s="136" t="str">
        <f t="shared" si="2"/>
        <v/>
      </c>
      <c r="K21" s="136" t="str">
        <f t="shared" si="2"/>
        <v/>
      </c>
      <c r="L21" s="136" t="str">
        <f t="shared" si="2"/>
        <v/>
      </c>
      <c r="M21" s="136" t="str">
        <f t="shared" si="2"/>
        <v/>
      </c>
      <c r="N21" s="136" t="str">
        <f t="shared" si="2"/>
        <v/>
      </c>
      <c r="O21" s="136" t="str">
        <f t="shared" si="2"/>
        <v/>
      </c>
      <c r="P21" s="136" t="str">
        <f t="shared" si="2"/>
        <v/>
      </c>
      <c r="Q21" s="136">
        <f t="shared" si="2"/>
        <v>34</v>
      </c>
      <c r="R21" s="136" t="str">
        <f t="shared" si="2"/>
        <v/>
      </c>
      <c r="S21" s="136" t="str">
        <f t="shared" si="2"/>
        <v/>
      </c>
      <c r="T21" s="136" t="str">
        <f t="shared" si="2"/>
        <v/>
      </c>
    </row>
    <row r="22" spans="1:20" x14ac:dyDescent="0.25">
      <c r="A22" s="218">
        <v>40674</v>
      </c>
      <c r="B22" s="222">
        <v>3</v>
      </c>
      <c r="C22" s="223">
        <v>0.36458333333333331</v>
      </c>
      <c r="D22" s="223">
        <v>0.3972222222222222</v>
      </c>
      <c r="E22" s="135">
        <v>47</v>
      </c>
      <c r="F22" s="349" t="s">
        <v>1350</v>
      </c>
      <c r="G22" s="160" t="str">
        <f>INDEX('Daily Activity List'!B:B,MATCH(A22,'Daily Activity List'!$A:$A))</f>
        <v>ClO2 - Characterization Sampling3</v>
      </c>
      <c r="H22" s="136" t="str">
        <f t="shared" si="2"/>
        <v/>
      </c>
      <c r="I22" s="136" t="str">
        <f t="shared" si="2"/>
        <v/>
      </c>
      <c r="J22" s="136" t="str">
        <f t="shared" si="2"/>
        <v/>
      </c>
      <c r="K22" s="136" t="str">
        <f t="shared" si="2"/>
        <v/>
      </c>
      <c r="L22" s="136" t="str">
        <f t="shared" si="2"/>
        <v/>
      </c>
      <c r="M22" s="136" t="str">
        <f t="shared" si="2"/>
        <v/>
      </c>
      <c r="N22" s="136" t="str">
        <f t="shared" si="2"/>
        <v/>
      </c>
      <c r="O22" s="136" t="str">
        <f t="shared" si="2"/>
        <v/>
      </c>
      <c r="P22" s="136" t="str">
        <f t="shared" si="2"/>
        <v/>
      </c>
      <c r="Q22" s="136">
        <f t="shared" si="2"/>
        <v>47</v>
      </c>
      <c r="R22" s="136" t="str">
        <f t="shared" si="2"/>
        <v/>
      </c>
      <c r="S22" s="136" t="str">
        <f t="shared" si="2"/>
        <v/>
      </c>
      <c r="T22" s="136" t="str">
        <f t="shared" si="2"/>
        <v/>
      </c>
    </row>
    <row r="23" spans="1:20" x14ac:dyDescent="0.25">
      <c r="A23" s="218">
        <v>40674</v>
      </c>
      <c r="B23" s="222">
        <v>4</v>
      </c>
      <c r="C23" s="223">
        <v>0.36458333333333331</v>
      </c>
      <c r="D23" s="223">
        <v>0.39166666666666666</v>
      </c>
      <c r="E23" s="135">
        <v>39</v>
      </c>
      <c r="F23" s="349" t="s">
        <v>1350</v>
      </c>
      <c r="G23" s="160" t="str">
        <f>INDEX('Daily Activity List'!B:B,MATCH(A23,'Daily Activity List'!$A:$A))</f>
        <v>ClO2 - Characterization Sampling3</v>
      </c>
      <c r="H23" s="136" t="str">
        <f t="shared" si="2"/>
        <v/>
      </c>
      <c r="I23" s="136" t="str">
        <f t="shared" si="2"/>
        <v/>
      </c>
      <c r="J23" s="136" t="str">
        <f t="shared" si="2"/>
        <v/>
      </c>
      <c r="K23" s="136" t="str">
        <f t="shared" si="2"/>
        <v/>
      </c>
      <c r="L23" s="136" t="str">
        <f t="shared" si="2"/>
        <v/>
      </c>
      <c r="M23" s="136" t="str">
        <f t="shared" si="2"/>
        <v/>
      </c>
      <c r="N23" s="136" t="str">
        <f t="shared" si="2"/>
        <v/>
      </c>
      <c r="O23" s="136" t="str">
        <f t="shared" si="2"/>
        <v/>
      </c>
      <c r="P23" s="136" t="str">
        <f t="shared" si="2"/>
        <v/>
      </c>
      <c r="Q23" s="136">
        <f t="shared" si="2"/>
        <v>39</v>
      </c>
      <c r="R23" s="136" t="str">
        <f t="shared" si="2"/>
        <v/>
      </c>
      <c r="S23" s="136" t="str">
        <f t="shared" si="2"/>
        <v/>
      </c>
      <c r="T23" s="136" t="str">
        <f t="shared" si="2"/>
        <v/>
      </c>
    </row>
    <row r="24" spans="1:20" x14ac:dyDescent="0.25">
      <c r="A24" s="218">
        <v>40674</v>
      </c>
      <c r="B24" s="222">
        <v>5</v>
      </c>
      <c r="C24" s="223">
        <v>0.36805555555555558</v>
      </c>
      <c r="D24" s="223">
        <v>0.40486111111111112</v>
      </c>
      <c r="E24" s="135">
        <v>53</v>
      </c>
      <c r="F24" s="349" t="s">
        <v>1350</v>
      </c>
      <c r="G24" s="160" t="str">
        <f>INDEX('Daily Activity List'!B:B,MATCH(A24,'Daily Activity List'!$A:$A))</f>
        <v>ClO2 - Characterization Sampling3</v>
      </c>
      <c r="H24" s="136" t="str">
        <f t="shared" si="2"/>
        <v/>
      </c>
      <c r="I24" s="136" t="str">
        <f t="shared" si="2"/>
        <v/>
      </c>
      <c r="J24" s="136" t="str">
        <f t="shared" si="2"/>
        <v/>
      </c>
      <c r="K24" s="136" t="str">
        <f t="shared" si="2"/>
        <v/>
      </c>
      <c r="L24" s="136" t="str">
        <f t="shared" si="2"/>
        <v/>
      </c>
      <c r="M24" s="136" t="str">
        <f t="shared" si="2"/>
        <v/>
      </c>
      <c r="N24" s="136" t="str">
        <f t="shared" si="2"/>
        <v/>
      </c>
      <c r="O24" s="136" t="str">
        <f t="shared" si="2"/>
        <v/>
      </c>
      <c r="P24" s="136" t="str">
        <f t="shared" si="2"/>
        <v/>
      </c>
      <c r="Q24" s="136">
        <f t="shared" si="2"/>
        <v>53</v>
      </c>
      <c r="R24" s="136" t="str">
        <f t="shared" si="2"/>
        <v/>
      </c>
      <c r="S24" s="136" t="str">
        <f t="shared" si="2"/>
        <v/>
      </c>
      <c r="T24" s="136" t="str">
        <f t="shared" si="2"/>
        <v/>
      </c>
    </row>
    <row r="25" spans="1:20" x14ac:dyDescent="0.25">
      <c r="A25" s="218">
        <v>40674</v>
      </c>
      <c r="B25" s="222">
        <v>6</v>
      </c>
      <c r="C25" s="223">
        <v>0.4145833333333333</v>
      </c>
      <c r="D25" s="223">
        <v>0.44861111111111113</v>
      </c>
      <c r="E25" s="135">
        <v>49</v>
      </c>
      <c r="F25" s="349" t="s">
        <v>1350</v>
      </c>
      <c r="G25" s="160" t="str">
        <f>INDEX('Daily Activity List'!B:B,MATCH(A25,'Daily Activity List'!$A:$A))</f>
        <v>ClO2 - Characterization Sampling3</v>
      </c>
      <c r="H25" s="136" t="str">
        <f t="shared" si="2"/>
        <v/>
      </c>
      <c r="I25" s="136" t="str">
        <f t="shared" si="2"/>
        <v/>
      </c>
      <c r="J25" s="136" t="str">
        <f t="shared" si="2"/>
        <v/>
      </c>
      <c r="K25" s="136" t="str">
        <f t="shared" si="2"/>
        <v/>
      </c>
      <c r="L25" s="136" t="str">
        <f t="shared" si="2"/>
        <v/>
      </c>
      <c r="M25" s="136" t="str">
        <f t="shared" si="2"/>
        <v/>
      </c>
      <c r="N25" s="136" t="str">
        <f t="shared" si="2"/>
        <v/>
      </c>
      <c r="O25" s="136" t="str">
        <f t="shared" si="2"/>
        <v/>
      </c>
      <c r="P25" s="136" t="str">
        <f t="shared" si="2"/>
        <v/>
      </c>
      <c r="Q25" s="136">
        <f t="shared" si="2"/>
        <v>49</v>
      </c>
      <c r="R25" s="136" t="str">
        <f t="shared" si="2"/>
        <v/>
      </c>
      <c r="S25" s="136" t="str">
        <f t="shared" si="2"/>
        <v/>
      </c>
      <c r="T25" s="136" t="str">
        <f t="shared" si="2"/>
        <v/>
      </c>
    </row>
    <row r="26" spans="1:20" x14ac:dyDescent="0.25">
      <c r="A26" s="218">
        <v>40674</v>
      </c>
      <c r="B26" s="222">
        <v>7</v>
      </c>
      <c r="C26" s="223">
        <v>0.46388888888888885</v>
      </c>
      <c r="D26" s="223">
        <v>0.49513888888888885</v>
      </c>
      <c r="E26" s="135">
        <v>45</v>
      </c>
      <c r="F26" s="349" t="s">
        <v>1350</v>
      </c>
      <c r="G26" s="160" t="str">
        <f>INDEX('Daily Activity List'!B:B,MATCH(A26,'Daily Activity List'!$A:$A))</f>
        <v>ClO2 - Characterization Sampling3</v>
      </c>
      <c r="H26" s="136" t="str">
        <f t="shared" si="2"/>
        <v/>
      </c>
      <c r="I26" s="136" t="str">
        <f t="shared" si="2"/>
        <v/>
      </c>
      <c r="J26" s="136" t="str">
        <f t="shared" si="2"/>
        <v/>
      </c>
      <c r="K26" s="136" t="str">
        <f t="shared" si="2"/>
        <v/>
      </c>
      <c r="L26" s="136" t="str">
        <f t="shared" si="2"/>
        <v/>
      </c>
      <c r="M26" s="136" t="str">
        <f t="shared" si="2"/>
        <v/>
      </c>
      <c r="N26" s="136" t="str">
        <f t="shared" si="2"/>
        <v/>
      </c>
      <c r="O26" s="136" t="str">
        <f t="shared" si="2"/>
        <v/>
      </c>
      <c r="P26" s="136" t="str">
        <f t="shared" si="2"/>
        <v/>
      </c>
      <c r="Q26" s="136">
        <f t="shared" si="2"/>
        <v>45</v>
      </c>
      <c r="R26" s="136" t="str">
        <f t="shared" si="2"/>
        <v/>
      </c>
      <c r="S26" s="136" t="str">
        <f t="shared" si="2"/>
        <v/>
      </c>
      <c r="T26" s="136" t="str">
        <f t="shared" si="2"/>
        <v/>
      </c>
    </row>
  </sheetData>
  <printOptions horizontalCentered="1"/>
  <pageMargins left="0.7" right="0.7" top="0.75" bottom="0.75" header="0.3" footer="0.3"/>
  <pageSetup scale="74" orientation="landscape" r:id="rId1"/>
  <headerFooter>
    <oddHeader>&amp;C&amp;F</oddHeader>
    <oddFooter>&amp;LFor Official Use Only&amp;C&amp;A&amp;R&amp;D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pageSetUpPr fitToPage="1"/>
  </sheetPr>
  <dimension ref="A1:X28"/>
  <sheetViews>
    <sheetView workbookViewId="0">
      <selection activeCell="E20" sqref="E20"/>
    </sheetView>
  </sheetViews>
  <sheetFormatPr defaultRowHeight="15" x14ac:dyDescent="0.25"/>
  <cols>
    <col min="1" max="1" width="9" style="271" customWidth="1"/>
    <col min="2" max="2" width="21.28515625" style="271" customWidth="1"/>
    <col min="3" max="3" width="10.5703125" style="271" bestFit="1" customWidth="1"/>
    <col min="4" max="5" width="9.140625" style="271"/>
    <col min="6" max="19" width="7.7109375" style="271" customWidth="1"/>
    <col min="20" max="21" width="7.7109375" style="272" customWidth="1"/>
    <col min="22" max="22" width="9.28515625" style="272" customWidth="1"/>
    <col min="23" max="23" width="7.7109375" style="272" customWidth="1"/>
    <col min="24" max="24" width="10.5703125" style="272" bestFit="1" customWidth="1"/>
    <col min="25" max="16384" width="9.140625" style="272"/>
  </cols>
  <sheetData>
    <row r="1" spans="1:24" s="292" customFormat="1" ht="111.75" customHeight="1" x14ac:dyDescent="0.25">
      <c r="A1" s="121" t="s">
        <v>714</v>
      </c>
      <c r="B1" s="121" t="s">
        <v>1351</v>
      </c>
      <c r="C1" s="121" t="s">
        <v>1352</v>
      </c>
      <c r="D1" s="121" t="s">
        <v>1353</v>
      </c>
      <c r="E1" s="121" t="s">
        <v>1354</v>
      </c>
      <c r="F1" s="121" t="s">
        <v>1355</v>
      </c>
      <c r="G1" s="121" t="s">
        <v>1356</v>
      </c>
      <c r="H1" s="121" t="s">
        <v>1357</v>
      </c>
      <c r="I1" s="121" t="s">
        <v>760</v>
      </c>
      <c r="J1" s="121" t="s">
        <v>1358</v>
      </c>
      <c r="K1" s="121" t="s">
        <v>1359</v>
      </c>
      <c r="L1" s="121" t="s">
        <v>737</v>
      </c>
      <c r="M1" s="121" t="s">
        <v>1360</v>
      </c>
      <c r="N1" s="121" t="s">
        <v>745</v>
      </c>
      <c r="O1" s="121" t="s">
        <v>1361</v>
      </c>
      <c r="P1" s="121" t="s">
        <v>738</v>
      </c>
      <c r="Q1" s="121" t="s">
        <v>1362</v>
      </c>
      <c r="R1" s="121" t="s">
        <v>1363</v>
      </c>
      <c r="S1" s="121" t="s">
        <v>1364</v>
      </c>
      <c r="T1" s="121" t="s">
        <v>1365</v>
      </c>
      <c r="U1" s="121" t="s">
        <v>1366</v>
      </c>
      <c r="V1" s="121" t="s">
        <v>1367</v>
      </c>
      <c r="W1" s="121" t="s">
        <v>1368</v>
      </c>
      <c r="X1" s="121" t="s">
        <v>1369</v>
      </c>
    </row>
    <row r="2" spans="1:24" s="48" customFormat="1" ht="45" x14ac:dyDescent="0.25">
      <c r="A2" s="350" t="s">
        <v>1370</v>
      </c>
      <c r="B2" s="172"/>
      <c r="C2" s="172"/>
      <c r="D2" s="172"/>
      <c r="E2" s="172"/>
      <c r="F2" s="281"/>
      <c r="G2" s="281"/>
      <c r="H2" s="281">
        <v>5</v>
      </c>
      <c r="I2" s="273">
        <v>25</v>
      </c>
      <c r="J2" s="273">
        <v>25</v>
      </c>
      <c r="K2" s="273">
        <v>10</v>
      </c>
      <c r="L2" s="273">
        <v>500</v>
      </c>
      <c r="M2" s="273">
        <v>750</v>
      </c>
      <c r="N2" s="273">
        <v>100</v>
      </c>
      <c r="O2" s="273">
        <v>200</v>
      </c>
      <c r="P2" s="273">
        <v>250</v>
      </c>
      <c r="Q2" s="273">
        <v>250</v>
      </c>
      <c r="R2" s="273">
        <v>800</v>
      </c>
      <c r="S2" s="293">
        <v>3</v>
      </c>
      <c r="T2" s="290">
        <f>25/9</f>
        <v>2.7777777777777777</v>
      </c>
      <c r="U2" s="290">
        <f>H2/8</f>
        <v>0.625</v>
      </c>
      <c r="V2" s="290"/>
      <c r="W2" s="290"/>
      <c r="X2" s="274"/>
    </row>
    <row r="3" spans="1:24" s="48" customFormat="1" x14ac:dyDescent="0.25">
      <c r="A3" s="79" t="s">
        <v>1371</v>
      </c>
      <c r="B3" s="279"/>
      <c r="C3" s="279"/>
      <c r="D3" s="279"/>
      <c r="E3" s="279"/>
      <c r="F3" s="274"/>
      <c r="G3" s="274"/>
      <c r="H3" s="77" t="s">
        <v>1372</v>
      </c>
      <c r="I3" s="77" t="s">
        <v>1373</v>
      </c>
      <c r="J3" s="77" t="s">
        <v>1373</v>
      </c>
      <c r="K3" s="77" t="s">
        <v>1373</v>
      </c>
      <c r="L3" s="77" t="s">
        <v>1373</v>
      </c>
      <c r="M3" s="77" t="s">
        <v>1373</v>
      </c>
      <c r="N3" s="77" t="s">
        <v>1373</v>
      </c>
      <c r="O3" s="77" t="s">
        <v>1373</v>
      </c>
      <c r="P3" s="77" t="s">
        <v>1373</v>
      </c>
      <c r="Q3" s="77" t="s">
        <v>1373</v>
      </c>
      <c r="R3" s="77" t="s">
        <v>1373</v>
      </c>
      <c r="S3" s="77" t="s">
        <v>1374</v>
      </c>
      <c r="T3" s="77" t="s">
        <v>1374</v>
      </c>
      <c r="U3" s="77" t="s">
        <v>1374</v>
      </c>
      <c r="V3" s="77"/>
      <c r="W3" s="77"/>
      <c r="X3" s="274"/>
    </row>
    <row r="4" spans="1:24" x14ac:dyDescent="0.25">
      <c r="A4" s="280">
        <v>110</v>
      </c>
      <c r="B4" s="280" t="s">
        <v>1375</v>
      </c>
      <c r="C4" s="280">
        <v>21</v>
      </c>
      <c r="D4" s="280">
        <v>10</v>
      </c>
      <c r="E4" s="280">
        <f>C4*D4</f>
        <v>210</v>
      </c>
      <c r="F4" s="132">
        <v>1</v>
      </c>
      <c r="G4" s="132"/>
      <c r="H4" s="132">
        <v>1</v>
      </c>
      <c r="I4" s="132">
        <v>20</v>
      </c>
      <c r="J4" s="132">
        <v>10</v>
      </c>
      <c r="K4" s="132"/>
      <c r="L4" s="132"/>
      <c r="M4" s="132"/>
      <c r="N4" s="132">
        <v>2</v>
      </c>
      <c r="O4" s="132">
        <v>1</v>
      </c>
      <c r="P4" s="132"/>
      <c r="Q4" s="132">
        <v>1</v>
      </c>
      <c r="R4" s="132">
        <v>1</v>
      </c>
      <c r="S4" s="275">
        <f>F4*E4</f>
        <v>210</v>
      </c>
      <c r="T4" s="276">
        <f>G4*E4</f>
        <v>0</v>
      </c>
      <c r="U4" s="276">
        <f>H4*E4</f>
        <v>210</v>
      </c>
      <c r="V4" s="318">
        <f>I4*$I$2+J4*$J$2+K4*$K$2+L4*$L$2+M4*$M$2+N4*$N$2+O4*$O$2+P4*$P$2+Q4*$Q$2+R4*$R$2</f>
        <v>2200</v>
      </c>
      <c r="W4" s="317">
        <f>F4*$S$2+G4*$T$2+H4*$U$2</f>
        <v>3.625</v>
      </c>
      <c r="X4" s="317">
        <f>W4*E4</f>
        <v>761.25</v>
      </c>
    </row>
    <row r="5" spans="1:24" x14ac:dyDescent="0.25">
      <c r="A5" s="280">
        <v>109</v>
      </c>
      <c r="B5" s="280" t="s">
        <v>1376</v>
      </c>
      <c r="C5" s="280">
        <v>21</v>
      </c>
      <c r="D5" s="280">
        <v>10</v>
      </c>
      <c r="E5" s="280">
        <f t="shared" ref="E5:E19" si="0">C5*D5</f>
        <v>210</v>
      </c>
      <c r="F5" s="132"/>
      <c r="G5" s="132">
        <v>1</v>
      </c>
      <c r="H5" s="132">
        <v>1</v>
      </c>
      <c r="I5" s="132"/>
      <c r="J5" s="132"/>
      <c r="K5" s="132"/>
      <c r="L5" s="132">
        <v>1</v>
      </c>
      <c r="M5" s="132"/>
      <c r="N5" s="132"/>
      <c r="O5" s="132"/>
      <c r="P5" s="132"/>
      <c r="Q5" s="132"/>
      <c r="R5" s="132"/>
      <c r="S5" s="275">
        <f t="shared" ref="S5:S19" si="1">F5*E5</f>
        <v>0</v>
      </c>
      <c r="T5" s="276">
        <f t="shared" ref="T5:T19" si="2">G5*E5</f>
        <v>210</v>
      </c>
      <c r="U5" s="276">
        <f t="shared" ref="U5:U19" si="3">H5*E5</f>
        <v>210</v>
      </c>
      <c r="V5" s="318">
        <f t="shared" ref="V5:V19" si="4">I5*$I$2+J5*$J$2+K5*$K$2+L5*$L$2+M5*$M$2+N5*$N$2+O5*$O$2+P5*$P$2+Q5*$Q$2+R5*$R$2</f>
        <v>500</v>
      </c>
      <c r="W5" s="317">
        <f t="shared" ref="W5:W19" si="5">F5*$S$2+G5*$T$2+H5*$U$2</f>
        <v>3.4027777777777777</v>
      </c>
      <c r="X5" s="317">
        <f t="shared" ref="X5:X19" si="6">W5*E5</f>
        <v>714.58333333333326</v>
      </c>
    </row>
    <row r="6" spans="1:24" x14ac:dyDescent="0.25">
      <c r="A6" s="280">
        <v>108</v>
      </c>
      <c r="B6" s="280" t="s">
        <v>1375</v>
      </c>
      <c r="C6" s="280">
        <v>21</v>
      </c>
      <c r="D6" s="280">
        <v>10</v>
      </c>
      <c r="E6" s="280">
        <f t="shared" si="0"/>
        <v>210</v>
      </c>
      <c r="F6" s="132">
        <v>1</v>
      </c>
      <c r="G6" s="132"/>
      <c r="H6" s="132">
        <v>1</v>
      </c>
      <c r="I6" s="132">
        <v>20</v>
      </c>
      <c r="J6" s="132">
        <v>10</v>
      </c>
      <c r="K6" s="132"/>
      <c r="L6" s="132"/>
      <c r="M6" s="132"/>
      <c r="N6" s="132">
        <v>2</v>
      </c>
      <c r="O6" s="132">
        <v>1</v>
      </c>
      <c r="P6" s="132"/>
      <c r="Q6" s="132">
        <v>1</v>
      </c>
      <c r="R6" s="132">
        <v>1</v>
      </c>
      <c r="S6" s="275">
        <f t="shared" si="1"/>
        <v>210</v>
      </c>
      <c r="T6" s="276">
        <f t="shared" si="2"/>
        <v>0</v>
      </c>
      <c r="U6" s="276">
        <f t="shared" si="3"/>
        <v>210</v>
      </c>
      <c r="V6" s="318">
        <f t="shared" si="4"/>
        <v>2200</v>
      </c>
      <c r="W6" s="317">
        <f t="shared" si="5"/>
        <v>3.625</v>
      </c>
      <c r="X6" s="317">
        <f t="shared" si="6"/>
        <v>761.25</v>
      </c>
    </row>
    <row r="7" spans="1:24" x14ac:dyDescent="0.25">
      <c r="A7" s="280">
        <v>107</v>
      </c>
      <c r="B7" s="280" t="s">
        <v>1376</v>
      </c>
      <c r="C7" s="280">
        <v>21</v>
      </c>
      <c r="D7" s="280">
        <v>10</v>
      </c>
      <c r="E7" s="280">
        <f t="shared" si="0"/>
        <v>210</v>
      </c>
      <c r="F7" s="132"/>
      <c r="G7" s="132">
        <v>1</v>
      </c>
      <c r="H7" s="132">
        <v>1</v>
      </c>
      <c r="I7" s="132"/>
      <c r="J7" s="132"/>
      <c r="K7" s="132"/>
      <c r="L7" s="132"/>
      <c r="M7" s="132">
        <v>1</v>
      </c>
      <c r="N7" s="132">
        <v>1</v>
      </c>
      <c r="O7" s="132"/>
      <c r="P7" s="132">
        <v>1</v>
      </c>
      <c r="Q7" s="132"/>
      <c r="R7" s="132"/>
      <c r="S7" s="275">
        <f t="shared" si="1"/>
        <v>0</v>
      </c>
      <c r="T7" s="276">
        <f t="shared" si="2"/>
        <v>210</v>
      </c>
      <c r="U7" s="276">
        <f t="shared" si="3"/>
        <v>210</v>
      </c>
      <c r="V7" s="318">
        <f t="shared" si="4"/>
        <v>1100</v>
      </c>
      <c r="W7" s="317">
        <f t="shared" si="5"/>
        <v>3.4027777777777777</v>
      </c>
      <c r="X7" s="317">
        <f t="shared" si="6"/>
        <v>714.58333333333326</v>
      </c>
    </row>
    <row r="8" spans="1:24" x14ac:dyDescent="0.25">
      <c r="A8" s="280">
        <v>106</v>
      </c>
      <c r="B8" s="280" t="s">
        <v>1375</v>
      </c>
      <c r="C8" s="280">
        <v>21</v>
      </c>
      <c r="D8" s="280">
        <v>10</v>
      </c>
      <c r="E8" s="280">
        <f t="shared" si="0"/>
        <v>210</v>
      </c>
      <c r="F8" s="132">
        <v>1</v>
      </c>
      <c r="G8" s="132"/>
      <c r="H8" s="132">
        <v>1</v>
      </c>
      <c r="I8" s="132">
        <v>20</v>
      </c>
      <c r="J8" s="132">
        <v>10</v>
      </c>
      <c r="K8" s="132"/>
      <c r="L8" s="132"/>
      <c r="M8" s="132"/>
      <c r="N8" s="132">
        <v>4</v>
      </c>
      <c r="O8" s="132">
        <v>1</v>
      </c>
      <c r="P8" s="132"/>
      <c r="Q8" s="132">
        <v>1</v>
      </c>
      <c r="R8" s="132">
        <v>1</v>
      </c>
      <c r="S8" s="275">
        <f t="shared" si="1"/>
        <v>210</v>
      </c>
      <c r="T8" s="276">
        <f t="shared" si="2"/>
        <v>0</v>
      </c>
      <c r="U8" s="276">
        <f t="shared" si="3"/>
        <v>210</v>
      </c>
      <c r="V8" s="318">
        <f t="shared" si="4"/>
        <v>2400</v>
      </c>
      <c r="W8" s="317">
        <f t="shared" si="5"/>
        <v>3.625</v>
      </c>
      <c r="X8" s="317">
        <f t="shared" si="6"/>
        <v>761.25</v>
      </c>
    </row>
    <row r="9" spans="1:24" x14ac:dyDescent="0.25">
      <c r="A9" s="280">
        <v>105</v>
      </c>
      <c r="B9" s="280" t="s">
        <v>1376</v>
      </c>
      <c r="C9" s="280">
        <v>21</v>
      </c>
      <c r="D9" s="280">
        <v>10</v>
      </c>
      <c r="E9" s="280">
        <f t="shared" si="0"/>
        <v>210</v>
      </c>
      <c r="F9" s="132"/>
      <c r="G9" s="132">
        <v>1</v>
      </c>
      <c r="H9" s="132">
        <v>1</v>
      </c>
      <c r="I9" s="132"/>
      <c r="J9" s="132"/>
      <c r="K9" s="132"/>
      <c r="L9" s="132"/>
      <c r="M9" s="132"/>
      <c r="N9" s="132">
        <v>4</v>
      </c>
      <c r="O9" s="132"/>
      <c r="P9" s="132"/>
      <c r="Q9" s="132"/>
      <c r="R9" s="132"/>
      <c r="S9" s="275">
        <f t="shared" si="1"/>
        <v>0</v>
      </c>
      <c r="T9" s="276">
        <f t="shared" si="2"/>
        <v>210</v>
      </c>
      <c r="U9" s="276">
        <f t="shared" si="3"/>
        <v>210</v>
      </c>
      <c r="V9" s="318">
        <f t="shared" si="4"/>
        <v>400</v>
      </c>
      <c r="W9" s="317">
        <f t="shared" si="5"/>
        <v>3.4027777777777777</v>
      </c>
      <c r="X9" s="317">
        <f t="shared" si="6"/>
        <v>714.58333333333326</v>
      </c>
    </row>
    <row r="10" spans="1:24" x14ac:dyDescent="0.25">
      <c r="A10" s="280">
        <v>104</v>
      </c>
      <c r="B10" s="280" t="s">
        <v>782</v>
      </c>
      <c r="C10" s="280">
        <v>10</v>
      </c>
      <c r="D10" s="280">
        <v>12</v>
      </c>
      <c r="E10" s="280">
        <f t="shared" si="0"/>
        <v>120</v>
      </c>
      <c r="F10" s="132"/>
      <c r="G10" s="132"/>
      <c r="H10" s="132">
        <v>1</v>
      </c>
      <c r="I10" s="132">
        <v>20</v>
      </c>
      <c r="J10" s="132"/>
      <c r="K10" s="132"/>
      <c r="L10" s="132"/>
      <c r="M10" s="132"/>
      <c r="N10" s="132"/>
      <c r="O10" s="132"/>
      <c r="P10" s="132"/>
      <c r="Q10" s="132"/>
      <c r="R10" s="132"/>
      <c r="S10" s="275">
        <f t="shared" si="1"/>
        <v>0</v>
      </c>
      <c r="T10" s="276">
        <f t="shared" si="2"/>
        <v>0</v>
      </c>
      <c r="U10" s="276">
        <f t="shared" si="3"/>
        <v>120</v>
      </c>
      <c r="V10" s="318">
        <f t="shared" si="4"/>
        <v>500</v>
      </c>
      <c r="W10" s="317">
        <f t="shared" si="5"/>
        <v>0.625</v>
      </c>
      <c r="X10" s="317">
        <f t="shared" si="6"/>
        <v>75</v>
      </c>
    </row>
    <row r="11" spans="1:24" x14ac:dyDescent="0.25">
      <c r="A11" s="280">
        <v>103</v>
      </c>
      <c r="B11" s="280" t="s">
        <v>1377</v>
      </c>
      <c r="C11" s="280">
        <v>21</v>
      </c>
      <c r="D11" s="280">
        <v>10</v>
      </c>
      <c r="E11" s="280">
        <f t="shared" si="0"/>
        <v>210</v>
      </c>
      <c r="F11" s="132"/>
      <c r="G11" s="132"/>
      <c r="H11" s="132">
        <v>1</v>
      </c>
      <c r="I11" s="132">
        <v>20</v>
      </c>
      <c r="J11" s="132"/>
      <c r="K11" s="132">
        <v>20</v>
      </c>
      <c r="L11" s="132"/>
      <c r="M11" s="132"/>
      <c r="N11" s="132"/>
      <c r="O11" s="132"/>
      <c r="P11" s="132"/>
      <c r="Q11" s="132"/>
      <c r="R11" s="132"/>
      <c r="S11" s="275">
        <f t="shared" si="1"/>
        <v>0</v>
      </c>
      <c r="T11" s="276">
        <f t="shared" si="2"/>
        <v>0</v>
      </c>
      <c r="U11" s="276">
        <f t="shared" si="3"/>
        <v>210</v>
      </c>
      <c r="V11" s="318">
        <f t="shared" si="4"/>
        <v>700</v>
      </c>
      <c r="W11" s="317">
        <f t="shared" si="5"/>
        <v>0.625</v>
      </c>
      <c r="X11" s="317">
        <f t="shared" si="6"/>
        <v>131.25</v>
      </c>
    </row>
    <row r="12" spans="1:24" x14ac:dyDescent="0.25">
      <c r="A12" s="280">
        <v>213</v>
      </c>
      <c r="B12" s="280" t="s">
        <v>1376</v>
      </c>
      <c r="C12" s="280">
        <v>21</v>
      </c>
      <c r="D12" s="280">
        <v>10</v>
      </c>
      <c r="E12" s="280">
        <f t="shared" si="0"/>
        <v>210</v>
      </c>
      <c r="F12" s="132"/>
      <c r="G12" s="132">
        <v>1</v>
      </c>
      <c r="H12" s="132">
        <v>1</v>
      </c>
      <c r="I12" s="132"/>
      <c r="J12" s="132"/>
      <c r="K12" s="132"/>
      <c r="L12" s="132">
        <v>1</v>
      </c>
      <c r="M12" s="132"/>
      <c r="N12" s="132"/>
      <c r="O12" s="132"/>
      <c r="P12" s="132"/>
      <c r="Q12" s="132"/>
      <c r="R12" s="132"/>
      <c r="S12" s="275">
        <f t="shared" si="1"/>
        <v>0</v>
      </c>
      <c r="T12" s="276">
        <f t="shared" si="2"/>
        <v>210</v>
      </c>
      <c r="U12" s="276">
        <f t="shared" si="3"/>
        <v>210</v>
      </c>
      <c r="V12" s="318">
        <f t="shared" si="4"/>
        <v>500</v>
      </c>
      <c r="W12" s="317">
        <f t="shared" si="5"/>
        <v>3.4027777777777777</v>
      </c>
      <c r="X12" s="317">
        <f t="shared" si="6"/>
        <v>714.58333333333326</v>
      </c>
    </row>
    <row r="13" spans="1:24" x14ac:dyDescent="0.25">
      <c r="A13" s="280">
        <v>212</v>
      </c>
      <c r="B13" s="280" t="s">
        <v>1375</v>
      </c>
      <c r="C13" s="280">
        <v>21</v>
      </c>
      <c r="D13" s="280">
        <v>10</v>
      </c>
      <c r="E13" s="280">
        <f t="shared" si="0"/>
        <v>210</v>
      </c>
      <c r="F13" s="132">
        <v>1</v>
      </c>
      <c r="G13" s="132"/>
      <c r="H13" s="132">
        <v>1</v>
      </c>
      <c r="I13" s="132">
        <v>20</v>
      </c>
      <c r="J13" s="132">
        <v>10</v>
      </c>
      <c r="K13" s="132"/>
      <c r="L13" s="132"/>
      <c r="M13" s="132"/>
      <c r="N13" s="132">
        <v>2</v>
      </c>
      <c r="O13" s="132">
        <v>1</v>
      </c>
      <c r="P13" s="132"/>
      <c r="Q13" s="132">
        <v>1</v>
      </c>
      <c r="R13" s="132">
        <v>1</v>
      </c>
      <c r="S13" s="275">
        <f t="shared" si="1"/>
        <v>210</v>
      </c>
      <c r="T13" s="276">
        <f t="shared" si="2"/>
        <v>0</v>
      </c>
      <c r="U13" s="276">
        <f t="shared" si="3"/>
        <v>210</v>
      </c>
      <c r="V13" s="318">
        <f t="shared" si="4"/>
        <v>2200</v>
      </c>
      <c r="W13" s="317">
        <f t="shared" si="5"/>
        <v>3.625</v>
      </c>
      <c r="X13" s="317">
        <f t="shared" si="6"/>
        <v>761.25</v>
      </c>
    </row>
    <row r="14" spans="1:24" x14ac:dyDescent="0.25">
      <c r="A14" s="280">
        <v>211</v>
      </c>
      <c r="B14" s="280" t="s">
        <v>1376</v>
      </c>
      <c r="C14" s="280">
        <v>21</v>
      </c>
      <c r="D14" s="280">
        <v>10</v>
      </c>
      <c r="E14" s="280">
        <f t="shared" si="0"/>
        <v>210</v>
      </c>
      <c r="F14" s="132"/>
      <c r="G14" s="132">
        <v>1</v>
      </c>
      <c r="H14" s="132">
        <v>1</v>
      </c>
      <c r="I14" s="132"/>
      <c r="J14" s="132"/>
      <c r="K14" s="132"/>
      <c r="L14" s="132"/>
      <c r="M14" s="132">
        <v>1</v>
      </c>
      <c r="N14" s="132">
        <v>1</v>
      </c>
      <c r="O14" s="132"/>
      <c r="P14" s="132">
        <v>1</v>
      </c>
      <c r="Q14" s="132"/>
      <c r="R14" s="132"/>
      <c r="S14" s="275">
        <f t="shared" si="1"/>
        <v>0</v>
      </c>
      <c r="T14" s="276">
        <f t="shared" si="2"/>
        <v>210</v>
      </c>
      <c r="U14" s="276">
        <f t="shared" si="3"/>
        <v>210</v>
      </c>
      <c r="V14" s="318">
        <f t="shared" si="4"/>
        <v>1100</v>
      </c>
      <c r="W14" s="317">
        <f t="shared" si="5"/>
        <v>3.4027777777777777</v>
      </c>
      <c r="X14" s="317">
        <f t="shared" si="6"/>
        <v>714.58333333333326</v>
      </c>
    </row>
    <row r="15" spans="1:24" x14ac:dyDescent="0.25">
      <c r="A15" s="280">
        <v>210</v>
      </c>
      <c r="B15" s="280" t="s">
        <v>1375</v>
      </c>
      <c r="C15" s="280">
        <v>21</v>
      </c>
      <c r="D15" s="280">
        <v>10</v>
      </c>
      <c r="E15" s="280">
        <f t="shared" si="0"/>
        <v>210</v>
      </c>
      <c r="F15" s="132">
        <v>1</v>
      </c>
      <c r="G15" s="132"/>
      <c r="H15" s="132">
        <v>1</v>
      </c>
      <c r="I15" s="132">
        <v>20</v>
      </c>
      <c r="J15" s="132">
        <v>10</v>
      </c>
      <c r="K15" s="132"/>
      <c r="L15" s="132"/>
      <c r="M15" s="132"/>
      <c r="N15" s="132">
        <v>2</v>
      </c>
      <c r="O15" s="132">
        <v>1</v>
      </c>
      <c r="P15" s="132"/>
      <c r="Q15" s="132">
        <v>1</v>
      </c>
      <c r="R15" s="132">
        <v>1</v>
      </c>
      <c r="S15" s="275">
        <f t="shared" si="1"/>
        <v>210</v>
      </c>
      <c r="T15" s="276">
        <f t="shared" si="2"/>
        <v>0</v>
      </c>
      <c r="U15" s="276">
        <f t="shared" si="3"/>
        <v>210</v>
      </c>
      <c r="V15" s="318">
        <f t="shared" si="4"/>
        <v>2200</v>
      </c>
      <c r="W15" s="317">
        <f t="shared" si="5"/>
        <v>3.625</v>
      </c>
      <c r="X15" s="317">
        <f t="shared" si="6"/>
        <v>761.25</v>
      </c>
    </row>
    <row r="16" spans="1:24" x14ac:dyDescent="0.25">
      <c r="A16" s="280">
        <v>209</v>
      </c>
      <c r="B16" s="280" t="s">
        <v>1376</v>
      </c>
      <c r="C16" s="280">
        <v>21</v>
      </c>
      <c r="D16" s="280">
        <v>10</v>
      </c>
      <c r="E16" s="280">
        <f t="shared" si="0"/>
        <v>210</v>
      </c>
      <c r="F16" s="132"/>
      <c r="G16" s="132">
        <v>1</v>
      </c>
      <c r="H16" s="132">
        <v>1</v>
      </c>
      <c r="I16" s="132"/>
      <c r="J16" s="132"/>
      <c r="K16" s="132"/>
      <c r="L16" s="132"/>
      <c r="M16" s="132"/>
      <c r="N16" s="132">
        <v>4</v>
      </c>
      <c r="O16" s="132"/>
      <c r="P16" s="132"/>
      <c r="Q16" s="132"/>
      <c r="R16" s="132"/>
      <c r="S16" s="275">
        <f t="shared" si="1"/>
        <v>0</v>
      </c>
      <c r="T16" s="276">
        <f t="shared" si="2"/>
        <v>210</v>
      </c>
      <c r="U16" s="276">
        <f t="shared" si="3"/>
        <v>210</v>
      </c>
      <c r="V16" s="318">
        <f t="shared" si="4"/>
        <v>400</v>
      </c>
      <c r="W16" s="317">
        <f t="shared" si="5"/>
        <v>3.4027777777777777</v>
      </c>
      <c r="X16" s="317">
        <f t="shared" si="6"/>
        <v>714.58333333333326</v>
      </c>
    </row>
    <row r="17" spans="1:24" x14ac:dyDescent="0.25">
      <c r="A17" s="280">
        <v>208</v>
      </c>
      <c r="B17" s="280" t="s">
        <v>1375</v>
      </c>
      <c r="C17" s="280">
        <v>21</v>
      </c>
      <c r="D17" s="280">
        <v>10</v>
      </c>
      <c r="E17" s="280">
        <f t="shared" si="0"/>
        <v>210</v>
      </c>
      <c r="F17" s="132">
        <v>1</v>
      </c>
      <c r="G17" s="132"/>
      <c r="H17" s="132">
        <v>1</v>
      </c>
      <c r="I17" s="132">
        <v>20</v>
      </c>
      <c r="J17" s="132">
        <v>10</v>
      </c>
      <c r="K17" s="132"/>
      <c r="L17" s="132"/>
      <c r="M17" s="132"/>
      <c r="N17" s="132">
        <v>4</v>
      </c>
      <c r="O17" s="132">
        <v>1</v>
      </c>
      <c r="P17" s="132"/>
      <c r="Q17" s="132">
        <v>1</v>
      </c>
      <c r="R17" s="132">
        <v>1</v>
      </c>
      <c r="S17" s="275">
        <f t="shared" si="1"/>
        <v>210</v>
      </c>
      <c r="T17" s="276">
        <f t="shared" si="2"/>
        <v>0</v>
      </c>
      <c r="U17" s="276">
        <f t="shared" si="3"/>
        <v>210</v>
      </c>
      <c r="V17" s="318">
        <f t="shared" si="4"/>
        <v>2400</v>
      </c>
      <c r="W17" s="317">
        <f t="shared" si="5"/>
        <v>3.625</v>
      </c>
      <c r="X17" s="317">
        <f t="shared" si="6"/>
        <v>761.25</v>
      </c>
    </row>
    <row r="18" spans="1:24" x14ac:dyDescent="0.25">
      <c r="A18" s="280">
        <v>207</v>
      </c>
      <c r="B18" s="280" t="s">
        <v>1377</v>
      </c>
      <c r="C18" s="280">
        <v>21</v>
      </c>
      <c r="D18" s="280">
        <v>10</v>
      </c>
      <c r="E18" s="280">
        <f t="shared" si="0"/>
        <v>210</v>
      </c>
      <c r="F18" s="132"/>
      <c r="G18" s="132"/>
      <c r="H18" s="132">
        <v>1</v>
      </c>
      <c r="I18" s="132"/>
      <c r="J18" s="132"/>
      <c r="K18" s="132">
        <v>20</v>
      </c>
      <c r="L18" s="132"/>
      <c r="M18" s="132"/>
      <c r="N18" s="132"/>
      <c r="O18" s="132"/>
      <c r="P18" s="132"/>
      <c r="Q18" s="132"/>
      <c r="R18" s="132"/>
      <c r="S18" s="275">
        <f t="shared" si="1"/>
        <v>0</v>
      </c>
      <c r="T18" s="276">
        <f t="shared" si="2"/>
        <v>0</v>
      </c>
      <c r="U18" s="276">
        <f t="shared" si="3"/>
        <v>210</v>
      </c>
      <c r="V18" s="318">
        <f t="shared" si="4"/>
        <v>200</v>
      </c>
      <c r="W18" s="317">
        <f t="shared" si="5"/>
        <v>0.625</v>
      </c>
      <c r="X18" s="317">
        <f t="shared" si="6"/>
        <v>131.25</v>
      </c>
    </row>
    <row r="19" spans="1:24" x14ac:dyDescent="0.25">
      <c r="A19" s="280">
        <v>206</v>
      </c>
      <c r="B19" s="280" t="s">
        <v>782</v>
      </c>
      <c r="C19" s="280">
        <v>21</v>
      </c>
      <c r="D19" s="280">
        <v>10</v>
      </c>
      <c r="E19" s="280">
        <f t="shared" si="0"/>
        <v>210</v>
      </c>
      <c r="F19" s="132"/>
      <c r="G19" s="282"/>
      <c r="H19" s="282">
        <v>1</v>
      </c>
      <c r="I19" s="282">
        <v>20</v>
      </c>
      <c r="J19" s="282"/>
      <c r="K19" s="282"/>
      <c r="L19" s="282"/>
      <c r="M19" s="282"/>
      <c r="N19" s="282"/>
      <c r="O19" s="282"/>
      <c r="P19" s="282"/>
      <c r="Q19" s="282"/>
      <c r="R19" s="282"/>
      <c r="S19" s="277">
        <f t="shared" si="1"/>
        <v>0</v>
      </c>
      <c r="T19" s="278">
        <f t="shared" si="2"/>
        <v>0</v>
      </c>
      <c r="U19" s="276">
        <f t="shared" si="3"/>
        <v>210</v>
      </c>
      <c r="V19" s="318">
        <f t="shared" si="4"/>
        <v>500</v>
      </c>
      <c r="W19" s="317">
        <f t="shared" si="5"/>
        <v>0.625</v>
      </c>
      <c r="X19" s="317">
        <f t="shared" si="6"/>
        <v>131.25</v>
      </c>
    </row>
    <row r="20" spans="1:24" x14ac:dyDescent="0.25">
      <c r="E20" s="271">
        <f>SUM(E4:E19)</f>
        <v>3270</v>
      </c>
      <c r="G20" s="138" t="s">
        <v>183</v>
      </c>
      <c r="H20" s="240"/>
      <c r="I20" s="240">
        <f>SUM(I4:I19)*I$2</f>
        <v>4500</v>
      </c>
      <c r="J20" s="240">
        <f t="shared" ref="J20:K20" si="7">SUM(J4:J19)*J$2</f>
        <v>1500</v>
      </c>
      <c r="K20" s="240">
        <f t="shared" si="7"/>
        <v>400</v>
      </c>
      <c r="L20" s="240">
        <f>SUM(L4:L19)*L$2</f>
        <v>1000</v>
      </c>
      <c r="M20" s="240">
        <f t="shared" ref="M20:T20" si="8">SUM(M4:M19)*M$2</f>
        <v>1500</v>
      </c>
      <c r="N20" s="240">
        <f t="shared" si="8"/>
        <v>2600</v>
      </c>
      <c r="O20" s="240">
        <f t="shared" si="8"/>
        <v>1200</v>
      </c>
      <c r="P20" s="240">
        <f t="shared" si="8"/>
        <v>500</v>
      </c>
      <c r="Q20" s="240">
        <f t="shared" si="8"/>
        <v>1500</v>
      </c>
      <c r="R20" s="240">
        <f t="shared" si="8"/>
        <v>4800</v>
      </c>
      <c r="S20" s="240">
        <f t="shared" si="8"/>
        <v>3780</v>
      </c>
      <c r="T20" s="240">
        <f t="shared" si="8"/>
        <v>3500</v>
      </c>
      <c r="U20" s="240">
        <f t="shared" ref="U20" si="9">SUM(U4:U19)*U$2</f>
        <v>2043.75</v>
      </c>
      <c r="V20" s="240">
        <f>SUM(V4:V19)</f>
        <v>19500</v>
      </c>
      <c r="W20" s="240"/>
      <c r="X20" s="317">
        <f>SUM(X4:X19)</f>
        <v>9323.7499999999982</v>
      </c>
    </row>
    <row r="21" spans="1:24" x14ac:dyDescent="0.25">
      <c r="S21" s="1" t="s">
        <v>1378</v>
      </c>
    </row>
    <row r="22" spans="1:24" x14ac:dyDescent="0.25">
      <c r="B22" s="291" t="s">
        <v>1379</v>
      </c>
      <c r="C22" s="132">
        <v>10</v>
      </c>
      <c r="D22" s="11"/>
      <c r="F22" s="280"/>
      <c r="G22" s="244" t="s">
        <v>1380</v>
      </c>
      <c r="H22" s="280"/>
      <c r="I22" s="280"/>
      <c r="U22" s="18" t="s">
        <v>1381</v>
      </c>
      <c r="V22" s="343">
        <f>V20+X20</f>
        <v>28823.75</v>
      </c>
    </row>
    <row r="23" spans="1:24" x14ac:dyDescent="0.25">
      <c r="B23" s="291" t="s">
        <v>1382</v>
      </c>
      <c r="C23" s="189">
        <f>C22*'Team Makeup'!$N$20</f>
        <v>6200</v>
      </c>
      <c r="F23" s="280"/>
      <c r="G23" s="280"/>
      <c r="H23" s="348" t="s">
        <v>1383</v>
      </c>
      <c r="I23" s="348" t="s">
        <v>1384</v>
      </c>
    </row>
    <row r="24" spans="1:24" x14ac:dyDescent="0.25">
      <c r="F24" s="280"/>
      <c r="G24" s="216" t="s">
        <v>1375</v>
      </c>
      <c r="H24" s="319">
        <f>AVERAGE(V4,V6,V8,V13,V15,V17)</f>
        <v>2266.6666666666665</v>
      </c>
      <c r="I24" s="320">
        <f>AVERAGE(W4,W6,W8,W13,W15,W17)</f>
        <v>3.625</v>
      </c>
    </row>
    <row r="25" spans="1:24" x14ac:dyDescent="0.25">
      <c r="F25" s="280"/>
      <c r="G25" s="216" t="s">
        <v>1376</v>
      </c>
      <c r="H25" s="319">
        <f>AVERAGE(V5,V7,V9,V12,V14,V16)</f>
        <v>666.66666666666663</v>
      </c>
      <c r="I25" s="320">
        <f>AVERAGE(W5,W7,W9,W12,W14,W16)</f>
        <v>3.4027777777777781</v>
      </c>
    </row>
    <row r="26" spans="1:24" x14ac:dyDescent="0.25">
      <c r="F26" s="280"/>
      <c r="G26" s="216" t="s">
        <v>1385</v>
      </c>
      <c r="H26" s="319">
        <f>AVERAGE(V11,V18)</f>
        <v>450</v>
      </c>
      <c r="I26" s="320">
        <f>AVERAGE(W11,W18)</f>
        <v>0.625</v>
      </c>
    </row>
    <row r="27" spans="1:24" x14ac:dyDescent="0.25">
      <c r="F27" s="280"/>
      <c r="G27" s="216" t="s">
        <v>782</v>
      </c>
      <c r="H27" s="319">
        <f>AVERAGE(V10,V19)</f>
        <v>500</v>
      </c>
      <c r="I27" s="320">
        <f>AVERAGE(W10,W19)</f>
        <v>0.625</v>
      </c>
    </row>
    <row r="28" spans="1:24" x14ac:dyDescent="0.25">
      <c r="F28" s="280"/>
      <c r="G28" s="117" t="s">
        <v>1386</v>
      </c>
      <c r="H28" s="275"/>
      <c r="I28" s="320">
        <f>C23/E20</f>
        <v>1.8960244648318043</v>
      </c>
    </row>
  </sheetData>
  <printOptions horizontalCentered="1" gridLines="1"/>
  <pageMargins left="0.7" right="0.7" top="0.75" bottom="0.75" header="0.3" footer="0.3"/>
  <pageSetup scale="58" orientation="landscape" r:id="rId1"/>
  <headerFooter>
    <oddHeader>&amp;C&amp;F</oddHeader>
    <oddFooter>&amp;LFor Official Use Only&amp;C&amp;A&amp;R&amp;D</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pageSetUpPr fitToPage="1"/>
  </sheetPr>
  <dimension ref="A1:M48"/>
  <sheetViews>
    <sheetView workbookViewId="0">
      <selection activeCell="B4" sqref="B4"/>
    </sheetView>
  </sheetViews>
  <sheetFormatPr defaultRowHeight="15" x14ac:dyDescent="0.25"/>
  <cols>
    <col min="1" max="1" width="14.85546875" customWidth="1"/>
    <col min="2" max="2" width="38.5703125" customWidth="1"/>
    <col min="3" max="11" width="9.140625" style="1"/>
  </cols>
  <sheetData>
    <row r="1" spans="1:13" x14ac:dyDescent="0.25">
      <c r="A1" s="361" t="s">
        <v>1387</v>
      </c>
      <c r="B1" s="362"/>
      <c r="C1" s="362"/>
      <c r="D1" s="362"/>
      <c r="E1" s="362"/>
      <c r="F1" s="362"/>
      <c r="G1" s="362"/>
      <c r="H1" s="362"/>
      <c r="I1" s="362"/>
      <c r="J1" s="362"/>
      <c r="K1" s="362"/>
      <c r="L1" s="362"/>
      <c r="M1" s="363"/>
    </row>
    <row r="2" spans="1:13" x14ac:dyDescent="0.25">
      <c r="A2" s="210"/>
      <c r="B2" s="211"/>
      <c r="C2" s="55"/>
      <c r="D2" s="55"/>
      <c r="E2" s="55"/>
      <c r="F2" s="55"/>
      <c r="G2" s="55"/>
      <c r="H2" s="55"/>
      <c r="I2" s="55"/>
      <c r="J2" s="55"/>
      <c r="K2" s="55"/>
      <c r="L2" s="211"/>
      <c r="M2" s="212"/>
    </row>
    <row r="3" spans="1:13" x14ac:dyDescent="0.25">
      <c r="A3" s="364" t="s">
        <v>1388</v>
      </c>
      <c r="B3" s="365"/>
      <c r="C3" s="365"/>
      <c r="D3" s="365"/>
      <c r="E3" s="365"/>
      <c r="F3" s="365"/>
      <c r="G3" s="365"/>
      <c r="H3" s="365"/>
      <c r="I3" s="365"/>
      <c r="J3" s="365"/>
      <c r="K3" s="213"/>
      <c r="L3" s="352"/>
      <c r="M3" s="214"/>
    </row>
    <row r="4" spans="1:13" ht="15.75" thickBot="1" x14ac:dyDescent="0.3"/>
    <row r="5" spans="1:13" ht="15.75" thickBot="1" x14ac:dyDescent="0.3">
      <c r="A5" s="51"/>
      <c r="B5" s="51"/>
      <c r="C5" s="366" t="s">
        <v>1389</v>
      </c>
      <c r="D5" s="367"/>
      <c r="E5" s="367"/>
      <c r="F5" s="367"/>
      <c r="G5" s="367"/>
      <c r="H5" s="368"/>
      <c r="I5" s="366" t="s">
        <v>327</v>
      </c>
      <c r="J5" s="369"/>
      <c r="K5" s="40"/>
    </row>
    <row r="6" spans="1:13" ht="45.75" thickBot="1" x14ac:dyDescent="0.3">
      <c r="A6" s="61" t="s">
        <v>33</v>
      </c>
      <c r="B6" s="62" t="s">
        <v>1390</v>
      </c>
      <c r="C6" s="63" t="s">
        <v>1391</v>
      </c>
      <c r="D6" s="64" t="s">
        <v>1392</v>
      </c>
      <c r="E6" s="64" t="s">
        <v>1393</v>
      </c>
      <c r="F6" s="64" t="s">
        <v>1394</v>
      </c>
      <c r="G6" s="64" t="s">
        <v>1395</v>
      </c>
      <c r="H6" s="65" t="s">
        <v>1396</v>
      </c>
      <c r="I6" s="63" t="s">
        <v>1397</v>
      </c>
      <c r="J6" s="65" t="s">
        <v>1398</v>
      </c>
      <c r="K6" s="66" t="s">
        <v>1399</v>
      </c>
    </row>
    <row r="7" spans="1:13" x14ac:dyDescent="0.25">
      <c r="A7" s="191">
        <v>40647</v>
      </c>
      <c r="B7" s="192">
        <v>4</v>
      </c>
      <c r="C7" s="193"/>
      <c r="D7" s="194"/>
      <c r="E7" s="193"/>
      <c r="F7" s="194"/>
      <c r="G7" s="193"/>
      <c r="H7" s="194"/>
      <c r="I7" s="192"/>
      <c r="J7" s="192"/>
      <c r="K7" s="192"/>
    </row>
    <row r="8" spans="1:13" x14ac:dyDescent="0.25">
      <c r="A8" s="195">
        <v>40648</v>
      </c>
      <c r="B8" s="196">
        <v>6</v>
      </c>
      <c r="C8" s="197"/>
      <c r="D8" s="198"/>
      <c r="E8" s="197"/>
      <c r="F8" s="198"/>
      <c r="G8" s="197"/>
      <c r="H8" s="198"/>
      <c r="I8" s="196"/>
      <c r="J8" s="196"/>
      <c r="K8" s="196"/>
    </row>
    <row r="9" spans="1:13" x14ac:dyDescent="0.25">
      <c r="A9" s="195">
        <v>40651</v>
      </c>
      <c r="B9" s="196">
        <v>4</v>
      </c>
      <c r="C9" s="197"/>
      <c r="D9" s="198"/>
      <c r="E9" s="197"/>
      <c r="F9" s="198"/>
      <c r="G9" s="197"/>
      <c r="H9" s="198"/>
      <c r="I9" s="196"/>
      <c r="J9" s="196"/>
      <c r="K9" s="196"/>
    </row>
    <row r="10" spans="1:13" x14ac:dyDescent="0.25">
      <c r="A10" s="199">
        <v>40652</v>
      </c>
      <c r="B10" s="200">
        <v>9</v>
      </c>
      <c r="C10" s="201">
        <v>10</v>
      </c>
      <c r="D10" s="202">
        <v>7.5</v>
      </c>
      <c r="E10" s="201">
        <v>21</v>
      </c>
      <c r="F10" s="202">
        <v>7.5</v>
      </c>
      <c r="G10" s="201">
        <v>0</v>
      </c>
      <c r="H10" s="202">
        <v>0</v>
      </c>
      <c r="I10" s="200">
        <v>6.25</v>
      </c>
      <c r="J10" s="200">
        <v>5</v>
      </c>
      <c r="K10" s="200"/>
    </row>
    <row r="11" spans="1:13" x14ac:dyDescent="0.25">
      <c r="A11" s="203">
        <v>40653</v>
      </c>
      <c r="B11" s="200">
        <v>9.5</v>
      </c>
      <c r="C11" s="201"/>
      <c r="D11" s="202"/>
      <c r="E11" s="201"/>
      <c r="F11" s="202"/>
      <c r="G11" s="201"/>
      <c r="H11" s="202"/>
      <c r="I11" s="200"/>
      <c r="J11" s="200"/>
      <c r="K11" s="200">
        <v>6.25</v>
      </c>
    </row>
    <row r="12" spans="1:13" x14ac:dyDescent="0.25">
      <c r="A12" s="199">
        <v>40654</v>
      </c>
      <c r="B12" s="200">
        <v>0.75</v>
      </c>
      <c r="C12" s="201">
        <v>10</v>
      </c>
      <c r="D12" s="202">
        <v>6.5</v>
      </c>
      <c r="E12" s="201">
        <v>10</v>
      </c>
      <c r="F12" s="202">
        <v>7.5</v>
      </c>
      <c r="G12" s="201">
        <v>18</v>
      </c>
      <c r="H12" s="202">
        <v>3.5</v>
      </c>
      <c r="I12" s="200">
        <v>5.5</v>
      </c>
      <c r="J12" s="200">
        <v>4</v>
      </c>
      <c r="K12" s="200"/>
    </row>
    <row r="13" spans="1:13" x14ac:dyDescent="0.25">
      <c r="A13" s="203">
        <v>40655</v>
      </c>
      <c r="B13" s="200">
        <v>4.25</v>
      </c>
      <c r="C13" s="201"/>
      <c r="D13" s="202"/>
      <c r="E13" s="201"/>
      <c r="F13" s="202"/>
      <c r="G13" s="201"/>
      <c r="H13" s="202"/>
      <c r="I13" s="200"/>
      <c r="J13" s="200"/>
      <c r="K13" s="200">
        <v>5.5</v>
      </c>
    </row>
    <row r="14" spans="1:13" x14ac:dyDescent="0.25">
      <c r="A14" s="203">
        <v>40658</v>
      </c>
      <c r="B14" s="200">
        <v>2</v>
      </c>
      <c r="C14" s="201"/>
      <c r="D14" s="202"/>
      <c r="E14" s="201"/>
      <c r="F14" s="202"/>
      <c r="G14" s="201"/>
      <c r="H14" s="202"/>
      <c r="I14" s="200"/>
      <c r="J14" s="200"/>
      <c r="K14" s="200"/>
    </row>
    <row r="15" spans="1:13" x14ac:dyDescent="0.25">
      <c r="A15" s="199">
        <v>40659</v>
      </c>
      <c r="B15" s="200">
        <v>1.25</v>
      </c>
      <c r="C15" s="201">
        <v>10</v>
      </c>
      <c r="D15" s="202">
        <v>4.5</v>
      </c>
      <c r="E15" s="201">
        <v>30</v>
      </c>
      <c r="F15" s="202">
        <v>7.25</v>
      </c>
      <c r="G15" s="201">
        <v>0</v>
      </c>
      <c r="H15" s="202">
        <v>0</v>
      </c>
      <c r="I15" s="200">
        <v>5</v>
      </c>
      <c r="J15" s="200">
        <v>5</v>
      </c>
      <c r="K15" s="200"/>
    </row>
    <row r="16" spans="1:13" x14ac:dyDescent="0.25">
      <c r="A16" s="203">
        <v>40660</v>
      </c>
      <c r="B16" s="200">
        <v>2.75</v>
      </c>
      <c r="C16" s="201"/>
      <c r="D16" s="202"/>
      <c r="E16" s="201"/>
      <c r="F16" s="202"/>
      <c r="G16" s="201"/>
      <c r="H16" s="202"/>
      <c r="I16" s="200"/>
      <c r="J16" s="200"/>
      <c r="K16" s="200">
        <v>3.25</v>
      </c>
    </row>
    <row r="17" spans="1:13" x14ac:dyDescent="0.25">
      <c r="A17" s="199">
        <v>40661</v>
      </c>
      <c r="B17" s="200">
        <v>1.75</v>
      </c>
      <c r="C17" s="201">
        <v>10</v>
      </c>
      <c r="D17" s="202">
        <v>4.5</v>
      </c>
      <c r="E17" s="201">
        <v>10</v>
      </c>
      <c r="F17" s="202">
        <v>3</v>
      </c>
      <c r="G17" s="201">
        <v>27</v>
      </c>
      <c r="H17" s="202">
        <v>3.5</v>
      </c>
      <c r="I17" s="200">
        <v>5.5</v>
      </c>
      <c r="J17" s="200">
        <v>6.5</v>
      </c>
      <c r="K17" s="200"/>
    </row>
    <row r="18" spans="1:13" x14ac:dyDescent="0.25">
      <c r="A18" s="203">
        <v>40662</v>
      </c>
      <c r="B18" s="200">
        <v>1.5</v>
      </c>
      <c r="C18" s="201"/>
      <c r="D18" s="202"/>
      <c r="E18" s="201"/>
      <c r="F18" s="202"/>
      <c r="G18" s="201"/>
      <c r="H18" s="202"/>
      <c r="I18" s="200"/>
      <c r="J18" s="200"/>
      <c r="K18" s="200">
        <v>2.5</v>
      </c>
    </row>
    <row r="19" spans="1:13" x14ac:dyDescent="0.25">
      <c r="A19" s="203">
        <v>40665</v>
      </c>
      <c r="B19" s="200">
        <v>2</v>
      </c>
      <c r="C19" s="201"/>
      <c r="D19" s="202"/>
      <c r="E19" s="201"/>
      <c r="F19" s="202"/>
      <c r="G19" s="201"/>
      <c r="H19" s="202"/>
      <c r="I19" s="200"/>
      <c r="J19" s="200"/>
      <c r="K19" s="200"/>
    </row>
    <row r="20" spans="1:13" x14ac:dyDescent="0.25">
      <c r="A20" s="199">
        <v>40666</v>
      </c>
      <c r="B20" s="200">
        <v>0.5</v>
      </c>
      <c r="C20" s="201">
        <v>6</v>
      </c>
      <c r="D20" s="202">
        <v>3</v>
      </c>
      <c r="E20" s="201">
        <v>13</v>
      </c>
      <c r="F20" s="202">
        <v>4</v>
      </c>
      <c r="G20" s="201">
        <v>0</v>
      </c>
      <c r="H20" s="202">
        <v>0</v>
      </c>
      <c r="I20" s="200">
        <v>2.25</v>
      </c>
      <c r="J20" s="200">
        <v>4</v>
      </c>
      <c r="K20" s="200"/>
    </row>
    <row r="21" spans="1:13" x14ac:dyDescent="0.25">
      <c r="A21" s="203">
        <v>40667</v>
      </c>
      <c r="B21" s="200">
        <v>1</v>
      </c>
      <c r="C21" s="201"/>
      <c r="D21" s="202"/>
      <c r="E21" s="201"/>
      <c r="F21" s="202"/>
      <c r="G21" s="201"/>
      <c r="H21" s="202"/>
      <c r="I21" s="200"/>
      <c r="J21" s="200"/>
      <c r="K21" s="200">
        <v>3.5</v>
      </c>
    </row>
    <row r="22" spans="1:13" x14ac:dyDescent="0.25">
      <c r="A22" s="203">
        <v>40669</v>
      </c>
      <c r="B22" s="200">
        <v>2</v>
      </c>
      <c r="C22" s="201"/>
      <c r="D22" s="202"/>
      <c r="E22" s="201"/>
      <c r="F22" s="202"/>
      <c r="G22" s="201"/>
      <c r="H22" s="202"/>
      <c r="I22" s="200"/>
      <c r="J22" s="200"/>
      <c r="K22" s="200"/>
    </row>
    <row r="23" spans="1:13" x14ac:dyDescent="0.25">
      <c r="A23" s="199">
        <v>40673</v>
      </c>
      <c r="B23" s="200">
        <v>4.5</v>
      </c>
      <c r="C23" s="201">
        <v>0</v>
      </c>
      <c r="D23" s="202">
        <v>0</v>
      </c>
      <c r="E23" s="201">
        <v>30</v>
      </c>
      <c r="F23" s="202">
        <v>6</v>
      </c>
      <c r="G23" s="201">
        <v>0</v>
      </c>
      <c r="H23" s="202">
        <v>0</v>
      </c>
      <c r="I23" s="200">
        <v>3.75</v>
      </c>
      <c r="J23" s="200">
        <v>5.5</v>
      </c>
      <c r="K23" s="200">
        <v>1</v>
      </c>
    </row>
    <row r="24" spans="1:13" x14ac:dyDescent="0.25">
      <c r="A24" s="203">
        <v>40674</v>
      </c>
      <c r="B24" s="200">
        <v>1</v>
      </c>
      <c r="C24" s="201"/>
      <c r="D24" s="202"/>
      <c r="E24" s="201"/>
      <c r="F24" s="202"/>
      <c r="G24" s="201"/>
      <c r="H24" s="202"/>
      <c r="I24" s="200"/>
      <c r="J24" s="200"/>
      <c r="K24" s="200">
        <v>2.75</v>
      </c>
    </row>
    <row r="25" spans="1:13" x14ac:dyDescent="0.25">
      <c r="A25" s="199">
        <v>40680</v>
      </c>
      <c r="B25" s="200">
        <v>6.25</v>
      </c>
      <c r="C25" s="201">
        <v>30</v>
      </c>
      <c r="D25" s="202">
        <v>9.5</v>
      </c>
      <c r="E25" s="201">
        <v>60</v>
      </c>
      <c r="F25" s="202">
        <v>9.5</v>
      </c>
      <c r="G25" s="201">
        <v>0</v>
      </c>
      <c r="H25" s="202">
        <v>0</v>
      </c>
      <c r="I25" s="200">
        <v>7.25</v>
      </c>
      <c r="J25" s="200">
        <v>7.5</v>
      </c>
      <c r="K25" s="200"/>
    </row>
    <row r="26" spans="1:13" x14ac:dyDescent="0.25">
      <c r="A26" s="203">
        <v>40681</v>
      </c>
      <c r="B26" s="200">
        <v>6.75</v>
      </c>
      <c r="C26" s="201"/>
      <c r="D26" s="202"/>
      <c r="E26" s="201"/>
      <c r="F26" s="202"/>
      <c r="G26" s="201"/>
      <c r="H26" s="202"/>
      <c r="I26" s="200"/>
      <c r="J26" s="200"/>
      <c r="K26" s="200">
        <v>6</v>
      </c>
    </row>
    <row r="27" spans="1:13" x14ac:dyDescent="0.25">
      <c r="A27" s="199">
        <v>40682</v>
      </c>
      <c r="B27" s="200">
        <v>2</v>
      </c>
      <c r="C27" s="201">
        <v>10</v>
      </c>
      <c r="D27" s="202">
        <v>4.5</v>
      </c>
      <c r="E27" s="201">
        <v>30</v>
      </c>
      <c r="F27" s="202">
        <v>6</v>
      </c>
      <c r="G27" s="201">
        <v>21</v>
      </c>
      <c r="H27" s="202">
        <v>3.5</v>
      </c>
      <c r="I27" s="200">
        <v>6.5</v>
      </c>
      <c r="J27" s="200">
        <v>6</v>
      </c>
      <c r="K27" s="200">
        <v>1</v>
      </c>
    </row>
    <row r="28" spans="1:13" ht="15.75" thickBot="1" x14ac:dyDescent="0.3">
      <c r="A28" s="204">
        <v>40683</v>
      </c>
      <c r="B28" s="205"/>
      <c r="C28" s="206"/>
      <c r="D28" s="207"/>
      <c r="E28" s="206"/>
      <c r="F28" s="207"/>
      <c r="G28" s="206"/>
      <c r="H28" s="208"/>
      <c r="I28" s="209"/>
      <c r="J28" s="209"/>
      <c r="K28" s="209">
        <v>2</v>
      </c>
    </row>
    <row r="29" spans="1:13" ht="16.5" thickTop="1" thickBot="1" x14ac:dyDescent="0.3">
      <c r="A29" s="56" t="s">
        <v>1400</v>
      </c>
      <c r="B29" s="57">
        <f>SUM(B7:B28)</f>
        <v>72.75</v>
      </c>
      <c r="C29" s="58">
        <f t="shared" ref="C29:K29" si="0">SUM(C7:C28)</f>
        <v>86</v>
      </c>
      <c r="D29" s="59">
        <f t="shared" si="0"/>
        <v>40</v>
      </c>
      <c r="E29" s="58">
        <f t="shared" si="0"/>
        <v>204</v>
      </c>
      <c r="F29" s="59">
        <f t="shared" si="0"/>
        <v>50.75</v>
      </c>
      <c r="G29" s="58">
        <f t="shared" si="0"/>
        <v>66</v>
      </c>
      <c r="H29" s="59">
        <f t="shared" si="0"/>
        <v>10.5</v>
      </c>
      <c r="I29" s="57">
        <f t="shared" si="0"/>
        <v>42</v>
      </c>
      <c r="J29" s="57">
        <f t="shared" si="0"/>
        <v>43.5</v>
      </c>
      <c r="K29" s="60">
        <f t="shared" si="0"/>
        <v>33.75</v>
      </c>
      <c r="L29" s="31"/>
      <c r="M29" s="31"/>
    </row>
    <row r="30" spans="1:13" ht="15.75" thickTop="1" x14ac:dyDescent="0.25">
      <c r="A30" s="32"/>
      <c r="B30" s="32"/>
      <c r="C30" s="15"/>
    </row>
    <row r="31" spans="1:13" x14ac:dyDescent="0.25">
      <c r="A31" s="137" t="s">
        <v>1401</v>
      </c>
      <c r="B31" s="83"/>
      <c r="C31" s="86"/>
      <c r="E31" s="117"/>
      <c r="F31" s="348" t="s">
        <v>1402</v>
      </c>
      <c r="G31" s="117"/>
    </row>
    <row r="32" spans="1:13" x14ac:dyDescent="0.25">
      <c r="A32" s="83"/>
      <c r="B32" s="83" t="s">
        <v>1403</v>
      </c>
      <c r="C32" s="147">
        <f>B29</f>
        <v>72.75</v>
      </c>
      <c r="E32" s="117"/>
      <c r="F32" s="190" t="s">
        <v>1404</v>
      </c>
      <c r="G32" s="156">
        <f>C38+C42</f>
        <v>1.0044421217663966</v>
      </c>
    </row>
    <row r="33" spans="1:7" x14ac:dyDescent="0.25">
      <c r="A33" s="83"/>
      <c r="B33" s="83" t="s">
        <v>1405</v>
      </c>
      <c r="C33" s="147">
        <f>I29</f>
        <v>42</v>
      </c>
      <c r="E33" s="117"/>
      <c r="F33" s="190" t="s">
        <v>1406</v>
      </c>
      <c r="G33" s="156">
        <f>C38+C45</f>
        <v>0.78810035250055077</v>
      </c>
    </row>
    <row r="34" spans="1:7" x14ac:dyDescent="0.25">
      <c r="A34" s="83"/>
      <c r="B34" s="83" t="s">
        <v>1407</v>
      </c>
      <c r="C34" s="147">
        <f>J29</f>
        <v>43.5</v>
      </c>
      <c r="E34" s="117"/>
      <c r="F34" s="190" t="s">
        <v>921</v>
      </c>
      <c r="G34" s="156">
        <f>C38+C48</f>
        <v>0.69841675178753826</v>
      </c>
    </row>
    <row r="35" spans="1:7" x14ac:dyDescent="0.25">
      <c r="A35" s="83"/>
      <c r="B35" s="83" t="s">
        <v>1408</v>
      </c>
      <c r="C35" s="147">
        <f>K29</f>
        <v>33.75</v>
      </c>
    </row>
    <row r="36" spans="1:7" x14ac:dyDescent="0.25">
      <c r="A36" s="83"/>
      <c r="B36" s="83" t="s">
        <v>1409</v>
      </c>
      <c r="C36" s="147">
        <f>SUM(C32:C35)</f>
        <v>192</v>
      </c>
      <c r="F36" s="18"/>
      <c r="G36" s="17"/>
    </row>
    <row r="37" spans="1:7" x14ac:dyDescent="0.25">
      <c r="A37" s="83"/>
      <c r="B37" s="83" t="s">
        <v>1410</v>
      </c>
      <c r="C37" s="147">
        <f>C29+E29+G29</f>
        <v>356</v>
      </c>
      <c r="F37" s="18"/>
      <c r="G37" s="17"/>
    </row>
    <row r="38" spans="1:7" x14ac:dyDescent="0.25">
      <c r="A38" s="83"/>
      <c r="B38" s="83" t="s">
        <v>1411</v>
      </c>
      <c r="C38" s="148">
        <f>C36/C37</f>
        <v>0.5393258426966292</v>
      </c>
      <c r="F38" s="18"/>
      <c r="G38" s="17"/>
    </row>
    <row r="39" spans="1:7" x14ac:dyDescent="0.25">
      <c r="A39" s="137" t="s">
        <v>1412</v>
      </c>
      <c r="B39" s="83"/>
      <c r="C39" s="84"/>
    </row>
    <row r="40" spans="1:7" x14ac:dyDescent="0.25">
      <c r="A40" s="83"/>
      <c r="B40" s="83" t="s">
        <v>1413</v>
      </c>
      <c r="C40" s="85">
        <f>D29</f>
        <v>40</v>
      </c>
    </row>
    <row r="41" spans="1:7" x14ac:dyDescent="0.25">
      <c r="A41" s="83"/>
      <c r="B41" s="83" t="s">
        <v>1414</v>
      </c>
      <c r="C41" s="147">
        <f>C29</f>
        <v>86</v>
      </c>
    </row>
    <row r="42" spans="1:7" x14ac:dyDescent="0.25">
      <c r="A42" s="83"/>
      <c r="B42" s="83" t="s">
        <v>1415</v>
      </c>
      <c r="C42" s="148">
        <f>C40/C41</f>
        <v>0.46511627906976744</v>
      </c>
    </row>
    <row r="43" spans="1:7" x14ac:dyDescent="0.25">
      <c r="A43" s="83"/>
      <c r="B43" s="83" t="s">
        <v>1416</v>
      </c>
      <c r="C43" s="85">
        <f>F29</f>
        <v>50.75</v>
      </c>
    </row>
    <row r="44" spans="1:7" x14ac:dyDescent="0.25">
      <c r="A44" s="83"/>
      <c r="B44" s="83" t="s">
        <v>1417</v>
      </c>
      <c r="C44" s="147">
        <f>E29</f>
        <v>204</v>
      </c>
    </row>
    <row r="45" spans="1:7" x14ac:dyDescent="0.25">
      <c r="A45" s="83"/>
      <c r="B45" s="83" t="s">
        <v>1418</v>
      </c>
      <c r="C45" s="148">
        <f>C43/C44</f>
        <v>0.24877450980392157</v>
      </c>
    </row>
    <row r="46" spans="1:7" x14ac:dyDescent="0.25">
      <c r="A46" s="83"/>
      <c r="B46" s="83" t="s">
        <v>1419</v>
      </c>
      <c r="C46" s="85">
        <f>H29</f>
        <v>10.5</v>
      </c>
    </row>
    <row r="47" spans="1:7" x14ac:dyDescent="0.25">
      <c r="A47" s="83"/>
      <c r="B47" s="83" t="s">
        <v>1420</v>
      </c>
      <c r="C47" s="147">
        <f>G29</f>
        <v>66</v>
      </c>
    </row>
    <row r="48" spans="1:7" x14ac:dyDescent="0.25">
      <c r="A48" s="83"/>
      <c r="B48" s="83" t="s">
        <v>1421</v>
      </c>
      <c r="C48" s="148">
        <f>C46/C47</f>
        <v>0.15909090909090909</v>
      </c>
    </row>
  </sheetData>
  <mergeCells count="4">
    <mergeCell ref="A1:M1"/>
    <mergeCell ref="A3:J3"/>
    <mergeCell ref="C5:H5"/>
    <mergeCell ref="I5:J5"/>
  </mergeCells>
  <printOptions horizontalCentered="1"/>
  <pageMargins left="0.7" right="0.7" top="0.75" bottom="0.75" header="0.3" footer="0.3"/>
  <pageSetup scale="69" orientation="landscape" r:id="rId1"/>
  <headerFooter>
    <oddHeader>&amp;C&amp;F</oddHeader>
    <oddFooter>&amp;LFor Official Use Only&amp;C&amp;A&amp;R&amp;D</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pageSetUpPr fitToPage="1"/>
  </sheetPr>
  <dimension ref="A1:F14"/>
  <sheetViews>
    <sheetView workbookViewId="0">
      <selection activeCell="C14" sqref="C14"/>
    </sheetView>
  </sheetViews>
  <sheetFormatPr defaultRowHeight="15" x14ac:dyDescent="0.25"/>
  <cols>
    <col min="1" max="1" width="48" customWidth="1"/>
    <col min="2" max="2" width="9.140625" style="1"/>
  </cols>
  <sheetData>
    <row r="1" spans="1:6" s="14" customFormat="1" ht="60" x14ac:dyDescent="0.25">
      <c r="A1" s="298"/>
      <c r="B1" s="105" t="s">
        <v>1422</v>
      </c>
      <c r="D1" s="10" t="s">
        <v>1423</v>
      </c>
    </row>
    <row r="2" spans="1:6" x14ac:dyDescent="0.25">
      <c r="A2" s="299" t="s">
        <v>1424</v>
      </c>
      <c r="B2" s="147">
        <f>decon_c_folks*((round2_decondays)*day_length)</f>
        <v>599.76</v>
      </c>
      <c r="D2" t="s">
        <v>1425</v>
      </c>
      <c r="E2">
        <f>decon_b_folks*airfare+decon_teams_b*rental_car+ decon_b_folks*round2_decondays*(lodging+expenses) + decon_teams_b*decon_team_b_labor_rate*8*2+decon_teams_b*expenses*2</f>
        <v>48379.260000000009</v>
      </c>
      <c r="F2" t="s">
        <v>1426</v>
      </c>
    </row>
    <row r="3" spans="1:6" x14ac:dyDescent="0.25">
      <c r="A3" s="299" t="s">
        <v>1427</v>
      </c>
      <c r="B3" s="147">
        <f>round2_decon_team_entries</f>
        <v>10</v>
      </c>
      <c r="D3" t="s">
        <v>1428</v>
      </c>
      <c r="E3">
        <f>decon_team_b_labor_rate*(Average_Entry_Time+average_entry_team_prep_time+average_entry_team_decon_line_time)*(round2_decon_team_entries+round2_removal_team_entries)</f>
        <v>50873.275357258062</v>
      </c>
      <c r="F3" t="s">
        <v>1429</v>
      </c>
    </row>
    <row r="4" spans="1:6" x14ac:dyDescent="0.25">
      <c r="A4" s="299" t="s">
        <v>1430</v>
      </c>
      <c r="B4" s="147">
        <f>round2_removal_team_entries</f>
        <v>17</v>
      </c>
      <c r="D4" t="s">
        <v>1431</v>
      </c>
      <c r="E4">
        <v>28768</v>
      </c>
    </row>
    <row r="5" spans="1:6" x14ac:dyDescent="0.25">
      <c r="A5" s="299" t="s">
        <v>1432</v>
      </c>
      <c r="B5" s="152">
        <f>average_entry_team_prep_time+Average_Entry_Time+average_entry_team_decon_line_time</f>
        <v>3.1240804211469535</v>
      </c>
      <c r="D5" t="s">
        <v>1433</v>
      </c>
      <c r="E5">
        <f>decon_team_b_labor_rate*decon_teams_b*4.5</f>
        <v>8142.1200000000008</v>
      </c>
      <c r="F5" t="s">
        <v>1434</v>
      </c>
    </row>
    <row r="6" spans="1:6" x14ac:dyDescent="0.25">
      <c r="A6" s="299" t="s">
        <v>1435</v>
      </c>
      <c r="B6" s="147">
        <f>B5*(B3+B4)*decon_c_folks</f>
        <v>843.16431302419358</v>
      </c>
      <c r="E6">
        <f>SUM(E2:E5)</f>
        <v>136162.65535725807</v>
      </c>
      <c r="F6">
        <f>28768+75604+18191+8396</f>
        <v>130959</v>
      </c>
    </row>
    <row r="7" spans="1:6" x14ac:dyDescent="0.25">
      <c r="A7" s="299" t="s">
        <v>1436</v>
      </c>
      <c r="B7" s="300">
        <f>ABS(B6-B2)/B2</f>
        <v>0.4058361895161291</v>
      </c>
    </row>
    <row r="8" spans="1:6" x14ac:dyDescent="0.25">
      <c r="A8" s="86"/>
      <c r="B8" s="84"/>
      <c r="D8" t="s">
        <v>1437</v>
      </c>
    </row>
    <row r="9" spans="1:6" x14ac:dyDescent="0.25">
      <c r="A9" s="299" t="s">
        <v>1438</v>
      </c>
      <c r="B9" s="84">
        <f>decon_line_ops_folks*(SUM(Knobs!B24:B32)-round1_decondays-round3_decondays-3)*day_length</f>
        <v>840</v>
      </c>
      <c r="D9" t="s">
        <v>1439</v>
      </c>
      <c r="E9">
        <v>48845.42</v>
      </c>
    </row>
    <row r="10" spans="1:6" x14ac:dyDescent="0.25">
      <c r="A10" s="299" t="s">
        <v>1440</v>
      </c>
      <c r="B10" s="84">
        <f>'Team Entries'!C40</f>
        <v>159</v>
      </c>
      <c r="D10" t="s">
        <v>1431</v>
      </c>
      <c r="E10">
        <v>28768.959999999999</v>
      </c>
    </row>
    <row r="11" spans="1:6" x14ac:dyDescent="0.25">
      <c r="A11" s="299" t="s">
        <v>1432</v>
      </c>
      <c r="B11" s="152">
        <f>average_entry_team_prep_time+Average_Entry_Time+average_entry_team_decon_line_time</f>
        <v>3.1240804211469535</v>
      </c>
      <c r="D11" t="s">
        <v>1441</v>
      </c>
      <c r="E11">
        <v>75604.5</v>
      </c>
      <c r="F11" t="s">
        <v>1426</v>
      </c>
    </row>
    <row r="12" spans="1:6" x14ac:dyDescent="0.25">
      <c r="A12" s="299" t="s">
        <v>1442</v>
      </c>
      <c r="B12" s="147">
        <f>B10*B11</f>
        <v>496.72878696236563</v>
      </c>
      <c r="D12" t="s">
        <v>1425</v>
      </c>
      <c r="E12">
        <v>18191.38</v>
      </c>
      <c r="F12" t="s">
        <v>1429</v>
      </c>
    </row>
    <row r="13" spans="1:6" x14ac:dyDescent="0.25">
      <c r="A13" s="299" t="s">
        <v>1436</v>
      </c>
      <c r="B13" s="300">
        <f>ABS(B12-B9)/B9</f>
        <v>0.40865620599718377</v>
      </c>
      <c r="D13" t="s">
        <v>1433</v>
      </c>
      <c r="E13">
        <v>8396.61</v>
      </c>
      <c r="F13" t="s">
        <v>1443</v>
      </c>
    </row>
    <row r="14" spans="1:6" x14ac:dyDescent="0.25">
      <c r="D14" t="s">
        <v>1444</v>
      </c>
      <c r="E14">
        <f>E10+E11+E12+E13</f>
        <v>130961.45</v>
      </c>
    </row>
  </sheetData>
  <printOptions horizontalCentered="1" gridLines="1"/>
  <pageMargins left="0.7" right="0.7" top="0.75" bottom="0.75" header="0.3" footer="0.3"/>
  <pageSetup orientation="portrait" r:id="rId1"/>
  <headerFooter>
    <oddHeader>&amp;C&amp;F</oddHeader>
    <oddFooter>&amp;LFor Official Use Only&amp;C&amp;A&amp;R&amp;D</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pageSetUpPr fitToPage="1"/>
  </sheetPr>
  <dimension ref="A1:EH100"/>
  <sheetViews>
    <sheetView workbookViewId="0">
      <selection activeCell="BR4" sqref="BR4"/>
    </sheetView>
  </sheetViews>
  <sheetFormatPr defaultRowHeight="15" x14ac:dyDescent="0.25"/>
  <cols>
    <col min="1" max="1" width="8.28515625" style="321" bestFit="1" customWidth="1"/>
    <col min="2" max="2" width="3.7109375" style="267" customWidth="1"/>
    <col min="3" max="3" width="6" style="322" hidden="1" customWidth="1"/>
    <col min="4" max="4" width="7.42578125" style="322" hidden="1" customWidth="1"/>
    <col min="5" max="8" width="4.5703125" style="342" hidden="1" customWidth="1"/>
    <col min="9" max="12" width="3.7109375" style="322" hidden="1" customWidth="1"/>
    <col min="13" max="13" width="3.7109375" style="322" bestFit="1" customWidth="1"/>
    <col min="14" max="17" width="3.7109375" style="322" hidden="1" customWidth="1"/>
    <col min="18" max="18" width="3.7109375" style="322" bestFit="1" customWidth="1"/>
    <col min="19" max="27" width="3.7109375" style="322" hidden="1" customWidth="1"/>
    <col min="28" max="29" width="3.7109375" style="307" hidden="1" customWidth="1"/>
    <col min="30" max="31" width="3.7109375" style="322" hidden="1" customWidth="1"/>
    <col min="32" max="32" width="4" style="322" customWidth="1"/>
    <col min="33" max="34" width="4.5703125" style="307" hidden="1" customWidth="1"/>
    <col min="35" max="35" width="3.7109375" style="307" hidden="1" customWidth="1"/>
    <col min="36" max="40" width="3.7109375" style="322" hidden="1" customWidth="1"/>
    <col min="41" max="41" width="9" style="324" hidden="1" customWidth="1"/>
    <col min="42" max="42" width="10" style="324" hidden="1" customWidth="1"/>
    <col min="43" max="43" width="9" style="324" hidden="1" customWidth="1"/>
    <col min="44" max="44" width="10" style="324" hidden="1" customWidth="1"/>
    <col min="45" max="46" width="8.42578125" style="325" hidden="1" customWidth="1"/>
    <col min="47" max="48" width="8.42578125" style="326" hidden="1" customWidth="1"/>
    <col min="49" max="49" width="5.7109375" style="322" hidden="1" customWidth="1"/>
    <col min="50" max="50" width="4" style="322" hidden="1" customWidth="1"/>
    <col min="51" max="52" width="10" style="322" customWidth="1"/>
    <col min="53" max="53" width="3.7109375" style="322" hidden="1" customWidth="1"/>
    <col min="54" max="54" width="9" style="324" hidden="1" customWidth="1"/>
    <col min="55" max="55" width="10.7109375" style="324" hidden="1" customWidth="1"/>
    <col min="56" max="56" width="7.28515625" style="327" hidden="1" customWidth="1"/>
    <col min="57" max="58" width="3.7109375" style="322" hidden="1" customWidth="1"/>
    <col min="59" max="59" width="8" style="324" hidden="1" customWidth="1"/>
    <col min="60" max="60" width="5" style="322" hidden="1" customWidth="1"/>
    <col min="61" max="61" width="4" style="322" hidden="1" customWidth="1"/>
    <col min="62" max="63" width="3.7109375" style="322" hidden="1" customWidth="1"/>
    <col min="64" max="64" width="8.42578125" style="326" bestFit="1" customWidth="1"/>
    <col min="65" max="65" width="10" style="322" bestFit="1" customWidth="1"/>
    <col min="66" max="66" width="6.140625" style="322" bestFit="1" customWidth="1"/>
    <col min="67" max="68" width="9" style="324" hidden="1" customWidth="1"/>
    <col min="69" max="69" width="10" style="324" hidden="1" customWidth="1"/>
    <col min="70" max="70" width="10" style="324" customWidth="1"/>
    <col min="71" max="71" width="3.7109375" style="322" hidden="1" customWidth="1"/>
    <col min="72" max="72" width="9" style="324" hidden="1" customWidth="1"/>
    <col min="73" max="73" width="10" style="324" hidden="1" customWidth="1"/>
    <col min="74" max="74" width="7.28515625" style="327" hidden="1" customWidth="1"/>
    <col min="75" max="76" width="3.7109375" style="322" hidden="1" customWidth="1"/>
    <col min="77" max="77" width="8" style="324" hidden="1" customWidth="1"/>
    <col min="78" max="79" width="4" style="322" hidden="1" customWidth="1"/>
    <col min="80" max="81" width="3.7109375" style="322" hidden="1" customWidth="1"/>
    <col min="82" max="82" width="8.42578125" style="326" bestFit="1" customWidth="1"/>
    <col min="83" max="83" width="10" style="322" bestFit="1" customWidth="1"/>
    <col min="84" max="84" width="6.140625" style="322" bestFit="1" customWidth="1"/>
    <col min="85" max="86" width="9" style="324" hidden="1" customWidth="1"/>
    <col min="87" max="87" width="10" style="324" hidden="1" customWidth="1"/>
    <col min="88" max="88" width="10" style="324" customWidth="1"/>
    <col min="89" max="89" width="7" style="323" hidden="1" customWidth="1"/>
    <col min="90" max="91" width="9" style="324" hidden="1" customWidth="1"/>
    <col min="92" max="92" width="7" style="323" hidden="1" customWidth="1"/>
    <col min="93" max="93" width="9" style="324" hidden="1" customWidth="1"/>
    <col min="94" max="94" width="8" style="323" hidden="1" customWidth="1"/>
    <col min="95" max="95" width="9" style="323" hidden="1" customWidth="1"/>
    <col min="96" max="97" width="4.5703125" style="307" hidden="1" customWidth="1"/>
    <col min="98" max="99" width="3.7109375" style="322" hidden="1" customWidth="1"/>
    <col min="100" max="100" width="9" style="322" hidden="1" customWidth="1"/>
    <col min="101" max="101" width="9" style="307" hidden="1" customWidth="1"/>
    <col min="102" max="103" width="3.7109375" style="322" hidden="1" customWidth="1"/>
    <col min="104" max="104" width="7.28515625" style="327" hidden="1" customWidth="1"/>
    <col min="105" max="105" width="3.7109375" style="322" hidden="1" customWidth="1"/>
    <col min="106" max="106" width="8" style="324" hidden="1" customWidth="1"/>
    <col min="107" max="107" width="3.7109375" style="322" hidden="1" customWidth="1"/>
    <col min="108" max="108" width="8" style="324" hidden="1" customWidth="1"/>
    <col min="109" max="109" width="6" style="322" hidden="1" customWidth="1"/>
    <col min="110" max="110" width="4" style="322" hidden="1" customWidth="1"/>
    <col min="111" max="112" width="3.7109375" style="322" hidden="1" customWidth="1"/>
    <col min="113" max="113" width="8.42578125" style="326" bestFit="1" customWidth="1"/>
    <col min="114" max="114" width="10" style="322" bestFit="1" customWidth="1"/>
    <col min="115" max="115" width="10.42578125" style="322" customWidth="1"/>
    <col min="116" max="116" width="10.85546875" style="324" hidden="1" customWidth="1"/>
    <col min="117" max="118" width="10" style="324" hidden="1" customWidth="1"/>
    <col min="119" max="119" width="10" style="324" customWidth="1"/>
    <col min="120" max="120" width="5.42578125" style="266" customWidth="1"/>
    <col min="121" max="123" width="5.85546875" style="266" bestFit="1" customWidth="1"/>
    <col min="124" max="124" width="5.42578125" style="266" customWidth="1"/>
    <col min="125" max="129" width="5.85546875" style="266" bestFit="1" customWidth="1"/>
    <col min="130" max="138" width="5.42578125" style="266" customWidth="1"/>
    <col min="139" max="16384" width="9.140625" style="267"/>
  </cols>
  <sheetData>
    <row r="1" spans="1:138" s="329" customFormat="1" ht="333" x14ac:dyDescent="0.25">
      <c r="A1" s="328" t="s">
        <v>1445</v>
      </c>
      <c r="B1" s="329" t="s">
        <v>1446</v>
      </c>
      <c r="C1" s="330" t="s">
        <v>1447</v>
      </c>
      <c r="D1" s="330" t="s">
        <v>176</v>
      </c>
      <c r="E1" s="341" t="s">
        <v>1448</v>
      </c>
      <c r="F1" s="341" t="s">
        <v>1449</v>
      </c>
      <c r="G1" s="341" t="s">
        <v>1450</v>
      </c>
      <c r="H1" s="341" t="s">
        <v>1451</v>
      </c>
      <c r="I1" s="330" t="s">
        <v>1452</v>
      </c>
      <c r="J1" s="330" t="s">
        <v>1453</v>
      </c>
      <c r="K1" s="330" t="s">
        <v>1454</v>
      </c>
      <c r="L1" s="330" t="s">
        <v>1455</v>
      </c>
      <c r="M1" s="330" t="s">
        <v>1456</v>
      </c>
      <c r="N1" s="330" t="s">
        <v>1457</v>
      </c>
      <c r="O1" s="330" t="s">
        <v>1458</v>
      </c>
      <c r="P1" s="330" t="s">
        <v>1459</v>
      </c>
      <c r="Q1" s="330" t="s">
        <v>1460</v>
      </c>
      <c r="R1" s="330" t="s">
        <v>1461</v>
      </c>
      <c r="S1" s="330" t="s">
        <v>1462</v>
      </c>
      <c r="T1" s="330" t="s">
        <v>1463</v>
      </c>
      <c r="U1" s="330" t="s">
        <v>1464</v>
      </c>
      <c r="V1" s="330" t="s">
        <v>1465</v>
      </c>
      <c r="W1" s="330" t="s">
        <v>1466</v>
      </c>
      <c r="X1" s="330" t="s">
        <v>1467</v>
      </c>
      <c r="Y1" s="330" t="s">
        <v>1468</v>
      </c>
      <c r="Z1" s="330" t="s">
        <v>1469</v>
      </c>
      <c r="AA1" s="330" t="s">
        <v>1470</v>
      </c>
      <c r="AB1" s="331" t="s">
        <v>1471</v>
      </c>
      <c r="AC1" s="331" t="s">
        <v>1472</v>
      </c>
      <c r="AD1" s="330" t="s">
        <v>1473</v>
      </c>
      <c r="AE1" s="330" t="s">
        <v>1474</v>
      </c>
      <c r="AF1" s="330" t="s">
        <v>1475</v>
      </c>
      <c r="AG1" s="331" t="s">
        <v>1476</v>
      </c>
      <c r="AH1" s="331" t="s">
        <v>1477</v>
      </c>
      <c r="AI1" s="331" t="s">
        <v>1478</v>
      </c>
      <c r="AJ1" s="330" t="s">
        <v>1479</v>
      </c>
      <c r="AK1" s="330" t="s">
        <v>1480</v>
      </c>
      <c r="AL1" s="330" t="s">
        <v>1481</v>
      </c>
      <c r="AM1" s="330" t="s">
        <v>1482</v>
      </c>
      <c r="AN1" s="330" t="s">
        <v>1483</v>
      </c>
      <c r="AO1" s="332" t="s">
        <v>1484</v>
      </c>
      <c r="AP1" s="332" t="s">
        <v>1485</v>
      </c>
      <c r="AQ1" s="332" t="s">
        <v>1486</v>
      </c>
      <c r="AR1" s="332" t="s">
        <v>1487</v>
      </c>
      <c r="AS1" s="333" t="s">
        <v>1488</v>
      </c>
      <c r="AT1" s="333" t="s">
        <v>1489</v>
      </c>
      <c r="AU1" s="334" t="s">
        <v>1490</v>
      </c>
      <c r="AV1" s="334" t="s">
        <v>1491</v>
      </c>
      <c r="AW1" s="330" t="s">
        <v>1492</v>
      </c>
      <c r="AX1" s="330" t="s">
        <v>1493</v>
      </c>
      <c r="AY1" s="330" t="s">
        <v>1494</v>
      </c>
      <c r="AZ1" s="330" t="s">
        <v>1495</v>
      </c>
      <c r="BA1" s="330" t="s">
        <v>1496</v>
      </c>
      <c r="BB1" s="332" t="s">
        <v>1497</v>
      </c>
      <c r="BC1" s="332" t="s">
        <v>1498</v>
      </c>
      <c r="BD1" s="335" t="s">
        <v>1499</v>
      </c>
      <c r="BE1" s="330" t="s">
        <v>1500</v>
      </c>
      <c r="BF1" s="330" t="s">
        <v>1501</v>
      </c>
      <c r="BG1" s="332" t="s">
        <v>1502</v>
      </c>
      <c r="BH1" s="330" t="s">
        <v>1503</v>
      </c>
      <c r="BI1" s="330" t="s">
        <v>1504</v>
      </c>
      <c r="BJ1" s="330" t="s">
        <v>1505</v>
      </c>
      <c r="BK1" s="330" t="s">
        <v>1506</v>
      </c>
      <c r="BL1" s="334" t="s">
        <v>1507</v>
      </c>
      <c r="BM1" s="330" t="s">
        <v>1508</v>
      </c>
      <c r="BN1" s="330" t="s">
        <v>1509</v>
      </c>
      <c r="BO1" s="332" t="s">
        <v>1510</v>
      </c>
      <c r="BP1" s="332" t="s">
        <v>1511</v>
      </c>
      <c r="BQ1" s="332" t="s">
        <v>1512</v>
      </c>
      <c r="BR1" s="332" t="s">
        <v>1513</v>
      </c>
      <c r="BS1" s="330" t="s">
        <v>1514</v>
      </c>
      <c r="BT1" s="332" t="s">
        <v>1515</v>
      </c>
      <c r="BU1" s="332" t="s">
        <v>1516</v>
      </c>
      <c r="BV1" s="335" t="s">
        <v>1517</v>
      </c>
      <c r="BW1" s="330" t="s">
        <v>1518</v>
      </c>
      <c r="BX1" s="330" t="s">
        <v>1519</v>
      </c>
      <c r="BY1" s="332" t="s">
        <v>1520</v>
      </c>
      <c r="BZ1" s="330" t="s">
        <v>1521</v>
      </c>
      <c r="CA1" s="330" t="s">
        <v>1522</v>
      </c>
      <c r="CB1" s="330" t="s">
        <v>1523</v>
      </c>
      <c r="CC1" s="330" t="s">
        <v>1524</v>
      </c>
      <c r="CD1" s="334" t="s">
        <v>1525</v>
      </c>
      <c r="CE1" s="330" t="s">
        <v>1526</v>
      </c>
      <c r="CF1" s="330" t="s">
        <v>1527</v>
      </c>
      <c r="CG1" s="332" t="s">
        <v>1528</v>
      </c>
      <c r="CH1" s="332" t="s">
        <v>1529</v>
      </c>
      <c r="CI1" s="332" t="s">
        <v>1530</v>
      </c>
      <c r="CJ1" s="332" t="s">
        <v>1531</v>
      </c>
      <c r="CK1" s="336" t="s">
        <v>1532</v>
      </c>
      <c r="CL1" s="332" t="s">
        <v>1533</v>
      </c>
      <c r="CM1" s="332" t="s">
        <v>1534</v>
      </c>
      <c r="CN1" s="336" t="s">
        <v>1535</v>
      </c>
      <c r="CO1" s="332" t="s">
        <v>1536</v>
      </c>
      <c r="CP1" s="336" t="s">
        <v>1537</v>
      </c>
      <c r="CQ1" s="336" t="s">
        <v>1538</v>
      </c>
      <c r="CR1" s="331" t="s">
        <v>1539</v>
      </c>
      <c r="CS1" s="331" t="s">
        <v>1540</v>
      </c>
      <c r="CT1" s="330" t="s">
        <v>1541</v>
      </c>
      <c r="CU1" s="330" t="s">
        <v>1542</v>
      </c>
      <c r="CV1" s="330" t="s">
        <v>1543</v>
      </c>
      <c r="CW1" s="331" t="s">
        <v>1544</v>
      </c>
      <c r="CX1" s="330" t="s">
        <v>1545</v>
      </c>
      <c r="CY1" s="330" t="s">
        <v>1546</v>
      </c>
      <c r="CZ1" s="335" t="s">
        <v>1547</v>
      </c>
      <c r="DA1" s="330" t="s">
        <v>1548</v>
      </c>
      <c r="DB1" s="332" t="s">
        <v>1549</v>
      </c>
      <c r="DC1" s="330" t="s">
        <v>1550</v>
      </c>
      <c r="DD1" s="332" t="s">
        <v>1551</v>
      </c>
      <c r="DE1" s="330" t="s">
        <v>1552</v>
      </c>
      <c r="DF1" s="330" t="s">
        <v>1553</v>
      </c>
      <c r="DG1" s="330" t="s">
        <v>1554</v>
      </c>
      <c r="DH1" s="330" t="s">
        <v>1555</v>
      </c>
      <c r="DI1" s="334" t="s">
        <v>1556</v>
      </c>
      <c r="DJ1" s="330" t="s">
        <v>1557</v>
      </c>
      <c r="DK1" s="330" t="s">
        <v>1558</v>
      </c>
      <c r="DL1" s="332" t="s">
        <v>1559</v>
      </c>
      <c r="DM1" s="332" t="s">
        <v>1560</v>
      </c>
      <c r="DN1" s="332" t="s">
        <v>1561</v>
      </c>
      <c r="DO1" s="332" t="s">
        <v>1562</v>
      </c>
      <c r="DP1" s="337"/>
      <c r="DQ1" s="337"/>
      <c r="DR1" s="337"/>
      <c r="DS1" s="337"/>
      <c r="DT1" s="337"/>
      <c r="DU1" s="337"/>
      <c r="DV1" s="337"/>
      <c r="DW1" s="337"/>
      <c r="DX1" s="337"/>
      <c r="DY1" s="337"/>
      <c r="DZ1" s="337"/>
      <c r="EA1" s="337"/>
      <c r="EB1" s="337"/>
      <c r="EC1" s="337"/>
      <c r="ED1" s="337"/>
      <c r="EE1" s="337"/>
      <c r="EF1" s="337"/>
      <c r="EG1" s="337"/>
      <c r="EH1" s="337"/>
    </row>
    <row r="2" spans="1:138" s="329" customFormat="1" ht="393.75" hidden="1" x14ac:dyDescent="0.25">
      <c r="A2" s="328" t="s">
        <v>1563</v>
      </c>
      <c r="C2" s="330"/>
      <c r="D2" s="330"/>
      <c r="E2" s="341"/>
      <c r="F2" s="341"/>
      <c r="G2" s="341"/>
      <c r="H2" s="341"/>
      <c r="I2" s="330"/>
      <c r="J2" s="330"/>
      <c r="K2" s="330"/>
      <c r="L2" s="330"/>
      <c r="M2" s="330"/>
      <c r="N2" s="330"/>
      <c r="O2" s="330"/>
      <c r="P2" s="330"/>
      <c r="Q2" s="330"/>
      <c r="R2" s="330"/>
      <c r="S2" s="330"/>
      <c r="T2" s="330"/>
      <c r="U2" s="330"/>
      <c r="V2" s="330"/>
      <c r="W2" s="330"/>
      <c r="X2" s="330"/>
      <c r="Y2" s="330"/>
      <c r="Z2" s="330"/>
      <c r="AA2" s="330"/>
      <c r="AB2" s="331"/>
      <c r="AC2" s="331"/>
      <c r="AD2" s="330"/>
      <c r="AE2" s="330"/>
      <c r="AF2" s="330"/>
      <c r="AG2" s="331"/>
      <c r="AH2" s="331"/>
      <c r="AI2" s="331"/>
      <c r="AJ2" s="330"/>
      <c r="AK2" s="330"/>
      <c r="AL2" s="330"/>
      <c r="AM2" s="330"/>
      <c r="AN2" s="330"/>
      <c r="AO2" s="332"/>
      <c r="AP2" s="332"/>
      <c r="AQ2" s="332"/>
      <c r="AR2" s="332"/>
      <c r="AS2" s="333"/>
      <c r="AT2" s="333"/>
      <c r="AU2" s="334"/>
      <c r="AV2" s="334"/>
      <c r="AW2" s="330" t="s">
        <v>1564</v>
      </c>
      <c r="AX2" s="330" t="s">
        <v>1564</v>
      </c>
      <c r="AY2" s="330"/>
      <c r="AZ2" s="330"/>
      <c r="BA2" s="330" t="s">
        <v>1565</v>
      </c>
      <c r="BB2" s="332" t="s">
        <v>1566</v>
      </c>
      <c r="BC2" s="332" t="s">
        <v>1567</v>
      </c>
      <c r="BD2" s="335" t="s">
        <v>1565</v>
      </c>
      <c r="BE2" s="330" t="s">
        <v>1565</v>
      </c>
      <c r="BF2" s="330" t="s">
        <v>1568</v>
      </c>
      <c r="BG2" s="332"/>
      <c r="BH2" s="330" t="s">
        <v>1569</v>
      </c>
      <c r="BI2" s="330" t="s">
        <v>1569</v>
      </c>
      <c r="BJ2" s="330"/>
      <c r="BK2" s="330"/>
      <c r="BL2" s="334"/>
      <c r="BM2" s="330"/>
      <c r="BN2" s="330"/>
      <c r="BO2" s="332"/>
      <c r="BP2" s="332"/>
      <c r="BQ2" s="332"/>
      <c r="BR2" s="332"/>
      <c r="BS2" s="330" t="s">
        <v>1565</v>
      </c>
      <c r="BT2" s="332" t="s">
        <v>1566</v>
      </c>
      <c r="BU2" s="332" t="s">
        <v>1567</v>
      </c>
      <c r="BV2" s="335" t="s">
        <v>1565</v>
      </c>
      <c r="BW2" s="330" t="s">
        <v>1565</v>
      </c>
      <c r="BX2" s="330" t="s">
        <v>1568</v>
      </c>
      <c r="BY2" s="332"/>
      <c r="BZ2" s="330" t="s">
        <v>1569</v>
      </c>
      <c r="CA2" s="330" t="s">
        <v>1569</v>
      </c>
      <c r="CB2" s="330"/>
      <c r="CC2" s="330"/>
      <c r="CD2" s="334"/>
      <c r="CE2" s="330"/>
      <c r="CF2" s="330"/>
      <c r="CG2" s="332"/>
      <c r="CH2" s="332"/>
      <c r="CI2" s="332"/>
      <c r="CJ2" s="332"/>
      <c r="CK2" s="336"/>
      <c r="CL2" s="332"/>
      <c r="CM2" s="332"/>
      <c r="CN2" s="336"/>
      <c r="CO2" s="332"/>
      <c r="CP2" s="336"/>
      <c r="CQ2" s="336"/>
      <c r="CR2" s="331"/>
      <c r="CS2" s="331"/>
      <c r="CT2" s="330"/>
      <c r="CU2" s="330"/>
      <c r="CV2" s="330"/>
      <c r="CW2" s="331"/>
      <c r="CX2" s="330"/>
      <c r="CY2" s="330"/>
      <c r="CZ2" s="335"/>
      <c r="DA2" s="330"/>
      <c r="DB2" s="332"/>
      <c r="DC2" s="330" t="s">
        <v>1570</v>
      </c>
      <c r="DD2" s="332"/>
      <c r="DE2" s="330"/>
      <c r="DF2" s="330"/>
      <c r="DG2" s="330"/>
      <c r="DH2" s="330"/>
      <c r="DI2" s="334"/>
      <c r="DJ2" s="330"/>
      <c r="DK2" s="330"/>
      <c r="DL2" s="332"/>
      <c r="DM2" s="332"/>
      <c r="DN2" s="332"/>
      <c r="DO2" s="332"/>
      <c r="DP2" s="337"/>
      <c r="DQ2" s="337"/>
      <c r="DR2" s="337"/>
      <c r="DS2" s="337"/>
      <c r="DT2" s="337"/>
      <c r="DU2" s="337"/>
      <c r="DV2" s="337"/>
      <c r="DW2" s="337"/>
      <c r="DX2" s="337"/>
      <c r="DY2" s="337"/>
      <c r="DZ2" s="337"/>
      <c r="EA2" s="337"/>
      <c r="EB2" s="337"/>
      <c r="EC2" s="337"/>
      <c r="ED2" s="337"/>
      <c r="EE2" s="337"/>
      <c r="EF2" s="337"/>
      <c r="EG2" s="337"/>
      <c r="EH2" s="337"/>
    </row>
    <row r="3" spans="1:138" x14ac:dyDescent="0.25">
      <c r="A3" s="321" t="s">
        <v>1571</v>
      </c>
      <c r="B3" s="267">
        <f>rooms_per_floor*2</f>
        <v>24</v>
      </c>
      <c r="C3" s="322">
        <f t="shared" ref="C3:C28" si="0">B3*Average_Area_Per_Room_ft2</f>
        <v>8050</v>
      </c>
      <c r="D3" s="322">
        <f>C3*10</f>
        <v>80500</v>
      </c>
      <c r="E3" s="342">
        <v>0.4</v>
      </c>
      <c r="F3" s="342">
        <v>0.4</v>
      </c>
      <c r="G3" s="342">
        <v>0.1</v>
      </c>
      <c r="H3" s="342">
        <v>0.1</v>
      </c>
      <c r="I3" s="322">
        <f>ROUND(E3*B3,0)</f>
        <v>10</v>
      </c>
      <c r="J3" s="322">
        <f>ROUND(F3*B3,0)</f>
        <v>10</v>
      </c>
      <c r="K3" s="322">
        <f>ROUND(G3*B3,0)</f>
        <v>2</v>
      </c>
      <c r="L3" s="322">
        <f>B3-K3-J3-I3</f>
        <v>2</v>
      </c>
      <c r="M3" s="322">
        <v>8</v>
      </c>
      <c r="N3" s="322">
        <v>17</v>
      </c>
      <c r="O3" s="322">
        <v>2</v>
      </c>
      <c r="P3" s="322">
        <v>4</v>
      </c>
      <c r="Q3" s="322">
        <v>4</v>
      </c>
      <c r="R3" s="322">
        <v>8</v>
      </c>
      <c r="S3" s="322">
        <v>17</v>
      </c>
      <c r="T3" s="322">
        <v>2</v>
      </c>
      <c r="U3" s="322">
        <v>4</v>
      </c>
      <c r="V3" s="322">
        <v>4</v>
      </c>
      <c r="W3" s="322">
        <v>1</v>
      </c>
      <c r="X3" s="322">
        <v>5</v>
      </c>
      <c r="Y3" s="322">
        <v>3</v>
      </c>
      <c r="Z3" s="322">
        <v>3</v>
      </c>
      <c r="AA3" s="322">
        <v>1</v>
      </c>
      <c r="AB3" s="307">
        <f>Average_Entry_Time</f>
        <v>1.7150000000000003</v>
      </c>
      <c r="AC3" s="307">
        <v>1</v>
      </c>
      <c r="AD3" s="322">
        <v>2</v>
      </c>
      <c r="AE3" s="322">
        <v>12</v>
      </c>
    </row>
    <row r="4" spans="1:138" x14ac:dyDescent="0.25">
      <c r="A4" s="321" t="s">
        <v>1572</v>
      </c>
      <c r="B4" s="267">
        <v>24</v>
      </c>
      <c r="C4" s="322">
        <f t="shared" si="0"/>
        <v>8050</v>
      </c>
      <c r="D4" s="322">
        <f>C4*10</f>
        <v>80500</v>
      </c>
      <c r="E4" s="342">
        <v>0.4</v>
      </c>
      <c r="F4" s="342">
        <v>0.4</v>
      </c>
      <c r="G4" s="342">
        <v>0.1</v>
      </c>
      <c r="H4" s="342">
        <f>1-G4-F4-E4</f>
        <v>9.9999999999999978E-2</v>
      </c>
      <c r="I4" s="322">
        <f>ROUND(E4*B4,0)</f>
        <v>10</v>
      </c>
      <c r="J4" s="322">
        <f>ROUND(F4*B4,0)</f>
        <v>10</v>
      </c>
      <c r="K4" s="322">
        <f>ROUND(G4*B4,0)</f>
        <v>2</v>
      </c>
      <c r="L4" s="322">
        <f>B4-K4-J4-I4</f>
        <v>2</v>
      </c>
      <c r="M4" s="322">
        <v>8</v>
      </c>
      <c r="N4" s="322">
        <v>17</v>
      </c>
      <c r="O4" s="322">
        <v>2</v>
      </c>
      <c r="P4" s="322">
        <v>4</v>
      </c>
      <c r="Q4" s="322">
        <v>4</v>
      </c>
      <c r="R4" s="322">
        <v>8</v>
      </c>
      <c r="S4" s="322">
        <v>17</v>
      </c>
      <c r="T4" s="322">
        <v>2</v>
      </c>
      <c r="U4" s="322">
        <v>4</v>
      </c>
      <c r="V4" s="322">
        <v>4</v>
      </c>
      <c r="W4" s="322">
        <v>1</v>
      </c>
      <c r="X4" s="322">
        <v>5</v>
      </c>
      <c r="Y4" s="322">
        <v>3</v>
      </c>
      <c r="Z4" s="322">
        <v>3</v>
      </c>
      <c r="AA4" s="322">
        <v>1</v>
      </c>
      <c r="AB4" s="307">
        <v>1.7</v>
      </c>
      <c r="AC4" s="307">
        <v>1</v>
      </c>
      <c r="AD4" s="322">
        <v>2</v>
      </c>
      <c r="AE4" s="322">
        <v>12</v>
      </c>
      <c r="AF4" s="322" t="s">
        <v>1573</v>
      </c>
      <c r="AG4" s="307">
        <f t="shared" ref="AG4:AG28" ca="1" si="1">(time_HEPA*M4+time_spongestick*N4+time_wipe*(O4+P4)+time_swab*Q4)*$B4</f>
        <v>74.667750587960128</v>
      </c>
      <c r="AH4" s="307">
        <f t="shared" ref="AH4:AH28" ca="1" si="2">(time_HEPA*R4+time_spongestick*S4+time_wipe*(T4+U4)+time_swab*V4)*$B4</f>
        <v>74.667750587960128</v>
      </c>
      <c r="AI4" s="307">
        <f t="shared" ref="AI4:AI28" ca="1" si="3">time_aggressiveair*W4*$B4</f>
        <v>3.0090012011986458</v>
      </c>
      <c r="AJ4" s="322">
        <f ca="1">ROUNDUP(AG4/$AB4,0)</f>
        <v>44</v>
      </c>
      <c r="AK4" s="322">
        <f ca="1">ROUNDUP(AH4/$AB4,0)</f>
        <v>44</v>
      </c>
      <c r="AL4" s="322">
        <f ca="1">ROUNDUP(AI4/$AB4,0)</f>
        <v>2</v>
      </c>
      <c r="AM4" s="322">
        <f ca="1">ROUNDUP(AJ4/$X4/$AD4,0)</f>
        <v>5</v>
      </c>
      <c r="AN4" s="322">
        <f ca="1">ROUNDUP((AK4+AL4)/$X4/$AD4,0)</f>
        <v>5</v>
      </c>
      <c r="AO4" s="324">
        <f t="shared" ref="AO4:AO28" ca="1" si="4">(average_entry_team_prep_time*sampling_team_labor_rate+average_entry_team_decon_line_time*(sampling_team_labor_rate+decon_line_ops_team_labor_rate)+$AB4*sampling_team_labor_rate)*AJ4</f>
        <v>75468.451600134416</v>
      </c>
      <c r="AP4" s="324">
        <f t="shared" ref="AP4:AP28" si="5">(M4*analytical_cost_HEPA+N4*analytical_cost_spongestick+O4*analytical_cost_epawipes+P4*analytical_cost_llnlwipes+Q4*analytical_cost_swab)*$B4</f>
        <v>320679.89980543964</v>
      </c>
      <c r="AQ4" s="324">
        <f t="shared" ref="AQ4:AQ28" ca="1" si="6">(average_entry_team_prep_time*sampling_team_labor_rate+average_entry_team_decon_line_time*(sampling_team_labor_rate+decon_line_ops_team_labor_rate)+$AB4*sampling_team_labor_rate)*AK4+(average_entry_team_prep_time*aggressive_air_sampling_team_labor_rate+average_entry_team_decon_line_time*(aggressive_air_sampling_team_labor_rate+decon_line_ops_team_labor_rate)+$AB4*aggressive_air_sampling_team_labor_rate)*AL4</f>
        <v>78961.328280241942</v>
      </c>
      <c r="AR4" s="324">
        <f t="shared" ref="AR4:AR28" si="7">(R4*analytical_cost_HEPA+S4*analytical_cost_spongestick+T4*analytical_cost_epawipes+U4*analytical_cost_llnlwipes+V4*analytical_cost_swab+W4*analytical_cost_aggressiveair)*$B4</f>
        <v>328297.95625873446</v>
      </c>
      <c r="AS4" s="325">
        <f t="shared" ref="AS4:AS28" ca="1" si="8">broom_team_labor_rate*$AE4*$AM4+broom_folks*airfare+broom_teams*rental_car+ broom_folks*$AM4*(lodging+expenses) +broom_teams*broom_team_labor_rate*8*2+ broom_folks*expenses*2</f>
        <v>23100</v>
      </c>
      <c r="AT4" s="325">
        <f t="shared" ref="AT4:AT28" ca="1" si="9">broom_team_labor_rate*$AE4*$AN4+broom_folks*airfare+broom_teams*rental_car+ broom_folks*$AM4*(lodging+expenses) +broom_teams*broom_team_labor_rate*8*2+ broom_folks*expenses*2</f>
        <v>23100</v>
      </c>
      <c r="AU4" s="326">
        <f t="shared" ref="AU4:AU28" ca="1" si="10">$X4*sampling_team_members*airfare+$X4*rental_car+ $X4*sampling_team_members*$AM4*(lodging+expenses) +$X4*sampling_team_labor_rate*8*2+ $X4*sampling_team_members*expenses*2</f>
        <v>61526.925000000003</v>
      </c>
      <c r="AV4" s="326">
        <f t="shared" ref="AV4:AV28" ca="1" si="11">$X4*sampling_team_members*airfare+$X4*rental_car+ $X4*sampling_team_members*$AN4*(lodging+expenses) +$X4*sampling_team_labor_rate*8*2+ $X4*sampling_team_members*expenses*2</f>
        <v>61526.925000000003</v>
      </c>
      <c r="AW4" s="322">
        <f t="shared" ref="AW4:AW28" si="12">AVERAGE(round1_sampling_solid_waste_per_ft2,round2_sampling_solid_waste_per_ft2,round3_sampling_solid_waste_per_ft2)*$C4</f>
        <v>667.23333333333335</v>
      </c>
      <c r="AX4" s="322">
        <f t="shared" ref="AX4:AX28" si="13">AVERAGE(round1_sampling_liquid_waste_per_ft2,round2_sampling_liquid_waste_per_ft2,round3_sampling_liquid_waste_per_ft2)*$C4</f>
        <v>208</v>
      </c>
      <c r="AY4" s="324">
        <f t="shared" ref="AY4:AY28" ca="1" si="14">AO4+AP4+AS4+AU4</f>
        <v>480775.27640557406</v>
      </c>
      <c r="AZ4" s="324">
        <f t="shared" ref="AZ4:AZ28" ca="1" si="15">AQ4+AR4+AT4+AV4</f>
        <v>491886.20953897637</v>
      </c>
      <c r="BA4" s="322">
        <f t="shared" ref="BA4:BA28" si="16">round1_decondays</f>
        <v>3</v>
      </c>
      <c r="BB4" s="324">
        <f t="shared" ref="BB4:BB28" si="17">steris_mobilization</f>
        <v>32670</v>
      </c>
      <c r="BC4" s="324">
        <f t="shared" ref="BC4:BC28" si="18">$C4*steris_per_ft2</f>
        <v>66330</v>
      </c>
      <c r="BD4" s="327">
        <f t="shared" ref="BD4:BD28" si="19">round1_decon_contractor_entries/round1_decondays/(2*square_feet_per_floor)</f>
        <v>1.6563146997929605E-4</v>
      </c>
      <c r="BE4" s="322">
        <f>ROUNDUP(BD4*BA4*$C4,0)</f>
        <v>4</v>
      </c>
      <c r="BF4" s="322">
        <f>BA4</f>
        <v>3</v>
      </c>
      <c r="BG4" s="324">
        <f t="shared" ref="BG4:BG28" si="20">$AC4*(BE4+BF4)*decon_line_ops_team_labor_rate</f>
        <v>3010</v>
      </c>
      <c r="BH4" s="322">
        <f t="shared" ref="BH4:BH28" si="21">round1_decon_solid_waste_per_ft2*$C4</f>
        <v>913.5333333333333</v>
      </c>
      <c r="BI4" s="322">
        <f t="shared" ref="BI4:BI28" si="22">round1_decon_liquid_waste_per_ft2*$C4</f>
        <v>324</v>
      </c>
      <c r="BJ4" s="322">
        <f t="shared" ref="BJ4:BJ28" si="23">ROUNDUP(($BH4+$AW4)/solid_waste_truck_capacity,0)</f>
        <v>1</v>
      </c>
      <c r="BK4" s="322">
        <f t="shared" ref="BK4:BK28" si="24">ROUNDUP(($BI4+$AX4)/liquid_waste_truck_capacity,)</f>
        <v>1</v>
      </c>
      <c r="BL4" s="326">
        <f t="shared" ref="BL4:BL28" ca="1" si="25">(command_folks+health_and_safety_folks+osc_folks)*airfare+(command_teams+health_and_safety_teams+osc_teams)*rental_car+(command_folks+health_and_safety_folks+osc_folks)*(lodging+expenses)*($AM4+$AN4+round1_decondays+2)+($AM4+$AN4+round1_decondays+4)*8*(command_team_labor_rate+osc_labor_rate+health_and_safety_team_labor_rate)+(command_folks+health_and_safety_folks+osc_folks)*expenses*2</f>
        <v>72435</v>
      </c>
      <c r="BM4" s="324">
        <f>BB4+BC4+BG4</f>
        <v>102010</v>
      </c>
      <c r="BN4" s="324">
        <v>0</v>
      </c>
      <c r="BO4" s="324">
        <f t="shared" ref="BO4:BO28" si="26">waste_fixed_cost+solid_waste_disposal_cost_L*($BH4+$AW4)+solid_waste_transportation_cost_L*$BJ4+solid_waste_packaging_cost_per_lb*($BH4+$AW4)+liquid_waste_disposal_cost_L*($BI4+$AX4)+liquid_waste_transportation_cost_L*$BK4</f>
        <v>55248.228333333333</v>
      </c>
      <c r="BP4" s="324">
        <f t="shared" ref="BP4:BP28" si="27">waste_fixed_cost+solid_waste_disposal_cost_M*($BH4+$AW4)+solid_waste_transportation_cost_M*$BJ4+solid_waste_packaging_cost_per_lb*($BH4+$AW4)+liquid_waste_disposal_cost_M*($BI4+$AX4)+liquid_waste_transportation_cost_M*$BK4</f>
        <v>65433.513333333329</v>
      </c>
      <c r="BQ4" s="324">
        <f t="shared" ref="BQ4:BQ28" si="28">waste_fixed_cost+solid_waste_disposal_cost_H*($BH4+$AW4)+solid_waste_transportation_cost_H*$BJ4+solid_waste_packaging_cost_per_lb*($BH4+$AW4)+liquid_waste_disposal_cost_H*($BI4+$AX4)+liquid_waste_transportation_cost_H*$BK4</f>
        <v>167286.36333333334</v>
      </c>
      <c r="BR4" s="324">
        <f>IF($AF4="L",BO4,IF($AF4="M",BP4,IF($AF4="H",BQ4,0)))</f>
        <v>65433.513333333329</v>
      </c>
      <c r="BS4" s="322">
        <f t="shared" ref="BS4:BS28" si="29">round3_decondays</f>
        <v>3</v>
      </c>
      <c r="BT4" s="324">
        <f t="shared" ref="BT4:BT28" si="30">sabre_mobilization</f>
        <v>54450</v>
      </c>
      <c r="BU4" s="324">
        <f t="shared" ref="BU4:BU28" si="31">$C4*sabre_per_ft2</f>
        <v>110549.99999999999</v>
      </c>
      <c r="BV4" s="327">
        <f t="shared" ref="BV4:BV28" si="32">round3_decon_contractor_entries/round3_decondays/(2*square_feet_per_floor)</f>
        <v>8.2815734989648027E-5</v>
      </c>
      <c r="BW4" s="322">
        <f>ROUNDUP(BV4*BS4*$C4,0)</f>
        <v>2</v>
      </c>
      <c r="BX4" s="322">
        <f>BS4</f>
        <v>3</v>
      </c>
      <c r="BY4" s="324">
        <f t="shared" ref="BY4:BY28" si="33">$AC4*(BW4+BX4)*decon_line_ops_team_labor_rate</f>
        <v>2150</v>
      </c>
      <c r="BZ4" s="322">
        <f t="shared" ref="BZ4:BZ28" si="34">round3_decon_solid_waste_per_ft2*$C4</f>
        <v>276.93333333333334</v>
      </c>
      <c r="CA4" s="322">
        <f t="shared" ref="CA4:CA28" si="35">round3_decon_liquid_waste_per_ft2*$C4</f>
        <v>159</v>
      </c>
      <c r="CB4" s="322">
        <f t="shared" ref="CB4:CB28" si="36">ROUNDUP(($BZ4+$AW4)/solid_waste_truck_capacity,0)</f>
        <v>1</v>
      </c>
      <c r="CC4" s="322">
        <f t="shared" ref="CC4:CC28" si="37">ROUNDUP(($CA4+$AX4)/liquid_waste_truck_capacity,)</f>
        <v>1</v>
      </c>
      <c r="CD4" s="326">
        <f t="shared" ref="CD4:CD28" ca="1" si="38">(command_folks+health_and_safety_folks+osc_folks)*airfare+(command_teams+health_and_safety_teams+osc_teams)*rental_car+(command_folks+health_and_safety_folks+osc_folks)*(lodging+expenses)*($AM4+$AN4+round3_decondays+2)+($AM4+$AN4+round3_decondays+4)*8*(command_team_labor_rate+osc_labor_rate+health_and_safety_team_labor_rate)+(command_folks+health_and_safety_folks+osc_folks)*expenses*2</f>
        <v>72435</v>
      </c>
      <c r="CE4" s="324">
        <f>BT4+BU4+BY4</f>
        <v>167150</v>
      </c>
      <c r="CF4" s="324">
        <v>0</v>
      </c>
      <c r="CG4" s="324">
        <f t="shared" ref="CG4:CG28" si="39">waste_fixed_cost+solid_waste_disposal_cost_L*($BZ4+$AW4)+solid_waste_transportation_cost_L*$CB4+solid_waste_packaging_cost_per_lb*($BZ4+$AW4)+liquid_waste_disposal_cost_L*($CA4+$AX4)+liquid_waste_transportation_cost_L*$CC4</f>
        <v>53114.793333333335</v>
      </c>
      <c r="CH4" s="324">
        <f t="shared" ref="CH4:CH28" si="40">waste_fixed_cost+solid_waste_disposal_cost_M*($BZ4+$AW4)+solid_waste_transportation_cost_M*$CB4+solid_waste_packaging_cost_per_lb*($BZ4+$AW4)+liquid_waste_disposal_cost_M*($CA4+$AX4)+liquid_waste_transportation_cost_M*$CC4</f>
        <v>63006.183333333334</v>
      </c>
      <c r="CI4" s="324">
        <f t="shared" ref="CI4:CI28" si="41">waste_fixed_cost+solid_waste_disposal_cost_H*($BZ4+$AW4)+solid_waste_transportation_cost_H*$CB4+solid_waste_packaging_cost_per_lb*($BZ4+$AW4)+liquid_waste_disposal_cost_H*($CA4+$AX4)+liquid_waste_transportation_cost_H*$CC4</f>
        <v>161920.08333333334</v>
      </c>
      <c r="CJ4" s="324">
        <f>IF($AF4="L",CG4,IF($AF4="M",CH4,IF($AF4="H",CI4,0)))</f>
        <v>63006.183333333334</v>
      </c>
      <c r="CK4" s="323">
        <f t="shared" ref="CK4:CK28" si="42">(AB_decon_fixed_costs-(decon_b_folks*airfare+decon_teams_b*rental_car+ decon_b_folks*round2_decondays*(lodging+expenses) + decon_teams_b*decon_team_b_labor_rate*8*2+decon_teams_b*expenses*2))/square_feet_per_floor/2</f>
        <v>1.8550939958592134</v>
      </c>
      <c r="CL4" s="324">
        <f>CK4*$C4</f>
        <v>14933.506666666668</v>
      </c>
      <c r="CM4" s="324">
        <f t="shared" ref="CM4:CM28" si="43">$Y4*decon_team_b_members*airfare+$Y4*rental_car+ $Y4*decon_team_b_members*CX4*(lodging+expenses) + $Y4*decon_team_b_labor_rate*8*2+$Y4*decon_team_b_members*expenses*2</f>
        <v>44270.460000000006</v>
      </c>
      <c r="CN4" s="323">
        <f t="shared" ref="CN4:CN28" si="44">AB_material_cost/square_feet_per_floor/2</f>
        <v>3.9696477895506028</v>
      </c>
      <c r="CO4" s="324">
        <f>CN4*$C4</f>
        <v>31955.664705882351</v>
      </c>
      <c r="CP4" s="323">
        <f t="shared" ref="CP4:CP28" si="45">(square_feet_per_floor*2)/(round2_removal_team_entries*Average_Entry_Time)/removal_teams_b</f>
        <v>92.036814725890338</v>
      </c>
      <c r="CQ4" s="323">
        <f t="shared" ref="CQ4:CQ28" si="46">(square_feet_per_floor*2)/(round2_decon_team_entries*Average_Entry_Time)/decon_teams_b</f>
        <v>156.46258503401359</v>
      </c>
      <c r="CR4" s="307">
        <f>$C4/CP4/$Z4</f>
        <v>29.155000000000005</v>
      </c>
      <c r="CS4" s="307">
        <f>$C4/CQ4/$Y4</f>
        <v>17.150000000000002</v>
      </c>
      <c r="CT4" s="322">
        <f>ROUNDUP(CR4/$AB4,0)</f>
        <v>18</v>
      </c>
      <c r="CU4" s="322">
        <f>ROUNDUP(CS4/$AB4,0)</f>
        <v>11</v>
      </c>
      <c r="CV4" s="324">
        <f t="shared" ref="CV4:CV28" si="47">$CT4*(average_entry_team_prep_time*removal_team_b_labor_rate+$AB4*removal_team_b_labor_rate+average_entry_team_decon_line_time*(removal_team_b_labor_rate+decon_line_ops_team_labor_rate))</f>
        <v>40005.013214516133</v>
      </c>
      <c r="CW4" s="324">
        <f t="shared" ref="CW4:CW28" si="48">$CU4*(average_entry_team_prep_time*decon_team_b_labor_rate+$AB4*decon_team_b_labor_rate+average_entry_team_decon_line_time*(decon_team_b_labor_rate+decon_line_ops_team_labor_rate))</f>
        <v>24447.508075537633</v>
      </c>
      <c r="CX4" s="322">
        <f>ROUNDUP((CT4+CU4)/$AD4/$X4,0)</f>
        <v>3</v>
      </c>
      <c r="CY4" s="322">
        <v>3</v>
      </c>
      <c r="CZ4" s="327">
        <f t="shared" ref="CZ4:CZ28" si="49">round2_refit_labor_hours/(square_feet_per_floor*2)</f>
        <v>1.2422360248447205E-3</v>
      </c>
      <c r="DA4" s="322">
        <f>CZ4*$C4</f>
        <v>10</v>
      </c>
      <c r="DB4" s="324">
        <f t="shared" ref="DB4:DB28" si="50">DA4*building_upfit_team_labor_rate</f>
        <v>6200</v>
      </c>
      <c r="DC4" s="322">
        <f>CX4+CY4</f>
        <v>6</v>
      </c>
      <c r="DD4" s="324">
        <f t="shared" ref="DD4:DD28" si="51">$AC4*DC4*decon_line_ops_team_labor_rate</f>
        <v>2580</v>
      </c>
      <c r="DE4" s="322">
        <f t="shared" ref="DE4:DE28" si="52">round2_decon_solid_waste_per_ft2*$C4</f>
        <v>10896.853333333333</v>
      </c>
      <c r="DF4" s="322">
        <f t="shared" ref="DF4:DF28" si="53">round2_decon_liquid_waste_per_ft2*$C4</f>
        <v>920.91300000000001</v>
      </c>
      <c r="DG4" s="322">
        <f t="shared" ref="DG4:DG28" si="54">ROUNDUP(($DE4+$AW4)/solid_waste_truck_capacity,0)</f>
        <v>1</v>
      </c>
      <c r="DH4" s="322">
        <f t="shared" ref="DH4:DH28" si="55">ROUNDUP(($DF4+$AX4)/liquid_waste_truck_capacity,)</f>
        <v>1</v>
      </c>
      <c r="DI4" s="326">
        <f t="shared" ref="DI4:DI28" ca="1" si="56">(command_folks+health_and_safety_folks+osc_folks)*airfare+(command_teams+health_and_safety_teams+osc_teams)*rental_car+(command_folks+health_and_safety_folks+osc_folks)*(lodging+expenses)*($AM4+$AN4+(CX4+CY4)+2)+($AM4+$AN4+(CX4+CY4)+4)*8*(command_team_labor_rate+osc_labor_rate+health_and_safety_team_labor_rate)+(command_folks+health_and_safety_folks+osc_folks)*expenses*2</f>
        <v>84900</v>
      </c>
      <c r="DJ4" s="324">
        <f t="shared" ref="DJ4:DJ28" si="57">CL4+CM4+CO4+CV4+CW4</f>
        <v>155612.15266260278</v>
      </c>
      <c r="DK4" s="324">
        <f t="shared" ref="DK4:DK28" si="58">$I4*(Average_Area_Per_Room_ft2*refit_cost_office_per_ft2+refit_cost_office_fixed)+$J4*(Average_Area_Per_Room_ft2*refit_cost_residential_per_ft2 + refit_cost_residential_fixed)++$K4*(Average_Area_Per_Room_ft2*refit_cost_mailroom_per_ft2+refit_cost_mailroom_fixed)+$L4*(Average_Area_Per_Room_ft2*refit_cost_shop_per_ft2+refit_cost_shop_fixed)+$C4*refit_cost_labor_per_ft2</f>
        <v>70907.209904858988</v>
      </c>
      <c r="DL4" s="324">
        <f t="shared" ref="DL4:DL28" si="59">waste_fixed_cost+solid_waste_disposal_cost_L*($DE4+$AW4)+solid_waste_transportation_cost_L*$DG4+solid_waste_packaging_cost_per_lb*($DE4+$AW4)+liquid_waste_disposal_cost_L*($DF4+$AX4)+liquid_waste_transportation_cost_L*$DH4</f>
        <v>88695.334898333327</v>
      </c>
      <c r="DM4" s="324">
        <f t="shared" ref="DM4:DM28" si="60">waste_fixed_cost+solid_waste_disposal_cost_M*($DE4+$AW4)+solid_waste_transportation_cost_M*$DG4+solid_waste_packaging_cost_per_lb*($DE4+$AW4)+liquid_waste_disposal_cost_M*($DF4+$AX4)+liquid_waste_transportation_cost_M*$DH4</f>
        <v>103399.97498333333</v>
      </c>
      <c r="DN4" s="324">
        <f t="shared" ref="DN4:DN28" si="61">waste_fixed_cost+solid_waste_disposal_cost_H*($DE4+$AW4)+solid_waste_transportation_cost_H*$DG4+solid_waste_packaging_cost_per_lb*($DE4+$AW4)+liquid_waste_disposal_cost_H*($DF4+$AX4)+liquid_waste_transportation_cost_H*$DH4</f>
        <v>250446.37583333335</v>
      </c>
      <c r="DO4" s="324">
        <f>IF($AF4="L",DL4,IF($AF4="M",DM4,IF($AF4="H",DN4,0)))</f>
        <v>103399.97498333333</v>
      </c>
    </row>
    <row r="5" spans="1:138" x14ac:dyDescent="0.25">
      <c r="A5" s="321" t="s">
        <v>1574</v>
      </c>
      <c r="B5" s="267">
        <v>50</v>
      </c>
      <c r="C5" s="322">
        <f t="shared" si="0"/>
        <v>16770.833333333336</v>
      </c>
      <c r="D5" s="322">
        <f t="shared" ref="D5:D28" si="62">C5*10</f>
        <v>167708.33333333337</v>
      </c>
      <c r="E5" s="342">
        <v>0.4</v>
      </c>
      <c r="F5" s="342">
        <v>0.4</v>
      </c>
      <c r="G5" s="342">
        <v>0.1</v>
      </c>
      <c r="H5" s="342">
        <f t="shared" ref="H5:H28" si="63">1-G5-F5-E5</f>
        <v>9.9999999999999978E-2</v>
      </c>
      <c r="I5" s="322">
        <f t="shared" ref="I5:I28" si="64">ROUND(E5*B5,0)</f>
        <v>20</v>
      </c>
      <c r="J5" s="322">
        <f t="shared" ref="J5:J28" si="65">ROUND(F5*B5,0)</f>
        <v>20</v>
      </c>
      <c r="K5" s="322">
        <f t="shared" ref="K5:K28" si="66">ROUND(G5*B5,0)</f>
        <v>5</v>
      </c>
      <c r="L5" s="322">
        <f t="shared" ref="L5:L28" si="67">B5-K5-J5-I5</f>
        <v>5</v>
      </c>
      <c r="M5" s="322">
        <v>8</v>
      </c>
      <c r="N5" s="322">
        <v>0</v>
      </c>
      <c r="O5" s="322">
        <v>0</v>
      </c>
      <c r="P5" s="322">
        <v>0</v>
      </c>
      <c r="Q5" s="322">
        <v>0</v>
      </c>
      <c r="R5" s="322">
        <v>8</v>
      </c>
      <c r="S5" s="322">
        <v>0</v>
      </c>
      <c r="T5" s="322">
        <v>0</v>
      </c>
      <c r="U5" s="322">
        <v>0</v>
      </c>
      <c r="V5" s="322">
        <v>0</v>
      </c>
      <c r="W5" s="322">
        <v>1</v>
      </c>
      <c r="X5" s="322">
        <v>5</v>
      </c>
      <c r="Y5" s="322">
        <v>3</v>
      </c>
      <c r="Z5" s="322">
        <v>3</v>
      </c>
      <c r="AA5" s="322">
        <v>1</v>
      </c>
      <c r="AB5" s="307">
        <v>1.7</v>
      </c>
      <c r="AC5" s="307">
        <v>1</v>
      </c>
      <c r="AD5" s="322">
        <v>2</v>
      </c>
      <c r="AE5" s="322">
        <v>12</v>
      </c>
      <c r="AF5" s="322" t="s">
        <v>1573</v>
      </c>
      <c r="AG5" s="307">
        <f t="shared" ca="1" si="1"/>
        <v>50.774960470072038</v>
      </c>
      <c r="AH5" s="307">
        <f t="shared" ca="1" si="2"/>
        <v>50.774960470072038</v>
      </c>
      <c r="AI5" s="307">
        <f t="shared" ca="1" si="3"/>
        <v>6.2687525024971782</v>
      </c>
      <c r="AJ5" s="322">
        <f t="shared" ref="AJ5:AJ28" ca="1" si="68">ROUNDUP(AG5/$AB5,0)</f>
        <v>30</v>
      </c>
      <c r="AK5" s="322">
        <f t="shared" ref="AK5:AK28" ca="1" si="69">ROUNDUP(AH5/$AB5,0)</f>
        <v>30</v>
      </c>
      <c r="AL5" s="322">
        <f t="shared" ref="AL5:AL28" ca="1" si="70">ROUNDUP(AI5/$AB5,0)</f>
        <v>4</v>
      </c>
      <c r="AM5" s="322">
        <f t="shared" ref="AM5:AM28" ca="1" si="71">ROUNDUP(AJ5/$X5/$AD5,0)</f>
        <v>3</v>
      </c>
      <c r="AN5" s="322">
        <f t="shared" ref="AN5:AN28" ca="1" si="72">ROUNDUP((AK5+AL5)/$X5/$AD5,0)</f>
        <v>4</v>
      </c>
      <c r="AO5" s="324">
        <f t="shared" ca="1" si="4"/>
        <v>51455.762454637101</v>
      </c>
      <c r="AP5" s="324">
        <f t="shared" si="5"/>
        <v>147997.23755499351</v>
      </c>
      <c r="AQ5" s="324">
        <f t="shared" ca="1" si="6"/>
        <v>58441.515814852159</v>
      </c>
      <c r="AR5" s="324">
        <f t="shared" si="7"/>
        <v>163868.18849935776</v>
      </c>
      <c r="AS5" s="325">
        <f t="shared" ca="1" si="8"/>
        <v>16120</v>
      </c>
      <c r="AT5" s="325">
        <f t="shared" ca="1" si="9"/>
        <v>19240</v>
      </c>
      <c r="AU5" s="326">
        <f t="shared" ca="1" si="10"/>
        <v>55360.875</v>
      </c>
      <c r="AV5" s="326">
        <f t="shared" ca="1" si="11"/>
        <v>58443.9</v>
      </c>
      <c r="AW5" s="322">
        <f t="shared" si="12"/>
        <v>1390.0694444444446</v>
      </c>
      <c r="AX5" s="322">
        <f t="shared" si="13"/>
        <v>433.33333333333337</v>
      </c>
      <c r="AY5" s="324">
        <f t="shared" ca="1" si="14"/>
        <v>270933.87500963057</v>
      </c>
      <c r="AZ5" s="324">
        <f t="shared" ca="1" si="15"/>
        <v>299993.60431420995</v>
      </c>
      <c r="BA5" s="322">
        <f t="shared" si="16"/>
        <v>3</v>
      </c>
      <c r="BB5" s="324">
        <f t="shared" si="17"/>
        <v>32670</v>
      </c>
      <c r="BC5" s="324">
        <f t="shared" si="18"/>
        <v>138187.50000000003</v>
      </c>
      <c r="BD5" s="327">
        <f t="shared" si="19"/>
        <v>1.6563146997929605E-4</v>
      </c>
      <c r="BE5" s="322">
        <f t="shared" ref="BE5:BE28" si="73">ROUNDUP(BD5*BA5*$C5,0)</f>
        <v>9</v>
      </c>
      <c r="BF5" s="322">
        <f t="shared" ref="BF5:BF28" si="74">BA5</f>
        <v>3</v>
      </c>
      <c r="BG5" s="324">
        <f t="shared" si="20"/>
        <v>5160</v>
      </c>
      <c r="BH5" s="322">
        <f t="shared" si="21"/>
        <v>1903.1944444444446</v>
      </c>
      <c r="BI5" s="322">
        <f t="shared" si="22"/>
        <v>675.00000000000011</v>
      </c>
      <c r="BJ5" s="322">
        <f t="shared" si="23"/>
        <v>1</v>
      </c>
      <c r="BK5" s="322">
        <f t="shared" si="24"/>
        <v>1</v>
      </c>
      <c r="BL5" s="326">
        <f t="shared" ca="1" si="25"/>
        <v>59970</v>
      </c>
      <c r="BM5" s="324">
        <f t="shared" ref="BM5:BM28" si="75">BB5+BC5+BG5</f>
        <v>176017.50000000003</v>
      </c>
      <c r="BN5" s="324">
        <v>0</v>
      </c>
      <c r="BO5" s="324">
        <f t="shared" si="26"/>
        <v>60987.975694444445</v>
      </c>
      <c r="BP5" s="324">
        <f t="shared" si="27"/>
        <v>71969.819444444453</v>
      </c>
      <c r="BQ5" s="324">
        <f t="shared" si="28"/>
        <v>181788.25694444444</v>
      </c>
      <c r="BR5" s="324">
        <f t="shared" ref="BR5:BR28" si="76">IF($AF5="L",BO5,IF($AF5="M",BP5,IF($AF5="H",BQ5,0)))</f>
        <v>71969.819444444453</v>
      </c>
      <c r="BS5" s="322">
        <f t="shared" si="29"/>
        <v>3</v>
      </c>
      <c r="BT5" s="324">
        <f t="shared" si="30"/>
        <v>54450</v>
      </c>
      <c r="BU5" s="324">
        <f t="shared" si="31"/>
        <v>230312.50000000003</v>
      </c>
      <c r="BV5" s="327">
        <f t="shared" si="32"/>
        <v>8.2815734989648027E-5</v>
      </c>
      <c r="BW5" s="322">
        <f t="shared" ref="BW5:BW28" si="77">ROUNDUP(BV5*BS5*$C5,0)</f>
        <v>5</v>
      </c>
      <c r="BX5" s="322">
        <f t="shared" ref="BX5:BX28" si="78">BS5</f>
        <v>3</v>
      </c>
      <c r="BY5" s="324">
        <f t="shared" si="33"/>
        <v>3440</v>
      </c>
      <c r="BZ5" s="322">
        <f t="shared" si="34"/>
        <v>576.94444444444457</v>
      </c>
      <c r="CA5" s="322">
        <f t="shared" si="35"/>
        <v>331.25000000000006</v>
      </c>
      <c r="CB5" s="322">
        <f t="shared" si="36"/>
        <v>1</v>
      </c>
      <c r="CC5" s="322">
        <f t="shared" si="37"/>
        <v>1</v>
      </c>
      <c r="CD5" s="326">
        <f t="shared" ca="1" si="38"/>
        <v>59970</v>
      </c>
      <c r="CE5" s="324">
        <f t="shared" ref="CE5:CE28" si="79">BT5+BU5+BY5</f>
        <v>288202.5</v>
      </c>
      <c r="CF5" s="324">
        <v>0</v>
      </c>
      <c r="CG5" s="324">
        <f t="shared" si="39"/>
        <v>56543.319444444445</v>
      </c>
      <c r="CH5" s="324">
        <f t="shared" si="40"/>
        <v>66912.881944444453</v>
      </c>
      <c r="CI5" s="324">
        <f t="shared" si="41"/>
        <v>170608.50694444444</v>
      </c>
      <c r="CJ5" s="324">
        <f t="shared" ref="CJ5:CJ28" si="80">IF($AF5="L",CG5,IF($AF5="M",CH5,IF($AF5="H",CI5,0)))</f>
        <v>66912.881944444453</v>
      </c>
      <c r="CK5" s="323">
        <f t="shared" si="42"/>
        <v>1.8550939958592134</v>
      </c>
      <c r="CL5" s="324">
        <f t="shared" ref="CL5:CL28" si="81">CK5*$C5</f>
        <v>31111.47222222223</v>
      </c>
      <c r="CM5" s="324">
        <f t="shared" si="43"/>
        <v>51483.240000000005</v>
      </c>
      <c r="CN5" s="323">
        <f t="shared" si="44"/>
        <v>3.9696477895506028</v>
      </c>
      <c r="CO5" s="324">
        <f t="shared" ref="CO5:CO28" si="82">CN5*$C5</f>
        <v>66574.301470588238</v>
      </c>
      <c r="CP5" s="323">
        <f t="shared" si="45"/>
        <v>92.036814725890338</v>
      </c>
      <c r="CQ5" s="323">
        <f t="shared" si="46"/>
        <v>156.46258503401359</v>
      </c>
      <c r="CR5" s="307">
        <f t="shared" ref="CR5:CR28" si="83">$C5/CP5/$Z5</f>
        <v>60.73958333333335</v>
      </c>
      <c r="CS5" s="307">
        <f t="shared" ref="CS5:CS28" si="84">$C5/CQ5/$Y5</f>
        <v>35.729166666666679</v>
      </c>
      <c r="CT5" s="322">
        <f t="shared" ref="CT5:CT28" si="85">ROUNDUP(CR5/$AB5,0)</f>
        <v>36</v>
      </c>
      <c r="CU5" s="322">
        <f t="shared" ref="CU5:CU28" si="86">ROUNDUP(CS5/$AB5,0)</f>
        <v>22</v>
      </c>
      <c r="CV5" s="324">
        <f t="shared" si="47"/>
        <v>80010.026429032267</v>
      </c>
      <c r="CW5" s="324">
        <f t="shared" si="48"/>
        <v>48895.016151075266</v>
      </c>
      <c r="CX5" s="322">
        <f t="shared" ref="CX5:CX28" si="87">ROUNDUP((CT5+CU5)/$AD5/$X5,0)</f>
        <v>6</v>
      </c>
      <c r="CY5" s="322">
        <v>3</v>
      </c>
      <c r="CZ5" s="327">
        <f t="shared" si="49"/>
        <v>1.2422360248447205E-3</v>
      </c>
      <c r="DA5" s="322">
        <f t="shared" ref="DA5:DA28" si="88">CZ5*$C5</f>
        <v>20.833333333333336</v>
      </c>
      <c r="DB5" s="324">
        <f t="shared" si="50"/>
        <v>12916.666666666668</v>
      </c>
      <c r="DC5" s="322">
        <f t="shared" ref="DC5:DC28" si="89">CX5+CY5</f>
        <v>9</v>
      </c>
      <c r="DD5" s="324">
        <f t="shared" si="51"/>
        <v>3870</v>
      </c>
      <c r="DE5" s="322">
        <f t="shared" si="52"/>
        <v>22701.777777777777</v>
      </c>
      <c r="DF5" s="322">
        <f t="shared" si="53"/>
        <v>1918.5687500000004</v>
      </c>
      <c r="DG5" s="322">
        <f t="shared" si="54"/>
        <v>1</v>
      </c>
      <c r="DH5" s="322">
        <f t="shared" si="55"/>
        <v>1</v>
      </c>
      <c r="DI5" s="326">
        <f t="shared" ca="1" si="56"/>
        <v>84900</v>
      </c>
      <c r="DJ5" s="324">
        <f t="shared" si="57"/>
        <v>278074.05627291801</v>
      </c>
      <c r="DK5" s="324">
        <f t="shared" si="58"/>
        <v>144455.60705487596</v>
      </c>
      <c r="DL5" s="324">
        <f t="shared" si="59"/>
        <v>130669.4477048611</v>
      </c>
      <c r="DM5" s="324">
        <f t="shared" si="60"/>
        <v>151066.61454861111</v>
      </c>
      <c r="DN5" s="324">
        <f t="shared" si="61"/>
        <v>355038.28298611112</v>
      </c>
      <c r="DO5" s="324">
        <f t="shared" ref="DO5:DO28" si="90">IF($AF5="L",DL5,IF($AF5="M",DM5,IF($AF5="H",DN5,0)))</f>
        <v>151066.61454861111</v>
      </c>
    </row>
    <row r="6" spans="1:138" x14ac:dyDescent="0.25">
      <c r="A6" s="321" t="s">
        <v>1575</v>
      </c>
      <c r="B6" s="267">
        <v>45</v>
      </c>
      <c r="C6" s="322">
        <f t="shared" si="0"/>
        <v>15093.75</v>
      </c>
      <c r="D6" s="322">
        <f t="shared" si="62"/>
        <v>150937.5</v>
      </c>
      <c r="E6" s="342">
        <v>0.4</v>
      </c>
      <c r="F6" s="342">
        <v>0.4</v>
      </c>
      <c r="G6" s="342">
        <v>0.1</v>
      </c>
      <c r="H6" s="342">
        <f t="shared" si="63"/>
        <v>9.9999999999999978E-2</v>
      </c>
      <c r="I6" s="322">
        <f t="shared" si="64"/>
        <v>18</v>
      </c>
      <c r="J6" s="322">
        <f t="shared" si="65"/>
        <v>18</v>
      </c>
      <c r="K6" s="322">
        <f t="shared" si="66"/>
        <v>5</v>
      </c>
      <c r="L6" s="322">
        <f t="shared" si="67"/>
        <v>4</v>
      </c>
      <c r="M6" s="322">
        <v>8</v>
      </c>
      <c r="N6" s="322">
        <v>0</v>
      </c>
      <c r="O6" s="322">
        <v>0</v>
      </c>
      <c r="P6" s="322">
        <v>0</v>
      </c>
      <c r="Q6" s="322">
        <v>0</v>
      </c>
      <c r="R6" s="322">
        <v>8</v>
      </c>
      <c r="S6" s="322">
        <v>0</v>
      </c>
      <c r="T6" s="322">
        <v>0</v>
      </c>
      <c r="U6" s="322">
        <v>0</v>
      </c>
      <c r="V6" s="322">
        <v>0</v>
      </c>
      <c r="W6" s="322">
        <v>1</v>
      </c>
      <c r="X6" s="322">
        <v>5</v>
      </c>
      <c r="Y6" s="322">
        <v>3</v>
      </c>
      <c r="Z6" s="322">
        <v>3</v>
      </c>
      <c r="AA6" s="322">
        <v>1</v>
      </c>
      <c r="AB6" s="307">
        <v>1.7</v>
      </c>
      <c r="AC6" s="307">
        <v>1</v>
      </c>
      <c r="AD6" s="322">
        <v>2</v>
      </c>
      <c r="AE6" s="322">
        <v>12</v>
      </c>
      <c r="AF6" s="322" t="s">
        <v>1573</v>
      </c>
      <c r="AG6" s="307">
        <f t="shared" ca="1" si="1"/>
        <v>45.697464423064837</v>
      </c>
      <c r="AH6" s="307">
        <f t="shared" ca="1" si="2"/>
        <v>45.697464423064837</v>
      </c>
      <c r="AI6" s="307">
        <f t="shared" ca="1" si="3"/>
        <v>5.6418772522474603</v>
      </c>
      <c r="AJ6" s="322">
        <f t="shared" ca="1" si="68"/>
        <v>27</v>
      </c>
      <c r="AK6" s="322">
        <f t="shared" ca="1" si="69"/>
        <v>27</v>
      </c>
      <c r="AL6" s="322">
        <f t="shared" ca="1" si="70"/>
        <v>4</v>
      </c>
      <c r="AM6" s="322">
        <f t="shared" ca="1" si="71"/>
        <v>3</v>
      </c>
      <c r="AN6" s="322">
        <f t="shared" ca="1" si="72"/>
        <v>4</v>
      </c>
      <c r="AO6" s="324">
        <f t="shared" ca="1" si="4"/>
        <v>46310.186209173393</v>
      </c>
      <c r="AP6" s="324">
        <f t="shared" si="5"/>
        <v>133197.51379949416</v>
      </c>
      <c r="AQ6" s="324">
        <f t="shared" ca="1" si="6"/>
        <v>53295.939569388443</v>
      </c>
      <c r="AR6" s="324">
        <f t="shared" si="7"/>
        <v>147481.36964942198</v>
      </c>
      <c r="AS6" s="325">
        <f t="shared" ca="1" si="8"/>
        <v>16120</v>
      </c>
      <c r="AT6" s="325">
        <f t="shared" ca="1" si="9"/>
        <v>19240</v>
      </c>
      <c r="AU6" s="326">
        <f t="shared" ca="1" si="10"/>
        <v>55360.875</v>
      </c>
      <c r="AV6" s="326">
        <f t="shared" ca="1" si="11"/>
        <v>58443.9</v>
      </c>
      <c r="AW6" s="322">
        <f t="shared" si="12"/>
        <v>1251.0625</v>
      </c>
      <c r="AX6" s="322">
        <f t="shared" si="13"/>
        <v>390</v>
      </c>
      <c r="AY6" s="324">
        <f t="shared" ca="1" si="14"/>
        <v>250988.57500866754</v>
      </c>
      <c r="AZ6" s="324">
        <f t="shared" ca="1" si="15"/>
        <v>278461.20921881043</v>
      </c>
      <c r="BA6" s="322">
        <f t="shared" si="16"/>
        <v>3</v>
      </c>
      <c r="BB6" s="324">
        <f t="shared" si="17"/>
        <v>32670</v>
      </c>
      <c r="BC6" s="324">
        <f t="shared" si="18"/>
        <v>124368.75</v>
      </c>
      <c r="BD6" s="327">
        <f t="shared" si="19"/>
        <v>1.6563146997929605E-4</v>
      </c>
      <c r="BE6" s="322">
        <f t="shared" si="73"/>
        <v>8</v>
      </c>
      <c r="BF6" s="322">
        <f t="shared" si="74"/>
        <v>3</v>
      </c>
      <c r="BG6" s="324">
        <f t="shared" si="20"/>
        <v>4730</v>
      </c>
      <c r="BH6" s="322">
        <f t="shared" si="21"/>
        <v>1712.875</v>
      </c>
      <c r="BI6" s="322">
        <f t="shared" si="22"/>
        <v>607.5</v>
      </c>
      <c r="BJ6" s="322">
        <f t="shared" si="23"/>
        <v>1</v>
      </c>
      <c r="BK6" s="322">
        <f t="shared" si="24"/>
        <v>1</v>
      </c>
      <c r="BL6" s="326">
        <f t="shared" ca="1" si="25"/>
        <v>59970</v>
      </c>
      <c r="BM6" s="324">
        <f t="shared" si="75"/>
        <v>161768.75</v>
      </c>
      <c r="BN6" s="324">
        <v>0</v>
      </c>
      <c r="BO6" s="324">
        <f t="shared" si="26"/>
        <v>59884.178125000006</v>
      </c>
      <c r="BP6" s="324">
        <f t="shared" si="27"/>
        <v>70712.837499999994</v>
      </c>
      <c r="BQ6" s="324">
        <f t="shared" si="28"/>
        <v>178999.43124999999</v>
      </c>
      <c r="BR6" s="324">
        <f t="shared" si="76"/>
        <v>70712.837499999994</v>
      </c>
      <c r="BS6" s="322">
        <f t="shared" si="29"/>
        <v>3</v>
      </c>
      <c r="BT6" s="324">
        <f t="shared" si="30"/>
        <v>54450</v>
      </c>
      <c r="BU6" s="324">
        <f t="shared" si="31"/>
        <v>207281.24999999997</v>
      </c>
      <c r="BV6" s="327">
        <f t="shared" si="32"/>
        <v>8.2815734989648027E-5</v>
      </c>
      <c r="BW6" s="322">
        <f t="shared" si="77"/>
        <v>4</v>
      </c>
      <c r="BX6" s="322">
        <f t="shared" si="78"/>
        <v>3</v>
      </c>
      <c r="BY6" s="324">
        <f t="shared" si="33"/>
        <v>3010</v>
      </c>
      <c r="BZ6" s="322">
        <f t="shared" si="34"/>
        <v>519.25</v>
      </c>
      <c r="CA6" s="322">
        <f t="shared" si="35"/>
        <v>298.125</v>
      </c>
      <c r="CB6" s="322">
        <f t="shared" si="36"/>
        <v>1</v>
      </c>
      <c r="CC6" s="322">
        <f t="shared" si="37"/>
        <v>1</v>
      </c>
      <c r="CD6" s="326">
        <f t="shared" ca="1" si="38"/>
        <v>59970</v>
      </c>
      <c r="CE6" s="324">
        <f t="shared" si="79"/>
        <v>264741.25</v>
      </c>
      <c r="CF6" s="324">
        <v>0</v>
      </c>
      <c r="CG6" s="324">
        <f t="shared" si="39"/>
        <v>55883.987500000003</v>
      </c>
      <c r="CH6" s="324">
        <f t="shared" si="40"/>
        <v>66161.59375</v>
      </c>
      <c r="CI6" s="324">
        <f t="shared" si="41"/>
        <v>168937.65625</v>
      </c>
      <c r="CJ6" s="324">
        <f t="shared" si="80"/>
        <v>66161.59375</v>
      </c>
      <c r="CK6" s="323">
        <f t="shared" si="42"/>
        <v>1.8550939958592134</v>
      </c>
      <c r="CL6" s="324">
        <f t="shared" si="81"/>
        <v>28000.325000000001</v>
      </c>
      <c r="CM6" s="324">
        <f t="shared" si="43"/>
        <v>51483.240000000005</v>
      </c>
      <c r="CN6" s="323">
        <f t="shared" si="44"/>
        <v>3.9696477895506028</v>
      </c>
      <c r="CO6" s="324">
        <f t="shared" si="82"/>
        <v>59916.871323529413</v>
      </c>
      <c r="CP6" s="323">
        <f t="shared" si="45"/>
        <v>92.036814725890338</v>
      </c>
      <c r="CQ6" s="323">
        <f t="shared" si="46"/>
        <v>156.46258503401359</v>
      </c>
      <c r="CR6" s="307">
        <f t="shared" si="83"/>
        <v>54.665625000000013</v>
      </c>
      <c r="CS6" s="307">
        <f t="shared" si="84"/>
        <v>32.156250000000007</v>
      </c>
      <c r="CT6" s="322">
        <f t="shared" si="85"/>
        <v>33</v>
      </c>
      <c r="CU6" s="322">
        <f t="shared" si="86"/>
        <v>19</v>
      </c>
      <c r="CV6" s="324">
        <f t="shared" si="47"/>
        <v>73342.524226612906</v>
      </c>
      <c r="CW6" s="324">
        <f t="shared" si="48"/>
        <v>42227.513948655913</v>
      </c>
      <c r="CX6" s="322">
        <f t="shared" si="87"/>
        <v>6</v>
      </c>
      <c r="CY6" s="322">
        <v>3</v>
      </c>
      <c r="CZ6" s="327">
        <f t="shared" si="49"/>
        <v>1.2422360248447205E-3</v>
      </c>
      <c r="DA6" s="322">
        <f t="shared" si="88"/>
        <v>18.75</v>
      </c>
      <c r="DB6" s="324">
        <f t="shared" si="50"/>
        <v>11625</v>
      </c>
      <c r="DC6" s="322">
        <f t="shared" si="89"/>
        <v>9</v>
      </c>
      <c r="DD6" s="324">
        <f t="shared" si="51"/>
        <v>3870</v>
      </c>
      <c r="DE6" s="322">
        <f t="shared" si="52"/>
        <v>20431.599999999999</v>
      </c>
      <c r="DF6" s="322">
        <f t="shared" si="53"/>
        <v>1726.7118750000002</v>
      </c>
      <c r="DG6" s="322">
        <f t="shared" si="54"/>
        <v>1</v>
      </c>
      <c r="DH6" s="322">
        <f t="shared" si="55"/>
        <v>1</v>
      </c>
      <c r="DI6" s="326">
        <f t="shared" ca="1" si="56"/>
        <v>84900</v>
      </c>
      <c r="DJ6" s="324">
        <f t="shared" si="57"/>
        <v>254970.47449879823</v>
      </c>
      <c r="DK6" s="324">
        <f t="shared" si="58"/>
        <v>129985.04634938837</v>
      </c>
      <c r="DL6" s="324">
        <f t="shared" si="59"/>
        <v>122597.50293437499</v>
      </c>
      <c r="DM6" s="324">
        <f t="shared" si="60"/>
        <v>141899.95309374999</v>
      </c>
      <c r="DN6" s="324">
        <f t="shared" si="61"/>
        <v>334924.45468750002</v>
      </c>
      <c r="DO6" s="324">
        <f t="shared" si="90"/>
        <v>141899.95309374999</v>
      </c>
    </row>
    <row r="7" spans="1:138" x14ac:dyDescent="0.25">
      <c r="A7" s="321" t="s">
        <v>1576</v>
      </c>
      <c r="B7" s="267">
        <v>40</v>
      </c>
      <c r="C7" s="322">
        <f t="shared" si="0"/>
        <v>13416.666666666668</v>
      </c>
      <c r="D7" s="322">
        <f t="shared" si="62"/>
        <v>134166.66666666669</v>
      </c>
      <c r="E7" s="342">
        <v>0.4</v>
      </c>
      <c r="F7" s="342">
        <v>0.4</v>
      </c>
      <c r="G7" s="342">
        <v>0.1</v>
      </c>
      <c r="H7" s="342">
        <f t="shared" si="63"/>
        <v>9.9999999999999978E-2</v>
      </c>
      <c r="I7" s="322">
        <f t="shared" si="64"/>
        <v>16</v>
      </c>
      <c r="J7" s="322">
        <f t="shared" si="65"/>
        <v>16</v>
      </c>
      <c r="K7" s="322">
        <f t="shared" si="66"/>
        <v>4</v>
      </c>
      <c r="L7" s="322">
        <f t="shared" si="67"/>
        <v>4</v>
      </c>
      <c r="M7" s="322">
        <v>8</v>
      </c>
      <c r="N7" s="322">
        <v>0</v>
      </c>
      <c r="O7" s="322">
        <v>0</v>
      </c>
      <c r="P7" s="322">
        <v>0</v>
      </c>
      <c r="Q7" s="322">
        <v>0</v>
      </c>
      <c r="R7" s="322">
        <v>8</v>
      </c>
      <c r="S7" s="322">
        <v>0</v>
      </c>
      <c r="T7" s="322">
        <v>0</v>
      </c>
      <c r="U7" s="322">
        <v>0</v>
      </c>
      <c r="V7" s="322">
        <v>0</v>
      </c>
      <c r="W7" s="322">
        <v>1</v>
      </c>
      <c r="X7" s="322">
        <v>5</v>
      </c>
      <c r="Y7" s="322">
        <v>3</v>
      </c>
      <c r="Z7" s="322">
        <v>3</v>
      </c>
      <c r="AA7" s="322">
        <v>1</v>
      </c>
      <c r="AB7" s="307">
        <v>1.7</v>
      </c>
      <c r="AC7" s="307">
        <v>1</v>
      </c>
      <c r="AD7" s="322">
        <v>2</v>
      </c>
      <c r="AE7" s="322">
        <v>12</v>
      </c>
      <c r="AF7" s="322" t="s">
        <v>1573</v>
      </c>
      <c r="AG7" s="307">
        <f t="shared" ca="1" si="1"/>
        <v>40.619968376057628</v>
      </c>
      <c r="AH7" s="307">
        <f t="shared" ca="1" si="2"/>
        <v>40.619968376057628</v>
      </c>
      <c r="AI7" s="307">
        <f t="shared" ca="1" si="3"/>
        <v>5.0150020019977424</v>
      </c>
      <c r="AJ7" s="322">
        <f t="shared" ca="1" si="68"/>
        <v>24</v>
      </c>
      <c r="AK7" s="322">
        <f t="shared" ca="1" si="69"/>
        <v>24</v>
      </c>
      <c r="AL7" s="322">
        <f t="shared" ca="1" si="70"/>
        <v>3</v>
      </c>
      <c r="AM7" s="322">
        <f t="shared" ca="1" si="71"/>
        <v>3</v>
      </c>
      <c r="AN7" s="322">
        <f t="shared" ca="1" si="72"/>
        <v>3</v>
      </c>
      <c r="AO7" s="324">
        <f t="shared" ca="1" si="4"/>
        <v>41164.609963709685</v>
      </c>
      <c r="AP7" s="324">
        <f t="shared" si="5"/>
        <v>118397.79004399481</v>
      </c>
      <c r="AQ7" s="324">
        <f t="shared" ca="1" si="6"/>
        <v>46403.924983870973</v>
      </c>
      <c r="AR7" s="324">
        <f t="shared" si="7"/>
        <v>131094.5507994862</v>
      </c>
      <c r="AS7" s="325">
        <f t="shared" ca="1" si="8"/>
        <v>16120</v>
      </c>
      <c r="AT7" s="325">
        <f t="shared" ca="1" si="9"/>
        <v>16120</v>
      </c>
      <c r="AU7" s="326">
        <f t="shared" ca="1" si="10"/>
        <v>55360.875</v>
      </c>
      <c r="AV7" s="326">
        <f t="shared" ca="1" si="11"/>
        <v>55360.875</v>
      </c>
      <c r="AW7" s="322">
        <f t="shared" si="12"/>
        <v>1112.0555555555557</v>
      </c>
      <c r="AX7" s="322">
        <f t="shared" si="13"/>
        <v>346.66666666666669</v>
      </c>
      <c r="AY7" s="324">
        <f t="shared" ca="1" si="14"/>
        <v>231043.27500770451</v>
      </c>
      <c r="AZ7" s="324">
        <f t="shared" ca="1" si="15"/>
        <v>248979.35078335716</v>
      </c>
      <c r="BA7" s="322">
        <f t="shared" si="16"/>
        <v>3</v>
      </c>
      <c r="BB7" s="324">
        <f t="shared" si="17"/>
        <v>32670</v>
      </c>
      <c r="BC7" s="324">
        <f t="shared" si="18"/>
        <v>110550.00000000001</v>
      </c>
      <c r="BD7" s="327">
        <f t="shared" si="19"/>
        <v>1.6563146997929605E-4</v>
      </c>
      <c r="BE7" s="322">
        <f t="shared" si="73"/>
        <v>7</v>
      </c>
      <c r="BF7" s="322">
        <f t="shared" si="74"/>
        <v>3</v>
      </c>
      <c r="BG7" s="324">
        <f t="shared" si="20"/>
        <v>4300</v>
      </c>
      <c r="BH7" s="322">
        <f t="shared" si="21"/>
        <v>1522.5555555555557</v>
      </c>
      <c r="BI7" s="322">
        <f t="shared" si="22"/>
        <v>540</v>
      </c>
      <c r="BJ7" s="322">
        <f t="shared" si="23"/>
        <v>1</v>
      </c>
      <c r="BK7" s="322">
        <f t="shared" si="24"/>
        <v>1</v>
      </c>
      <c r="BL7" s="326">
        <f t="shared" ca="1" si="25"/>
        <v>55815</v>
      </c>
      <c r="BM7" s="324">
        <f t="shared" si="75"/>
        <v>147520</v>
      </c>
      <c r="BN7" s="324">
        <v>0</v>
      </c>
      <c r="BO7" s="324">
        <f t="shared" si="26"/>
        <v>58780.380555555559</v>
      </c>
      <c r="BP7" s="324">
        <f t="shared" si="27"/>
        <v>69455.85555555555</v>
      </c>
      <c r="BQ7" s="324">
        <f t="shared" si="28"/>
        <v>176210.60555555558</v>
      </c>
      <c r="BR7" s="324">
        <f t="shared" si="76"/>
        <v>69455.85555555555</v>
      </c>
      <c r="BS7" s="322">
        <f t="shared" si="29"/>
        <v>3</v>
      </c>
      <c r="BT7" s="324">
        <f t="shared" si="30"/>
        <v>54450</v>
      </c>
      <c r="BU7" s="324">
        <f t="shared" si="31"/>
        <v>184250</v>
      </c>
      <c r="BV7" s="327">
        <f t="shared" si="32"/>
        <v>8.2815734989648027E-5</v>
      </c>
      <c r="BW7" s="322">
        <f t="shared" si="77"/>
        <v>4</v>
      </c>
      <c r="BX7" s="322">
        <f t="shared" si="78"/>
        <v>3</v>
      </c>
      <c r="BY7" s="324">
        <f t="shared" si="33"/>
        <v>3010</v>
      </c>
      <c r="BZ7" s="322">
        <f t="shared" si="34"/>
        <v>461.55555555555566</v>
      </c>
      <c r="CA7" s="322">
        <f t="shared" si="35"/>
        <v>265.00000000000006</v>
      </c>
      <c r="CB7" s="322">
        <f t="shared" si="36"/>
        <v>1</v>
      </c>
      <c r="CC7" s="322">
        <f t="shared" si="37"/>
        <v>1</v>
      </c>
      <c r="CD7" s="326">
        <f t="shared" ca="1" si="38"/>
        <v>55815</v>
      </c>
      <c r="CE7" s="324">
        <f t="shared" si="79"/>
        <v>241710</v>
      </c>
      <c r="CF7" s="324">
        <v>0</v>
      </c>
      <c r="CG7" s="324">
        <f t="shared" si="39"/>
        <v>55224.655555555553</v>
      </c>
      <c r="CH7" s="324">
        <f t="shared" si="40"/>
        <v>65410.305555555555</v>
      </c>
      <c r="CI7" s="324">
        <f t="shared" si="41"/>
        <v>167266.80555555556</v>
      </c>
      <c r="CJ7" s="324">
        <f t="shared" si="80"/>
        <v>65410.305555555555</v>
      </c>
      <c r="CK7" s="323">
        <f t="shared" si="42"/>
        <v>1.8550939958592134</v>
      </c>
      <c r="CL7" s="324">
        <f t="shared" si="81"/>
        <v>24889.177777777782</v>
      </c>
      <c r="CM7" s="324">
        <f t="shared" si="43"/>
        <v>49078.98000000001</v>
      </c>
      <c r="CN7" s="323">
        <f t="shared" si="44"/>
        <v>3.9696477895506028</v>
      </c>
      <c r="CO7" s="324">
        <f t="shared" si="82"/>
        <v>53259.441176470595</v>
      </c>
      <c r="CP7" s="323">
        <f t="shared" si="45"/>
        <v>92.036814725890338</v>
      </c>
      <c r="CQ7" s="323">
        <f t="shared" si="46"/>
        <v>156.46258503401359</v>
      </c>
      <c r="CR7" s="307">
        <f t="shared" si="83"/>
        <v>48.591666666666676</v>
      </c>
      <c r="CS7" s="307">
        <f t="shared" si="84"/>
        <v>28.583333333333339</v>
      </c>
      <c r="CT7" s="322">
        <f t="shared" si="85"/>
        <v>29</v>
      </c>
      <c r="CU7" s="322">
        <f t="shared" si="86"/>
        <v>17</v>
      </c>
      <c r="CV7" s="324">
        <f t="shared" si="47"/>
        <v>64452.521290053766</v>
      </c>
      <c r="CW7" s="324">
        <f t="shared" si="48"/>
        <v>37782.512480376347</v>
      </c>
      <c r="CX7" s="322">
        <f t="shared" si="87"/>
        <v>5</v>
      </c>
      <c r="CY7" s="322">
        <v>3</v>
      </c>
      <c r="CZ7" s="327">
        <f t="shared" si="49"/>
        <v>1.2422360248447205E-3</v>
      </c>
      <c r="DA7" s="322">
        <f t="shared" si="88"/>
        <v>16.666666666666668</v>
      </c>
      <c r="DB7" s="324">
        <f t="shared" si="50"/>
        <v>10333.333333333334</v>
      </c>
      <c r="DC7" s="322">
        <f t="shared" si="89"/>
        <v>8</v>
      </c>
      <c r="DD7" s="324">
        <f t="shared" si="51"/>
        <v>3440</v>
      </c>
      <c r="DE7" s="322">
        <f t="shared" si="52"/>
        <v>18161.422222222223</v>
      </c>
      <c r="DF7" s="322">
        <f t="shared" si="53"/>
        <v>1534.8550000000002</v>
      </c>
      <c r="DG7" s="322">
        <f t="shared" si="54"/>
        <v>1</v>
      </c>
      <c r="DH7" s="322">
        <f t="shared" si="55"/>
        <v>1</v>
      </c>
      <c r="DI7" s="326">
        <f t="shared" ca="1" si="56"/>
        <v>76590</v>
      </c>
      <c r="DJ7" s="324">
        <f t="shared" si="57"/>
        <v>229462.63272467849</v>
      </c>
      <c r="DK7" s="324">
        <f t="shared" si="58"/>
        <v>115564.48564390079</v>
      </c>
      <c r="DL7" s="324">
        <f t="shared" si="59"/>
        <v>114525.55816388888</v>
      </c>
      <c r="DM7" s="324">
        <f t="shared" si="60"/>
        <v>132733.29163888886</v>
      </c>
      <c r="DN7" s="324">
        <f t="shared" si="61"/>
        <v>314810.62638888886</v>
      </c>
      <c r="DO7" s="324">
        <f t="shared" si="90"/>
        <v>132733.29163888886</v>
      </c>
    </row>
    <row r="8" spans="1:138" x14ac:dyDescent="0.25">
      <c r="A8" s="321" t="s">
        <v>1577</v>
      </c>
      <c r="B8" s="267">
        <v>35</v>
      </c>
      <c r="C8" s="322">
        <f t="shared" si="0"/>
        <v>11739.583333333334</v>
      </c>
      <c r="D8" s="322">
        <f t="shared" si="62"/>
        <v>117395.83333333334</v>
      </c>
      <c r="E8" s="342">
        <v>0.4</v>
      </c>
      <c r="F8" s="342">
        <v>0.4</v>
      </c>
      <c r="G8" s="342">
        <v>0.1</v>
      </c>
      <c r="H8" s="342">
        <f t="shared" si="63"/>
        <v>9.9999999999999978E-2</v>
      </c>
      <c r="I8" s="322">
        <f t="shared" si="64"/>
        <v>14</v>
      </c>
      <c r="J8" s="322">
        <f t="shared" si="65"/>
        <v>14</v>
      </c>
      <c r="K8" s="322">
        <f t="shared" si="66"/>
        <v>4</v>
      </c>
      <c r="L8" s="322">
        <f t="shared" si="67"/>
        <v>3</v>
      </c>
      <c r="M8" s="322">
        <v>8</v>
      </c>
      <c r="N8" s="322">
        <v>0</v>
      </c>
      <c r="O8" s="322">
        <v>0</v>
      </c>
      <c r="P8" s="322">
        <v>0</v>
      </c>
      <c r="Q8" s="322">
        <v>0</v>
      </c>
      <c r="R8" s="322">
        <v>8</v>
      </c>
      <c r="S8" s="322">
        <v>0</v>
      </c>
      <c r="T8" s="322">
        <v>0</v>
      </c>
      <c r="U8" s="322">
        <v>0</v>
      </c>
      <c r="V8" s="322">
        <v>0</v>
      </c>
      <c r="W8" s="322">
        <v>1</v>
      </c>
      <c r="X8" s="322">
        <v>5</v>
      </c>
      <c r="Y8" s="322">
        <v>3</v>
      </c>
      <c r="Z8" s="322">
        <v>3</v>
      </c>
      <c r="AA8" s="322">
        <v>1</v>
      </c>
      <c r="AB8" s="307">
        <v>1.7</v>
      </c>
      <c r="AC8" s="307">
        <v>1</v>
      </c>
      <c r="AD8" s="322">
        <v>2</v>
      </c>
      <c r="AE8" s="322">
        <v>12</v>
      </c>
      <c r="AF8" s="322" t="s">
        <v>1573</v>
      </c>
      <c r="AG8" s="307">
        <f t="shared" ca="1" si="1"/>
        <v>35.542472329050426</v>
      </c>
      <c r="AH8" s="307">
        <f t="shared" ca="1" si="2"/>
        <v>35.542472329050426</v>
      </c>
      <c r="AI8" s="307">
        <f t="shared" ca="1" si="3"/>
        <v>4.3881267517480245</v>
      </c>
      <c r="AJ8" s="322">
        <f t="shared" ca="1" si="68"/>
        <v>21</v>
      </c>
      <c r="AK8" s="322">
        <f t="shared" ca="1" si="69"/>
        <v>21</v>
      </c>
      <c r="AL8" s="322">
        <f t="shared" ca="1" si="70"/>
        <v>3</v>
      </c>
      <c r="AM8" s="322">
        <f t="shared" ca="1" si="71"/>
        <v>3</v>
      </c>
      <c r="AN8" s="322">
        <f t="shared" ca="1" si="72"/>
        <v>3</v>
      </c>
      <c r="AO8" s="324">
        <f t="shared" ca="1" si="4"/>
        <v>36019.03371824597</v>
      </c>
      <c r="AP8" s="324">
        <f t="shared" si="5"/>
        <v>103598.06628849547</v>
      </c>
      <c r="AQ8" s="324">
        <f t="shared" ca="1" si="6"/>
        <v>41258.348738407258</v>
      </c>
      <c r="AR8" s="324">
        <f t="shared" si="7"/>
        <v>114707.73194955043</v>
      </c>
      <c r="AS8" s="325">
        <f t="shared" ca="1" si="8"/>
        <v>16120</v>
      </c>
      <c r="AT8" s="325">
        <f t="shared" ca="1" si="9"/>
        <v>16120</v>
      </c>
      <c r="AU8" s="326">
        <f t="shared" ca="1" si="10"/>
        <v>55360.875</v>
      </c>
      <c r="AV8" s="326">
        <f t="shared" ca="1" si="11"/>
        <v>55360.875</v>
      </c>
      <c r="AW8" s="322">
        <f t="shared" si="12"/>
        <v>973.04861111111109</v>
      </c>
      <c r="AX8" s="322">
        <f t="shared" si="13"/>
        <v>303.33333333333331</v>
      </c>
      <c r="AY8" s="324">
        <f t="shared" ca="1" si="14"/>
        <v>211097.97500674144</v>
      </c>
      <c r="AZ8" s="324">
        <f t="shared" ca="1" si="15"/>
        <v>227446.9556879577</v>
      </c>
      <c r="BA8" s="322">
        <f t="shared" si="16"/>
        <v>3</v>
      </c>
      <c r="BB8" s="324">
        <f t="shared" si="17"/>
        <v>32670</v>
      </c>
      <c r="BC8" s="324">
        <f t="shared" si="18"/>
        <v>96731.25</v>
      </c>
      <c r="BD8" s="327">
        <f t="shared" si="19"/>
        <v>1.6563146997929605E-4</v>
      </c>
      <c r="BE8" s="322">
        <f t="shared" si="73"/>
        <v>6</v>
      </c>
      <c r="BF8" s="322">
        <f t="shared" si="74"/>
        <v>3</v>
      </c>
      <c r="BG8" s="324">
        <f t="shared" si="20"/>
        <v>3870</v>
      </c>
      <c r="BH8" s="322">
        <f t="shared" si="21"/>
        <v>1332.2361111111111</v>
      </c>
      <c r="BI8" s="322">
        <f t="shared" si="22"/>
        <v>472.5</v>
      </c>
      <c r="BJ8" s="322">
        <f t="shared" si="23"/>
        <v>1</v>
      </c>
      <c r="BK8" s="322">
        <f t="shared" si="24"/>
        <v>1</v>
      </c>
      <c r="BL8" s="326">
        <f t="shared" ca="1" si="25"/>
        <v>55815</v>
      </c>
      <c r="BM8" s="324">
        <f t="shared" si="75"/>
        <v>133271.25</v>
      </c>
      <c r="BN8" s="324">
        <v>0</v>
      </c>
      <c r="BO8" s="324">
        <f t="shared" si="26"/>
        <v>57676.582986111112</v>
      </c>
      <c r="BP8" s="324">
        <f t="shared" si="27"/>
        <v>68198.873611111121</v>
      </c>
      <c r="BQ8" s="324">
        <f t="shared" si="28"/>
        <v>173421.77986111111</v>
      </c>
      <c r="BR8" s="324">
        <f t="shared" si="76"/>
        <v>68198.873611111121</v>
      </c>
      <c r="BS8" s="322">
        <f t="shared" si="29"/>
        <v>3</v>
      </c>
      <c r="BT8" s="324">
        <f t="shared" si="30"/>
        <v>54450</v>
      </c>
      <c r="BU8" s="324">
        <f t="shared" si="31"/>
        <v>161218.75</v>
      </c>
      <c r="BV8" s="327">
        <f t="shared" si="32"/>
        <v>8.2815734989648027E-5</v>
      </c>
      <c r="BW8" s="322">
        <f t="shared" si="77"/>
        <v>3</v>
      </c>
      <c r="BX8" s="322">
        <f t="shared" si="78"/>
        <v>3</v>
      </c>
      <c r="BY8" s="324">
        <f t="shared" si="33"/>
        <v>2580</v>
      </c>
      <c r="BZ8" s="322">
        <f t="shared" si="34"/>
        <v>403.8611111111112</v>
      </c>
      <c r="CA8" s="322">
        <f t="shared" si="35"/>
        <v>231.87500000000003</v>
      </c>
      <c r="CB8" s="322">
        <f t="shared" si="36"/>
        <v>1</v>
      </c>
      <c r="CC8" s="322">
        <f t="shared" si="37"/>
        <v>1</v>
      </c>
      <c r="CD8" s="326">
        <f t="shared" ca="1" si="38"/>
        <v>55815</v>
      </c>
      <c r="CE8" s="324">
        <f t="shared" si="79"/>
        <v>218248.75</v>
      </c>
      <c r="CF8" s="324">
        <v>0</v>
      </c>
      <c r="CG8" s="324">
        <f t="shared" si="39"/>
        <v>54565.323611111111</v>
      </c>
      <c r="CH8" s="324">
        <f t="shared" si="40"/>
        <v>64659.017361111109</v>
      </c>
      <c r="CI8" s="324">
        <f t="shared" si="41"/>
        <v>165595.95486111112</v>
      </c>
      <c r="CJ8" s="324">
        <f t="shared" si="80"/>
        <v>64659.017361111109</v>
      </c>
      <c r="CK8" s="323">
        <f t="shared" si="42"/>
        <v>1.8550939958592134</v>
      </c>
      <c r="CL8" s="324">
        <f t="shared" si="81"/>
        <v>21778.030555555557</v>
      </c>
      <c r="CM8" s="324">
        <f t="shared" si="43"/>
        <v>49078.98000000001</v>
      </c>
      <c r="CN8" s="323">
        <f t="shared" si="44"/>
        <v>3.9696477895506028</v>
      </c>
      <c r="CO8" s="324">
        <f t="shared" si="82"/>
        <v>46602.011029411769</v>
      </c>
      <c r="CP8" s="323">
        <f t="shared" si="45"/>
        <v>92.036814725890338</v>
      </c>
      <c r="CQ8" s="323">
        <f t="shared" si="46"/>
        <v>156.46258503401359</v>
      </c>
      <c r="CR8" s="307">
        <f t="shared" si="83"/>
        <v>42.517708333333346</v>
      </c>
      <c r="CS8" s="307">
        <f t="shared" si="84"/>
        <v>25.010416666666671</v>
      </c>
      <c r="CT8" s="322">
        <f t="shared" si="85"/>
        <v>26</v>
      </c>
      <c r="CU8" s="322">
        <f t="shared" si="86"/>
        <v>15</v>
      </c>
      <c r="CV8" s="324">
        <f t="shared" si="47"/>
        <v>57785.019087634413</v>
      </c>
      <c r="CW8" s="324">
        <f t="shared" si="48"/>
        <v>33337.511012096773</v>
      </c>
      <c r="CX8" s="322">
        <f t="shared" si="87"/>
        <v>5</v>
      </c>
      <c r="CY8" s="322">
        <v>3</v>
      </c>
      <c r="CZ8" s="327">
        <f t="shared" si="49"/>
        <v>1.2422360248447205E-3</v>
      </c>
      <c r="DA8" s="322">
        <f t="shared" si="88"/>
        <v>14.583333333333334</v>
      </c>
      <c r="DB8" s="324">
        <f t="shared" si="50"/>
        <v>9041.6666666666679</v>
      </c>
      <c r="DC8" s="322">
        <f t="shared" si="89"/>
        <v>8</v>
      </c>
      <c r="DD8" s="324">
        <f t="shared" si="51"/>
        <v>3440</v>
      </c>
      <c r="DE8" s="322">
        <f t="shared" si="52"/>
        <v>15891.244444444443</v>
      </c>
      <c r="DF8" s="322">
        <f t="shared" si="53"/>
        <v>1342.9981250000001</v>
      </c>
      <c r="DG8" s="322">
        <f t="shared" si="54"/>
        <v>1</v>
      </c>
      <c r="DH8" s="322">
        <f t="shared" si="55"/>
        <v>1</v>
      </c>
      <c r="DI8" s="326">
        <f t="shared" ca="1" si="56"/>
        <v>76590</v>
      </c>
      <c r="DJ8" s="324">
        <f t="shared" si="57"/>
        <v>208581.5516846985</v>
      </c>
      <c r="DK8" s="324">
        <f t="shared" si="58"/>
        <v>101093.9249384132</v>
      </c>
      <c r="DL8" s="324">
        <f t="shared" si="59"/>
        <v>106453.61339340276</v>
      </c>
      <c r="DM8" s="324">
        <f t="shared" si="60"/>
        <v>123566.63018402777</v>
      </c>
      <c r="DN8" s="324">
        <f t="shared" si="61"/>
        <v>294696.79809027771</v>
      </c>
      <c r="DO8" s="324">
        <f t="shared" si="90"/>
        <v>123566.63018402777</v>
      </c>
    </row>
    <row r="9" spans="1:138" x14ac:dyDescent="0.25">
      <c r="A9" s="321" t="s">
        <v>1578</v>
      </c>
      <c r="B9" s="267">
        <v>30</v>
      </c>
      <c r="C9" s="322">
        <f t="shared" si="0"/>
        <v>10062.5</v>
      </c>
      <c r="D9" s="322">
        <f t="shared" si="62"/>
        <v>100625</v>
      </c>
      <c r="E9" s="342">
        <v>0.4</v>
      </c>
      <c r="F9" s="342">
        <v>0.4</v>
      </c>
      <c r="G9" s="342">
        <v>0.1</v>
      </c>
      <c r="H9" s="342">
        <f t="shared" si="63"/>
        <v>9.9999999999999978E-2</v>
      </c>
      <c r="I9" s="322">
        <f t="shared" si="64"/>
        <v>12</v>
      </c>
      <c r="J9" s="322">
        <f t="shared" si="65"/>
        <v>12</v>
      </c>
      <c r="K9" s="322">
        <f t="shared" si="66"/>
        <v>3</v>
      </c>
      <c r="L9" s="322">
        <f t="shared" si="67"/>
        <v>3</v>
      </c>
      <c r="M9" s="322">
        <v>8</v>
      </c>
      <c r="N9" s="322">
        <v>0</v>
      </c>
      <c r="O9" s="322">
        <v>0</v>
      </c>
      <c r="P9" s="322">
        <v>0</v>
      </c>
      <c r="Q9" s="322">
        <v>0</v>
      </c>
      <c r="R9" s="322">
        <v>8</v>
      </c>
      <c r="S9" s="322">
        <v>0</v>
      </c>
      <c r="T9" s="322">
        <v>0</v>
      </c>
      <c r="U9" s="322">
        <v>0</v>
      </c>
      <c r="V9" s="322">
        <v>0</v>
      </c>
      <c r="W9" s="322">
        <v>1</v>
      </c>
      <c r="X9" s="322">
        <v>5</v>
      </c>
      <c r="Y9" s="322">
        <v>3</v>
      </c>
      <c r="Z9" s="322">
        <v>3</v>
      </c>
      <c r="AA9" s="322">
        <v>1</v>
      </c>
      <c r="AB9" s="307">
        <v>1.7</v>
      </c>
      <c r="AC9" s="307">
        <v>1</v>
      </c>
      <c r="AD9" s="322">
        <v>2</v>
      </c>
      <c r="AE9" s="322">
        <v>12</v>
      </c>
      <c r="AF9" s="322" t="s">
        <v>1573</v>
      </c>
      <c r="AG9" s="307">
        <f t="shared" ca="1" si="1"/>
        <v>30.464976282043224</v>
      </c>
      <c r="AH9" s="307">
        <f t="shared" ca="1" si="2"/>
        <v>30.464976282043224</v>
      </c>
      <c r="AI9" s="307">
        <f t="shared" ca="1" si="3"/>
        <v>3.761251501498307</v>
      </c>
      <c r="AJ9" s="322">
        <f t="shared" ca="1" si="68"/>
        <v>18</v>
      </c>
      <c r="AK9" s="322">
        <f t="shared" ca="1" si="69"/>
        <v>18</v>
      </c>
      <c r="AL9" s="322">
        <f t="shared" ca="1" si="70"/>
        <v>3</v>
      </c>
      <c r="AM9" s="322">
        <f t="shared" ca="1" si="71"/>
        <v>2</v>
      </c>
      <c r="AN9" s="322">
        <f t="shared" ca="1" si="72"/>
        <v>3</v>
      </c>
      <c r="AO9" s="324">
        <f t="shared" ca="1" si="4"/>
        <v>30873.457472782262</v>
      </c>
      <c r="AP9" s="324">
        <f t="shared" si="5"/>
        <v>88798.342532996103</v>
      </c>
      <c r="AQ9" s="324">
        <f t="shared" ca="1" si="6"/>
        <v>36112.77249294355</v>
      </c>
      <c r="AR9" s="324">
        <f t="shared" si="7"/>
        <v>98320.913099614656</v>
      </c>
      <c r="AS9" s="325">
        <f t="shared" ca="1" si="8"/>
        <v>12630</v>
      </c>
      <c r="AT9" s="325">
        <f t="shared" ca="1" si="9"/>
        <v>15750</v>
      </c>
      <c r="AU9" s="326">
        <f t="shared" ca="1" si="10"/>
        <v>52277.850000000006</v>
      </c>
      <c r="AV9" s="326">
        <f t="shared" ca="1" si="11"/>
        <v>55360.875</v>
      </c>
      <c r="AW9" s="322">
        <f t="shared" si="12"/>
        <v>834.04166666666663</v>
      </c>
      <c r="AX9" s="322">
        <f t="shared" si="13"/>
        <v>260</v>
      </c>
      <c r="AY9" s="324">
        <f t="shared" ca="1" si="14"/>
        <v>184579.65000577839</v>
      </c>
      <c r="AZ9" s="324">
        <f t="shared" ca="1" si="15"/>
        <v>205544.56059255821</v>
      </c>
      <c r="BA9" s="322">
        <f t="shared" si="16"/>
        <v>3</v>
      </c>
      <c r="BB9" s="324">
        <f t="shared" si="17"/>
        <v>32670</v>
      </c>
      <c r="BC9" s="324">
        <f t="shared" si="18"/>
        <v>82912.5</v>
      </c>
      <c r="BD9" s="327">
        <f t="shared" si="19"/>
        <v>1.6563146997929605E-4</v>
      </c>
      <c r="BE9" s="322">
        <f t="shared" si="73"/>
        <v>5</v>
      </c>
      <c r="BF9" s="322">
        <f t="shared" si="74"/>
        <v>3</v>
      </c>
      <c r="BG9" s="324">
        <f t="shared" si="20"/>
        <v>3440</v>
      </c>
      <c r="BH9" s="322">
        <f t="shared" si="21"/>
        <v>1141.9166666666665</v>
      </c>
      <c r="BI9" s="322">
        <f t="shared" si="22"/>
        <v>405</v>
      </c>
      <c r="BJ9" s="322">
        <f t="shared" si="23"/>
        <v>1</v>
      </c>
      <c r="BK9" s="322">
        <f t="shared" si="24"/>
        <v>1</v>
      </c>
      <c r="BL9" s="326">
        <f t="shared" ca="1" si="25"/>
        <v>51660</v>
      </c>
      <c r="BM9" s="324">
        <f t="shared" si="75"/>
        <v>119022.5</v>
      </c>
      <c r="BN9" s="324">
        <v>0</v>
      </c>
      <c r="BO9" s="324">
        <f t="shared" si="26"/>
        <v>56572.785416666666</v>
      </c>
      <c r="BP9" s="324">
        <f t="shared" si="27"/>
        <v>66941.891666666663</v>
      </c>
      <c r="BQ9" s="324">
        <f t="shared" si="28"/>
        <v>170632.95416666666</v>
      </c>
      <c r="BR9" s="324">
        <f t="shared" si="76"/>
        <v>66941.891666666663</v>
      </c>
      <c r="BS9" s="322">
        <f t="shared" si="29"/>
        <v>3</v>
      </c>
      <c r="BT9" s="324">
        <f t="shared" si="30"/>
        <v>54450</v>
      </c>
      <c r="BU9" s="324">
        <f t="shared" si="31"/>
        <v>138187.5</v>
      </c>
      <c r="BV9" s="327">
        <f t="shared" si="32"/>
        <v>8.2815734989648027E-5</v>
      </c>
      <c r="BW9" s="322">
        <f t="shared" si="77"/>
        <v>3</v>
      </c>
      <c r="BX9" s="322">
        <f t="shared" si="78"/>
        <v>3</v>
      </c>
      <c r="BY9" s="324">
        <f t="shared" si="33"/>
        <v>2580</v>
      </c>
      <c r="BZ9" s="322">
        <f t="shared" si="34"/>
        <v>346.16666666666669</v>
      </c>
      <c r="CA9" s="322">
        <f t="shared" si="35"/>
        <v>198.75</v>
      </c>
      <c r="CB9" s="322">
        <f t="shared" si="36"/>
        <v>1</v>
      </c>
      <c r="CC9" s="322">
        <f t="shared" si="37"/>
        <v>1</v>
      </c>
      <c r="CD9" s="326">
        <f t="shared" ca="1" si="38"/>
        <v>51660</v>
      </c>
      <c r="CE9" s="324">
        <f t="shared" si="79"/>
        <v>195217.5</v>
      </c>
      <c r="CF9" s="324">
        <v>0</v>
      </c>
      <c r="CG9" s="324">
        <f t="shared" si="39"/>
        <v>53905.991666666661</v>
      </c>
      <c r="CH9" s="324">
        <f t="shared" si="40"/>
        <v>63907.729166666664</v>
      </c>
      <c r="CI9" s="324">
        <f t="shared" si="41"/>
        <v>163925.10416666666</v>
      </c>
      <c r="CJ9" s="324">
        <f t="shared" si="80"/>
        <v>63907.729166666664</v>
      </c>
      <c r="CK9" s="323">
        <f t="shared" si="42"/>
        <v>1.8550939958592134</v>
      </c>
      <c r="CL9" s="324">
        <f t="shared" si="81"/>
        <v>18666.883333333335</v>
      </c>
      <c r="CM9" s="324">
        <f t="shared" si="43"/>
        <v>46674.720000000001</v>
      </c>
      <c r="CN9" s="323">
        <f t="shared" si="44"/>
        <v>3.9696477895506028</v>
      </c>
      <c r="CO9" s="324">
        <f t="shared" si="82"/>
        <v>39944.580882352944</v>
      </c>
      <c r="CP9" s="323">
        <f t="shared" si="45"/>
        <v>92.036814725890338</v>
      </c>
      <c r="CQ9" s="323">
        <f t="shared" si="46"/>
        <v>156.46258503401359</v>
      </c>
      <c r="CR9" s="307">
        <f t="shared" si="83"/>
        <v>36.443750000000009</v>
      </c>
      <c r="CS9" s="307">
        <f t="shared" si="84"/>
        <v>21.437500000000004</v>
      </c>
      <c r="CT9" s="322">
        <f t="shared" si="85"/>
        <v>22</v>
      </c>
      <c r="CU9" s="322">
        <f t="shared" si="86"/>
        <v>13</v>
      </c>
      <c r="CV9" s="324">
        <f t="shared" si="47"/>
        <v>48895.016151075266</v>
      </c>
      <c r="CW9" s="324">
        <f t="shared" si="48"/>
        <v>28892.509543817207</v>
      </c>
      <c r="CX9" s="322">
        <f t="shared" si="87"/>
        <v>4</v>
      </c>
      <c r="CY9" s="322">
        <v>3</v>
      </c>
      <c r="CZ9" s="327">
        <f t="shared" si="49"/>
        <v>1.2422360248447205E-3</v>
      </c>
      <c r="DA9" s="322">
        <f t="shared" si="88"/>
        <v>12.5</v>
      </c>
      <c r="DB9" s="324">
        <f t="shared" si="50"/>
        <v>7750</v>
      </c>
      <c r="DC9" s="322">
        <f t="shared" si="89"/>
        <v>7</v>
      </c>
      <c r="DD9" s="324">
        <f t="shared" si="51"/>
        <v>3010</v>
      </c>
      <c r="DE9" s="322">
        <f t="shared" si="52"/>
        <v>13621.066666666666</v>
      </c>
      <c r="DF9" s="322">
        <f t="shared" si="53"/>
        <v>1151.1412500000001</v>
      </c>
      <c r="DG9" s="322">
        <f t="shared" si="54"/>
        <v>1</v>
      </c>
      <c r="DH9" s="322">
        <f t="shared" si="55"/>
        <v>1</v>
      </c>
      <c r="DI9" s="326">
        <f t="shared" ca="1" si="56"/>
        <v>68280</v>
      </c>
      <c r="DJ9" s="324">
        <f t="shared" si="57"/>
        <v>183073.70991057873</v>
      </c>
      <c r="DK9" s="324">
        <f t="shared" si="58"/>
        <v>86673.364232925596</v>
      </c>
      <c r="DL9" s="324">
        <f t="shared" si="59"/>
        <v>98381.668622916666</v>
      </c>
      <c r="DM9" s="324">
        <f t="shared" si="60"/>
        <v>114399.96872916665</v>
      </c>
      <c r="DN9" s="324">
        <f t="shared" si="61"/>
        <v>274582.96979166666</v>
      </c>
      <c r="DO9" s="324">
        <f t="shared" si="90"/>
        <v>114399.96872916665</v>
      </c>
    </row>
    <row r="10" spans="1:138" x14ac:dyDescent="0.25">
      <c r="A10" s="321" t="s">
        <v>1579</v>
      </c>
      <c r="B10" s="267">
        <v>25</v>
      </c>
      <c r="C10" s="322">
        <f t="shared" si="0"/>
        <v>8385.4166666666679</v>
      </c>
      <c r="D10" s="322">
        <f t="shared" si="62"/>
        <v>83854.166666666686</v>
      </c>
      <c r="E10" s="342">
        <v>0.4</v>
      </c>
      <c r="F10" s="342">
        <v>0.4</v>
      </c>
      <c r="G10" s="342">
        <v>0.1</v>
      </c>
      <c r="H10" s="342">
        <f t="shared" si="63"/>
        <v>9.9999999999999978E-2</v>
      </c>
      <c r="I10" s="322">
        <f t="shared" si="64"/>
        <v>10</v>
      </c>
      <c r="J10" s="322">
        <f t="shared" si="65"/>
        <v>10</v>
      </c>
      <c r="K10" s="322">
        <f t="shared" si="66"/>
        <v>3</v>
      </c>
      <c r="L10" s="322">
        <f t="shared" si="67"/>
        <v>2</v>
      </c>
      <c r="M10" s="322">
        <v>8</v>
      </c>
      <c r="N10" s="322">
        <v>0</v>
      </c>
      <c r="O10" s="322">
        <v>0</v>
      </c>
      <c r="P10" s="322">
        <v>0</v>
      </c>
      <c r="Q10" s="322">
        <v>0</v>
      </c>
      <c r="R10" s="322">
        <v>8</v>
      </c>
      <c r="S10" s="322">
        <v>0</v>
      </c>
      <c r="T10" s="322">
        <v>0</v>
      </c>
      <c r="U10" s="322">
        <v>0</v>
      </c>
      <c r="V10" s="322">
        <v>0</v>
      </c>
      <c r="W10" s="322">
        <v>1</v>
      </c>
      <c r="X10" s="322">
        <v>5</v>
      </c>
      <c r="Y10" s="322">
        <v>3</v>
      </c>
      <c r="Z10" s="322">
        <v>3</v>
      </c>
      <c r="AA10" s="322">
        <v>1</v>
      </c>
      <c r="AB10" s="307">
        <v>1.7</v>
      </c>
      <c r="AC10" s="307">
        <v>1</v>
      </c>
      <c r="AD10" s="322">
        <v>2</v>
      </c>
      <c r="AE10" s="322">
        <v>12</v>
      </c>
      <c r="AF10" s="322" t="s">
        <v>1573</v>
      </c>
      <c r="AG10" s="307">
        <f t="shared" ca="1" si="1"/>
        <v>25.387480235036019</v>
      </c>
      <c r="AH10" s="307">
        <f t="shared" ca="1" si="2"/>
        <v>25.387480235036019</v>
      </c>
      <c r="AI10" s="307">
        <f t="shared" ca="1" si="3"/>
        <v>3.1343762512485891</v>
      </c>
      <c r="AJ10" s="322">
        <f t="shared" ca="1" si="68"/>
        <v>15</v>
      </c>
      <c r="AK10" s="322">
        <f t="shared" ca="1" si="69"/>
        <v>15</v>
      </c>
      <c r="AL10" s="322">
        <f t="shared" ca="1" si="70"/>
        <v>2</v>
      </c>
      <c r="AM10" s="322">
        <f t="shared" ca="1" si="71"/>
        <v>2</v>
      </c>
      <c r="AN10" s="322">
        <f t="shared" ca="1" si="72"/>
        <v>2</v>
      </c>
      <c r="AO10" s="324">
        <f t="shared" ca="1" si="4"/>
        <v>25727.88122731855</v>
      </c>
      <c r="AP10" s="324">
        <f t="shared" si="5"/>
        <v>73998.618777496755</v>
      </c>
      <c r="AQ10" s="324">
        <f t="shared" ca="1" si="6"/>
        <v>29220.757907426079</v>
      </c>
      <c r="AR10" s="324">
        <f t="shared" si="7"/>
        <v>81934.094249678878</v>
      </c>
      <c r="AS10" s="325">
        <f t="shared" ca="1" si="8"/>
        <v>12630</v>
      </c>
      <c r="AT10" s="325">
        <f t="shared" ca="1" si="9"/>
        <v>12630</v>
      </c>
      <c r="AU10" s="326">
        <f t="shared" ca="1" si="10"/>
        <v>52277.850000000006</v>
      </c>
      <c r="AV10" s="326">
        <f t="shared" ca="1" si="11"/>
        <v>52277.850000000006</v>
      </c>
      <c r="AW10" s="322">
        <f t="shared" si="12"/>
        <v>695.03472222222229</v>
      </c>
      <c r="AX10" s="322">
        <f t="shared" si="13"/>
        <v>216.66666666666669</v>
      </c>
      <c r="AY10" s="324">
        <f t="shared" ca="1" si="14"/>
        <v>164634.35000481532</v>
      </c>
      <c r="AZ10" s="324">
        <f t="shared" ca="1" si="15"/>
        <v>176062.70215710497</v>
      </c>
      <c r="BA10" s="322">
        <f t="shared" si="16"/>
        <v>3</v>
      </c>
      <c r="BB10" s="324">
        <f t="shared" si="17"/>
        <v>32670</v>
      </c>
      <c r="BC10" s="324">
        <f t="shared" si="18"/>
        <v>69093.750000000015</v>
      </c>
      <c r="BD10" s="327">
        <f t="shared" si="19"/>
        <v>1.6563146997929605E-4</v>
      </c>
      <c r="BE10" s="322">
        <f t="shared" si="73"/>
        <v>5</v>
      </c>
      <c r="BF10" s="322">
        <f t="shared" si="74"/>
        <v>3</v>
      </c>
      <c r="BG10" s="324">
        <f t="shared" si="20"/>
        <v>3440</v>
      </c>
      <c r="BH10" s="322">
        <f t="shared" si="21"/>
        <v>951.59722222222229</v>
      </c>
      <c r="BI10" s="322">
        <f t="shared" si="22"/>
        <v>337.50000000000006</v>
      </c>
      <c r="BJ10" s="322">
        <f t="shared" si="23"/>
        <v>1</v>
      </c>
      <c r="BK10" s="322">
        <f t="shared" si="24"/>
        <v>1</v>
      </c>
      <c r="BL10" s="326">
        <f t="shared" ca="1" si="25"/>
        <v>47505</v>
      </c>
      <c r="BM10" s="324">
        <f t="shared" si="75"/>
        <v>105203.75000000001</v>
      </c>
      <c r="BN10" s="324">
        <v>0</v>
      </c>
      <c r="BO10" s="324">
        <f t="shared" si="26"/>
        <v>55468.987847222219</v>
      </c>
      <c r="BP10" s="324">
        <f t="shared" si="27"/>
        <v>65684.909722222219</v>
      </c>
      <c r="BQ10" s="324">
        <f t="shared" si="28"/>
        <v>167844.12847222222</v>
      </c>
      <c r="BR10" s="324">
        <f t="shared" si="76"/>
        <v>65684.909722222219</v>
      </c>
      <c r="BS10" s="322">
        <f t="shared" si="29"/>
        <v>3</v>
      </c>
      <c r="BT10" s="324">
        <f t="shared" si="30"/>
        <v>54450</v>
      </c>
      <c r="BU10" s="324">
        <f t="shared" si="31"/>
        <v>115156.25000000001</v>
      </c>
      <c r="BV10" s="327">
        <f t="shared" si="32"/>
        <v>8.2815734989648027E-5</v>
      </c>
      <c r="BW10" s="322">
        <f t="shared" si="77"/>
        <v>3</v>
      </c>
      <c r="BX10" s="322">
        <f t="shared" si="78"/>
        <v>3</v>
      </c>
      <c r="BY10" s="324">
        <f t="shared" si="33"/>
        <v>2580</v>
      </c>
      <c r="BZ10" s="322">
        <f t="shared" si="34"/>
        <v>288.47222222222229</v>
      </c>
      <c r="CA10" s="322">
        <f t="shared" si="35"/>
        <v>165.62500000000003</v>
      </c>
      <c r="CB10" s="322">
        <f t="shared" si="36"/>
        <v>1</v>
      </c>
      <c r="CC10" s="322">
        <f t="shared" si="37"/>
        <v>1</v>
      </c>
      <c r="CD10" s="326">
        <f t="shared" ca="1" si="38"/>
        <v>47505</v>
      </c>
      <c r="CE10" s="324">
        <f t="shared" si="79"/>
        <v>172186.25</v>
      </c>
      <c r="CF10" s="324">
        <v>0</v>
      </c>
      <c r="CG10" s="324">
        <f t="shared" si="39"/>
        <v>53246.659722222219</v>
      </c>
      <c r="CH10" s="324">
        <f t="shared" si="40"/>
        <v>63156.440972222219</v>
      </c>
      <c r="CI10" s="324">
        <f t="shared" si="41"/>
        <v>162254.25347222222</v>
      </c>
      <c r="CJ10" s="324">
        <f t="shared" si="80"/>
        <v>63156.440972222219</v>
      </c>
      <c r="CK10" s="323">
        <f t="shared" si="42"/>
        <v>1.8550939958592134</v>
      </c>
      <c r="CL10" s="324">
        <f t="shared" si="81"/>
        <v>15555.736111111115</v>
      </c>
      <c r="CM10" s="324">
        <f t="shared" si="43"/>
        <v>44270.460000000006</v>
      </c>
      <c r="CN10" s="323">
        <f t="shared" si="44"/>
        <v>3.9696477895506028</v>
      </c>
      <c r="CO10" s="324">
        <f t="shared" si="82"/>
        <v>33287.150735294119</v>
      </c>
      <c r="CP10" s="323">
        <f t="shared" si="45"/>
        <v>92.036814725890338</v>
      </c>
      <c r="CQ10" s="323">
        <f t="shared" si="46"/>
        <v>156.46258503401359</v>
      </c>
      <c r="CR10" s="307">
        <f t="shared" si="83"/>
        <v>30.369791666666675</v>
      </c>
      <c r="CS10" s="307">
        <f t="shared" si="84"/>
        <v>17.864583333333339</v>
      </c>
      <c r="CT10" s="322">
        <f t="shared" si="85"/>
        <v>18</v>
      </c>
      <c r="CU10" s="322">
        <f t="shared" si="86"/>
        <v>11</v>
      </c>
      <c r="CV10" s="324">
        <f t="shared" si="47"/>
        <v>40005.013214516133</v>
      </c>
      <c r="CW10" s="324">
        <f t="shared" si="48"/>
        <v>24447.508075537633</v>
      </c>
      <c r="CX10" s="322">
        <f t="shared" si="87"/>
        <v>3</v>
      </c>
      <c r="CY10" s="322">
        <v>3</v>
      </c>
      <c r="CZ10" s="327">
        <f t="shared" si="49"/>
        <v>1.2422360248447205E-3</v>
      </c>
      <c r="DA10" s="322">
        <f t="shared" si="88"/>
        <v>10.416666666666668</v>
      </c>
      <c r="DB10" s="324">
        <f t="shared" si="50"/>
        <v>6458.3333333333339</v>
      </c>
      <c r="DC10" s="322">
        <f t="shared" si="89"/>
        <v>6</v>
      </c>
      <c r="DD10" s="324">
        <f t="shared" si="51"/>
        <v>2580</v>
      </c>
      <c r="DE10" s="322">
        <f t="shared" si="52"/>
        <v>11350.888888888889</v>
      </c>
      <c r="DF10" s="322">
        <f t="shared" si="53"/>
        <v>959.28437500000018</v>
      </c>
      <c r="DG10" s="322">
        <f t="shared" si="54"/>
        <v>1</v>
      </c>
      <c r="DH10" s="322">
        <f t="shared" si="55"/>
        <v>1</v>
      </c>
      <c r="DI10" s="326">
        <f t="shared" ca="1" si="56"/>
        <v>59970</v>
      </c>
      <c r="DJ10" s="324">
        <f t="shared" si="57"/>
        <v>157565.868136459</v>
      </c>
      <c r="DK10" s="324">
        <f t="shared" si="58"/>
        <v>72202.803527437994</v>
      </c>
      <c r="DL10" s="324">
        <f t="shared" si="59"/>
        <v>90309.723852430543</v>
      </c>
      <c r="DM10" s="324">
        <f t="shared" si="60"/>
        <v>105233.30727430555</v>
      </c>
      <c r="DN10" s="324">
        <f t="shared" si="61"/>
        <v>254469.14149305556</v>
      </c>
      <c r="DO10" s="324">
        <f t="shared" si="90"/>
        <v>105233.30727430555</v>
      </c>
    </row>
    <row r="11" spans="1:138" x14ac:dyDescent="0.25">
      <c r="A11" s="321" t="s">
        <v>1580</v>
      </c>
      <c r="B11" s="267">
        <v>20</v>
      </c>
      <c r="C11" s="322">
        <f t="shared" si="0"/>
        <v>6708.3333333333339</v>
      </c>
      <c r="D11" s="322">
        <f t="shared" si="62"/>
        <v>67083.333333333343</v>
      </c>
      <c r="E11" s="342">
        <v>0.4</v>
      </c>
      <c r="F11" s="342">
        <v>0.4</v>
      </c>
      <c r="G11" s="342">
        <v>0.1</v>
      </c>
      <c r="H11" s="342">
        <f t="shared" si="63"/>
        <v>9.9999999999999978E-2</v>
      </c>
      <c r="I11" s="322">
        <f t="shared" si="64"/>
        <v>8</v>
      </c>
      <c r="J11" s="322">
        <f t="shared" si="65"/>
        <v>8</v>
      </c>
      <c r="K11" s="322">
        <f t="shared" si="66"/>
        <v>2</v>
      </c>
      <c r="L11" s="322">
        <f t="shared" si="67"/>
        <v>2</v>
      </c>
      <c r="M11" s="322">
        <v>8</v>
      </c>
      <c r="N11" s="322">
        <v>0</v>
      </c>
      <c r="O11" s="322">
        <v>0</v>
      </c>
      <c r="P11" s="322">
        <v>0</v>
      </c>
      <c r="Q11" s="322">
        <v>0</v>
      </c>
      <c r="R11" s="322">
        <v>8</v>
      </c>
      <c r="S11" s="322">
        <v>0</v>
      </c>
      <c r="T11" s="322">
        <v>0</v>
      </c>
      <c r="U11" s="322">
        <v>0</v>
      </c>
      <c r="V11" s="322">
        <v>0</v>
      </c>
      <c r="W11" s="322">
        <v>1</v>
      </c>
      <c r="X11" s="322">
        <v>5</v>
      </c>
      <c r="Y11" s="322">
        <v>3</v>
      </c>
      <c r="Z11" s="322">
        <v>3</v>
      </c>
      <c r="AA11" s="322">
        <v>1</v>
      </c>
      <c r="AB11" s="307">
        <v>1.7</v>
      </c>
      <c r="AC11" s="307">
        <v>1</v>
      </c>
      <c r="AD11" s="322">
        <v>2</v>
      </c>
      <c r="AE11" s="322">
        <v>12</v>
      </c>
      <c r="AF11" s="322" t="s">
        <v>1573</v>
      </c>
      <c r="AG11" s="307">
        <f t="shared" ca="1" si="1"/>
        <v>20.309984188028814</v>
      </c>
      <c r="AH11" s="307">
        <f t="shared" ca="1" si="2"/>
        <v>20.309984188028814</v>
      </c>
      <c r="AI11" s="307">
        <f t="shared" ca="1" si="3"/>
        <v>2.5075010009988712</v>
      </c>
      <c r="AJ11" s="322">
        <f t="shared" ca="1" si="68"/>
        <v>12</v>
      </c>
      <c r="AK11" s="322">
        <f t="shared" ca="1" si="69"/>
        <v>12</v>
      </c>
      <c r="AL11" s="322">
        <f t="shared" ca="1" si="70"/>
        <v>2</v>
      </c>
      <c r="AM11" s="322">
        <f t="shared" ca="1" si="71"/>
        <v>2</v>
      </c>
      <c r="AN11" s="322">
        <f t="shared" ca="1" si="72"/>
        <v>2</v>
      </c>
      <c r="AO11" s="324">
        <f t="shared" ca="1" si="4"/>
        <v>20582.304981854842</v>
      </c>
      <c r="AP11" s="324">
        <f t="shared" si="5"/>
        <v>59198.895021997407</v>
      </c>
      <c r="AQ11" s="324">
        <f t="shared" ca="1" si="6"/>
        <v>24075.181661962371</v>
      </c>
      <c r="AR11" s="324">
        <f t="shared" si="7"/>
        <v>65547.275399743099</v>
      </c>
      <c r="AS11" s="325">
        <f t="shared" ca="1" si="8"/>
        <v>12630</v>
      </c>
      <c r="AT11" s="325">
        <f t="shared" ca="1" si="9"/>
        <v>12630</v>
      </c>
      <c r="AU11" s="326">
        <f t="shared" ca="1" si="10"/>
        <v>52277.850000000006</v>
      </c>
      <c r="AV11" s="326">
        <f t="shared" ca="1" si="11"/>
        <v>52277.850000000006</v>
      </c>
      <c r="AW11" s="322">
        <f t="shared" si="12"/>
        <v>556.02777777777783</v>
      </c>
      <c r="AX11" s="322">
        <f t="shared" si="13"/>
        <v>173.33333333333334</v>
      </c>
      <c r="AY11" s="324">
        <f t="shared" ca="1" si="14"/>
        <v>144689.05000385226</v>
      </c>
      <c r="AZ11" s="324">
        <f t="shared" ca="1" si="15"/>
        <v>154530.30706170548</v>
      </c>
      <c r="BA11" s="322">
        <f t="shared" si="16"/>
        <v>3</v>
      </c>
      <c r="BB11" s="324">
        <f t="shared" si="17"/>
        <v>32670</v>
      </c>
      <c r="BC11" s="324">
        <f t="shared" si="18"/>
        <v>55275.000000000007</v>
      </c>
      <c r="BD11" s="327">
        <f t="shared" si="19"/>
        <v>1.6563146997929605E-4</v>
      </c>
      <c r="BE11" s="322">
        <f t="shared" si="73"/>
        <v>4</v>
      </c>
      <c r="BF11" s="322">
        <f t="shared" si="74"/>
        <v>3</v>
      </c>
      <c r="BG11" s="324">
        <f t="shared" si="20"/>
        <v>3010</v>
      </c>
      <c r="BH11" s="322">
        <f t="shared" si="21"/>
        <v>761.27777777777783</v>
      </c>
      <c r="BI11" s="322">
        <f t="shared" si="22"/>
        <v>270</v>
      </c>
      <c r="BJ11" s="322">
        <f t="shared" si="23"/>
        <v>1</v>
      </c>
      <c r="BK11" s="322">
        <f t="shared" si="24"/>
        <v>1</v>
      </c>
      <c r="BL11" s="326">
        <f t="shared" ca="1" si="25"/>
        <v>47505</v>
      </c>
      <c r="BM11" s="324">
        <f t="shared" si="75"/>
        <v>90955</v>
      </c>
      <c r="BN11" s="324">
        <v>0</v>
      </c>
      <c r="BO11" s="324">
        <f t="shared" si="26"/>
        <v>54365.19027777778</v>
      </c>
      <c r="BP11" s="324">
        <f t="shared" si="27"/>
        <v>64427.927777777782</v>
      </c>
      <c r="BQ11" s="324">
        <f t="shared" si="28"/>
        <v>165055.30277777778</v>
      </c>
      <c r="BR11" s="324">
        <f t="shared" si="76"/>
        <v>64427.927777777782</v>
      </c>
      <c r="BS11" s="322">
        <f t="shared" si="29"/>
        <v>3</v>
      </c>
      <c r="BT11" s="324">
        <f t="shared" si="30"/>
        <v>54450</v>
      </c>
      <c r="BU11" s="324">
        <f t="shared" si="31"/>
        <v>92125</v>
      </c>
      <c r="BV11" s="327">
        <f t="shared" si="32"/>
        <v>8.2815734989648027E-5</v>
      </c>
      <c r="BW11" s="322">
        <f t="shared" si="77"/>
        <v>2</v>
      </c>
      <c r="BX11" s="322">
        <f t="shared" si="78"/>
        <v>3</v>
      </c>
      <c r="BY11" s="324">
        <f t="shared" si="33"/>
        <v>2150</v>
      </c>
      <c r="BZ11" s="322">
        <f t="shared" si="34"/>
        <v>230.77777777777783</v>
      </c>
      <c r="CA11" s="322">
        <f t="shared" si="35"/>
        <v>132.50000000000003</v>
      </c>
      <c r="CB11" s="322">
        <f t="shared" si="36"/>
        <v>1</v>
      </c>
      <c r="CC11" s="322">
        <f t="shared" si="37"/>
        <v>1</v>
      </c>
      <c r="CD11" s="326">
        <f t="shared" ca="1" si="38"/>
        <v>47505</v>
      </c>
      <c r="CE11" s="324">
        <f t="shared" si="79"/>
        <v>148725</v>
      </c>
      <c r="CF11" s="324">
        <v>0</v>
      </c>
      <c r="CG11" s="324">
        <f t="shared" si="39"/>
        <v>52587.327777777784</v>
      </c>
      <c r="CH11" s="324">
        <f t="shared" si="40"/>
        <v>62405.152777777781</v>
      </c>
      <c r="CI11" s="324">
        <f t="shared" si="41"/>
        <v>160583.40277777778</v>
      </c>
      <c r="CJ11" s="324">
        <f t="shared" si="80"/>
        <v>62405.152777777781</v>
      </c>
      <c r="CK11" s="323">
        <f t="shared" si="42"/>
        <v>1.8550939958592134</v>
      </c>
      <c r="CL11" s="324">
        <f t="shared" si="81"/>
        <v>12444.588888888891</v>
      </c>
      <c r="CM11" s="324">
        <f t="shared" si="43"/>
        <v>44270.460000000006</v>
      </c>
      <c r="CN11" s="323">
        <f t="shared" si="44"/>
        <v>3.9696477895506028</v>
      </c>
      <c r="CO11" s="324">
        <f t="shared" si="82"/>
        <v>26629.720588235297</v>
      </c>
      <c r="CP11" s="323">
        <f t="shared" si="45"/>
        <v>92.036814725890338</v>
      </c>
      <c r="CQ11" s="323">
        <f t="shared" si="46"/>
        <v>156.46258503401359</v>
      </c>
      <c r="CR11" s="307">
        <f t="shared" si="83"/>
        <v>24.295833333333338</v>
      </c>
      <c r="CS11" s="307">
        <f t="shared" si="84"/>
        <v>14.29166666666667</v>
      </c>
      <c r="CT11" s="322">
        <f t="shared" si="85"/>
        <v>15</v>
      </c>
      <c r="CU11" s="322">
        <f t="shared" si="86"/>
        <v>9</v>
      </c>
      <c r="CV11" s="324">
        <f t="shared" si="47"/>
        <v>33337.511012096773</v>
      </c>
      <c r="CW11" s="324">
        <f t="shared" si="48"/>
        <v>20002.506607258067</v>
      </c>
      <c r="CX11" s="322">
        <f t="shared" si="87"/>
        <v>3</v>
      </c>
      <c r="CY11" s="322">
        <v>3</v>
      </c>
      <c r="CZ11" s="327">
        <f t="shared" si="49"/>
        <v>1.2422360248447205E-3</v>
      </c>
      <c r="DA11" s="322">
        <f t="shared" si="88"/>
        <v>8.3333333333333339</v>
      </c>
      <c r="DB11" s="324">
        <f t="shared" si="50"/>
        <v>5166.666666666667</v>
      </c>
      <c r="DC11" s="322">
        <f t="shared" si="89"/>
        <v>6</v>
      </c>
      <c r="DD11" s="324">
        <f t="shared" si="51"/>
        <v>2580</v>
      </c>
      <c r="DE11" s="322">
        <f t="shared" si="52"/>
        <v>9080.7111111111117</v>
      </c>
      <c r="DF11" s="322">
        <f t="shared" si="53"/>
        <v>767.42750000000012</v>
      </c>
      <c r="DG11" s="322">
        <f t="shared" si="54"/>
        <v>1</v>
      </c>
      <c r="DH11" s="322">
        <f t="shared" si="55"/>
        <v>1</v>
      </c>
      <c r="DI11" s="326">
        <f t="shared" ca="1" si="56"/>
        <v>59970</v>
      </c>
      <c r="DJ11" s="324">
        <f t="shared" si="57"/>
        <v>136684.78709647903</v>
      </c>
      <c r="DK11" s="324">
        <f t="shared" si="58"/>
        <v>57782.242821950393</v>
      </c>
      <c r="DL11" s="324">
        <f t="shared" si="59"/>
        <v>82237.779081944449</v>
      </c>
      <c r="DM11" s="324">
        <f t="shared" si="60"/>
        <v>96066.645819444428</v>
      </c>
      <c r="DN11" s="324">
        <f t="shared" si="61"/>
        <v>234355.31319444443</v>
      </c>
      <c r="DO11" s="324">
        <f t="shared" si="90"/>
        <v>96066.645819444428</v>
      </c>
    </row>
    <row r="12" spans="1:138" x14ac:dyDescent="0.25">
      <c r="A12" s="321" t="s">
        <v>1581</v>
      </c>
      <c r="B12" s="267">
        <v>15</v>
      </c>
      <c r="C12" s="322">
        <f t="shared" si="0"/>
        <v>5031.25</v>
      </c>
      <c r="D12" s="322">
        <f t="shared" si="62"/>
        <v>50312.5</v>
      </c>
      <c r="E12" s="342">
        <v>0.4</v>
      </c>
      <c r="F12" s="342">
        <v>0.4</v>
      </c>
      <c r="G12" s="342">
        <v>0.1</v>
      </c>
      <c r="H12" s="342">
        <f t="shared" si="63"/>
        <v>9.9999999999999978E-2</v>
      </c>
      <c r="I12" s="322">
        <f t="shared" si="64"/>
        <v>6</v>
      </c>
      <c r="J12" s="322">
        <f t="shared" si="65"/>
        <v>6</v>
      </c>
      <c r="K12" s="322">
        <f t="shared" si="66"/>
        <v>2</v>
      </c>
      <c r="L12" s="322">
        <f t="shared" si="67"/>
        <v>1</v>
      </c>
      <c r="M12" s="322">
        <v>8</v>
      </c>
      <c r="N12" s="322">
        <v>0</v>
      </c>
      <c r="O12" s="322">
        <v>0</v>
      </c>
      <c r="P12" s="322">
        <v>0</v>
      </c>
      <c r="Q12" s="322">
        <v>0</v>
      </c>
      <c r="R12" s="322">
        <v>8</v>
      </c>
      <c r="S12" s="322">
        <v>0</v>
      </c>
      <c r="T12" s="322">
        <v>0</v>
      </c>
      <c r="U12" s="322">
        <v>0</v>
      </c>
      <c r="V12" s="322">
        <v>0</v>
      </c>
      <c r="W12" s="322">
        <v>1</v>
      </c>
      <c r="X12" s="322">
        <v>5</v>
      </c>
      <c r="Y12" s="322">
        <v>3</v>
      </c>
      <c r="Z12" s="322">
        <v>3</v>
      </c>
      <c r="AA12" s="322">
        <v>1</v>
      </c>
      <c r="AB12" s="307">
        <v>1.7</v>
      </c>
      <c r="AC12" s="307">
        <v>1</v>
      </c>
      <c r="AD12" s="322">
        <v>2</v>
      </c>
      <c r="AE12" s="322">
        <v>12</v>
      </c>
      <c r="AF12" s="322" t="s">
        <v>1573</v>
      </c>
      <c r="AG12" s="307">
        <f t="shared" ca="1" si="1"/>
        <v>15.232488141021612</v>
      </c>
      <c r="AH12" s="307">
        <f t="shared" ca="1" si="2"/>
        <v>15.232488141021612</v>
      </c>
      <c r="AI12" s="307">
        <f t="shared" ca="1" si="3"/>
        <v>1.8806257507491535</v>
      </c>
      <c r="AJ12" s="322">
        <f t="shared" ca="1" si="68"/>
        <v>9</v>
      </c>
      <c r="AK12" s="322">
        <f t="shared" ca="1" si="69"/>
        <v>9</v>
      </c>
      <c r="AL12" s="322">
        <f t="shared" ca="1" si="70"/>
        <v>2</v>
      </c>
      <c r="AM12" s="322">
        <f t="shared" ca="1" si="71"/>
        <v>1</v>
      </c>
      <c r="AN12" s="322">
        <f t="shared" ca="1" si="72"/>
        <v>2</v>
      </c>
      <c r="AO12" s="324">
        <f t="shared" ca="1" si="4"/>
        <v>15436.728736391131</v>
      </c>
      <c r="AP12" s="324">
        <f t="shared" si="5"/>
        <v>44399.171266498051</v>
      </c>
      <c r="AQ12" s="324">
        <f t="shared" ca="1" si="6"/>
        <v>18929.605416498656</v>
      </c>
      <c r="AR12" s="324">
        <f t="shared" si="7"/>
        <v>49160.456549807328</v>
      </c>
      <c r="AS12" s="325">
        <f t="shared" ca="1" si="8"/>
        <v>9140</v>
      </c>
      <c r="AT12" s="325">
        <f t="shared" ca="1" si="9"/>
        <v>12260</v>
      </c>
      <c r="AU12" s="326">
        <f t="shared" ca="1" si="10"/>
        <v>49194.825000000004</v>
      </c>
      <c r="AV12" s="326">
        <f t="shared" ca="1" si="11"/>
        <v>52277.850000000006</v>
      </c>
      <c r="AW12" s="322">
        <f t="shared" si="12"/>
        <v>417.02083333333331</v>
      </c>
      <c r="AX12" s="322">
        <f t="shared" si="13"/>
        <v>130</v>
      </c>
      <c r="AY12" s="324">
        <f t="shared" ca="1" si="14"/>
        <v>118170.7250028892</v>
      </c>
      <c r="AZ12" s="324">
        <f t="shared" ca="1" si="15"/>
        <v>132627.91196630598</v>
      </c>
      <c r="BA12" s="322">
        <f t="shared" si="16"/>
        <v>3</v>
      </c>
      <c r="BB12" s="324">
        <f t="shared" si="17"/>
        <v>32670</v>
      </c>
      <c r="BC12" s="324">
        <f t="shared" si="18"/>
        <v>41456.25</v>
      </c>
      <c r="BD12" s="327">
        <f t="shared" si="19"/>
        <v>1.6563146997929605E-4</v>
      </c>
      <c r="BE12" s="322">
        <f t="shared" si="73"/>
        <v>3</v>
      </c>
      <c r="BF12" s="322">
        <f t="shared" si="74"/>
        <v>3</v>
      </c>
      <c r="BG12" s="324">
        <f t="shared" si="20"/>
        <v>2580</v>
      </c>
      <c r="BH12" s="322">
        <f t="shared" si="21"/>
        <v>570.95833333333326</v>
      </c>
      <c r="BI12" s="322">
        <f t="shared" si="22"/>
        <v>202.5</v>
      </c>
      <c r="BJ12" s="322">
        <f t="shared" si="23"/>
        <v>1</v>
      </c>
      <c r="BK12" s="322">
        <f t="shared" si="24"/>
        <v>1</v>
      </c>
      <c r="BL12" s="326">
        <f t="shared" ca="1" si="25"/>
        <v>43350</v>
      </c>
      <c r="BM12" s="324">
        <f t="shared" si="75"/>
        <v>76706.25</v>
      </c>
      <c r="BN12" s="324">
        <v>0</v>
      </c>
      <c r="BO12" s="324">
        <f t="shared" si="26"/>
        <v>53261.392708333333</v>
      </c>
      <c r="BP12" s="324">
        <f t="shared" si="27"/>
        <v>63170.945833333331</v>
      </c>
      <c r="BQ12" s="324">
        <f t="shared" si="28"/>
        <v>162266.4770833333</v>
      </c>
      <c r="BR12" s="324">
        <f t="shared" si="76"/>
        <v>63170.945833333331</v>
      </c>
      <c r="BS12" s="322">
        <f t="shared" si="29"/>
        <v>3</v>
      </c>
      <c r="BT12" s="324">
        <f t="shared" si="30"/>
        <v>54450</v>
      </c>
      <c r="BU12" s="324">
        <f t="shared" si="31"/>
        <v>69093.75</v>
      </c>
      <c r="BV12" s="327">
        <f t="shared" si="32"/>
        <v>8.2815734989648027E-5</v>
      </c>
      <c r="BW12" s="322">
        <f t="shared" si="77"/>
        <v>2</v>
      </c>
      <c r="BX12" s="322">
        <f t="shared" si="78"/>
        <v>3</v>
      </c>
      <c r="BY12" s="324">
        <f t="shared" si="33"/>
        <v>2150</v>
      </c>
      <c r="BZ12" s="322">
        <f t="shared" si="34"/>
        <v>173.08333333333334</v>
      </c>
      <c r="CA12" s="322">
        <f t="shared" si="35"/>
        <v>99.375</v>
      </c>
      <c r="CB12" s="322">
        <f t="shared" si="36"/>
        <v>1</v>
      </c>
      <c r="CC12" s="322">
        <f t="shared" si="37"/>
        <v>1</v>
      </c>
      <c r="CD12" s="326">
        <f t="shared" ca="1" si="38"/>
        <v>43350</v>
      </c>
      <c r="CE12" s="324">
        <f t="shared" si="79"/>
        <v>125693.75</v>
      </c>
      <c r="CF12" s="324">
        <v>0</v>
      </c>
      <c r="CG12" s="324">
        <f t="shared" si="39"/>
        <v>51927.995833333334</v>
      </c>
      <c r="CH12" s="324">
        <f t="shared" si="40"/>
        <v>61653.864583333336</v>
      </c>
      <c r="CI12" s="324">
        <f t="shared" si="41"/>
        <v>158912.55208333334</v>
      </c>
      <c r="CJ12" s="324">
        <f t="shared" si="80"/>
        <v>61653.864583333336</v>
      </c>
      <c r="CK12" s="323">
        <f t="shared" si="42"/>
        <v>1.8550939958592134</v>
      </c>
      <c r="CL12" s="324">
        <f t="shared" si="81"/>
        <v>9333.4416666666675</v>
      </c>
      <c r="CM12" s="324">
        <f t="shared" si="43"/>
        <v>41866.200000000004</v>
      </c>
      <c r="CN12" s="323">
        <f t="shared" si="44"/>
        <v>3.9696477895506028</v>
      </c>
      <c r="CO12" s="324">
        <f t="shared" si="82"/>
        <v>19972.290441176472</v>
      </c>
      <c r="CP12" s="323">
        <f t="shared" si="45"/>
        <v>92.036814725890338</v>
      </c>
      <c r="CQ12" s="323">
        <f t="shared" si="46"/>
        <v>156.46258503401359</v>
      </c>
      <c r="CR12" s="307">
        <f t="shared" si="83"/>
        <v>18.221875000000004</v>
      </c>
      <c r="CS12" s="307">
        <f t="shared" si="84"/>
        <v>10.718750000000002</v>
      </c>
      <c r="CT12" s="322">
        <f t="shared" si="85"/>
        <v>11</v>
      </c>
      <c r="CU12" s="322">
        <f t="shared" si="86"/>
        <v>7</v>
      </c>
      <c r="CV12" s="324">
        <f t="shared" si="47"/>
        <v>24447.508075537633</v>
      </c>
      <c r="CW12" s="324">
        <f t="shared" si="48"/>
        <v>15557.505138978495</v>
      </c>
      <c r="CX12" s="322">
        <f t="shared" si="87"/>
        <v>2</v>
      </c>
      <c r="CY12" s="322">
        <v>3</v>
      </c>
      <c r="CZ12" s="327">
        <f t="shared" si="49"/>
        <v>1.2422360248447205E-3</v>
      </c>
      <c r="DA12" s="322">
        <f t="shared" si="88"/>
        <v>6.25</v>
      </c>
      <c r="DB12" s="324">
        <f t="shared" si="50"/>
        <v>3875</v>
      </c>
      <c r="DC12" s="322">
        <f t="shared" si="89"/>
        <v>5</v>
      </c>
      <c r="DD12" s="324">
        <f t="shared" si="51"/>
        <v>2150</v>
      </c>
      <c r="DE12" s="322">
        <f t="shared" si="52"/>
        <v>6810.5333333333328</v>
      </c>
      <c r="DF12" s="322">
        <f t="shared" si="53"/>
        <v>575.57062500000006</v>
      </c>
      <c r="DG12" s="322">
        <f t="shared" si="54"/>
        <v>1</v>
      </c>
      <c r="DH12" s="322">
        <f t="shared" si="55"/>
        <v>1</v>
      </c>
      <c r="DI12" s="326">
        <f t="shared" ca="1" si="56"/>
        <v>51660</v>
      </c>
      <c r="DJ12" s="324">
        <f t="shared" si="57"/>
        <v>111176.94532235926</v>
      </c>
      <c r="DK12" s="324">
        <f t="shared" si="58"/>
        <v>43311.682116462798</v>
      </c>
      <c r="DL12" s="324">
        <f t="shared" si="59"/>
        <v>74165.834311458326</v>
      </c>
      <c r="DM12" s="324">
        <f t="shared" si="60"/>
        <v>86899.984364583332</v>
      </c>
      <c r="DN12" s="324">
        <f t="shared" si="61"/>
        <v>214241.4848958333</v>
      </c>
      <c r="DO12" s="324">
        <f t="shared" si="90"/>
        <v>86899.984364583332</v>
      </c>
    </row>
    <row r="13" spans="1:138" x14ac:dyDescent="0.25">
      <c r="A13" s="321" t="s">
        <v>1582</v>
      </c>
      <c r="B13" s="267">
        <v>10</v>
      </c>
      <c r="C13" s="322">
        <f t="shared" si="0"/>
        <v>3354.166666666667</v>
      </c>
      <c r="D13" s="322">
        <f t="shared" si="62"/>
        <v>33541.666666666672</v>
      </c>
      <c r="E13" s="342">
        <v>0.4</v>
      </c>
      <c r="F13" s="342">
        <v>0.4</v>
      </c>
      <c r="G13" s="342">
        <v>0.1</v>
      </c>
      <c r="H13" s="342">
        <f t="shared" si="63"/>
        <v>9.9999999999999978E-2</v>
      </c>
      <c r="I13" s="322">
        <f t="shared" si="64"/>
        <v>4</v>
      </c>
      <c r="J13" s="322">
        <f t="shared" si="65"/>
        <v>4</v>
      </c>
      <c r="K13" s="322">
        <f t="shared" si="66"/>
        <v>1</v>
      </c>
      <c r="L13" s="322">
        <f t="shared" si="67"/>
        <v>1</v>
      </c>
      <c r="M13" s="322">
        <v>8</v>
      </c>
      <c r="N13" s="322">
        <v>0</v>
      </c>
      <c r="O13" s="322">
        <v>0</v>
      </c>
      <c r="P13" s="322">
        <v>0</v>
      </c>
      <c r="Q13" s="322">
        <v>0</v>
      </c>
      <c r="R13" s="322">
        <v>8</v>
      </c>
      <c r="S13" s="322">
        <v>0</v>
      </c>
      <c r="T13" s="322">
        <v>0</v>
      </c>
      <c r="U13" s="322">
        <v>0</v>
      </c>
      <c r="V13" s="322">
        <v>0</v>
      </c>
      <c r="W13" s="322">
        <v>1</v>
      </c>
      <c r="X13" s="322">
        <v>5</v>
      </c>
      <c r="Y13" s="322">
        <v>3</v>
      </c>
      <c r="Z13" s="322">
        <v>3</v>
      </c>
      <c r="AA13" s="322">
        <v>1</v>
      </c>
      <c r="AB13" s="307">
        <v>1.7</v>
      </c>
      <c r="AC13" s="307">
        <v>1</v>
      </c>
      <c r="AD13" s="322">
        <v>2</v>
      </c>
      <c r="AE13" s="322">
        <v>12</v>
      </c>
      <c r="AF13" s="322" t="s">
        <v>1573</v>
      </c>
      <c r="AG13" s="307">
        <f t="shared" ca="1" si="1"/>
        <v>10.154992094014407</v>
      </c>
      <c r="AH13" s="307">
        <f t="shared" ca="1" si="2"/>
        <v>10.154992094014407</v>
      </c>
      <c r="AI13" s="307">
        <f t="shared" ca="1" si="3"/>
        <v>1.2537505004994356</v>
      </c>
      <c r="AJ13" s="322">
        <f t="shared" ca="1" si="68"/>
        <v>6</v>
      </c>
      <c r="AK13" s="322">
        <f t="shared" ca="1" si="69"/>
        <v>6</v>
      </c>
      <c r="AL13" s="322">
        <f t="shared" ca="1" si="70"/>
        <v>1</v>
      </c>
      <c r="AM13" s="322">
        <f t="shared" ca="1" si="71"/>
        <v>1</v>
      </c>
      <c r="AN13" s="322">
        <f t="shared" ca="1" si="72"/>
        <v>1</v>
      </c>
      <c r="AO13" s="324">
        <f t="shared" ca="1" si="4"/>
        <v>10291.152490927421</v>
      </c>
      <c r="AP13" s="324">
        <f t="shared" si="5"/>
        <v>29599.447510998703</v>
      </c>
      <c r="AQ13" s="324">
        <f t="shared" ca="1" si="6"/>
        <v>12037.590830981186</v>
      </c>
      <c r="AR13" s="324">
        <f t="shared" si="7"/>
        <v>32773.63769987155</v>
      </c>
      <c r="AS13" s="325">
        <f t="shared" ca="1" si="8"/>
        <v>9140</v>
      </c>
      <c r="AT13" s="325">
        <f t="shared" ca="1" si="9"/>
        <v>9140</v>
      </c>
      <c r="AU13" s="326">
        <f t="shared" ca="1" si="10"/>
        <v>49194.825000000004</v>
      </c>
      <c r="AV13" s="326">
        <f t="shared" ca="1" si="11"/>
        <v>49194.825000000004</v>
      </c>
      <c r="AW13" s="322">
        <f t="shared" si="12"/>
        <v>278.01388888888891</v>
      </c>
      <c r="AX13" s="322">
        <f t="shared" si="13"/>
        <v>86.666666666666671</v>
      </c>
      <c r="AY13" s="324">
        <f t="shared" ca="1" si="14"/>
        <v>98225.425001926138</v>
      </c>
      <c r="AZ13" s="324">
        <f t="shared" ca="1" si="15"/>
        <v>103146.05353085275</v>
      </c>
      <c r="BA13" s="322">
        <f t="shared" si="16"/>
        <v>3</v>
      </c>
      <c r="BB13" s="324">
        <f t="shared" si="17"/>
        <v>32670</v>
      </c>
      <c r="BC13" s="324">
        <f t="shared" si="18"/>
        <v>27637.500000000004</v>
      </c>
      <c r="BD13" s="327">
        <f t="shared" si="19"/>
        <v>1.6563146997929605E-4</v>
      </c>
      <c r="BE13" s="322">
        <f t="shared" si="73"/>
        <v>2</v>
      </c>
      <c r="BF13" s="322">
        <f t="shared" si="74"/>
        <v>3</v>
      </c>
      <c r="BG13" s="324">
        <f t="shared" si="20"/>
        <v>2150</v>
      </c>
      <c r="BH13" s="322">
        <f t="shared" si="21"/>
        <v>380.63888888888891</v>
      </c>
      <c r="BI13" s="322">
        <f t="shared" si="22"/>
        <v>135</v>
      </c>
      <c r="BJ13" s="322">
        <f t="shared" si="23"/>
        <v>1</v>
      </c>
      <c r="BK13" s="322">
        <f t="shared" si="24"/>
        <v>1</v>
      </c>
      <c r="BL13" s="326">
        <f t="shared" ca="1" si="25"/>
        <v>39195</v>
      </c>
      <c r="BM13" s="324">
        <f t="shared" si="75"/>
        <v>62457.5</v>
      </c>
      <c r="BN13" s="324">
        <v>0</v>
      </c>
      <c r="BO13" s="324">
        <f t="shared" si="26"/>
        <v>52157.595138888886</v>
      </c>
      <c r="BP13" s="324">
        <f t="shared" si="27"/>
        <v>61913.963888888895</v>
      </c>
      <c r="BQ13" s="324">
        <f t="shared" si="28"/>
        <v>159477.65138888889</v>
      </c>
      <c r="BR13" s="324">
        <f t="shared" si="76"/>
        <v>61913.963888888895</v>
      </c>
      <c r="BS13" s="322">
        <f t="shared" si="29"/>
        <v>3</v>
      </c>
      <c r="BT13" s="324">
        <f t="shared" si="30"/>
        <v>54450</v>
      </c>
      <c r="BU13" s="324">
        <f t="shared" si="31"/>
        <v>46062.5</v>
      </c>
      <c r="BV13" s="327">
        <f t="shared" si="32"/>
        <v>8.2815734989648027E-5</v>
      </c>
      <c r="BW13" s="322">
        <f t="shared" si="77"/>
        <v>1</v>
      </c>
      <c r="BX13" s="322">
        <f t="shared" si="78"/>
        <v>3</v>
      </c>
      <c r="BY13" s="324">
        <f t="shared" si="33"/>
        <v>1720</v>
      </c>
      <c r="BZ13" s="322">
        <f t="shared" si="34"/>
        <v>115.38888888888891</v>
      </c>
      <c r="CA13" s="322">
        <f t="shared" si="35"/>
        <v>66.250000000000014</v>
      </c>
      <c r="CB13" s="322">
        <f t="shared" si="36"/>
        <v>1</v>
      </c>
      <c r="CC13" s="322">
        <f t="shared" si="37"/>
        <v>1</v>
      </c>
      <c r="CD13" s="326">
        <f t="shared" ca="1" si="38"/>
        <v>39195</v>
      </c>
      <c r="CE13" s="324">
        <f t="shared" si="79"/>
        <v>102232.5</v>
      </c>
      <c r="CF13" s="324">
        <v>0</v>
      </c>
      <c r="CG13" s="324">
        <f t="shared" si="39"/>
        <v>51268.663888888885</v>
      </c>
      <c r="CH13" s="324">
        <f t="shared" si="40"/>
        <v>60902.576388888891</v>
      </c>
      <c r="CI13" s="324">
        <f t="shared" si="41"/>
        <v>157241.70138888888</v>
      </c>
      <c r="CJ13" s="324">
        <f t="shared" si="80"/>
        <v>60902.576388888891</v>
      </c>
      <c r="CK13" s="323">
        <f t="shared" si="42"/>
        <v>1.8550939958592134</v>
      </c>
      <c r="CL13" s="324">
        <f t="shared" si="81"/>
        <v>6222.2944444444456</v>
      </c>
      <c r="CM13" s="324">
        <f t="shared" si="43"/>
        <v>41866.200000000004</v>
      </c>
      <c r="CN13" s="323">
        <f t="shared" si="44"/>
        <v>3.9696477895506028</v>
      </c>
      <c r="CO13" s="324">
        <f t="shared" si="82"/>
        <v>13314.860294117649</v>
      </c>
      <c r="CP13" s="323">
        <f t="shared" si="45"/>
        <v>92.036814725890338</v>
      </c>
      <c r="CQ13" s="323">
        <f t="shared" si="46"/>
        <v>156.46258503401359</v>
      </c>
      <c r="CR13" s="307">
        <f t="shared" si="83"/>
        <v>12.147916666666669</v>
      </c>
      <c r="CS13" s="307">
        <f t="shared" si="84"/>
        <v>7.1458333333333348</v>
      </c>
      <c r="CT13" s="322">
        <f t="shared" si="85"/>
        <v>8</v>
      </c>
      <c r="CU13" s="322">
        <f t="shared" si="86"/>
        <v>5</v>
      </c>
      <c r="CV13" s="324">
        <f t="shared" si="47"/>
        <v>17780.00587311828</v>
      </c>
      <c r="CW13" s="324">
        <f t="shared" si="48"/>
        <v>11112.503670698925</v>
      </c>
      <c r="CX13" s="322">
        <f t="shared" si="87"/>
        <v>2</v>
      </c>
      <c r="CY13" s="322">
        <v>3</v>
      </c>
      <c r="CZ13" s="327">
        <f t="shared" si="49"/>
        <v>1.2422360248447205E-3</v>
      </c>
      <c r="DA13" s="322">
        <f t="shared" si="88"/>
        <v>4.166666666666667</v>
      </c>
      <c r="DB13" s="324">
        <f t="shared" si="50"/>
        <v>2583.3333333333335</v>
      </c>
      <c r="DC13" s="322">
        <f t="shared" si="89"/>
        <v>5</v>
      </c>
      <c r="DD13" s="324">
        <f t="shared" si="51"/>
        <v>2150</v>
      </c>
      <c r="DE13" s="322">
        <f t="shared" si="52"/>
        <v>4540.3555555555558</v>
      </c>
      <c r="DF13" s="322">
        <f t="shared" si="53"/>
        <v>383.71375000000006</v>
      </c>
      <c r="DG13" s="322">
        <f t="shared" si="54"/>
        <v>1</v>
      </c>
      <c r="DH13" s="322">
        <f t="shared" si="55"/>
        <v>1</v>
      </c>
      <c r="DI13" s="326">
        <f t="shared" ca="1" si="56"/>
        <v>47505</v>
      </c>
      <c r="DJ13" s="324">
        <f t="shared" si="57"/>
        <v>90295.864282379291</v>
      </c>
      <c r="DK13" s="324">
        <f t="shared" si="58"/>
        <v>28891.121410975196</v>
      </c>
      <c r="DL13" s="324">
        <f t="shared" si="59"/>
        <v>66093.889540972217</v>
      </c>
      <c r="DM13" s="324">
        <f t="shared" si="60"/>
        <v>77733.322909722221</v>
      </c>
      <c r="DN13" s="324">
        <f t="shared" si="61"/>
        <v>194127.65659722223</v>
      </c>
      <c r="DO13" s="324">
        <f t="shared" si="90"/>
        <v>77733.322909722221</v>
      </c>
    </row>
    <row r="14" spans="1:138" x14ac:dyDescent="0.25">
      <c r="A14" s="321" t="s">
        <v>1583</v>
      </c>
      <c r="B14" s="267">
        <v>5</v>
      </c>
      <c r="C14" s="322">
        <f t="shared" si="0"/>
        <v>1677.0833333333335</v>
      </c>
      <c r="D14" s="322">
        <f t="shared" si="62"/>
        <v>16770.833333333336</v>
      </c>
      <c r="E14" s="342">
        <v>0.4</v>
      </c>
      <c r="F14" s="342">
        <v>0.4</v>
      </c>
      <c r="G14" s="342">
        <v>0.1</v>
      </c>
      <c r="H14" s="342">
        <f t="shared" si="63"/>
        <v>9.9999999999999978E-2</v>
      </c>
      <c r="I14" s="322">
        <f t="shared" si="64"/>
        <v>2</v>
      </c>
      <c r="J14" s="322">
        <f t="shared" si="65"/>
        <v>2</v>
      </c>
      <c r="K14" s="322">
        <f t="shared" si="66"/>
        <v>1</v>
      </c>
      <c r="L14" s="322">
        <f t="shared" si="67"/>
        <v>0</v>
      </c>
      <c r="M14" s="322">
        <v>8</v>
      </c>
      <c r="N14" s="322">
        <v>0</v>
      </c>
      <c r="O14" s="322">
        <v>0</v>
      </c>
      <c r="P14" s="322">
        <v>0</v>
      </c>
      <c r="Q14" s="322">
        <v>0</v>
      </c>
      <c r="R14" s="322">
        <v>8</v>
      </c>
      <c r="S14" s="322">
        <v>0</v>
      </c>
      <c r="T14" s="322">
        <v>0</v>
      </c>
      <c r="U14" s="322">
        <v>0</v>
      </c>
      <c r="V14" s="322">
        <v>0</v>
      </c>
      <c r="W14" s="322">
        <v>1</v>
      </c>
      <c r="X14" s="322">
        <v>5</v>
      </c>
      <c r="Y14" s="322">
        <v>3</v>
      </c>
      <c r="Z14" s="322">
        <v>3</v>
      </c>
      <c r="AA14" s="322">
        <v>1</v>
      </c>
      <c r="AB14" s="307">
        <v>1.7</v>
      </c>
      <c r="AC14" s="307">
        <v>1</v>
      </c>
      <c r="AD14" s="322">
        <v>2</v>
      </c>
      <c r="AE14" s="322">
        <v>12</v>
      </c>
      <c r="AF14" s="322" t="s">
        <v>1573</v>
      </c>
      <c r="AG14" s="307">
        <f t="shared" ca="1" si="1"/>
        <v>5.0774960470072035</v>
      </c>
      <c r="AH14" s="307">
        <f t="shared" ca="1" si="2"/>
        <v>5.0774960470072035</v>
      </c>
      <c r="AI14" s="307">
        <f t="shared" ca="1" si="3"/>
        <v>0.6268752502497178</v>
      </c>
      <c r="AJ14" s="322">
        <f t="shared" ca="1" si="68"/>
        <v>3</v>
      </c>
      <c r="AK14" s="322">
        <f t="shared" ca="1" si="69"/>
        <v>3</v>
      </c>
      <c r="AL14" s="322">
        <f t="shared" ca="1" si="70"/>
        <v>1</v>
      </c>
      <c r="AM14" s="322">
        <f t="shared" ca="1" si="71"/>
        <v>1</v>
      </c>
      <c r="AN14" s="322">
        <f t="shared" ca="1" si="72"/>
        <v>1</v>
      </c>
      <c r="AO14" s="324">
        <f t="shared" ca="1" si="4"/>
        <v>5145.5762454637106</v>
      </c>
      <c r="AP14" s="324">
        <f t="shared" si="5"/>
        <v>14799.723755499352</v>
      </c>
      <c r="AQ14" s="324">
        <f t="shared" ca="1" si="6"/>
        <v>6892.0145855174742</v>
      </c>
      <c r="AR14" s="324">
        <f t="shared" si="7"/>
        <v>16386.818849935775</v>
      </c>
      <c r="AS14" s="325">
        <f t="shared" ca="1" si="8"/>
        <v>9140</v>
      </c>
      <c r="AT14" s="325">
        <f t="shared" ca="1" si="9"/>
        <v>9140</v>
      </c>
      <c r="AU14" s="326">
        <f t="shared" ca="1" si="10"/>
        <v>49194.825000000004</v>
      </c>
      <c r="AV14" s="326">
        <f t="shared" ca="1" si="11"/>
        <v>49194.825000000004</v>
      </c>
      <c r="AW14" s="322">
        <f t="shared" si="12"/>
        <v>139.00694444444446</v>
      </c>
      <c r="AX14" s="322">
        <f t="shared" si="13"/>
        <v>43.333333333333336</v>
      </c>
      <c r="AY14" s="324">
        <f t="shared" ca="1" si="14"/>
        <v>78280.125000963075</v>
      </c>
      <c r="AZ14" s="324">
        <f t="shared" ca="1" si="15"/>
        <v>81613.658435453253</v>
      </c>
      <c r="BA14" s="322">
        <f t="shared" si="16"/>
        <v>3</v>
      </c>
      <c r="BB14" s="324">
        <f t="shared" si="17"/>
        <v>32670</v>
      </c>
      <c r="BC14" s="324">
        <f t="shared" si="18"/>
        <v>13818.750000000002</v>
      </c>
      <c r="BD14" s="327">
        <f t="shared" si="19"/>
        <v>1.6563146997929605E-4</v>
      </c>
      <c r="BE14" s="322">
        <f t="shared" si="73"/>
        <v>1</v>
      </c>
      <c r="BF14" s="322">
        <f t="shared" si="74"/>
        <v>3</v>
      </c>
      <c r="BG14" s="324">
        <f t="shared" si="20"/>
        <v>1720</v>
      </c>
      <c r="BH14" s="322">
        <f t="shared" si="21"/>
        <v>190.31944444444446</v>
      </c>
      <c r="BI14" s="322">
        <f t="shared" si="22"/>
        <v>67.5</v>
      </c>
      <c r="BJ14" s="322">
        <f t="shared" si="23"/>
        <v>1</v>
      </c>
      <c r="BK14" s="322">
        <f t="shared" si="24"/>
        <v>1</v>
      </c>
      <c r="BL14" s="326">
        <f t="shared" ca="1" si="25"/>
        <v>39195</v>
      </c>
      <c r="BM14" s="324">
        <f t="shared" si="75"/>
        <v>48208.75</v>
      </c>
      <c r="BN14" s="324">
        <v>0</v>
      </c>
      <c r="BO14" s="324">
        <f t="shared" si="26"/>
        <v>51053.797569444447</v>
      </c>
      <c r="BP14" s="324">
        <f t="shared" si="27"/>
        <v>60656.981944444444</v>
      </c>
      <c r="BQ14" s="324">
        <f t="shared" si="28"/>
        <v>156688.82569444441</v>
      </c>
      <c r="BR14" s="324">
        <f t="shared" si="76"/>
        <v>60656.981944444444</v>
      </c>
      <c r="BS14" s="322">
        <f t="shared" si="29"/>
        <v>3</v>
      </c>
      <c r="BT14" s="324">
        <f t="shared" si="30"/>
        <v>54450</v>
      </c>
      <c r="BU14" s="324">
        <f t="shared" si="31"/>
        <v>23031.25</v>
      </c>
      <c r="BV14" s="327">
        <f t="shared" si="32"/>
        <v>8.2815734989648027E-5</v>
      </c>
      <c r="BW14" s="322">
        <f t="shared" si="77"/>
        <v>1</v>
      </c>
      <c r="BX14" s="322">
        <f t="shared" si="78"/>
        <v>3</v>
      </c>
      <c r="BY14" s="324">
        <f t="shared" si="33"/>
        <v>1720</v>
      </c>
      <c r="BZ14" s="322">
        <f t="shared" si="34"/>
        <v>57.694444444444457</v>
      </c>
      <c r="CA14" s="322">
        <f t="shared" si="35"/>
        <v>33.125000000000007</v>
      </c>
      <c r="CB14" s="322">
        <f t="shared" si="36"/>
        <v>1</v>
      </c>
      <c r="CC14" s="322">
        <f t="shared" si="37"/>
        <v>1</v>
      </c>
      <c r="CD14" s="326">
        <f t="shared" ca="1" si="38"/>
        <v>39195</v>
      </c>
      <c r="CE14" s="324">
        <f t="shared" si="79"/>
        <v>79201.25</v>
      </c>
      <c r="CF14" s="324">
        <v>0</v>
      </c>
      <c r="CG14" s="324">
        <f t="shared" si="39"/>
        <v>50609.33194444445</v>
      </c>
      <c r="CH14" s="324">
        <f t="shared" si="40"/>
        <v>60151.288194444445</v>
      </c>
      <c r="CI14" s="324">
        <f t="shared" si="41"/>
        <v>155570.85069444444</v>
      </c>
      <c r="CJ14" s="324">
        <f t="shared" si="80"/>
        <v>60151.288194444445</v>
      </c>
      <c r="CK14" s="323">
        <f t="shared" si="42"/>
        <v>1.8550939958592134</v>
      </c>
      <c r="CL14" s="324">
        <f t="shared" si="81"/>
        <v>3111.1472222222228</v>
      </c>
      <c r="CM14" s="324">
        <f t="shared" si="43"/>
        <v>39461.94</v>
      </c>
      <c r="CN14" s="323">
        <f t="shared" si="44"/>
        <v>3.9696477895506028</v>
      </c>
      <c r="CO14" s="324">
        <f t="shared" si="82"/>
        <v>6657.4301470588243</v>
      </c>
      <c r="CP14" s="323">
        <f t="shared" si="45"/>
        <v>92.036814725890338</v>
      </c>
      <c r="CQ14" s="323">
        <f t="shared" si="46"/>
        <v>156.46258503401359</v>
      </c>
      <c r="CR14" s="307">
        <f t="shared" si="83"/>
        <v>6.0739583333333345</v>
      </c>
      <c r="CS14" s="307">
        <f t="shared" si="84"/>
        <v>3.5729166666666674</v>
      </c>
      <c r="CT14" s="322">
        <f t="shared" si="85"/>
        <v>4</v>
      </c>
      <c r="CU14" s="322">
        <f t="shared" si="86"/>
        <v>3</v>
      </c>
      <c r="CV14" s="324">
        <f t="shared" si="47"/>
        <v>8890.0029365591399</v>
      </c>
      <c r="CW14" s="324">
        <f t="shared" si="48"/>
        <v>6667.5022024193549</v>
      </c>
      <c r="CX14" s="322">
        <f t="shared" si="87"/>
        <v>1</v>
      </c>
      <c r="CY14" s="322">
        <v>3</v>
      </c>
      <c r="CZ14" s="327">
        <f t="shared" si="49"/>
        <v>1.2422360248447205E-3</v>
      </c>
      <c r="DA14" s="322">
        <f t="shared" si="88"/>
        <v>2.0833333333333335</v>
      </c>
      <c r="DB14" s="324">
        <f t="shared" si="50"/>
        <v>1291.6666666666667</v>
      </c>
      <c r="DC14" s="322">
        <f t="shared" si="89"/>
        <v>4</v>
      </c>
      <c r="DD14" s="324">
        <f t="shared" si="51"/>
        <v>1720</v>
      </c>
      <c r="DE14" s="322">
        <f t="shared" si="52"/>
        <v>2270.1777777777779</v>
      </c>
      <c r="DF14" s="322">
        <f t="shared" si="53"/>
        <v>191.85687500000003</v>
      </c>
      <c r="DG14" s="322">
        <f t="shared" si="54"/>
        <v>1</v>
      </c>
      <c r="DH14" s="322">
        <f t="shared" si="55"/>
        <v>1</v>
      </c>
      <c r="DI14" s="326">
        <f t="shared" ca="1" si="56"/>
        <v>43350</v>
      </c>
      <c r="DJ14" s="324">
        <f t="shared" si="57"/>
        <v>64788.022508259543</v>
      </c>
      <c r="DK14" s="324">
        <f t="shared" si="58"/>
        <v>14420.560705487598</v>
      </c>
      <c r="DL14" s="324">
        <f t="shared" si="59"/>
        <v>58021.944770486116</v>
      </c>
      <c r="DM14" s="324">
        <f t="shared" si="60"/>
        <v>68566.661454861111</v>
      </c>
      <c r="DN14" s="324">
        <f t="shared" si="61"/>
        <v>174013.8282986111</v>
      </c>
      <c r="DO14" s="324">
        <f t="shared" si="90"/>
        <v>68566.661454861111</v>
      </c>
    </row>
    <row r="15" spans="1:138" x14ac:dyDescent="0.25">
      <c r="A15" s="321" t="s">
        <v>1584</v>
      </c>
      <c r="B15" s="267">
        <v>1</v>
      </c>
      <c r="C15" s="322">
        <f t="shared" si="0"/>
        <v>335.41666666666669</v>
      </c>
      <c r="D15" s="322">
        <f t="shared" si="62"/>
        <v>3354.166666666667</v>
      </c>
      <c r="E15" s="342">
        <v>0.4</v>
      </c>
      <c r="F15" s="342">
        <v>0.4</v>
      </c>
      <c r="G15" s="342">
        <v>0.1</v>
      </c>
      <c r="H15" s="342">
        <f t="shared" si="63"/>
        <v>9.9999999999999978E-2</v>
      </c>
      <c r="I15" s="322">
        <f t="shared" si="64"/>
        <v>0</v>
      </c>
      <c r="J15" s="322">
        <f t="shared" si="65"/>
        <v>0</v>
      </c>
      <c r="K15" s="322">
        <f t="shared" si="66"/>
        <v>0</v>
      </c>
      <c r="L15" s="322">
        <f t="shared" si="67"/>
        <v>1</v>
      </c>
      <c r="M15" s="322">
        <v>8</v>
      </c>
      <c r="N15" s="322">
        <v>0</v>
      </c>
      <c r="O15" s="322">
        <v>0</v>
      </c>
      <c r="P15" s="322">
        <v>0</v>
      </c>
      <c r="Q15" s="322">
        <v>0</v>
      </c>
      <c r="R15" s="322">
        <v>8</v>
      </c>
      <c r="S15" s="322">
        <v>0</v>
      </c>
      <c r="T15" s="322">
        <v>0</v>
      </c>
      <c r="U15" s="322">
        <v>0</v>
      </c>
      <c r="V15" s="322">
        <v>0</v>
      </c>
      <c r="W15" s="322">
        <v>1</v>
      </c>
      <c r="X15" s="322">
        <v>5</v>
      </c>
      <c r="Y15" s="322">
        <v>3</v>
      </c>
      <c r="Z15" s="322">
        <v>3</v>
      </c>
      <c r="AA15" s="322">
        <v>1</v>
      </c>
      <c r="AB15" s="307">
        <v>1.7</v>
      </c>
      <c r="AC15" s="307">
        <v>1</v>
      </c>
      <c r="AD15" s="322">
        <v>2</v>
      </c>
      <c r="AE15" s="322">
        <v>12</v>
      </c>
      <c r="AF15" s="322" t="s">
        <v>1573</v>
      </c>
      <c r="AG15" s="307">
        <f t="shared" ca="1" si="1"/>
        <v>1.0154992094014408</v>
      </c>
      <c r="AH15" s="307">
        <f t="shared" ca="1" si="2"/>
        <v>1.0154992094014408</v>
      </c>
      <c r="AI15" s="307">
        <f t="shared" ca="1" si="3"/>
        <v>0.12537505004994356</v>
      </c>
      <c r="AJ15" s="322">
        <f t="shared" ca="1" si="68"/>
        <v>1</v>
      </c>
      <c r="AK15" s="322">
        <f t="shared" ca="1" si="69"/>
        <v>1</v>
      </c>
      <c r="AL15" s="322">
        <f t="shared" ca="1" si="70"/>
        <v>1</v>
      </c>
      <c r="AM15" s="322">
        <f t="shared" ca="1" si="71"/>
        <v>1</v>
      </c>
      <c r="AN15" s="322">
        <f t="shared" ca="1" si="72"/>
        <v>1</v>
      </c>
      <c r="AO15" s="324">
        <f t="shared" ca="1" si="4"/>
        <v>1715.1920818212368</v>
      </c>
      <c r="AP15" s="324">
        <f t="shared" si="5"/>
        <v>2959.9447510998702</v>
      </c>
      <c r="AQ15" s="324">
        <f t="shared" ca="1" si="6"/>
        <v>3461.6304218750001</v>
      </c>
      <c r="AR15" s="324">
        <f t="shared" si="7"/>
        <v>3277.3637699871551</v>
      </c>
      <c r="AS15" s="325">
        <f t="shared" ca="1" si="8"/>
        <v>9140</v>
      </c>
      <c r="AT15" s="325">
        <f t="shared" ca="1" si="9"/>
        <v>9140</v>
      </c>
      <c r="AU15" s="326">
        <f t="shared" ca="1" si="10"/>
        <v>49194.825000000004</v>
      </c>
      <c r="AV15" s="326">
        <f t="shared" ca="1" si="11"/>
        <v>49194.825000000004</v>
      </c>
      <c r="AW15" s="322">
        <f t="shared" si="12"/>
        <v>27.801388888888891</v>
      </c>
      <c r="AX15" s="322">
        <f t="shared" si="13"/>
        <v>8.6666666666666661</v>
      </c>
      <c r="AY15" s="324">
        <f t="shared" ca="1" si="14"/>
        <v>63009.961832921108</v>
      </c>
      <c r="AZ15" s="324">
        <f t="shared" ca="1" si="15"/>
        <v>65073.81919186216</v>
      </c>
      <c r="BA15" s="322">
        <f t="shared" si="16"/>
        <v>3</v>
      </c>
      <c r="BB15" s="324">
        <f t="shared" si="17"/>
        <v>32670</v>
      </c>
      <c r="BC15" s="324">
        <f t="shared" si="18"/>
        <v>2763.75</v>
      </c>
      <c r="BD15" s="327">
        <f t="shared" si="19"/>
        <v>1.6563146997929605E-4</v>
      </c>
      <c r="BE15" s="322">
        <f t="shared" si="73"/>
        <v>1</v>
      </c>
      <c r="BF15" s="322">
        <f t="shared" si="74"/>
        <v>3</v>
      </c>
      <c r="BG15" s="324">
        <f t="shared" si="20"/>
        <v>1720</v>
      </c>
      <c r="BH15" s="322">
        <f t="shared" si="21"/>
        <v>38.06388888888889</v>
      </c>
      <c r="BI15" s="322">
        <f t="shared" si="22"/>
        <v>13.5</v>
      </c>
      <c r="BJ15" s="322">
        <f t="shared" si="23"/>
        <v>1</v>
      </c>
      <c r="BK15" s="322">
        <f t="shared" si="24"/>
        <v>1</v>
      </c>
      <c r="BL15" s="326">
        <f t="shared" ca="1" si="25"/>
        <v>39195</v>
      </c>
      <c r="BM15" s="324">
        <f t="shared" si="75"/>
        <v>37153.75</v>
      </c>
      <c r="BN15" s="324">
        <v>0</v>
      </c>
      <c r="BO15" s="324">
        <f t="shared" si="26"/>
        <v>50170.759513888886</v>
      </c>
      <c r="BP15" s="324">
        <f t="shared" si="27"/>
        <v>59651.396388888883</v>
      </c>
      <c r="BQ15" s="324">
        <f t="shared" si="28"/>
        <v>154457.76513888888</v>
      </c>
      <c r="BR15" s="324">
        <f t="shared" si="76"/>
        <v>59651.396388888883</v>
      </c>
      <c r="BS15" s="322">
        <f t="shared" si="29"/>
        <v>3</v>
      </c>
      <c r="BT15" s="324">
        <f t="shared" si="30"/>
        <v>54450</v>
      </c>
      <c r="BU15" s="324">
        <f t="shared" si="31"/>
        <v>4606.25</v>
      </c>
      <c r="BV15" s="327">
        <f t="shared" si="32"/>
        <v>8.2815734989648027E-5</v>
      </c>
      <c r="BW15" s="322">
        <f t="shared" si="77"/>
        <v>1</v>
      </c>
      <c r="BX15" s="322">
        <f t="shared" si="78"/>
        <v>3</v>
      </c>
      <c r="BY15" s="324">
        <f t="shared" si="33"/>
        <v>1720</v>
      </c>
      <c r="BZ15" s="322">
        <f t="shared" si="34"/>
        <v>11.538888888888891</v>
      </c>
      <c r="CA15" s="322">
        <f t="shared" si="35"/>
        <v>6.6250000000000009</v>
      </c>
      <c r="CB15" s="322">
        <f t="shared" si="36"/>
        <v>1</v>
      </c>
      <c r="CC15" s="322">
        <f t="shared" si="37"/>
        <v>1</v>
      </c>
      <c r="CD15" s="326">
        <f t="shared" ca="1" si="38"/>
        <v>39195</v>
      </c>
      <c r="CE15" s="324">
        <f t="shared" si="79"/>
        <v>60776.25</v>
      </c>
      <c r="CF15" s="324">
        <v>0</v>
      </c>
      <c r="CG15" s="324">
        <f t="shared" si="39"/>
        <v>50081.866388888891</v>
      </c>
      <c r="CH15" s="324">
        <f t="shared" si="40"/>
        <v>59550.257638888885</v>
      </c>
      <c r="CI15" s="324">
        <f t="shared" si="41"/>
        <v>154234.17013888888</v>
      </c>
      <c r="CJ15" s="324">
        <f t="shared" si="80"/>
        <v>59550.257638888885</v>
      </c>
      <c r="CK15" s="323">
        <f t="shared" si="42"/>
        <v>1.8550939958592134</v>
      </c>
      <c r="CL15" s="324">
        <f t="shared" si="81"/>
        <v>622.22944444444454</v>
      </c>
      <c r="CM15" s="324">
        <f t="shared" si="43"/>
        <v>39461.94</v>
      </c>
      <c r="CN15" s="323">
        <f t="shared" si="44"/>
        <v>3.9696477895506028</v>
      </c>
      <c r="CO15" s="324">
        <f t="shared" si="82"/>
        <v>1331.4860294117648</v>
      </c>
      <c r="CP15" s="323">
        <f t="shared" si="45"/>
        <v>92.036814725890338</v>
      </c>
      <c r="CQ15" s="323">
        <f t="shared" si="46"/>
        <v>156.46258503401359</v>
      </c>
      <c r="CR15" s="307">
        <f t="shared" si="83"/>
        <v>1.2147916666666669</v>
      </c>
      <c r="CS15" s="307">
        <f t="shared" si="84"/>
        <v>0.71458333333333346</v>
      </c>
      <c r="CT15" s="322">
        <f t="shared" si="85"/>
        <v>1</v>
      </c>
      <c r="CU15" s="322">
        <f t="shared" si="86"/>
        <v>1</v>
      </c>
      <c r="CV15" s="324">
        <f t="shared" si="47"/>
        <v>2222.500734139785</v>
      </c>
      <c r="CW15" s="324">
        <f t="shared" si="48"/>
        <v>2222.500734139785</v>
      </c>
      <c r="CX15" s="322">
        <f t="shared" si="87"/>
        <v>1</v>
      </c>
      <c r="CY15" s="322">
        <v>3</v>
      </c>
      <c r="CZ15" s="327">
        <f t="shared" si="49"/>
        <v>1.2422360248447205E-3</v>
      </c>
      <c r="DA15" s="322">
        <f t="shared" si="88"/>
        <v>0.41666666666666669</v>
      </c>
      <c r="DB15" s="324">
        <f t="shared" si="50"/>
        <v>258.33333333333337</v>
      </c>
      <c r="DC15" s="322">
        <f t="shared" si="89"/>
        <v>4</v>
      </c>
      <c r="DD15" s="324">
        <f t="shared" si="51"/>
        <v>1720</v>
      </c>
      <c r="DE15" s="322">
        <f t="shared" si="52"/>
        <v>454.0355555555555</v>
      </c>
      <c r="DF15" s="322">
        <f t="shared" si="53"/>
        <v>38.371375000000008</v>
      </c>
      <c r="DG15" s="322">
        <f t="shared" si="54"/>
        <v>1</v>
      </c>
      <c r="DH15" s="322">
        <f t="shared" si="55"/>
        <v>1</v>
      </c>
      <c r="DI15" s="326">
        <f t="shared" ca="1" si="56"/>
        <v>43350</v>
      </c>
      <c r="DJ15" s="324">
        <f t="shared" si="57"/>
        <v>45860.656942135785</v>
      </c>
      <c r="DK15" s="324">
        <f t="shared" si="58"/>
        <v>1345.593622579001</v>
      </c>
      <c r="DL15" s="324">
        <f t="shared" si="59"/>
        <v>51564.388954097223</v>
      </c>
      <c r="DM15" s="324">
        <f t="shared" si="60"/>
        <v>61233.332290972219</v>
      </c>
      <c r="DN15" s="324">
        <f t="shared" si="61"/>
        <v>157922.76565972221</v>
      </c>
      <c r="DO15" s="324">
        <f t="shared" si="90"/>
        <v>61233.332290972219</v>
      </c>
    </row>
    <row r="16" spans="1:138" x14ac:dyDescent="0.25">
      <c r="A16" s="321" t="s">
        <v>1585</v>
      </c>
      <c r="B16" s="267">
        <v>24</v>
      </c>
      <c r="C16" s="322">
        <f t="shared" si="0"/>
        <v>8050</v>
      </c>
      <c r="D16" s="322">
        <f t="shared" si="62"/>
        <v>80500</v>
      </c>
      <c r="E16" s="342">
        <v>0.4</v>
      </c>
      <c r="F16" s="342">
        <v>0.4</v>
      </c>
      <c r="G16" s="342">
        <v>0.1</v>
      </c>
      <c r="H16" s="342">
        <f t="shared" si="63"/>
        <v>9.9999999999999978E-2</v>
      </c>
      <c r="I16" s="322">
        <f t="shared" si="64"/>
        <v>10</v>
      </c>
      <c r="J16" s="322">
        <f t="shared" si="65"/>
        <v>10</v>
      </c>
      <c r="K16" s="322">
        <f t="shared" si="66"/>
        <v>2</v>
      </c>
      <c r="L16" s="322">
        <f t="shared" si="67"/>
        <v>2</v>
      </c>
      <c r="M16" s="322">
        <v>1</v>
      </c>
      <c r="N16" s="322">
        <v>0</v>
      </c>
      <c r="O16" s="322">
        <v>0</v>
      </c>
      <c r="P16" s="322">
        <v>0</v>
      </c>
      <c r="Q16" s="322">
        <v>0</v>
      </c>
      <c r="R16" s="322">
        <v>1</v>
      </c>
      <c r="S16" s="322">
        <v>0</v>
      </c>
      <c r="T16" s="322">
        <v>0</v>
      </c>
      <c r="U16" s="322">
        <v>0</v>
      </c>
      <c r="V16" s="322">
        <v>0</v>
      </c>
      <c r="W16" s="322">
        <v>1</v>
      </c>
      <c r="X16" s="322">
        <v>5</v>
      </c>
      <c r="Y16" s="322">
        <v>3</v>
      </c>
      <c r="Z16" s="322">
        <v>3</v>
      </c>
      <c r="AA16" s="322">
        <v>1</v>
      </c>
      <c r="AB16" s="307">
        <v>1.7</v>
      </c>
      <c r="AC16" s="307">
        <v>1</v>
      </c>
      <c r="AD16" s="322">
        <v>2</v>
      </c>
      <c r="AE16" s="322">
        <v>12</v>
      </c>
      <c r="AF16" s="322" t="s">
        <v>1573</v>
      </c>
      <c r="AG16" s="307">
        <f t="shared" ca="1" si="1"/>
        <v>3.0464976282043223</v>
      </c>
      <c r="AH16" s="307">
        <f t="shared" ca="1" si="2"/>
        <v>3.0464976282043223</v>
      </c>
      <c r="AI16" s="307">
        <f t="shared" ca="1" si="3"/>
        <v>3.0090012011986458</v>
      </c>
      <c r="AJ16" s="322">
        <f t="shared" ca="1" si="68"/>
        <v>2</v>
      </c>
      <c r="AK16" s="322">
        <f t="shared" ca="1" si="69"/>
        <v>2</v>
      </c>
      <c r="AL16" s="322">
        <f t="shared" ca="1" si="70"/>
        <v>2</v>
      </c>
      <c r="AM16" s="322">
        <f t="shared" ca="1" si="71"/>
        <v>1</v>
      </c>
      <c r="AN16" s="322">
        <f t="shared" ca="1" si="72"/>
        <v>1</v>
      </c>
      <c r="AO16" s="324">
        <f t="shared" ca="1" si="4"/>
        <v>3430.3841636424736</v>
      </c>
      <c r="AP16" s="324">
        <f t="shared" si="5"/>
        <v>8879.8342532996103</v>
      </c>
      <c r="AQ16" s="324">
        <f t="shared" ca="1" si="6"/>
        <v>6923.2608437500003</v>
      </c>
      <c r="AR16" s="324">
        <f t="shared" si="7"/>
        <v>16497.890706594444</v>
      </c>
      <c r="AS16" s="325">
        <f t="shared" ca="1" si="8"/>
        <v>9140</v>
      </c>
      <c r="AT16" s="325">
        <f t="shared" ca="1" si="9"/>
        <v>9140</v>
      </c>
      <c r="AU16" s="326">
        <f t="shared" ca="1" si="10"/>
        <v>49194.825000000004</v>
      </c>
      <c r="AV16" s="326">
        <f t="shared" ca="1" si="11"/>
        <v>49194.825000000004</v>
      </c>
      <c r="AW16" s="322">
        <f t="shared" si="12"/>
        <v>667.23333333333335</v>
      </c>
      <c r="AX16" s="322">
        <f t="shared" si="13"/>
        <v>208</v>
      </c>
      <c r="AY16" s="324">
        <f t="shared" ca="1" si="14"/>
        <v>70645.043416942091</v>
      </c>
      <c r="AZ16" s="324">
        <f t="shared" ca="1" si="15"/>
        <v>81755.976550344451</v>
      </c>
      <c r="BA16" s="322">
        <f t="shared" si="16"/>
        <v>3</v>
      </c>
      <c r="BB16" s="324">
        <f t="shared" si="17"/>
        <v>32670</v>
      </c>
      <c r="BC16" s="324">
        <f t="shared" si="18"/>
        <v>66330</v>
      </c>
      <c r="BD16" s="327">
        <f t="shared" si="19"/>
        <v>1.6563146997929605E-4</v>
      </c>
      <c r="BE16" s="322">
        <f t="shared" si="73"/>
        <v>4</v>
      </c>
      <c r="BF16" s="322">
        <f t="shared" si="74"/>
        <v>3</v>
      </c>
      <c r="BG16" s="324">
        <f t="shared" si="20"/>
        <v>3010</v>
      </c>
      <c r="BH16" s="322">
        <f t="shared" si="21"/>
        <v>913.5333333333333</v>
      </c>
      <c r="BI16" s="322">
        <f t="shared" si="22"/>
        <v>324</v>
      </c>
      <c r="BJ16" s="322">
        <f t="shared" si="23"/>
        <v>1</v>
      </c>
      <c r="BK16" s="322">
        <f t="shared" si="24"/>
        <v>1</v>
      </c>
      <c r="BL16" s="326">
        <f t="shared" ca="1" si="25"/>
        <v>39195</v>
      </c>
      <c r="BM16" s="324">
        <f t="shared" si="75"/>
        <v>102010</v>
      </c>
      <c r="BN16" s="324">
        <v>0</v>
      </c>
      <c r="BO16" s="324">
        <f t="shared" si="26"/>
        <v>55248.228333333333</v>
      </c>
      <c r="BP16" s="324">
        <f t="shared" si="27"/>
        <v>65433.513333333329</v>
      </c>
      <c r="BQ16" s="324">
        <f t="shared" si="28"/>
        <v>167286.36333333334</v>
      </c>
      <c r="BR16" s="324">
        <f t="shared" si="76"/>
        <v>65433.513333333329</v>
      </c>
      <c r="BS16" s="322">
        <f t="shared" si="29"/>
        <v>3</v>
      </c>
      <c r="BT16" s="324">
        <f t="shared" si="30"/>
        <v>54450</v>
      </c>
      <c r="BU16" s="324">
        <f t="shared" si="31"/>
        <v>110549.99999999999</v>
      </c>
      <c r="BV16" s="327">
        <f t="shared" si="32"/>
        <v>8.2815734989648027E-5</v>
      </c>
      <c r="BW16" s="322">
        <f t="shared" si="77"/>
        <v>2</v>
      </c>
      <c r="BX16" s="322">
        <f t="shared" si="78"/>
        <v>3</v>
      </c>
      <c r="BY16" s="324">
        <f t="shared" si="33"/>
        <v>2150</v>
      </c>
      <c r="BZ16" s="322">
        <f t="shared" si="34"/>
        <v>276.93333333333334</v>
      </c>
      <c r="CA16" s="322">
        <f t="shared" si="35"/>
        <v>159</v>
      </c>
      <c r="CB16" s="322">
        <f t="shared" si="36"/>
        <v>1</v>
      </c>
      <c r="CC16" s="322">
        <f t="shared" si="37"/>
        <v>1</v>
      </c>
      <c r="CD16" s="326">
        <f t="shared" ca="1" si="38"/>
        <v>39195</v>
      </c>
      <c r="CE16" s="324">
        <f t="shared" si="79"/>
        <v>167150</v>
      </c>
      <c r="CF16" s="324">
        <v>0</v>
      </c>
      <c r="CG16" s="324">
        <f t="shared" si="39"/>
        <v>53114.793333333335</v>
      </c>
      <c r="CH16" s="324">
        <f t="shared" si="40"/>
        <v>63006.183333333334</v>
      </c>
      <c r="CI16" s="324">
        <f t="shared" si="41"/>
        <v>161920.08333333334</v>
      </c>
      <c r="CJ16" s="324">
        <f t="shared" si="80"/>
        <v>63006.183333333334</v>
      </c>
      <c r="CK16" s="323">
        <f t="shared" si="42"/>
        <v>1.8550939958592134</v>
      </c>
      <c r="CL16" s="324">
        <f t="shared" si="81"/>
        <v>14933.506666666668</v>
      </c>
      <c r="CM16" s="324">
        <f t="shared" si="43"/>
        <v>44270.460000000006</v>
      </c>
      <c r="CN16" s="323">
        <f t="shared" si="44"/>
        <v>3.9696477895506028</v>
      </c>
      <c r="CO16" s="324">
        <f t="shared" si="82"/>
        <v>31955.664705882351</v>
      </c>
      <c r="CP16" s="323">
        <f t="shared" si="45"/>
        <v>92.036814725890338</v>
      </c>
      <c r="CQ16" s="323">
        <f t="shared" si="46"/>
        <v>156.46258503401359</v>
      </c>
      <c r="CR16" s="307">
        <f t="shared" si="83"/>
        <v>29.155000000000005</v>
      </c>
      <c r="CS16" s="307">
        <f t="shared" si="84"/>
        <v>17.150000000000002</v>
      </c>
      <c r="CT16" s="322">
        <f t="shared" si="85"/>
        <v>18</v>
      </c>
      <c r="CU16" s="322">
        <f t="shared" si="86"/>
        <v>11</v>
      </c>
      <c r="CV16" s="324">
        <f t="shared" si="47"/>
        <v>40005.013214516133</v>
      </c>
      <c r="CW16" s="324">
        <f t="shared" si="48"/>
        <v>24447.508075537633</v>
      </c>
      <c r="CX16" s="322">
        <f t="shared" si="87"/>
        <v>3</v>
      </c>
      <c r="CY16" s="322">
        <v>3</v>
      </c>
      <c r="CZ16" s="327">
        <f t="shared" si="49"/>
        <v>1.2422360248447205E-3</v>
      </c>
      <c r="DA16" s="322">
        <f t="shared" si="88"/>
        <v>10</v>
      </c>
      <c r="DB16" s="324">
        <f t="shared" si="50"/>
        <v>6200</v>
      </c>
      <c r="DC16" s="322">
        <f t="shared" si="89"/>
        <v>6</v>
      </c>
      <c r="DD16" s="324">
        <f t="shared" si="51"/>
        <v>2580</v>
      </c>
      <c r="DE16" s="322">
        <f t="shared" si="52"/>
        <v>10896.853333333333</v>
      </c>
      <c r="DF16" s="322">
        <f t="shared" si="53"/>
        <v>920.91300000000001</v>
      </c>
      <c r="DG16" s="322">
        <f t="shared" si="54"/>
        <v>1</v>
      </c>
      <c r="DH16" s="322">
        <f t="shared" si="55"/>
        <v>1</v>
      </c>
      <c r="DI16" s="326">
        <f t="shared" ca="1" si="56"/>
        <v>51660</v>
      </c>
      <c r="DJ16" s="324">
        <f t="shared" si="57"/>
        <v>155612.15266260278</v>
      </c>
      <c r="DK16" s="324">
        <f t="shared" si="58"/>
        <v>70907.209904858988</v>
      </c>
      <c r="DL16" s="324">
        <f t="shared" si="59"/>
        <v>88695.334898333327</v>
      </c>
      <c r="DM16" s="324">
        <f t="shared" si="60"/>
        <v>103399.97498333333</v>
      </c>
      <c r="DN16" s="324">
        <f t="shared" si="61"/>
        <v>250446.37583333335</v>
      </c>
      <c r="DO16" s="324">
        <f t="shared" si="90"/>
        <v>103399.97498333333</v>
      </c>
    </row>
    <row r="17" spans="1:119" x14ac:dyDescent="0.25">
      <c r="A17" s="321" t="s">
        <v>1586</v>
      </c>
      <c r="B17" s="267">
        <v>24</v>
      </c>
      <c r="C17" s="322">
        <f t="shared" si="0"/>
        <v>8050</v>
      </c>
      <c r="D17" s="322">
        <f t="shared" si="62"/>
        <v>80500</v>
      </c>
      <c r="E17" s="342">
        <v>0.4</v>
      </c>
      <c r="F17" s="342">
        <v>0.4</v>
      </c>
      <c r="G17" s="342">
        <v>0.1</v>
      </c>
      <c r="H17" s="342">
        <f t="shared" si="63"/>
        <v>9.9999999999999978E-2</v>
      </c>
      <c r="I17" s="322">
        <f t="shared" si="64"/>
        <v>10</v>
      </c>
      <c r="J17" s="322">
        <f t="shared" si="65"/>
        <v>10</v>
      </c>
      <c r="K17" s="322">
        <f t="shared" si="66"/>
        <v>2</v>
      </c>
      <c r="L17" s="322">
        <f t="shared" si="67"/>
        <v>2</v>
      </c>
      <c r="M17" s="322">
        <v>2</v>
      </c>
      <c r="N17" s="322">
        <v>0</v>
      </c>
      <c r="O17" s="322">
        <v>0</v>
      </c>
      <c r="P17" s="322">
        <v>0</v>
      </c>
      <c r="Q17" s="322">
        <v>0</v>
      </c>
      <c r="R17" s="322">
        <v>2</v>
      </c>
      <c r="S17" s="322">
        <v>0</v>
      </c>
      <c r="T17" s="322">
        <v>0</v>
      </c>
      <c r="U17" s="322">
        <v>0</v>
      </c>
      <c r="V17" s="322">
        <v>0</v>
      </c>
      <c r="W17" s="322">
        <v>1</v>
      </c>
      <c r="X17" s="322">
        <v>5</v>
      </c>
      <c r="Y17" s="322">
        <v>3</v>
      </c>
      <c r="Z17" s="322">
        <v>3</v>
      </c>
      <c r="AA17" s="322">
        <v>1</v>
      </c>
      <c r="AB17" s="307">
        <v>1.7</v>
      </c>
      <c r="AC17" s="307">
        <v>1</v>
      </c>
      <c r="AD17" s="322">
        <v>2</v>
      </c>
      <c r="AE17" s="322">
        <v>12</v>
      </c>
      <c r="AF17" s="322" t="s">
        <v>1573</v>
      </c>
      <c r="AG17" s="307">
        <f t="shared" ca="1" si="1"/>
        <v>6.0929952564086447</v>
      </c>
      <c r="AH17" s="307">
        <f t="shared" ca="1" si="2"/>
        <v>6.0929952564086447</v>
      </c>
      <c r="AI17" s="307">
        <f t="shared" ca="1" si="3"/>
        <v>3.0090012011986458</v>
      </c>
      <c r="AJ17" s="322">
        <f t="shared" ca="1" si="68"/>
        <v>4</v>
      </c>
      <c r="AK17" s="322">
        <f t="shared" ca="1" si="69"/>
        <v>4</v>
      </c>
      <c r="AL17" s="322">
        <f t="shared" ca="1" si="70"/>
        <v>2</v>
      </c>
      <c r="AM17" s="322">
        <f t="shared" ca="1" si="71"/>
        <v>1</v>
      </c>
      <c r="AN17" s="322">
        <f t="shared" ca="1" si="72"/>
        <v>1</v>
      </c>
      <c r="AO17" s="324">
        <f t="shared" ca="1" si="4"/>
        <v>6860.7683272849472</v>
      </c>
      <c r="AP17" s="324">
        <f t="shared" si="5"/>
        <v>17759.668506599221</v>
      </c>
      <c r="AQ17" s="324">
        <f t="shared" ca="1" si="6"/>
        <v>10353.645007392475</v>
      </c>
      <c r="AR17" s="324">
        <f t="shared" si="7"/>
        <v>25377.724959894054</v>
      </c>
      <c r="AS17" s="325">
        <f t="shared" ca="1" si="8"/>
        <v>9140</v>
      </c>
      <c r="AT17" s="325">
        <f t="shared" ca="1" si="9"/>
        <v>9140</v>
      </c>
      <c r="AU17" s="326">
        <f t="shared" ca="1" si="10"/>
        <v>49194.825000000004</v>
      </c>
      <c r="AV17" s="326">
        <f t="shared" ca="1" si="11"/>
        <v>49194.825000000004</v>
      </c>
      <c r="AW17" s="322">
        <f t="shared" si="12"/>
        <v>667.23333333333335</v>
      </c>
      <c r="AX17" s="322">
        <f t="shared" si="13"/>
        <v>208</v>
      </c>
      <c r="AY17" s="324">
        <f t="shared" ca="1" si="14"/>
        <v>82955.261833884171</v>
      </c>
      <c r="AZ17" s="324">
        <f t="shared" ca="1" si="15"/>
        <v>94066.194967286545</v>
      </c>
      <c r="BA17" s="322">
        <f t="shared" si="16"/>
        <v>3</v>
      </c>
      <c r="BB17" s="324">
        <f t="shared" si="17"/>
        <v>32670</v>
      </c>
      <c r="BC17" s="324">
        <f t="shared" si="18"/>
        <v>66330</v>
      </c>
      <c r="BD17" s="327">
        <f t="shared" si="19"/>
        <v>1.6563146997929605E-4</v>
      </c>
      <c r="BE17" s="322">
        <f t="shared" si="73"/>
        <v>4</v>
      </c>
      <c r="BF17" s="322">
        <f t="shared" si="74"/>
        <v>3</v>
      </c>
      <c r="BG17" s="324">
        <f t="shared" si="20"/>
        <v>3010</v>
      </c>
      <c r="BH17" s="322">
        <f t="shared" si="21"/>
        <v>913.5333333333333</v>
      </c>
      <c r="BI17" s="322">
        <f t="shared" si="22"/>
        <v>324</v>
      </c>
      <c r="BJ17" s="322">
        <f t="shared" si="23"/>
        <v>1</v>
      </c>
      <c r="BK17" s="322">
        <f t="shared" si="24"/>
        <v>1</v>
      </c>
      <c r="BL17" s="326">
        <f t="shared" ca="1" si="25"/>
        <v>39195</v>
      </c>
      <c r="BM17" s="324">
        <f t="shared" si="75"/>
        <v>102010</v>
      </c>
      <c r="BN17" s="324">
        <v>0</v>
      </c>
      <c r="BO17" s="324">
        <f t="shared" si="26"/>
        <v>55248.228333333333</v>
      </c>
      <c r="BP17" s="324">
        <f t="shared" si="27"/>
        <v>65433.513333333329</v>
      </c>
      <c r="BQ17" s="324">
        <f t="shared" si="28"/>
        <v>167286.36333333334</v>
      </c>
      <c r="BR17" s="324">
        <f t="shared" si="76"/>
        <v>65433.513333333329</v>
      </c>
      <c r="BS17" s="322">
        <f t="shared" si="29"/>
        <v>3</v>
      </c>
      <c r="BT17" s="324">
        <f t="shared" si="30"/>
        <v>54450</v>
      </c>
      <c r="BU17" s="324">
        <f t="shared" si="31"/>
        <v>110549.99999999999</v>
      </c>
      <c r="BV17" s="327">
        <f t="shared" si="32"/>
        <v>8.2815734989648027E-5</v>
      </c>
      <c r="BW17" s="322">
        <f t="shared" si="77"/>
        <v>2</v>
      </c>
      <c r="BX17" s="322">
        <f t="shared" si="78"/>
        <v>3</v>
      </c>
      <c r="BY17" s="324">
        <f t="shared" si="33"/>
        <v>2150</v>
      </c>
      <c r="BZ17" s="322">
        <f t="shared" si="34"/>
        <v>276.93333333333334</v>
      </c>
      <c r="CA17" s="322">
        <f t="shared" si="35"/>
        <v>159</v>
      </c>
      <c r="CB17" s="322">
        <f t="shared" si="36"/>
        <v>1</v>
      </c>
      <c r="CC17" s="322">
        <f t="shared" si="37"/>
        <v>1</v>
      </c>
      <c r="CD17" s="326">
        <f t="shared" ca="1" si="38"/>
        <v>39195</v>
      </c>
      <c r="CE17" s="324">
        <f t="shared" si="79"/>
        <v>167150</v>
      </c>
      <c r="CF17" s="324">
        <v>0</v>
      </c>
      <c r="CG17" s="324">
        <f t="shared" si="39"/>
        <v>53114.793333333335</v>
      </c>
      <c r="CH17" s="324">
        <f t="shared" si="40"/>
        <v>63006.183333333334</v>
      </c>
      <c r="CI17" s="324">
        <f t="shared" si="41"/>
        <v>161920.08333333334</v>
      </c>
      <c r="CJ17" s="324">
        <f t="shared" si="80"/>
        <v>63006.183333333334</v>
      </c>
      <c r="CK17" s="323">
        <f t="shared" si="42"/>
        <v>1.8550939958592134</v>
      </c>
      <c r="CL17" s="324">
        <f t="shared" si="81"/>
        <v>14933.506666666668</v>
      </c>
      <c r="CM17" s="324">
        <f t="shared" si="43"/>
        <v>44270.460000000006</v>
      </c>
      <c r="CN17" s="323">
        <f t="shared" si="44"/>
        <v>3.9696477895506028</v>
      </c>
      <c r="CO17" s="324">
        <f t="shared" si="82"/>
        <v>31955.664705882351</v>
      </c>
      <c r="CP17" s="323">
        <f t="shared" si="45"/>
        <v>92.036814725890338</v>
      </c>
      <c r="CQ17" s="323">
        <f t="shared" si="46"/>
        <v>156.46258503401359</v>
      </c>
      <c r="CR17" s="307">
        <f t="shared" si="83"/>
        <v>29.155000000000005</v>
      </c>
      <c r="CS17" s="307">
        <f t="shared" si="84"/>
        <v>17.150000000000002</v>
      </c>
      <c r="CT17" s="322">
        <f t="shared" si="85"/>
        <v>18</v>
      </c>
      <c r="CU17" s="322">
        <f t="shared" si="86"/>
        <v>11</v>
      </c>
      <c r="CV17" s="324">
        <f t="shared" si="47"/>
        <v>40005.013214516133</v>
      </c>
      <c r="CW17" s="324">
        <f t="shared" si="48"/>
        <v>24447.508075537633</v>
      </c>
      <c r="CX17" s="322">
        <f t="shared" si="87"/>
        <v>3</v>
      </c>
      <c r="CY17" s="322">
        <v>3</v>
      </c>
      <c r="CZ17" s="327">
        <f t="shared" si="49"/>
        <v>1.2422360248447205E-3</v>
      </c>
      <c r="DA17" s="322">
        <f t="shared" si="88"/>
        <v>10</v>
      </c>
      <c r="DB17" s="324">
        <f t="shared" si="50"/>
        <v>6200</v>
      </c>
      <c r="DC17" s="322">
        <f t="shared" si="89"/>
        <v>6</v>
      </c>
      <c r="DD17" s="324">
        <f t="shared" si="51"/>
        <v>2580</v>
      </c>
      <c r="DE17" s="322">
        <f t="shared" si="52"/>
        <v>10896.853333333333</v>
      </c>
      <c r="DF17" s="322">
        <f t="shared" si="53"/>
        <v>920.91300000000001</v>
      </c>
      <c r="DG17" s="322">
        <f t="shared" si="54"/>
        <v>1</v>
      </c>
      <c r="DH17" s="322">
        <f t="shared" si="55"/>
        <v>1</v>
      </c>
      <c r="DI17" s="326">
        <f t="shared" ca="1" si="56"/>
        <v>51660</v>
      </c>
      <c r="DJ17" s="324">
        <f t="shared" si="57"/>
        <v>155612.15266260278</v>
      </c>
      <c r="DK17" s="324">
        <f t="shared" si="58"/>
        <v>70907.209904858988</v>
      </c>
      <c r="DL17" s="324">
        <f t="shared" si="59"/>
        <v>88695.334898333327</v>
      </c>
      <c r="DM17" s="324">
        <f t="shared" si="60"/>
        <v>103399.97498333333</v>
      </c>
      <c r="DN17" s="324">
        <f t="shared" si="61"/>
        <v>250446.37583333335</v>
      </c>
      <c r="DO17" s="324">
        <f t="shared" si="90"/>
        <v>103399.97498333333</v>
      </c>
    </row>
    <row r="18" spans="1:119" x14ac:dyDescent="0.25">
      <c r="A18" s="321" t="s">
        <v>1587</v>
      </c>
      <c r="B18" s="267">
        <v>24</v>
      </c>
      <c r="C18" s="322">
        <f t="shared" si="0"/>
        <v>8050</v>
      </c>
      <c r="D18" s="322">
        <f t="shared" si="62"/>
        <v>80500</v>
      </c>
      <c r="E18" s="342">
        <v>0.4</v>
      </c>
      <c r="F18" s="342">
        <v>0.4</v>
      </c>
      <c r="G18" s="342">
        <v>0.1</v>
      </c>
      <c r="H18" s="342">
        <f t="shared" si="63"/>
        <v>9.9999999999999978E-2</v>
      </c>
      <c r="I18" s="322">
        <f t="shared" si="64"/>
        <v>10</v>
      </c>
      <c r="J18" s="322">
        <f t="shared" si="65"/>
        <v>10</v>
      </c>
      <c r="K18" s="322">
        <f t="shared" si="66"/>
        <v>2</v>
      </c>
      <c r="L18" s="322">
        <f t="shared" si="67"/>
        <v>2</v>
      </c>
      <c r="M18" s="322">
        <v>3</v>
      </c>
      <c r="N18" s="322">
        <v>0</v>
      </c>
      <c r="O18" s="322">
        <v>0</v>
      </c>
      <c r="P18" s="322">
        <v>0</v>
      </c>
      <c r="Q18" s="322">
        <v>0</v>
      </c>
      <c r="R18" s="322">
        <v>3</v>
      </c>
      <c r="S18" s="322">
        <v>0</v>
      </c>
      <c r="T18" s="322">
        <v>0</v>
      </c>
      <c r="U18" s="322">
        <v>0</v>
      </c>
      <c r="V18" s="322">
        <v>0</v>
      </c>
      <c r="W18" s="322">
        <v>1</v>
      </c>
      <c r="X18" s="322">
        <v>5</v>
      </c>
      <c r="Y18" s="322">
        <v>3</v>
      </c>
      <c r="Z18" s="322">
        <v>3</v>
      </c>
      <c r="AA18" s="322">
        <v>1</v>
      </c>
      <c r="AB18" s="307">
        <v>1.7</v>
      </c>
      <c r="AC18" s="307">
        <v>1</v>
      </c>
      <c r="AD18" s="322">
        <v>2</v>
      </c>
      <c r="AE18" s="322">
        <v>12</v>
      </c>
      <c r="AF18" s="322" t="s">
        <v>1573</v>
      </c>
      <c r="AG18" s="307">
        <f t="shared" ca="1" si="1"/>
        <v>9.1394928846129666</v>
      </c>
      <c r="AH18" s="307">
        <f t="shared" ca="1" si="2"/>
        <v>9.1394928846129666</v>
      </c>
      <c r="AI18" s="307">
        <f t="shared" ca="1" si="3"/>
        <v>3.0090012011986458</v>
      </c>
      <c r="AJ18" s="322">
        <f t="shared" ca="1" si="68"/>
        <v>6</v>
      </c>
      <c r="AK18" s="322">
        <f t="shared" ca="1" si="69"/>
        <v>6</v>
      </c>
      <c r="AL18" s="322">
        <f t="shared" ca="1" si="70"/>
        <v>2</v>
      </c>
      <c r="AM18" s="322">
        <f t="shared" ca="1" si="71"/>
        <v>1</v>
      </c>
      <c r="AN18" s="322">
        <f t="shared" ca="1" si="72"/>
        <v>1</v>
      </c>
      <c r="AO18" s="324">
        <f t="shared" ca="1" si="4"/>
        <v>10291.152490927421</v>
      </c>
      <c r="AP18" s="324">
        <f t="shared" si="5"/>
        <v>26639.502759898831</v>
      </c>
      <c r="AQ18" s="324">
        <f t="shared" ca="1" si="6"/>
        <v>13784.029171034948</v>
      </c>
      <c r="AR18" s="324">
        <f t="shared" si="7"/>
        <v>34257.559213193672</v>
      </c>
      <c r="AS18" s="325">
        <f t="shared" ca="1" si="8"/>
        <v>9140</v>
      </c>
      <c r="AT18" s="325">
        <f t="shared" ca="1" si="9"/>
        <v>9140</v>
      </c>
      <c r="AU18" s="326">
        <f t="shared" ca="1" si="10"/>
        <v>49194.825000000004</v>
      </c>
      <c r="AV18" s="326">
        <f t="shared" ca="1" si="11"/>
        <v>49194.825000000004</v>
      </c>
      <c r="AW18" s="322">
        <f t="shared" si="12"/>
        <v>667.23333333333335</v>
      </c>
      <c r="AX18" s="322">
        <f t="shared" si="13"/>
        <v>208</v>
      </c>
      <c r="AY18" s="324">
        <f t="shared" ca="1" si="14"/>
        <v>95265.480250826251</v>
      </c>
      <c r="AZ18" s="324">
        <f t="shared" ca="1" si="15"/>
        <v>106376.41338422862</v>
      </c>
      <c r="BA18" s="322">
        <f t="shared" si="16"/>
        <v>3</v>
      </c>
      <c r="BB18" s="324">
        <f t="shared" si="17"/>
        <v>32670</v>
      </c>
      <c r="BC18" s="324">
        <f t="shared" si="18"/>
        <v>66330</v>
      </c>
      <c r="BD18" s="327">
        <f t="shared" si="19"/>
        <v>1.6563146997929605E-4</v>
      </c>
      <c r="BE18" s="322">
        <f t="shared" si="73"/>
        <v>4</v>
      </c>
      <c r="BF18" s="322">
        <f t="shared" si="74"/>
        <v>3</v>
      </c>
      <c r="BG18" s="324">
        <f t="shared" si="20"/>
        <v>3010</v>
      </c>
      <c r="BH18" s="322">
        <f t="shared" si="21"/>
        <v>913.5333333333333</v>
      </c>
      <c r="BI18" s="322">
        <f t="shared" si="22"/>
        <v>324</v>
      </c>
      <c r="BJ18" s="322">
        <f t="shared" si="23"/>
        <v>1</v>
      </c>
      <c r="BK18" s="322">
        <f t="shared" si="24"/>
        <v>1</v>
      </c>
      <c r="BL18" s="326">
        <f t="shared" ca="1" si="25"/>
        <v>39195</v>
      </c>
      <c r="BM18" s="324">
        <f t="shared" si="75"/>
        <v>102010</v>
      </c>
      <c r="BN18" s="324">
        <v>0</v>
      </c>
      <c r="BO18" s="324">
        <f t="shared" si="26"/>
        <v>55248.228333333333</v>
      </c>
      <c r="BP18" s="324">
        <f t="shared" si="27"/>
        <v>65433.513333333329</v>
      </c>
      <c r="BQ18" s="324">
        <f t="shared" si="28"/>
        <v>167286.36333333334</v>
      </c>
      <c r="BR18" s="324">
        <f t="shared" si="76"/>
        <v>65433.513333333329</v>
      </c>
      <c r="BS18" s="322">
        <f t="shared" si="29"/>
        <v>3</v>
      </c>
      <c r="BT18" s="324">
        <f t="shared" si="30"/>
        <v>54450</v>
      </c>
      <c r="BU18" s="324">
        <f t="shared" si="31"/>
        <v>110549.99999999999</v>
      </c>
      <c r="BV18" s="327">
        <f t="shared" si="32"/>
        <v>8.2815734989648027E-5</v>
      </c>
      <c r="BW18" s="322">
        <f t="shared" si="77"/>
        <v>2</v>
      </c>
      <c r="BX18" s="322">
        <f t="shared" si="78"/>
        <v>3</v>
      </c>
      <c r="BY18" s="324">
        <f t="shared" si="33"/>
        <v>2150</v>
      </c>
      <c r="BZ18" s="322">
        <f t="shared" si="34"/>
        <v>276.93333333333334</v>
      </c>
      <c r="CA18" s="322">
        <f t="shared" si="35"/>
        <v>159</v>
      </c>
      <c r="CB18" s="322">
        <f t="shared" si="36"/>
        <v>1</v>
      </c>
      <c r="CC18" s="322">
        <f t="shared" si="37"/>
        <v>1</v>
      </c>
      <c r="CD18" s="326">
        <f t="shared" ca="1" si="38"/>
        <v>39195</v>
      </c>
      <c r="CE18" s="324">
        <f t="shared" si="79"/>
        <v>167150</v>
      </c>
      <c r="CF18" s="324">
        <v>0</v>
      </c>
      <c r="CG18" s="324">
        <f t="shared" si="39"/>
        <v>53114.793333333335</v>
      </c>
      <c r="CH18" s="324">
        <f t="shared" si="40"/>
        <v>63006.183333333334</v>
      </c>
      <c r="CI18" s="324">
        <f t="shared" si="41"/>
        <v>161920.08333333334</v>
      </c>
      <c r="CJ18" s="324">
        <f t="shared" si="80"/>
        <v>63006.183333333334</v>
      </c>
      <c r="CK18" s="323">
        <f t="shared" si="42"/>
        <v>1.8550939958592134</v>
      </c>
      <c r="CL18" s="324">
        <f t="shared" si="81"/>
        <v>14933.506666666668</v>
      </c>
      <c r="CM18" s="324">
        <f t="shared" si="43"/>
        <v>44270.460000000006</v>
      </c>
      <c r="CN18" s="323">
        <f t="shared" si="44"/>
        <v>3.9696477895506028</v>
      </c>
      <c r="CO18" s="324">
        <f t="shared" si="82"/>
        <v>31955.664705882351</v>
      </c>
      <c r="CP18" s="323">
        <f t="shared" si="45"/>
        <v>92.036814725890338</v>
      </c>
      <c r="CQ18" s="323">
        <f t="shared" si="46"/>
        <v>156.46258503401359</v>
      </c>
      <c r="CR18" s="307">
        <f t="shared" si="83"/>
        <v>29.155000000000005</v>
      </c>
      <c r="CS18" s="307">
        <f t="shared" si="84"/>
        <v>17.150000000000002</v>
      </c>
      <c r="CT18" s="322">
        <f t="shared" si="85"/>
        <v>18</v>
      </c>
      <c r="CU18" s="322">
        <f t="shared" si="86"/>
        <v>11</v>
      </c>
      <c r="CV18" s="324">
        <f t="shared" si="47"/>
        <v>40005.013214516133</v>
      </c>
      <c r="CW18" s="324">
        <f t="shared" si="48"/>
        <v>24447.508075537633</v>
      </c>
      <c r="CX18" s="322">
        <f t="shared" si="87"/>
        <v>3</v>
      </c>
      <c r="CY18" s="322">
        <v>3</v>
      </c>
      <c r="CZ18" s="327">
        <f t="shared" si="49"/>
        <v>1.2422360248447205E-3</v>
      </c>
      <c r="DA18" s="322">
        <f t="shared" si="88"/>
        <v>10</v>
      </c>
      <c r="DB18" s="324">
        <f t="shared" si="50"/>
        <v>6200</v>
      </c>
      <c r="DC18" s="322">
        <f t="shared" si="89"/>
        <v>6</v>
      </c>
      <c r="DD18" s="324">
        <f t="shared" si="51"/>
        <v>2580</v>
      </c>
      <c r="DE18" s="322">
        <f t="shared" si="52"/>
        <v>10896.853333333333</v>
      </c>
      <c r="DF18" s="322">
        <f t="shared" si="53"/>
        <v>920.91300000000001</v>
      </c>
      <c r="DG18" s="322">
        <f t="shared" si="54"/>
        <v>1</v>
      </c>
      <c r="DH18" s="322">
        <f t="shared" si="55"/>
        <v>1</v>
      </c>
      <c r="DI18" s="326">
        <f t="shared" ca="1" si="56"/>
        <v>51660</v>
      </c>
      <c r="DJ18" s="324">
        <f t="shared" si="57"/>
        <v>155612.15266260278</v>
      </c>
      <c r="DK18" s="324">
        <f t="shared" si="58"/>
        <v>70907.209904858988</v>
      </c>
      <c r="DL18" s="324">
        <f t="shared" si="59"/>
        <v>88695.334898333327</v>
      </c>
      <c r="DM18" s="324">
        <f t="shared" si="60"/>
        <v>103399.97498333333</v>
      </c>
      <c r="DN18" s="324">
        <f t="shared" si="61"/>
        <v>250446.37583333335</v>
      </c>
      <c r="DO18" s="324">
        <f t="shared" si="90"/>
        <v>103399.97498333333</v>
      </c>
    </row>
    <row r="19" spans="1:119" x14ac:dyDescent="0.25">
      <c r="A19" s="321" t="s">
        <v>1588</v>
      </c>
      <c r="B19" s="267">
        <v>24</v>
      </c>
      <c r="C19" s="322">
        <f t="shared" si="0"/>
        <v>8050</v>
      </c>
      <c r="D19" s="322">
        <f t="shared" si="62"/>
        <v>80500</v>
      </c>
      <c r="E19" s="342">
        <v>0.4</v>
      </c>
      <c r="F19" s="342">
        <v>0.4</v>
      </c>
      <c r="G19" s="342">
        <v>0.1</v>
      </c>
      <c r="H19" s="342">
        <f t="shared" si="63"/>
        <v>9.9999999999999978E-2</v>
      </c>
      <c r="I19" s="322">
        <f t="shared" si="64"/>
        <v>10</v>
      </c>
      <c r="J19" s="322">
        <f t="shared" si="65"/>
        <v>10</v>
      </c>
      <c r="K19" s="322">
        <f t="shared" si="66"/>
        <v>2</v>
      </c>
      <c r="L19" s="322">
        <f t="shared" si="67"/>
        <v>2</v>
      </c>
      <c r="M19" s="322">
        <v>4</v>
      </c>
      <c r="N19" s="322">
        <v>0</v>
      </c>
      <c r="O19" s="322">
        <v>0</v>
      </c>
      <c r="P19" s="322">
        <v>0</v>
      </c>
      <c r="Q19" s="322">
        <v>0</v>
      </c>
      <c r="R19" s="322">
        <v>4</v>
      </c>
      <c r="S19" s="322">
        <v>0</v>
      </c>
      <c r="T19" s="322">
        <v>0</v>
      </c>
      <c r="U19" s="322">
        <v>0</v>
      </c>
      <c r="V19" s="322">
        <v>0</v>
      </c>
      <c r="W19" s="322">
        <v>1</v>
      </c>
      <c r="X19" s="322">
        <v>5</v>
      </c>
      <c r="Y19" s="322">
        <v>3</v>
      </c>
      <c r="Z19" s="322">
        <v>3</v>
      </c>
      <c r="AA19" s="322">
        <v>1</v>
      </c>
      <c r="AB19" s="307">
        <v>1.7</v>
      </c>
      <c r="AC19" s="307">
        <v>1</v>
      </c>
      <c r="AD19" s="322">
        <v>2</v>
      </c>
      <c r="AE19" s="322">
        <v>12</v>
      </c>
      <c r="AF19" s="322" t="s">
        <v>1573</v>
      </c>
      <c r="AG19" s="307">
        <f t="shared" ca="1" si="1"/>
        <v>12.185990512817289</v>
      </c>
      <c r="AH19" s="307">
        <f t="shared" ca="1" si="2"/>
        <v>12.185990512817289</v>
      </c>
      <c r="AI19" s="307">
        <f t="shared" ca="1" si="3"/>
        <v>3.0090012011986458</v>
      </c>
      <c r="AJ19" s="322">
        <f t="shared" ca="1" si="68"/>
        <v>8</v>
      </c>
      <c r="AK19" s="322">
        <f t="shared" ca="1" si="69"/>
        <v>8</v>
      </c>
      <c r="AL19" s="322">
        <f t="shared" ca="1" si="70"/>
        <v>2</v>
      </c>
      <c r="AM19" s="322">
        <f t="shared" ca="1" si="71"/>
        <v>1</v>
      </c>
      <c r="AN19" s="322">
        <f t="shared" ca="1" si="72"/>
        <v>1</v>
      </c>
      <c r="AO19" s="324">
        <f t="shared" ca="1" si="4"/>
        <v>13721.536654569894</v>
      </c>
      <c r="AP19" s="324">
        <f t="shared" si="5"/>
        <v>35519.337013198441</v>
      </c>
      <c r="AQ19" s="324">
        <f t="shared" ca="1" si="6"/>
        <v>17214.413334677422</v>
      </c>
      <c r="AR19" s="324">
        <f t="shared" si="7"/>
        <v>43137.393466493275</v>
      </c>
      <c r="AS19" s="325">
        <f t="shared" ca="1" si="8"/>
        <v>9140</v>
      </c>
      <c r="AT19" s="325">
        <f t="shared" ca="1" si="9"/>
        <v>9140</v>
      </c>
      <c r="AU19" s="326">
        <f t="shared" ca="1" si="10"/>
        <v>49194.825000000004</v>
      </c>
      <c r="AV19" s="326">
        <f t="shared" ca="1" si="11"/>
        <v>49194.825000000004</v>
      </c>
      <c r="AW19" s="322">
        <f t="shared" si="12"/>
        <v>667.23333333333335</v>
      </c>
      <c r="AX19" s="322">
        <f t="shared" si="13"/>
        <v>208</v>
      </c>
      <c r="AY19" s="324">
        <f t="shared" ca="1" si="14"/>
        <v>107575.69866776833</v>
      </c>
      <c r="AZ19" s="324">
        <f t="shared" ca="1" si="15"/>
        <v>118686.6318011707</v>
      </c>
      <c r="BA19" s="322">
        <f t="shared" si="16"/>
        <v>3</v>
      </c>
      <c r="BB19" s="324">
        <f t="shared" si="17"/>
        <v>32670</v>
      </c>
      <c r="BC19" s="324">
        <f t="shared" si="18"/>
        <v>66330</v>
      </c>
      <c r="BD19" s="327">
        <f t="shared" si="19"/>
        <v>1.6563146997929605E-4</v>
      </c>
      <c r="BE19" s="322">
        <f t="shared" si="73"/>
        <v>4</v>
      </c>
      <c r="BF19" s="322">
        <f t="shared" si="74"/>
        <v>3</v>
      </c>
      <c r="BG19" s="324">
        <f t="shared" si="20"/>
        <v>3010</v>
      </c>
      <c r="BH19" s="322">
        <f t="shared" si="21"/>
        <v>913.5333333333333</v>
      </c>
      <c r="BI19" s="322">
        <f t="shared" si="22"/>
        <v>324</v>
      </c>
      <c r="BJ19" s="322">
        <f t="shared" si="23"/>
        <v>1</v>
      </c>
      <c r="BK19" s="322">
        <f t="shared" si="24"/>
        <v>1</v>
      </c>
      <c r="BL19" s="326">
        <f t="shared" ca="1" si="25"/>
        <v>39195</v>
      </c>
      <c r="BM19" s="324">
        <f t="shared" si="75"/>
        <v>102010</v>
      </c>
      <c r="BN19" s="324">
        <v>0</v>
      </c>
      <c r="BO19" s="324">
        <f t="shared" si="26"/>
        <v>55248.228333333333</v>
      </c>
      <c r="BP19" s="324">
        <f t="shared" si="27"/>
        <v>65433.513333333329</v>
      </c>
      <c r="BQ19" s="324">
        <f t="shared" si="28"/>
        <v>167286.36333333334</v>
      </c>
      <c r="BR19" s="324">
        <f t="shared" si="76"/>
        <v>65433.513333333329</v>
      </c>
      <c r="BS19" s="322">
        <f t="shared" si="29"/>
        <v>3</v>
      </c>
      <c r="BT19" s="324">
        <f t="shared" si="30"/>
        <v>54450</v>
      </c>
      <c r="BU19" s="324">
        <f t="shared" si="31"/>
        <v>110549.99999999999</v>
      </c>
      <c r="BV19" s="327">
        <f t="shared" si="32"/>
        <v>8.2815734989648027E-5</v>
      </c>
      <c r="BW19" s="322">
        <f t="shared" si="77"/>
        <v>2</v>
      </c>
      <c r="BX19" s="322">
        <f t="shared" si="78"/>
        <v>3</v>
      </c>
      <c r="BY19" s="324">
        <f t="shared" si="33"/>
        <v>2150</v>
      </c>
      <c r="BZ19" s="322">
        <f t="shared" si="34"/>
        <v>276.93333333333334</v>
      </c>
      <c r="CA19" s="322">
        <f t="shared" si="35"/>
        <v>159</v>
      </c>
      <c r="CB19" s="322">
        <f t="shared" si="36"/>
        <v>1</v>
      </c>
      <c r="CC19" s="322">
        <f t="shared" si="37"/>
        <v>1</v>
      </c>
      <c r="CD19" s="326">
        <f t="shared" ca="1" si="38"/>
        <v>39195</v>
      </c>
      <c r="CE19" s="324">
        <f t="shared" si="79"/>
        <v>167150</v>
      </c>
      <c r="CF19" s="324">
        <v>0</v>
      </c>
      <c r="CG19" s="324">
        <f t="shared" si="39"/>
        <v>53114.793333333335</v>
      </c>
      <c r="CH19" s="324">
        <f t="shared" si="40"/>
        <v>63006.183333333334</v>
      </c>
      <c r="CI19" s="324">
        <f t="shared" si="41"/>
        <v>161920.08333333334</v>
      </c>
      <c r="CJ19" s="324">
        <f t="shared" si="80"/>
        <v>63006.183333333334</v>
      </c>
      <c r="CK19" s="323">
        <f t="shared" si="42"/>
        <v>1.8550939958592134</v>
      </c>
      <c r="CL19" s="324">
        <f t="shared" si="81"/>
        <v>14933.506666666668</v>
      </c>
      <c r="CM19" s="324">
        <f t="shared" si="43"/>
        <v>44270.460000000006</v>
      </c>
      <c r="CN19" s="323">
        <f t="shared" si="44"/>
        <v>3.9696477895506028</v>
      </c>
      <c r="CO19" s="324">
        <f t="shared" si="82"/>
        <v>31955.664705882351</v>
      </c>
      <c r="CP19" s="323">
        <f t="shared" si="45"/>
        <v>92.036814725890338</v>
      </c>
      <c r="CQ19" s="323">
        <f t="shared" si="46"/>
        <v>156.46258503401359</v>
      </c>
      <c r="CR19" s="307">
        <f t="shared" si="83"/>
        <v>29.155000000000005</v>
      </c>
      <c r="CS19" s="307">
        <f t="shared" si="84"/>
        <v>17.150000000000002</v>
      </c>
      <c r="CT19" s="322">
        <f t="shared" si="85"/>
        <v>18</v>
      </c>
      <c r="CU19" s="322">
        <f t="shared" si="86"/>
        <v>11</v>
      </c>
      <c r="CV19" s="324">
        <f t="shared" si="47"/>
        <v>40005.013214516133</v>
      </c>
      <c r="CW19" s="324">
        <f t="shared" si="48"/>
        <v>24447.508075537633</v>
      </c>
      <c r="CX19" s="322">
        <f t="shared" si="87"/>
        <v>3</v>
      </c>
      <c r="CY19" s="322">
        <v>3</v>
      </c>
      <c r="CZ19" s="327">
        <f t="shared" si="49"/>
        <v>1.2422360248447205E-3</v>
      </c>
      <c r="DA19" s="322">
        <f t="shared" si="88"/>
        <v>10</v>
      </c>
      <c r="DB19" s="324">
        <f t="shared" si="50"/>
        <v>6200</v>
      </c>
      <c r="DC19" s="322">
        <f t="shared" si="89"/>
        <v>6</v>
      </c>
      <c r="DD19" s="324">
        <f t="shared" si="51"/>
        <v>2580</v>
      </c>
      <c r="DE19" s="322">
        <f t="shared" si="52"/>
        <v>10896.853333333333</v>
      </c>
      <c r="DF19" s="322">
        <f t="shared" si="53"/>
        <v>920.91300000000001</v>
      </c>
      <c r="DG19" s="322">
        <f t="shared" si="54"/>
        <v>1</v>
      </c>
      <c r="DH19" s="322">
        <f t="shared" si="55"/>
        <v>1</v>
      </c>
      <c r="DI19" s="326">
        <f t="shared" ca="1" si="56"/>
        <v>51660</v>
      </c>
      <c r="DJ19" s="324">
        <f t="shared" si="57"/>
        <v>155612.15266260278</v>
      </c>
      <c r="DK19" s="324">
        <f t="shared" si="58"/>
        <v>70907.209904858988</v>
      </c>
      <c r="DL19" s="324">
        <f t="shared" si="59"/>
        <v>88695.334898333327</v>
      </c>
      <c r="DM19" s="324">
        <f t="shared" si="60"/>
        <v>103399.97498333333</v>
      </c>
      <c r="DN19" s="324">
        <f t="shared" si="61"/>
        <v>250446.37583333335</v>
      </c>
      <c r="DO19" s="324">
        <f t="shared" si="90"/>
        <v>103399.97498333333</v>
      </c>
    </row>
    <row r="20" spans="1:119" x14ac:dyDescent="0.25">
      <c r="A20" s="321" t="s">
        <v>1589</v>
      </c>
      <c r="B20" s="267">
        <v>24</v>
      </c>
      <c r="C20" s="322">
        <f t="shared" si="0"/>
        <v>8050</v>
      </c>
      <c r="D20" s="322">
        <f t="shared" si="62"/>
        <v>80500</v>
      </c>
      <c r="E20" s="342">
        <v>0.4</v>
      </c>
      <c r="F20" s="342">
        <v>0.4</v>
      </c>
      <c r="G20" s="342">
        <v>0.1</v>
      </c>
      <c r="H20" s="342">
        <f t="shared" si="63"/>
        <v>9.9999999999999978E-2</v>
      </c>
      <c r="I20" s="322">
        <f t="shared" si="64"/>
        <v>10</v>
      </c>
      <c r="J20" s="322">
        <f t="shared" si="65"/>
        <v>10</v>
      </c>
      <c r="K20" s="322">
        <f t="shared" si="66"/>
        <v>2</v>
      </c>
      <c r="L20" s="322">
        <f t="shared" si="67"/>
        <v>2</v>
      </c>
      <c r="M20" s="322">
        <v>5</v>
      </c>
      <c r="N20" s="322">
        <v>0</v>
      </c>
      <c r="O20" s="322">
        <v>0</v>
      </c>
      <c r="P20" s="322">
        <v>0</v>
      </c>
      <c r="Q20" s="322">
        <v>0</v>
      </c>
      <c r="R20" s="322">
        <v>5</v>
      </c>
      <c r="S20" s="322">
        <v>0</v>
      </c>
      <c r="T20" s="322">
        <v>0</v>
      </c>
      <c r="U20" s="322">
        <v>0</v>
      </c>
      <c r="V20" s="322">
        <v>0</v>
      </c>
      <c r="W20" s="322">
        <v>1</v>
      </c>
      <c r="X20" s="322">
        <v>5</v>
      </c>
      <c r="Y20" s="322">
        <v>3</v>
      </c>
      <c r="Z20" s="322">
        <v>3</v>
      </c>
      <c r="AA20" s="322">
        <v>1</v>
      </c>
      <c r="AB20" s="307">
        <v>1.7</v>
      </c>
      <c r="AC20" s="307">
        <v>1</v>
      </c>
      <c r="AD20" s="322">
        <v>2</v>
      </c>
      <c r="AE20" s="322">
        <v>12</v>
      </c>
      <c r="AF20" s="322" t="s">
        <v>1573</v>
      </c>
      <c r="AG20" s="307">
        <f t="shared" ca="1" si="1"/>
        <v>15.23248814102161</v>
      </c>
      <c r="AH20" s="307">
        <f t="shared" ca="1" si="2"/>
        <v>15.23248814102161</v>
      </c>
      <c r="AI20" s="307">
        <f t="shared" ca="1" si="3"/>
        <v>3.0090012011986458</v>
      </c>
      <c r="AJ20" s="322">
        <f t="shared" ca="1" si="68"/>
        <v>9</v>
      </c>
      <c r="AK20" s="322">
        <f t="shared" ca="1" si="69"/>
        <v>9</v>
      </c>
      <c r="AL20" s="322">
        <f t="shared" ca="1" si="70"/>
        <v>2</v>
      </c>
      <c r="AM20" s="322">
        <f t="shared" ca="1" si="71"/>
        <v>1</v>
      </c>
      <c r="AN20" s="322">
        <f t="shared" ca="1" si="72"/>
        <v>2</v>
      </c>
      <c r="AO20" s="324">
        <f t="shared" ca="1" si="4"/>
        <v>15436.728736391131</v>
      </c>
      <c r="AP20" s="324">
        <f t="shared" si="5"/>
        <v>44399.171266498059</v>
      </c>
      <c r="AQ20" s="324">
        <f t="shared" ca="1" si="6"/>
        <v>18929.605416498656</v>
      </c>
      <c r="AR20" s="324">
        <f t="shared" si="7"/>
        <v>52017.227719792892</v>
      </c>
      <c r="AS20" s="325">
        <f t="shared" ca="1" si="8"/>
        <v>9140</v>
      </c>
      <c r="AT20" s="325">
        <f t="shared" ca="1" si="9"/>
        <v>12260</v>
      </c>
      <c r="AU20" s="326">
        <f t="shared" ca="1" si="10"/>
        <v>49194.825000000004</v>
      </c>
      <c r="AV20" s="326">
        <f t="shared" ca="1" si="11"/>
        <v>52277.850000000006</v>
      </c>
      <c r="AW20" s="322">
        <f t="shared" si="12"/>
        <v>667.23333333333335</v>
      </c>
      <c r="AX20" s="322">
        <f t="shared" si="13"/>
        <v>208</v>
      </c>
      <c r="AY20" s="324">
        <f t="shared" ca="1" si="14"/>
        <v>118170.7250028892</v>
      </c>
      <c r="AZ20" s="324">
        <f t="shared" ca="1" si="15"/>
        <v>135484.68313629157</v>
      </c>
      <c r="BA20" s="322">
        <f t="shared" si="16"/>
        <v>3</v>
      </c>
      <c r="BB20" s="324">
        <f t="shared" si="17"/>
        <v>32670</v>
      </c>
      <c r="BC20" s="324">
        <f t="shared" si="18"/>
        <v>66330</v>
      </c>
      <c r="BD20" s="327">
        <f t="shared" si="19"/>
        <v>1.6563146997929605E-4</v>
      </c>
      <c r="BE20" s="322">
        <f t="shared" si="73"/>
        <v>4</v>
      </c>
      <c r="BF20" s="322">
        <f t="shared" si="74"/>
        <v>3</v>
      </c>
      <c r="BG20" s="324">
        <f t="shared" si="20"/>
        <v>3010</v>
      </c>
      <c r="BH20" s="322">
        <f t="shared" si="21"/>
        <v>913.5333333333333</v>
      </c>
      <c r="BI20" s="322">
        <f t="shared" si="22"/>
        <v>324</v>
      </c>
      <c r="BJ20" s="322">
        <f t="shared" si="23"/>
        <v>1</v>
      </c>
      <c r="BK20" s="322">
        <f t="shared" si="24"/>
        <v>1</v>
      </c>
      <c r="BL20" s="326">
        <f t="shared" ca="1" si="25"/>
        <v>43350</v>
      </c>
      <c r="BM20" s="324">
        <f t="shared" si="75"/>
        <v>102010</v>
      </c>
      <c r="BN20" s="324">
        <v>0</v>
      </c>
      <c r="BO20" s="324">
        <f t="shared" si="26"/>
        <v>55248.228333333333</v>
      </c>
      <c r="BP20" s="324">
        <f t="shared" si="27"/>
        <v>65433.513333333329</v>
      </c>
      <c r="BQ20" s="324">
        <f t="shared" si="28"/>
        <v>167286.36333333334</v>
      </c>
      <c r="BR20" s="324">
        <f t="shared" si="76"/>
        <v>65433.513333333329</v>
      </c>
      <c r="BS20" s="322">
        <f t="shared" si="29"/>
        <v>3</v>
      </c>
      <c r="BT20" s="324">
        <f t="shared" si="30"/>
        <v>54450</v>
      </c>
      <c r="BU20" s="324">
        <f t="shared" si="31"/>
        <v>110549.99999999999</v>
      </c>
      <c r="BV20" s="327">
        <f t="shared" si="32"/>
        <v>8.2815734989648027E-5</v>
      </c>
      <c r="BW20" s="322">
        <f t="shared" si="77"/>
        <v>2</v>
      </c>
      <c r="BX20" s="322">
        <f t="shared" si="78"/>
        <v>3</v>
      </c>
      <c r="BY20" s="324">
        <f t="shared" si="33"/>
        <v>2150</v>
      </c>
      <c r="BZ20" s="322">
        <f t="shared" si="34"/>
        <v>276.93333333333334</v>
      </c>
      <c r="CA20" s="322">
        <f t="shared" si="35"/>
        <v>159</v>
      </c>
      <c r="CB20" s="322">
        <f t="shared" si="36"/>
        <v>1</v>
      </c>
      <c r="CC20" s="322">
        <f t="shared" si="37"/>
        <v>1</v>
      </c>
      <c r="CD20" s="326">
        <f t="shared" ca="1" si="38"/>
        <v>43350</v>
      </c>
      <c r="CE20" s="324">
        <f t="shared" si="79"/>
        <v>167150</v>
      </c>
      <c r="CF20" s="324">
        <v>0</v>
      </c>
      <c r="CG20" s="324">
        <f t="shared" si="39"/>
        <v>53114.793333333335</v>
      </c>
      <c r="CH20" s="324">
        <f t="shared" si="40"/>
        <v>63006.183333333334</v>
      </c>
      <c r="CI20" s="324">
        <f t="shared" si="41"/>
        <v>161920.08333333334</v>
      </c>
      <c r="CJ20" s="324">
        <f t="shared" si="80"/>
        <v>63006.183333333334</v>
      </c>
      <c r="CK20" s="323">
        <f t="shared" si="42"/>
        <v>1.8550939958592134</v>
      </c>
      <c r="CL20" s="324">
        <f t="shared" si="81"/>
        <v>14933.506666666668</v>
      </c>
      <c r="CM20" s="324">
        <f t="shared" si="43"/>
        <v>44270.460000000006</v>
      </c>
      <c r="CN20" s="323">
        <f t="shared" si="44"/>
        <v>3.9696477895506028</v>
      </c>
      <c r="CO20" s="324">
        <f t="shared" si="82"/>
        <v>31955.664705882351</v>
      </c>
      <c r="CP20" s="323">
        <f t="shared" si="45"/>
        <v>92.036814725890338</v>
      </c>
      <c r="CQ20" s="323">
        <f t="shared" si="46"/>
        <v>156.46258503401359</v>
      </c>
      <c r="CR20" s="307">
        <f t="shared" si="83"/>
        <v>29.155000000000005</v>
      </c>
      <c r="CS20" s="307">
        <f t="shared" si="84"/>
        <v>17.150000000000002</v>
      </c>
      <c r="CT20" s="322">
        <f t="shared" si="85"/>
        <v>18</v>
      </c>
      <c r="CU20" s="322">
        <f t="shared" si="86"/>
        <v>11</v>
      </c>
      <c r="CV20" s="324">
        <f t="shared" si="47"/>
        <v>40005.013214516133</v>
      </c>
      <c r="CW20" s="324">
        <f t="shared" si="48"/>
        <v>24447.508075537633</v>
      </c>
      <c r="CX20" s="322">
        <f t="shared" si="87"/>
        <v>3</v>
      </c>
      <c r="CY20" s="322">
        <v>3</v>
      </c>
      <c r="CZ20" s="327">
        <f t="shared" si="49"/>
        <v>1.2422360248447205E-3</v>
      </c>
      <c r="DA20" s="322">
        <f t="shared" si="88"/>
        <v>10</v>
      </c>
      <c r="DB20" s="324">
        <f t="shared" si="50"/>
        <v>6200</v>
      </c>
      <c r="DC20" s="322">
        <f t="shared" si="89"/>
        <v>6</v>
      </c>
      <c r="DD20" s="324">
        <f t="shared" si="51"/>
        <v>2580</v>
      </c>
      <c r="DE20" s="322">
        <f t="shared" si="52"/>
        <v>10896.853333333333</v>
      </c>
      <c r="DF20" s="322">
        <f t="shared" si="53"/>
        <v>920.91300000000001</v>
      </c>
      <c r="DG20" s="322">
        <f t="shared" si="54"/>
        <v>1</v>
      </c>
      <c r="DH20" s="322">
        <f t="shared" si="55"/>
        <v>1</v>
      </c>
      <c r="DI20" s="326">
        <f t="shared" ca="1" si="56"/>
        <v>55815</v>
      </c>
      <c r="DJ20" s="324">
        <f t="shared" si="57"/>
        <v>155612.15266260278</v>
      </c>
      <c r="DK20" s="324">
        <f t="shared" si="58"/>
        <v>70907.209904858988</v>
      </c>
      <c r="DL20" s="324">
        <f t="shared" si="59"/>
        <v>88695.334898333327</v>
      </c>
      <c r="DM20" s="324">
        <f t="shared" si="60"/>
        <v>103399.97498333333</v>
      </c>
      <c r="DN20" s="324">
        <f t="shared" si="61"/>
        <v>250446.37583333335</v>
      </c>
      <c r="DO20" s="324">
        <f t="shared" si="90"/>
        <v>103399.97498333333</v>
      </c>
    </row>
    <row r="21" spans="1:119" x14ac:dyDescent="0.25">
      <c r="A21" s="321" t="s">
        <v>1590</v>
      </c>
      <c r="B21" s="267">
        <v>24</v>
      </c>
      <c r="C21" s="322">
        <f t="shared" si="0"/>
        <v>8050</v>
      </c>
      <c r="D21" s="322">
        <f t="shared" si="62"/>
        <v>80500</v>
      </c>
      <c r="E21" s="342">
        <v>0.4</v>
      </c>
      <c r="F21" s="342">
        <v>0.4</v>
      </c>
      <c r="G21" s="342">
        <v>0.1</v>
      </c>
      <c r="H21" s="342">
        <f t="shared" si="63"/>
        <v>9.9999999999999978E-2</v>
      </c>
      <c r="I21" s="322">
        <f t="shared" si="64"/>
        <v>10</v>
      </c>
      <c r="J21" s="322">
        <f t="shared" si="65"/>
        <v>10</v>
      </c>
      <c r="K21" s="322">
        <f t="shared" si="66"/>
        <v>2</v>
      </c>
      <c r="L21" s="322">
        <f t="shared" si="67"/>
        <v>2</v>
      </c>
      <c r="M21" s="322">
        <v>6</v>
      </c>
      <c r="N21" s="322">
        <v>0</v>
      </c>
      <c r="O21" s="322">
        <v>0</v>
      </c>
      <c r="P21" s="322">
        <v>0</v>
      </c>
      <c r="Q21" s="322">
        <v>0</v>
      </c>
      <c r="R21" s="322">
        <v>6</v>
      </c>
      <c r="S21" s="322">
        <v>0</v>
      </c>
      <c r="T21" s="322">
        <v>0</v>
      </c>
      <c r="U21" s="322">
        <v>0</v>
      </c>
      <c r="V21" s="322">
        <v>0</v>
      </c>
      <c r="W21" s="322">
        <v>1</v>
      </c>
      <c r="X21" s="322">
        <v>5</v>
      </c>
      <c r="Y21" s="322">
        <v>3</v>
      </c>
      <c r="Z21" s="322">
        <v>3</v>
      </c>
      <c r="AA21" s="322">
        <v>1</v>
      </c>
      <c r="AB21" s="307">
        <v>1.7</v>
      </c>
      <c r="AC21" s="307">
        <v>1</v>
      </c>
      <c r="AD21" s="322">
        <v>2</v>
      </c>
      <c r="AE21" s="322">
        <v>12</v>
      </c>
      <c r="AF21" s="322" t="s">
        <v>1573</v>
      </c>
      <c r="AG21" s="307">
        <f t="shared" ca="1" si="1"/>
        <v>18.278985769225933</v>
      </c>
      <c r="AH21" s="307">
        <f t="shared" ca="1" si="2"/>
        <v>18.278985769225933</v>
      </c>
      <c r="AI21" s="307">
        <f t="shared" ca="1" si="3"/>
        <v>3.0090012011986458</v>
      </c>
      <c r="AJ21" s="322">
        <f t="shared" ca="1" si="68"/>
        <v>11</v>
      </c>
      <c r="AK21" s="322">
        <f t="shared" ca="1" si="69"/>
        <v>11</v>
      </c>
      <c r="AL21" s="322">
        <f t="shared" ca="1" si="70"/>
        <v>2</v>
      </c>
      <c r="AM21" s="322">
        <f t="shared" ca="1" si="71"/>
        <v>2</v>
      </c>
      <c r="AN21" s="322">
        <f t="shared" ca="1" si="72"/>
        <v>2</v>
      </c>
      <c r="AO21" s="324">
        <f t="shared" ca="1" si="4"/>
        <v>18867.112900033604</v>
      </c>
      <c r="AP21" s="324">
        <f t="shared" si="5"/>
        <v>53279.005519797662</v>
      </c>
      <c r="AQ21" s="324">
        <f t="shared" ca="1" si="6"/>
        <v>22359.989580141133</v>
      </c>
      <c r="AR21" s="324">
        <f t="shared" si="7"/>
        <v>60897.061973092495</v>
      </c>
      <c r="AS21" s="325">
        <f t="shared" ca="1" si="8"/>
        <v>12630</v>
      </c>
      <c r="AT21" s="325">
        <f t="shared" ca="1" si="9"/>
        <v>12630</v>
      </c>
      <c r="AU21" s="326">
        <f t="shared" ca="1" si="10"/>
        <v>52277.850000000006</v>
      </c>
      <c r="AV21" s="326">
        <f t="shared" ca="1" si="11"/>
        <v>52277.850000000006</v>
      </c>
      <c r="AW21" s="322">
        <f t="shared" si="12"/>
        <v>667.23333333333335</v>
      </c>
      <c r="AX21" s="322">
        <f t="shared" si="13"/>
        <v>208</v>
      </c>
      <c r="AY21" s="324">
        <f t="shared" ca="1" si="14"/>
        <v>137053.96841983128</v>
      </c>
      <c r="AZ21" s="324">
        <f t="shared" ca="1" si="15"/>
        <v>148164.90155323362</v>
      </c>
      <c r="BA21" s="322">
        <f t="shared" si="16"/>
        <v>3</v>
      </c>
      <c r="BB21" s="324">
        <f t="shared" si="17"/>
        <v>32670</v>
      </c>
      <c r="BC21" s="324">
        <f t="shared" si="18"/>
        <v>66330</v>
      </c>
      <c r="BD21" s="327">
        <f t="shared" si="19"/>
        <v>1.6563146997929605E-4</v>
      </c>
      <c r="BE21" s="322">
        <f t="shared" si="73"/>
        <v>4</v>
      </c>
      <c r="BF21" s="322">
        <f t="shared" si="74"/>
        <v>3</v>
      </c>
      <c r="BG21" s="324">
        <f t="shared" si="20"/>
        <v>3010</v>
      </c>
      <c r="BH21" s="322">
        <f t="shared" si="21"/>
        <v>913.5333333333333</v>
      </c>
      <c r="BI21" s="322">
        <f t="shared" si="22"/>
        <v>324</v>
      </c>
      <c r="BJ21" s="322">
        <f t="shared" si="23"/>
        <v>1</v>
      </c>
      <c r="BK21" s="322">
        <f t="shared" si="24"/>
        <v>1</v>
      </c>
      <c r="BL21" s="326">
        <f t="shared" ca="1" si="25"/>
        <v>47505</v>
      </c>
      <c r="BM21" s="324">
        <f t="shared" si="75"/>
        <v>102010</v>
      </c>
      <c r="BN21" s="324">
        <v>0</v>
      </c>
      <c r="BO21" s="324">
        <f t="shared" si="26"/>
        <v>55248.228333333333</v>
      </c>
      <c r="BP21" s="324">
        <f t="shared" si="27"/>
        <v>65433.513333333329</v>
      </c>
      <c r="BQ21" s="324">
        <f t="shared" si="28"/>
        <v>167286.36333333334</v>
      </c>
      <c r="BR21" s="324">
        <f t="shared" si="76"/>
        <v>65433.513333333329</v>
      </c>
      <c r="BS21" s="322">
        <f t="shared" si="29"/>
        <v>3</v>
      </c>
      <c r="BT21" s="324">
        <f t="shared" si="30"/>
        <v>54450</v>
      </c>
      <c r="BU21" s="324">
        <f t="shared" si="31"/>
        <v>110549.99999999999</v>
      </c>
      <c r="BV21" s="327">
        <f t="shared" si="32"/>
        <v>8.2815734989648027E-5</v>
      </c>
      <c r="BW21" s="322">
        <f t="shared" si="77"/>
        <v>2</v>
      </c>
      <c r="BX21" s="322">
        <f t="shared" si="78"/>
        <v>3</v>
      </c>
      <c r="BY21" s="324">
        <f t="shared" si="33"/>
        <v>2150</v>
      </c>
      <c r="BZ21" s="322">
        <f t="shared" si="34"/>
        <v>276.93333333333334</v>
      </c>
      <c r="CA21" s="322">
        <f t="shared" si="35"/>
        <v>159</v>
      </c>
      <c r="CB21" s="322">
        <f t="shared" si="36"/>
        <v>1</v>
      </c>
      <c r="CC21" s="322">
        <f t="shared" si="37"/>
        <v>1</v>
      </c>
      <c r="CD21" s="326">
        <f t="shared" ca="1" si="38"/>
        <v>47505</v>
      </c>
      <c r="CE21" s="324">
        <f t="shared" si="79"/>
        <v>167150</v>
      </c>
      <c r="CF21" s="324">
        <v>0</v>
      </c>
      <c r="CG21" s="324">
        <f t="shared" si="39"/>
        <v>53114.793333333335</v>
      </c>
      <c r="CH21" s="324">
        <f t="shared" si="40"/>
        <v>63006.183333333334</v>
      </c>
      <c r="CI21" s="324">
        <f t="shared" si="41"/>
        <v>161920.08333333334</v>
      </c>
      <c r="CJ21" s="324">
        <f t="shared" si="80"/>
        <v>63006.183333333334</v>
      </c>
      <c r="CK21" s="323">
        <f t="shared" si="42"/>
        <v>1.8550939958592134</v>
      </c>
      <c r="CL21" s="324">
        <f t="shared" si="81"/>
        <v>14933.506666666668</v>
      </c>
      <c r="CM21" s="324">
        <f t="shared" si="43"/>
        <v>44270.460000000006</v>
      </c>
      <c r="CN21" s="323">
        <f t="shared" si="44"/>
        <v>3.9696477895506028</v>
      </c>
      <c r="CO21" s="324">
        <f t="shared" si="82"/>
        <v>31955.664705882351</v>
      </c>
      <c r="CP21" s="323">
        <f t="shared" si="45"/>
        <v>92.036814725890338</v>
      </c>
      <c r="CQ21" s="323">
        <f t="shared" si="46"/>
        <v>156.46258503401359</v>
      </c>
      <c r="CR21" s="307">
        <f t="shared" si="83"/>
        <v>29.155000000000005</v>
      </c>
      <c r="CS21" s="307">
        <f t="shared" si="84"/>
        <v>17.150000000000002</v>
      </c>
      <c r="CT21" s="322">
        <f t="shared" si="85"/>
        <v>18</v>
      </c>
      <c r="CU21" s="322">
        <f t="shared" si="86"/>
        <v>11</v>
      </c>
      <c r="CV21" s="324">
        <f t="shared" si="47"/>
        <v>40005.013214516133</v>
      </c>
      <c r="CW21" s="324">
        <f t="shared" si="48"/>
        <v>24447.508075537633</v>
      </c>
      <c r="CX21" s="322">
        <f t="shared" si="87"/>
        <v>3</v>
      </c>
      <c r="CY21" s="322">
        <v>3</v>
      </c>
      <c r="CZ21" s="327">
        <f t="shared" si="49"/>
        <v>1.2422360248447205E-3</v>
      </c>
      <c r="DA21" s="322">
        <f t="shared" si="88"/>
        <v>10</v>
      </c>
      <c r="DB21" s="324">
        <f t="shared" si="50"/>
        <v>6200</v>
      </c>
      <c r="DC21" s="322">
        <f t="shared" si="89"/>
        <v>6</v>
      </c>
      <c r="DD21" s="324">
        <f t="shared" si="51"/>
        <v>2580</v>
      </c>
      <c r="DE21" s="322">
        <f t="shared" si="52"/>
        <v>10896.853333333333</v>
      </c>
      <c r="DF21" s="322">
        <f t="shared" si="53"/>
        <v>920.91300000000001</v>
      </c>
      <c r="DG21" s="322">
        <f t="shared" si="54"/>
        <v>1</v>
      </c>
      <c r="DH21" s="322">
        <f t="shared" si="55"/>
        <v>1</v>
      </c>
      <c r="DI21" s="326">
        <f t="shared" ca="1" si="56"/>
        <v>59970</v>
      </c>
      <c r="DJ21" s="324">
        <f t="shared" si="57"/>
        <v>155612.15266260278</v>
      </c>
      <c r="DK21" s="324">
        <f t="shared" si="58"/>
        <v>70907.209904858988</v>
      </c>
      <c r="DL21" s="324">
        <f t="shared" si="59"/>
        <v>88695.334898333327</v>
      </c>
      <c r="DM21" s="324">
        <f t="shared" si="60"/>
        <v>103399.97498333333</v>
      </c>
      <c r="DN21" s="324">
        <f t="shared" si="61"/>
        <v>250446.37583333335</v>
      </c>
      <c r="DO21" s="324">
        <f t="shared" si="90"/>
        <v>103399.97498333333</v>
      </c>
    </row>
    <row r="22" spans="1:119" x14ac:dyDescent="0.25">
      <c r="A22" s="321" t="s">
        <v>1591</v>
      </c>
      <c r="B22" s="267">
        <v>24</v>
      </c>
      <c r="C22" s="322">
        <f t="shared" si="0"/>
        <v>8050</v>
      </c>
      <c r="D22" s="322">
        <f t="shared" si="62"/>
        <v>80500</v>
      </c>
      <c r="E22" s="342">
        <v>0.4</v>
      </c>
      <c r="F22" s="342">
        <v>0.4</v>
      </c>
      <c r="G22" s="342">
        <v>0.1</v>
      </c>
      <c r="H22" s="342">
        <f t="shared" si="63"/>
        <v>9.9999999999999978E-2</v>
      </c>
      <c r="I22" s="322">
        <f t="shared" si="64"/>
        <v>10</v>
      </c>
      <c r="J22" s="322">
        <f t="shared" si="65"/>
        <v>10</v>
      </c>
      <c r="K22" s="322">
        <f t="shared" si="66"/>
        <v>2</v>
      </c>
      <c r="L22" s="322">
        <f t="shared" si="67"/>
        <v>2</v>
      </c>
      <c r="M22" s="322">
        <v>7</v>
      </c>
      <c r="N22" s="322">
        <v>0</v>
      </c>
      <c r="O22" s="322">
        <v>0</v>
      </c>
      <c r="P22" s="322">
        <v>0</v>
      </c>
      <c r="Q22" s="322">
        <v>0</v>
      </c>
      <c r="R22" s="322">
        <v>7</v>
      </c>
      <c r="S22" s="322">
        <v>0</v>
      </c>
      <c r="T22" s="322">
        <v>0</v>
      </c>
      <c r="U22" s="322">
        <v>0</v>
      </c>
      <c r="V22" s="322">
        <v>0</v>
      </c>
      <c r="W22" s="322">
        <v>1</v>
      </c>
      <c r="X22" s="322">
        <v>5</v>
      </c>
      <c r="Y22" s="322">
        <v>3</v>
      </c>
      <c r="Z22" s="322">
        <v>3</v>
      </c>
      <c r="AA22" s="322">
        <v>1</v>
      </c>
      <c r="AB22" s="307">
        <v>1.7</v>
      </c>
      <c r="AC22" s="307">
        <v>1</v>
      </c>
      <c r="AD22" s="322">
        <v>2</v>
      </c>
      <c r="AE22" s="322">
        <v>12</v>
      </c>
      <c r="AF22" s="322" t="s">
        <v>1573</v>
      </c>
      <c r="AG22" s="307">
        <f t="shared" ca="1" si="1"/>
        <v>21.325483397430258</v>
      </c>
      <c r="AH22" s="307">
        <f t="shared" ca="1" si="2"/>
        <v>21.325483397430258</v>
      </c>
      <c r="AI22" s="307">
        <f t="shared" ca="1" si="3"/>
        <v>3.0090012011986458</v>
      </c>
      <c r="AJ22" s="322">
        <f t="shared" ca="1" si="68"/>
        <v>13</v>
      </c>
      <c r="AK22" s="322">
        <f t="shared" ca="1" si="69"/>
        <v>13</v>
      </c>
      <c r="AL22" s="322">
        <f t="shared" ca="1" si="70"/>
        <v>2</v>
      </c>
      <c r="AM22" s="322">
        <f t="shared" ca="1" si="71"/>
        <v>2</v>
      </c>
      <c r="AN22" s="322">
        <f t="shared" ca="1" si="72"/>
        <v>2</v>
      </c>
      <c r="AO22" s="324">
        <f t="shared" ca="1" si="4"/>
        <v>22297.497063676077</v>
      </c>
      <c r="AP22" s="324">
        <f t="shared" si="5"/>
        <v>62158.839773097279</v>
      </c>
      <c r="AQ22" s="324">
        <f t="shared" ca="1" si="6"/>
        <v>25790.373743783603</v>
      </c>
      <c r="AR22" s="324">
        <f t="shared" si="7"/>
        <v>69776.896226392113</v>
      </c>
      <c r="AS22" s="325">
        <f t="shared" ca="1" si="8"/>
        <v>12630</v>
      </c>
      <c r="AT22" s="325">
        <f t="shared" ca="1" si="9"/>
        <v>12630</v>
      </c>
      <c r="AU22" s="326">
        <f t="shared" ca="1" si="10"/>
        <v>52277.850000000006</v>
      </c>
      <c r="AV22" s="326">
        <f t="shared" ca="1" si="11"/>
        <v>52277.850000000006</v>
      </c>
      <c r="AW22" s="322">
        <f t="shared" si="12"/>
        <v>667.23333333333335</v>
      </c>
      <c r="AX22" s="322">
        <f t="shared" si="13"/>
        <v>208</v>
      </c>
      <c r="AY22" s="324">
        <f t="shared" ca="1" si="14"/>
        <v>149364.18683677336</v>
      </c>
      <c r="AZ22" s="324">
        <f t="shared" ca="1" si="15"/>
        <v>160475.11997017573</v>
      </c>
      <c r="BA22" s="322">
        <f t="shared" si="16"/>
        <v>3</v>
      </c>
      <c r="BB22" s="324">
        <f t="shared" si="17"/>
        <v>32670</v>
      </c>
      <c r="BC22" s="324">
        <f t="shared" si="18"/>
        <v>66330</v>
      </c>
      <c r="BD22" s="327">
        <f t="shared" si="19"/>
        <v>1.6563146997929605E-4</v>
      </c>
      <c r="BE22" s="322">
        <f t="shared" si="73"/>
        <v>4</v>
      </c>
      <c r="BF22" s="322">
        <f t="shared" si="74"/>
        <v>3</v>
      </c>
      <c r="BG22" s="324">
        <f t="shared" si="20"/>
        <v>3010</v>
      </c>
      <c r="BH22" s="322">
        <f t="shared" si="21"/>
        <v>913.5333333333333</v>
      </c>
      <c r="BI22" s="322">
        <f t="shared" si="22"/>
        <v>324</v>
      </c>
      <c r="BJ22" s="322">
        <f t="shared" si="23"/>
        <v>1</v>
      </c>
      <c r="BK22" s="322">
        <f t="shared" si="24"/>
        <v>1</v>
      </c>
      <c r="BL22" s="326">
        <f t="shared" ca="1" si="25"/>
        <v>47505</v>
      </c>
      <c r="BM22" s="324">
        <f t="shared" si="75"/>
        <v>102010</v>
      </c>
      <c r="BN22" s="324">
        <v>0</v>
      </c>
      <c r="BO22" s="324">
        <f t="shared" si="26"/>
        <v>55248.228333333333</v>
      </c>
      <c r="BP22" s="324">
        <f t="shared" si="27"/>
        <v>65433.513333333329</v>
      </c>
      <c r="BQ22" s="324">
        <f t="shared" si="28"/>
        <v>167286.36333333334</v>
      </c>
      <c r="BR22" s="324">
        <f t="shared" si="76"/>
        <v>65433.513333333329</v>
      </c>
      <c r="BS22" s="322">
        <f t="shared" si="29"/>
        <v>3</v>
      </c>
      <c r="BT22" s="324">
        <f t="shared" si="30"/>
        <v>54450</v>
      </c>
      <c r="BU22" s="324">
        <f t="shared" si="31"/>
        <v>110549.99999999999</v>
      </c>
      <c r="BV22" s="327">
        <f t="shared" si="32"/>
        <v>8.2815734989648027E-5</v>
      </c>
      <c r="BW22" s="322">
        <f t="shared" si="77"/>
        <v>2</v>
      </c>
      <c r="BX22" s="322">
        <f t="shared" si="78"/>
        <v>3</v>
      </c>
      <c r="BY22" s="324">
        <f t="shared" si="33"/>
        <v>2150</v>
      </c>
      <c r="BZ22" s="322">
        <f t="shared" si="34"/>
        <v>276.93333333333334</v>
      </c>
      <c r="CA22" s="322">
        <f t="shared" si="35"/>
        <v>159</v>
      </c>
      <c r="CB22" s="322">
        <f t="shared" si="36"/>
        <v>1</v>
      </c>
      <c r="CC22" s="322">
        <f t="shared" si="37"/>
        <v>1</v>
      </c>
      <c r="CD22" s="326">
        <f t="shared" ca="1" si="38"/>
        <v>47505</v>
      </c>
      <c r="CE22" s="324">
        <f t="shared" si="79"/>
        <v>167150</v>
      </c>
      <c r="CF22" s="324">
        <v>0</v>
      </c>
      <c r="CG22" s="324">
        <f t="shared" si="39"/>
        <v>53114.793333333335</v>
      </c>
      <c r="CH22" s="324">
        <f t="shared" si="40"/>
        <v>63006.183333333334</v>
      </c>
      <c r="CI22" s="324">
        <f t="shared" si="41"/>
        <v>161920.08333333334</v>
      </c>
      <c r="CJ22" s="324">
        <f t="shared" si="80"/>
        <v>63006.183333333334</v>
      </c>
      <c r="CK22" s="323">
        <f t="shared" si="42"/>
        <v>1.8550939958592134</v>
      </c>
      <c r="CL22" s="324">
        <f t="shared" si="81"/>
        <v>14933.506666666668</v>
      </c>
      <c r="CM22" s="324">
        <f t="shared" si="43"/>
        <v>44270.460000000006</v>
      </c>
      <c r="CN22" s="323">
        <f t="shared" si="44"/>
        <v>3.9696477895506028</v>
      </c>
      <c r="CO22" s="324">
        <f t="shared" si="82"/>
        <v>31955.664705882351</v>
      </c>
      <c r="CP22" s="323">
        <f t="shared" si="45"/>
        <v>92.036814725890338</v>
      </c>
      <c r="CQ22" s="323">
        <f t="shared" si="46"/>
        <v>156.46258503401359</v>
      </c>
      <c r="CR22" s="307">
        <f t="shared" si="83"/>
        <v>29.155000000000005</v>
      </c>
      <c r="CS22" s="307">
        <f t="shared" si="84"/>
        <v>17.150000000000002</v>
      </c>
      <c r="CT22" s="322">
        <f t="shared" si="85"/>
        <v>18</v>
      </c>
      <c r="CU22" s="322">
        <f t="shared" si="86"/>
        <v>11</v>
      </c>
      <c r="CV22" s="324">
        <f t="shared" si="47"/>
        <v>40005.013214516133</v>
      </c>
      <c r="CW22" s="324">
        <f t="shared" si="48"/>
        <v>24447.508075537633</v>
      </c>
      <c r="CX22" s="322">
        <f t="shared" si="87"/>
        <v>3</v>
      </c>
      <c r="CY22" s="322">
        <v>3</v>
      </c>
      <c r="CZ22" s="327">
        <f t="shared" si="49"/>
        <v>1.2422360248447205E-3</v>
      </c>
      <c r="DA22" s="322">
        <f t="shared" si="88"/>
        <v>10</v>
      </c>
      <c r="DB22" s="324">
        <f t="shared" si="50"/>
        <v>6200</v>
      </c>
      <c r="DC22" s="322">
        <f t="shared" si="89"/>
        <v>6</v>
      </c>
      <c r="DD22" s="324">
        <f t="shared" si="51"/>
        <v>2580</v>
      </c>
      <c r="DE22" s="322">
        <f t="shared" si="52"/>
        <v>10896.853333333333</v>
      </c>
      <c r="DF22" s="322">
        <f t="shared" si="53"/>
        <v>920.91300000000001</v>
      </c>
      <c r="DG22" s="322">
        <f t="shared" si="54"/>
        <v>1</v>
      </c>
      <c r="DH22" s="322">
        <f t="shared" si="55"/>
        <v>1</v>
      </c>
      <c r="DI22" s="326">
        <f t="shared" ca="1" si="56"/>
        <v>59970</v>
      </c>
      <c r="DJ22" s="324">
        <f t="shared" si="57"/>
        <v>155612.15266260278</v>
      </c>
      <c r="DK22" s="324">
        <f t="shared" si="58"/>
        <v>70907.209904858988</v>
      </c>
      <c r="DL22" s="324">
        <f t="shared" si="59"/>
        <v>88695.334898333327</v>
      </c>
      <c r="DM22" s="324">
        <f t="shared" si="60"/>
        <v>103399.97498333333</v>
      </c>
      <c r="DN22" s="324">
        <f t="shared" si="61"/>
        <v>250446.37583333335</v>
      </c>
      <c r="DO22" s="324">
        <f t="shared" si="90"/>
        <v>103399.97498333333</v>
      </c>
    </row>
    <row r="23" spans="1:119" x14ac:dyDescent="0.25">
      <c r="A23" s="321" t="s">
        <v>1592</v>
      </c>
      <c r="B23" s="267">
        <v>24</v>
      </c>
      <c r="C23" s="322">
        <f t="shared" si="0"/>
        <v>8050</v>
      </c>
      <c r="D23" s="322">
        <f t="shared" si="62"/>
        <v>80500</v>
      </c>
      <c r="E23" s="342">
        <v>0.4</v>
      </c>
      <c r="F23" s="342">
        <v>0.4</v>
      </c>
      <c r="G23" s="342">
        <v>0.1</v>
      </c>
      <c r="H23" s="342">
        <f t="shared" si="63"/>
        <v>9.9999999999999978E-2</v>
      </c>
      <c r="I23" s="322">
        <f t="shared" si="64"/>
        <v>10</v>
      </c>
      <c r="J23" s="322">
        <f t="shared" si="65"/>
        <v>10</v>
      </c>
      <c r="K23" s="322">
        <f t="shared" si="66"/>
        <v>2</v>
      </c>
      <c r="L23" s="322">
        <f t="shared" si="67"/>
        <v>2</v>
      </c>
      <c r="M23" s="322">
        <v>8</v>
      </c>
      <c r="N23" s="322">
        <v>0</v>
      </c>
      <c r="O23" s="322">
        <v>0</v>
      </c>
      <c r="P23" s="322">
        <v>0</v>
      </c>
      <c r="Q23" s="322">
        <v>0</v>
      </c>
      <c r="R23" s="322">
        <v>8</v>
      </c>
      <c r="S23" s="322">
        <v>0</v>
      </c>
      <c r="T23" s="322">
        <v>0</v>
      </c>
      <c r="U23" s="322">
        <v>0</v>
      </c>
      <c r="V23" s="322">
        <v>0</v>
      </c>
      <c r="W23" s="322">
        <v>1</v>
      </c>
      <c r="X23" s="322">
        <v>5</v>
      </c>
      <c r="Y23" s="322">
        <v>3</v>
      </c>
      <c r="Z23" s="322">
        <v>3</v>
      </c>
      <c r="AA23" s="322">
        <v>1</v>
      </c>
      <c r="AB23" s="307">
        <v>1.7</v>
      </c>
      <c r="AC23" s="307">
        <v>1</v>
      </c>
      <c r="AD23" s="322">
        <v>2</v>
      </c>
      <c r="AE23" s="322">
        <v>12</v>
      </c>
      <c r="AF23" s="322" t="s">
        <v>1573</v>
      </c>
      <c r="AG23" s="307">
        <f t="shared" ca="1" si="1"/>
        <v>24.371981025634579</v>
      </c>
      <c r="AH23" s="307">
        <f t="shared" ca="1" si="2"/>
        <v>24.371981025634579</v>
      </c>
      <c r="AI23" s="307">
        <f t="shared" ca="1" si="3"/>
        <v>3.0090012011986458</v>
      </c>
      <c r="AJ23" s="322">
        <f t="shared" ca="1" si="68"/>
        <v>15</v>
      </c>
      <c r="AK23" s="322">
        <f t="shared" ca="1" si="69"/>
        <v>15</v>
      </c>
      <c r="AL23" s="322">
        <f t="shared" ca="1" si="70"/>
        <v>2</v>
      </c>
      <c r="AM23" s="322">
        <f t="shared" ca="1" si="71"/>
        <v>2</v>
      </c>
      <c r="AN23" s="322">
        <f t="shared" ca="1" si="72"/>
        <v>2</v>
      </c>
      <c r="AO23" s="324">
        <f t="shared" ca="1" si="4"/>
        <v>25727.88122731855</v>
      </c>
      <c r="AP23" s="324">
        <f t="shared" si="5"/>
        <v>71038.674026396882</v>
      </c>
      <c r="AQ23" s="324">
        <f t="shared" ca="1" si="6"/>
        <v>29220.757907426079</v>
      </c>
      <c r="AR23" s="324">
        <f t="shared" si="7"/>
        <v>78656.730479691731</v>
      </c>
      <c r="AS23" s="325">
        <f t="shared" ca="1" si="8"/>
        <v>12630</v>
      </c>
      <c r="AT23" s="325">
        <f t="shared" ca="1" si="9"/>
        <v>12630</v>
      </c>
      <c r="AU23" s="326">
        <f t="shared" ca="1" si="10"/>
        <v>52277.850000000006</v>
      </c>
      <c r="AV23" s="326">
        <f t="shared" ca="1" si="11"/>
        <v>52277.850000000006</v>
      </c>
      <c r="AW23" s="322">
        <f t="shared" si="12"/>
        <v>667.23333333333335</v>
      </c>
      <c r="AX23" s="322">
        <f t="shared" si="13"/>
        <v>208</v>
      </c>
      <c r="AY23" s="324">
        <f t="shared" ca="1" si="14"/>
        <v>161674.40525371543</v>
      </c>
      <c r="AZ23" s="324">
        <f t="shared" ca="1" si="15"/>
        <v>172785.33838711781</v>
      </c>
      <c r="BA23" s="322">
        <f t="shared" si="16"/>
        <v>3</v>
      </c>
      <c r="BB23" s="324">
        <f t="shared" si="17"/>
        <v>32670</v>
      </c>
      <c r="BC23" s="324">
        <f t="shared" si="18"/>
        <v>66330</v>
      </c>
      <c r="BD23" s="327">
        <f t="shared" si="19"/>
        <v>1.6563146997929605E-4</v>
      </c>
      <c r="BE23" s="322">
        <f t="shared" si="73"/>
        <v>4</v>
      </c>
      <c r="BF23" s="322">
        <f t="shared" si="74"/>
        <v>3</v>
      </c>
      <c r="BG23" s="324">
        <f t="shared" si="20"/>
        <v>3010</v>
      </c>
      <c r="BH23" s="322">
        <f t="shared" si="21"/>
        <v>913.5333333333333</v>
      </c>
      <c r="BI23" s="322">
        <f t="shared" si="22"/>
        <v>324</v>
      </c>
      <c r="BJ23" s="322">
        <f t="shared" si="23"/>
        <v>1</v>
      </c>
      <c r="BK23" s="322">
        <f t="shared" si="24"/>
        <v>1</v>
      </c>
      <c r="BL23" s="326">
        <f t="shared" ca="1" si="25"/>
        <v>47505</v>
      </c>
      <c r="BM23" s="324">
        <f t="shared" si="75"/>
        <v>102010</v>
      </c>
      <c r="BN23" s="324">
        <v>0</v>
      </c>
      <c r="BO23" s="324">
        <f t="shared" si="26"/>
        <v>55248.228333333333</v>
      </c>
      <c r="BP23" s="324">
        <f t="shared" si="27"/>
        <v>65433.513333333329</v>
      </c>
      <c r="BQ23" s="324">
        <f t="shared" si="28"/>
        <v>167286.36333333334</v>
      </c>
      <c r="BR23" s="324">
        <f t="shared" si="76"/>
        <v>65433.513333333329</v>
      </c>
      <c r="BS23" s="322">
        <f t="shared" si="29"/>
        <v>3</v>
      </c>
      <c r="BT23" s="324">
        <f t="shared" si="30"/>
        <v>54450</v>
      </c>
      <c r="BU23" s="324">
        <f t="shared" si="31"/>
        <v>110549.99999999999</v>
      </c>
      <c r="BV23" s="327">
        <f t="shared" si="32"/>
        <v>8.2815734989648027E-5</v>
      </c>
      <c r="BW23" s="322">
        <f t="shared" si="77"/>
        <v>2</v>
      </c>
      <c r="BX23" s="322">
        <f t="shared" si="78"/>
        <v>3</v>
      </c>
      <c r="BY23" s="324">
        <f t="shared" si="33"/>
        <v>2150</v>
      </c>
      <c r="BZ23" s="322">
        <f t="shared" si="34"/>
        <v>276.93333333333334</v>
      </c>
      <c r="CA23" s="322">
        <f t="shared" si="35"/>
        <v>159</v>
      </c>
      <c r="CB23" s="322">
        <f t="shared" si="36"/>
        <v>1</v>
      </c>
      <c r="CC23" s="322">
        <f t="shared" si="37"/>
        <v>1</v>
      </c>
      <c r="CD23" s="326">
        <f t="shared" ca="1" si="38"/>
        <v>47505</v>
      </c>
      <c r="CE23" s="324">
        <f t="shared" si="79"/>
        <v>167150</v>
      </c>
      <c r="CF23" s="324">
        <v>0</v>
      </c>
      <c r="CG23" s="324">
        <f t="shared" si="39"/>
        <v>53114.793333333335</v>
      </c>
      <c r="CH23" s="324">
        <f t="shared" si="40"/>
        <v>63006.183333333334</v>
      </c>
      <c r="CI23" s="324">
        <f t="shared" si="41"/>
        <v>161920.08333333334</v>
      </c>
      <c r="CJ23" s="324">
        <f t="shared" si="80"/>
        <v>63006.183333333334</v>
      </c>
      <c r="CK23" s="323">
        <f t="shared" si="42"/>
        <v>1.8550939958592134</v>
      </c>
      <c r="CL23" s="324">
        <f t="shared" si="81"/>
        <v>14933.506666666668</v>
      </c>
      <c r="CM23" s="324">
        <f t="shared" si="43"/>
        <v>44270.460000000006</v>
      </c>
      <c r="CN23" s="323">
        <f t="shared" si="44"/>
        <v>3.9696477895506028</v>
      </c>
      <c r="CO23" s="324">
        <f t="shared" si="82"/>
        <v>31955.664705882351</v>
      </c>
      <c r="CP23" s="323">
        <f t="shared" si="45"/>
        <v>92.036814725890338</v>
      </c>
      <c r="CQ23" s="323">
        <f t="shared" si="46"/>
        <v>156.46258503401359</v>
      </c>
      <c r="CR23" s="307">
        <f t="shared" si="83"/>
        <v>29.155000000000005</v>
      </c>
      <c r="CS23" s="307">
        <f t="shared" si="84"/>
        <v>17.150000000000002</v>
      </c>
      <c r="CT23" s="322">
        <f t="shared" si="85"/>
        <v>18</v>
      </c>
      <c r="CU23" s="322">
        <f t="shared" si="86"/>
        <v>11</v>
      </c>
      <c r="CV23" s="324">
        <f t="shared" si="47"/>
        <v>40005.013214516133</v>
      </c>
      <c r="CW23" s="324">
        <f t="shared" si="48"/>
        <v>24447.508075537633</v>
      </c>
      <c r="CX23" s="322">
        <f t="shared" si="87"/>
        <v>3</v>
      </c>
      <c r="CY23" s="322">
        <v>3</v>
      </c>
      <c r="CZ23" s="327">
        <f t="shared" si="49"/>
        <v>1.2422360248447205E-3</v>
      </c>
      <c r="DA23" s="322">
        <f t="shared" si="88"/>
        <v>10</v>
      </c>
      <c r="DB23" s="324">
        <f t="shared" si="50"/>
        <v>6200</v>
      </c>
      <c r="DC23" s="322">
        <f t="shared" si="89"/>
        <v>6</v>
      </c>
      <c r="DD23" s="324">
        <f t="shared" si="51"/>
        <v>2580</v>
      </c>
      <c r="DE23" s="322">
        <f t="shared" si="52"/>
        <v>10896.853333333333</v>
      </c>
      <c r="DF23" s="322">
        <f t="shared" si="53"/>
        <v>920.91300000000001</v>
      </c>
      <c r="DG23" s="322">
        <f t="shared" si="54"/>
        <v>1</v>
      </c>
      <c r="DH23" s="322">
        <f t="shared" si="55"/>
        <v>1</v>
      </c>
      <c r="DI23" s="326">
        <f t="shared" ca="1" si="56"/>
        <v>59970</v>
      </c>
      <c r="DJ23" s="324">
        <f t="shared" si="57"/>
        <v>155612.15266260278</v>
      </c>
      <c r="DK23" s="324">
        <f t="shared" si="58"/>
        <v>70907.209904858988</v>
      </c>
      <c r="DL23" s="324">
        <f t="shared" si="59"/>
        <v>88695.334898333327</v>
      </c>
      <c r="DM23" s="324">
        <f t="shared" si="60"/>
        <v>103399.97498333333</v>
      </c>
      <c r="DN23" s="324">
        <f t="shared" si="61"/>
        <v>250446.37583333335</v>
      </c>
      <c r="DO23" s="324">
        <f t="shared" si="90"/>
        <v>103399.97498333333</v>
      </c>
    </row>
    <row r="24" spans="1:119" x14ac:dyDescent="0.25">
      <c r="A24" s="321" t="s">
        <v>1593</v>
      </c>
      <c r="B24" s="267">
        <v>24</v>
      </c>
      <c r="C24" s="322">
        <f t="shared" si="0"/>
        <v>8050</v>
      </c>
      <c r="D24" s="322">
        <f t="shared" si="62"/>
        <v>80500</v>
      </c>
      <c r="E24" s="342">
        <v>0.4</v>
      </c>
      <c r="F24" s="342">
        <v>0.4</v>
      </c>
      <c r="G24" s="342">
        <v>0.1</v>
      </c>
      <c r="H24" s="342">
        <f t="shared" si="63"/>
        <v>9.9999999999999978E-2</v>
      </c>
      <c r="I24" s="322">
        <f t="shared" si="64"/>
        <v>10</v>
      </c>
      <c r="J24" s="322">
        <f t="shared" si="65"/>
        <v>10</v>
      </c>
      <c r="K24" s="322">
        <f t="shared" si="66"/>
        <v>2</v>
      </c>
      <c r="L24" s="322">
        <f t="shared" si="67"/>
        <v>2</v>
      </c>
      <c r="M24" s="322">
        <v>9</v>
      </c>
      <c r="N24" s="322">
        <v>0</v>
      </c>
      <c r="O24" s="322">
        <v>0</v>
      </c>
      <c r="P24" s="322">
        <v>0</v>
      </c>
      <c r="Q24" s="322">
        <v>0</v>
      </c>
      <c r="R24" s="322">
        <v>9</v>
      </c>
      <c r="S24" s="322">
        <v>0</v>
      </c>
      <c r="T24" s="322">
        <v>0</v>
      </c>
      <c r="U24" s="322">
        <v>0</v>
      </c>
      <c r="V24" s="322">
        <v>0</v>
      </c>
      <c r="W24" s="322">
        <v>1</v>
      </c>
      <c r="X24" s="322">
        <v>5</v>
      </c>
      <c r="Y24" s="322">
        <v>3</v>
      </c>
      <c r="Z24" s="322">
        <v>3</v>
      </c>
      <c r="AA24" s="322">
        <v>1</v>
      </c>
      <c r="AB24" s="307">
        <v>1.7</v>
      </c>
      <c r="AC24" s="307">
        <v>1</v>
      </c>
      <c r="AD24" s="322">
        <v>2</v>
      </c>
      <c r="AE24" s="322">
        <v>12</v>
      </c>
      <c r="AF24" s="322" t="s">
        <v>1573</v>
      </c>
      <c r="AG24" s="307">
        <f t="shared" ca="1" si="1"/>
        <v>27.4184786538389</v>
      </c>
      <c r="AH24" s="307">
        <f t="shared" ca="1" si="2"/>
        <v>27.4184786538389</v>
      </c>
      <c r="AI24" s="307">
        <f t="shared" ca="1" si="3"/>
        <v>3.0090012011986458</v>
      </c>
      <c r="AJ24" s="322">
        <f t="shared" ca="1" si="68"/>
        <v>17</v>
      </c>
      <c r="AK24" s="322">
        <f t="shared" ca="1" si="69"/>
        <v>17</v>
      </c>
      <c r="AL24" s="322">
        <f t="shared" ca="1" si="70"/>
        <v>2</v>
      </c>
      <c r="AM24" s="322">
        <f t="shared" ca="1" si="71"/>
        <v>2</v>
      </c>
      <c r="AN24" s="322">
        <f t="shared" ca="1" si="72"/>
        <v>2</v>
      </c>
      <c r="AO24" s="324">
        <f t="shared" ca="1" si="4"/>
        <v>29158.265390961027</v>
      </c>
      <c r="AP24" s="324">
        <f t="shared" si="5"/>
        <v>79918.508279696485</v>
      </c>
      <c r="AQ24" s="324">
        <f t="shared" ca="1" si="6"/>
        <v>32651.142071068556</v>
      </c>
      <c r="AR24" s="324">
        <f t="shared" si="7"/>
        <v>87536.564732991334</v>
      </c>
      <c r="AS24" s="325">
        <f t="shared" ca="1" si="8"/>
        <v>12630</v>
      </c>
      <c r="AT24" s="325">
        <f t="shared" ca="1" si="9"/>
        <v>12630</v>
      </c>
      <c r="AU24" s="326">
        <f t="shared" ca="1" si="10"/>
        <v>52277.850000000006</v>
      </c>
      <c r="AV24" s="326">
        <f t="shared" ca="1" si="11"/>
        <v>52277.850000000006</v>
      </c>
      <c r="AW24" s="322">
        <f t="shared" si="12"/>
        <v>667.23333333333335</v>
      </c>
      <c r="AX24" s="322">
        <f t="shared" si="13"/>
        <v>208</v>
      </c>
      <c r="AY24" s="324">
        <f t="shared" ca="1" si="14"/>
        <v>173984.62367065751</v>
      </c>
      <c r="AZ24" s="324">
        <f t="shared" ca="1" si="15"/>
        <v>185095.55680405989</v>
      </c>
      <c r="BA24" s="322">
        <f t="shared" si="16"/>
        <v>3</v>
      </c>
      <c r="BB24" s="324">
        <f t="shared" si="17"/>
        <v>32670</v>
      </c>
      <c r="BC24" s="324">
        <f t="shared" si="18"/>
        <v>66330</v>
      </c>
      <c r="BD24" s="327">
        <f t="shared" si="19"/>
        <v>1.6563146997929605E-4</v>
      </c>
      <c r="BE24" s="322">
        <f t="shared" si="73"/>
        <v>4</v>
      </c>
      <c r="BF24" s="322">
        <f t="shared" si="74"/>
        <v>3</v>
      </c>
      <c r="BG24" s="324">
        <f t="shared" si="20"/>
        <v>3010</v>
      </c>
      <c r="BH24" s="322">
        <f t="shared" si="21"/>
        <v>913.5333333333333</v>
      </c>
      <c r="BI24" s="322">
        <f t="shared" si="22"/>
        <v>324</v>
      </c>
      <c r="BJ24" s="322">
        <f t="shared" si="23"/>
        <v>1</v>
      </c>
      <c r="BK24" s="322">
        <f t="shared" si="24"/>
        <v>1</v>
      </c>
      <c r="BL24" s="326">
        <f t="shared" ca="1" si="25"/>
        <v>47505</v>
      </c>
      <c r="BM24" s="324">
        <f t="shared" si="75"/>
        <v>102010</v>
      </c>
      <c r="BN24" s="324">
        <v>0</v>
      </c>
      <c r="BO24" s="324">
        <f t="shared" si="26"/>
        <v>55248.228333333333</v>
      </c>
      <c r="BP24" s="324">
        <f t="shared" si="27"/>
        <v>65433.513333333329</v>
      </c>
      <c r="BQ24" s="324">
        <f t="shared" si="28"/>
        <v>167286.36333333334</v>
      </c>
      <c r="BR24" s="324">
        <f t="shared" si="76"/>
        <v>65433.513333333329</v>
      </c>
      <c r="BS24" s="322">
        <f t="shared" si="29"/>
        <v>3</v>
      </c>
      <c r="BT24" s="324">
        <f t="shared" si="30"/>
        <v>54450</v>
      </c>
      <c r="BU24" s="324">
        <f t="shared" si="31"/>
        <v>110549.99999999999</v>
      </c>
      <c r="BV24" s="327">
        <f t="shared" si="32"/>
        <v>8.2815734989648027E-5</v>
      </c>
      <c r="BW24" s="322">
        <f t="shared" si="77"/>
        <v>2</v>
      </c>
      <c r="BX24" s="322">
        <f t="shared" si="78"/>
        <v>3</v>
      </c>
      <c r="BY24" s="324">
        <f t="shared" si="33"/>
        <v>2150</v>
      </c>
      <c r="BZ24" s="322">
        <f t="shared" si="34"/>
        <v>276.93333333333334</v>
      </c>
      <c r="CA24" s="322">
        <f t="shared" si="35"/>
        <v>159</v>
      </c>
      <c r="CB24" s="322">
        <f t="shared" si="36"/>
        <v>1</v>
      </c>
      <c r="CC24" s="322">
        <f t="shared" si="37"/>
        <v>1</v>
      </c>
      <c r="CD24" s="326">
        <f t="shared" ca="1" si="38"/>
        <v>47505</v>
      </c>
      <c r="CE24" s="324">
        <f t="shared" si="79"/>
        <v>167150</v>
      </c>
      <c r="CF24" s="324">
        <v>0</v>
      </c>
      <c r="CG24" s="324">
        <f t="shared" si="39"/>
        <v>53114.793333333335</v>
      </c>
      <c r="CH24" s="324">
        <f t="shared" si="40"/>
        <v>63006.183333333334</v>
      </c>
      <c r="CI24" s="324">
        <f t="shared" si="41"/>
        <v>161920.08333333334</v>
      </c>
      <c r="CJ24" s="324">
        <f t="shared" si="80"/>
        <v>63006.183333333334</v>
      </c>
      <c r="CK24" s="323">
        <f t="shared" si="42"/>
        <v>1.8550939958592134</v>
      </c>
      <c r="CL24" s="324">
        <f t="shared" si="81"/>
        <v>14933.506666666668</v>
      </c>
      <c r="CM24" s="324">
        <f t="shared" si="43"/>
        <v>44270.460000000006</v>
      </c>
      <c r="CN24" s="323">
        <f t="shared" si="44"/>
        <v>3.9696477895506028</v>
      </c>
      <c r="CO24" s="324">
        <f t="shared" si="82"/>
        <v>31955.664705882351</v>
      </c>
      <c r="CP24" s="323">
        <f t="shared" si="45"/>
        <v>92.036814725890338</v>
      </c>
      <c r="CQ24" s="323">
        <f t="shared" si="46"/>
        <v>156.46258503401359</v>
      </c>
      <c r="CR24" s="307">
        <f t="shared" si="83"/>
        <v>29.155000000000005</v>
      </c>
      <c r="CS24" s="307">
        <f t="shared" si="84"/>
        <v>17.150000000000002</v>
      </c>
      <c r="CT24" s="322">
        <f t="shared" si="85"/>
        <v>18</v>
      </c>
      <c r="CU24" s="322">
        <f t="shared" si="86"/>
        <v>11</v>
      </c>
      <c r="CV24" s="324">
        <f t="shared" si="47"/>
        <v>40005.013214516133</v>
      </c>
      <c r="CW24" s="324">
        <f t="shared" si="48"/>
        <v>24447.508075537633</v>
      </c>
      <c r="CX24" s="322">
        <f t="shared" si="87"/>
        <v>3</v>
      </c>
      <c r="CY24" s="322">
        <v>3</v>
      </c>
      <c r="CZ24" s="327">
        <f t="shared" si="49"/>
        <v>1.2422360248447205E-3</v>
      </c>
      <c r="DA24" s="322">
        <f t="shared" si="88"/>
        <v>10</v>
      </c>
      <c r="DB24" s="324">
        <f t="shared" si="50"/>
        <v>6200</v>
      </c>
      <c r="DC24" s="322">
        <f t="shared" si="89"/>
        <v>6</v>
      </c>
      <c r="DD24" s="324">
        <f t="shared" si="51"/>
        <v>2580</v>
      </c>
      <c r="DE24" s="322">
        <f t="shared" si="52"/>
        <v>10896.853333333333</v>
      </c>
      <c r="DF24" s="322">
        <f t="shared" si="53"/>
        <v>920.91300000000001</v>
      </c>
      <c r="DG24" s="322">
        <f t="shared" si="54"/>
        <v>1</v>
      </c>
      <c r="DH24" s="322">
        <f t="shared" si="55"/>
        <v>1</v>
      </c>
      <c r="DI24" s="326">
        <f t="shared" ca="1" si="56"/>
        <v>59970</v>
      </c>
      <c r="DJ24" s="324">
        <f t="shared" si="57"/>
        <v>155612.15266260278</v>
      </c>
      <c r="DK24" s="324">
        <f t="shared" si="58"/>
        <v>70907.209904858988</v>
      </c>
      <c r="DL24" s="324">
        <f t="shared" si="59"/>
        <v>88695.334898333327</v>
      </c>
      <c r="DM24" s="324">
        <f t="shared" si="60"/>
        <v>103399.97498333333</v>
      </c>
      <c r="DN24" s="324">
        <f t="shared" si="61"/>
        <v>250446.37583333335</v>
      </c>
      <c r="DO24" s="324">
        <f t="shared" si="90"/>
        <v>103399.97498333333</v>
      </c>
    </row>
    <row r="25" spans="1:119" x14ac:dyDescent="0.25">
      <c r="A25" s="321" t="s">
        <v>1594</v>
      </c>
      <c r="B25" s="267">
        <v>24</v>
      </c>
      <c r="C25" s="322">
        <f t="shared" si="0"/>
        <v>8050</v>
      </c>
      <c r="D25" s="322">
        <f t="shared" si="62"/>
        <v>80500</v>
      </c>
      <c r="E25" s="342">
        <v>0.4</v>
      </c>
      <c r="F25" s="342">
        <v>0.4</v>
      </c>
      <c r="G25" s="342">
        <v>0.1</v>
      </c>
      <c r="H25" s="342">
        <f t="shared" si="63"/>
        <v>9.9999999999999978E-2</v>
      </c>
      <c r="I25" s="322">
        <f t="shared" si="64"/>
        <v>10</v>
      </c>
      <c r="J25" s="322">
        <f t="shared" si="65"/>
        <v>10</v>
      </c>
      <c r="K25" s="322">
        <f t="shared" si="66"/>
        <v>2</v>
      </c>
      <c r="L25" s="322">
        <f t="shared" si="67"/>
        <v>2</v>
      </c>
      <c r="M25" s="322">
        <v>10</v>
      </c>
      <c r="N25" s="322">
        <v>0</v>
      </c>
      <c r="O25" s="322">
        <v>0</v>
      </c>
      <c r="P25" s="322">
        <v>0</v>
      </c>
      <c r="Q25" s="322">
        <v>0</v>
      </c>
      <c r="R25" s="322">
        <v>10</v>
      </c>
      <c r="S25" s="322">
        <v>0</v>
      </c>
      <c r="T25" s="322">
        <v>0</v>
      </c>
      <c r="U25" s="322">
        <v>0</v>
      </c>
      <c r="V25" s="322">
        <v>0</v>
      </c>
      <c r="W25" s="322">
        <v>1</v>
      </c>
      <c r="X25" s="322">
        <v>5</v>
      </c>
      <c r="Y25" s="322">
        <v>3</v>
      </c>
      <c r="Z25" s="322">
        <v>3</v>
      </c>
      <c r="AA25" s="322">
        <v>1</v>
      </c>
      <c r="AB25" s="307">
        <v>1.7</v>
      </c>
      <c r="AC25" s="307">
        <v>1</v>
      </c>
      <c r="AD25" s="322">
        <v>2</v>
      </c>
      <c r="AE25" s="322">
        <v>12</v>
      </c>
      <c r="AF25" s="322" t="s">
        <v>1573</v>
      </c>
      <c r="AG25" s="307">
        <f t="shared" ca="1" si="1"/>
        <v>30.464976282043221</v>
      </c>
      <c r="AH25" s="307">
        <f t="shared" ca="1" si="2"/>
        <v>30.464976282043221</v>
      </c>
      <c r="AI25" s="307">
        <f t="shared" ca="1" si="3"/>
        <v>3.0090012011986458</v>
      </c>
      <c r="AJ25" s="322">
        <f t="shared" ca="1" si="68"/>
        <v>18</v>
      </c>
      <c r="AK25" s="322">
        <f t="shared" ca="1" si="69"/>
        <v>18</v>
      </c>
      <c r="AL25" s="322">
        <f t="shared" ca="1" si="70"/>
        <v>2</v>
      </c>
      <c r="AM25" s="322">
        <f t="shared" ca="1" si="71"/>
        <v>2</v>
      </c>
      <c r="AN25" s="322">
        <f t="shared" ca="1" si="72"/>
        <v>2</v>
      </c>
      <c r="AO25" s="324">
        <f t="shared" ca="1" si="4"/>
        <v>30873.457472782262</v>
      </c>
      <c r="AP25" s="324">
        <f t="shared" si="5"/>
        <v>88798.342532996117</v>
      </c>
      <c r="AQ25" s="324">
        <f t="shared" ca="1" si="6"/>
        <v>34366.334152889787</v>
      </c>
      <c r="AR25" s="324">
        <f t="shared" si="7"/>
        <v>96416.398986290951</v>
      </c>
      <c r="AS25" s="325">
        <f t="shared" ca="1" si="8"/>
        <v>12630</v>
      </c>
      <c r="AT25" s="325">
        <f t="shared" ca="1" si="9"/>
        <v>12630</v>
      </c>
      <c r="AU25" s="326">
        <f t="shared" ca="1" si="10"/>
        <v>52277.850000000006</v>
      </c>
      <c r="AV25" s="326">
        <f t="shared" ca="1" si="11"/>
        <v>52277.850000000006</v>
      </c>
      <c r="AW25" s="322">
        <f t="shared" si="12"/>
        <v>667.23333333333335</v>
      </c>
      <c r="AX25" s="322">
        <f t="shared" si="13"/>
        <v>208</v>
      </c>
      <c r="AY25" s="324">
        <f t="shared" ca="1" si="14"/>
        <v>184579.65000577839</v>
      </c>
      <c r="AZ25" s="324">
        <f t="shared" ca="1" si="15"/>
        <v>195690.58313918076</v>
      </c>
      <c r="BA25" s="322">
        <f t="shared" si="16"/>
        <v>3</v>
      </c>
      <c r="BB25" s="324">
        <f t="shared" si="17"/>
        <v>32670</v>
      </c>
      <c r="BC25" s="324">
        <f t="shared" si="18"/>
        <v>66330</v>
      </c>
      <c r="BD25" s="327">
        <f t="shared" si="19"/>
        <v>1.6563146997929605E-4</v>
      </c>
      <c r="BE25" s="322">
        <f t="shared" si="73"/>
        <v>4</v>
      </c>
      <c r="BF25" s="322">
        <f t="shared" si="74"/>
        <v>3</v>
      </c>
      <c r="BG25" s="324">
        <f t="shared" si="20"/>
        <v>3010</v>
      </c>
      <c r="BH25" s="322">
        <f t="shared" si="21"/>
        <v>913.5333333333333</v>
      </c>
      <c r="BI25" s="322">
        <f t="shared" si="22"/>
        <v>324</v>
      </c>
      <c r="BJ25" s="322">
        <f t="shared" si="23"/>
        <v>1</v>
      </c>
      <c r="BK25" s="322">
        <f t="shared" si="24"/>
        <v>1</v>
      </c>
      <c r="BL25" s="326">
        <f t="shared" ca="1" si="25"/>
        <v>47505</v>
      </c>
      <c r="BM25" s="324">
        <f t="shared" si="75"/>
        <v>102010</v>
      </c>
      <c r="BN25" s="324">
        <v>0</v>
      </c>
      <c r="BO25" s="324">
        <f t="shared" si="26"/>
        <v>55248.228333333333</v>
      </c>
      <c r="BP25" s="324">
        <f t="shared" si="27"/>
        <v>65433.513333333329</v>
      </c>
      <c r="BQ25" s="324">
        <f t="shared" si="28"/>
        <v>167286.36333333334</v>
      </c>
      <c r="BR25" s="324">
        <f t="shared" si="76"/>
        <v>65433.513333333329</v>
      </c>
      <c r="BS25" s="322">
        <f t="shared" si="29"/>
        <v>3</v>
      </c>
      <c r="BT25" s="324">
        <f t="shared" si="30"/>
        <v>54450</v>
      </c>
      <c r="BU25" s="324">
        <f t="shared" si="31"/>
        <v>110549.99999999999</v>
      </c>
      <c r="BV25" s="327">
        <f t="shared" si="32"/>
        <v>8.2815734989648027E-5</v>
      </c>
      <c r="BW25" s="322">
        <f t="shared" si="77"/>
        <v>2</v>
      </c>
      <c r="BX25" s="322">
        <f t="shared" si="78"/>
        <v>3</v>
      </c>
      <c r="BY25" s="324">
        <f t="shared" si="33"/>
        <v>2150</v>
      </c>
      <c r="BZ25" s="322">
        <f t="shared" si="34"/>
        <v>276.93333333333334</v>
      </c>
      <c r="CA25" s="322">
        <f t="shared" si="35"/>
        <v>159</v>
      </c>
      <c r="CB25" s="322">
        <f t="shared" si="36"/>
        <v>1</v>
      </c>
      <c r="CC25" s="322">
        <f t="shared" si="37"/>
        <v>1</v>
      </c>
      <c r="CD25" s="326">
        <f t="shared" ca="1" si="38"/>
        <v>47505</v>
      </c>
      <c r="CE25" s="324">
        <f t="shared" si="79"/>
        <v>167150</v>
      </c>
      <c r="CF25" s="324">
        <v>0</v>
      </c>
      <c r="CG25" s="324">
        <f t="shared" si="39"/>
        <v>53114.793333333335</v>
      </c>
      <c r="CH25" s="324">
        <f t="shared" si="40"/>
        <v>63006.183333333334</v>
      </c>
      <c r="CI25" s="324">
        <f t="shared" si="41"/>
        <v>161920.08333333334</v>
      </c>
      <c r="CJ25" s="324">
        <f t="shared" si="80"/>
        <v>63006.183333333334</v>
      </c>
      <c r="CK25" s="323">
        <f t="shared" si="42"/>
        <v>1.8550939958592134</v>
      </c>
      <c r="CL25" s="324">
        <f t="shared" si="81"/>
        <v>14933.506666666668</v>
      </c>
      <c r="CM25" s="324">
        <f t="shared" si="43"/>
        <v>44270.460000000006</v>
      </c>
      <c r="CN25" s="323">
        <f t="shared" si="44"/>
        <v>3.9696477895506028</v>
      </c>
      <c r="CO25" s="324">
        <f t="shared" si="82"/>
        <v>31955.664705882351</v>
      </c>
      <c r="CP25" s="323">
        <f t="shared" si="45"/>
        <v>92.036814725890338</v>
      </c>
      <c r="CQ25" s="323">
        <f t="shared" si="46"/>
        <v>156.46258503401359</v>
      </c>
      <c r="CR25" s="307">
        <f t="shared" si="83"/>
        <v>29.155000000000005</v>
      </c>
      <c r="CS25" s="307">
        <f t="shared" si="84"/>
        <v>17.150000000000002</v>
      </c>
      <c r="CT25" s="322">
        <f t="shared" si="85"/>
        <v>18</v>
      </c>
      <c r="CU25" s="322">
        <f t="shared" si="86"/>
        <v>11</v>
      </c>
      <c r="CV25" s="324">
        <f t="shared" si="47"/>
        <v>40005.013214516133</v>
      </c>
      <c r="CW25" s="324">
        <f t="shared" si="48"/>
        <v>24447.508075537633</v>
      </c>
      <c r="CX25" s="322">
        <f t="shared" si="87"/>
        <v>3</v>
      </c>
      <c r="CY25" s="322">
        <v>3</v>
      </c>
      <c r="CZ25" s="327">
        <f t="shared" si="49"/>
        <v>1.2422360248447205E-3</v>
      </c>
      <c r="DA25" s="322">
        <f t="shared" si="88"/>
        <v>10</v>
      </c>
      <c r="DB25" s="324">
        <f t="shared" si="50"/>
        <v>6200</v>
      </c>
      <c r="DC25" s="322">
        <f t="shared" si="89"/>
        <v>6</v>
      </c>
      <c r="DD25" s="324">
        <f t="shared" si="51"/>
        <v>2580</v>
      </c>
      <c r="DE25" s="322">
        <f t="shared" si="52"/>
        <v>10896.853333333333</v>
      </c>
      <c r="DF25" s="322">
        <f t="shared" si="53"/>
        <v>920.91300000000001</v>
      </c>
      <c r="DG25" s="322">
        <f t="shared" si="54"/>
        <v>1</v>
      </c>
      <c r="DH25" s="322">
        <f t="shared" si="55"/>
        <v>1</v>
      </c>
      <c r="DI25" s="326">
        <f t="shared" ca="1" si="56"/>
        <v>59970</v>
      </c>
      <c r="DJ25" s="324">
        <f t="shared" si="57"/>
        <v>155612.15266260278</v>
      </c>
      <c r="DK25" s="324">
        <f t="shared" si="58"/>
        <v>70907.209904858988</v>
      </c>
      <c r="DL25" s="324">
        <f t="shared" si="59"/>
        <v>88695.334898333327</v>
      </c>
      <c r="DM25" s="324">
        <f t="shared" si="60"/>
        <v>103399.97498333333</v>
      </c>
      <c r="DN25" s="324">
        <f t="shared" si="61"/>
        <v>250446.37583333335</v>
      </c>
      <c r="DO25" s="324">
        <f t="shared" si="90"/>
        <v>103399.97498333333</v>
      </c>
    </row>
    <row r="26" spans="1:119" x14ac:dyDescent="0.25">
      <c r="A26" s="321" t="s">
        <v>1595</v>
      </c>
      <c r="B26" s="267">
        <v>24</v>
      </c>
      <c r="C26" s="322">
        <f t="shared" si="0"/>
        <v>8050</v>
      </c>
      <c r="D26" s="322">
        <f t="shared" si="62"/>
        <v>80500</v>
      </c>
      <c r="E26" s="342">
        <v>0.4</v>
      </c>
      <c r="F26" s="342">
        <v>0.4</v>
      </c>
      <c r="G26" s="342">
        <v>0.1</v>
      </c>
      <c r="H26" s="342">
        <f t="shared" si="63"/>
        <v>9.9999999999999978E-2</v>
      </c>
      <c r="I26" s="322">
        <f t="shared" si="64"/>
        <v>10</v>
      </c>
      <c r="J26" s="322">
        <f t="shared" si="65"/>
        <v>10</v>
      </c>
      <c r="K26" s="322">
        <f t="shared" si="66"/>
        <v>2</v>
      </c>
      <c r="L26" s="322">
        <f t="shared" si="67"/>
        <v>2</v>
      </c>
      <c r="M26" s="322">
        <v>8</v>
      </c>
      <c r="N26" s="322">
        <v>0</v>
      </c>
      <c r="O26" s="322">
        <v>0</v>
      </c>
      <c r="P26" s="322">
        <v>0</v>
      </c>
      <c r="Q26" s="322">
        <v>0</v>
      </c>
      <c r="R26" s="322">
        <v>8</v>
      </c>
      <c r="S26" s="322">
        <v>0</v>
      </c>
      <c r="T26" s="322">
        <v>0</v>
      </c>
      <c r="U26" s="322">
        <v>0</v>
      </c>
      <c r="V26" s="322">
        <v>0</v>
      </c>
      <c r="W26" s="322">
        <v>1</v>
      </c>
      <c r="X26" s="322">
        <v>5</v>
      </c>
      <c r="Y26" s="322">
        <v>3</v>
      </c>
      <c r="Z26" s="322">
        <v>3</v>
      </c>
      <c r="AA26" s="322">
        <v>1</v>
      </c>
      <c r="AB26" s="307">
        <v>1.7</v>
      </c>
      <c r="AC26" s="307">
        <v>1</v>
      </c>
      <c r="AD26" s="322">
        <v>2</v>
      </c>
      <c r="AE26" s="322">
        <v>12</v>
      </c>
      <c r="AF26" s="322" t="s">
        <v>1596</v>
      </c>
      <c r="AG26" s="307">
        <f t="shared" ca="1" si="1"/>
        <v>24.371981025634579</v>
      </c>
      <c r="AH26" s="307">
        <f t="shared" ca="1" si="2"/>
        <v>24.371981025634579</v>
      </c>
      <c r="AI26" s="307">
        <f t="shared" ca="1" si="3"/>
        <v>3.0090012011986458</v>
      </c>
      <c r="AJ26" s="322">
        <f t="shared" ca="1" si="68"/>
        <v>15</v>
      </c>
      <c r="AK26" s="322">
        <f t="shared" ca="1" si="69"/>
        <v>15</v>
      </c>
      <c r="AL26" s="322">
        <f t="shared" ca="1" si="70"/>
        <v>2</v>
      </c>
      <c r="AM26" s="322">
        <f t="shared" ca="1" si="71"/>
        <v>2</v>
      </c>
      <c r="AN26" s="322">
        <f t="shared" ca="1" si="72"/>
        <v>2</v>
      </c>
      <c r="AO26" s="324">
        <f t="shared" ca="1" si="4"/>
        <v>25727.88122731855</v>
      </c>
      <c r="AP26" s="324">
        <f t="shared" si="5"/>
        <v>71038.674026396882</v>
      </c>
      <c r="AQ26" s="324">
        <f t="shared" ca="1" si="6"/>
        <v>29220.757907426079</v>
      </c>
      <c r="AR26" s="324">
        <f t="shared" si="7"/>
        <v>78656.730479691731</v>
      </c>
      <c r="AS26" s="325">
        <f t="shared" ca="1" si="8"/>
        <v>12630</v>
      </c>
      <c r="AT26" s="325">
        <f t="shared" ca="1" si="9"/>
        <v>12630</v>
      </c>
      <c r="AU26" s="326">
        <f t="shared" ca="1" si="10"/>
        <v>52277.850000000006</v>
      </c>
      <c r="AV26" s="326">
        <f t="shared" ca="1" si="11"/>
        <v>52277.850000000006</v>
      </c>
      <c r="AW26" s="322">
        <f t="shared" si="12"/>
        <v>667.23333333333335</v>
      </c>
      <c r="AX26" s="322">
        <f t="shared" si="13"/>
        <v>208</v>
      </c>
      <c r="AY26" s="324">
        <f t="shared" ca="1" si="14"/>
        <v>161674.40525371543</v>
      </c>
      <c r="AZ26" s="324">
        <f t="shared" ca="1" si="15"/>
        <v>172785.33838711781</v>
      </c>
      <c r="BA26" s="322">
        <f t="shared" si="16"/>
        <v>3</v>
      </c>
      <c r="BB26" s="324">
        <f t="shared" si="17"/>
        <v>32670</v>
      </c>
      <c r="BC26" s="324">
        <f t="shared" si="18"/>
        <v>66330</v>
      </c>
      <c r="BD26" s="327">
        <f t="shared" si="19"/>
        <v>1.6563146997929605E-4</v>
      </c>
      <c r="BE26" s="322">
        <f t="shared" si="73"/>
        <v>4</v>
      </c>
      <c r="BF26" s="322">
        <f t="shared" si="74"/>
        <v>3</v>
      </c>
      <c r="BG26" s="324">
        <f t="shared" si="20"/>
        <v>3010</v>
      </c>
      <c r="BH26" s="322">
        <f t="shared" si="21"/>
        <v>913.5333333333333</v>
      </c>
      <c r="BI26" s="322">
        <f t="shared" si="22"/>
        <v>324</v>
      </c>
      <c r="BJ26" s="322">
        <f t="shared" si="23"/>
        <v>1</v>
      </c>
      <c r="BK26" s="322">
        <f t="shared" si="24"/>
        <v>1</v>
      </c>
      <c r="BL26" s="326">
        <f t="shared" ca="1" si="25"/>
        <v>47505</v>
      </c>
      <c r="BM26" s="324">
        <f t="shared" si="75"/>
        <v>102010</v>
      </c>
      <c r="BN26" s="324">
        <v>0</v>
      </c>
      <c r="BO26" s="324">
        <f t="shared" si="26"/>
        <v>55248.228333333333</v>
      </c>
      <c r="BP26" s="324">
        <f t="shared" si="27"/>
        <v>65433.513333333329</v>
      </c>
      <c r="BQ26" s="324">
        <f t="shared" si="28"/>
        <v>167286.36333333334</v>
      </c>
      <c r="BR26" s="324">
        <f t="shared" si="76"/>
        <v>55248.228333333333</v>
      </c>
      <c r="BS26" s="322">
        <f t="shared" si="29"/>
        <v>3</v>
      </c>
      <c r="BT26" s="324">
        <f t="shared" si="30"/>
        <v>54450</v>
      </c>
      <c r="BU26" s="324">
        <f t="shared" si="31"/>
        <v>110549.99999999999</v>
      </c>
      <c r="BV26" s="327">
        <f t="shared" si="32"/>
        <v>8.2815734989648027E-5</v>
      </c>
      <c r="BW26" s="322">
        <f t="shared" si="77"/>
        <v>2</v>
      </c>
      <c r="BX26" s="322">
        <f t="shared" si="78"/>
        <v>3</v>
      </c>
      <c r="BY26" s="324">
        <f t="shared" si="33"/>
        <v>2150</v>
      </c>
      <c r="BZ26" s="322">
        <f t="shared" si="34"/>
        <v>276.93333333333334</v>
      </c>
      <c r="CA26" s="322">
        <f t="shared" si="35"/>
        <v>159</v>
      </c>
      <c r="CB26" s="322">
        <f t="shared" si="36"/>
        <v>1</v>
      </c>
      <c r="CC26" s="322">
        <f t="shared" si="37"/>
        <v>1</v>
      </c>
      <c r="CD26" s="326">
        <f t="shared" ca="1" si="38"/>
        <v>47505</v>
      </c>
      <c r="CE26" s="324">
        <f t="shared" si="79"/>
        <v>167150</v>
      </c>
      <c r="CF26" s="324">
        <v>0</v>
      </c>
      <c r="CG26" s="324">
        <f t="shared" si="39"/>
        <v>53114.793333333335</v>
      </c>
      <c r="CH26" s="324">
        <f t="shared" si="40"/>
        <v>63006.183333333334</v>
      </c>
      <c r="CI26" s="324">
        <f t="shared" si="41"/>
        <v>161920.08333333334</v>
      </c>
      <c r="CJ26" s="324">
        <f t="shared" si="80"/>
        <v>53114.793333333335</v>
      </c>
      <c r="CK26" s="323">
        <f t="shared" si="42"/>
        <v>1.8550939958592134</v>
      </c>
      <c r="CL26" s="324">
        <f t="shared" si="81"/>
        <v>14933.506666666668</v>
      </c>
      <c r="CM26" s="324">
        <f t="shared" si="43"/>
        <v>44270.460000000006</v>
      </c>
      <c r="CN26" s="323">
        <f t="shared" si="44"/>
        <v>3.9696477895506028</v>
      </c>
      <c r="CO26" s="324">
        <f t="shared" si="82"/>
        <v>31955.664705882351</v>
      </c>
      <c r="CP26" s="323">
        <f t="shared" si="45"/>
        <v>92.036814725890338</v>
      </c>
      <c r="CQ26" s="323">
        <f t="shared" si="46"/>
        <v>156.46258503401359</v>
      </c>
      <c r="CR26" s="307">
        <f t="shared" si="83"/>
        <v>29.155000000000005</v>
      </c>
      <c r="CS26" s="307">
        <f t="shared" si="84"/>
        <v>17.150000000000002</v>
      </c>
      <c r="CT26" s="322">
        <f t="shared" si="85"/>
        <v>18</v>
      </c>
      <c r="CU26" s="322">
        <f t="shared" si="86"/>
        <v>11</v>
      </c>
      <c r="CV26" s="324">
        <f t="shared" si="47"/>
        <v>40005.013214516133</v>
      </c>
      <c r="CW26" s="324">
        <f t="shared" si="48"/>
        <v>24447.508075537633</v>
      </c>
      <c r="CX26" s="322">
        <f t="shared" si="87"/>
        <v>3</v>
      </c>
      <c r="CY26" s="322">
        <v>3</v>
      </c>
      <c r="CZ26" s="327">
        <f t="shared" si="49"/>
        <v>1.2422360248447205E-3</v>
      </c>
      <c r="DA26" s="322">
        <f t="shared" si="88"/>
        <v>10</v>
      </c>
      <c r="DB26" s="324">
        <f t="shared" si="50"/>
        <v>6200</v>
      </c>
      <c r="DC26" s="322">
        <f t="shared" si="89"/>
        <v>6</v>
      </c>
      <c r="DD26" s="324">
        <f t="shared" si="51"/>
        <v>2580</v>
      </c>
      <c r="DE26" s="322">
        <f t="shared" si="52"/>
        <v>10896.853333333333</v>
      </c>
      <c r="DF26" s="322">
        <f t="shared" si="53"/>
        <v>920.91300000000001</v>
      </c>
      <c r="DG26" s="322">
        <f t="shared" si="54"/>
        <v>1</v>
      </c>
      <c r="DH26" s="322">
        <f t="shared" si="55"/>
        <v>1</v>
      </c>
      <c r="DI26" s="326">
        <f t="shared" ca="1" si="56"/>
        <v>59970</v>
      </c>
      <c r="DJ26" s="324">
        <f t="shared" si="57"/>
        <v>155612.15266260278</v>
      </c>
      <c r="DK26" s="324">
        <f t="shared" si="58"/>
        <v>70907.209904858988</v>
      </c>
      <c r="DL26" s="324">
        <f t="shared" si="59"/>
        <v>88695.334898333327</v>
      </c>
      <c r="DM26" s="324">
        <f t="shared" si="60"/>
        <v>103399.97498333333</v>
      </c>
      <c r="DN26" s="324">
        <f t="shared" si="61"/>
        <v>250446.37583333335</v>
      </c>
      <c r="DO26" s="324">
        <f t="shared" si="90"/>
        <v>88695.334898333327</v>
      </c>
    </row>
    <row r="27" spans="1:119" x14ac:dyDescent="0.25">
      <c r="A27" s="321" t="s">
        <v>1597</v>
      </c>
      <c r="B27" s="267">
        <v>24</v>
      </c>
      <c r="C27" s="322">
        <f t="shared" si="0"/>
        <v>8050</v>
      </c>
      <c r="D27" s="322">
        <f t="shared" si="62"/>
        <v>80500</v>
      </c>
      <c r="E27" s="342">
        <v>0.4</v>
      </c>
      <c r="F27" s="342">
        <v>0.4</v>
      </c>
      <c r="G27" s="342">
        <v>0.1</v>
      </c>
      <c r="H27" s="342">
        <f t="shared" si="63"/>
        <v>9.9999999999999978E-2</v>
      </c>
      <c r="I27" s="322">
        <f t="shared" si="64"/>
        <v>10</v>
      </c>
      <c r="J27" s="322">
        <f t="shared" si="65"/>
        <v>10</v>
      </c>
      <c r="K27" s="322">
        <f t="shared" si="66"/>
        <v>2</v>
      </c>
      <c r="L27" s="322">
        <f t="shared" si="67"/>
        <v>2</v>
      </c>
      <c r="M27" s="322">
        <v>8</v>
      </c>
      <c r="N27" s="322">
        <v>0</v>
      </c>
      <c r="O27" s="322">
        <v>0</v>
      </c>
      <c r="P27" s="322">
        <v>0</v>
      </c>
      <c r="Q27" s="322">
        <v>0</v>
      </c>
      <c r="R27" s="322">
        <v>8</v>
      </c>
      <c r="S27" s="322">
        <v>0</v>
      </c>
      <c r="T27" s="322">
        <v>0</v>
      </c>
      <c r="U27" s="322">
        <v>0</v>
      </c>
      <c r="V27" s="322">
        <v>0</v>
      </c>
      <c r="W27" s="322">
        <v>1</v>
      </c>
      <c r="X27" s="322">
        <v>5</v>
      </c>
      <c r="Y27" s="322">
        <v>3</v>
      </c>
      <c r="Z27" s="322">
        <v>3</v>
      </c>
      <c r="AA27" s="322">
        <v>1</v>
      </c>
      <c r="AB27" s="307">
        <v>1.7</v>
      </c>
      <c r="AC27" s="307">
        <v>1</v>
      </c>
      <c r="AD27" s="322">
        <v>2</v>
      </c>
      <c r="AE27" s="322">
        <v>12</v>
      </c>
      <c r="AF27" s="322" t="s">
        <v>1573</v>
      </c>
      <c r="AG27" s="307">
        <f t="shared" ca="1" si="1"/>
        <v>24.371981025634579</v>
      </c>
      <c r="AH27" s="307">
        <f t="shared" ca="1" si="2"/>
        <v>24.371981025634579</v>
      </c>
      <c r="AI27" s="307">
        <f t="shared" ca="1" si="3"/>
        <v>3.0090012011986458</v>
      </c>
      <c r="AJ27" s="322">
        <f t="shared" ca="1" si="68"/>
        <v>15</v>
      </c>
      <c r="AK27" s="322">
        <f t="shared" ca="1" si="69"/>
        <v>15</v>
      </c>
      <c r="AL27" s="322">
        <f t="shared" ca="1" si="70"/>
        <v>2</v>
      </c>
      <c r="AM27" s="322">
        <f t="shared" ca="1" si="71"/>
        <v>2</v>
      </c>
      <c r="AN27" s="322">
        <f t="shared" ca="1" si="72"/>
        <v>2</v>
      </c>
      <c r="AO27" s="324">
        <f t="shared" ca="1" si="4"/>
        <v>25727.88122731855</v>
      </c>
      <c r="AP27" s="324">
        <f t="shared" si="5"/>
        <v>71038.674026396882</v>
      </c>
      <c r="AQ27" s="324">
        <f t="shared" ca="1" si="6"/>
        <v>29220.757907426079</v>
      </c>
      <c r="AR27" s="324">
        <f t="shared" si="7"/>
        <v>78656.730479691731</v>
      </c>
      <c r="AS27" s="325">
        <f t="shared" ca="1" si="8"/>
        <v>12630</v>
      </c>
      <c r="AT27" s="325">
        <f t="shared" ca="1" si="9"/>
        <v>12630</v>
      </c>
      <c r="AU27" s="326">
        <f t="shared" ca="1" si="10"/>
        <v>52277.850000000006</v>
      </c>
      <c r="AV27" s="326">
        <f t="shared" ca="1" si="11"/>
        <v>52277.850000000006</v>
      </c>
      <c r="AW27" s="322">
        <f t="shared" si="12"/>
        <v>667.23333333333335</v>
      </c>
      <c r="AX27" s="322">
        <f t="shared" si="13"/>
        <v>208</v>
      </c>
      <c r="AY27" s="324">
        <f t="shared" ca="1" si="14"/>
        <v>161674.40525371543</v>
      </c>
      <c r="AZ27" s="324">
        <f t="shared" ca="1" si="15"/>
        <v>172785.33838711781</v>
      </c>
      <c r="BA27" s="322">
        <f t="shared" si="16"/>
        <v>3</v>
      </c>
      <c r="BB27" s="324">
        <f t="shared" si="17"/>
        <v>32670</v>
      </c>
      <c r="BC27" s="324">
        <f t="shared" si="18"/>
        <v>66330</v>
      </c>
      <c r="BD27" s="327">
        <f t="shared" si="19"/>
        <v>1.6563146997929605E-4</v>
      </c>
      <c r="BE27" s="322">
        <f t="shared" si="73"/>
        <v>4</v>
      </c>
      <c r="BF27" s="322">
        <f t="shared" si="74"/>
        <v>3</v>
      </c>
      <c r="BG27" s="324">
        <f t="shared" si="20"/>
        <v>3010</v>
      </c>
      <c r="BH27" s="322">
        <f t="shared" si="21"/>
        <v>913.5333333333333</v>
      </c>
      <c r="BI27" s="322">
        <f t="shared" si="22"/>
        <v>324</v>
      </c>
      <c r="BJ27" s="322">
        <f t="shared" si="23"/>
        <v>1</v>
      </c>
      <c r="BK27" s="322">
        <f t="shared" si="24"/>
        <v>1</v>
      </c>
      <c r="BL27" s="326">
        <f t="shared" ca="1" si="25"/>
        <v>47505</v>
      </c>
      <c r="BM27" s="324">
        <f t="shared" si="75"/>
        <v>102010</v>
      </c>
      <c r="BN27" s="324">
        <v>0</v>
      </c>
      <c r="BO27" s="324">
        <f t="shared" si="26"/>
        <v>55248.228333333333</v>
      </c>
      <c r="BP27" s="324">
        <f t="shared" si="27"/>
        <v>65433.513333333329</v>
      </c>
      <c r="BQ27" s="324">
        <f t="shared" si="28"/>
        <v>167286.36333333334</v>
      </c>
      <c r="BR27" s="324">
        <f t="shared" si="76"/>
        <v>65433.513333333329</v>
      </c>
      <c r="BS27" s="322">
        <f t="shared" si="29"/>
        <v>3</v>
      </c>
      <c r="BT27" s="324">
        <f t="shared" si="30"/>
        <v>54450</v>
      </c>
      <c r="BU27" s="324">
        <f t="shared" si="31"/>
        <v>110549.99999999999</v>
      </c>
      <c r="BV27" s="327">
        <f t="shared" si="32"/>
        <v>8.2815734989648027E-5</v>
      </c>
      <c r="BW27" s="322">
        <f t="shared" si="77"/>
        <v>2</v>
      </c>
      <c r="BX27" s="322">
        <f t="shared" si="78"/>
        <v>3</v>
      </c>
      <c r="BY27" s="324">
        <f t="shared" si="33"/>
        <v>2150</v>
      </c>
      <c r="BZ27" s="322">
        <f t="shared" si="34"/>
        <v>276.93333333333334</v>
      </c>
      <c r="CA27" s="322">
        <f t="shared" si="35"/>
        <v>159</v>
      </c>
      <c r="CB27" s="322">
        <f t="shared" si="36"/>
        <v>1</v>
      </c>
      <c r="CC27" s="322">
        <f t="shared" si="37"/>
        <v>1</v>
      </c>
      <c r="CD27" s="326">
        <f t="shared" ca="1" si="38"/>
        <v>47505</v>
      </c>
      <c r="CE27" s="324">
        <f t="shared" si="79"/>
        <v>167150</v>
      </c>
      <c r="CF27" s="324">
        <v>0</v>
      </c>
      <c r="CG27" s="324">
        <f t="shared" si="39"/>
        <v>53114.793333333335</v>
      </c>
      <c r="CH27" s="324">
        <f t="shared" si="40"/>
        <v>63006.183333333334</v>
      </c>
      <c r="CI27" s="324">
        <f t="shared" si="41"/>
        <v>161920.08333333334</v>
      </c>
      <c r="CJ27" s="324">
        <f t="shared" si="80"/>
        <v>63006.183333333334</v>
      </c>
      <c r="CK27" s="323">
        <f t="shared" si="42"/>
        <v>1.8550939958592134</v>
      </c>
      <c r="CL27" s="324">
        <f t="shared" si="81"/>
        <v>14933.506666666668</v>
      </c>
      <c r="CM27" s="324">
        <f t="shared" si="43"/>
        <v>44270.460000000006</v>
      </c>
      <c r="CN27" s="323">
        <f t="shared" si="44"/>
        <v>3.9696477895506028</v>
      </c>
      <c r="CO27" s="324">
        <f t="shared" si="82"/>
        <v>31955.664705882351</v>
      </c>
      <c r="CP27" s="323">
        <f t="shared" si="45"/>
        <v>92.036814725890338</v>
      </c>
      <c r="CQ27" s="323">
        <f t="shared" si="46"/>
        <v>156.46258503401359</v>
      </c>
      <c r="CR27" s="307">
        <f t="shared" si="83"/>
        <v>29.155000000000005</v>
      </c>
      <c r="CS27" s="307">
        <f t="shared" si="84"/>
        <v>17.150000000000002</v>
      </c>
      <c r="CT27" s="322">
        <f t="shared" si="85"/>
        <v>18</v>
      </c>
      <c r="CU27" s="322">
        <f t="shared" si="86"/>
        <v>11</v>
      </c>
      <c r="CV27" s="324">
        <f t="shared" si="47"/>
        <v>40005.013214516133</v>
      </c>
      <c r="CW27" s="324">
        <f t="shared" si="48"/>
        <v>24447.508075537633</v>
      </c>
      <c r="CX27" s="322">
        <f t="shared" si="87"/>
        <v>3</v>
      </c>
      <c r="CY27" s="322">
        <v>3</v>
      </c>
      <c r="CZ27" s="327">
        <f t="shared" si="49"/>
        <v>1.2422360248447205E-3</v>
      </c>
      <c r="DA27" s="322">
        <f t="shared" si="88"/>
        <v>10</v>
      </c>
      <c r="DB27" s="324">
        <f t="shared" si="50"/>
        <v>6200</v>
      </c>
      <c r="DC27" s="322">
        <f t="shared" si="89"/>
        <v>6</v>
      </c>
      <c r="DD27" s="324">
        <f t="shared" si="51"/>
        <v>2580</v>
      </c>
      <c r="DE27" s="322">
        <f t="shared" si="52"/>
        <v>10896.853333333333</v>
      </c>
      <c r="DF27" s="322">
        <f t="shared" si="53"/>
        <v>920.91300000000001</v>
      </c>
      <c r="DG27" s="322">
        <f t="shared" si="54"/>
        <v>1</v>
      </c>
      <c r="DH27" s="322">
        <f t="shared" si="55"/>
        <v>1</v>
      </c>
      <c r="DI27" s="326">
        <f t="shared" ca="1" si="56"/>
        <v>59970</v>
      </c>
      <c r="DJ27" s="324">
        <f t="shared" si="57"/>
        <v>155612.15266260278</v>
      </c>
      <c r="DK27" s="324">
        <f t="shared" si="58"/>
        <v>70907.209904858988</v>
      </c>
      <c r="DL27" s="324">
        <f t="shared" si="59"/>
        <v>88695.334898333327</v>
      </c>
      <c r="DM27" s="324">
        <f t="shared" si="60"/>
        <v>103399.97498333333</v>
      </c>
      <c r="DN27" s="324">
        <f t="shared" si="61"/>
        <v>250446.37583333335</v>
      </c>
      <c r="DO27" s="324">
        <f t="shared" si="90"/>
        <v>103399.97498333333</v>
      </c>
    </row>
    <row r="28" spans="1:119" x14ac:dyDescent="0.25">
      <c r="A28" s="321" t="s">
        <v>1598</v>
      </c>
      <c r="B28" s="267">
        <v>24</v>
      </c>
      <c r="C28" s="322">
        <f t="shared" si="0"/>
        <v>8050</v>
      </c>
      <c r="D28" s="322">
        <f t="shared" si="62"/>
        <v>80500</v>
      </c>
      <c r="E28" s="342">
        <v>0.4</v>
      </c>
      <c r="F28" s="342">
        <v>0.4</v>
      </c>
      <c r="G28" s="342">
        <v>0.1</v>
      </c>
      <c r="H28" s="342">
        <f t="shared" si="63"/>
        <v>9.9999999999999978E-2</v>
      </c>
      <c r="I28" s="322">
        <f t="shared" si="64"/>
        <v>10</v>
      </c>
      <c r="J28" s="322">
        <f t="shared" si="65"/>
        <v>10</v>
      </c>
      <c r="K28" s="322">
        <f t="shared" si="66"/>
        <v>2</v>
      </c>
      <c r="L28" s="322">
        <f t="shared" si="67"/>
        <v>2</v>
      </c>
      <c r="M28" s="322">
        <v>8</v>
      </c>
      <c r="N28" s="322">
        <v>0</v>
      </c>
      <c r="O28" s="322">
        <v>0</v>
      </c>
      <c r="P28" s="322">
        <v>0</v>
      </c>
      <c r="Q28" s="322">
        <v>0</v>
      </c>
      <c r="R28" s="322">
        <v>8</v>
      </c>
      <c r="S28" s="322">
        <v>0</v>
      </c>
      <c r="T28" s="322">
        <v>0</v>
      </c>
      <c r="U28" s="322">
        <v>0</v>
      </c>
      <c r="V28" s="322">
        <v>0</v>
      </c>
      <c r="W28" s="322">
        <v>1</v>
      </c>
      <c r="X28" s="322">
        <v>5</v>
      </c>
      <c r="Y28" s="322">
        <v>3</v>
      </c>
      <c r="Z28" s="322">
        <v>3</v>
      </c>
      <c r="AA28" s="322">
        <v>1</v>
      </c>
      <c r="AB28" s="307">
        <v>1.7</v>
      </c>
      <c r="AC28" s="307">
        <v>1</v>
      </c>
      <c r="AD28" s="322">
        <v>2</v>
      </c>
      <c r="AE28" s="322">
        <v>12</v>
      </c>
      <c r="AF28" s="322" t="s">
        <v>1599</v>
      </c>
      <c r="AG28" s="307">
        <f t="shared" ca="1" si="1"/>
        <v>24.371981025634579</v>
      </c>
      <c r="AH28" s="307">
        <f t="shared" ca="1" si="2"/>
        <v>24.371981025634579</v>
      </c>
      <c r="AI28" s="307">
        <f t="shared" ca="1" si="3"/>
        <v>3.0090012011986458</v>
      </c>
      <c r="AJ28" s="322">
        <f t="shared" ca="1" si="68"/>
        <v>15</v>
      </c>
      <c r="AK28" s="322">
        <f t="shared" ca="1" si="69"/>
        <v>15</v>
      </c>
      <c r="AL28" s="322">
        <f t="shared" ca="1" si="70"/>
        <v>2</v>
      </c>
      <c r="AM28" s="322">
        <f t="shared" ca="1" si="71"/>
        <v>2</v>
      </c>
      <c r="AN28" s="322">
        <f t="shared" ca="1" si="72"/>
        <v>2</v>
      </c>
      <c r="AO28" s="324">
        <f t="shared" ca="1" si="4"/>
        <v>25727.88122731855</v>
      </c>
      <c r="AP28" s="324">
        <f t="shared" si="5"/>
        <v>71038.674026396882</v>
      </c>
      <c r="AQ28" s="324">
        <f t="shared" ca="1" si="6"/>
        <v>29220.757907426079</v>
      </c>
      <c r="AR28" s="324">
        <f t="shared" si="7"/>
        <v>78656.730479691731</v>
      </c>
      <c r="AS28" s="325">
        <f t="shared" ca="1" si="8"/>
        <v>12630</v>
      </c>
      <c r="AT28" s="325">
        <f t="shared" ca="1" si="9"/>
        <v>12630</v>
      </c>
      <c r="AU28" s="326">
        <f t="shared" ca="1" si="10"/>
        <v>52277.850000000006</v>
      </c>
      <c r="AV28" s="326">
        <f t="shared" ca="1" si="11"/>
        <v>52277.850000000006</v>
      </c>
      <c r="AW28" s="322">
        <f t="shared" si="12"/>
        <v>667.23333333333335</v>
      </c>
      <c r="AX28" s="322">
        <f t="shared" si="13"/>
        <v>208</v>
      </c>
      <c r="AY28" s="324">
        <f t="shared" ca="1" si="14"/>
        <v>161674.40525371543</v>
      </c>
      <c r="AZ28" s="324">
        <f t="shared" ca="1" si="15"/>
        <v>172785.33838711781</v>
      </c>
      <c r="BA28" s="322">
        <f t="shared" si="16"/>
        <v>3</v>
      </c>
      <c r="BB28" s="324">
        <f t="shared" si="17"/>
        <v>32670</v>
      </c>
      <c r="BC28" s="324">
        <f t="shared" si="18"/>
        <v>66330</v>
      </c>
      <c r="BD28" s="327">
        <f t="shared" si="19"/>
        <v>1.6563146997929605E-4</v>
      </c>
      <c r="BE28" s="322">
        <f t="shared" si="73"/>
        <v>4</v>
      </c>
      <c r="BF28" s="322">
        <f t="shared" si="74"/>
        <v>3</v>
      </c>
      <c r="BG28" s="324">
        <f t="shared" si="20"/>
        <v>3010</v>
      </c>
      <c r="BH28" s="322">
        <f t="shared" si="21"/>
        <v>913.5333333333333</v>
      </c>
      <c r="BI28" s="322">
        <f t="shared" si="22"/>
        <v>324</v>
      </c>
      <c r="BJ28" s="322">
        <f t="shared" si="23"/>
        <v>1</v>
      </c>
      <c r="BK28" s="322">
        <f t="shared" si="24"/>
        <v>1</v>
      </c>
      <c r="BL28" s="326">
        <f t="shared" ca="1" si="25"/>
        <v>47505</v>
      </c>
      <c r="BM28" s="324">
        <f t="shared" si="75"/>
        <v>102010</v>
      </c>
      <c r="BN28" s="324">
        <v>0</v>
      </c>
      <c r="BO28" s="324">
        <f t="shared" si="26"/>
        <v>55248.228333333333</v>
      </c>
      <c r="BP28" s="324">
        <f t="shared" si="27"/>
        <v>65433.513333333329</v>
      </c>
      <c r="BQ28" s="324">
        <f t="shared" si="28"/>
        <v>167286.36333333334</v>
      </c>
      <c r="BR28" s="324">
        <f t="shared" si="76"/>
        <v>167286.36333333334</v>
      </c>
      <c r="BS28" s="322">
        <f t="shared" si="29"/>
        <v>3</v>
      </c>
      <c r="BT28" s="324">
        <f t="shared" si="30"/>
        <v>54450</v>
      </c>
      <c r="BU28" s="324">
        <f t="shared" si="31"/>
        <v>110549.99999999999</v>
      </c>
      <c r="BV28" s="327">
        <f t="shared" si="32"/>
        <v>8.2815734989648027E-5</v>
      </c>
      <c r="BW28" s="322">
        <f t="shared" si="77"/>
        <v>2</v>
      </c>
      <c r="BX28" s="322">
        <f t="shared" si="78"/>
        <v>3</v>
      </c>
      <c r="BY28" s="324">
        <f t="shared" si="33"/>
        <v>2150</v>
      </c>
      <c r="BZ28" s="322">
        <f t="shared" si="34"/>
        <v>276.93333333333334</v>
      </c>
      <c r="CA28" s="322">
        <f t="shared" si="35"/>
        <v>159</v>
      </c>
      <c r="CB28" s="322">
        <f t="shared" si="36"/>
        <v>1</v>
      </c>
      <c r="CC28" s="322">
        <f t="shared" si="37"/>
        <v>1</v>
      </c>
      <c r="CD28" s="326">
        <f t="shared" ca="1" si="38"/>
        <v>47505</v>
      </c>
      <c r="CE28" s="324">
        <f t="shared" si="79"/>
        <v>167150</v>
      </c>
      <c r="CF28" s="324">
        <v>0</v>
      </c>
      <c r="CG28" s="324">
        <f t="shared" si="39"/>
        <v>53114.793333333335</v>
      </c>
      <c r="CH28" s="324">
        <f t="shared" si="40"/>
        <v>63006.183333333334</v>
      </c>
      <c r="CI28" s="324">
        <f t="shared" si="41"/>
        <v>161920.08333333334</v>
      </c>
      <c r="CJ28" s="324">
        <f t="shared" si="80"/>
        <v>161920.08333333334</v>
      </c>
      <c r="CK28" s="323">
        <f t="shared" si="42"/>
        <v>1.8550939958592134</v>
      </c>
      <c r="CL28" s="324">
        <f t="shared" si="81"/>
        <v>14933.506666666668</v>
      </c>
      <c r="CM28" s="324">
        <f t="shared" si="43"/>
        <v>44270.460000000006</v>
      </c>
      <c r="CN28" s="323">
        <f t="shared" si="44"/>
        <v>3.9696477895506028</v>
      </c>
      <c r="CO28" s="324">
        <f t="shared" si="82"/>
        <v>31955.664705882351</v>
      </c>
      <c r="CP28" s="323">
        <f t="shared" si="45"/>
        <v>92.036814725890338</v>
      </c>
      <c r="CQ28" s="323">
        <f t="shared" si="46"/>
        <v>156.46258503401359</v>
      </c>
      <c r="CR28" s="307">
        <f t="shared" si="83"/>
        <v>29.155000000000005</v>
      </c>
      <c r="CS28" s="307">
        <f t="shared" si="84"/>
        <v>17.150000000000002</v>
      </c>
      <c r="CT28" s="322">
        <f t="shared" si="85"/>
        <v>18</v>
      </c>
      <c r="CU28" s="322">
        <f t="shared" si="86"/>
        <v>11</v>
      </c>
      <c r="CV28" s="324">
        <f t="shared" si="47"/>
        <v>40005.013214516133</v>
      </c>
      <c r="CW28" s="324">
        <f t="shared" si="48"/>
        <v>24447.508075537633</v>
      </c>
      <c r="CX28" s="322">
        <f t="shared" si="87"/>
        <v>3</v>
      </c>
      <c r="CY28" s="322">
        <v>3</v>
      </c>
      <c r="CZ28" s="327">
        <f t="shared" si="49"/>
        <v>1.2422360248447205E-3</v>
      </c>
      <c r="DA28" s="322">
        <f t="shared" si="88"/>
        <v>10</v>
      </c>
      <c r="DB28" s="324">
        <f t="shared" si="50"/>
        <v>6200</v>
      </c>
      <c r="DC28" s="322">
        <f t="shared" si="89"/>
        <v>6</v>
      </c>
      <c r="DD28" s="324">
        <f t="shared" si="51"/>
        <v>2580</v>
      </c>
      <c r="DE28" s="322">
        <f t="shared" si="52"/>
        <v>10896.853333333333</v>
      </c>
      <c r="DF28" s="322">
        <f t="shared" si="53"/>
        <v>920.91300000000001</v>
      </c>
      <c r="DG28" s="322">
        <f t="shared" si="54"/>
        <v>1</v>
      </c>
      <c r="DH28" s="322">
        <f t="shared" si="55"/>
        <v>1</v>
      </c>
      <c r="DI28" s="326">
        <f t="shared" ca="1" si="56"/>
        <v>59970</v>
      </c>
      <c r="DJ28" s="324">
        <f t="shared" si="57"/>
        <v>155612.15266260278</v>
      </c>
      <c r="DK28" s="324">
        <f t="shared" si="58"/>
        <v>70907.209904858988</v>
      </c>
      <c r="DL28" s="324">
        <f t="shared" si="59"/>
        <v>88695.334898333327</v>
      </c>
      <c r="DM28" s="324">
        <f t="shared" si="60"/>
        <v>103399.97498333333</v>
      </c>
      <c r="DN28" s="324">
        <f t="shared" si="61"/>
        <v>250446.37583333335</v>
      </c>
      <c r="DO28" s="324">
        <f t="shared" si="90"/>
        <v>250446.37583333335</v>
      </c>
    </row>
    <row r="29" spans="1:119" x14ac:dyDescent="0.25">
      <c r="AY29" s="324"/>
      <c r="AZ29" s="324"/>
      <c r="BM29" s="324"/>
      <c r="BN29" s="324"/>
      <c r="CE29" s="324"/>
      <c r="CF29" s="324"/>
      <c r="CV29" s="324"/>
      <c r="CW29" s="324"/>
      <c r="DJ29" s="324"/>
      <c r="DK29" s="324"/>
    </row>
    <row r="30" spans="1:119" x14ac:dyDescent="0.25">
      <c r="AY30" s="324"/>
      <c r="AZ30" s="324"/>
      <c r="BM30" s="324"/>
      <c r="BN30" s="324"/>
      <c r="CE30" s="324"/>
      <c r="CF30" s="324"/>
      <c r="CV30" s="324"/>
      <c r="CW30" s="324"/>
      <c r="DJ30" s="324"/>
      <c r="DK30" s="324"/>
    </row>
    <row r="31" spans="1:119" x14ac:dyDescent="0.25">
      <c r="AY31" s="324"/>
      <c r="AZ31" s="324"/>
      <c r="BM31" s="324"/>
      <c r="BN31" s="324"/>
      <c r="CE31" s="324"/>
      <c r="CF31" s="324"/>
      <c r="CV31" s="324"/>
      <c r="CW31" s="324"/>
      <c r="DJ31" s="324"/>
      <c r="DK31" s="324"/>
    </row>
    <row r="32" spans="1:119" x14ac:dyDescent="0.25">
      <c r="AY32" s="324"/>
      <c r="AZ32" s="324"/>
      <c r="BM32" s="324"/>
      <c r="BN32" s="324"/>
      <c r="CE32" s="324"/>
      <c r="CF32" s="324"/>
      <c r="CV32" s="324"/>
      <c r="CW32" s="324"/>
      <c r="DJ32" s="324"/>
      <c r="DK32" s="324"/>
    </row>
    <row r="33" spans="51:115" x14ac:dyDescent="0.25">
      <c r="AY33" s="324"/>
      <c r="AZ33" s="324"/>
      <c r="BM33" s="324"/>
      <c r="BN33" s="324"/>
      <c r="CE33" s="324"/>
      <c r="CF33" s="324"/>
      <c r="CV33" s="324"/>
      <c r="CW33" s="324"/>
      <c r="DJ33" s="324"/>
      <c r="DK33" s="324"/>
    </row>
    <row r="34" spans="51:115" x14ac:dyDescent="0.25">
      <c r="AY34" s="324"/>
      <c r="AZ34" s="324"/>
      <c r="BM34" s="324"/>
      <c r="BN34" s="324"/>
      <c r="CE34" s="324"/>
      <c r="CF34" s="324"/>
      <c r="CV34" s="324"/>
      <c r="CW34" s="324"/>
      <c r="DJ34" s="324"/>
      <c r="DK34" s="324"/>
    </row>
    <row r="35" spans="51:115" x14ac:dyDescent="0.25">
      <c r="AY35" s="324"/>
      <c r="AZ35" s="324"/>
      <c r="BM35" s="324"/>
      <c r="BN35" s="324"/>
      <c r="CE35" s="324"/>
      <c r="CF35" s="324"/>
      <c r="CV35" s="324"/>
      <c r="CW35" s="324"/>
      <c r="DJ35" s="324"/>
      <c r="DK35" s="324"/>
    </row>
    <row r="36" spans="51:115" x14ac:dyDescent="0.25">
      <c r="AY36" s="324"/>
      <c r="AZ36" s="324"/>
      <c r="BM36" s="324"/>
      <c r="BN36" s="324"/>
      <c r="CE36" s="324"/>
      <c r="CF36" s="324"/>
      <c r="CV36" s="324"/>
      <c r="CW36" s="324"/>
      <c r="DJ36" s="324"/>
      <c r="DK36" s="324"/>
    </row>
    <row r="37" spans="51:115" x14ac:dyDescent="0.25">
      <c r="AY37" s="324"/>
      <c r="AZ37" s="324"/>
      <c r="BM37" s="324"/>
      <c r="BN37" s="324"/>
      <c r="CE37" s="324"/>
      <c r="CF37" s="324"/>
      <c r="CV37" s="324"/>
      <c r="CW37" s="324"/>
      <c r="DJ37" s="324"/>
      <c r="DK37" s="324"/>
    </row>
    <row r="38" spans="51:115" x14ac:dyDescent="0.25">
      <c r="AY38" s="324"/>
      <c r="AZ38" s="324"/>
      <c r="BM38" s="324"/>
      <c r="BN38" s="324"/>
      <c r="CE38" s="324"/>
      <c r="CF38" s="324"/>
      <c r="CV38" s="324"/>
      <c r="CW38" s="324"/>
      <c r="DJ38" s="324"/>
      <c r="DK38" s="324"/>
    </row>
    <row r="39" spans="51:115" x14ac:dyDescent="0.25">
      <c r="AY39" s="324"/>
      <c r="AZ39" s="324"/>
      <c r="BM39" s="324"/>
      <c r="BN39" s="324"/>
      <c r="CE39" s="324"/>
      <c r="CF39" s="324"/>
      <c r="CV39" s="324"/>
      <c r="CW39" s="324"/>
      <c r="DJ39" s="324"/>
      <c r="DK39" s="324"/>
    </row>
    <row r="40" spans="51:115" x14ac:dyDescent="0.25">
      <c r="AY40" s="324"/>
      <c r="AZ40" s="324"/>
      <c r="BM40" s="324"/>
      <c r="BN40" s="324"/>
      <c r="CE40" s="324"/>
      <c r="CF40" s="324"/>
      <c r="CV40" s="324"/>
      <c r="CW40" s="324"/>
      <c r="DJ40" s="324"/>
      <c r="DK40" s="324"/>
    </row>
    <row r="41" spans="51:115" x14ac:dyDescent="0.25">
      <c r="AY41" s="324"/>
      <c r="AZ41" s="324"/>
      <c r="BM41" s="324"/>
      <c r="BN41" s="324"/>
      <c r="CE41" s="324"/>
      <c r="CF41" s="324"/>
      <c r="CV41" s="324"/>
      <c r="CW41" s="324"/>
      <c r="DJ41" s="324"/>
      <c r="DK41" s="324"/>
    </row>
    <row r="42" spans="51:115" x14ac:dyDescent="0.25">
      <c r="AY42" s="324"/>
      <c r="AZ42" s="324"/>
      <c r="BM42" s="324"/>
      <c r="BN42" s="324"/>
      <c r="CE42" s="324"/>
      <c r="CF42" s="324"/>
      <c r="CV42" s="324"/>
      <c r="CW42" s="324"/>
      <c r="DJ42" s="324"/>
      <c r="DK42" s="324"/>
    </row>
    <row r="43" spans="51:115" x14ac:dyDescent="0.25">
      <c r="AY43" s="324"/>
      <c r="AZ43" s="324"/>
      <c r="BM43" s="324"/>
      <c r="BN43" s="324"/>
      <c r="CE43" s="324"/>
      <c r="CF43" s="324"/>
      <c r="CV43" s="324"/>
      <c r="CW43" s="324"/>
      <c r="DJ43" s="324"/>
      <c r="DK43" s="324"/>
    </row>
    <row r="44" spans="51:115" x14ac:dyDescent="0.25">
      <c r="AY44" s="324"/>
      <c r="AZ44" s="324"/>
      <c r="BM44" s="324"/>
      <c r="BN44" s="324"/>
      <c r="CE44" s="324"/>
      <c r="CF44" s="324"/>
      <c r="CV44" s="324"/>
      <c r="CW44" s="324"/>
      <c r="DJ44" s="324"/>
      <c r="DK44" s="324"/>
    </row>
    <row r="45" spans="51:115" x14ac:dyDescent="0.25">
      <c r="AY45" s="324"/>
      <c r="AZ45" s="324"/>
      <c r="BM45" s="324"/>
      <c r="BN45" s="324"/>
      <c r="CE45" s="324"/>
      <c r="CF45" s="324"/>
      <c r="CV45" s="324"/>
      <c r="CW45" s="324"/>
      <c r="DJ45" s="324"/>
      <c r="DK45" s="324"/>
    </row>
    <row r="46" spans="51:115" x14ac:dyDescent="0.25">
      <c r="AY46" s="324"/>
      <c r="AZ46" s="324"/>
      <c r="BM46" s="324"/>
      <c r="BN46" s="324"/>
      <c r="CE46" s="324"/>
      <c r="CF46" s="324"/>
      <c r="CV46" s="324"/>
      <c r="CW46" s="324"/>
      <c r="DJ46" s="324"/>
      <c r="DK46" s="324"/>
    </row>
    <row r="47" spans="51:115" x14ac:dyDescent="0.25">
      <c r="AY47" s="324"/>
      <c r="AZ47" s="324"/>
      <c r="BM47" s="324"/>
      <c r="BN47" s="324"/>
      <c r="CE47" s="324"/>
      <c r="CF47" s="324"/>
      <c r="CV47" s="324"/>
      <c r="CW47" s="324"/>
      <c r="DJ47" s="324"/>
      <c r="DK47" s="324"/>
    </row>
    <row r="48" spans="51:115" x14ac:dyDescent="0.25">
      <c r="AY48" s="324"/>
      <c r="AZ48" s="324"/>
      <c r="BM48" s="324"/>
      <c r="BN48" s="324"/>
      <c r="CE48" s="324"/>
      <c r="CF48" s="324"/>
      <c r="CV48" s="324"/>
      <c r="CW48" s="324"/>
      <c r="DJ48" s="324"/>
      <c r="DK48" s="324"/>
    </row>
    <row r="49" spans="51:115" x14ac:dyDescent="0.25">
      <c r="AY49" s="324"/>
      <c r="AZ49" s="324"/>
      <c r="BM49" s="324"/>
      <c r="BN49" s="324"/>
      <c r="CE49" s="324"/>
      <c r="CF49" s="324"/>
      <c r="CV49" s="324"/>
      <c r="CW49" s="324"/>
      <c r="DJ49" s="324"/>
      <c r="DK49" s="324"/>
    </row>
    <row r="50" spans="51:115" x14ac:dyDescent="0.25">
      <c r="AY50" s="324"/>
      <c r="AZ50" s="324"/>
      <c r="BM50" s="324"/>
      <c r="BN50" s="324"/>
      <c r="CE50" s="324"/>
      <c r="CF50" s="324"/>
      <c r="CV50" s="324"/>
      <c r="CW50" s="324"/>
      <c r="DJ50" s="324"/>
      <c r="DK50" s="324"/>
    </row>
    <row r="51" spans="51:115" x14ac:dyDescent="0.25">
      <c r="AY51" s="324"/>
      <c r="AZ51" s="324"/>
      <c r="BM51" s="324"/>
      <c r="BN51" s="324"/>
      <c r="CE51" s="324"/>
      <c r="CF51" s="324"/>
      <c r="CV51" s="324"/>
      <c r="CW51" s="324"/>
      <c r="DJ51" s="324"/>
      <c r="DK51" s="324"/>
    </row>
    <row r="52" spans="51:115" x14ac:dyDescent="0.25">
      <c r="AY52" s="324"/>
      <c r="AZ52" s="324"/>
      <c r="BM52" s="324"/>
      <c r="BN52" s="324"/>
      <c r="CE52" s="324"/>
      <c r="CF52" s="324"/>
      <c r="CV52" s="324"/>
      <c r="CW52" s="324"/>
      <c r="DJ52" s="324"/>
      <c r="DK52" s="324"/>
    </row>
    <row r="53" spans="51:115" x14ac:dyDescent="0.25">
      <c r="AY53" s="324"/>
      <c r="AZ53" s="324"/>
      <c r="BM53" s="324"/>
      <c r="BN53" s="324"/>
      <c r="CE53" s="324"/>
      <c r="CF53" s="324"/>
      <c r="CV53" s="324"/>
      <c r="CW53" s="324"/>
      <c r="DJ53" s="324"/>
      <c r="DK53" s="324"/>
    </row>
    <row r="54" spans="51:115" x14ac:dyDescent="0.25">
      <c r="AY54" s="324"/>
      <c r="AZ54" s="324"/>
      <c r="BM54" s="324"/>
      <c r="BN54" s="324"/>
      <c r="CE54" s="324"/>
      <c r="CF54" s="324"/>
      <c r="CV54" s="324"/>
      <c r="CW54" s="324"/>
      <c r="DJ54" s="324"/>
      <c r="DK54" s="324"/>
    </row>
    <row r="55" spans="51:115" x14ac:dyDescent="0.25">
      <c r="AY55" s="324"/>
      <c r="AZ55" s="324"/>
      <c r="BM55" s="324"/>
      <c r="BN55" s="324"/>
      <c r="CE55" s="324"/>
      <c r="CF55" s="324"/>
      <c r="CV55" s="324"/>
      <c r="CW55" s="324"/>
      <c r="DJ55" s="324"/>
      <c r="DK55" s="324"/>
    </row>
    <row r="56" spans="51:115" x14ac:dyDescent="0.25">
      <c r="AY56" s="324"/>
      <c r="AZ56" s="324"/>
      <c r="BM56" s="324"/>
      <c r="BN56" s="324"/>
      <c r="CE56" s="324"/>
      <c r="CF56" s="324"/>
      <c r="CV56" s="324"/>
      <c r="CW56" s="324"/>
      <c r="DJ56" s="324"/>
      <c r="DK56" s="324"/>
    </row>
    <row r="57" spans="51:115" x14ac:dyDescent="0.25">
      <c r="AY57" s="324"/>
      <c r="AZ57" s="324"/>
      <c r="BM57" s="324"/>
      <c r="BN57" s="324"/>
      <c r="CE57" s="324"/>
      <c r="CF57" s="324"/>
      <c r="CV57" s="324"/>
      <c r="CW57" s="324"/>
      <c r="DJ57" s="324"/>
      <c r="DK57" s="324"/>
    </row>
    <row r="58" spans="51:115" x14ac:dyDescent="0.25">
      <c r="AY58" s="324"/>
      <c r="AZ58" s="324"/>
      <c r="BM58" s="324"/>
      <c r="BN58" s="324"/>
      <c r="CE58" s="324"/>
      <c r="CF58" s="324"/>
      <c r="CV58" s="324"/>
      <c r="CW58" s="324"/>
      <c r="DJ58" s="324"/>
      <c r="DK58" s="324"/>
    </row>
    <row r="59" spans="51:115" x14ac:dyDescent="0.25">
      <c r="AY59" s="324"/>
      <c r="AZ59" s="324"/>
      <c r="BM59" s="324"/>
      <c r="BN59" s="324"/>
      <c r="CE59" s="324"/>
      <c r="CF59" s="324"/>
      <c r="CV59" s="324"/>
      <c r="CW59" s="324"/>
      <c r="DJ59" s="324"/>
      <c r="DK59" s="324"/>
    </row>
    <row r="60" spans="51:115" x14ac:dyDescent="0.25">
      <c r="AY60" s="324"/>
      <c r="AZ60" s="324"/>
      <c r="BM60" s="324"/>
      <c r="BN60" s="324"/>
      <c r="CE60" s="324"/>
      <c r="CF60" s="324"/>
      <c r="CV60" s="324"/>
      <c r="CW60" s="324"/>
      <c r="DJ60" s="324"/>
      <c r="DK60" s="324"/>
    </row>
    <row r="61" spans="51:115" x14ac:dyDescent="0.25">
      <c r="AY61" s="324"/>
      <c r="AZ61" s="324"/>
      <c r="BM61" s="324"/>
      <c r="BN61" s="324"/>
      <c r="CE61" s="324"/>
      <c r="CF61" s="324"/>
      <c r="CV61" s="324"/>
      <c r="CW61" s="324"/>
      <c r="DJ61" s="324"/>
      <c r="DK61" s="324"/>
    </row>
    <row r="62" spans="51:115" x14ac:dyDescent="0.25">
      <c r="AY62" s="324"/>
      <c r="AZ62" s="324"/>
      <c r="BM62" s="324"/>
      <c r="BN62" s="324"/>
      <c r="CE62" s="324"/>
      <c r="CF62" s="324"/>
      <c r="CV62" s="324"/>
      <c r="CW62" s="324"/>
      <c r="DJ62" s="324"/>
      <c r="DK62" s="324"/>
    </row>
    <row r="63" spans="51:115" x14ac:dyDescent="0.25">
      <c r="AY63" s="324"/>
      <c r="AZ63" s="324"/>
      <c r="BM63" s="324"/>
      <c r="BN63" s="324"/>
      <c r="CE63" s="324"/>
      <c r="CF63" s="324"/>
      <c r="CV63" s="324"/>
      <c r="CW63" s="324"/>
      <c r="DJ63" s="324"/>
      <c r="DK63" s="324"/>
    </row>
    <row r="64" spans="51:115" x14ac:dyDescent="0.25">
      <c r="AY64" s="324"/>
      <c r="AZ64" s="324"/>
      <c r="BM64" s="324"/>
      <c r="BN64" s="324"/>
      <c r="CE64" s="324"/>
      <c r="CF64" s="324"/>
      <c r="CV64" s="324"/>
      <c r="CW64" s="324"/>
      <c r="DJ64" s="324"/>
      <c r="DK64" s="324"/>
    </row>
    <row r="65" spans="51:115" x14ac:dyDescent="0.25">
      <c r="AY65" s="324"/>
      <c r="AZ65" s="324"/>
      <c r="BM65" s="324"/>
      <c r="BN65" s="324"/>
      <c r="CE65" s="324"/>
      <c r="CF65" s="324"/>
      <c r="CV65" s="324"/>
      <c r="CW65" s="324"/>
      <c r="DJ65" s="324"/>
      <c r="DK65" s="324"/>
    </row>
    <row r="66" spans="51:115" x14ac:dyDescent="0.25">
      <c r="AY66" s="324"/>
      <c r="AZ66" s="324"/>
      <c r="BM66" s="324"/>
      <c r="BN66" s="324"/>
      <c r="CE66" s="324"/>
      <c r="CF66" s="324"/>
      <c r="CV66" s="324"/>
      <c r="CW66" s="324"/>
      <c r="DJ66" s="324"/>
      <c r="DK66" s="324"/>
    </row>
    <row r="67" spans="51:115" x14ac:dyDescent="0.25">
      <c r="AY67" s="324"/>
      <c r="AZ67" s="324"/>
      <c r="BM67" s="324"/>
      <c r="BN67" s="324"/>
      <c r="CE67" s="324"/>
      <c r="CF67" s="324"/>
      <c r="CV67" s="324"/>
      <c r="CW67" s="324"/>
      <c r="DJ67" s="324"/>
      <c r="DK67" s="324"/>
    </row>
    <row r="68" spans="51:115" x14ac:dyDescent="0.25">
      <c r="AY68" s="324"/>
      <c r="AZ68" s="324"/>
      <c r="BM68" s="324"/>
      <c r="BN68" s="324"/>
      <c r="CE68" s="324"/>
      <c r="CF68" s="324"/>
      <c r="CV68" s="324"/>
      <c r="CW68" s="324"/>
      <c r="DJ68" s="324"/>
      <c r="DK68" s="324"/>
    </row>
    <row r="69" spans="51:115" x14ac:dyDescent="0.25">
      <c r="AY69" s="324"/>
      <c r="AZ69" s="324"/>
      <c r="BM69" s="324"/>
      <c r="BN69" s="324"/>
      <c r="CE69" s="324"/>
      <c r="CF69" s="324"/>
      <c r="CV69" s="324"/>
      <c r="CW69" s="324"/>
      <c r="DJ69" s="324"/>
      <c r="DK69" s="324"/>
    </row>
    <row r="70" spans="51:115" x14ac:dyDescent="0.25">
      <c r="AY70" s="324"/>
      <c r="AZ70" s="324"/>
      <c r="BM70" s="324"/>
      <c r="BN70" s="324"/>
      <c r="CE70" s="324"/>
      <c r="CF70" s="324"/>
      <c r="CV70" s="324"/>
      <c r="CW70" s="324"/>
      <c r="DJ70" s="324"/>
      <c r="DK70" s="324"/>
    </row>
    <row r="71" spans="51:115" x14ac:dyDescent="0.25">
      <c r="AY71" s="324"/>
      <c r="AZ71" s="324"/>
      <c r="BM71" s="324"/>
      <c r="BN71" s="324"/>
      <c r="CE71" s="324"/>
      <c r="CF71" s="324"/>
      <c r="CV71" s="324"/>
      <c r="CW71" s="324"/>
      <c r="DJ71" s="324"/>
      <c r="DK71" s="324"/>
    </row>
    <row r="72" spans="51:115" x14ac:dyDescent="0.25">
      <c r="AY72" s="324"/>
      <c r="AZ72" s="324"/>
      <c r="BM72" s="324"/>
      <c r="BN72" s="324"/>
      <c r="CE72" s="324"/>
      <c r="CF72" s="324"/>
      <c r="CV72" s="324"/>
      <c r="CW72" s="324"/>
      <c r="DJ72" s="324"/>
      <c r="DK72" s="324"/>
    </row>
    <row r="73" spans="51:115" x14ac:dyDescent="0.25">
      <c r="AY73" s="324"/>
      <c r="AZ73" s="324"/>
      <c r="BM73" s="324"/>
      <c r="BN73" s="324"/>
      <c r="CE73" s="324"/>
      <c r="CF73" s="324"/>
      <c r="CV73" s="324"/>
      <c r="CW73" s="324"/>
      <c r="DJ73" s="324"/>
      <c r="DK73" s="324"/>
    </row>
    <row r="74" spans="51:115" x14ac:dyDescent="0.25">
      <c r="AY74" s="324"/>
      <c r="AZ74" s="324"/>
      <c r="BM74" s="324"/>
      <c r="BN74" s="324"/>
      <c r="CE74" s="324"/>
      <c r="CF74" s="324"/>
      <c r="CV74" s="324"/>
      <c r="CW74" s="324"/>
      <c r="DJ74" s="324"/>
      <c r="DK74" s="324"/>
    </row>
    <row r="75" spans="51:115" x14ac:dyDescent="0.25">
      <c r="AY75" s="324"/>
      <c r="AZ75" s="324"/>
      <c r="BM75" s="324"/>
      <c r="BN75" s="324"/>
      <c r="CE75" s="324"/>
      <c r="CF75" s="324"/>
      <c r="CV75" s="324"/>
      <c r="CW75" s="324"/>
      <c r="DJ75" s="324"/>
      <c r="DK75" s="324"/>
    </row>
    <row r="76" spans="51:115" x14ac:dyDescent="0.25">
      <c r="AY76" s="324"/>
      <c r="AZ76" s="324"/>
      <c r="BM76" s="324"/>
      <c r="BN76" s="324"/>
      <c r="CE76" s="324"/>
      <c r="CF76" s="324"/>
      <c r="CV76" s="324"/>
      <c r="CW76" s="324"/>
      <c r="DJ76" s="324"/>
      <c r="DK76" s="324"/>
    </row>
    <row r="77" spans="51:115" x14ac:dyDescent="0.25">
      <c r="AY77" s="324"/>
      <c r="AZ77" s="324"/>
      <c r="BM77" s="324"/>
      <c r="BN77" s="324"/>
      <c r="CE77" s="324"/>
      <c r="CF77" s="324"/>
      <c r="CV77" s="324"/>
      <c r="CW77" s="324"/>
      <c r="DJ77" s="324"/>
      <c r="DK77" s="324"/>
    </row>
    <row r="78" spans="51:115" x14ac:dyDescent="0.25">
      <c r="AY78" s="324"/>
      <c r="AZ78" s="324"/>
      <c r="BM78" s="324"/>
      <c r="BN78" s="324"/>
      <c r="CE78" s="324"/>
      <c r="CF78" s="324"/>
      <c r="CV78" s="324"/>
      <c r="CW78" s="324"/>
      <c r="DJ78" s="324"/>
      <c r="DK78" s="324"/>
    </row>
    <row r="79" spans="51:115" x14ac:dyDescent="0.25">
      <c r="AY79" s="324"/>
      <c r="AZ79" s="324"/>
      <c r="BM79" s="324"/>
      <c r="BN79" s="324"/>
      <c r="CE79" s="324"/>
      <c r="CF79" s="324"/>
      <c r="CV79" s="324"/>
      <c r="CW79" s="324"/>
      <c r="DJ79" s="324"/>
      <c r="DK79" s="324"/>
    </row>
    <row r="80" spans="51:115" x14ac:dyDescent="0.25">
      <c r="AY80" s="324"/>
      <c r="AZ80" s="324"/>
      <c r="BM80" s="324"/>
      <c r="BN80" s="324"/>
      <c r="CE80" s="324"/>
      <c r="CF80" s="324"/>
      <c r="CV80" s="324"/>
      <c r="CW80" s="324"/>
      <c r="DJ80" s="324"/>
      <c r="DK80" s="324"/>
    </row>
    <row r="81" spans="51:115" x14ac:dyDescent="0.25">
      <c r="AY81" s="324"/>
      <c r="AZ81" s="324"/>
      <c r="BM81" s="324"/>
      <c r="BN81" s="324"/>
      <c r="CE81" s="324"/>
      <c r="CF81" s="324"/>
      <c r="CV81" s="324"/>
      <c r="CW81" s="324"/>
      <c r="DJ81" s="324"/>
      <c r="DK81" s="324"/>
    </row>
    <row r="82" spans="51:115" x14ac:dyDescent="0.25">
      <c r="AY82" s="324"/>
      <c r="AZ82" s="324"/>
      <c r="BM82" s="324"/>
      <c r="BN82" s="324"/>
      <c r="CE82" s="324"/>
      <c r="CF82" s="324"/>
      <c r="CV82" s="324"/>
      <c r="CW82" s="324"/>
      <c r="DJ82" s="324"/>
      <c r="DK82" s="324"/>
    </row>
    <row r="83" spans="51:115" x14ac:dyDescent="0.25">
      <c r="AY83" s="324"/>
      <c r="AZ83" s="324"/>
      <c r="BM83" s="324"/>
      <c r="BN83" s="324"/>
      <c r="CE83" s="324"/>
      <c r="CF83" s="324"/>
      <c r="CV83" s="324"/>
      <c r="CW83" s="324"/>
      <c r="DJ83" s="324"/>
      <c r="DK83" s="324"/>
    </row>
    <row r="84" spans="51:115" x14ac:dyDescent="0.25">
      <c r="AY84" s="324"/>
      <c r="AZ84" s="324"/>
      <c r="BM84" s="324"/>
      <c r="BN84" s="324"/>
      <c r="CE84" s="324"/>
      <c r="CF84" s="324"/>
      <c r="CV84" s="324"/>
      <c r="CW84" s="324"/>
      <c r="DJ84" s="324"/>
      <c r="DK84" s="324"/>
    </row>
    <row r="85" spans="51:115" x14ac:dyDescent="0.25">
      <c r="AY85" s="324"/>
      <c r="AZ85" s="324"/>
      <c r="BM85" s="324"/>
      <c r="BN85" s="324"/>
      <c r="CE85" s="324"/>
      <c r="CF85" s="324"/>
      <c r="CV85" s="324"/>
      <c r="CW85" s="324"/>
      <c r="DJ85" s="324"/>
      <c r="DK85" s="324"/>
    </row>
    <row r="86" spans="51:115" x14ac:dyDescent="0.25">
      <c r="AY86" s="324"/>
      <c r="AZ86" s="324"/>
      <c r="BM86" s="324"/>
      <c r="BN86" s="324"/>
      <c r="CE86" s="324"/>
      <c r="CF86" s="324"/>
      <c r="CV86" s="324"/>
      <c r="CW86" s="324"/>
      <c r="DJ86" s="324"/>
      <c r="DK86" s="324"/>
    </row>
    <row r="87" spans="51:115" x14ac:dyDescent="0.25">
      <c r="AY87" s="324"/>
      <c r="AZ87" s="324"/>
      <c r="BM87" s="324"/>
      <c r="BN87" s="324"/>
      <c r="CE87" s="324"/>
      <c r="CF87" s="324"/>
      <c r="CV87" s="324"/>
      <c r="CW87" s="324"/>
      <c r="DJ87" s="324"/>
      <c r="DK87" s="324"/>
    </row>
    <row r="88" spans="51:115" x14ac:dyDescent="0.25">
      <c r="AY88" s="324"/>
      <c r="AZ88" s="324"/>
      <c r="BM88" s="324"/>
      <c r="BN88" s="324"/>
      <c r="CE88" s="324"/>
      <c r="CF88" s="324"/>
      <c r="CV88" s="324"/>
      <c r="CW88" s="324"/>
      <c r="DJ88" s="324"/>
      <c r="DK88" s="324"/>
    </row>
    <row r="89" spans="51:115" x14ac:dyDescent="0.25">
      <c r="AY89" s="324"/>
      <c r="AZ89" s="324"/>
      <c r="BM89" s="324"/>
      <c r="BN89" s="324"/>
      <c r="CE89" s="324"/>
      <c r="CF89" s="324"/>
      <c r="CV89" s="324"/>
      <c r="CW89" s="324"/>
      <c r="DJ89" s="324"/>
      <c r="DK89" s="324"/>
    </row>
    <row r="90" spans="51:115" x14ac:dyDescent="0.25">
      <c r="AY90" s="324"/>
      <c r="AZ90" s="324"/>
      <c r="BM90" s="324"/>
      <c r="BN90" s="324"/>
      <c r="CE90" s="324"/>
      <c r="CF90" s="324"/>
      <c r="CV90" s="324"/>
      <c r="CW90" s="324"/>
      <c r="DJ90" s="324"/>
      <c r="DK90" s="324"/>
    </row>
    <row r="91" spans="51:115" x14ac:dyDescent="0.25">
      <c r="AY91" s="324"/>
      <c r="AZ91" s="324"/>
      <c r="BM91" s="324"/>
      <c r="BN91" s="324"/>
      <c r="CE91" s="324"/>
      <c r="CF91" s="324"/>
      <c r="CV91" s="324"/>
      <c r="CW91" s="324"/>
      <c r="DJ91" s="324"/>
      <c r="DK91" s="324"/>
    </row>
    <row r="92" spans="51:115" x14ac:dyDescent="0.25">
      <c r="AY92" s="324"/>
      <c r="AZ92" s="324"/>
      <c r="BM92" s="324"/>
      <c r="BN92" s="324"/>
      <c r="CE92" s="324"/>
      <c r="CF92" s="324"/>
      <c r="CV92" s="324"/>
      <c r="CW92" s="324"/>
      <c r="DJ92" s="324"/>
      <c r="DK92" s="324"/>
    </row>
    <row r="93" spans="51:115" x14ac:dyDescent="0.25">
      <c r="AY93" s="324"/>
      <c r="AZ93" s="324"/>
      <c r="BM93" s="324"/>
      <c r="BN93" s="324"/>
      <c r="CE93" s="324"/>
      <c r="CF93" s="324"/>
      <c r="CV93" s="324"/>
      <c r="CW93" s="324"/>
      <c r="DJ93" s="324"/>
      <c r="DK93" s="324"/>
    </row>
    <row r="94" spans="51:115" x14ac:dyDescent="0.25">
      <c r="AY94" s="324"/>
      <c r="AZ94" s="324"/>
      <c r="BM94" s="324"/>
      <c r="BN94" s="324"/>
      <c r="CE94" s="324"/>
      <c r="CF94" s="324"/>
      <c r="CV94" s="324"/>
      <c r="CW94" s="324"/>
      <c r="DJ94" s="324"/>
      <c r="DK94" s="324"/>
    </row>
    <row r="95" spans="51:115" x14ac:dyDescent="0.25">
      <c r="AY95" s="324"/>
      <c r="AZ95" s="324"/>
      <c r="BM95" s="324"/>
      <c r="BN95" s="324"/>
      <c r="CE95" s="324"/>
      <c r="CF95" s="324"/>
      <c r="CV95" s="324"/>
      <c r="CW95" s="324"/>
      <c r="DJ95" s="324"/>
      <c r="DK95" s="324"/>
    </row>
    <row r="96" spans="51:115" x14ac:dyDescent="0.25">
      <c r="AY96" s="324"/>
      <c r="AZ96" s="324"/>
      <c r="BM96" s="324"/>
      <c r="BN96" s="324"/>
      <c r="CE96" s="324"/>
      <c r="CF96" s="324"/>
      <c r="CV96" s="324"/>
      <c r="CW96" s="324"/>
      <c r="DJ96" s="324"/>
      <c r="DK96" s="324"/>
    </row>
    <row r="97" spans="51:115" x14ac:dyDescent="0.25">
      <c r="AY97" s="324"/>
      <c r="AZ97" s="324"/>
      <c r="BM97" s="324"/>
      <c r="BN97" s="324"/>
      <c r="CE97" s="324"/>
      <c r="CF97" s="324"/>
      <c r="CV97" s="324"/>
      <c r="CW97" s="324"/>
      <c r="DJ97" s="324"/>
      <c r="DK97" s="324"/>
    </row>
    <row r="98" spans="51:115" x14ac:dyDescent="0.25">
      <c r="AY98" s="324"/>
      <c r="AZ98" s="324"/>
      <c r="BM98" s="324"/>
      <c r="BN98" s="324"/>
      <c r="CE98" s="324"/>
      <c r="CF98" s="324"/>
      <c r="CV98" s="324"/>
      <c r="CW98" s="324"/>
      <c r="DJ98" s="324"/>
      <c r="DK98" s="324"/>
    </row>
    <row r="99" spans="51:115" x14ac:dyDescent="0.25">
      <c r="AY99" s="324"/>
      <c r="AZ99" s="324"/>
      <c r="BM99" s="324"/>
      <c r="BN99" s="324"/>
      <c r="CE99" s="324"/>
      <c r="CF99" s="324"/>
      <c r="CV99" s="324"/>
      <c r="CW99" s="324"/>
      <c r="DJ99" s="324"/>
      <c r="DK99" s="324"/>
    </row>
    <row r="100" spans="51:115" x14ac:dyDescent="0.25">
      <c r="AY100" s="324"/>
      <c r="AZ100" s="324"/>
      <c r="BM100" s="324"/>
      <c r="BN100" s="324"/>
      <c r="CE100" s="324"/>
      <c r="CF100" s="324"/>
      <c r="CV100" s="324"/>
      <c r="CW100" s="324"/>
      <c r="DJ100" s="324"/>
      <c r="DK100" s="324"/>
    </row>
  </sheetData>
  <printOptions horizontalCentered="1" gridLines="1"/>
  <pageMargins left="0.7" right="0.7" top="0.75" bottom="0.75" header="0.3" footer="0.3"/>
  <pageSetup scale="72" orientation="landscape" r:id="rId1"/>
  <headerFooter>
    <oddHeader>&amp;C&amp;F</oddHeader>
    <oddFooter>&amp;LFor Official Use Only&amp;C&amp;A&amp;R&amp;D</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pageSetUpPr fitToPage="1"/>
  </sheetPr>
  <dimension ref="A1"/>
  <sheetViews>
    <sheetView workbookViewId="0"/>
  </sheetViews>
  <sheetFormatPr defaultRowHeight="15" x14ac:dyDescent="0.25"/>
  <sheetData/>
  <printOptions horizontalCentered="1" gridLines="1"/>
  <pageMargins left="0.7" right="0.7" top="0.75" bottom="0.75" header="0.3" footer="0.3"/>
  <pageSetup orientation="landscape" r:id="rId1"/>
  <headerFooter>
    <oddHeader>&amp;C&amp;F</oddHeader>
    <oddFooter>&amp;LFor Official Use Only&amp;C&amp;A&amp;R&amp;D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32</vt:i4>
      </vt:variant>
      <vt:variant>
        <vt:lpstr>Charts</vt:lpstr>
      </vt:variant>
      <vt:variant>
        <vt:i4>17</vt:i4>
      </vt:variant>
      <vt:variant>
        <vt:lpstr>Named Ranges</vt:lpstr>
      </vt:variant>
      <vt:variant>
        <vt:i4>316</vt:i4>
      </vt:variant>
    </vt:vector>
  </HeadingPairs>
  <TitlesOfParts>
    <vt:vector size="365" baseType="lpstr">
      <vt:lpstr>Outstanding Issues</vt:lpstr>
      <vt:lpstr>Revisions</vt:lpstr>
      <vt:lpstr>Notes and Assumptions</vt:lpstr>
      <vt:lpstr>Knobs</vt:lpstr>
      <vt:lpstr>Lumped Costs</vt:lpstr>
      <vt:lpstr>Cost Equations</vt:lpstr>
      <vt:lpstr>Summary</vt:lpstr>
      <vt:lpstr>Purchase Orders</vt:lpstr>
      <vt:lpstr>Waste Summary</vt:lpstr>
      <vt:lpstr>Waste</vt:lpstr>
      <vt:lpstr>Daily Waste Generation</vt:lpstr>
      <vt:lpstr>Resource Tracker Sampling Data</vt:lpstr>
      <vt:lpstr>Waste Cost</vt:lpstr>
      <vt:lpstr>Numbers of Samples</vt:lpstr>
      <vt:lpstr>Time Per Sample</vt:lpstr>
      <vt:lpstr>Room Sample Time</vt:lpstr>
      <vt:lpstr>Room Sample Box Prep Time</vt:lpstr>
      <vt:lpstr>Resource Tracker Decon Data</vt:lpstr>
      <vt:lpstr>ClO2 Fume Activity</vt:lpstr>
      <vt:lpstr>Decon Line Ops</vt:lpstr>
      <vt:lpstr>Entry Team Decon Line Time</vt:lpstr>
      <vt:lpstr>Analytical Costs</vt:lpstr>
      <vt:lpstr>Team Entries</vt:lpstr>
      <vt:lpstr>Activities</vt:lpstr>
      <vt:lpstr>Daily Activity List</vt:lpstr>
      <vt:lpstr>Team Makeup</vt:lpstr>
      <vt:lpstr>Entry Team Prep Time</vt:lpstr>
      <vt:lpstr>AB Building Refit</vt:lpstr>
      <vt:lpstr>Lab-UT</vt:lpstr>
      <vt:lpstr>QC</vt:lpstr>
      <vt:lpstr>Round X</vt:lpstr>
      <vt:lpstr>Template</vt:lpstr>
      <vt:lpstr>S&amp;A Cost Chart</vt:lpstr>
      <vt:lpstr>Decon Cost Chart</vt:lpstr>
      <vt:lpstr>Overall Cost Chart</vt:lpstr>
      <vt:lpstr>Daily Waste Generation Chart</vt:lpstr>
      <vt:lpstr>Liquid Waste Distribution Chart</vt:lpstr>
      <vt:lpstr>Solid Waste Distribution Chart</vt:lpstr>
      <vt:lpstr>Solid Waste Category Chart</vt:lpstr>
      <vt:lpstr>Liquid Waste Category Chart</vt:lpstr>
      <vt:lpstr>Waste Cost Dist Chart - H</vt:lpstr>
      <vt:lpstr>Waste Cost Dist Chart - M</vt:lpstr>
      <vt:lpstr>Waste Cost Dist Chart - L</vt:lpstr>
      <vt:lpstr>RoundX - VHP - Cost vs Rooms</vt:lpstr>
      <vt:lpstr>RoundX - AB - Cost vs Rooms</vt:lpstr>
      <vt:lpstr>RoundX - CLO2 - Cost vs Rooms</vt:lpstr>
      <vt:lpstr>RoundX - Sampling Cost vs Rooms</vt:lpstr>
      <vt:lpstr>RoundX - Samples Per Room</vt:lpstr>
      <vt:lpstr>RoundX - Waste Management</vt:lpstr>
      <vt:lpstr>AB_decon_fixed_costs</vt:lpstr>
      <vt:lpstr>AB_material_cost</vt:lpstr>
      <vt:lpstr>aggressive_air_sampling_folks</vt:lpstr>
      <vt:lpstr>aggressive_air_sampling_team_labor_rate</vt:lpstr>
      <vt:lpstr>aggressive_air_sampling_team_members</vt:lpstr>
      <vt:lpstr>aggressive_air_sampling_teams</vt:lpstr>
      <vt:lpstr>airfare</vt:lpstr>
      <vt:lpstr>analytical_cost_aggressiveair</vt:lpstr>
      <vt:lpstr>analytical_cost_epawipes</vt:lpstr>
      <vt:lpstr>analytical_cost_HEPA</vt:lpstr>
      <vt:lpstr>analytical_cost_llnlwipes</vt:lpstr>
      <vt:lpstr>analytical_cost_spongestick</vt:lpstr>
      <vt:lpstr>analytical_cost_swab</vt:lpstr>
      <vt:lpstr>analytical_cost_waste_sample</vt:lpstr>
      <vt:lpstr>analytical_cost_water_sample</vt:lpstr>
      <vt:lpstr>arcadis_sample_kit_prep_folks</vt:lpstr>
      <vt:lpstr>arcadis_sample_kit_prep_team_labor_rate</vt:lpstr>
      <vt:lpstr>arcadis_sample_kit_prep_team_members</vt:lpstr>
      <vt:lpstr>arcadis_sample_kit_prep_teams</vt:lpstr>
      <vt:lpstr>Average_Area_Per_Room_ft2</vt:lpstr>
      <vt:lpstr>average_entry_team_decon_line_time</vt:lpstr>
      <vt:lpstr>average_entry_team_prep_time</vt:lpstr>
      <vt:lpstr>Average_Entry_Time</vt:lpstr>
      <vt:lpstr>BOTE_Amortization_Period</vt:lpstr>
      <vt:lpstr>broom_folks</vt:lpstr>
      <vt:lpstr>broom_team_labor_rate</vt:lpstr>
      <vt:lpstr>broom_team_members</vt:lpstr>
      <vt:lpstr>broom_teams</vt:lpstr>
      <vt:lpstr>building_upfit_folks</vt:lpstr>
      <vt:lpstr>building_upfit_team_labor_rate</vt:lpstr>
      <vt:lpstr>building_upfit_team_members</vt:lpstr>
      <vt:lpstr>building_upfit_teams</vt:lpstr>
      <vt:lpstr>building_volume</vt:lpstr>
      <vt:lpstr>command_folks</vt:lpstr>
      <vt:lpstr>command_team_labor_rate</vt:lpstr>
      <vt:lpstr>command_team_members</vt:lpstr>
      <vt:lpstr>command_teams</vt:lpstr>
      <vt:lpstr>Contract_with_Sabre</vt:lpstr>
      <vt:lpstr>Contract_with_Steris</vt:lpstr>
      <vt:lpstr>data_analysis_folks</vt:lpstr>
      <vt:lpstr>data_analysis_team_labor_rate</vt:lpstr>
      <vt:lpstr>data_analysis_team_members</vt:lpstr>
      <vt:lpstr>data_analysis_teams</vt:lpstr>
      <vt:lpstr>day_length</vt:lpstr>
      <vt:lpstr>decon_b_folks</vt:lpstr>
      <vt:lpstr>decon_c_folks</vt:lpstr>
      <vt:lpstr>decon_line_ops_folks</vt:lpstr>
      <vt:lpstr>decon_line_ops_team_labor_rate</vt:lpstr>
      <vt:lpstr>decon_line_ops_team_members</vt:lpstr>
      <vt:lpstr>decon_line_ops_teams</vt:lpstr>
      <vt:lpstr>decon_team_b_labor_rate</vt:lpstr>
      <vt:lpstr>decon_team_b_members</vt:lpstr>
      <vt:lpstr>decon_team_c_labor_rate</vt:lpstr>
      <vt:lpstr>decon_team_c_members</vt:lpstr>
      <vt:lpstr>decon_teams_b</vt:lpstr>
      <vt:lpstr>decon_teams_c</vt:lpstr>
      <vt:lpstr>epa_purchasing_team_folks</vt:lpstr>
      <vt:lpstr>epa_purchasing_team_labor_rate</vt:lpstr>
      <vt:lpstr>epa_purchasing_team_members</vt:lpstr>
      <vt:lpstr>epa_purchasing_teams</vt:lpstr>
      <vt:lpstr>Equipment_Amortization_Period</vt:lpstr>
      <vt:lpstr>expenses</vt:lpstr>
      <vt:lpstr>floor_height</vt:lpstr>
      <vt:lpstr>health_and_safety_folks</vt:lpstr>
      <vt:lpstr>health_and_safety_team_labor_rate</vt:lpstr>
      <vt:lpstr>health_and_safety_team_members</vt:lpstr>
      <vt:lpstr>health_and_safety_teams</vt:lpstr>
      <vt:lpstr>inl_equipment_purchase_folks</vt:lpstr>
      <vt:lpstr>inl_equipment_purchase_team_labor_rate</vt:lpstr>
      <vt:lpstr>inl_equipment_purchase_team_members</vt:lpstr>
      <vt:lpstr>inl_equipment_purchase_teams</vt:lpstr>
      <vt:lpstr>instrumentation_folks</vt:lpstr>
      <vt:lpstr>instrumentation_team_labor_rate</vt:lpstr>
      <vt:lpstr>instrumentation_team_members</vt:lpstr>
      <vt:lpstr>lab_analyst_folks</vt:lpstr>
      <vt:lpstr>lab_analyst_team_labor_rate</vt:lpstr>
      <vt:lpstr>lab_analyst_team_members</vt:lpstr>
      <vt:lpstr>lab_analyst_teams</vt:lpstr>
      <vt:lpstr>liquid_waste_disposal_cost_H</vt:lpstr>
      <vt:lpstr>liquid_waste_disposal_cost_L</vt:lpstr>
      <vt:lpstr>liquid_waste_disposal_cost_M</vt:lpstr>
      <vt:lpstr>liquid_waste_transportation_cost_H</vt:lpstr>
      <vt:lpstr>liquid_waste_transportation_cost_L</vt:lpstr>
      <vt:lpstr>liquid_waste_transportation_cost_M</vt:lpstr>
      <vt:lpstr>liquid_waste_truck_capacity</vt:lpstr>
      <vt:lpstr>lodging</vt:lpstr>
      <vt:lpstr>max_entry_time</vt:lpstr>
      <vt:lpstr>neptune_stats_analysis_folks</vt:lpstr>
      <vt:lpstr>neptune_stats_analysis_labor_rate</vt:lpstr>
      <vt:lpstr>neptune_stats_analysis_team_members</vt:lpstr>
      <vt:lpstr>neptune_stats_teams</vt:lpstr>
      <vt:lpstr>number_aggressiveair_samples</vt:lpstr>
      <vt:lpstr>number_epawipe_samples</vt:lpstr>
      <vt:lpstr>number_HEPA_samples</vt:lpstr>
      <vt:lpstr>number_llnlwipe_samples</vt:lpstr>
      <vt:lpstr>number_of_floors</vt:lpstr>
      <vt:lpstr>number_samples</vt:lpstr>
      <vt:lpstr>number_spongestick_samples</vt:lpstr>
      <vt:lpstr>number_swab_samples</vt:lpstr>
      <vt:lpstr>osc_folks</vt:lpstr>
      <vt:lpstr>osc_labor_rate</vt:lpstr>
      <vt:lpstr>osc_team_members</vt:lpstr>
      <vt:lpstr>osc_teams</vt:lpstr>
      <vt:lpstr>pnnl_stats_analysis_folks</vt:lpstr>
      <vt:lpstr>pnnl_stats_analysis_team_labor_rate</vt:lpstr>
      <vt:lpstr>pnnl_stats_analysis_team_members</vt:lpstr>
      <vt:lpstr>pnnl_stats_analysis_teams</vt:lpstr>
      <vt:lpstr>pnnl_vsp_folks</vt:lpstr>
      <vt:lpstr>pnnl_vsp_team_labor_rate</vt:lpstr>
      <vt:lpstr>pnnl_vsp_team_members</vt:lpstr>
      <vt:lpstr>pnnl_vsp_teams</vt:lpstr>
      <vt:lpstr>Post_Entry_Rest_Period</vt:lpstr>
      <vt:lpstr>'AB Building Refit'!Print_Area</vt:lpstr>
      <vt:lpstr>Activities!Print_Area</vt:lpstr>
      <vt:lpstr>'Analytical Costs'!Print_Area</vt:lpstr>
      <vt:lpstr>'ClO2 Fume Activity'!Print_Area</vt:lpstr>
      <vt:lpstr>'Cost Equations'!Print_Area</vt:lpstr>
      <vt:lpstr>'Daily Activity List'!Print_Area</vt:lpstr>
      <vt:lpstr>'Daily Waste Generation'!Print_Area</vt:lpstr>
      <vt:lpstr>'Decon Line Ops'!Print_Area</vt:lpstr>
      <vt:lpstr>'Entry Team Decon Line Time'!Print_Area</vt:lpstr>
      <vt:lpstr>'Entry Team Prep Time'!Print_Area</vt:lpstr>
      <vt:lpstr>Knobs!Print_Area</vt:lpstr>
      <vt:lpstr>'Lab-UT'!Print_Area</vt:lpstr>
      <vt:lpstr>'Lumped Costs'!Print_Area</vt:lpstr>
      <vt:lpstr>'Notes and Assumptions'!Print_Area</vt:lpstr>
      <vt:lpstr>'Numbers of Samples'!Print_Area</vt:lpstr>
      <vt:lpstr>'Outstanding Issues'!Print_Area</vt:lpstr>
      <vt:lpstr>'Purchase Orders'!Print_Area</vt:lpstr>
      <vt:lpstr>QC!Print_Area</vt:lpstr>
      <vt:lpstr>'Resource Tracker Decon Data'!Print_Area</vt:lpstr>
      <vt:lpstr>'Resource Tracker Sampling Data'!Print_Area</vt:lpstr>
      <vt:lpstr>Revisions!Print_Area</vt:lpstr>
      <vt:lpstr>'Room Sample Box Prep Time'!Print_Area</vt:lpstr>
      <vt:lpstr>'Room Sample Time'!Print_Area</vt:lpstr>
      <vt:lpstr>'Round X'!Print_Area</vt:lpstr>
      <vt:lpstr>Summary!Print_Area</vt:lpstr>
      <vt:lpstr>'Team Entries'!Print_Area</vt:lpstr>
      <vt:lpstr>'Team Makeup'!Print_Area</vt:lpstr>
      <vt:lpstr>'Time Per Sample'!Print_Area</vt:lpstr>
      <vt:lpstr>Waste!Print_Area</vt:lpstr>
      <vt:lpstr>'Waste Cost'!Print_Area</vt:lpstr>
      <vt:lpstr>'Waste Summary'!Print_Area</vt:lpstr>
      <vt:lpstr>'ClO2 Fume Activity'!Print_Titles</vt:lpstr>
      <vt:lpstr>'Daily Activity List'!Print_Titles</vt:lpstr>
      <vt:lpstr>'Daily Waste Generation'!Print_Titles</vt:lpstr>
      <vt:lpstr>'Decon Line Ops'!Print_Titles</vt:lpstr>
      <vt:lpstr>'Entry Team Decon Line Time'!Print_Titles</vt:lpstr>
      <vt:lpstr>'Entry Team Prep Time'!Print_Titles</vt:lpstr>
      <vt:lpstr>'Lumped Costs'!Print_Titles</vt:lpstr>
      <vt:lpstr>'Purchase Orders'!Print_Titles</vt:lpstr>
      <vt:lpstr>'Resource Tracker Decon Data'!Print_Titles</vt:lpstr>
      <vt:lpstr>'Resource Tracker Sampling Data'!Print_Titles</vt:lpstr>
      <vt:lpstr>'Room Sample Box Prep Time'!Print_Titles</vt:lpstr>
      <vt:lpstr>'Room Sample Time'!Print_Titles</vt:lpstr>
      <vt:lpstr>Summary!Print_Titles</vt:lpstr>
      <vt:lpstr>'Team Makeup'!Print_Titles</vt:lpstr>
      <vt:lpstr>Waste!Print_Titles</vt:lpstr>
      <vt:lpstr>'Waste Summary'!Print_Titles</vt:lpstr>
      <vt:lpstr>refit_cost_labor_per_ft2</vt:lpstr>
      <vt:lpstr>refit_cost_mailroom_fixed</vt:lpstr>
      <vt:lpstr>refit_cost_mailroom_per_ft2</vt:lpstr>
      <vt:lpstr>refit_cost_office_fixed</vt:lpstr>
      <vt:lpstr>refit_cost_office_per_ft2</vt:lpstr>
      <vt:lpstr>refit_cost_residential_fixed</vt:lpstr>
      <vt:lpstr>refit_cost_residential_per_ft2</vt:lpstr>
      <vt:lpstr>refit_cost_shop_fixed</vt:lpstr>
      <vt:lpstr>refit_cost_shop_per_ft2</vt:lpstr>
      <vt:lpstr>regulatory_coordination_folks</vt:lpstr>
      <vt:lpstr>regulatory_coordination_team_labor_rate</vt:lpstr>
      <vt:lpstr>regulatory_coordination_team_members</vt:lpstr>
      <vt:lpstr>regulatory_coordination_teams</vt:lpstr>
      <vt:lpstr>removal_b_folks</vt:lpstr>
      <vt:lpstr>removal_c_folks</vt:lpstr>
      <vt:lpstr>removal_team_b_labor_rate</vt:lpstr>
      <vt:lpstr>removal_team_b_members</vt:lpstr>
      <vt:lpstr>removal_team_c_labor_rate</vt:lpstr>
      <vt:lpstr>removal_team_c_members</vt:lpstr>
      <vt:lpstr>removal_teams_b</vt:lpstr>
      <vt:lpstr>removal_teams_c</vt:lpstr>
      <vt:lpstr>rental_car</vt:lpstr>
      <vt:lpstr>room_sample_box_prep_folks</vt:lpstr>
      <vt:lpstr>room_sample_box_prep_labor_rate</vt:lpstr>
      <vt:lpstr>room_sample_box_prep_members</vt:lpstr>
      <vt:lpstr>room_sample_box_prep_teams</vt:lpstr>
      <vt:lpstr>rooms_per_floor</vt:lpstr>
      <vt:lpstr>Round_2_Replacement_Costs</vt:lpstr>
      <vt:lpstr>round1_aggressiveair_sample_team_entries</vt:lpstr>
      <vt:lpstr>round1_aggressiveair_samples</vt:lpstr>
      <vt:lpstr>round1_charsamplingdays</vt:lpstr>
      <vt:lpstr>round1_clearancesamplingdays</vt:lpstr>
      <vt:lpstr>round1_decon_contractor_entries</vt:lpstr>
      <vt:lpstr>round1_decon_liquid_waste_per_ft2</vt:lpstr>
      <vt:lpstr>round1_decon_solid_waste_per_ft2</vt:lpstr>
      <vt:lpstr>round1_decon_team_entries</vt:lpstr>
      <vt:lpstr>round1_decondays</vt:lpstr>
      <vt:lpstr>round1_epawipe_samples</vt:lpstr>
      <vt:lpstr>round1_HEPA_samples</vt:lpstr>
      <vt:lpstr>round1_llnlwipe_samples</vt:lpstr>
      <vt:lpstr>round1_removal_team_entries</vt:lpstr>
      <vt:lpstr>round1_safety_team_entries</vt:lpstr>
      <vt:lpstr>round1_sample_team_entries</vt:lpstr>
      <vt:lpstr>round1_sampling_liquid_waste_per_ft2</vt:lpstr>
      <vt:lpstr>round1_sampling_solid_waste_per_ft2</vt:lpstr>
      <vt:lpstr>round1_spongestick_samples</vt:lpstr>
      <vt:lpstr>round1_swab_samples</vt:lpstr>
      <vt:lpstr>round1_waste_decon_fraction</vt:lpstr>
      <vt:lpstr>round1_waste_sampling_fraction</vt:lpstr>
      <vt:lpstr>round2_aggressiveair_sample_team_entries</vt:lpstr>
      <vt:lpstr>round2_aggressiveair_samples</vt:lpstr>
      <vt:lpstr>round2_charsamplingdays</vt:lpstr>
      <vt:lpstr>round2_clearancesamplingdays</vt:lpstr>
      <vt:lpstr>round2_decon_contractor_entries</vt:lpstr>
      <vt:lpstr>round2_decon_liquid_waste_per_ft2</vt:lpstr>
      <vt:lpstr>round2_decon_solid_waste_per_ft2</vt:lpstr>
      <vt:lpstr>round2_decon_team_entries</vt:lpstr>
      <vt:lpstr>round2_decondays</vt:lpstr>
      <vt:lpstr>round2_epawipe_samples</vt:lpstr>
      <vt:lpstr>round2_HEPA_samples</vt:lpstr>
      <vt:lpstr>round2_llnlwipe_samples</vt:lpstr>
      <vt:lpstr>round2_refit_labor_hours</vt:lpstr>
      <vt:lpstr>round2_removal_team_entries</vt:lpstr>
      <vt:lpstr>round2_safety_team_entries</vt:lpstr>
      <vt:lpstr>round2_sample_team_entries</vt:lpstr>
      <vt:lpstr>round2_sampling_liquid_waste_per_ft2</vt:lpstr>
      <vt:lpstr>round2_sampling_solid_waste_per_ft2</vt:lpstr>
      <vt:lpstr>round2_spongestick_samples</vt:lpstr>
      <vt:lpstr>round2_swab_samples</vt:lpstr>
      <vt:lpstr>round2_waste_decon_fraction</vt:lpstr>
      <vt:lpstr>round2_waste_sampling_fraction</vt:lpstr>
      <vt:lpstr>round3_aggressiveair_sample_team_entries</vt:lpstr>
      <vt:lpstr>round3_aggressiveair_samples</vt:lpstr>
      <vt:lpstr>round3_charsamplingdays</vt:lpstr>
      <vt:lpstr>round3_clearancesamplingdays</vt:lpstr>
      <vt:lpstr>round3_decon_contractor_entries</vt:lpstr>
      <vt:lpstr>round3_decon_liquid_waste_per_ft2</vt:lpstr>
      <vt:lpstr>round3_decon_solid_waste_per_ft2</vt:lpstr>
      <vt:lpstr>round3_decon_team_entries</vt:lpstr>
      <vt:lpstr>round3_decondays</vt:lpstr>
      <vt:lpstr>round3_epawipe_samples</vt:lpstr>
      <vt:lpstr>round3_HEPA_samples</vt:lpstr>
      <vt:lpstr>round3_llnlwipe_samples</vt:lpstr>
      <vt:lpstr>round3_removal_team_entries</vt:lpstr>
      <vt:lpstr>round3_safety_team_entries</vt:lpstr>
      <vt:lpstr>round3_sample_team_entries</vt:lpstr>
      <vt:lpstr>round3_sampling_liquid_waste_per_ft2</vt:lpstr>
      <vt:lpstr>round3_sampling_solid_waste_per_ft2</vt:lpstr>
      <vt:lpstr>round3_spongestick_samples</vt:lpstr>
      <vt:lpstr>round3_swab_samples</vt:lpstr>
      <vt:lpstr>round3_waste_decon_fraction</vt:lpstr>
      <vt:lpstr>round3_waste_sampling_fraction</vt:lpstr>
      <vt:lpstr>sabre_mobilization</vt:lpstr>
      <vt:lpstr>sabre_per_ft2</vt:lpstr>
      <vt:lpstr>sample_box_prep_time</vt:lpstr>
      <vt:lpstr>sample_packaging_folks</vt:lpstr>
      <vt:lpstr>sample_packaging_team_labor_rate</vt:lpstr>
      <vt:lpstr>sample_packaging_team_members</vt:lpstr>
      <vt:lpstr>sample_packaging_teams</vt:lpstr>
      <vt:lpstr>sampling_folks</vt:lpstr>
      <vt:lpstr>sampling_team_labor_rate</vt:lpstr>
      <vt:lpstr>sampling_team_members</vt:lpstr>
      <vt:lpstr>sampling_teams</vt:lpstr>
      <vt:lpstr>sd_analytical_cost_aggressiveair</vt:lpstr>
      <vt:lpstr>sd_analytical_cost_epawipes</vt:lpstr>
      <vt:lpstr>sd_analytical_cost_HEPA</vt:lpstr>
      <vt:lpstr>sd_analytical_cost_llnlwipes</vt:lpstr>
      <vt:lpstr>sd_analytical_cost_spongestick</vt:lpstr>
      <vt:lpstr>sd_analytical_cost_swab</vt:lpstr>
      <vt:lpstr>sd_entry_team_decon_line_time</vt:lpstr>
      <vt:lpstr>sd_entry_team_prep_time</vt:lpstr>
      <vt:lpstr>sd_entry_time</vt:lpstr>
      <vt:lpstr>sd_time_aggressiveair</vt:lpstr>
      <vt:lpstr>sd_time_HEPA</vt:lpstr>
      <vt:lpstr>sd_time_spongestick</vt:lpstr>
      <vt:lpstr>sd_time_swab</vt:lpstr>
      <vt:lpstr>sd_time_wipe</vt:lpstr>
      <vt:lpstr>solid_waste_disposal_cost_H</vt:lpstr>
      <vt:lpstr>solid_waste_disposal_cost_L</vt:lpstr>
      <vt:lpstr>solid_waste_disposal_cost_M</vt:lpstr>
      <vt:lpstr>solid_waste_packaging_cost_per_lb</vt:lpstr>
      <vt:lpstr>solid_waste_transportation_cost_H</vt:lpstr>
      <vt:lpstr>solid_waste_transportation_cost_L</vt:lpstr>
      <vt:lpstr>solid_waste_transportation_cost_M</vt:lpstr>
      <vt:lpstr>solid_waste_truck_capacity</vt:lpstr>
      <vt:lpstr>square_feet_per_floor</vt:lpstr>
      <vt:lpstr>steris_mobilization</vt:lpstr>
      <vt:lpstr>steris_per_ft2</vt:lpstr>
      <vt:lpstr>time_aggressiveair</vt:lpstr>
      <vt:lpstr>time_HEPA</vt:lpstr>
      <vt:lpstr>time_spongestick</vt:lpstr>
      <vt:lpstr>time_swab</vt:lpstr>
      <vt:lpstr>time_wastesample</vt:lpstr>
      <vt:lpstr>time_watersample</vt:lpstr>
      <vt:lpstr>time_wipe</vt:lpstr>
      <vt:lpstr>Total_Decon_Removal_Team_Entries</vt:lpstr>
      <vt:lpstr>Total_Sampling_Team_Entries</vt:lpstr>
      <vt:lpstr>waste_fixed_cost</vt:lpstr>
      <vt:lpstr>waste_handling_folks</vt:lpstr>
      <vt:lpstr>waste_handling_team_labor_rate</vt:lpstr>
      <vt:lpstr>waste_handling_team_members</vt:lpstr>
      <vt:lpstr>waste_handling_teams</vt:lpstr>
      <vt:lpstr>waste_knob</vt:lpstr>
      <vt:lpstr>waste_samples_per_100_lb</vt:lpstr>
      <vt:lpstr>waste_sampling_team_folks</vt:lpstr>
      <vt:lpstr>waste_sampling_team_labor_rate</vt:lpstr>
      <vt:lpstr>waste_sampling_team_members</vt:lpstr>
      <vt:lpstr>waste_sampling_teams</vt:lpstr>
      <vt:lpstr>water_samples_per_55_gal</vt:lpstr>
      <vt:lpstr>water_sampling_team_folks</vt:lpstr>
      <vt:lpstr>water_sampling_team_labor_rate</vt:lpstr>
      <vt:lpstr>water_sampling_team_members</vt:lpstr>
      <vt:lpstr>water_sampling_teams</vt:lpstr>
      <vt:lpstr>writing_folks</vt:lpstr>
      <vt:lpstr>writing_team_labor_rate</vt:lpstr>
      <vt:lpstr>writing_team_members</vt:lpstr>
      <vt:lpstr>writing_teams</vt:lpstr>
    </vt:vector>
  </TitlesOfParts>
  <Manager/>
  <Company>US-EPA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plemieux</dc:creator>
  <cp:keywords/>
  <dc:description/>
  <cp:lastModifiedBy>Byrne, Kory (Contractor)</cp:lastModifiedBy>
  <cp:revision/>
  <dcterms:created xsi:type="dcterms:W3CDTF">2011-04-17T15:20:19Z</dcterms:created>
  <dcterms:modified xsi:type="dcterms:W3CDTF">2020-03-18T20:56:05Z</dcterms:modified>
  <cp:category/>
  <cp:contentStatus/>
</cp:coreProperties>
</file>